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rober\Desktop\Plataforma Conjunta\"/>
    </mc:Choice>
  </mc:AlternateContent>
  <xr:revisionPtr revIDLastSave="0" documentId="13_ncr:1_{83DE264C-DBB3-46CB-BF89-BBD30A9C00A3}" xr6:coauthVersionLast="36" xr6:coauthVersionMax="47" xr10:uidLastSave="{00000000-0000-0000-0000-000000000000}"/>
  <bookViews>
    <workbookView xWindow="0" yWindow="0" windowWidth="23040" windowHeight="8940" tabRatio="947" activeTab="10" xr2:uid="{00000000-000D-0000-FFFF-FFFF00000000}"/>
  </bookViews>
  <sheets>
    <sheet name="PLANO DE CONTAS-D" sheetId="15" r:id="rId1"/>
    <sheet name="PLANO DE CONTAS-R" sheetId="11" r:id="rId2"/>
    <sheet name="Conta_FUNBIO (2)" sheetId="57" state="hidden" r:id="rId3"/>
    <sheet name="Conta_Funbio" sheetId="12" state="hidden" r:id="rId4"/>
    <sheet name="Fluxo|OP" sheetId="74" state="hidden" r:id="rId5"/>
    <sheet name="Conciliação" sheetId="5" r:id="rId6"/>
    <sheet name="Conta|Aplicações" sheetId="71" state="hidden" r:id="rId7"/>
    <sheet name="Fluxo|Futuro" sheetId="70" state="hidden" r:id="rId8"/>
    <sheet name="Painel" sheetId="49" state="hidden" r:id="rId9"/>
    <sheet name="Fundos" sheetId="20" r:id="rId10"/>
    <sheet name="Relatório" sheetId="17" r:id="rId11"/>
    <sheet name="Relatório Gerencial|2017 (C)" sheetId="50" state="hidden" r:id="rId12"/>
    <sheet name="Rel|Gerencial OxR" sheetId="61" state="hidden" r:id="rId13"/>
    <sheet name="Plano|Gerencial" sheetId="44" state="hidden" r:id="rId14"/>
    <sheet name="Rateios|Memória" sheetId="51" state="hidden" r:id="rId15"/>
    <sheet name="Pessoal" sheetId="59" state="hidden" r:id="rId16"/>
    <sheet name="Jan" sheetId="2" state="hidden" r:id="rId17"/>
    <sheet name="Fev" sheetId="30" state="hidden" r:id="rId18"/>
    <sheet name="Mar" sheetId="31" state="hidden" r:id="rId19"/>
    <sheet name="Abr" sheetId="32" state="hidden" r:id="rId20"/>
    <sheet name="Maio" sheetId="33" state="hidden" r:id="rId21"/>
    <sheet name="Jun" sheetId="34" state="hidden" r:id="rId22"/>
    <sheet name="Jul" sheetId="35" state="hidden" r:id="rId23"/>
    <sheet name="Ago" sheetId="36" state="hidden" r:id="rId24"/>
    <sheet name="Set" sheetId="37" state="hidden" r:id="rId25"/>
    <sheet name="Out" sheetId="38" state="hidden" r:id="rId26"/>
    <sheet name="Nov" sheetId="39" state="hidden" r:id="rId27"/>
    <sheet name="Dez" sheetId="40" state="hidden" r:id="rId28"/>
    <sheet name="Flx|Anualzz" sheetId="16" state="hidden" r:id="rId29"/>
    <sheet name="Plano_Contas_R" sheetId="10" state="hidden" r:id="rId30"/>
    <sheet name="Plano_Contas_D" sheetId="8" state="hidden" r:id="rId31"/>
    <sheet name="Planilha1" sheetId="75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 localSheetId="19">#REF!</definedName>
    <definedName name="\a" localSheetId="23">#REF!</definedName>
    <definedName name="\a" localSheetId="3">#REF!</definedName>
    <definedName name="\a" localSheetId="2">#REF!</definedName>
    <definedName name="\a" localSheetId="27">#REF!</definedName>
    <definedName name="\a" localSheetId="17">#REF!</definedName>
    <definedName name="\a" localSheetId="4">#REF!</definedName>
    <definedName name="\a" localSheetId="28">#REF!</definedName>
    <definedName name="\a" localSheetId="22">#REF!</definedName>
    <definedName name="\a" localSheetId="21">#REF!</definedName>
    <definedName name="\a" localSheetId="20">#REF!</definedName>
    <definedName name="\a" localSheetId="18">#REF!</definedName>
    <definedName name="\a" localSheetId="26">#REF!</definedName>
    <definedName name="\a" localSheetId="25">#REF!</definedName>
    <definedName name="\a" localSheetId="15">#REF!</definedName>
    <definedName name="\a" localSheetId="0">#REF!</definedName>
    <definedName name="\a" localSheetId="13">#REF!</definedName>
    <definedName name="\a" localSheetId="14">#REF!</definedName>
    <definedName name="\a" localSheetId="12">#REF!</definedName>
    <definedName name="\a" localSheetId="24">#REF!</definedName>
    <definedName name="\a">#REF!</definedName>
    <definedName name="\b" localSheetId="19">#REF!</definedName>
    <definedName name="\b" localSheetId="23">#REF!</definedName>
    <definedName name="\b" localSheetId="3">#REF!</definedName>
    <definedName name="\b" localSheetId="2">#REF!</definedName>
    <definedName name="\b" localSheetId="27">#REF!</definedName>
    <definedName name="\b" localSheetId="17">#REF!</definedName>
    <definedName name="\b" localSheetId="4">#REF!</definedName>
    <definedName name="\b" localSheetId="28">#REF!</definedName>
    <definedName name="\b" localSheetId="22">#REF!</definedName>
    <definedName name="\b" localSheetId="21">#REF!</definedName>
    <definedName name="\b" localSheetId="20">#REF!</definedName>
    <definedName name="\b" localSheetId="18">#REF!</definedName>
    <definedName name="\b" localSheetId="26">#REF!</definedName>
    <definedName name="\b" localSheetId="25">#REF!</definedName>
    <definedName name="\b" localSheetId="15">#REF!</definedName>
    <definedName name="\b" localSheetId="0">#REF!</definedName>
    <definedName name="\b" localSheetId="13">#REF!</definedName>
    <definedName name="\b" localSheetId="14">#REF!</definedName>
    <definedName name="\b" localSheetId="12">#REF!</definedName>
    <definedName name="\b" localSheetId="24">#REF!</definedName>
    <definedName name="\b">#REF!</definedName>
    <definedName name="\C" localSheetId="19">[1]SERVIÇO!#REF!</definedName>
    <definedName name="\C" localSheetId="23">[1]SERVIÇO!#REF!</definedName>
    <definedName name="\C" localSheetId="3">[1]SERVIÇO!#REF!</definedName>
    <definedName name="\C" localSheetId="2">[1]SERVIÇO!#REF!</definedName>
    <definedName name="\C" localSheetId="27">[1]SERVIÇO!#REF!</definedName>
    <definedName name="\C" localSheetId="17">[1]SERVIÇO!#REF!</definedName>
    <definedName name="\C" localSheetId="4">[1]SERVIÇO!#REF!</definedName>
    <definedName name="\C" localSheetId="28">[1]SERVIÇO!#REF!</definedName>
    <definedName name="\C" localSheetId="22">[1]SERVIÇO!#REF!</definedName>
    <definedName name="\C" localSheetId="21">[1]SERVIÇO!#REF!</definedName>
    <definedName name="\C" localSheetId="20">[1]SERVIÇO!#REF!</definedName>
    <definedName name="\C" localSheetId="18">[1]SERVIÇO!#REF!</definedName>
    <definedName name="\C" localSheetId="26">[1]SERVIÇO!#REF!</definedName>
    <definedName name="\C" localSheetId="25">[1]SERVIÇO!#REF!</definedName>
    <definedName name="\C" localSheetId="15">[1]SERVIÇO!#REF!</definedName>
    <definedName name="\C" localSheetId="0">[1]SERVIÇO!#REF!</definedName>
    <definedName name="\C" localSheetId="13">[1]SERVIÇO!#REF!</definedName>
    <definedName name="\C" localSheetId="14">[1]SERVIÇO!#REF!</definedName>
    <definedName name="\C" localSheetId="12">[1]SERVIÇO!#REF!</definedName>
    <definedName name="\C" localSheetId="24">[1]SERVIÇO!#REF!</definedName>
    <definedName name="\C">[1]SERVIÇO!#REF!</definedName>
    <definedName name="\I" localSheetId="19">[1]SERVIÇO!#REF!</definedName>
    <definedName name="\I" localSheetId="23">[1]SERVIÇO!#REF!</definedName>
    <definedName name="\I" localSheetId="3">[1]SERVIÇO!#REF!</definedName>
    <definedName name="\I" localSheetId="2">[1]SERVIÇO!#REF!</definedName>
    <definedName name="\I" localSheetId="27">[1]SERVIÇO!#REF!</definedName>
    <definedName name="\I" localSheetId="17">[1]SERVIÇO!#REF!</definedName>
    <definedName name="\I" localSheetId="4">[1]SERVIÇO!#REF!</definedName>
    <definedName name="\I" localSheetId="28">[1]SERVIÇO!#REF!</definedName>
    <definedName name="\I" localSheetId="22">[1]SERVIÇO!#REF!</definedName>
    <definedName name="\I" localSheetId="21">[1]SERVIÇO!#REF!</definedName>
    <definedName name="\I" localSheetId="20">[1]SERVIÇO!#REF!</definedName>
    <definedName name="\I" localSheetId="18">[1]SERVIÇO!#REF!</definedName>
    <definedName name="\I" localSheetId="26">[1]SERVIÇO!#REF!</definedName>
    <definedName name="\I" localSheetId="25">[1]SERVIÇO!#REF!</definedName>
    <definedName name="\I" localSheetId="15">[1]SERVIÇO!#REF!</definedName>
    <definedName name="\I" localSheetId="0">[1]SERVIÇO!#REF!</definedName>
    <definedName name="\I" localSheetId="13">[1]SERVIÇO!#REF!</definedName>
    <definedName name="\I" localSheetId="14">[1]SERVIÇO!#REF!</definedName>
    <definedName name="\I" localSheetId="12">[1]SERVIÇO!#REF!</definedName>
    <definedName name="\I" localSheetId="24">[1]SERVIÇO!#REF!</definedName>
    <definedName name="\I">[1]SERVIÇO!#REF!</definedName>
    <definedName name="\J" localSheetId="19">[1]SERVIÇO!#REF!</definedName>
    <definedName name="\J" localSheetId="23">[1]SERVIÇO!#REF!</definedName>
    <definedName name="\J" localSheetId="3">[1]SERVIÇO!#REF!</definedName>
    <definedName name="\J" localSheetId="2">[1]SERVIÇO!#REF!</definedName>
    <definedName name="\J" localSheetId="27">[1]SERVIÇO!#REF!</definedName>
    <definedName name="\J" localSheetId="17">[1]SERVIÇO!#REF!</definedName>
    <definedName name="\J" localSheetId="4">[1]SERVIÇO!#REF!</definedName>
    <definedName name="\J" localSheetId="28">[1]SERVIÇO!#REF!</definedName>
    <definedName name="\J" localSheetId="22">[1]SERVIÇO!#REF!</definedName>
    <definedName name="\J" localSheetId="21">[1]SERVIÇO!#REF!</definedName>
    <definedName name="\J" localSheetId="20">[1]SERVIÇO!#REF!</definedName>
    <definedName name="\J" localSheetId="18">[1]SERVIÇO!#REF!</definedName>
    <definedName name="\J" localSheetId="26">[1]SERVIÇO!#REF!</definedName>
    <definedName name="\J" localSheetId="25">[1]SERVIÇO!#REF!</definedName>
    <definedName name="\J" localSheetId="15">[1]SERVIÇO!#REF!</definedName>
    <definedName name="\J" localSheetId="0">[1]SERVIÇO!#REF!</definedName>
    <definedName name="\J" localSheetId="13">[1]SERVIÇO!#REF!</definedName>
    <definedName name="\J" localSheetId="14">[1]SERVIÇO!#REF!</definedName>
    <definedName name="\J" localSheetId="12">[1]SERVIÇO!#REF!</definedName>
    <definedName name="\J" localSheetId="24">[1]SERVIÇO!#REF!</definedName>
    <definedName name="\J">[1]SERVIÇO!#REF!</definedName>
    <definedName name="\O" localSheetId="19">[1]SERVIÇO!#REF!</definedName>
    <definedName name="\O" localSheetId="23">[1]SERVIÇO!#REF!</definedName>
    <definedName name="\O" localSheetId="3">[1]SERVIÇO!#REF!</definedName>
    <definedName name="\O" localSheetId="2">[1]SERVIÇO!#REF!</definedName>
    <definedName name="\O" localSheetId="27">[1]SERVIÇO!#REF!</definedName>
    <definedName name="\O" localSheetId="17">[1]SERVIÇO!#REF!</definedName>
    <definedName name="\O" localSheetId="4">[1]SERVIÇO!#REF!</definedName>
    <definedName name="\O" localSheetId="28">[1]SERVIÇO!#REF!</definedName>
    <definedName name="\O" localSheetId="22">[1]SERVIÇO!#REF!</definedName>
    <definedName name="\O" localSheetId="21">[1]SERVIÇO!#REF!</definedName>
    <definedName name="\O" localSheetId="20">[1]SERVIÇO!#REF!</definedName>
    <definedName name="\O" localSheetId="18">[1]SERVIÇO!#REF!</definedName>
    <definedName name="\O" localSheetId="26">[1]SERVIÇO!#REF!</definedName>
    <definedName name="\O" localSheetId="25">[1]SERVIÇO!#REF!</definedName>
    <definedName name="\O" localSheetId="15">[1]SERVIÇO!#REF!</definedName>
    <definedName name="\O" localSheetId="0">[1]SERVIÇO!#REF!</definedName>
    <definedName name="\O" localSheetId="13">[1]SERVIÇO!#REF!</definedName>
    <definedName name="\O" localSheetId="14">[1]SERVIÇO!#REF!</definedName>
    <definedName name="\O" localSheetId="12">[1]SERVIÇO!#REF!</definedName>
    <definedName name="\O" localSheetId="24">[1]SERVIÇO!#REF!</definedName>
    <definedName name="\O">[1]SERVIÇO!#REF!</definedName>
    <definedName name="\P" localSheetId="19">[1]SERVIÇO!#REF!</definedName>
    <definedName name="\P" localSheetId="23">[1]SERVIÇO!#REF!</definedName>
    <definedName name="\P" localSheetId="3">[1]SERVIÇO!#REF!</definedName>
    <definedName name="\P" localSheetId="2">[1]SERVIÇO!#REF!</definedName>
    <definedName name="\P" localSheetId="27">[1]SERVIÇO!#REF!</definedName>
    <definedName name="\P" localSheetId="17">[1]SERVIÇO!#REF!</definedName>
    <definedName name="\P" localSheetId="4">[1]SERVIÇO!#REF!</definedName>
    <definedName name="\P" localSheetId="28">[1]SERVIÇO!#REF!</definedName>
    <definedName name="\P" localSheetId="22">[1]SERVIÇO!#REF!</definedName>
    <definedName name="\P" localSheetId="21">[1]SERVIÇO!#REF!</definedName>
    <definedName name="\P" localSheetId="20">[1]SERVIÇO!#REF!</definedName>
    <definedName name="\P" localSheetId="18">[1]SERVIÇO!#REF!</definedName>
    <definedName name="\P" localSheetId="26">[1]SERVIÇO!#REF!</definedName>
    <definedName name="\P" localSheetId="25">[1]SERVIÇO!#REF!</definedName>
    <definedName name="\P" localSheetId="15">[1]SERVIÇO!#REF!</definedName>
    <definedName name="\P" localSheetId="0">[1]SERVIÇO!#REF!</definedName>
    <definedName name="\P" localSheetId="13">[1]SERVIÇO!#REF!</definedName>
    <definedName name="\P" localSheetId="14">[1]SERVIÇO!#REF!</definedName>
    <definedName name="\P" localSheetId="12">[1]SERVIÇO!#REF!</definedName>
    <definedName name="\P" localSheetId="24">[1]SERVIÇO!#REF!</definedName>
    <definedName name="\P">[1]SERVIÇO!#REF!</definedName>
    <definedName name="_ACR10" localSheetId="19">[1]SERVIÇO!#REF!</definedName>
    <definedName name="_ACR10" localSheetId="23">[1]SERVIÇO!#REF!</definedName>
    <definedName name="_ACR10" localSheetId="3">[1]SERVIÇO!#REF!</definedName>
    <definedName name="_ACR10" localSheetId="2">[1]SERVIÇO!#REF!</definedName>
    <definedName name="_ACR10" localSheetId="27">[1]SERVIÇO!#REF!</definedName>
    <definedName name="_ACR10" localSheetId="17">[1]SERVIÇO!#REF!</definedName>
    <definedName name="_ACR10" localSheetId="4">[1]SERVIÇO!#REF!</definedName>
    <definedName name="_ACR10" localSheetId="28">[1]SERVIÇO!#REF!</definedName>
    <definedName name="_ACR10" localSheetId="22">[1]SERVIÇO!#REF!</definedName>
    <definedName name="_ACR10" localSheetId="21">[1]SERVIÇO!#REF!</definedName>
    <definedName name="_ACR10" localSheetId="20">[1]SERVIÇO!#REF!</definedName>
    <definedName name="_ACR10" localSheetId="18">[1]SERVIÇO!#REF!</definedName>
    <definedName name="_ACR10" localSheetId="26">[1]SERVIÇO!#REF!</definedName>
    <definedName name="_ACR10" localSheetId="25">[1]SERVIÇO!#REF!</definedName>
    <definedName name="_ACR10" localSheetId="15">[1]SERVIÇO!#REF!</definedName>
    <definedName name="_ACR10" localSheetId="0">[1]SERVIÇO!#REF!</definedName>
    <definedName name="_ACR10" localSheetId="13">[1]SERVIÇO!#REF!</definedName>
    <definedName name="_ACR10" localSheetId="14">[1]SERVIÇO!#REF!</definedName>
    <definedName name="_ACR10" localSheetId="12">[1]SERVIÇO!#REF!</definedName>
    <definedName name="_ACR10" localSheetId="24">[1]SERVIÇO!#REF!</definedName>
    <definedName name="_ACR10">[1]SERVIÇO!#REF!</definedName>
    <definedName name="_ACR15" localSheetId="19">[1]SERVIÇO!#REF!</definedName>
    <definedName name="_ACR15" localSheetId="23">[1]SERVIÇO!#REF!</definedName>
    <definedName name="_ACR15" localSheetId="3">[1]SERVIÇO!#REF!</definedName>
    <definedName name="_ACR15" localSheetId="2">[1]SERVIÇO!#REF!</definedName>
    <definedName name="_ACR15" localSheetId="27">[1]SERVIÇO!#REF!</definedName>
    <definedName name="_ACR15" localSheetId="17">[1]SERVIÇO!#REF!</definedName>
    <definedName name="_ACR15" localSheetId="4">[1]SERVIÇO!#REF!</definedName>
    <definedName name="_ACR15" localSheetId="28">[1]SERVIÇO!#REF!</definedName>
    <definedName name="_ACR15" localSheetId="22">[1]SERVIÇO!#REF!</definedName>
    <definedName name="_ACR15" localSheetId="21">[1]SERVIÇO!#REF!</definedName>
    <definedName name="_ACR15" localSheetId="20">[1]SERVIÇO!#REF!</definedName>
    <definedName name="_ACR15" localSheetId="18">[1]SERVIÇO!#REF!</definedName>
    <definedName name="_ACR15" localSheetId="26">[1]SERVIÇO!#REF!</definedName>
    <definedName name="_ACR15" localSheetId="25">[1]SERVIÇO!#REF!</definedName>
    <definedName name="_ACR15" localSheetId="15">[1]SERVIÇO!#REF!</definedName>
    <definedName name="_ACR15" localSheetId="0">[1]SERVIÇO!#REF!</definedName>
    <definedName name="_ACR15" localSheetId="13">[1]SERVIÇO!#REF!</definedName>
    <definedName name="_ACR15" localSheetId="14">[1]SERVIÇO!#REF!</definedName>
    <definedName name="_ACR15" localSheetId="12">[1]SERVIÇO!#REF!</definedName>
    <definedName name="_ACR15" localSheetId="24">[1]SERVIÇO!#REF!</definedName>
    <definedName name="_ACR15">[1]SERVIÇO!#REF!</definedName>
    <definedName name="_acr20" localSheetId="19">[1]SERVIÇO!#REF!</definedName>
    <definedName name="_acr20" localSheetId="23">[1]SERVIÇO!#REF!</definedName>
    <definedName name="_acr20" localSheetId="3">[1]SERVIÇO!#REF!</definedName>
    <definedName name="_acr20" localSheetId="2">[1]SERVIÇO!#REF!</definedName>
    <definedName name="_acr20" localSheetId="27">[1]SERVIÇO!#REF!</definedName>
    <definedName name="_acr20" localSheetId="17">[1]SERVIÇO!#REF!</definedName>
    <definedName name="_acr20" localSheetId="4">[1]SERVIÇO!#REF!</definedName>
    <definedName name="_acr20" localSheetId="28">[1]SERVIÇO!#REF!</definedName>
    <definedName name="_acr20" localSheetId="22">[1]SERVIÇO!#REF!</definedName>
    <definedName name="_acr20" localSheetId="21">[1]SERVIÇO!#REF!</definedName>
    <definedName name="_acr20" localSheetId="20">[1]SERVIÇO!#REF!</definedName>
    <definedName name="_acr20" localSheetId="18">[1]SERVIÇO!#REF!</definedName>
    <definedName name="_acr20" localSheetId="26">[1]SERVIÇO!#REF!</definedName>
    <definedName name="_acr20" localSheetId="25">[1]SERVIÇO!#REF!</definedName>
    <definedName name="_acr20" localSheetId="15">[1]SERVIÇO!#REF!</definedName>
    <definedName name="_acr20" localSheetId="0">[1]SERVIÇO!#REF!</definedName>
    <definedName name="_acr20" localSheetId="13">[1]SERVIÇO!#REF!</definedName>
    <definedName name="_acr20" localSheetId="14">[1]SERVIÇO!#REF!</definedName>
    <definedName name="_acr20" localSheetId="12">[1]SERVIÇO!#REF!</definedName>
    <definedName name="_acr20" localSheetId="24">[1]SERVIÇO!#REF!</definedName>
    <definedName name="_acr20">[1]SERVIÇO!#REF!</definedName>
    <definedName name="_acr5" localSheetId="19">[1]SERVIÇO!#REF!</definedName>
    <definedName name="_acr5" localSheetId="23">[1]SERVIÇO!#REF!</definedName>
    <definedName name="_acr5" localSheetId="3">[1]SERVIÇO!#REF!</definedName>
    <definedName name="_acr5" localSheetId="2">[1]SERVIÇO!#REF!</definedName>
    <definedName name="_acr5" localSheetId="27">[1]SERVIÇO!#REF!</definedName>
    <definedName name="_acr5" localSheetId="17">[1]SERVIÇO!#REF!</definedName>
    <definedName name="_acr5" localSheetId="4">[1]SERVIÇO!#REF!</definedName>
    <definedName name="_acr5" localSheetId="28">[1]SERVIÇO!#REF!</definedName>
    <definedName name="_acr5" localSheetId="22">[1]SERVIÇO!#REF!</definedName>
    <definedName name="_acr5" localSheetId="21">[1]SERVIÇO!#REF!</definedName>
    <definedName name="_acr5" localSheetId="20">[1]SERVIÇO!#REF!</definedName>
    <definedName name="_acr5" localSheetId="18">[1]SERVIÇO!#REF!</definedName>
    <definedName name="_acr5" localSheetId="26">[1]SERVIÇO!#REF!</definedName>
    <definedName name="_acr5" localSheetId="25">[1]SERVIÇO!#REF!</definedName>
    <definedName name="_acr5" localSheetId="15">[1]SERVIÇO!#REF!</definedName>
    <definedName name="_acr5" localSheetId="0">[1]SERVIÇO!#REF!</definedName>
    <definedName name="_acr5" localSheetId="13">[1]SERVIÇO!#REF!</definedName>
    <definedName name="_acr5" localSheetId="14">[1]SERVIÇO!#REF!</definedName>
    <definedName name="_acr5" localSheetId="12">[1]SERVIÇO!#REF!</definedName>
    <definedName name="_acr5" localSheetId="24">[1]SERVIÇO!#REF!</definedName>
    <definedName name="_acr5">[1]SERVIÇO!#REF!</definedName>
    <definedName name="_ARQ1" localSheetId="19">[1]SERVIÇO!#REF!</definedName>
    <definedName name="_ARQ1" localSheetId="23">[1]SERVIÇO!#REF!</definedName>
    <definedName name="_ARQ1" localSheetId="3">[1]SERVIÇO!#REF!</definedName>
    <definedName name="_ARQ1" localSheetId="2">[1]SERVIÇO!#REF!</definedName>
    <definedName name="_ARQ1" localSheetId="27">[1]SERVIÇO!#REF!</definedName>
    <definedName name="_ARQ1" localSheetId="17">[1]SERVIÇO!#REF!</definedName>
    <definedName name="_ARQ1" localSheetId="4">[1]SERVIÇO!#REF!</definedName>
    <definedName name="_ARQ1" localSheetId="28">[1]SERVIÇO!#REF!</definedName>
    <definedName name="_ARQ1" localSheetId="22">[1]SERVIÇO!#REF!</definedName>
    <definedName name="_ARQ1" localSheetId="21">[1]SERVIÇO!#REF!</definedName>
    <definedName name="_ARQ1" localSheetId="20">[1]SERVIÇO!#REF!</definedName>
    <definedName name="_ARQ1" localSheetId="18">[1]SERVIÇO!#REF!</definedName>
    <definedName name="_ARQ1" localSheetId="26">[1]SERVIÇO!#REF!</definedName>
    <definedName name="_ARQ1" localSheetId="25">[1]SERVIÇO!#REF!</definedName>
    <definedName name="_ARQ1" localSheetId="15">[1]SERVIÇO!#REF!</definedName>
    <definedName name="_ARQ1" localSheetId="0">[1]SERVIÇO!#REF!</definedName>
    <definedName name="_ARQ1" localSheetId="13">[1]SERVIÇO!#REF!</definedName>
    <definedName name="_ARQ1" localSheetId="14">[1]SERVIÇO!#REF!</definedName>
    <definedName name="_ARQ1" localSheetId="12">[1]SERVIÇO!#REF!</definedName>
    <definedName name="_ARQ1" localSheetId="24">[1]SERVIÇO!#REF!</definedName>
    <definedName name="_ARQ1">[1]SERVIÇO!#REF!</definedName>
    <definedName name="_F" localSheetId="19" hidden="1">#REF!</definedName>
    <definedName name="_F" localSheetId="23" hidden="1">#REF!</definedName>
    <definedName name="_F" localSheetId="3" hidden="1">#REF!</definedName>
    <definedName name="_F" localSheetId="2" hidden="1">#REF!</definedName>
    <definedName name="_F" localSheetId="27" hidden="1">#REF!</definedName>
    <definedName name="_F" localSheetId="17" hidden="1">#REF!</definedName>
    <definedName name="_F" localSheetId="4" hidden="1">#REF!</definedName>
    <definedName name="_F" localSheetId="28" hidden="1">#REF!</definedName>
    <definedName name="_F" localSheetId="22" hidden="1">#REF!</definedName>
    <definedName name="_F" localSheetId="21" hidden="1">#REF!</definedName>
    <definedName name="_F" localSheetId="20" hidden="1">#REF!</definedName>
    <definedName name="_F" localSheetId="18" hidden="1">#REF!</definedName>
    <definedName name="_F" localSheetId="26" hidden="1">#REF!</definedName>
    <definedName name="_F" localSheetId="25" hidden="1">#REF!</definedName>
    <definedName name="_F" localSheetId="15" hidden="1">#REF!</definedName>
    <definedName name="_F" localSheetId="0" hidden="1">#REF!</definedName>
    <definedName name="_F" localSheetId="13" hidden="1">#REF!</definedName>
    <definedName name="_F" localSheetId="14" hidden="1">#REF!</definedName>
    <definedName name="_F" localSheetId="12" hidden="1">#REF!</definedName>
    <definedName name="_F" localSheetId="24" hidden="1">#REF!</definedName>
    <definedName name="_F" hidden="1">#REF!</definedName>
    <definedName name="_Fill" localSheetId="19" hidden="1">#REF!</definedName>
    <definedName name="_Fill" localSheetId="23" hidden="1">#REF!</definedName>
    <definedName name="_Fill" localSheetId="3" hidden="1">#REF!</definedName>
    <definedName name="_Fill" localSheetId="2" hidden="1">#REF!</definedName>
    <definedName name="_Fill" localSheetId="27" hidden="1">#REF!</definedName>
    <definedName name="_Fill" localSheetId="17" hidden="1">#REF!</definedName>
    <definedName name="_Fill" localSheetId="4" hidden="1">#REF!</definedName>
    <definedName name="_Fill" localSheetId="28" hidden="1">#REF!</definedName>
    <definedName name="_Fill" localSheetId="22" hidden="1">#REF!</definedName>
    <definedName name="_Fill" localSheetId="21" hidden="1">#REF!</definedName>
    <definedName name="_Fill" localSheetId="20" hidden="1">#REF!</definedName>
    <definedName name="_Fill" localSheetId="18" hidden="1">#REF!</definedName>
    <definedName name="_Fill" localSheetId="26" hidden="1">#REF!</definedName>
    <definedName name="_Fill" localSheetId="25" hidden="1">#REF!</definedName>
    <definedName name="_Fill" localSheetId="15" hidden="1">#REF!</definedName>
    <definedName name="_Fill" localSheetId="0" hidden="1">#REF!</definedName>
    <definedName name="_Fill" localSheetId="13" hidden="1">#REF!</definedName>
    <definedName name="_Fill" localSheetId="14" hidden="1">#REF!</definedName>
    <definedName name="_Fill" localSheetId="12" hidden="1">#REF!</definedName>
    <definedName name="_Fill" localSheetId="24" hidden="1">#REF!</definedName>
    <definedName name="_Fill" hidden="1">#REF!</definedName>
    <definedName name="_xlnm._FilterDatabase" localSheetId="5" hidden="1">Conciliação!$B$6:$T$2797</definedName>
    <definedName name="_xlnm._FilterDatabase" localSheetId="3" hidden="1">Conta_Funbio!$B$6:$Q$167</definedName>
    <definedName name="_xlnm._FilterDatabase" localSheetId="2" hidden="1">'Conta_FUNBIO (2)'!$B$6:$T$2314</definedName>
    <definedName name="_xlnm._FilterDatabase" localSheetId="6" hidden="1">'Conta|Aplicações'!$B$12:$N$20</definedName>
    <definedName name="_xlnm._FilterDatabase" localSheetId="4" hidden="1">'Fluxo|OP'!$B$7:$V$7</definedName>
    <definedName name="_FL" localSheetId="19" hidden="1">#REF!</definedName>
    <definedName name="_FL" localSheetId="23" hidden="1">#REF!</definedName>
    <definedName name="_FL" localSheetId="3" hidden="1">#REF!</definedName>
    <definedName name="_FL" localSheetId="2" hidden="1">#REF!</definedName>
    <definedName name="_FL" localSheetId="27" hidden="1">#REF!</definedName>
    <definedName name="_FL" localSheetId="17" hidden="1">#REF!</definedName>
    <definedName name="_FL" localSheetId="4" hidden="1">#REF!</definedName>
    <definedName name="_FL" localSheetId="28" hidden="1">#REF!</definedName>
    <definedName name="_FL" localSheetId="22" hidden="1">#REF!</definedName>
    <definedName name="_FL" localSheetId="21" hidden="1">#REF!</definedName>
    <definedName name="_FL" localSheetId="20" hidden="1">#REF!</definedName>
    <definedName name="_FL" localSheetId="18" hidden="1">#REF!</definedName>
    <definedName name="_FL" localSheetId="26" hidden="1">#REF!</definedName>
    <definedName name="_FL" localSheetId="25" hidden="1">#REF!</definedName>
    <definedName name="_FL" localSheetId="15" hidden="1">#REF!</definedName>
    <definedName name="_FL" localSheetId="0" hidden="1">#REF!</definedName>
    <definedName name="_FL" localSheetId="13" hidden="1">#REF!</definedName>
    <definedName name="_FL" localSheetId="14" hidden="1">#REF!</definedName>
    <definedName name="_FL" localSheetId="12" hidden="1">#REF!</definedName>
    <definedName name="_FL" localSheetId="24" hidden="1">#REF!</definedName>
    <definedName name="_FL" hidden="1">#REF!</definedName>
    <definedName name="_QT100" localSheetId="19">[1]SERVIÇO!#REF!</definedName>
    <definedName name="_QT100" localSheetId="23">[1]SERVIÇO!#REF!</definedName>
    <definedName name="_QT100" localSheetId="3">[1]SERVIÇO!#REF!</definedName>
    <definedName name="_QT100" localSheetId="2">[1]SERVIÇO!#REF!</definedName>
    <definedName name="_QT100" localSheetId="27">[1]SERVIÇO!#REF!</definedName>
    <definedName name="_QT100" localSheetId="17">[1]SERVIÇO!#REF!</definedName>
    <definedName name="_QT100" localSheetId="4">[1]SERVIÇO!#REF!</definedName>
    <definedName name="_QT100" localSheetId="28">[1]SERVIÇO!#REF!</definedName>
    <definedName name="_QT100" localSheetId="22">[1]SERVIÇO!#REF!</definedName>
    <definedName name="_QT100" localSheetId="21">[1]SERVIÇO!#REF!</definedName>
    <definedName name="_QT100" localSheetId="20">[1]SERVIÇO!#REF!</definedName>
    <definedName name="_QT100" localSheetId="18">[1]SERVIÇO!#REF!</definedName>
    <definedName name="_QT100" localSheetId="26">[1]SERVIÇO!#REF!</definedName>
    <definedName name="_QT100" localSheetId="25">[1]SERVIÇO!#REF!</definedName>
    <definedName name="_QT100" localSheetId="15">[1]SERVIÇO!#REF!</definedName>
    <definedName name="_QT100" localSheetId="0">[1]SERVIÇO!#REF!</definedName>
    <definedName name="_QT100" localSheetId="13">[1]SERVIÇO!#REF!</definedName>
    <definedName name="_QT100" localSheetId="14">[1]SERVIÇO!#REF!</definedName>
    <definedName name="_QT100" localSheetId="12">[1]SERVIÇO!#REF!</definedName>
    <definedName name="_QT100" localSheetId="24">[1]SERVIÇO!#REF!</definedName>
    <definedName name="_QT100">[1]SERVIÇO!#REF!</definedName>
    <definedName name="_QT2" localSheetId="19">[1]SERVIÇO!#REF!</definedName>
    <definedName name="_QT2" localSheetId="23">[1]SERVIÇO!#REF!</definedName>
    <definedName name="_QT2" localSheetId="3">[1]SERVIÇO!#REF!</definedName>
    <definedName name="_QT2" localSheetId="2">[1]SERVIÇO!#REF!</definedName>
    <definedName name="_QT2" localSheetId="27">[1]SERVIÇO!#REF!</definedName>
    <definedName name="_QT2" localSheetId="17">[1]SERVIÇO!#REF!</definedName>
    <definedName name="_QT2" localSheetId="4">[1]SERVIÇO!#REF!</definedName>
    <definedName name="_QT2" localSheetId="28">[1]SERVIÇO!#REF!</definedName>
    <definedName name="_QT2" localSheetId="22">[1]SERVIÇO!#REF!</definedName>
    <definedName name="_QT2" localSheetId="21">[1]SERVIÇO!#REF!</definedName>
    <definedName name="_QT2" localSheetId="20">[1]SERVIÇO!#REF!</definedName>
    <definedName name="_QT2" localSheetId="18">[1]SERVIÇO!#REF!</definedName>
    <definedName name="_QT2" localSheetId="26">[1]SERVIÇO!#REF!</definedName>
    <definedName name="_QT2" localSheetId="25">[1]SERVIÇO!#REF!</definedName>
    <definedName name="_QT2" localSheetId="15">[1]SERVIÇO!#REF!</definedName>
    <definedName name="_QT2" localSheetId="0">[1]SERVIÇO!#REF!</definedName>
    <definedName name="_QT2" localSheetId="13">[1]SERVIÇO!#REF!</definedName>
    <definedName name="_QT2" localSheetId="14">[1]SERVIÇO!#REF!</definedName>
    <definedName name="_QT2" localSheetId="12">[1]SERVIÇO!#REF!</definedName>
    <definedName name="_QT2" localSheetId="24">[1]SERVIÇO!#REF!</definedName>
    <definedName name="_QT2">[1]SERVIÇO!#REF!</definedName>
    <definedName name="_QT3" localSheetId="19">[1]SERVIÇO!#REF!</definedName>
    <definedName name="_QT3" localSheetId="23">[1]SERVIÇO!#REF!</definedName>
    <definedName name="_QT3" localSheetId="3">[1]SERVIÇO!#REF!</definedName>
    <definedName name="_QT3" localSheetId="2">[1]SERVIÇO!#REF!</definedName>
    <definedName name="_QT3" localSheetId="27">[1]SERVIÇO!#REF!</definedName>
    <definedName name="_QT3" localSheetId="17">[1]SERVIÇO!#REF!</definedName>
    <definedName name="_QT3" localSheetId="4">[1]SERVIÇO!#REF!</definedName>
    <definedName name="_QT3" localSheetId="28">[1]SERVIÇO!#REF!</definedName>
    <definedName name="_QT3" localSheetId="22">[1]SERVIÇO!#REF!</definedName>
    <definedName name="_QT3" localSheetId="21">[1]SERVIÇO!#REF!</definedName>
    <definedName name="_QT3" localSheetId="20">[1]SERVIÇO!#REF!</definedName>
    <definedName name="_QT3" localSheetId="18">[1]SERVIÇO!#REF!</definedName>
    <definedName name="_QT3" localSheetId="26">[1]SERVIÇO!#REF!</definedName>
    <definedName name="_QT3" localSheetId="25">[1]SERVIÇO!#REF!</definedName>
    <definedName name="_QT3" localSheetId="15">[1]SERVIÇO!#REF!</definedName>
    <definedName name="_QT3" localSheetId="0">[1]SERVIÇO!#REF!</definedName>
    <definedName name="_QT3" localSheetId="13">[1]SERVIÇO!#REF!</definedName>
    <definedName name="_QT3" localSheetId="14">[1]SERVIÇO!#REF!</definedName>
    <definedName name="_QT3" localSheetId="12">[1]SERVIÇO!#REF!</definedName>
    <definedName name="_QT3" localSheetId="24">[1]SERVIÇO!#REF!</definedName>
    <definedName name="_QT3">[1]SERVIÇO!#REF!</definedName>
    <definedName name="_QT4" localSheetId="19">[1]SERVIÇO!#REF!</definedName>
    <definedName name="_QT4" localSheetId="23">[1]SERVIÇO!#REF!</definedName>
    <definedName name="_QT4" localSheetId="3">[1]SERVIÇO!#REF!</definedName>
    <definedName name="_QT4" localSheetId="2">[1]SERVIÇO!#REF!</definedName>
    <definedName name="_QT4" localSheetId="27">[1]SERVIÇO!#REF!</definedName>
    <definedName name="_QT4" localSheetId="17">[1]SERVIÇO!#REF!</definedName>
    <definedName name="_QT4" localSheetId="4">[1]SERVIÇO!#REF!</definedName>
    <definedName name="_QT4" localSheetId="28">[1]SERVIÇO!#REF!</definedName>
    <definedName name="_QT4" localSheetId="22">[1]SERVIÇO!#REF!</definedName>
    <definedName name="_QT4" localSheetId="21">[1]SERVIÇO!#REF!</definedName>
    <definedName name="_QT4" localSheetId="20">[1]SERVIÇO!#REF!</definedName>
    <definedName name="_QT4" localSheetId="18">[1]SERVIÇO!#REF!</definedName>
    <definedName name="_QT4" localSheetId="26">[1]SERVIÇO!#REF!</definedName>
    <definedName name="_QT4" localSheetId="25">[1]SERVIÇO!#REF!</definedName>
    <definedName name="_QT4" localSheetId="15">[1]SERVIÇO!#REF!</definedName>
    <definedName name="_QT4" localSheetId="0">[1]SERVIÇO!#REF!</definedName>
    <definedName name="_QT4" localSheetId="13">[1]SERVIÇO!#REF!</definedName>
    <definedName name="_QT4" localSheetId="14">[1]SERVIÇO!#REF!</definedName>
    <definedName name="_QT4" localSheetId="12">[1]SERVIÇO!#REF!</definedName>
    <definedName name="_QT4" localSheetId="24">[1]SERVIÇO!#REF!</definedName>
    <definedName name="_QT4">[1]SERVIÇO!#REF!</definedName>
    <definedName name="_QT50" localSheetId="19">[1]SERVIÇO!#REF!</definedName>
    <definedName name="_QT50" localSheetId="23">[1]SERVIÇO!#REF!</definedName>
    <definedName name="_QT50" localSheetId="3">[1]SERVIÇO!#REF!</definedName>
    <definedName name="_QT50" localSheetId="2">[1]SERVIÇO!#REF!</definedName>
    <definedName name="_QT50" localSheetId="27">[1]SERVIÇO!#REF!</definedName>
    <definedName name="_QT50" localSheetId="17">[1]SERVIÇO!#REF!</definedName>
    <definedName name="_QT50" localSheetId="4">[1]SERVIÇO!#REF!</definedName>
    <definedName name="_QT50" localSheetId="28">[1]SERVIÇO!#REF!</definedName>
    <definedName name="_QT50" localSheetId="22">[1]SERVIÇO!#REF!</definedName>
    <definedName name="_QT50" localSheetId="21">[1]SERVIÇO!#REF!</definedName>
    <definedName name="_QT50" localSheetId="20">[1]SERVIÇO!#REF!</definedName>
    <definedName name="_QT50" localSheetId="18">[1]SERVIÇO!#REF!</definedName>
    <definedName name="_QT50" localSheetId="26">[1]SERVIÇO!#REF!</definedName>
    <definedName name="_QT50" localSheetId="25">[1]SERVIÇO!#REF!</definedName>
    <definedName name="_QT50" localSheetId="15">[1]SERVIÇO!#REF!</definedName>
    <definedName name="_QT50" localSheetId="0">[1]SERVIÇO!#REF!</definedName>
    <definedName name="_QT50" localSheetId="13">[1]SERVIÇO!#REF!</definedName>
    <definedName name="_QT50" localSheetId="14">[1]SERVIÇO!#REF!</definedName>
    <definedName name="_QT50" localSheetId="12">[1]SERVIÇO!#REF!</definedName>
    <definedName name="_QT50" localSheetId="24">[1]SERVIÇO!#REF!</definedName>
    <definedName name="_QT50">[1]SERVIÇO!#REF!</definedName>
    <definedName name="_QT75" localSheetId="19">[1]SERVIÇO!#REF!</definedName>
    <definedName name="_QT75" localSheetId="23">[1]SERVIÇO!#REF!</definedName>
    <definedName name="_QT75" localSheetId="3">[1]SERVIÇO!#REF!</definedName>
    <definedName name="_QT75" localSheetId="2">[1]SERVIÇO!#REF!</definedName>
    <definedName name="_QT75" localSheetId="27">[1]SERVIÇO!#REF!</definedName>
    <definedName name="_QT75" localSheetId="17">[1]SERVIÇO!#REF!</definedName>
    <definedName name="_QT75" localSheetId="4">[1]SERVIÇO!#REF!</definedName>
    <definedName name="_QT75" localSheetId="28">[1]SERVIÇO!#REF!</definedName>
    <definedName name="_QT75" localSheetId="22">[1]SERVIÇO!#REF!</definedName>
    <definedName name="_QT75" localSheetId="21">[1]SERVIÇO!#REF!</definedName>
    <definedName name="_QT75" localSheetId="20">[1]SERVIÇO!#REF!</definedName>
    <definedName name="_QT75" localSheetId="18">[1]SERVIÇO!#REF!</definedName>
    <definedName name="_QT75" localSheetId="26">[1]SERVIÇO!#REF!</definedName>
    <definedName name="_QT75" localSheetId="25">[1]SERVIÇO!#REF!</definedName>
    <definedName name="_QT75" localSheetId="15">[1]SERVIÇO!#REF!</definedName>
    <definedName name="_QT75" localSheetId="0">[1]SERVIÇO!#REF!</definedName>
    <definedName name="_QT75" localSheetId="13">[1]SERVIÇO!#REF!</definedName>
    <definedName name="_QT75" localSheetId="14">[1]SERVIÇO!#REF!</definedName>
    <definedName name="_QT75" localSheetId="12">[1]SERVIÇO!#REF!</definedName>
    <definedName name="_QT75" localSheetId="24">[1]SERVIÇO!#REF!</definedName>
    <definedName name="_QT75">[1]SERVIÇO!#REF!</definedName>
    <definedName name="_T" localSheetId="19">[1]SERVIÇO!#REF!</definedName>
    <definedName name="_T" localSheetId="23">[1]SERVIÇO!#REF!</definedName>
    <definedName name="_T" localSheetId="3">[1]SERVIÇO!#REF!</definedName>
    <definedName name="_T" localSheetId="2">[1]SERVIÇO!#REF!</definedName>
    <definedName name="_T" localSheetId="27">[1]SERVIÇO!#REF!</definedName>
    <definedName name="_T" localSheetId="17">[1]SERVIÇO!#REF!</definedName>
    <definedName name="_T" localSheetId="4">[1]SERVIÇO!#REF!</definedName>
    <definedName name="_T" localSheetId="28">[1]SERVIÇO!#REF!</definedName>
    <definedName name="_T" localSheetId="22">[1]SERVIÇO!#REF!</definedName>
    <definedName name="_T" localSheetId="21">[1]SERVIÇO!#REF!</definedName>
    <definedName name="_T" localSheetId="20">[1]SERVIÇO!#REF!</definedName>
    <definedName name="_T" localSheetId="18">[1]SERVIÇO!#REF!</definedName>
    <definedName name="_T" localSheetId="26">[1]SERVIÇO!#REF!</definedName>
    <definedName name="_T" localSheetId="25">[1]SERVIÇO!#REF!</definedName>
    <definedName name="_T" localSheetId="15">[1]SERVIÇO!#REF!</definedName>
    <definedName name="_T" localSheetId="0">[1]SERVIÇO!#REF!</definedName>
    <definedName name="_T" localSheetId="13">[1]SERVIÇO!#REF!</definedName>
    <definedName name="_T" localSheetId="14">[1]SERVIÇO!#REF!</definedName>
    <definedName name="_T" localSheetId="12">[1]SERVIÇO!#REF!</definedName>
    <definedName name="_T" localSheetId="24">[1]SERVIÇO!#REF!</definedName>
    <definedName name="_T">[1]SERVIÇO!#REF!</definedName>
    <definedName name="A" localSheetId="19">#REF!</definedName>
    <definedName name="A" localSheetId="23">#REF!</definedName>
    <definedName name="A" localSheetId="3">#REF!</definedName>
    <definedName name="A" localSheetId="2">#REF!</definedName>
    <definedName name="A" localSheetId="27">#REF!</definedName>
    <definedName name="A" localSheetId="17">#REF!</definedName>
    <definedName name="A" localSheetId="4">#REF!</definedName>
    <definedName name="A" localSheetId="28">#REF!</definedName>
    <definedName name="A" localSheetId="22">#REF!</definedName>
    <definedName name="A" localSheetId="21">#REF!</definedName>
    <definedName name="A" localSheetId="20">#REF!</definedName>
    <definedName name="A" localSheetId="18">#REF!</definedName>
    <definedName name="A" localSheetId="26">#REF!</definedName>
    <definedName name="A" localSheetId="25">#REF!</definedName>
    <definedName name="A" localSheetId="15">#REF!</definedName>
    <definedName name="A" localSheetId="0">#REF!</definedName>
    <definedName name="A" localSheetId="13">#REF!</definedName>
    <definedName name="A" localSheetId="14">#REF!</definedName>
    <definedName name="A" localSheetId="12">#REF!</definedName>
    <definedName name="A" localSheetId="24">#REF!</definedName>
    <definedName name="A">#REF!</definedName>
    <definedName name="abebqt" localSheetId="19">[1]SERVIÇO!#REF!</definedName>
    <definedName name="abebqt" localSheetId="23">[1]SERVIÇO!#REF!</definedName>
    <definedName name="abebqt" localSheetId="3">[1]SERVIÇO!#REF!</definedName>
    <definedName name="abebqt" localSheetId="2">[1]SERVIÇO!#REF!</definedName>
    <definedName name="abebqt" localSheetId="27">[1]SERVIÇO!#REF!</definedName>
    <definedName name="abebqt" localSheetId="17">[1]SERVIÇO!#REF!</definedName>
    <definedName name="abebqt" localSheetId="4">[1]SERVIÇO!#REF!</definedName>
    <definedName name="abebqt" localSheetId="28">[1]SERVIÇO!#REF!</definedName>
    <definedName name="abebqt" localSheetId="22">[1]SERVIÇO!#REF!</definedName>
    <definedName name="abebqt" localSheetId="21">[1]SERVIÇO!#REF!</definedName>
    <definedName name="abebqt" localSheetId="20">[1]SERVIÇO!#REF!</definedName>
    <definedName name="abebqt" localSheetId="18">[1]SERVIÇO!#REF!</definedName>
    <definedName name="abebqt" localSheetId="26">[1]SERVIÇO!#REF!</definedName>
    <definedName name="abebqt" localSheetId="25">[1]SERVIÇO!#REF!</definedName>
    <definedName name="abebqt" localSheetId="15">[1]SERVIÇO!#REF!</definedName>
    <definedName name="abebqt" localSheetId="0">[1]SERVIÇO!#REF!</definedName>
    <definedName name="abebqt" localSheetId="13">[1]SERVIÇO!#REF!</definedName>
    <definedName name="abebqt" localSheetId="14">[1]SERVIÇO!#REF!</definedName>
    <definedName name="abebqt" localSheetId="12">[1]SERVIÇO!#REF!</definedName>
    <definedName name="abebqt" localSheetId="24">[1]SERVIÇO!#REF!</definedName>
    <definedName name="abebqt">[1]SERVIÇO!#REF!</definedName>
    <definedName name="ACADUC" localSheetId="19">[1]SERVIÇO!#REF!</definedName>
    <definedName name="ACADUC" localSheetId="23">[1]SERVIÇO!#REF!</definedName>
    <definedName name="ACADUC" localSheetId="3">[1]SERVIÇO!#REF!</definedName>
    <definedName name="ACADUC" localSheetId="2">[1]SERVIÇO!#REF!</definedName>
    <definedName name="ACADUC" localSheetId="27">[1]SERVIÇO!#REF!</definedName>
    <definedName name="ACADUC" localSheetId="17">[1]SERVIÇO!#REF!</definedName>
    <definedName name="ACADUC" localSheetId="4">[1]SERVIÇO!#REF!</definedName>
    <definedName name="ACADUC" localSheetId="28">[1]SERVIÇO!#REF!</definedName>
    <definedName name="ACADUC" localSheetId="22">[1]SERVIÇO!#REF!</definedName>
    <definedName name="ACADUC" localSheetId="21">[1]SERVIÇO!#REF!</definedName>
    <definedName name="ACADUC" localSheetId="20">[1]SERVIÇO!#REF!</definedName>
    <definedName name="ACADUC" localSheetId="18">[1]SERVIÇO!#REF!</definedName>
    <definedName name="ACADUC" localSheetId="26">[1]SERVIÇO!#REF!</definedName>
    <definedName name="ACADUC" localSheetId="25">[1]SERVIÇO!#REF!</definedName>
    <definedName name="ACADUC" localSheetId="15">[1]SERVIÇO!#REF!</definedName>
    <definedName name="ACADUC" localSheetId="0">[1]SERVIÇO!#REF!</definedName>
    <definedName name="ACADUC" localSheetId="13">[1]SERVIÇO!#REF!</definedName>
    <definedName name="ACADUC" localSheetId="14">[1]SERVIÇO!#REF!</definedName>
    <definedName name="ACADUC" localSheetId="12">[1]SERVIÇO!#REF!</definedName>
    <definedName name="ACADUC" localSheetId="24">[1]SERVIÇO!#REF!</definedName>
    <definedName name="ACADUC">[1]SERVIÇO!#REF!</definedName>
    <definedName name="ACBEB" localSheetId="19">[1]SERVIÇO!#REF!</definedName>
    <definedName name="ACBEB" localSheetId="23">[1]SERVIÇO!#REF!</definedName>
    <definedName name="ACBEB" localSheetId="3">[1]SERVIÇO!#REF!</definedName>
    <definedName name="ACBEB" localSheetId="2">[1]SERVIÇO!#REF!</definedName>
    <definedName name="ACBEB" localSheetId="27">[1]SERVIÇO!#REF!</definedName>
    <definedName name="ACBEB" localSheetId="17">[1]SERVIÇO!#REF!</definedName>
    <definedName name="ACBEB" localSheetId="4">[1]SERVIÇO!#REF!</definedName>
    <definedName name="ACBEB" localSheetId="28">[1]SERVIÇO!#REF!</definedName>
    <definedName name="ACBEB" localSheetId="22">[1]SERVIÇO!#REF!</definedName>
    <definedName name="ACBEB" localSheetId="21">[1]SERVIÇO!#REF!</definedName>
    <definedName name="ACBEB" localSheetId="20">[1]SERVIÇO!#REF!</definedName>
    <definedName name="ACBEB" localSheetId="18">[1]SERVIÇO!#REF!</definedName>
    <definedName name="ACBEB" localSheetId="26">[1]SERVIÇO!#REF!</definedName>
    <definedName name="ACBEB" localSheetId="25">[1]SERVIÇO!#REF!</definedName>
    <definedName name="ACBEB" localSheetId="15">[1]SERVIÇO!#REF!</definedName>
    <definedName name="ACBEB" localSheetId="0">[1]SERVIÇO!#REF!</definedName>
    <definedName name="ACBEB" localSheetId="13">[1]SERVIÇO!#REF!</definedName>
    <definedName name="ACBEB" localSheetId="14">[1]SERVIÇO!#REF!</definedName>
    <definedName name="ACBEB" localSheetId="12">[1]SERVIÇO!#REF!</definedName>
    <definedName name="ACBEB" localSheetId="24">[1]SERVIÇO!#REF!</definedName>
    <definedName name="ACBEB">[1]SERVIÇO!#REF!</definedName>
    <definedName name="ACBOMB" localSheetId="19">[1]SERVIÇO!#REF!</definedName>
    <definedName name="ACBOMB" localSheetId="23">[1]SERVIÇO!#REF!</definedName>
    <definedName name="ACBOMB" localSheetId="3">[1]SERVIÇO!#REF!</definedName>
    <definedName name="ACBOMB" localSheetId="2">[1]SERVIÇO!#REF!</definedName>
    <definedName name="ACBOMB" localSheetId="27">[1]SERVIÇO!#REF!</definedName>
    <definedName name="ACBOMB" localSheetId="17">[1]SERVIÇO!#REF!</definedName>
    <definedName name="ACBOMB" localSheetId="4">[1]SERVIÇO!#REF!</definedName>
    <definedName name="ACBOMB" localSheetId="28">[1]SERVIÇO!#REF!</definedName>
    <definedName name="ACBOMB" localSheetId="22">[1]SERVIÇO!#REF!</definedName>
    <definedName name="ACBOMB" localSheetId="21">[1]SERVIÇO!#REF!</definedName>
    <definedName name="ACBOMB" localSheetId="20">[1]SERVIÇO!#REF!</definedName>
    <definedName name="ACBOMB" localSheetId="18">[1]SERVIÇO!#REF!</definedName>
    <definedName name="ACBOMB" localSheetId="26">[1]SERVIÇO!#REF!</definedName>
    <definedName name="ACBOMB" localSheetId="25">[1]SERVIÇO!#REF!</definedName>
    <definedName name="ACBOMB" localSheetId="15">[1]SERVIÇO!#REF!</definedName>
    <definedName name="ACBOMB" localSheetId="0">[1]SERVIÇO!#REF!</definedName>
    <definedName name="ACBOMB" localSheetId="13">[1]SERVIÇO!#REF!</definedName>
    <definedName name="ACBOMB" localSheetId="14">[1]SERVIÇO!#REF!</definedName>
    <definedName name="ACBOMB" localSheetId="12">[1]SERVIÇO!#REF!</definedName>
    <definedName name="ACBOMB" localSheetId="24">[1]SERVIÇO!#REF!</definedName>
    <definedName name="ACBOMB">[1]SERVIÇO!#REF!</definedName>
    <definedName name="ACCHAF" localSheetId="19">[1]SERVIÇO!#REF!</definedName>
    <definedName name="ACCHAF" localSheetId="23">[1]SERVIÇO!#REF!</definedName>
    <definedName name="ACCHAF" localSheetId="3">[1]SERVIÇO!#REF!</definedName>
    <definedName name="ACCHAF" localSheetId="2">[1]SERVIÇO!#REF!</definedName>
    <definedName name="ACCHAF" localSheetId="27">[1]SERVIÇO!#REF!</definedName>
    <definedName name="ACCHAF" localSheetId="17">[1]SERVIÇO!#REF!</definedName>
    <definedName name="ACCHAF" localSheetId="4">[1]SERVIÇO!#REF!</definedName>
    <definedName name="ACCHAF" localSheetId="28">[1]SERVIÇO!#REF!</definedName>
    <definedName name="ACCHAF" localSheetId="22">[1]SERVIÇO!#REF!</definedName>
    <definedName name="ACCHAF" localSheetId="21">[1]SERVIÇO!#REF!</definedName>
    <definedName name="ACCHAF" localSheetId="20">[1]SERVIÇO!#REF!</definedName>
    <definedName name="ACCHAF" localSheetId="18">[1]SERVIÇO!#REF!</definedName>
    <definedName name="ACCHAF" localSheetId="26">[1]SERVIÇO!#REF!</definedName>
    <definedName name="ACCHAF" localSheetId="25">[1]SERVIÇO!#REF!</definedName>
    <definedName name="ACCHAF" localSheetId="15">[1]SERVIÇO!#REF!</definedName>
    <definedName name="ACCHAF" localSheetId="0">[1]SERVIÇO!#REF!</definedName>
    <definedName name="ACCHAF" localSheetId="13">[1]SERVIÇO!#REF!</definedName>
    <definedName name="ACCHAF" localSheetId="14">[1]SERVIÇO!#REF!</definedName>
    <definedName name="ACCHAF" localSheetId="12">[1]SERVIÇO!#REF!</definedName>
    <definedName name="ACCHAF" localSheetId="24">[1]SERVIÇO!#REF!</definedName>
    <definedName name="ACCHAF">[1]SERVIÇO!#REF!</definedName>
    <definedName name="ACDER" localSheetId="19">[1]SERVIÇO!#REF!</definedName>
    <definedName name="ACDER" localSheetId="23">[1]SERVIÇO!#REF!</definedName>
    <definedName name="ACDER" localSheetId="3">[1]SERVIÇO!#REF!</definedName>
    <definedName name="ACDER" localSheetId="2">[1]SERVIÇO!#REF!</definedName>
    <definedName name="ACDER" localSheetId="27">[1]SERVIÇO!#REF!</definedName>
    <definedName name="ACDER" localSheetId="17">[1]SERVIÇO!#REF!</definedName>
    <definedName name="ACDER" localSheetId="4">[1]SERVIÇO!#REF!</definedName>
    <definedName name="ACDER" localSheetId="28">[1]SERVIÇO!#REF!</definedName>
    <definedName name="ACDER" localSheetId="22">[1]SERVIÇO!#REF!</definedName>
    <definedName name="ACDER" localSheetId="21">[1]SERVIÇO!#REF!</definedName>
    <definedName name="ACDER" localSheetId="20">[1]SERVIÇO!#REF!</definedName>
    <definedName name="ACDER" localSheetId="18">[1]SERVIÇO!#REF!</definedName>
    <definedName name="ACDER" localSheetId="26">[1]SERVIÇO!#REF!</definedName>
    <definedName name="ACDER" localSheetId="25">[1]SERVIÇO!#REF!</definedName>
    <definedName name="ACDER" localSheetId="15">[1]SERVIÇO!#REF!</definedName>
    <definedName name="ACDER" localSheetId="0">[1]SERVIÇO!#REF!</definedName>
    <definedName name="ACDER" localSheetId="13">[1]SERVIÇO!#REF!</definedName>
    <definedName name="ACDER" localSheetId="14">[1]SERVIÇO!#REF!</definedName>
    <definedName name="ACDER" localSheetId="12">[1]SERVIÇO!#REF!</definedName>
    <definedName name="ACDER" localSheetId="24">[1]SERVIÇO!#REF!</definedName>
    <definedName name="ACDER">[1]SERVIÇO!#REF!</definedName>
    <definedName name="ACDIV" localSheetId="19">[1]SERVIÇO!#REF!</definedName>
    <definedName name="ACDIV" localSheetId="23">[1]SERVIÇO!#REF!</definedName>
    <definedName name="ACDIV" localSheetId="3">[1]SERVIÇO!#REF!</definedName>
    <definedName name="ACDIV" localSheetId="2">[1]SERVIÇO!#REF!</definedName>
    <definedName name="ACDIV" localSheetId="27">[1]SERVIÇO!#REF!</definedName>
    <definedName name="ACDIV" localSheetId="17">[1]SERVIÇO!#REF!</definedName>
    <definedName name="ACDIV" localSheetId="4">[1]SERVIÇO!#REF!</definedName>
    <definedName name="ACDIV" localSheetId="28">[1]SERVIÇO!#REF!</definedName>
    <definedName name="ACDIV" localSheetId="22">[1]SERVIÇO!#REF!</definedName>
    <definedName name="ACDIV" localSheetId="21">[1]SERVIÇO!#REF!</definedName>
    <definedName name="ACDIV" localSheetId="20">[1]SERVIÇO!#REF!</definedName>
    <definedName name="ACDIV" localSheetId="18">[1]SERVIÇO!#REF!</definedName>
    <definedName name="ACDIV" localSheetId="26">[1]SERVIÇO!#REF!</definedName>
    <definedName name="ACDIV" localSheetId="25">[1]SERVIÇO!#REF!</definedName>
    <definedName name="ACDIV" localSheetId="15">[1]SERVIÇO!#REF!</definedName>
    <definedName name="ACDIV" localSheetId="0">[1]SERVIÇO!#REF!</definedName>
    <definedName name="ACDIV" localSheetId="13">[1]SERVIÇO!#REF!</definedName>
    <definedName name="ACDIV" localSheetId="14">[1]SERVIÇO!#REF!</definedName>
    <definedName name="ACDIV" localSheetId="12">[1]SERVIÇO!#REF!</definedName>
    <definedName name="ACDIV" localSheetId="24">[1]SERVIÇO!#REF!</definedName>
    <definedName name="ACDIV">[1]SERVIÇO!#REF!</definedName>
    <definedName name="ACEQP" localSheetId="19">[1]SERVIÇO!#REF!</definedName>
    <definedName name="ACEQP" localSheetId="23">[1]SERVIÇO!#REF!</definedName>
    <definedName name="ACEQP" localSheetId="3">[1]SERVIÇO!#REF!</definedName>
    <definedName name="ACEQP" localSheetId="2">[1]SERVIÇO!#REF!</definedName>
    <definedName name="ACEQP" localSheetId="27">[1]SERVIÇO!#REF!</definedName>
    <definedName name="ACEQP" localSheetId="17">[1]SERVIÇO!#REF!</definedName>
    <definedName name="ACEQP" localSheetId="4">[1]SERVIÇO!#REF!</definedName>
    <definedName name="ACEQP" localSheetId="28">[1]SERVIÇO!#REF!</definedName>
    <definedName name="ACEQP" localSheetId="22">[1]SERVIÇO!#REF!</definedName>
    <definedName name="ACEQP" localSheetId="21">[1]SERVIÇO!#REF!</definedName>
    <definedName name="ACEQP" localSheetId="20">[1]SERVIÇO!#REF!</definedName>
    <definedName name="ACEQP" localSheetId="18">[1]SERVIÇO!#REF!</definedName>
    <definedName name="ACEQP" localSheetId="26">[1]SERVIÇO!#REF!</definedName>
    <definedName name="ACEQP" localSheetId="25">[1]SERVIÇO!#REF!</definedName>
    <definedName name="ACEQP" localSheetId="15">[1]SERVIÇO!#REF!</definedName>
    <definedName name="ACEQP" localSheetId="0">[1]SERVIÇO!#REF!</definedName>
    <definedName name="ACEQP" localSheetId="13">[1]SERVIÇO!#REF!</definedName>
    <definedName name="ACEQP" localSheetId="14">[1]SERVIÇO!#REF!</definedName>
    <definedName name="ACEQP" localSheetId="12">[1]SERVIÇO!#REF!</definedName>
    <definedName name="ACEQP" localSheetId="24">[1]SERVIÇO!#REF!</definedName>
    <definedName name="ACEQP">[1]SERVIÇO!#REF!</definedName>
    <definedName name="ACHAFQT" localSheetId="19">[1]SERVIÇO!#REF!</definedName>
    <definedName name="ACHAFQT" localSheetId="23">[1]SERVIÇO!#REF!</definedName>
    <definedName name="ACHAFQT" localSheetId="3">[1]SERVIÇO!#REF!</definedName>
    <definedName name="ACHAFQT" localSheetId="2">[1]SERVIÇO!#REF!</definedName>
    <definedName name="ACHAFQT" localSheetId="27">[1]SERVIÇO!#REF!</definedName>
    <definedName name="ACHAFQT" localSheetId="17">[1]SERVIÇO!#REF!</definedName>
    <definedName name="ACHAFQT" localSheetId="4">[1]SERVIÇO!#REF!</definedName>
    <definedName name="ACHAFQT" localSheetId="28">[1]SERVIÇO!#REF!</definedName>
    <definedName name="ACHAFQT" localSheetId="22">[1]SERVIÇO!#REF!</definedName>
    <definedName name="ACHAFQT" localSheetId="21">[1]SERVIÇO!#REF!</definedName>
    <definedName name="ACHAFQT" localSheetId="20">[1]SERVIÇO!#REF!</definedName>
    <definedName name="ACHAFQT" localSheetId="18">[1]SERVIÇO!#REF!</definedName>
    <definedName name="ACHAFQT" localSheetId="26">[1]SERVIÇO!#REF!</definedName>
    <definedName name="ACHAFQT" localSheetId="25">[1]SERVIÇO!#REF!</definedName>
    <definedName name="ACHAFQT" localSheetId="15">[1]SERVIÇO!#REF!</definedName>
    <definedName name="ACHAFQT" localSheetId="0">[1]SERVIÇO!#REF!</definedName>
    <definedName name="ACHAFQT" localSheetId="13">[1]SERVIÇO!#REF!</definedName>
    <definedName name="ACHAFQT" localSheetId="14">[1]SERVIÇO!#REF!</definedName>
    <definedName name="ACHAFQT" localSheetId="12">[1]SERVIÇO!#REF!</definedName>
    <definedName name="ACHAFQT" localSheetId="24">[1]SERVIÇO!#REF!</definedName>
    <definedName name="ACHAFQT">[1]SERVIÇO!#REF!</definedName>
    <definedName name="ACMUR" localSheetId="19">[1]SERVIÇO!#REF!</definedName>
    <definedName name="ACMUR" localSheetId="23">[1]SERVIÇO!#REF!</definedName>
    <definedName name="ACMUR" localSheetId="3">[1]SERVIÇO!#REF!</definedName>
    <definedName name="ACMUR" localSheetId="2">[1]SERVIÇO!#REF!</definedName>
    <definedName name="ACMUR" localSheetId="27">[1]SERVIÇO!#REF!</definedName>
    <definedName name="ACMUR" localSheetId="17">[1]SERVIÇO!#REF!</definedName>
    <definedName name="ACMUR" localSheetId="4">[1]SERVIÇO!#REF!</definedName>
    <definedName name="ACMUR" localSheetId="28">[1]SERVIÇO!#REF!</definedName>
    <definedName name="ACMUR" localSheetId="22">[1]SERVIÇO!#REF!</definedName>
    <definedName name="ACMUR" localSheetId="21">[1]SERVIÇO!#REF!</definedName>
    <definedName name="ACMUR" localSheetId="20">[1]SERVIÇO!#REF!</definedName>
    <definedName name="ACMUR" localSheetId="18">[1]SERVIÇO!#REF!</definedName>
    <definedName name="ACMUR" localSheetId="26">[1]SERVIÇO!#REF!</definedName>
    <definedName name="ACMUR" localSheetId="25">[1]SERVIÇO!#REF!</definedName>
    <definedName name="ACMUR" localSheetId="15">[1]SERVIÇO!#REF!</definedName>
    <definedName name="ACMUR" localSheetId="0">[1]SERVIÇO!#REF!</definedName>
    <definedName name="ACMUR" localSheetId="13">[1]SERVIÇO!#REF!</definedName>
    <definedName name="ACMUR" localSheetId="14">[1]SERVIÇO!#REF!</definedName>
    <definedName name="ACMUR" localSheetId="12">[1]SERVIÇO!#REF!</definedName>
    <definedName name="ACMUR" localSheetId="24">[1]SERVIÇO!#REF!</definedName>
    <definedName name="ACMUR">[1]SERVIÇO!#REF!</definedName>
    <definedName name="ACONT2" localSheetId="19">[1]SERVIÇO!#REF!</definedName>
    <definedName name="ACONT2" localSheetId="23">[1]SERVIÇO!#REF!</definedName>
    <definedName name="ACONT2" localSheetId="3">[1]SERVIÇO!#REF!</definedName>
    <definedName name="ACONT2" localSheetId="2">[1]SERVIÇO!#REF!</definedName>
    <definedName name="ACONT2" localSheetId="27">[1]SERVIÇO!#REF!</definedName>
    <definedName name="ACONT2" localSheetId="17">[1]SERVIÇO!#REF!</definedName>
    <definedName name="ACONT2" localSheetId="4">[1]SERVIÇO!#REF!</definedName>
    <definedName name="ACONT2" localSheetId="28">[1]SERVIÇO!#REF!</definedName>
    <definedName name="ACONT2" localSheetId="22">[1]SERVIÇO!#REF!</definedName>
    <definedName name="ACONT2" localSheetId="21">[1]SERVIÇO!#REF!</definedName>
    <definedName name="ACONT2" localSheetId="20">[1]SERVIÇO!#REF!</definedName>
    <definedName name="ACONT2" localSheetId="18">[1]SERVIÇO!#REF!</definedName>
    <definedName name="ACONT2" localSheetId="26">[1]SERVIÇO!#REF!</definedName>
    <definedName name="ACONT2" localSheetId="25">[1]SERVIÇO!#REF!</definedName>
    <definedName name="ACONT2" localSheetId="15">[1]SERVIÇO!#REF!</definedName>
    <definedName name="ACONT2" localSheetId="0">[1]SERVIÇO!#REF!</definedName>
    <definedName name="ACONT2" localSheetId="13">[1]SERVIÇO!#REF!</definedName>
    <definedName name="ACONT2" localSheetId="14">[1]SERVIÇO!#REF!</definedName>
    <definedName name="ACONT2" localSheetId="12">[1]SERVIÇO!#REF!</definedName>
    <definedName name="ACONT2" localSheetId="24">[1]SERVIÇO!#REF!</definedName>
    <definedName name="ACONT2">[1]SERVIÇO!#REF!</definedName>
    <definedName name="ACPIPA" localSheetId="19">[1]SERVIÇO!#REF!</definedName>
    <definedName name="ACPIPA" localSheetId="23">[1]SERVIÇO!#REF!</definedName>
    <definedName name="ACPIPA" localSheetId="3">[1]SERVIÇO!#REF!</definedName>
    <definedName name="ACPIPA" localSheetId="2">[1]SERVIÇO!#REF!</definedName>
    <definedName name="ACPIPA" localSheetId="27">[1]SERVIÇO!#REF!</definedName>
    <definedName name="ACPIPA" localSheetId="17">[1]SERVIÇO!#REF!</definedName>
    <definedName name="ACPIPA" localSheetId="4">[1]SERVIÇO!#REF!</definedName>
    <definedName name="ACPIPA" localSheetId="28">[1]SERVIÇO!#REF!</definedName>
    <definedName name="ACPIPA" localSheetId="22">[1]SERVIÇO!#REF!</definedName>
    <definedName name="ACPIPA" localSheetId="21">[1]SERVIÇO!#REF!</definedName>
    <definedName name="ACPIPA" localSheetId="20">[1]SERVIÇO!#REF!</definedName>
    <definedName name="ACPIPA" localSheetId="18">[1]SERVIÇO!#REF!</definedName>
    <definedName name="ACPIPA" localSheetId="26">[1]SERVIÇO!#REF!</definedName>
    <definedName name="ACPIPA" localSheetId="25">[1]SERVIÇO!#REF!</definedName>
    <definedName name="ACPIPA" localSheetId="15">[1]SERVIÇO!#REF!</definedName>
    <definedName name="ACPIPA" localSheetId="0">[1]SERVIÇO!#REF!</definedName>
    <definedName name="ACPIPA" localSheetId="13">[1]SERVIÇO!#REF!</definedName>
    <definedName name="ACPIPA" localSheetId="14">[1]SERVIÇO!#REF!</definedName>
    <definedName name="ACPIPA" localSheetId="12">[1]SERVIÇO!#REF!</definedName>
    <definedName name="ACPIPA" localSheetId="24">[1]SERVIÇO!#REF!</definedName>
    <definedName name="ACPIPA">[1]SERVIÇO!#REF!</definedName>
    <definedName name="ACTRANSP" localSheetId="19">[1]SERVIÇO!#REF!</definedName>
    <definedName name="ACTRANSP" localSheetId="23">[1]SERVIÇO!#REF!</definedName>
    <definedName name="ACTRANSP" localSheetId="3">[1]SERVIÇO!#REF!</definedName>
    <definedName name="ACTRANSP" localSheetId="2">[1]SERVIÇO!#REF!</definedName>
    <definedName name="ACTRANSP" localSheetId="27">[1]SERVIÇO!#REF!</definedName>
    <definedName name="ACTRANSP" localSheetId="17">[1]SERVIÇO!#REF!</definedName>
    <definedName name="ACTRANSP" localSheetId="4">[1]SERVIÇO!#REF!</definedName>
    <definedName name="ACTRANSP" localSheetId="28">[1]SERVIÇO!#REF!</definedName>
    <definedName name="ACTRANSP" localSheetId="22">[1]SERVIÇO!#REF!</definedName>
    <definedName name="ACTRANSP" localSheetId="21">[1]SERVIÇO!#REF!</definedName>
    <definedName name="ACTRANSP" localSheetId="20">[1]SERVIÇO!#REF!</definedName>
    <definedName name="ACTRANSP" localSheetId="18">[1]SERVIÇO!#REF!</definedName>
    <definedName name="ACTRANSP" localSheetId="26">[1]SERVIÇO!#REF!</definedName>
    <definedName name="ACTRANSP" localSheetId="25">[1]SERVIÇO!#REF!</definedName>
    <definedName name="ACTRANSP" localSheetId="15">[1]SERVIÇO!#REF!</definedName>
    <definedName name="ACTRANSP" localSheetId="0">[1]SERVIÇO!#REF!</definedName>
    <definedName name="ACTRANSP" localSheetId="13">[1]SERVIÇO!#REF!</definedName>
    <definedName name="ACTRANSP" localSheetId="14">[1]SERVIÇO!#REF!</definedName>
    <definedName name="ACTRANSP" localSheetId="12">[1]SERVIÇO!#REF!</definedName>
    <definedName name="ACTRANSP" localSheetId="24">[1]SERVIÇO!#REF!</definedName>
    <definedName name="ACTRANSP">[1]SERVIÇO!#REF!</definedName>
    <definedName name="ADR" localSheetId="19" hidden="1">#REF!</definedName>
    <definedName name="ADR" localSheetId="23" hidden="1">#REF!</definedName>
    <definedName name="ADR" localSheetId="3" hidden="1">#REF!</definedName>
    <definedName name="ADR" localSheetId="2" hidden="1">#REF!</definedName>
    <definedName name="ADR" localSheetId="27" hidden="1">#REF!</definedName>
    <definedName name="ADR" localSheetId="17" hidden="1">#REF!</definedName>
    <definedName name="ADR" localSheetId="4" hidden="1">#REF!</definedName>
    <definedName name="ADR" localSheetId="28" hidden="1">#REF!</definedName>
    <definedName name="ADR" localSheetId="22" hidden="1">#REF!</definedName>
    <definedName name="ADR" localSheetId="21" hidden="1">#REF!</definedName>
    <definedName name="ADR" localSheetId="20" hidden="1">#REF!</definedName>
    <definedName name="ADR" localSheetId="18" hidden="1">#REF!</definedName>
    <definedName name="ADR" localSheetId="26" hidden="1">#REF!</definedName>
    <definedName name="ADR" localSheetId="25" hidden="1">#REF!</definedName>
    <definedName name="ADR" localSheetId="15" hidden="1">#REF!</definedName>
    <definedName name="ADR" localSheetId="0" hidden="1">#REF!</definedName>
    <definedName name="ADR" localSheetId="13" hidden="1">#REF!</definedName>
    <definedName name="ADR" localSheetId="14" hidden="1">#REF!</definedName>
    <definedName name="ADR" localSheetId="12" hidden="1">#REF!</definedName>
    <definedName name="ADR" localSheetId="24" hidden="1">#REF!</definedName>
    <definedName name="ADR" hidden="1">#REF!</definedName>
    <definedName name="ADUCQT" localSheetId="19">[1]SERVIÇO!#REF!</definedName>
    <definedName name="ADUCQT" localSheetId="23">[1]SERVIÇO!#REF!</definedName>
    <definedName name="ADUCQT" localSheetId="3">[1]SERVIÇO!#REF!</definedName>
    <definedName name="ADUCQT" localSheetId="2">[1]SERVIÇO!#REF!</definedName>
    <definedName name="ADUCQT" localSheetId="27">[1]SERVIÇO!#REF!</definedName>
    <definedName name="ADUCQT" localSheetId="17">[1]SERVIÇO!#REF!</definedName>
    <definedName name="ADUCQT" localSheetId="4">[1]SERVIÇO!#REF!</definedName>
    <definedName name="ADUCQT" localSheetId="28">[1]SERVIÇO!#REF!</definedName>
    <definedName name="ADUCQT" localSheetId="22">[1]SERVIÇO!#REF!</definedName>
    <definedName name="ADUCQT" localSheetId="21">[1]SERVIÇO!#REF!</definedName>
    <definedName name="ADUCQT" localSheetId="20">[1]SERVIÇO!#REF!</definedName>
    <definedName name="ADUCQT" localSheetId="18">[1]SERVIÇO!#REF!</definedName>
    <definedName name="ADUCQT" localSheetId="26">[1]SERVIÇO!#REF!</definedName>
    <definedName name="ADUCQT" localSheetId="25">[1]SERVIÇO!#REF!</definedName>
    <definedName name="ADUCQT" localSheetId="15">[1]SERVIÇO!#REF!</definedName>
    <definedName name="ADUCQT" localSheetId="0">[1]SERVIÇO!#REF!</definedName>
    <definedName name="ADUCQT" localSheetId="13">[1]SERVIÇO!#REF!</definedName>
    <definedName name="ADUCQT" localSheetId="14">[1]SERVIÇO!#REF!</definedName>
    <definedName name="ADUCQT" localSheetId="12">[1]SERVIÇO!#REF!</definedName>
    <definedName name="ADUCQT" localSheetId="24">[1]SERVIÇO!#REF!</definedName>
    <definedName name="ADUCQT">[1]SERVIÇO!#REF!</definedName>
    <definedName name="AITEM" localSheetId="19">[1]SERVIÇO!#REF!</definedName>
    <definedName name="AITEM" localSheetId="23">[1]SERVIÇO!#REF!</definedName>
    <definedName name="AITEM" localSheetId="3">[1]SERVIÇO!#REF!</definedName>
    <definedName name="AITEM" localSheetId="2">[1]SERVIÇO!#REF!</definedName>
    <definedName name="AITEM" localSheetId="27">[1]SERVIÇO!#REF!</definedName>
    <definedName name="AITEM" localSheetId="17">[1]SERVIÇO!#REF!</definedName>
    <definedName name="AITEM" localSheetId="4">[1]SERVIÇO!#REF!</definedName>
    <definedName name="AITEM" localSheetId="28">[1]SERVIÇO!#REF!</definedName>
    <definedName name="AITEM" localSheetId="22">[1]SERVIÇO!#REF!</definedName>
    <definedName name="AITEM" localSheetId="21">[1]SERVIÇO!#REF!</definedName>
    <definedName name="AITEM" localSheetId="20">[1]SERVIÇO!#REF!</definedName>
    <definedName name="AITEM" localSheetId="18">[1]SERVIÇO!#REF!</definedName>
    <definedName name="AITEM" localSheetId="26">[1]SERVIÇO!#REF!</definedName>
    <definedName name="AITEM" localSheetId="25">[1]SERVIÇO!#REF!</definedName>
    <definedName name="AITEM" localSheetId="15">[1]SERVIÇO!#REF!</definedName>
    <definedName name="AITEM" localSheetId="0">[1]SERVIÇO!#REF!</definedName>
    <definedName name="AITEM" localSheetId="13">[1]SERVIÇO!#REF!</definedName>
    <definedName name="AITEM" localSheetId="14">[1]SERVIÇO!#REF!</definedName>
    <definedName name="AITEM" localSheetId="12">[1]SERVIÇO!#REF!</definedName>
    <definedName name="AITEM" localSheetId="24">[1]SERVIÇO!#REF!</definedName>
    <definedName name="AITEM">[1]SERVIÇO!#REF!</definedName>
    <definedName name="ALTADUC" localSheetId="19">[1]SERVIÇO!#REF!</definedName>
    <definedName name="ALTADUC" localSheetId="23">[1]SERVIÇO!#REF!</definedName>
    <definedName name="ALTADUC" localSheetId="3">[1]SERVIÇO!#REF!</definedName>
    <definedName name="ALTADUC" localSheetId="2">[1]SERVIÇO!#REF!</definedName>
    <definedName name="ALTADUC" localSheetId="27">[1]SERVIÇO!#REF!</definedName>
    <definedName name="ALTADUC" localSheetId="17">[1]SERVIÇO!#REF!</definedName>
    <definedName name="ALTADUC" localSheetId="4">[1]SERVIÇO!#REF!</definedName>
    <definedName name="ALTADUC" localSheetId="28">[1]SERVIÇO!#REF!</definedName>
    <definedName name="ALTADUC" localSheetId="22">[1]SERVIÇO!#REF!</definedName>
    <definedName name="ALTADUC" localSheetId="21">[1]SERVIÇO!#REF!</definedName>
    <definedName name="ALTADUC" localSheetId="20">[1]SERVIÇO!#REF!</definedName>
    <definedName name="ALTADUC" localSheetId="18">[1]SERVIÇO!#REF!</definedName>
    <definedName name="ALTADUC" localSheetId="26">[1]SERVIÇO!#REF!</definedName>
    <definedName name="ALTADUC" localSheetId="25">[1]SERVIÇO!#REF!</definedName>
    <definedName name="ALTADUC" localSheetId="15">[1]SERVIÇO!#REF!</definedName>
    <definedName name="ALTADUC" localSheetId="0">[1]SERVIÇO!#REF!</definedName>
    <definedName name="ALTADUC" localSheetId="13">[1]SERVIÇO!#REF!</definedName>
    <definedName name="ALTADUC" localSheetId="14">[1]SERVIÇO!#REF!</definedName>
    <definedName name="ALTADUC" localSheetId="12">[1]SERVIÇO!#REF!</definedName>
    <definedName name="ALTADUC" localSheetId="24">[1]SERVIÇO!#REF!</definedName>
    <definedName name="ALTADUC">[1]SERVIÇO!#REF!</definedName>
    <definedName name="ALTBOMB" localSheetId="19">[1]SERVIÇO!#REF!</definedName>
    <definedName name="ALTBOMB" localSheetId="23">[1]SERVIÇO!#REF!</definedName>
    <definedName name="ALTBOMB" localSheetId="3">[1]SERVIÇO!#REF!</definedName>
    <definedName name="ALTBOMB" localSheetId="2">[1]SERVIÇO!#REF!</definedName>
    <definedName name="ALTBOMB" localSheetId="27">[1]SERVIÇO!#REF!</definedName>
    <definedName name="ALTBOMB" localSheetId="17">[1]SERVIÇO!#REF!</definedName>
    <definedName name="ALTBOMB" localSheetId="4">[1]SERVIÇO!#REF!</definedName>
    <definedName name="ALTBOMB" localSheetId="28">[1]SERVIÇO!#REF!</definedName>
    <definedName name="ALTBOMB" localSheetId="22">[1]SERVIÇO!#REF!</definedName>
    <definedName name="ALTBOMB" localSheetId="21">[1]SERVIÇO!#REF!</definedName>
    <definedName name="ALTBOMB" localSheetId="20">[1]SERVIÇO!#REF!</definedName>
    <definedName name="ALTBOMB" localSheetId="18">[1]SERVIÇO!#REF!</definedName>
    <definedName name="ALTBOMB" localSheetId="26">[1]SERVIÇO!#REF!</definedName>
    <definedName name="ALTBOMB" localSheetId="25">[1]SERVIÇO!#REF!</definedName>
    <definedName name="ALTBOMB" localSheetId="15">[1]SERVIÇO!#REF!</definedName>
    <definedName name="ALTBOMB" localSheetId="0">[1]SERVIÇO!#REF!</definedName>
    <definedName name="ALTBOMB" localSheetId="13">[1]SERVIÇO!#REF!</definedName>
    <definedName name="ALTBOMB" localSheetId="14">[1]SERVIÇO!#REF!</definedName>
    <definedName name="ALTBOMB" localSheetId="12">[1]SERVIÇO!#REF!</definedName>
    <definedName name="ALTBOMB" localSheetId="24">[1]SERVIÇO!#REF!</definedName>
    <definedName name="ALTBOMB">[1]SERVIÇO!#REF!</definedName>
    <definedName name="ALTCAP" localSheetId="19">[1]SERVIÇO!#REF!</definedName>
    <definedName name="ALTCAP" localSheetId="23">[1]SERVIÇO!#REF!</definedName>
    <definedName name="ALTCAP" localSheetId="3">[1]SERVIÇO!#REF!</definedName>
    <definedName name="ALTCAP" localSheetId="2">[1]SERVIÇO!#REF!</definedName>
    <definedName name="ALTCAP" localSheetId="27">[1]SERVIÇO!#REF!</definedName>
    <definedName name="ALTCAP" localSheetId="17">[1]SERVIÇO!#REF!</definedName>
    <definedName name="ALTCAP" localSheetId="4">[1]SERVIÇO!#REF!</definedName>
    <definedName name="ALTCAP" localSheetId="28">[1]SERVIÇO!#REF!</definedName>
    <definedName name="ALTCAP" localSheetId="22">[1]SERVIÇO!#REF!</definedName>
    <definedName name="ALTCAP" localSheetId="21">[1]SERVIÇO!#REF!</definedName>
    <definedName name="ALTCAP" localSheetId="20">[1]SERVIÇO!#REF!</definedName>
    <definedName name="ALTCAP" localSheetId="18">[1]SERVIÇO!#REF!</definedName>
    <definedName name="ALTCAP" localSheetId="26">[1]SERVIÇO!#REF!</definedName>
    <definedName name="ALTCAP" localSheetId="25">[1]SERVIÇO!#REF!</definedName>
    <definedName name="ALTCAP" localSheetId="15">[1]SERVIÇO!#REF!</definedName>
    <definedName name="ALTCAP" localSheetId="0">[1]SERVIÇO!#REF!</definedName>
    <definedName name="ALTCAP" localSheetId="13">[1]SERVIÇO!#REF!</definedName>
    <definedName name="ALTCAP" localSheetId="14">[1]SERVIÇO!#REF!</definedName>
    <definedName name="ALTCAP" localSheetId="12">[1]SERVIÇO!#REF!</definedName>
    <definedName name="ALTCAP" localSheetId="24">[1]SERVIÇO!#REF!</definedName>
    <definedName name="ALTCAP">[1]SERVIÇO!#REF!</definedName>
    <definedName name="ALTDER" localSheetId="19">[1]SERVIÇO!#REF!</definedName>
    <definedName name="ALTDER" localSheetId="23">[1]SERVIÇO!#REF!</definedName>
    <definedName name="ALTDER" localSheetId="3">[1]SERVIÇO!#REF!</definedName>
    <definedName name="ALTDER" localSheetId="2">[1]SERVIÇO!#REF!</definedName>
    <definedName name="ALTDER" localSheetId="27">[1]SERVIÇO!#REF!</definedName>
    <definedName name="ALTDER" localSheetId="17">[1]SERVIÇO!#REF!</definedName>
    <definedName name="ALTDER" localSheetId="4">[1]SERVIÇO!#REF!</definedName>
    <definedName name="ALTDER" localSheetId="28">[1]SERVIÇO!#REF!</definedName>
    <definedName name="ALTDER" localSheetId="22">[1]SERVIÇO!#REF!</definedName>
    <definedName name="ALTDER" localSheetId="21">[1]SERVIÇO!#REF!</definedName>
    <definedName name="ALTDER" localSheetId="20">[1]SERVIÇO!#REF!</definedName>
    <definedName name="ALTDER" localSheetId="18">[1]SERVIÇO!#REF!</definedName>
    <definedName name="ALTDER" localSheetId="26">[1]SERVIÇO!#REF!</definedName>
    <definedName name="ALTDER" localSheetId="25">[1]SERVIÇO!#REF!</definedName>
    <definedName name="ALTDER" localSheetId="15">[1]SERVIÇO!#REF!</definedName>
    <definedName name="ALTDER" localSheetId="0">[1]SERVIÇO!#REF!</definedName>
    <definedName name="ALTDER" localSheetId="13">[1]SERVIÇO!#REF!</definedName>
    <definedName name="ALTDER" localSheetId="14">[1]SERVIÇO!#REF!</definedName>
    <definedName name="ALTDER" localSheetId="12">[1]SERVIÇO!#REF!</definedName>
    <definedName name="ALTDER" localSheetId="24">[1]SERVIÇO!#REF!</definedName>
    <definedName name="ALTDER">[1]SERVIÇO!#REF!</definedName>
    <definedName name="ALTEQUIP" localSheetId="19">[1]SERVIÇO!#REF!</definedName>
    <definedName name="ALTEQUIP" localSheetId="23">[1]SERVIÇO!#REF!</definedName>
    <definedName name="ALTEQUIP" localSheetId="3">[1]SERVIÇO!#REF!</definedName>
    <definedName name="ALTEQUIP" localSheetId="2">[1]SERVIÇO!#REF!</definedName>
    <definedName name="ALTEQUIP" localSheetId="27">[1]SERVIÇO!#REF!</definedName>
    <definedName name="ALTEQUIP" localSheetId="17">[1]SERVIÇO!#REF!</definedName>
    <definedName name="ALTEQUIP" localSheetId="4">[1]SERVIÇO!#REF!</definedName>
    <definedName name="ALTEQUIP" localSheetId="28">[1]SERVIÇO!#REF!</definedName>
    <definedName name="ALTEQUIP" localSheetId="22">[1]SERVIÇO!#REF!</definedName>
    <definedName name="ALTEQUIP" localSheetId="21">[1]SERVIÇO!#REF!</definedName>
    <definedName name="ALTEQUIP" localSheetId="20">[1]SERVIÇO!#REF!</definedName>
    <definedName name="ALTEQUIP" localSheetId="18">[1]SERVIÇO!#REF!</definedName>
    <definedName name="ALTEQUIP" localSheetId="26">[1]SERVIÇO!#REF!</definedName>
    <definedName name="ALTEQUIP" localSheetId="25">[1]SERVIÇO!#REF!</definedName>
    <definedName name="ALTEQUIP" localSheetId="15">[1]SERVIÇO!#REF!</definedName>
    <definedName name="ALTEQUIP" localSheetId="0">[1]SERVIÇO!#REF!</definedName>
    <definedName name="ALTEQUIP" localSheetId="13">[1]SERVIÇO!#REF!</definedName>
    <definedName name="ALTEQUIP" localSheetId="14">[1]SERVIÇO!#REF!</definedName>
    <definedName name="ALTEQUIP" localSheetId="12">[1]SERVIÇO!#REF!</definedName>
    <definedName name="ALTEQUIP" localSheetId="24">[1]SERVIÇO!#REF!</definedName>
    <definedName name="ALTEQUIP">[1]SERVIÇO!#REF!</definedName>
    <definedName name="ALTIEQP" localSheetId="19">[1]SERVIÇO!#REF!</definedName>
    <definedName name="ALTIEQP" localSheetId="23">[1]SERVIÇO!#REF!</definedName>
    <definedName name="ALTIEQP" localSheetId="3">[1]SERVIÇO!#REF!</definedName>
    <definedName name="ALTIEQP" localSheetId="2">[1]SERVIÇO!#REF!</definedName>
    <definedName name="ALTIEQP" localSheetId="27">[1]SERVIÇO!#REF!</definedName>
    <definedName name="ALTIEQP" localSheetId="17">[1]SERVIÇO!#REF!</definedName>
    <definedName name="ALTIEQP" localSheetId="4">[1]SERVIÇO!#REF!</definedName>
    <definedName name="ALTIEQP" localSheetId="28">[1]SERVIÇO!#REF!</definedName>
    <definedName name="ALTIEQP" localSheetId="22">[1]SERVIÇO!#REF!</definedName>
    <definedName name="ALTIEQP" localSheetId="21">[1]SERVIÇO!#REF!</definedName>
    <definedName name="ALTIEQP" localSheetId="20">[1]SERVIÇO!#REF!</definedName>
    <definedName name="ALTIEQP" localSheetId="18">[1]SERVIÇO!#REF!</definedName>
    <definedName name="ALTIEQP" localSheetId="26">[1]SERVIÇO!#REF!</definedName>
    <definedName name="ALTIEQP" localSheetId="25">[1]SERVIÇO!#REF!</definedName>
    <definedName name="ALTIEQP" localSheetId="15">[1]SERVIÇO!#REF!</definedName>
    <definedName name="ALTIEQP" localSheetId="0">[1]SERVIÇO!#REF!</definedName>
    <definedName name="ALTIEQP" localSheetId="13">[1]SERVIÇO!#REF!</definedName>
    <definedName name="ALTIEQP" localSheetId="14">[1]SERVIÇO!#REF!</definedName>
    <definedName name="ALTIEQP" localSheetId="12">[1]SERVIÇO!#REF!</definedName>
    <definedName name="ALTIEQP" localSheetId="24">[1]SERVIÇO!#REF!</definedName>
    <definedName name="ALTIEQP">[1]SERVIÇO!#REF!</definedName>
    <definedName name="ALTMUR" localSheetId="19">[1]SERVIÇO!#REF!</definedName>
    <definedName name="ALTMUR" localSheetId="23">[1]SERVIÇO!#REF!</definedName>
    <definedName name="ALTMUR" localSheetId="3">[1]SERVIÇO!#REF!</definedName>
    <definedName name="ALTMUR" localSheetId="2">[1]SERVIÇO!#REF!</definedName>
    <definedName name="ALTMUR" localSheetId="27">[1]SERVIÇO!#REF!</definedName>
    <definedName name="ALTMUR" localSheetId="17">[1]SERVIÇO!#REF!</definedName>
    <definedName name="ALTMUR" localSheetId="4">[1]SERVIÇO!#REF!</definedName>
    <definedName name="ALTMUR" localSheetId="28">[1]SERVIÇO!#REF!</definedName>
    <definedName name="ALTMUR" localSheetId="22">[1]SERVIÇO!#REF!</definedName>
    <definedName name="ALTMUR" localSheetId="21">[1]SERVIÇO!#REF!</definedName>
    <definedName name="ALTMUR" localSheetId="20">[1]SERVIÇO!#REF!</definedName>
    <definedName name="ALTMUR" localSheetId="18">[1]SERVIÇO!#REF!</definedName>
    <definedName name="ALTMUR" localSheetId="26">[1]SERVIÇO!#REF!</definedName>
    <definedName name="ALTMUR" localSheetId="25">[1]SERVIÇO!#REF!</definedName>
    <definedName name="ALTMUR" localSheetId="15">[1]SERVIÇO!#REF!</definedName>
    <definedName name="ALTMUR" localSheetId="0">[1]SERVIÇO!#REF!</definedName>
    <definedName name="ALTMUR" localSheetId="13">[1]SERVIÇO!#REF!</definedName>
    <definedName name="ALTMUR" localSheetId="14">[1]SERVIÇO!#REF!</definedName>
    <definedName name="ALTMUR" localSheetId="12">[1]SERVIÇO!#REF!</definedName>
    <definedName name="ALTMUR" localSheetId="24">[1]SERVIÇO!#REF!</definedName>
    <definedName name="ALTMUR">[1]SERVIÇO!#REF!</definedName>
    <definedName name="ALTRES10" localSheetId="19">[1]SERVIÇO!#REF!</definedName>
    <definedName name="ALTRES10" localSheetId="23">[1]SERVIÇO!#REF!</definedName>
    <definedName name="ALTRES10" localSheetId="3">[1]SERVIÇO!#REF!</definedName>
    <definedName name="ALTRES10" localSheetId="2">[1]SERVIÇO!#REF!</definedName>
    <definedName name="ALTRES10" localSheetId="27">[1]SERVIÇO!#REF!</definedName>
    <definedName name="ALTRES10" localSheetId="17">[1]SERVIÇO!#REF!</definedName>
    <definedName name="ALTRES10" localSheetId="4">[1]SERVIÇO!#REF!</definedName>
    <definedName name="ALTRES10" localSheetId="28">[1]SERVIÇO!#REF!</definedName>
    <definedName name="ALTRES10" localSheetId="22">[1]SERVIÇO!#REF!</definedName>
    <definedName name="ALTRES10" localSheetId="21">[1]SERVIÇO!#REF!</definedName>
    <definedName name="ALTRES10" localSheetId="20">[1]SERVIÇO!#REF!</definedName>
    <definedName name="ALTRES10" localSheetId="18">[1]SERVIÇO!#REF!</definedName>
    <definedName name="ALTRES10" localSheetId="26">[1]SERVIÇO!#REF!</definedName>
    <definedName name="ALTRES10" localSheetId="25">[1]SERVIÇO!#REF!</definedName>
    <definedName name="ALTRES10" localSheetId="15">[1]SERVIÇO!#REF!</definedName>
    <definedName name="ALTRES10" localSheetId="0">[1]SERVIÇO!#REF!</definedName>
    <definedName name="ALTRES10" localSheetId="13">[1]SERVIÇO!#REF!</definedName>
    <definedName name="ALTRES10" localSheetId="14">[1]SERVIÇO!#REF!</definedName>
    <definedName name="ALTRES10" localSheetId="12">[1]SERVIÇO!#REF!</definedName>
    <definedName name="ALTRES10" localSheetId="24">[1]SERVIÇO!#REF!</definedName>
    <definedName name="ALTRES10">[1]SERVIÇO!#REF!</definedName>
    <definedName name="ALTRES15" localSheetId="19">[1]SERVIÇO!#REF!</definedName>
    <definedName name="ALTRES15" localSheetId="23">[1]SERVIÇO!#REF!</definedName>
    <definedName name="ALTRES15" localSheetId="3">[1]SERVIÇO!#REF!</definedName>
    <definedName name="ALTRES15" localSheetId="2">[1]SERVIÇO!#REF!</definedName>
    <definedName name="ALTRES15" localSheetId="27">[1]SERVIÇO!#REF!</definedName>
    <definedName name="ALTRES15" localSheetId="17">[1]SERVIÇO!#REF!</definedName>
    <definedName name="ALTRES15" localSheetId="4">[1]SERVIÇO!#REF!</definedName>
    <definedName name="ALTRES15" localSheetId="28">[1]SERVIÇO!#REF!</definedName>
    <definedName name="ALTRES15" localSheetId="22">[1]SERVIÇO!#REF!</definedName>
    <definedName name="ALTRES15" localSheetId="21">[1]SERVIÇO!#REF!</definedName>
    <definedName name="ALTRES15" localSheetId="20">[1]SERVIÇO!#REF!</definedName>
    <definedName name="ALTRES15" localSheetId="18">[1]SERVIÇO!#REF!</definedName>
    <definedName name="ALTRES15" localSheetId="26">[1]SERVIÇO!#REF!</definedName>
    <definedName name="ALTRES15" localSheetId="25">[1]SERVIÇO!#REF!</definedName>
    <definedName name="ALTRES15" localSheetId="15">[1]SERVIÇO!#REF!</definedName>
    <definedName name="ALTRES15" localSheetId="0">[1]SERVIÇO!#REF!</definedName>
    <definedName name="ALTRES15" localSheetId="13">[1]SERVIÇO!#REF!</definedName>
    <definedName name="ALTRES15" localSheetId="14">[1]SERVIÇO!#REF!</definedName>
    <definedName name="ALTRES15" localSheetId="12">[1]SERVIÇO!#REF!</definedName>
    <definedName name="ALTRES15" localSheetId="24">[1]SERVIÇO!#REF!</definedName>
    <definedName name="ALTRES15">[1]SERVIÇO!#REF!</definedName>
    <definedName name="ALTRES20" localSheetId="19">[1]SERVIÇO!#REF!</definedName>
    <definedName name="ALTRES20" localSheetId="23">[1]SERVIÇO!#REF!</definedName>
    <definedName name="ALTRES20" localSheetId="3">[1]SERVIÇO!#REF!</definedName>
    <definedName name="ALTRES20" localSheetId="2">[1]SERVIÇO!#REF!</definedName>
    <definedName name="ALTRES20" localSheetId="27">[1]SERVIÇO!#REF!</definedName>
    <definedName name="ALTRES20" localSheetId="17">[1]SERVIÇO!#REF!</definedName>
    <definedName name="ALTRES20" localSheetId="4">[1]SERVIÇO!#REF!</definedName>
    <definedName name="ALTRES20" localSheetId="28">[1]SERVIÇO!#REF!</definedName>
    <definedName name="ALTRES20" localSheetId="22">[1]SERVIÇO!#REF!</definedName>
    <definedName name="ALTRES20" localSheetId="21">[1]SERVIÇO!#REF!</definedName>
    <definedName name="ALTRES20" localSheetId="20">[1]SERVIÇO!#REF!</definedName>
    <definedName name="ALTRES20" localSheetId="18">[1]SERVIÇO!#REF!</definedName>
    <definedName name="ALTRES20" localSheetId="26">[1]SERVIÇO!#REF!</definedName>
    <definedName name="ALTRES20" localSheetId="25">[1]SERVIÇO!#REF!</definedName>
    <definedName name="ALTRES20" localSheetId="15">[1]SERVIÇO!#REF!</definedName>
    <definedName name="ALTRES20" localSheetId="0">[1]SERVIÇO!#REF!</definedName>
    <definedName name="ALTRES20" localSheetId="13">[1]SERVIÇO!#REF!</definedName>
    <definedName name="ALTRES20" localSheetId="14">[1]SERVIÇO!#REF!</definedName>
    <definedName name="ALTRES20" localSheetId="12">[1]SERVIÇO!#REF!</definedName>
    <definedName name="ALTRES20" localSheetId="24">[1]SERVIÇO!#REF!</definedName>
    <definedName name="ALTRES20">[1]SERVIÇO!#REF!</definedName>
    <definedName name="ALTTRANS" localSheetId="19">[1]SERVIÇO!#REF!</definedName>
    <definedName name="ALTTRANS" localSheetId="23">[1]SERVIÇO!#REF!</definedName>
    <definedName name="ALTTRANS" localSheetId="3">[1]SERVIÇO!#REF!</definedName>
    <definedName name="ALTTRANS" localSheetId="2">[1]SERVIÇO!#REF!</definedName>
    <definedName name="ALTTRANS" localSheetId="27">[1]SERVIÇO!#REF!</definedName>
    <definedName name="ALTTRANS" localSheetId="17">[1]SERVIÇO!#REF!</definedName>
    <definedName name="ALTTRANS" localSheetId="4">[1]SERVIÇO!#REF!</definedName>
    <definedName name="ALTTRANS" localSheetId="28">[1]SERVIÇO!#REF!</definedName>
    <definedName name="ALTTRANS" localSheetId="22">[1]SERVIÇO!#REF!</definedName>
    <definedName name="ALTTRANS" localSheetId="21">[1]SERVIÇO!#REF!</definedName>
    <definedName name="ALTTRANS" localSheetId="20">[1]SERVIÇO!#REF!</definedName>
    <definedName name="ALTTRANS" localSheetId="18">[1]SERVIÇO!#REF!</definedName>
    <definedName name="ALTTRANS" localSheetId="26">[1]SERVIÇO!#REF!</definedName>
    <definedName name="ALTTRANS" localSheetId="25">[1]SERVIÇO!#REF!</definedName>
    <definedName name="ALTTRANS" localSheetId="15">[1]SERVIÇO!#REF!</definedName>
    <definedName name="ALTTRANS" localSheetId="0">[1]SERVIÇO!#REF!</definedName>
    <definedName name="ALTTRANS" localSheetId="13">[1]SERVIÇO!#REF!</definedName>
    <definedName name="ALTTRANS" localSheetId="14">[1]SERVIÇO!#REF!</definedName>
    <definedName name="ALTTRANS" localSheetId="12">[1]SERVIÇO!#REF!</definedName>
    <definedName name="ALTTRANS" localSheetId="24">[1]SERVIÇO!#REF!</definedName>
    <definedName name="ALTTRANS">[1]SERVIÇO!#REF!</definedName>
    <definedName name="AQTEMP1" localSheetId="19">[1]SERVIÇO!#REF!</definedName>
    <definedName name="AQTEMP1" localSheetId="23">[1]SERVIÇO!#REF!</definedName>
    <definedName name="AQTEMP1" localSheetId="3">[1]SERVIÇO!#REF!</definedName>
    <definedName name="AQTEMP1" localSheetId="2">[1]SERVIÇO!#REF!</definedName>
    <definedName name="AQTEMP1" localSheetId="27">[1]SERVIÇO!#REF!</definedName>
    <definedName name="AQTEMP1" localSheetId="17">[1]SERVIÇO!#REF!</definedName>
    <definedName name="AQTEMP1" localSheetId="4">[1]SERVIÇO!#REF!</definedName>
    <definedName name="AQTEMP1" localSheetId="28">[1]SERVIÇO!#REF!</definedName>
    <definedName name="AQTEMP1" localSheetId="22">[1]SERVIÇO!#REF!</definedName>
    <definedName name="AQTEMP1" localSheetId="21">[1]SERVIÇO!#REF!</definedName>
    <definedName name="AQTEMP1" localSheetId="20">[1]SERVIÇO!#REF!</definedName>
    <definedName name="AQTEMP1" localSheetId="18">[1]SERVIÇO!#REF!</definedName>
    <definedName name="AQTEMP1" localSheetId="26">[1]SERVIÇO!#REF!</definedName>
    <definedName name="AQTEMP1" localSheetId="25">[1]SERVIÇO!#REF!</definedName>
    <definedName name="AQTEMP1" localSheetId="15">[1]SERVIÇO!#REF!</definedName>
    <definedName name="AQTEMP1" localSheetId="0">[1]SERVIÇO!#REF!</definedName>
    <definedName name="AQTEMP1" localSheetId="13">[1]SERVIÇO!#REF!</definedName>
    <definedName name="AQTEMP1" localSheetId="14">[1]SERVIÇO!#REF!</definedName>
    <definedName name="AQTEMP1" localSheetId="12">[1]SERVIÇO!#REF!</definedName>
    <definedName name="AQTEMP1" localSheetId="24">[1]SERVIÇO!#REF!</definedName>
    <definedName name="AQTEMP1">[1]SERVIÇO!#REF!</definedName>
    <definedName name="AQTEMP2" localSheetId="19">[1]SERVIÇO!#REF!</definedName>
    <definedName name="AQTEMP2" localSheetId="23">[1]SERVIÇO!#REF!</definedName>
    <definedName name="AQTEMP2" localSheetId="3">[1]SERVIÇO!#REF!</definedName>
    <definedName name="AQTEMP2" localSheetId="2">[1]SERVIÇO!#REF!</definedName>
    <definedName name="AQTEMP2" localSheetId="27">[1]SERVIÇO!#REF!</definedName>
    <definedName name="AQTEMP2" localSheetId="17">[1]SERVIÇO!#REF!</definedName>
    <definedName name="AQTEMP2" localSheetId="4">[1]SERVIÇO!#REF!</definedName>
    <definedName name="AQTEMP2" localSheetId="28">[1]SERVIÇO!#REF!</definedName>
    <definedName name="AQTEMP2" localSheetId="22">[1]SERVIÇO!#REF!</definedName>
    <definedName name="AQTEMP2" localSheetId="21">[1]SERVIÇO!#REF!</definedName>
    <definedName name="AQTEMP2" localSheetId="20">[1]SERVIÇO!#REF!</definedName>
    <definedName name="AQTEMP2" localSheetId="18">[1]SERVIÇO!#REF!</definedName>
    <definedName name="AQTEMP2" localSheetId="26">[1]SERVIÇO!#REF!</definedName>
    <definedName name="AQTEMP2" localSheetId="25">[1]SERVIÇO!#REF!</definedName>
    <definedName name="AQTEMP2" localSheetId="15">[1]SERVIÇO!#REF!</definedName>
    <definedName name="AQTEMP2" localSheetId="0">[1]SERVIÇO!#REF!</definedName>
    <definedName name="AQTEMP2" localSheetId="13">[1]SERVIÇO!#REF!</definedName>
    <definedName name="AQTEMP2" localSheetId="14">[1]SERVIÇO!#REF!</definedName>
    <definedName name="AQTEMP2" localSheetId="12">[1]SERVIÇO!#REF!</definedName>
    <definedName name="AQTEMP2" localSheetId="24">[1]SERVIÇO!#REF!</definedName>
    <definedName name="AQTEMP2">[1]SERVIÇO!#REF!</definedName>
    <definedName name="ARQ" localSheetId="19">[1]SERVIÇO!#REF!</definedName>
    <definedName name="ARQ" localSheetId="23">[1]SERVIÇO!#REF!</definedName>
    <definedName name="ARQ" localSheetId="3">[1]SERVIÇO!#REF!</definedName>
    <definedName name="ARQ" localSheetId="2">[1]SERVIÇO!#REF!</definedName>
    <definedName name="ARQ" localSheetId="27">[1]SERVIÇO!#REF!</definedName>
    <definedName name="ARQ" localSheetId="17">[1]SERVIÇO!#REF!</definedName>
    <definedName name="ARQ" localSheetId="4">[1]SERVIÇO!#REF!</definedName>
    <definedName name="ARQ" localSheetId="28">[1]SERVIÇO!#REF!</definedName>
    <definedName name="ARQ" localSheetId="22">[1]SERVIÇO!#REF!</definedName>
    <definedName name="ARQ" localSheetId="21">[1]SERVIÇO!#REF!</definedName>
    <definedName name="ARQ" localSheetId="20">[1]SERVIÇO!#REF!</definedName>
    <definedName name="ARQ" localSheetId="18">[1]SERVIÇO!#REF!</definedName>
    <definedName name="ARQ" localSheetId="26">[1]SERVIÇO!#REF!</definedName>
    <definedName name="ARQ" localSheetId="25">[1]SERVIÇO!#REF!</definedName>
    <definedName name="ARQ" localSheetId="15">[1]SERVIÇO!#REF!</definedName>
    <definedName name="ARQ" localSheetId="0">[1]SERVIÇO!#REF!</definedName>
    <definedName name="ARQ" localSheetId="13">[1]SERVIÇO!#REF!</definedName>
    <definedName name="ARQ" localSheetId="14">[1]SERVIÇO!#REF!</definedName>
    <definedName name="ARQ" localSheetId="12">[1]SERVIÇO!#REF!</definedName>
    <definedName name="ARQ" localSheetId="24">[1]SERVIÇO!#REF!</definedName>
    <definedName name="ARQ">[1]SERVIÇO!#REF!</definedName>
    <definedName name="ARQERR" localSheetId="19">[1]SERVIÇO!#REF!</definedName>
    <definedName name="ARQERR" localSheetId="23">[1]SERVIÇO!#REF!</definedName>
    <definedName name="ARQERR" localSheetId="3">[1]SERVIÇO!#REF!</definedName>
    <definedName name="ARQERR" localSheetId="2">[1]SERVIÇO!#REF!</definedName>
    <definedName name="ARQERR" localSheetId="27">[1]SERVIÇO!#REF!</definedName>
    <definedName name="ARQERR" localSheetId="17">[1]SERVIÇO!#REF!</definedName>
    <definedName name="ARQERR" localSheetId="4">[1]SERVIÇO!#REF!</definedName>
    <definedName name="ARQERR" localSheetId="28">[1]SERVIÇO!#REF!</definedName>
    <definedName name="ARQERR" localSheetId="22">[1]SERVIÇO!#REF!</definedName>
    <definedName name="ARQERR" localSheetId="21">[1]SERVIÇO!#REF!</definedName>
    <definedName name="ARQERR" localSheetId="20">[1]SERVIÇO!#REF!</definedName>
    <definedName name="ARQERR" localSheetId="18">[1]SERVIÇO!#REF!</definedName>
    <definedName name="ARQERR" localSheetId="26">[1]SERVIÇO!#REF!</definedName>
    <definedName name="ARQERR" localSheetId="25">[1]SERVIÇO!#REF!</definedName>
    <definedName name="ARQERR" localSheetId="15">[1]SERVIÇO!#REF!</definedName>
    <definedName name="ARQERR" localSheetId="0">[1]SERVIÇO!#REF!</definedName>
    <definedName name="ARQERR" localSheetId="13">[1]SERVIÇO!#REF!</definedName>
    <definedName name="ARQERR" localSheetId="14">[1]SERVIÇO!#REF!</definedName>
    <definedName name="ARQERR" localSheetId="12">[1]SERVIÇO!#REF!</definedName>
    <definedName name="ARQERR" localSheetId="24">[1]SERVIÇO!#REF!</definedName>
    <definedName name="ARQERR">[1]SERVIÇO!#REF!</definedName>
    <definedName name="ARQMARC" localSheetId="19">[1]SERVIÇO!#REF!</definedName>
    <definedName name="ARQMARC" localSheetId="23">[1]SERVIÇO!#REF!</definedName>
    <definedName name="ARQMARC" localSheetId="3">[1]SERVIÇO!#REF!</definedName>
    <definedName name="ARQMARC" localSheetId="2">[1]SERVIÇO!#REF!</definedName>
    <definedName name="ARQMARC" localSheetId="27">[1]SERVIÇO!#REF!</definedName>
    <definedName name="ARQMARC" localSheetId="17">[1]SERVIÇO!#REF!</definedName>
    <definedName name="ARQMARC" localSheetId="4">[1]SERVIÇO!#REF!</definedName>
    <definedName name="ARQMARC" localSheetId="28">[1]SERVIÇO!#REF!</definedName>
    <definedName name="ARQMARC" localSheetId="22">[1]SERVIÇO!#REF!</definedName>
    <definedName name="ARQMARC" localSheetId="21">[1]SERVIÇO!#REF!</definedName>
    <definedName name="ARQMARC" localSheetId="20">[1]SERVIÇO!#REF!</definedName>
    <definedName name="ARQMARC" localSheetId="18">[1]SERVIÇO!#REF!</definedName>
    <definedName name="ARQMARC" localSheetId="26">[1]SERVIÇO!#REF!</definedName>
    <definedName name="ARQMARC" localSheetId="25">[1]SERVIÇO!#REF!</definedName>
    <definedName name="ARQMARC" localSheetId="15">[1]SERVIÇO!#REF!</definedName>
    <definedName name="ARQMARC" localSheetId="0">[1]SERVIÇO!#REF!</definedName>
    <definedName name="ARQMARC" localSheetId="13">[1]SERVIÇO!#REF!</definedName>
    <definedName name="ARQMARC" localSheetId="14">[1]SERVIÇO!#REF!</definedName>
    <definedName name="ARQMARC" localSheetId="12">[1]SERVIÇO!#REF!</definedName>
    <definedName name="ARQMARC" localSheetId="24">[1]SERVIÇO!#REF!</definedName>
    <definedName name="ARQMARC">[1]SERVIÇO!#REF!</definedName>
    <definedName name="ARQPLAN" localSheetId="19">[1]SERVIÇO!#REF!</definedName>
    <definedName name="ARQPLAN" localSheetId="23">[1]SERVIÇO!#REF!</definedName>
    <definedName name="ARQPLAN" localSheetId="3">[1]SERVIÇO!#REF!</definedName>
    <definedName name="ARQPLAN" localSheetId="2">[1]SERVIÇO!#REF!</definedName>
    <definedName name="ARQPLAN" localSheetId="27">[1]SERVIÇO!#REF!</definedName>
    <definedName name="ARQPLAN" localSheetId="17">[1]SERVIÇO!#REF!</definedName>
    <definedName name="ARQPLAN" localSheetId="4">[1]SERVIÇO!#REF!</definedName>
    <definedName name="ARQPLAN" localSheetId="28">[1]SERVIÇO!#REF!</definedName>
    <definedName name="ARQPLAN" localSheetId="22">[1]SERVIÇO!#REF!</definedName>
    <definedName name="ARQPLAN" localSheetId="21">[1]SERVIÇO!#REF!</definedName>
    <definedName name="ARQPLAN" localSheetId="20">[1]SERVIÇO!#REF!</definedName>
    <definedName name="ARQPLAN" localSheetId="18">[1]SERVIÇO!#REF!</definedName>
    <definedName name="ARQPLAN" localSheetId="26">[1]SERVIÇO!#REF!</definedName>
    <definedName name="ARQPLAN" localSheetId="25">[1]SERVIÇO!#REF!</definedName>
    <definedName name="ARQPLAN" localSheetId="15">[1]SERVIÇO!#REF!</definedName>
    <definedName name="ARQPLAN" localSheetId="0">[1]SERVIÇO!#REF!</definedName>
    <definedName name="ARQPLAN" localSheetId="13">[1]SERVIÇO!#REF!</definedName>
    <definedName name="ARQPLAN" localSheetId="14">[1]SERVIÇO!#REF!</definedName>
    <definedName name="ARQPLAN" localSheetId="12">[1]SERVIÇO!#REF!</definedName>
    <definedName name="ARQPLAN" localSheetId="24">[1]SERVIÇO!#REF!</definedName>
    <definedName name="ARQPLAN">[1]SERVIÇO!#REF!</definedName>
    <definedName name="ARQT" localSheetId="19">[1]SERVIÇO!#REF!</definedName>
    <definedName name="ARQT" localSheetId="23">[1]SERVIÇO!#REF!</definedName>
    <definedName name="ARQT" localSheetId="3">[1]SERVIÇO!#REF!</definedName>
    <definedName name="ARQT" localSheetId="2">[1]SERVIÇO!#REF!</definedName>
    <definedName name="ARQT" localSheetId="27">[1]SERVIÇO!#REF!</definedName>
    <definedName name="ARQT" localSheetId="17">[1]SERVIÇO!#REF!</definedName>
    <definedName name="ARQT" localSheetId="4">[1]SERVIÇO!#REF!</definedName>
    <definedName name="ARQT" localSheetId="28">[1]SERVIÇO!#REF!</definedName>
    <definedName name="ARQT" localSheetId="22">[1]SERVIÇO!#REF!</definedName>
    <definedName name="ARQT" localSheetId="21">[1]SERVIÇO!#REF!</definedName>
    <definedName name="ARQT" localSheetId="20">[1]SERVIÇO!#REF!</definedName>
    <definedName name="ARQT" localSheetId="18">[1]SERVIÇO!#REF!</definedName>
    <definedName name="ARQT" localSheetId="26">[1]SERVIÇO!#REF!</definedName>
    <definedName name="ARQT" localSheetId="25">[1]SERVIÇO!#REF!</definedName>
    <definedName name="ARQT" localSheetId="15">[1]SERVIÇO!#REF!</definedName>
    <definedName name="ARQT" localSheetId="0">[1]SERVIÇO!#REF!</definedName>
    <definedName name="ARQT" localSheetId="13">[1]SERVIÇO!#REF!</definedName>
    <definedName name="ARQT" localSheetId="14">[1]SERVIÇO!#REF!</definedName>
    <definedName name="ARQT" localSheetId="12">[1]SERVIÇO!#REF!</definedName>
    <definedName name="ARQT" localSheetId="24">[1]SERVIÇO!#REF!</definedName>
    <definedName name="ARQT">[1]SERVIÇO!#REF!</definedName>
    <definedName name="ARQTEMP" localSheetId="19">[1]SERVIÇO!#REF!</definedName>
    <definedName name="ARQTEMP" localSheetId="23">[1]SERVIÇO!#REF!</definedName>
    <definedName name="ARQTEMP" localSheetId="3">[1]SERVIÇO!#REF!</definedName>
    <definedName name="ARQTEMP" localSheetId="2">[1]SERVIÇO!#REF!</definedName>
    <definedName name="ARQTEMP" localSheetId="27">[1]SERVIÇO!#REF!</definedName>
    <definedName name="ARQTEMP" localSheetId="17">[1]SERVIÇO!#REF!</definedName>
    <definedName name="ARQTEMP" localSheetId="4">[1]SERVIÇO!#REF!</definedName>
    <definedName name="ARQTEMP" localSheetId="28">[1]SERVIÇO!#REF!</definedName>
    <definedName name="ARQTEMP" localSheetId="22">[1]SERVIÇO!#REF!</definedName>
    <definedName name="ARQTEMP" localSheetId="21">[1]SERVIÇO!#REF!</definedName>
    <definedName name="ARQTEMP" localSheetId="20">[1]SERVIÇO!#REF!</definedName>
    <definedName name="ARQTEMP" localSheetId="18">[1]SERVIÇO!#REF!</definedName>
    <definedName name="ARQTEMP" localSheetId="26">[1]SERVIÇO!#REF!</definedName>
    <definedName name="ARQTEMP" localSheetId="25">[1]SERVIÇO!#REF!</definedName>
    <definedName name="ARQTEMP" localSheetId="15">[1]SERVIÇO!#REF!</definedName>
    <definedName name="ARQTEMP" localSheetId="0">[1]SERVIÇO!#REF!</definedName>
    <definedName name="ARQTEMP" localSheetId="13">[1]SERVIÇO!#REF!</definedName>
    <definedName name="ARQTEMP" localSheetId="14">[1]SERVIÇO!#REF!</definedName>
    <definedName name="ARQTEMP" localSheetId="12">[1]SERVIÇO!#REF!</definedName>
    <definedName name="ARQTEMP" localSheetId="24">[1]SERVIÇO!#REF!</definedName>
    <definedName name="ARQTEMP">[1]SERVIÇO!#REF!</definedName>
    <definedName name="ARQTXT" localSheetId="19">[1]SERVIÇO!#REF!</definedName>
    <definedName name="ARQTXT" localSheetId="23">[1]SERVIÇO!#REF!</definedName>
    <definedName name="ARQTXT" localSheetId="3">[1]SERVIÇO!#REF!</definedName>
    <definedName name="ARQTXT" localSheetId="2">[1]SERVIÇO!#REF!</definedName>
    <definedName name="ARQTXT" localSheetId="27">[1]SERVIÇO!#REF!</definedName>
    <definedName name="ARQTXT" localSheetId="17">[1]SERVIÇO!#REF!</definedName>
    <definedName name="ARQTXT" localSheetId="4">[1]SERVIÇO!#REF!</definedName>
    <definedName name="ARQTXT" localSheetId="28">[1]SERVIÇO!#REF!</definedName>
    <definedName name="ARQTXT" localSheetId="22">[1]SERVIÇO!#REF!</definedName>
    <definedName name="ARQTXT" localSheetId="21">[1]SERVIÇO!#REF!</definedName>
    <definedName name="ARQTXT" localSheetId="20">[1]SERVIÇO!#REF!</definedName>
    <definedName name="ARQTXT" localSheetId="18">[1]SERVIÇO!#REF!</definedName>
    <definedName name="ARQTXT" localSheetId="26">[1]SERVIÇO!#REF!</definedName>
    <definedName name="ARQTXT" localSheetId="25">[1]SERVIÇO!#REF!</definedName>
    <definedName name="ARQTXT" localSheetId="15">[1]SERVIÇO!#REF!</definedName>
    <definedName name="ARQTXT" localSheetId="0">[1]SERVIÇO!#REF!</definedName>
    <definedName name="ARQTXT" localSheetId="13">[1]SERVIÇO!#REF!</definedName>
    <definedName name="ARQTXT" localSheetId="14">[1]SERVIÇO!#REF!</definedName>
    <definedName name="ARQTXT" localSheetId="12">[1]SERVIÇO!#REF!</definedName>
    <definedName name="ARQTXT" localSheetId="24">[1]SERVIÇO!#REF!</definedName>
    <definedName name="ARQTXT">[1]SERVIÇO!#REF!</definedName>
    <definedName name="ARTEMP" localSheetId="19">[1]SERVIÇO!#REF!</definedName>
    <definedName name="ARTEMP" localSheetId="23">[1]SERVIÇO!#REF!</definedName>
    <definedName name="ARTEMP" localSheetId="3">[1]SERVIÇO!#REF!</definedName>
    <definedName name="ARTEMP" localSheetId="2">[1]SERVIÇO!#REF!</definedName>
    <definedName name="ARTEMP" localSheetId="27">[1]SERVIÇO!#REF!</definedName>
    <definedName name="ARTEMP" localSheetId="17">[1]SERVIÇO!#REF!</definedName>
    <definedName name="ARTEMP" localSheetId="4">[1]SERVIÇO!#REF!</definedName>
    <definedName name="ARTEMP" localSheetId="28">[1]SERVIÇO!#REF!</definedName>
    <definedName name="ARTEMP" localSheetId="22">[1]SERVIÇO!#REF!</definedName>
    <definedName name="ARTEMP" localSheetId="21">[1]SERVIÇO!#REF!</definedName>
    <definedName name="ARTEMP" localSheetId="20">[1]SERVIÇO!#REF!</definedName>
    <definedName name="ARTEMP" localSheetId="18">[1]SERVIÇO!#REF!</definedName>
    <definedName name="ARTEMP" localSheetId="26">[1]SERVIÇO!#REF!</definedName>
    <definedName name="ARTEMP" localSheetId="25">[1]SERVIÇO!#REF!</definedName>
    <definedName name="ARTEMP" localSheetId="15">[1]SERVIÇO!#REF!</definedName>
    <definedName name="ARTEMP" localSheetId="0">[1]SERVIÇO!#REF!</definedName>
    <definedName name="ARTEMP" localSheetId="13">[1]SERVIÇO!#REF!</definedName>
    <definedName name="ARTEMP" localSheetId="14">[1]SERVIÇO!#REF!</definedName>
    <definedName name="ARTEMP" localSheetId="12">[1]SERVIÇO!#REF!</definedName>
    <definedName name="ARTEMP" localSheetId="24">[1]SERVIÇO!#REF!</definedName>
    <definedName name="ARTEMP">[1]SERVIÇO!#REF!</definedName>
    <definedName name="as" localSheetId="19" hidden="1">#REF!</definedName>
    <definedName name="as" localSheetId="23" hidden="1">#REF!</definedName>
    <definedName name="as" localSheetId="3" hidden="1">#REF!</definedName>
    <definedName name="as" localSheetId="2" hidden="1">#REF!</definedName>
    <definedName name="as" localSheetId="27" hidden="1">#REF!</definedName>
    <definedName name="as" localSheetId="17" hidden="1">#REF!</definedName>
    <definedName name="as" localSheetId="4" hidden="1">#REF!</definedName>
    <definedName name="as" localSheetId="28" hidden="1">#REF!</definedName>
    <definedName name="as" localSheetId="22" hidden="1">#REF!</definedName>
    <definedName name="as" localSheetId="21" hidden="1">#REF!</definedName>
    <definedName name="as" localSheetId="20" hidden="1">#REF!</definedName>
    <definedName name="as" localSheetId="18" hidden="1">#REF!</definedName>
    <definedName name="as" localSheetId="26" hidden="1">#REF!</definedName>
    <definedName name="as" localSheetId="25" hidden="1">#REF!</definedName>
    <definedName name="as" localSheetId="15" hidden="1">#REF!</definedName>
    <definedName name="as" localSheetId="0" hidden="1">#REF!</definedName>
    <definedName name="as" localSheetId="13" hidden="1">#REF!</definedName>
    <definedName name="as" localSheetId="14" hidden="1">#REF!</definedName>
    <definedName name="as" localSheetId="12" hidden="1">#REF!</definedName>
    <definedName name="as" localSheetId="24" hidden="1">#REF!</definedName>
    <definedName name="as" hidden="1">#REF!</definedName>
    <definedName name="bebqt" localSheetId="19">[1]SERVIÇO!#REF!</definedName>
    <definedName name="bebqt" localSheetId="23">[1]SERVIÇO!#REF!</definedName>
    <definedName name="bebqt" localSheetId="3">[1]SERVIÇO!#REF!</definedName>
    <definedName name="bebqt" localSheetId="2">[1]SERVIÇO!#REF!</definedName>
    <definedName name="bebqt" localSheetId="27">[1]SERVIÇO!#REF!</definedName>
    <definedName name="bebqt" localSheetId="17">[1]SERVIÇO!#REF!</definedName>
    <definedName name="bebqt" localSheetId="4">[1]SERVIÇO!#REF!</definedName>
    <definedName name="bebqt" localSheetId="28">[1]SERVIÇO!#REF!</definedName>
    <definedName name="bebqt" localSheetId="22">[1]SERVIÇO!#REF!</definedName>
    <definedName name="bebqt" localSheetId="21">[1]SERVIÇO!#REF!</definedName>
    <definedName name="bebqt" localSheetId="20">[1]SERVIÇO!#REF!</definedName>
    <definedName name="bebqt" localSheetId="18">[1]SERVIÇO!#REF!</definedName>
    <definedName name="bebqt" localSheetId="26">[1]SERVIÇO!#REF!</definedName>
    <definedName name="bebqt" localSheetId="25">[1]SERVIÇO!#REF!</definedName>
    <definedName name="bebqt" localSheetId="15">[1]SERVIÇO!#REF!</definedName>
    <definedName name="bebqt" localSheetId="0">[1]SERVIÇO!#REF!</definedName>
    <definedName name="bebqt" localSheetId="13">[1]SERVIÇO!#REF!</definedName>
    <definedName name="bebqt" localSheetId="14">[1]SERVIÇO!#REF!</definedName>
    <definedName name="bebqt" localSheetId="12">[1]SERVIÇO!#REF!</definedName>
    <definedName name="bebqt" localSheetId="24">[1]SERVIÇO!#REF!</definedName>
    <definedName name="bebqt">[1]SERVIÇO!#REF!</definedName>
    <definedName name="CADASTRO">'[2]C.M.V'!$D$10:$F$60</definedName>
    <definedName name="CADASTRO2">'[2]C.M.V'!$D$10:$O$60</definedName>
    <definedName name="CADASTRO4">'[2]C.M.V'!$D$10:$W$60</definedName>
    <definedName name="CADASTRO5">'[2]C.M.V'!$D$10:$U$60</definedName>
    <definedName name="CAMP" localSheetId="19">[1]SERVIÇO!#REF!</definedName>
    <definedName name="CAMP" localSheetId="23">[1]SERVIÇO!#REF!</definedName>
    <definedName name="CAMP" localSheetId="3">[1]SERVIÇO!#REF!</definedName>
    <definedName name="CAMP" localSheetId="2">[1]SERVIÇO!#REF!</definedName>
    <definedName name="CAMP" localSheetId="27">[1]SERVIÇO!#REF!</definedName>
    <definedName name="CAMP" localSheetId="17">[1]SERVIÇO!#REF!</definedName>
    <definedName name="CAMP" localSheetId="4">[1]SERVIÇO!#REF!</definedName>
    <definedName name="CAMP" localSheetId="28">[1]SERVIÇO!#REF!</definedName>
    <definedName name="CAMP" localSheetId="22">[1]SERVIÇO!#REF!</definedName>
    <definedName name="CAMP" localSheetId="21">[1]SERVIÇO!#REF!</definedName>
    <definedName name="CAMP" localSheetId="20">[1]SERVIÇO!#REF!</definedName>
    <definedName name="CAMP" localSheetId="18">[1]SERVIÇO!#REF!</definedName>
    <definedName name="CAMP" localSheetId="26">[1]SERVIÇO!#REF!</definedName>
    <definedName name="CAMP" localSheetId="25">[1]SERVIÇO!#REF!</definedName>
    <definedName name="CAMP" localSheetId="15">[1]SERVIÇO!#REF!</definedName>
    <definedName name="CAMP" localSheetId="0">[1]SERVIÇO!#REF!</definedName>
    <definedName name="CAMP" localSheetId="13">[1]SERVIÇO!#REF!</definedName>
    <definedName name="CAMP" localSheetId="14">[1]SERVIÇO!#REF!</definedName>
    <definedName name="CAMP" localSheetId="12">[1]SERVIÇO!#REF!</definedName>
    <definedName name="CAMP" localSheetId="24">[1]SERVIÇO!#REF!</definedName>
    <definedName name="CAMP">[1]SERVIÇO!#REF!</definedName>
    <definedName name="CHAFQT" localSheetId="19">[1]SERVIÇO!#REF!</definedName>
    <definedName name="CHAFQT" localSheetId="23">[1]SERVIÇO!#REF!</definedName>
    <definedName name="CHAFQT" localSheetId="3">[1]SERVIÇO!#REF!</definedName>
    <definedName name="CHAFQT" localSheetId="2">[1]SERVIÇO!#REF!</definedName>
    <definedName name="CHAFQT" localSheetId="27">[1]SERVIÇO!#REF!</definedName>
    <definedName name="CHAFQT" localSheetId="17">[1]SERVIÇO!#REF!</definedName>
    <definedName name="CHAFQT" localSheetId="4">[1]SERVIÇO!#REF!</definedName>
    <definedName name="CHAFQT" localSheetId="28">[1]SERVIÇO!#REF!</definedName>
    <definedName name="CHAFQT" localSheetId="22">[1]SERVIÇO!#REF!</definedName>
    <definedName name="CHAFQT" localSheetId="21">[1]SERVIÇO!#REF!</definedName>
    <definedName name="CHAFQT" localSheetId="20">[1]SERVIÇO!#REF!</definedName>
    <definedName name="CHAFQT" localSheetId="18">[1]SERVIÇO!#REF!</definedName>
    <definedName name="CHAFQT" localSheetId="26">[1]SERVIÇO!#REF!</definedName>
    <definedName name="CHAFQT" localSheetId="25">[1]SERVIÇO!#REF!</definedName>
    <definedName name="CHAFQT" localSheetId="15">[1]SERVIÇO!#REF!</definedName>
    <definedName name="CHAFQT" localSheetId="0">[1]SERVIÇO!#REF!</definedName>
    <definedName name="CHAFQT" localSheetId="13">[1]SERVIÇO!#REF!</definedName>
    <definedName name="CHAFQT" localSheetId="14">[1]SERVIÇO!#REF!</definedName>
    <definedName name="CHAFQT" localSheetId="12">[1]SERVIÇO!#REF!</definedName>
    <definedName name="CHAFQT" localSheetId="24">[1]SERVIÇO!#REF!</definedName>
    <definedName name="CHAFQT">[1]SERVIÇO!#REF!</definedName>
    <definedName name="COLSUB" localSheetId="19">[1]SERVIÇO!#REF!</definedName>
    <definedName name="COLSUB" localSheetId="23">[1]SERVIÇO!#REF!</definedName>
    <definedName name="COLSUB" localSheetId="3">[1]SERVIÇO!#REF!</definedName>
    <definedName name="COLSUB" localSheetId="2">[1]SERVIÇO!#REF!</definedName>
    <definedName name="COLSUB" localSheetId="27">[1]SERVIÇO!#REF!</definedName>
    <definedName name="COLSUB" localSheetId="17">[1]SERVIÇO!#REF!</definedName>
    <definedName name="COLSUB" localSheetId="4">[1]SERVIÇO!#REF!</definedName>
    <definedName name="COLSUB" localSheetId="28">[1]SERVIÇO!#REF!</definedName>
    <definedName name="COLSUB" localSheetId="22">[1]SERVIÇO!#REF!</definedName>
    <definedName name="COLSUB" localSheetId="21">[1]SERVIÇO!#REF!</definedName>
    <definedName name="COLSUB" localSheetId="20">[1]SERVIÇO!#REF!</definedName>
    <definedName name="COLSUB" localSheetId="18">[1]SERVIÇO!#REF!</definedName>
    <definedName name="COLSUB" localSheetId="26">[1]SERVIÇO!#REF!</definedName>
    <definedName name="COLSUB" localSheetId="25">[1]SERVIÇO!#REF!</definedName>
    <definedName name="COLSUB" localSheetId="15">[1]SERVIÇO!#REF!</definedName>
    <definedName name="COLSUB" localSheetId="0">[1]SERVIÇO!#REF!</definedName>
    <definedName name="COLSUB" localSheetId="13">[1]SERVIÇO!#REF!</definedName>
    <definedName name="COLSUB" localSheetId="14">[1]SERVIÇO!#REF!</definedName>
    <definedName name="COLSUB" localSheetId="12">[1]SERVIÇO!#REF!</definedName>
    <definedName name="COLSUB" localSheetId="24">[1]SERVIÇO!#REF!</definedName>
    <definedName name="COLSUB">[1]SERVIÇO!#REF!</definedName>
    <definedName name="CONT1" localSheetId="19">[1]SERVIÇO!#REF!</definedName>
    <definedName name="CONT1" localSheetId="23">[1]SERVIÇO!#REF!</definedName>
    <definedName name="CONT1" localSheetId="3">[1]SERVIÇO!#REF!</definedName>
    <definedName name="CONT1" localSheetId="2">[1]SERVIÇO!#REF!</definedName>
    <definedName name="CONT1" localSheetId="27">[1]SERVIÇO!#REF!</definedName>
    <definedName name="CONT1" localSheetId="17">[1]SERVIÇO!#REF!</definedName>
    <definedName name="CONT1" localSheetId="4">[1]SERVIÇO!#REF!</definedName>
    <definedName name="CONT1" localSheetId="28">[1]SERVIÇO!#REF!</definedName>
    <definedName name="CONT1" localSheetId="22">[1]SERVIÇO!#REF!</definedName>
    <definedName name="CONT1" localSheetId="21">[1]SERVIÇO!#REF!</definedName>
    <definedName name="CONT1" localSheetId="20">[1]SERVIÇO!#REF!</definedName>
    <definedName name="CONT1" localSheetId="18">[1]SERVIÇO!#REF!</definedName>
    <definedName name="CONT1" localSheetId="26">[1]SERVIÇO!#REF!</definedName>
    <definedName name="CONT1" localSheetId="25">[1]SERVIÇO!#REF!</definedName>
    <definedName name="CONT1" localSheetId="15">[1]SERVIÇO!#REF!</definedName>
    <definedName name="CONT1" localSheetId="0">[1]SERVIÇO!#REF!</definedName>
    <definedName name="CONT1" localSheetId="13">[1]SERVIÇO!#REF!</definedName>
    <definedName name="CONT1" localSheetId="14">[1]SERVIÇO!#REF!</definedName>
    <definedName name="CONT1" localSheetId="12">[1]SERVIÇO!#REF!</definedName>
    <definedName name="CONT1" localSheetId="24">[1]SERVIÇO!#REF!</definedName>
    <definedName name="CONT1">[1]SERVIÇO!#REF!</definedName>
    <definedName name="CONT2" localSheetId="19">[1]SERVIÇO!#REF!</definedName>
    <definedName name="CONT2" localSheetId="23">[1]SERVIÇO!#REF!</definedName>
    <definedName name="CONT2" localSheetId="3">[1]SERVIÇO!#REF!</definedName>
    <definedName name="CONT2" localSheetId="2">[1]SERVIÇO!#REF!</definedName>
    <definedName name="CONT2" localSheetId="27">[1]SERVIÇO!#REF!</definedName>
    <definedName name="CONT2" localSheetId="17">[1]SERVIÇO!#REF!</definedName>
    <definedName name="CONT2" localSheetId="4">[1]SERVIÇO!#REF!</definedName>
    <definedName name="CONT2" localSheetId="28">[1]SERVIÇO!#REF!</definedName>
    <definedName name="CONT2" localSheetId="22">[1]SERVIÇO!#REF!</definedName>
    <definedName name="CONT2" localSheetId="21">[1]SERVIÇO!#REF!</definedName>
    <definedName name="CONT2" localSheetId="20">[1]SERVIÇO!#REF!</definedName>
    <definedName name="CONT2" localSheetId="18">[1]SERVIÇO!#REF!</definedName>
    <definedName name="CONT2" localSheetId="26">[1]SERVIÇO!#REF!</definedName>
    <definedName name="CONT2" localSheetId="25">[1]SERVIÇO!#REF!</definedName>
    <definedName name="CONT2" localSheetId="15">[1]SERVIÇO!#REF!</definedName>
    <definedName name="CONT2" localSheetId="0">[1]SERVIÇO!#REF!</definedName>
    <definedName name="CONT2" localSheetId="13">[1]SERVIÇO!#REF!</definedName>
    <definedName name="CONT2" localSheetId="14">[1]SERVIÇO!#REF!</definedName>
    <definedName name="CONT2" localSheetId="12">[1]SERVIÇO!#REF!</definedName>
    <definedName name="CONT2" localSheetId="24">[1]SERVIÇO!#REF!</definedName>
    <definedName name="CONT2">[1]SERVIÇO!#REF!</definedName>
    <definedName name="CONT3" localSheetId="19">[1]SERVIÇO!#REF!</definedName>
    <definedName name="CONT3" localSheetId="23">[1]SERVIÇO!#REF!</definedName>
    <definedName name="CONT3" localSheetId="3">[1]SERVIÇO!#REF!</definedName>
    <definedName name="CONT3" localSheetId="2">[1]SERVIÇO!#REF!</definedName>
    <definedName name="CONT3" localSheetId="27">[1]SERVIÇO!#REF!</definedName>
    <definedName name="CONT3" localSheetId="17">[1]SERVIÇO!#REF!</definedName>
    <definedName name="CONT3" localSheetId="4">[1]SERVIÇO!#REF!</definedName>
    <definedName name="CONT3" localSheetId="28">[1]SERVIÇO!#REF!</definedName>
    <definedName name="CONT3" localSheetId="22">[1]SERVIÇO!#REF!</definedName>
    <definedName name="CONT3" localSheetId="21">[1]SERVIÇO!#REF!</definedName>
    <definedName name="CONT3" localSheetId="20">[1]SERVIÇO!#REF!</definedName>
    <definedName name="CONT3" localSheetId="18">[1]SERVIÇO!#REF!</definedName>
    <definedName name="CONT3" localSheetId="26">[1]SERVIÇO!#REF!</definedName>
    <definedName name="CONT3" localSheetId="25">[1]SERVIÇO!#REF!</definedName>
    <definedName name="CONT3" localSheetId="15">[1]SERVIÇO!#REF!</definedName>
    <definedName name="CONT3" localSheetId="0">[1]SERVIÇO!#REF!</definedName>
    <definedName name="CONT3" localSheetId="13">[1]SERVIÇO!#REF!</definedName>
    <definedName name="CONT3" localSheetId="14">[1]SERVIÇO!#REF!</definedName>
    <definedName name="CONT3" localSheetId="12">[1]SERVIÇO!#REF!</definedName>
    <definedName name="CONT3" localSheetId="24">[1]SERVIÇO!#REF!</definedName>
    <definedName name="CONT3">[1]SERVIÇO!#REF!</definedName>
    <definedName name="CONTAIT" localSheetId="19">[1]SERVIÇO!#REF!</definedName>
    <definedName name="CONTAIT" localSheetId="23">[1]SERVIÇO!#REF!</definedName>
    <definedName name="CONTAIT" localSheetId="3">[1]SERVIÇO!#REF!</definedName>
    <definedName name="CONTAIT" localSheetId="2">[1]SERVIÇO!#REF!</definedName>
    <definedName name="CONTAIT" localSheetId="27">[1]SERVIÇO!#REF!</definedName>
    <definedName name="CONTAIT" localSheetId="17">[1]SERVIÇO!#REF!</definedName>
    <definedName name="CONTAIT" localSheetId="4">[1]SERVIÇO!#REF!</definedName>
    <definedName name="CONTAIT" localSheetId="28">[1]SERVIÇO!#REF!</definedName>
    <definedName name="CONTAIT" localSheetId="22">[1]SERVIÇO!#REF!</definedName>
    <definedName name="CONTAIT" localSheetId="21">[1]SERVIÇO!#REF!</definedName>
    <definedName name="CONTAIT" localSheetId="20">[1]SERVIÇO!#REF!</definedName>
    <definedName name="CONTAIT" localSheetId="18">[1]SERVIÇO!#REF!</definedName>
    <definedName name="CONTAIT" localSheetId="26">[1]SERVIÇO!#REF!</definedName>
    <definedName name="CONTAIT" localSheetId="25">[1]SERVIÇO!#REF!</definedName>
    <definedName name="CONTAIT" localSheetId="15">[1]SERVIÇO!#REF!</definedName>
    <definedName name="CONTAIT" localSheetId="0">[1]SERVIÇO!#REF!</definedName>
    <definedName name="CONTAIT" localSheetId="13">[1]SERVIÇO!#REF!</definedName>
    <definedName name="CONTAIT" localSheetId="14">[1]SERVIÇO!#REF!</definedName>
    <definedName name="CONTAIT" localSheetId="12">[1]SERVIÇO!#REF!</definedName>
    <definedName name="CONTAIT" localSheetId="24">[1]SERVIÇO!#REF!</definedName>
    <definedName name="CONTAIT">[1]SERVIÇO!#REF!</definedName>
    <definedName name="CONTREC" localSheetId="19">[1]SERVIÇO!#REF!</definedName>
    <definedName name="CONTREC" localSheetId="23">[1]SERVIÇO!#REF!</definedName>
    <definedName name="CONTREC" localSheetId="3">[1]SERVIÇO!#REF!</definedName>
    <definedName name="CONTREC" localSheetId="2">[1]SERVIÇO!#REF!</definedName>
    <definedName name="CONTREC" localSheetId="27">[1]SERVIÇO!#REF!</definedName>
    <definedName name="CONTREC" localSheetId="17">[1]SERVIÇO!#REF!</definedName>
    <definedName name="CONTREC" localSheetId="4">[1]SERVIÇO!#REF!</definedName>
    <definedName name="CONTREC" localSheetId="28">[1]SERVIÇO!#REF!</definedName>
    <definedName name="CONTREC" localSheetId="22">[1]SERVIÇO!#REF!</definedName>
    <definedName name="CONTREC" localSheetId="21">[1]SERVIÇO!#REF!</definedName>
    <definedName name="CONTREC" localSheetId="20">[1]SERVIÇO!#REF!</definedName>
    <definedName name="CONTREC" localSheetId="18">[1]SERVIÇO!#REF!</definedName>
    <definedName name="CONTREC" localSheetId="26">[1]SERVIÇO!#REF!</definedName>
    <definedName name="CONTREC" localSheetId="25">[1]SERVIÇO!#REF!</definedName>
    <definedName name="CONTREC" localSheetId="15">[1]SERVIÇO!#REF!</definedName>
    <definedName name="CONTREC" localSheetId="0">[1]SERVIÇO!#REF!</definedName>
    <definedName name="CONTREC" localSheetId="13">[1]SERVIÇO!#REF!</definedName>
    <definedName name="CONTREC" localSheetId="14">[1]SERVIÇO!#REF!</definedName>
    <definedName name="CONTREC" localSheetId="12">[1]SERVIÇO!#REF!</definedName>
    <definedName name="CONTREC" localSheetId="24">[1]SERVIÇO!#REF!</definedName>
    <definedName name="CONTREC">[1]SERVIÇO!#REF!</definedName>
    <definedName name="CONTRES" localSheetId="19">[1]SERVIÇO!#REF!</definedName>
    <definedName name="CONTRES" localSheetId="23">[1]SERVIÇO!#REF!</definedName>
    <definedName name="CONTRES" localSheetId="3">[1]SERVIÇO!#REF!</definedName>
    <definedName name="CONTRES" localSheetId="2">[1]SERVIÇO!#REF!</definedName>
    <definedName name="CONTRES" localSheetId="27">[1]SERVIÇO!#REF!</definedName>
    <definedName name="CONTRES" localSheetId="17">[1]SERVIÇO!#REF!</definedName>
    <definedName name="CONTRES" localSheetId="4">[1]SERVIÇO!#REF!</definedName>
    <definedName name="CONTRES" localSheetId="28">[1]SERVIÇO!#REF!</definedName>
    <definedName name="CONTRES" localSheetId="22">[1]SERVIÇO!#REF!</definedName>
    <definedName name="CONTRES" localSheetId="21">[1]SERVIÇO!#REF!</definedName>
    <definedName name="CONTRES" localSheetId="20">[1]SERVIÇO!#REF!</definedName>
    <definedName name="CONTRES" localSheetId="18">[1]SERVIÇO!#REF!</definedName>
    <definedName name="CONTRES" localSheetId="26">[1]SERVIÇO!#REF!</definedName>
    <definedName name="CONTRES" localSheetId="25">[1]SERVIÇO!#REF!</definedName>
    <definedName name="CONTRES" localSheetId="15">[1]SERVIÇO!#REF!</definedName>
    <definedName name="CONTRES" localSheetId="0">[1]SERVIÇO!#REF!</definedName>
    <definedName name="CONTRES" localSheetId="13">[1]SERVIÇO!#REF!</definedName>
    <definedName name="CONTRES" localSheetId="14">[1]SERVIÇO!#REF!</definedName>
    <definedName name="CONTRES" localSheetId="12">[1]SERVIÇO!#REF!</definedName>
    <definedName name="CONTRES" localSheetId="24">[1]SERVIÇO!#REF!</definedName>
    <definedName name="CONTRES">[1]SERVIÇO!#REF!</definedName>
    <definedName name="CRITERX" localSheetId="19">[1]SERVIÇO!#REF!</definedName>
    <definedName name="CRITERX" localSheetId="23">[1]SERVIÇO!#REF!</definedName>
    <definedName name="CRITERX" localSheetId="3">[1]SERVIÇO!#REF!</definedName>
    <definedName name="CRITERX" localSheetId="2">[1]SERVIÇO!#REF!</definedName>
    <definedName name="CRITERX" localSheetId="27">[1]SERVIÇO!#REF!</definedName>
    <definedName name="CRITERX" localSheetId="17">[1]SERVIÇO!#REF!</definedName>
    <definedName name="CRITERX" localSheetId="4">[1]SERVIÇO!#REF!</definedName>
    <definedName name="CRITERX" localSheetId="28">[1]SERVIÇO!#REF!</definedName>
    <definedName name="CRITERX" localSheetId="22">[1]SERVIÇO!#REF!</definedName>
    <definedName name="CRITERX" localSheetId="21">[1]SERVIÇO!#REF!</definedName>
    <definedName name="CRITERX" localSheetId="20">[1]SERVIÇO!#REF!</definedName>
    <definedName name="CRITERX" localSheetId="18">[1]SERVIÇO!#REF!</definedName>
    <definedName name="CRITERX" localSheetId="26">[1]SERVIÇO!#REF!</definedName>
    <definedName name="CRITERX" localSheetId="25">[1]SERVIÇO!#REF!</definedName>
    <definedName name="CRITERX" localSheetId="15">[1]SERVIÇO!#REF!</definedName>
    <definedName name="CRITERX" localSheetId="0">[1]SERVIÇO!#REF!</definedName>
    <definedName name="CRITERX" localSheetId="13">[1]SERVIÇO!#REF!</definedName>
    <definedName name="CRITERX" localSheetId="14">[1]SERVIÇO!#REF!</definedName>
    <definedName name="CRITERX" localSheetId="12">[1]SERVIÇO!#REF!</definedName>
    <definedName name="CRITERX" localSheetId="24">[1]SERVIÇO!#REF!</definedName>
    <definedName name="CRITERX">[1]SERVIÇO!#REF!</definedName>
    <definedName name="data" localSheetId="19">'[2]Custo de Produtos Vendidos'!#REF!</definedName>
    <definedName name="data" localSheetId="23">'[2]Custo de Produtos Vendidos'!#REF!</definedName>
    <definedName name="data" localSheetId="3">'[2]Custo de Produtos Vendidos'!#REF!</definedName>
    <definedName name="data" localSheetId="2">'[2]Custo de Produtos Vendidos'!#REF!</definedName>
    <definedName name="data" localSheetId="27">'[2]Custo de Produtos Vendidos'!#REF!</definedName>
    <definedName name="data" localSheetId="17">'[2]Custo de Produtos Vendidos'!#REF!</definedName>
    <definedName name="data" localSheetId="4">'[2]Custo de Produtos Vendidos'!#REF!</definedName>
    <definedName name="data" localSheetId="28">'[2]Custo de Produtos Vendidos'!#REF!</definedName>
    <definedName name="data" localSheetId="22">'[2]Custo de Produtos Vendidos'!#REF!</definedName>
    <definedName name="data" localSheetId="21">'[2]Custo de Produtos Vendidos'!#REF!</definedName>
    <definedName name="data" localSheetId="20">'[2]Custo de Produtos Vendidos'!#REF!</definedName>
    <definedName name="data" localSheetId="18">'[2]Custo de Produtos Vendidos'!#REF!</definedName>
    <definedName name="data" localSheetId="26">'[2]Custo de Produtos Vendidos'!#REF!</definedName>
    <definedName name="data" localSheetId="25">'[2]Custo de Produtos Vendidos'!#REF!</definedName>
    <definedName name="data" localSheetId="15">'[2]Custo de Produtos Vendidos'!#REF!</definedName>
    <definedName name="data" localSheetId="0">'[2]Custo de Produtos Vendidos'!#REF!</definedName>
    <definedName name="data" localSheetId="13">'[2]Custo de Produtos Vendidos'!#REF!</definedName>
    <definedName name="data" localSheetId="14">'[2]Custo de Produtos Vendidos'!#REF!</definedName>
    <definedName name="data" localSheetId="12">'[2]Custo de Produtos Vendidos'!#REF!</definedName>
    <definedName name="data" localSheetId="24">'[2]Custo de Produtos Vendidos'!#REF!</definedName>
    <definedName name="data">'[2]Custo de Produtos Vendidos'!#REF!</definedName>
    <definedName name="data3" localSheetId="19">#REF!</definedName>
    <definedName name="data3" localSheetId="23">#REF!</definedName>
    <definedName name="data3" localSheetId="3">#REF!</definedName>
    <definedName name="data3" localSheetId="2">#REF!</definedName>
    <definedName name="data3" localSheetId="27">#REF!</definedName>
    <definedName name="data3" localSheetId="17">#REF!</definedName>
    <definedName name="data3" localSheetId="4">#REF!</definedName>
    <definedName name="data3" localSheetId="28">#REF!</definedName>
    <definedName name="data3" localSheetId="22">#REF!</definedName>
    <definedName name="data3" localSheetId="21">#REF!</definedName>
    <definedName name="data3" localSheetId="20">#REF!</definedName>
    <definedName name="data3" localSheetId="18">#REF!</definedName>
    <definedName name="data3" localSheetId="26">#REF!</definedName>
    <definedName name="data3" localSheetId="25">#REF!</definedName>
    <definedName name="data3" localSheetId="15">#REF!</definedName>
    <definedName name="data3" localSheetId="0">#REF!</definedName>
    <definedName name="data3" localSheetId="13">#REF!</definedName>
    <definedName name="data3" localSheetId="14">#REF!</definedName>
    <definedName name="data3" localSheetId="12">#REF!</definedName>
    <definedName name="data3" localSheetId="24">#REF!</definedName>
    <definedName name="data3">#REF!</definedName>
    <definedName name="data5" localSheetId="19">#REF!</definedName>
    <definedName name="data5" localSheetId="23">#REF!</definedName>
    <definedName name="data5" localSheetId="3">#REF!</definedName>
    <definedName name="data5" localSheetId="2">#REF!</definedName>
    <definedName name="data5" localSheetId="27">#REF!</definedName>
    <definedName name="data5" localSheetId="17">#REF!</definedName>
    <definedName name="data5" localSheetId="4">#REF!</definedName>
    <definedName name="data5" localSheetId="28">#REF!</definedName>
    <definedName name="data5" localSheetId="22">#REF!</definedName>
    <definedName name="data5" localSheetId="21">#REF!</definedName>
    <definedName name="data5" localSheetId="20">#REF!</definedName>
    <definedName name="data5" localSheetId="18">#REF!</definedName>
    <definedName name="data5" localSheetId="26">#REF!</definedName>
    <definedName name="data5" localSheetId="25">#REF!</definedName>
    <definedName name="data5" localSheetId="15">#REF!</definedName>
    <definedName name="data5" localSheetId="0">#REF!</definedName>
    <definedName name="data5" localSheetId="13">#REF!</definedName>
    <definedName name="data5" localSheetId="14">#REF!</definedName>
    <definedName name="data5" localSheetId="12">#REF!</definedName>
    <definedName name="data5" localSheetId="24">#REF!</definedName>
    <definedName name="data5">#REF!</definedName>
    <definedName name="DERIVQT" localSheetId="19">[1]SERVIÇO!#REF!</definedName>
    <definedName name="DERIVQT" localSheetId="23">[1]SERVIÇO!#REF!</definedName>
    <definedName name="DERIVQT" localSheetId="3">[1]SERVIÇO!#REF!</definedName>
    <definedName name="DERIVQT" localSheetId="2">[1]SERVIÇO!#REF!</definedName>
    <definedName name="DERIVQT" localSheetId="27">[1]SERVIÇO!#REF!</definedName>
    <definedName name="DERIVQT" localSheetId="17">[1]SERVIÇO!#REF!</definedName>
    <definedName name="DERIVQT" localSheetId="4">[1]SERVIÇO!#REF!</definedName>
    <definedName name="DERIVQT" localSheetId="28">[1]SERVIÇO!#REF!</definedName>
    <definedName name="DERIVQT" localSheetId="22">[1]SERVIÇO!#REF!</definedName>
    <definedName name="DERIVQT" localSheetId="21">[1]SERVIÇO!#REF!</definedName>
    <definedName name="DERIVQT" localSheetId="20">[1]SERVIÇO!#REF!</definedName>
    <definedName name="DERIVQT" localSheetId="18">[1]SERVIÇO!#REF!</definedName>
    <definedName name="DERIVQT" localSheetId="26">[1]SERVIÇO!#REF!</definedName>
    <definedName name="DERIVQT" localSheetId="25">[1]SERVIÇO!#REF!</definedName>
    <definedName name="DERIVQT" localSheetId="15">[1]SERVIÇO!#REF!</definedName>
    <definedName name="DERIVQT" localSheetId="0">[1]SERVIÇO!#REF!</definedName>
    <definedName name="DERIVQT" localSheetId="13">[1]SERVIÇO!#REF!</definedName>
    <definedName name="DERIVQT" localSheetId="14">[1]SERVIÇO!#REF!</definedName>
    <definedName name="DERIVQT" localSheetId="12">[1]SERVIÇO!#REF!</definedName>
    <definedName name="DERIVQT" localSheetId="24">[1]SERVIÇO!#REF!</definedName>
    <definedName name="DERIVQT">[1]SERVIÇO!#REF!</definedName>
    <definedName name="descnt" localSheetId="19">#REF!</definedName>
    <definedName name="descnt" localSheetId="23">#REF!</definedName>
    <definedName name="descnt" localSheetId="3">#REF!</definedName>
    <definedName name="descnt" localSheetId="2">#REF!</definedName>
    <definedName name="descnt" localSheetId="27">#REF!</definedName>
    <definedName name="descnt" localSheetId="17">#REF!</definedName>
    <definedName name="descnt" localSheetId="4">#REF!</definedName>
    <definedName name="descnt" localSheetId="28">#REF!</definedName>
    <definedName name="descnt" localSheetId="22">#REF!</definedName>
    <definedName name="descnt" localSheetId="21">#REF!</definedName>
    <definedName name="descnt" localSheetId="20">#REF!</definedName>
    <definedName name="descnt" localSheetId="18">#REF!</definedName>
    <definedName name="descnt" localSheetId="26">#REF!</definedName>
    <definedName name="descnt" localSheetId="25">#REF!</definedName>
    <definedName name="descnt" localSheetId="15">#REF!</definedName>
    <definedName name="descnt" localSheetId="0">#REF!</definedName>
    <definedName name="descnt" localSheetId="13">#REF!</definedName>
    <definedName name="descnt" localSheetId="14">#REF!</definedName>
    <definedName name="descnt" localSheetId="12">#REF!</definedName>
    <definedName name="descnt" localSheetId="24">#REF!</definedName>
    <definedName name="descnt">#REF!</definedName>
    <definedName name="descont" localSheetId="19">#REF!</definedName>
    <definedName name="descont" localSheetId="23">#REF!</definedName>
    <definedName name="descont" localSheetId="3">#REF!</definedName>
    <definedName name="descont" localSheetId="2">#REF!</definedName>
    <definedName name="descont" localSheetId="27">#REF!</definedName>
    <definedName name="descont" localSheetId="17">#REF!</definedName>
    <definedName name="descont" localSheetId="4">#REF!</definedName>
    <definedName name="descont" localSheetId="28">#REF!</definedName>
    <definedName name="descont" localSheetId="22">#REF!</definedName>
    <definedName name="descont" localSheetId="21">#REF!</definedName>
    <definedName name="descont" localSheetId="20">#REF!</definedName>
    <definedName name="descont" localSheetId="18">#REF!</definedName>
    <definedName name="descont" localSheetId="26">#REF!</definedName>
    <definedName name="descont" localSheetId="25">#REF!</definedName>
    <definedName name="descont" localSheetId="15">#REF!</definedName>
    <definedName name="descont" localSheetId="0">#REF!</definedName>
    <definedName name="descont" localSheetId="13">#REF!</definedName>
    <definedName name="descont" localSheetId="14">#REF!</definedName>
    <definedName name="descont" localSheetId="12">#REF!</definedName>
    <definedName name="descont" localSheetId="24">#REF!</definedName>
    <definedName name="descont">#REF!</definedName>
    <definedName name="dflt1">'[3]Personalizar geren. empréstimos'!$G$21</definedName>
    <definedName name="DIFQT" localSheetId="19">[1]SERVIÇO!#REF!</definedName>
    <definedName name="DIFQT" localSheetId="23">[1]SERVIÇO!#REF!</definedName>
    <definedName name="DIFQT" localSheetId="3">[1]SERVIÇO!#REF!</definedName>
    <definedName name="DIFQT" localSheetId="2">[1]SERVIÇO!#REF!</definedName>
    <definedName name="DIFQT" localSheetId="27">[1]SERVIÇO!#REF!</definedName>
    <definedName name="DIFQT" localSheetId="17">[1]SERVIÇO!#REF!</definedName>
    <definedName name="DIFQT" localSheetId="4">[1]SERVIÇO!#REF!</definedName>
    <definedName name="DIFQT" localSheetId="28">[1]SERVIÇO!#REF!</definedName>
    <definedName name="DIFQT" localSheetId="22">[1]SERVIÇO!#REF!</definedName>
    <definedName name="DIFQT" localSheetId="21">[1]SERVIÇO!#REF!</definedName>
    <definedName name="DIFQT" localSheetId="20">[1]SERVIÇO!#REF!</definedName>
    <definedName name="DIFQT" localSheetId="18">[1]SERVIÇO!#REF!</definedName>
    <definedName name="DIFQT" localSheetId="26">[1]SERVIÇO!#REF!</definedName>
    <definedName name="DIFQT" localSheetId="25">[1]SERVIÇO!#REF!</definedName>
    <definedName name="DIFQT" localSheetId="15">[1]SERVIÇO!#REF!</definedName>
    <definedName name="DIFQT" localSheetId="0">[1]SERVIÇO!#REF!</definedName>
    <definedName name="DIFQT" localSheetId="13">[1]SERVIÇO!#REF!</definedName>
    <definedName name="DIFQT" localSheetId="14">[1]SERVIÇO!#REF!</definedName>
    <definedName name="DIFQT" localSheetId="12">[1]SERVIÇO!#REF!</definedName>
    <definedName name="DIFQT" localSheetId="24">[1]SERVIÇO!#REF!</definedName>
    <definedName name="DIFQT">[1]SERVIÇO!#REF!</definedName>
    <definedName name="EQPOTENC" localSheetId="19">[1]SERVIÇO!#REF!</definedName>
    <definedName name="EQPOTENC" localSheetId="23">[1]SERVIÇO!#REF!</definedName>
    <definedName name="EQPOTENC" localSheetId="3">[1]SERVIÇO!#REF!</definedName>
    <definedName name="EQPOTENC" localSheetId="2">[1]SERVIÇO!#REF!</definedName>
    <definedName name="EQPOTENC" localSheetId="27">[1]SERVIÇO!#REF!</definedName>
    <definedName name="EQPOTENC" localSheetId="17">[1]SERVIÇO!#REF!</definedName>
    <definedName name="EQPOTENC" localSheetId="4">[1]SERVIÇO!#REF!</definedName>
    <definedName name="EQPOTENC" localSheetId="28">[1]SERVIÇO!#REF!</definedName>
    <definedName name="EQPOTENC" localSheetId="22">[1]SERVIÇO!#REF!</definedName>
    <definedName name="EQPOTENC" localSheetId="21">[1]SERVIÇO!#REF!</definedName>
    <definedName name="EQPOTENC" localSheetId="20">[1]SERVIÇO!#REF!</definedName>
    <definedName name="EQPOTENC" localSheetId="18">[1]SERVIÇO!#REF!</definedName>
    <definedName name="EQPOTENC" localSheetId="26">[1]SERVIÇO!#REF!</definedName>
    <definedName name="EQPOTENC" localSheetId="25">[1]SERVIÇO!#REF!</definedName>
    <definedName name="EQPOTENC" localSheetId="15">[1]SERVIÇO!#REF!</definedName>
    <definedName name="EQPOTENC" localSheetId="0">[1]SERVIÇO!#REF!</definedName>
    <definedName name="EQPOTENC" localSheetId="13">[1]SERVIÇO!#REF!</definedName>
    <definedName name="EQPOTENC" localSheetId="14">[1]SERVIÇO!#REF!</definedName>
    <definedName name="EQPOTENC" localSheetId="12">[1]SERVIÇO!#REF!</definedName>
    <definedName name="EQPOTENC" localSheetId="24">[1]SERVIÇO!#REF!</definedName>
    <definedName name="EQPOTENC">[1]SERVIÇO!#REF!</definedName>
    <definedName name="FCRITER" localSheetId="19">[1]SERVIÇO!#REF!</definedName>
    <definedName name="FCRITER" localSheetId="23">[1]SERVIÇO!#REF!</definedName>
    <definedName name="FCRITER" localSheetId="3">[1]SERVIÇO!#REF!</definedName>
    <definedName name="FCRITER" localSheetId="2">[1]SERVIÇO!#REF!</definedName>
    <definedName name="FCRITER" localSheetId="27">[1]SERVIÇO!#REF!</definedName>
    <definedName name="FCRITER" localSheetId="17">[1]SERVIÇO!#REF!</definedName>
    <definedName name="FCRITER" localSheetId="4">[1]SERVIÇO!#REF!</definedName>
    <definedName name="FCRITER" localSheetId="28">[1]SERVIÇO!#REF!</definedName>
    <definedName name="FCRITER" localSheetId="22">[1]SERVIÇO!#REF!</definedName>
    <definedName name="FCRITER" localSheetId="21">[1]SERVIÇO!#REF!</definedName>
    <definedName name="FCRITER" localSheetId="20">[1]SERVIÇO!#REF!</definedName>
    <definedName name="FCRITER" localSheetId="18">[1]SERVIÇO!#REF!</definedName>
    <definedName name="FCRITER" localSheetId="26">[1]SERVIÇO!#REF!</definedName>
    <definedName name="FCRITER" localSheetId="25">[1]SERVIÇO!#REF!</definedName>
    <definedName name="FCRITER" localSheetId="15">[1]SERVIÇO!#REF!</definedName>
    <definedName name="FCRITER" localSheetId="0">[1]SERVIÇO!#REF!</definedName>
    <definedName name="FCRITER" localSheetId="13">[1]SERVIÇO!#REF!</definedName>
    <definedName name="FCRITER" localSheetId="14">[1]SERVIÇO!#REF!</definedName>
    <definedName name="FCRITER" localSheetId="12">[1]SERVIÇO!#REF!</definedName>
    <definedName name="FCRITER" localSheetId="24">[1]SERVIÇO!#REF!</definedName>
    <definedName name="FCRITER">[1]SERVIÇO!#REF!</definedName>
    <definedName name="HOJE" localSheetId="19">[1]SERVIÇO!#REF!</definedName>
    <definedName name="HOJE" localSheetId="23">[1]SERVIÇO!#REF!</definedName>
    <definedName name="HOJE" localSheetId="3">[1]SERVIÇO!#REF!</definedName>
    <definedName name="HOJE" localSheetId="2">[1]SERVIÇO!#REF!</definedName>
    <definedName name="HOJE" localSheetId="27">[1]SERVIÇO!#REF!</definedName>
    <definedName name="HOJE" localSheetId="17">[1]SERVIÇO!#REF!</definedName>
    <definedName name="HOJE" localSheetId="4">[1]SERVIÇO!#REF!</definedName>
    <definedName name="HOJE" localSheetId="28">[1]SERVIÇO!#REF!</definedName>
    <definedName name="HOJE" localSheetId="22">[1]SERVIÇO!#REF!</definedName>
    <definedName name="HOJE" localSheetId="21">[1]SERVIÇO!#REF!</definedName>
    <definedName name="HOJE" localSheetId="20">[1]SERVIÇO!#REF!</definedName>
    <definedName name="HOJE" localSheetId="18">[1]SERVIÇO!#REF!</definedName>
    <definedName name="HOJE" localSheetId="26">[1]SERVIÇO!#REF!</definedName>
    <definedName name="HOJE" localSheetId="25">[1]SERVIÇO!#REF!</definedName>
    <definedName name="HOJE" localSheetId="15">[1]SERVIÇO!#REF!</definedName>
    <definedName name="HOJE" localSheetId="0">[1]SERVIÇO!#REF!</definedName>
    <definedName name="HOJE" localSheetId="13">[1]SERVIÇO!#REF!</definedName>
    <definedName name="HOJE" localSheetId="14">[1]SERVIÇO!#REF!</definedName>
    <definedName name="HOJE" localSheetId="12">[1]SERVIÇO!#REF!</definedName>
    <definedName name="HOJE" localSheetId="24">[1]SERVIÇO!#REF!</definedName>
    <definedName name="HOJE">[1]SERVIÇO!#REF!</definedName>
    <definedName name="IMPF" localSheetId="19">[1]SERVIÇO!#REF!</definedName>
    <definedName name="IMPF" localSheetId="23">[1]SERVIÇO!#REF!</definedName>
    <definedName name="IMPF" localSheetId="3">[1]SERVIÇO!#REF!</definedName>
    <definedName name="IMPF" localSheetId="2">[1]SERVIÇO!#REF!</definedName>
    <definedName name="IMPF" localSheetId="27">[1]SERVIÇO!#REF!</definedName>
    <definedName name="IMPF" localSheetId="17">[1]SERVIÇO!#REF!</definedName>
    <definedName name="IMPF" localSheetId="4">[1]SERVIÇO!#REF!</definedName>
    <definedName name="IMPF" localSheetId="28">[1]SERVIÇO!#REF!</definedName>
    <definedName name="IMPF" localSheetId="22">[1]SERVIÇO!#REF!</definedName>
    <definedName name="IMPF" localSheetId="21">[1]SERVIÇO!#REF!</definedName>
    <definedName name="IMPF" localSheetId="20">[1]SERVIÇO!#REF!</definedName>
    <definedName name="IMPF" localSheetId="18">[1]SERVIÇO!#REF!</definedName>
    <definedName name="IMPF" localSheetId="26">[1]SERVIÇO!#REF!</definedName>
    <definedName name="IMPF" localSheetId="25">[1]SERVIÇO!#REF!</definedName>
    <definedName name="IMPF" localSheetId="15">[1]SERVIÇO!#REF!</definedName>
    <definedName name="IMPF" localSheetId="0">[1]SERVIÇO!#REF!</definedName>
    <definedName name="IMPF" localSheetId="13">[1]SERVIÇO!#REF!</definedName>
    <definedName name="IMPF" localSheetId="14">[1]SERVIÇO!#REF!</definedName>
    <definedName name="IMPF" localSheetId="12">[1]SERVIÇO!#REF!</definedName>
    <definedName name="IMPF" localSheetId="24">[1]SERVIÇO!#REF!</definedName>
    <definedName name="IMPF">[1]SERVIÇO!#REF!</definedName>
    <definedName name="IMPI" localSheetId="19">[1]SERVIÇO!#REF!</definedName>
    <definedName name="IMPI" localSheetId="23">[1]SERVIÇO!#REF!</definedName>
    <definedName name="IMPI" localSheetId="3">[1]SERVIÇO!#REF!</definedName>
    <definedName name="IMPI" localSheetId="2">[1]SERVIÇO!#REF!</definedName>
    <definedName name="IMPI" localSheetId="27">[1]SERVIÇO!#REF!</definedName>
    <definedName name="IMPI" localSheetId="17">[1]SERVIÇO!#REF!</definedName>
    <definedName name="IMPI" localSheetId="4">[1]SERVIÇO!#REF!</definedName>
    <definedName name="IMPI" localSheetId="28">[1]SERVIÇO!#REF!</definedName>
    <definedName name="IMPI" localSheetId="22">[1]SERVIÇO!#REF!</definedName>
    <definedName name="IMPI" localSheetId="21">[1]SERVIÇO!#REF!</definedName>
    <definedName name="IMPI" localSheetId="20">[1]SERVIÇO!#REF!</definedName>
    <definedName name="IMPI" localSheetId="18">[1]SERVIÇO!#REF!</definedName>
    <definedName name="IMPI" localSheetId="26">[1]SERVIÇO!#REF!</definedName>
    <definedName name="IMPI" localSheetId="25">[1]SERVIÇO!#REF!</definedName>
    <definedName name="IMPI" localSheetId="15">[1]SERVIÇO!#REF!</definedName>
    <definedName name="IMPI" localSheetId="0">[1]SERVIÇO!#REF!</definedName>
    <definedName name="IMPI" localSheetId="13">[1]SERVIÇO!#REF!</definedName>
    <definedName name="IMPI" localSheetId="14">[1]SERVIÇO!#REF!</definedName>
    <definedName name="IMPI" localSheetId="12">[1]SERVIÇO!#REF!</definedName>
    <definedName name="IMPI" localSheetId="24">[1]SERVIÇO!#REF!</definedName>
    <definedName name="IMPI">[1]SERVIÇO!#REF!</definedName>
    <definedName name="Insumos">'[4]RELAÇÃO - COMPOSIÇÕES E INSUMOS'!$A$7:$D$337</definedName>
    <definedName name="ITEMCONT" localSheetId="19">[1]SERVIÇO!#REF!</definedName>
    <definedName name="ITEMCONT" localSheetId="23">[1]SERVIÇO!#REF!</definedName>
    <definedName name="ITEMCONT" localSheetId="3">[1]SERVIÇO!#REF!</definedName>
    <definedName name="ITEMCONT" localSheetId="2">[1]SERVIÇO!#REF!</definedName>
    <definedName name="ITEMCONT" localSheetId="27">[1]SERVIÇO!#REF!</definedName>
    <definedName name="ITEMCONT" localSheetId="17">[1]SERVIÇO!#REF!</definedName>
    <definedName name="ITEMCONT" localSheetId="4">[1]SERVIÇO!#REF!</definedName>
    <definedName name="ITEMCONT" localSheetId="28">[1]SERVIÇO!#REF!</definedName>
    <definedName name="ITEMCONT" localSheetId="22">[1]SERVIÇO!#REF!</definedName>
    <definedName name="ITEMCONT" localSheetId="21">[1]SERVIÇO!#REF!</definedName>
    <definedName name="ITEMCONT" localSheetId="20">[1]SERVIÇO!#REF!</definedName>
    <definedName name="ITEMCONT" localSheetId="18">[1]SERVIÇO!#REF!</definedName>
    <definedName name="ITEMCONT" localSheetId="26">[1]SERVIÇO!#REF!</definedName>
    <definedName name="ITEMCONT" localSheetId="25">[1]SERVIÇO!#REF!</definedName>
    <definedName name="ITEMCONT" localSheetId="15">[1]SERVIÇO!#REF!</definedName>
    <definedName name="ITEMCONT" localSheetId="0">[1]SERVIÇO!#REF!</definedName>
    <definedName name="ITEMCONT" localSheetId="13">[1]SERVIÇO!#REF!</definedName>
    <definedName name="ITEMCONT" localSheetId="14">[1]SERVIÇO!#REF!</definedName>
    <definedName name="ITEMCONT" localSheetId="12">[1]SERVIÇO!#REF!</definedName>
    <definedName name="ITEMCONT" localSheetId="24">[1]SERVIÇO!#REF!</definedName>
    <definedName name="ITEMCONT">[1]SERVIÇO!#REF!</definedName>
    <definedName name="ITEMDER" localSheetId="19">[1]SERVIÇO!#REF!</definedName>
    <definedName name="ITEMDER" localSheetId="23">[1]SERVIÇO!#REF!</definedName>
    <definedName name="ITEMDER" localSheetId="3">[1]SERVIÇO!#REF!</definedName>
    <definedName name="ITEMDER" localSheetId="2">[1]SERVIÇO!#REF!</definedName>
    <definedName name="ITEMDER" localSheetId="27">[1]SERVIÇO!#REF!</definedName>
    <definedName name="ITEMDER" localSheetId="17">[1]SERVIÇO!#REF!</definedName>
    <definedName name="ITEMDER" localSheetId="4">[1]SERVIÇO!#REF!</definedName>
    <definedName name="ITEMDER" localSheetId="28">[1]SERVIÇO!#REF!</definedName>
    <definedName name="ITEMDER" localSheetId="22">[1]SERVIÇO!#REF!</definedName>
    <definedName name="ITEMDER" localSheetId="21">[1]SERVIÇO!#REF!</definedName>
    <definedName name="ITEMDER" localSheetId="20">[1]SERVIÇO!#REF!</definedName>
    <definedName name="ITEMDER" localSheetId="18">[1]SERVIÇO!#REF!</definedName>
    <definedName name="ITEMDER" localSheetId="26">[1]SERVIÇO!#REF!</definedName>
    <definedName name="ITEMDER" localSheetId="25">[1]SERVIÇO!#REF!</definedName>
    <definedName name="ITEMDER" localSheetId="15">[1]SERVIÇO!#REF!</definedName>
    <definedName name="ITEMDER" localSheetId="0">[1]SERVIÇO!#REF!</definedName>
    <definedName name="ITEMDER" localSheetId="13">[1]SERVIÇO!#REF!</definedName>
    <definedName name="ITEMDER" localSheetId="14">[1]SERVIÇO!#REF!</definedName>
    <definedName name="ITEMDER" localSheetId="12">[1]SERVIÇO!#REF!</definedName>
    <definedName name="ITEMDER" localSheetId="24">[1]SERVIÇO!#REF!</definedName>
    <definedName name="ITEMDER">[1]SERVIÇO!#REF!</definedName>
    <definedName name="ITEMEQP" localSheetId="19">[1]SERVIÇO!#REF!</definedName>
    <definedName name="ITEMEQP" localSheetId="23">[1]SERVIÇO!#REF!</definedName>
    <definedName name="ITEMEQP" localSheetId="3">[1]SERVIÇO!#REF!</definedName>
    <definedName name="ITEMEQP" localSheetId="2">[1]SERVIÇO!#REF!</definedName>
    <definedName name="ITEMEQP" localSheetId="27">[1]SERVIÇO!#REF!</definedName>
    <definedName name="ITEMEQP" localSheetId="17">[1]SERVIÇO!#REF!</definedName>
    <definedName name="ITEMEQP" localSheetId="4">[1]SERVIÇO!#REF!</definedName>
    <definedName name="ITEMEQP" localSheetId="28">[1]SERVIÇO!#REF!</definedName>
    <definedName name="ITEMEQP" localSheetId="22">[1]SERVIÇO!#REF!</definedName>
    <definedName name="ITEMEQP" localSheetId="21">[1]SERVIÇO!#REF!</definedName>
    <definedName name="ITEMEQP" localSheetId="20">[1]SERVIÇO!#REF!</definedName>
    <definedName name="ITEMEQP" localSheetId="18">[1]SERVIÇO!#REF!</definedName>
    <definedName name="ITEMEQP" localSheetId="26">[1]SERVIÇO!#REF!</definedName>
    <definedName name="ITEMEQP" localSheetId="25">[1]SERVIÇO!#REF!</definedName>
    <definedName name="ITEMEQP" localSheetId="15">[1]SERVIÇO!#REF!</definedName>
    <definedName name="ITEMEQP" localSheetId="0">[1]SERVIÇO!#REF!</definedName>
    <definedName name="ITEMEQP" localSheetId="13">[1]SERVIÇO!#REF!</definedName>
    <definedName name="ITEMEQP" localSheetId="14">[1]SERVIÇO!#REF!</definedName>
    <definedName name="ITEMEQP" localSheetId="12">[1]SERVIÇO!#REF!</definedName>
    <definedName name="ITEMEQP" localSheetId="24">[1]SERVIÇO!#REF!</definedName>
    <definedName name="ITEMEQP">[1]SERVIÇO!#REF!</definedName>
    <definedName name="ITEMMUR" localSheetId="19">[1]SERVIÇO!#REF!</definedName>
    <definedName name="ITEMMUR" localSheetId="23">[1]SERVIÇO!#REF!</definedName>
    <definedName name="ITEMMUR" localSheetId="3">[1]SERVIÇO!#REF!</definedName>
    <definedName name="ITEMMUR" localSheetId="2">[1]SERVIÇO!#REF!</definedName>
    <definedName name="ITEMMUR" localSheetId="27">[1]SERVIÇO!#REF!</definedName>
    <definedName name="ITEMMUR" localSheetId="17">[1]SERVIÇO!#REF!</definedName>
    <definedName name="ITEMMUR" localSheetId="4">[1]SERVIÇO!#REF!</definedName>
    <definedName name="ITEMMUR" localSheetId="28">[1]SERVIÇO!#REF!</definedName>
    <definedName name="ITEMMUR" localSheetId="22">[1]SERVIÇO!#REF!</definedName>
    <definedName name="ITEMMUR" localSheetId="21">[1]SERVIÇO!#REF!</definedName>
    <definedName name="ITEMMUR" localSheetId="20">[1]SERVIÇO!#REF!</definedName>
    <definedName name="ITEMMUR" localSheetId="18">[1]SERVIÇO!#REF!</definedName>
    <definedName name="ITEMMUR" localSheetId="26">[1]SERVIÇO!#REF!</definedName>
    <definedName name="ITEMMUR" localSheetId="25">[1]SERVIÇO!#REF!</definedName>
    <definedName name="ITEMMUR" localSheetId="15">[1]SERVIÇO!#REF!</definedName>
    <definedName name="ITEMMUR" localSheetId="0">[1]SERVIÇO!#REF!</definedName>
    <definedName name="ITEMMUR" localSheetId="13">[1]SERVIÇO!#REF!</definedName>
    <definedName name="ITEMMUR" localSheetId="14">[1]SERVIÇO!#REF!</definedName>
    <definedName name="ITEMMUR" localSheetId="12">[1]SERVIÇO!#REF!</definedName>
    <definedName name="ITEMMUR" localSheetId="24">[1]SERVIÇO!#REF!</definedName>
    <definedName name="ITEMMUR">[1]SERVIÇO!#REF!</definedName>
    <definedName name="ITEMR15" localSheetId="19">[1]SERVIÇO!#REF!</definedName>
    <definedName name="ITEMR15" localSheetId="23">[1]SERVIÇO!#REF!</definedName>
    <definedName name="ITEMR15" localSheetId="3">[1]SERVIÇO!#REF!</definedName>
    <definedName name="ITEMR15" localSheetId="2">[1]SERVIÇO!#REF!</definedName>
    <definedName name="ITEMR15" localSheetId="27">[1]SERVIÇO!#REF!</definedName>
    <definedName name="ITEMR15" localSheetId="17">[1]SERVIÇO!#REF!</definedName>
    <definedName name="ITEMR15" localSheetId="4">[1]SERVIÇO!#REF!</definedName>
    <definedName name="ITEMR15" localSheetId="28">[1]SERVIÇO!#REF!</definedName>
    <definedName name="ITEMR15" localSheetId="22">[1]SERVIÇO!#REF!</definedName>
    <definedName name="ITEMR15" localSheetId="21">[1]SERVIÇO!#REF!</definedName>
    <definedName name="ITEMR15" localSheetId="20">[1]SERVIÇO!#REF!</definedName>
    <definedName name="ITEMR15" localSheetId="18">[1]SERVIÇO!#REF!</definedName>
    <definedName name="ITEMR15" localSheetId="26">[1]SERVIÇO!#REF!</definedName>
    <definedName name="ITEMR15" localSheetId="25">[1]SERVIÇO!#REF!</definedName>
    <definedName name="ITEMR15" localSheetId="15">[1]SERVIÇO!#REF!</definedName>
    <definedName name="ITEMR15" localSheetId="0">[1]SERVIÇO!#REF!</definedName>
    <definedName name="ITEMR15" localSheetId="13">[1]SERVIÇO!#REF!</definedName>
    <definedName name="ITEMR15" localSheetId="14">[1]SERVIÇO!#REF!</definedName>
    <definedName name="ITEMR15" localSheetId="12">[1]SERVIÇO!#REF!</definedName>
    <definedName name="ITEMR15" localSheetId="24">[1]SERVIÇO!#REF!</definedName>
    <definedName name="ITEMR15">[1]SERVIÇO!#REF!</definedName>
    <definedName name="ITEMR20" localSheetId="19">[1]SERVIÇO!#REF!</definedName>
    <definedName name="ITEMR20" localSheetId="23">[1]SERVIÇO!#REF!</definedName>
    <definedName name="ITEMR20" localSheetId="3">[1]SERVIÇO!#REF!</definedName>
    <definedName name="ITEMR20" localSheetId="2">[1]SERVIÇO!#REF!</definedName>
    <definedName name="ITEMR20" localSheetId="27">[1]SERVIÇO!#REF!</definedName>
    <definedName name="ITEMR20" localSheetId="17">[1]SERVIÇO!#REF!</definedName>
    <definedName name="ITEMR20" localSheetId="4">[1]SERVIÇO!#REF!</definedName>
    <definedName name="ITEMR20" localSheetId="28">[1]SERVIÇO!#REF!</definedName>
    <definedName name="ITEMR20" localSheetId="22">[1]SERVIÇO!#REF!</definedName>
    <definedName name="ITEMR20" localSheetId="21">[1]SERVIÇO!#REF!</definedName>
    <definedName name="ITEMR20" localSheetId="20">[1]SERVIÇO!#REF!</definedName>
    <definedName name="ITEMR20" localSheetId="18">[1]SERVIÇO!#REF!</definedName>
    <definedName name="ITEMR20" localSheetId="26">[1]SERVIÇO!#REF!</definedName>
    <definedName name="ITEMR20" localSheetId="25">[1]SERVIÇO!#REF!</definedName>
    <definedName name="ITEMR20" localSheetId="15">[1]SERVIÇO!#REF!</definedName>
    <definedName name="ITEMR20" localSheetId="0">[1]SERVIÇO!#REF!</definedName>
    <definedName name="ITEMR20" localSheetId="13">[1]SERVIÇO!#REF!</definedName>
    <definedName name="ITEMR20" localSheetId="14">[1]SERVIÇO!#REF!</definedName>
    <definedName name="ITEMR20" localSheetId="12">[1]SERVIÇO!#REF!</definedName>
    <definedName name="ITEMR20" localSheetId="24">[1]SERVIÇO!#REF!</definedName>
    <definedName name="ITEMR20">[1]SERVIÇO!#REF!</definedName>
    <definedName name="ITEMTRANS" localSheetId="19">[1]SERVIÇO!#REF!</definedName>
    <definedName name="ITEMTRANS" localSheetId="23">[1]SERVIÇO!#REF!</definedName>
    <definedName name="ITEMTRANS" localSheetId="3">[1]SERVIÇO!#REF!</definedName>
    <definedName name="ITEMTRANS" localSheetId="2">[1]SERVIÇO!#REF!</definedName>
    <definedName name="ITEMTRANS" localSheetId="27">[1]SERVIÇO!#REF!</definedName>
    <definedName name="ITEMTRANS" localSheetId="17">[1]SERVIÇO!#REF!</definedName>
    <definedName name="ITEMTRANS" localSheetId="4">[1]SERVIÇO!#REF!</definedName>
    <definedName name="ITEMTRANS" localSheetId="28">[1]SERVIÇO!#REF!</definedName>
    <definedName name="ITEMTRANS" localSheetId="22">[1]SERVIÇO!#REF!</definedName>
    <definedName name="ITEMTRANS" localSheetId="21">[1]SERVIÇO!#REF!</definedName>
    <definedName name="ITEMTRANS" localSheetId="20">[1]SERVIÇO!#REF!</definedName>
    <definedName name="ITEMTRANS" localSheetId="18">[1]SERVIÇO!#REF!</definedName>
    <definedName name="ITEMTRANS" localSheetId="26">[1]SERVIÇO!#REF!</definedName>
    <definedName name="ITEMTRANS" localSheetId="25">[1]SERVIÇO!#REF!</definedName>
    <definedName name="ITEMTRANS" localSheetId="15">[1]SERVIÇO!#REF!</definedName>
    <definedName name="ITEMTRANS" localSheetId="0">[1]SERVIÇO!#REF!</definedName>
    <definedName name="ITEMTRANS" localSheetId="13">[1]SERVIÇO!#REF!</definedName>
    <definedName name="ITEMTRANS" localSheetId="14">[1]SERVIÇO!#REF!</definedName>
    <definedName name="ITEMTRANS" localSheetId="12">[1]SERVIÇO!#REF!</definedName>
    <definedName name="ITEMTRANS" localSheetId="24">[1]SERVIÇO!#REF!</definedName>
    <definedName name="ITEMTRANS">[1]SERVIÇO!#REF!</definedName>
    <definedName name="ITENS" localSheetId="19">[1]SERVIÇO!#REF!</definedName>
    <definedName name="ITENS" localSheetId="23">[1]SERVIÇO!#REF!</definedName>
    <definedName name="ITENS" localSheetId="3">[1]SERVIÇO!#REF!</definedName>
    <definedName name="ITENS" localSheetId="2">[1]SERVIÇO!#REF!</definedName>
    <definedName name="ITENS" localSheetId="27">[1]SERVIÇO!#REF!</definedName>
    <definedName name="ITENS" localSheetId="17">[1]SERVIÇO!#REF!</definedName>
    <definedName name="ITENS" localSheetId="4">[1]SERVIÇO!#REF!</definedName>
    <definedName name="ITENS" localSheetId="28">[1]SERVIÇO!#REF!</definedName>
    <definedName name="ITENS" localSheetId="22">[1]SERVIÇO!#REF!</definedName>
    <definedName name="ITENS" localSheetId="21">[1]SERVIÇO!#REF!</definedName>
    <definedName name="ITENS" localSheetId="20">[1]SERVIÇO!#REF!</definedName>
    <definedName name="ITENS" localSheetId="18">[1]SERVIÇO!#REF!</definedName>
    <definedName name="ITENS" localSheetId="26">[1]SERVIÇO!#REF!</definedName>
    <definedName name="ITENS" localSheetId="25">[1]SERVIÇO!#REF!</definedName>
    <definedName name="ITENS" localSheetId="15">[1]SERVIÇO!#REF!</definedName>
    <definedName name="ITENS" localSheetId="0">[1]SERVIÇO!#REF!</definedName>
    <definedName name="ITENS" localSheetId="13">[1]SERVIÇO!#REF!</definedName>
    <definedName name="ITENS" localSheetId="14">[1]SERVIÇO!#REF!</definedName>
    <definedName name="ITENS" localSheetId="12">[1]SERVIÇO!#REF!</definedName>
    <definedName name="ITENS" localSheetId="24">[1]SERVIÇO!#REF!</definedName>
    <definedName name="ITENS">[1]SERVIÇO!#REF!</definedName>
    <definedName name="ITENS0" localSheetId="19">[1]SERVIÇO!#REF!</definedName>
    <definedName name="ITENS0" localSheetId="23">[1]SERVIÇO!#REF!</definedName>
    <definedName name="ITENS0" localSheetId="3">[1]SERVIÇO!#REF!</definedName>
    <definedName name="ITENS0" localSheetId="2">[1]SERVIÇO!#REF!</definedName>
    <definedName name="ITENS0" localSheetId="27">[1]SERVIÇO!#REF!</definedName>
    <definedName name="ITENS0" localSheetId="17">[1]SERVIÇO!#REF!</definedName>
    <definedName name="ITENS0" localSheetId="4">[1]SERVIÇO!#REF!</definedName>
    <definedName name="ITENS0" localSheetId="28">[1]SERVIÇO!#REF!</definedName>
    <definedName name="ITENS0" localSheetId="22">[1]SERVIÇO!#REF!</definedName>
    <definedName name="ITENS0" localSheetId="21">[1]SERVIÇO!#REF!</definedName>
    <definedName name="ITENS0" localSheetId="20">[1]SERVIÇO!#REF!</definedName>
    <definedName name="ITENS0" localSheetId="18">[1]SERVIÇO!#REF!</definedName>
    <definedName name="ITENS0" localSheetId="26">[1]SERVIÇO!#REF!</definedName>
    <definedName name="ITENS0" localSheetId="25">[1]SERVIÇO!#REF!</definedName>
    <definedName name="ITENS0" localSheetId="15">[1]SERVIÇO!#REF!</definedName>
    <definedName name="ITENS0" localSheetId="0">[1]SERVIÇO!#REF!</definedName>
    <definedName name="ITENS0" localSheetId="13">[1]SERVIÇO!#REF!</definedName>
    <definedName name="ITENS0" localSheetId="14">[1]SERVIÇO!#REF!</definedName>
    <definedName name="ITENS0" localSheetId="12">[1]SERVIÇO!#REF!</definedName>
    <definedName name="ITENS0" localSheetId="24">[1]SERVIÇO!#REF!</definedName>
    <definedName name="ITENS0">[1]SERVIÇO!#REF!</definedName>
    <definedName name="ITENS1" localSheetId="19">[1]SERVIÇO!#REF!</definedName>
    <definedName name="ITENS1" localSheetId="23">[1]SERVIÇO!#REF!</definedName>
    <definedName name="ITENS1" localSheetId="3">[1]SERVIÇO!#REF!</definedName>
    <definedName name="ITENS1" localSheetId="2">[1]SERVIÇO!#REF!</definedName>
    <definedName name="ITENS1" localSheetId="27">[1]SERVIÇO!#REF!</definedName>
    <definedName name="ITENS1" localSheetId="17">[1]SERVIÇO!#REF!</definedName>
    <definedName name="ITENS1" localSheetId="4">[1]SERVIÇO!#REF!</definedName>
    <definedName name="ITENS1" localSheetId="28">[1]SERVIÇO!#REF!</definedName>
    <definedName name="ITENS1" localSheetId="22">[1]SERVIÇO!#REF!</definedName>
    <definedName name="ITENS1" localSheetId="21">[1]SERVIÇO!#REF!</definedName>
    <definedName name="ITENS1" localSheetId="20">[1]SERVIÇO!#REF!</definedName>
    <definedName name="ITENS1" localSheetId="18">[1]SERVIÇO!#REF!</definedName>
    <definedName name="ITENS1" localSheetId="26">[1]SERVIÇO!#REF!</definedName>
    <definedName name="ITENS1" localSheetId="25">[1]SERVIÇO!#REF!</definedName>
    <definedName name="ITENS1" localSheetId="15">[1]SERVIÇO!#REF!</definedName>
    <definedName name="ITENS1" localSheetId="0">[1]SERVIÇO!#REF!</definedName>
    <definedName name="ITENS1" localSheetId="13">[1]SERVIÇO!#REF!</definedName>
    <definedName name="ITENS1" localSheetId="14">[1]SERVIÇO!#REF!</definedName>
    <definedName name="ITENS1" localSheetId="12">[1]SERVIÇO!#REF!</definedName>
    <definedName name="ITENS1" localSheetId="24">[1]SERVIÇO!#REF!</definedName>
    <definedName name="ITENS1">[1]SERVIÇO!#REF!</definedName>
    <definedName name="ITENSP" localSheetId="19">[1]SERVIÇO!#REF!</definedName>
    <definedName name="ITENSP" localSheetId="23">[1]SERVIÇO!#REF!</definedName>
    <definedName name="ITENSP" localSheetId="3">[1]SERVIÇO!#REF!</definedName>
    <definedName name="ITENSP" localSheetId="2">[1]SERVIÇO!#REF!</definedName>
    <definedName name="ITENSP" localSheetId="27">[1]SERVIÇO!#REF!</definedName>
    <definedName name="ITENSP" localSheetId="17">[1]SERVIÇO!#REF!</definedName>
    <definedName name="ITENSP" localSheetId="4">[1]SERVIÇO!#REF!</definedName>
    <definedName name="ITENSP" localSheetId="28">[1]SERVIÇO!#REF!</definedName>
    <definedName name="ITENSP" localSheetId="22">[1]SERVIÇO!#REF!</definedName>
    <definedName name="ITENSP" localSheetId="21">[1]SERVIÇO!#REF!</definedName>
    <definedName name="ITENSP" localSheetId="20">[1]SERVIÇO!#REF!</definedName>
    <definedName name="ITENSP" localSheetId="18">[1]SERVIÇO!#REF!</definedName>
    <definedName name="ITENSP" localSheetId="26">[1]SERVIÇO!#REF!</definedName>
    <definedName name="ITENSP" localSheetId="25">[1]SERVIÇO!#REF!</definedName>
    <definedName name="ITENSP" localSheetId="15">[1]SERVIÇO!#REF!</definedName>
    <definedName name="ITENSP" localSheetId="0">[1]SERVIÇO!#REF!</definedName>
    <definedName name="ITENSP" localSheetId="13">[1]SERVIÇO!#REF!</definedName>
    <definedName name="ITENSP" localSheetId="14">[1]SERVIÇO!#REF!</definedName>
    <definedName name="ITENSP" localSheetId="12">[1]SERVIÇO!#REF!</definedName>
    <definedName name="ITENSP" localSheetId="24">[1]SERVIÇO!#REF!</definedName>
    <definedName name="ITENSP">[1]SERVIÇO!#REF!</definedName>
    <definedName name="ITENSPMED" localSheetId="19">[1]SERVIÇO!#REF!</definedName>
    <definedName name="ITENSPMED" localSheetId="23">[1]SERVIÇO!#REF!</definedName>
    <definedName name="ITENSPMED" localSheetId="3">[1]SERVIÇO!#REF!</definedName>
    <definedName name="ITENSPMED" localSheetId="2">[1]SERVIÇO!#REF!</definedName>
    <definedName name="ITENSPMED" localSheetId="27">[1]SERVIÇO!#REF!</definedName>
    <definedName name="ITENSPMED" localSheetId="17">[1]SERVIÇO!#REF!</definedName>
    <definedName name="ITENSPMED" localSheetId="4">[1]SERVIÇO!#REF!</definedName>
    <definedName name="ITENSPMED" localSheetId="28">[1]SERVIÇO!#REF!</definedName>
    <definedName name="ITENSPMED" localSheetId="22">[1]SERVIÇO!#REF!</definedName>
    <definedName name="ITENSPMED" localSheetId="21">[1]SERVIÇO!#REF!</definedName>
    <definedName name="ITENSPMED" localSheetId="20">[1]SERVIÇO!#REF!</definedName>
    <definedName name="ITENSPMED" localSheetId="18">[1]SERVIÇO!#REF!</definedName>
    <definedName name="ITENSPMED" localSheetId="26">[1]SERVIÇO!#REF!</definedName>
    <definedName name="ITENSPMED" localSheetId="25">[1]SERVIÇO!#REF!</definedName>
    <definedName name="ITENSPMED" localSheetId="15">[1]SERVIÇO!#REF!</definedName>
    <definedName name="ITENSPMED" localSheetId="0">[1]SERVIÇO!#REF!</definedName>
    <definedName name="ITENSPMED" localSheetId="13">[1]SERVIÇO!#REF!</definedName>
    <definedName name="ITENSPMED" localSheetId="14">[1]SERVIÇO!#REF!</definedName>
    <definedName name="ITENSPMED" localSheetId="12">[1]SERVIÇO!#REF!</definedName>
    <definedName name="ITENSPMED" localSheetId="24">[1]SERVIÇO!#REF!</definedName>
    <definedName name="ITENSPMED">[1]SERVIÇO!#REF!</definedName>
    <definedName name="LIN" localSheetId="19">[1]SERVIÇO!#REF!</definedName>
    <definedName name="LIN" localSheetId="23">[1]SERVIÇO!#REF!</definedName>
    <definedName name="LIN" localSheetId="3">[1]SERVIÇO!#REF!</definedName>
    <definedName name="LIN" localSheetId="2">[1]SERVIÇO!#REF!</definedName>
    <definedName name="LIN" localSheetId="27">[1]SERVIÇO!#REF!</definedName>
    <definedName name="LIN" localSheetId="17">[1]SERVIÇO!#REF!</definedName>
    <definedName name="LIN" localSheetId="4">[1]SERVIÇO!#REF!</definedName>
    <definedName name="LIN" localSheetId="28">[1]SERVIÇO!#REF!</definedName>
    <definedName name="LIN" localSheetId="22">[1]SERVIÇO!#REF!</definedName>
    <definedName name="LIN" localSheetId="21">[1]SERVIÇO!#REF!</definedName>
    <definedName name="LIN" localSheetId="20">[1]SERVIÇO!#REF!</definedName>
    <definedName name="LIN" localSheetId="18">[1]SERVIÇO!#REF!</definedName>
    <definedName name="LIN" localSheetId="26">[1]SERVIÇO!#REF!</definedName>
    <definedName name="LIN" localSheetId="25">[1]SERVIÇO!#REF!</definedName>
    <definedName name="LIN" localSheetId="15">[1]SERVIÇO!#REF!</definedName>
    <definedName name="LIN" localSheetId="0">[1]SERVIÇO!#REF!</definedName>
    <definedName name="LIN" localSheetId="13">[1]SERVIÇO!#REF!</definedName>
    <definedName name="LIN" localSheetId="14">[1]SERVIÇO!#REF!</definedName>
    <definedName name="LIN" localSheetId="12">[1]SERVIÇO!#REF!</definedName>
    <definedName name="LIN" localSheetId="24">[1]SERVIÇO!#REF!</definedName>
    <definedName name="LIN">[1]SERVIÇO!#REF!</definedName>
    <definedName name="LISTSEL" localSheetId="19">[1]SERVIÇO!#REF!</definedName>
    <definedName name="LISTSEL" localSheetId="23">[1]SERVIÇO!#REF!</definedName>
    <definedName name="LISTSEL" localSheetId="3">[1]SERVIÇO!#REF!</definedName>
    <definedName name="LISTSEL" localSheetId="2">[1]SERVIÇO!#REF!</definedName>
    <definedName name="LISTSEL" localSheetId="27">[1]SERVIÇO!#REF!</definedName>
    <definedName name="LISTSEL" localSheetId="17">[1]SERVIÇO!#REF!</definedName>
    <definedName name="LISTSEL" localSheetId="4">[1]SERVIÇO!#REF!</definedName>
    <definedName name="LISTSEL" localSheetId="28">[1]SERVIÇO!#REF!</definedName>
    <definedName name="LISTSEL" localSheetId="22">[1]SERVIÇO!#REF!</definedName>
    <definedName name="LISTSEL" localSheetId="21">[1]SERVIÇO!#REF!</definedName>
    <definedName name="LISTSEL" localSheetId="20">[1]SERVIÇO!#REF!</definedName>
    <definedName name="LISTSEL" localSheetId="18">[1]SERVIÇO!#REF!</definedName>
    <definedName name="LISTSEL" localSheetId="26">[1]SERVIÇO!#REF!</definedName>
    <definedName name="LISTSEL" localSheetId="25">[1]SERVIÇO!#REF!</definedName>
    <definedName name="LISTSEL" localSheetId="15">[1]SERVIÇO!#REF!</definedName>
    <definedName name="LISTSEL" localSheetId="0">[1]SERVIÇO!#REF!</definedName>
    <definedName name="LISTSEL" localSheetId="13">[1]SERVIÇO!#REF!</definedName>
    <definedName name="LISTSEL" localSheetId="14">[1]SERVIÇO!#REF!</definedName>
    <definedName name="LISTSEL" localSheetId="12">[1]SERVIÇO!#REF!</definedName>
    <definedName name="LISTSEL" localSheetId="24">[1]SERVIÇO!#REF!</definedName>
    <definedName name="LISTSEL">[1]SERVIÇO!#REF!</definedName>
    <definedName name="LOCAB" localSheetId="19">[1]SERVIÇO!#REF!</definedName>
    <definedName name="LOCAB" localSheetId="23">[1]SERVIÇO!#REF!</definedName>
    <definedName name="LOCAB" localSheetId="3">[1]SERVIÇO!#REF!</definedName>
    <definedName name="LOCAB" localSheetId="2">[1]SERVIÇO!#REF!</definedName>
    <definedName name="LOCAB" localSheetId="27">[1]SERVIÇO!#REF!</definedName>
    <definedName name="LOCAB" localSheetId="17">[1]SERVIÇO!#REF!</definedName>
    <definedName name="LOCAB" localSheetId="4">[1]SERVIÇO!#REF!</definedName>
    <definedName name="LOCAB" localSheetId="28">[1]SERVIÇO!#REF!</definedName>
    <definedName name="LOCAB" localSheetId="22">[1]SERVIÇO!#REF!</definedName>
    <definedName name="LOCAB" localSheetId="21">[1]SERVIÇO!#REF!</definedName>
    <definedName name="LOCAB" localSheetId="20">[1]SERVIÇO!#REF!</definedName>
    <definedName name="LOCAB" localSheetId="18">[1]SERVIÇO!#REF!</definedName>
    <definedName name="LOCAB" localSheetId="26">[1]SERVIÇO!#REF!</definedName>
    <definedName name="LOCAB" localSheetId="25">[1]SERVIÇO!#REF!</definedName>
    <definedName name="LOCAB" localSheetId="15">[1]SERVIÇO!#REF!</definedName>
    <definedName name="LOCAB" localSheetId="0">[1]SERVIÇO!#REF!</definedName>
    <definedName name="LOCAB" localSheetId="13">[1]SERVIÇO!#REF!</definedName>
    <definedName name="LOCAB" localSheetId="14">[1]SERVIÇO!#REF!</definedName>
    <definedName name="LOCAB" localSheetId="12">[1]SERVIÇO!#REF!</definedName>
    <definedName name="LOCAB" localSheetId="24">[1]SERVIÇO!#REF!</definedName>
    <definedName name="LOCAB">[1]SERVIÇO!#REF!</definedName>
    <definedName name="LOCAL" localSheetId="19">[1]SERVIÇO!#REF!</definedName>
    <definedName name="LOCAL" localSheetId="23">[1]SERVIÇO!#REF!</definedName>
    <definedName name="LOCAL" localSheetId="3">[1]SERVIÇO!#REF!</definedName>
    <definedName name="LOCAL" localSheetId="2">[1]SERVIÇO!#REF!</definedName>
    <definedName name="LOCAL" localSheetId="27">[1]SERVIÇO!#REF!</definedName>
    <definedName name="LOCAL" localSheetId="17">[1]SERVIÇO!#REF!</definedName>
    <definedName name="LOCAL" localSheetId="4">[1]SERVIÇO!#REF!</definedName>
    <definedName name="LOCAL" localSheetId="28">[1]SERVIÇO!#REF!</definedName>
    <definedName name="LOCAL" localSheetId="22">[1]SERVIÇO!#REF!</definedName>
    <definedName name="LOCAL" localSheetId="21">[1]SERVIÇO!#REF!</definedName>
    <definedName name="LOCAL" localSheetId="20">[1]SERVIÇO!#REF!</definedName>
    <definedName name="LOCAL" localSheetId="18">[1]SERVIÇO!#REF!</definedName>
    <definedName name="LOCAL" localSheetId="26">[1]SERVIÇO!#REF!</definedName>
    <definedName name="LOCAL" localSheetId="25">[1]SERVIÇO!#REF!</definedName>
    <definedName name="LOCAL" localSheetId="15">[1]SERVIÇO!#REF!</definedName>
    <definedName name="LOCAL" localSheetId="0">[1]SERVIÇO!#REF!</definedName>
    <definedName name="LOCAL" localSheetId="13">[1]SERVIÇO!#REF!</definedName>
    <definedName name="LOCAL" localSheetId="14">[1]SERVIÇO!#REF!</definedName>
    <definedName name="LOCAL" localSheetId="12">[1]SERVIÇO!#REF!</definedName>
    <definedName name="LOCAL" localSheetId="24">[1]SERVIÇO!#REF!</definedName>
    <definedName name="LOCAL">[1]SERVIÇO!#REF!</definedName>
    <definedName name="MARCAX" localSheetId="19">[1]SERVIÇO!#REF!</definedName>
    <definedName name="MARCAX" localSheetId="23">[1]SERVIÇO!#REF!</definedName>
    <definedName name="MARCAX" localSheetId="3">[1]SERVIÇO!#REF!</definedName>
    <definedName name="MARCAX" localSheetId="2">[1]SERVIÇO!#REF!</definedName>
    <definedName name="MARCAX" localSheetId="27">[1]SERVIÇO!#REF!</definedName>
    <definedName name="MARCAX" localSheetId="17">[1]SERVIÇO!#REF!</definedName>
    <definedName name="MARCAX" localSheetId="4">[1]SERVIÇO!#REF!</definedName>
    <definedName name="MARCAX" localSheetId="28">[1]SERVIÇO!#REF!</definedName>
    <definedName name="MARCAX" localSheetId="22">[1]SERVIÇO!#REF!</definedName>
    <definedName name="MARCAX" localSheetId="21">[1]SERVIÇO!#REF!</definedName>
    <definedName name="MARCAX" localSheetId="20">[1]SERVIÇO!#REF!</definedName>
    <definedName name="MARCAX" localSheetId="18">[1]SERVIÇO!#REF!</definedName>
    <definedName name="MARCAX" localSheetId="26">[1]SERVIÇO!#REF!</definedName>
    <definedName name="MARCAX" localSheetId="25">[1]SERVIÇO!#REF!</definedName>
    <definedName name="MARCAX" localSheetId="15">[1]SERVIÇO!#REF!</definedName>
    <definedName name="MARCAX" localSheetId="0">[1]SERVIÇO!#REF!</definedName>
    <definedName name="MARCAX" localSheetId="13">[1]SERVIÇO!#REF!</definedName>
    <definedName name="MARCAX" localSheetId="14">[1]SERVIÇO!#REF!</definedName>
    <definedName name="MARCAX" localSheetId="12">[1]SERVIÇO!#REF!</definedName>
    <definedName name="MARCAX" localSheetId="24">[1]SERVIÇO!#REF!</definedName>
    <definedName name="MARCAX">[1]SERVIÇO!#REF!</definedName>
    <definedName name="MENUBOM" localSheetId="19">[1]SERVIÇO!#REF!</definedName>
    <definedName name="MENUBOM" localSheetId="23">[1]SERVIÇO!#REF!</definedName>
    <definedName name="MENUBOM" localSheetId="3">[1]SERVIÇO!#REF!</definedName>
    <definedName name="MENUBOM" localSheetId="2">[1]SERVIÇO!#REF!</definedName>
    <definedName name="MENUBOM" localSheetId="27">[1]SERVIÇO!#REF!</definedName>
    <definedName name="MENUBOM" localSheetId="17">[1]SERVIÇO!#REF!</definedName>
    <definedName name="MENUBOM" localSheetId="4">[1]SERVIÇO!#REF!</definedName>
    <definedName name="MENUBOM" localSheetId="28">[1]SERVIÇO!#REF!</definedName>
    <definedName name="MENUBOM" localSheetId="22">[1]SERVIÇO!#REF!</definedName>
    <definedName name="MENUBOM" localSheetId="21">[1]SERVIÇO!#REF!</definedName>
    <definedName name="MENUBOM" localSheetId="20">[1]SERVIÇO!#REF!</definedName>
    <definedName name="MENUBOM" localSheetId="18">[1]SERVIÇO!#REF!</definedName>
    <definedName name="MENUBOM" localSheetId="26">[1]SERVIÇO!#REF!</definedName>
    <definedName name="MENUBOM" localSheetId="25">[1]SERVIÇO!#REF!</definedName>
    <definedName name="MENUBOM" localSheetId="15">[1]SERVIÇO!#REF!</definedName>
    <definedName name="MENUBOM" localSheetId="0">[1]SERVIÇO!#REF!</definedName>
    <definedName name="MENUBOM" localSheetId="13">[1]SERVIÇO!#REF!</definedName>
    <definedName name="MENUBOM" localSheetId="14">[1]SERVIÇO!#REF!</definedName>
    <definedName name="MENUBOM" localSheetId="12">[1]SERVIÇO!#REF!</definedName>
    <definedName name="MENUBOM" localSheetId="24">[1]SERVIÇO!#REF!</definedName>
    <definedName name="MENUBOM">[1]SERVIÇO!#REF!</definedName>
    <definedName name="MENUEQP" localSheetId="19">[1]SERVIÇO!#REF!</definedName>
    <definedName name="MENUEQP" localSheetId="23">[1]SERVIÇO!#REF!</definedName>
    <definedName name="MENUEQP" localSheetId="3">[1]SERVIÇO!#REF!</definedName>
    <definedName name="MENUEQP" localSheetId="2">[1]SERVIÇO!#REF!</definedName>
    <definedName name="MENUEQP" localSheetId="27">[1]SERVIÇO!#REF!</definedName>
    <definedName name="MENUEQP" localSheetId="17">[1]SERVIÇO!#REF!</definedName>
    <definedName name="MENUEQP" localSheetId="4">[1]SERVIÇO!#REF!</definedName>
    <definedName name="MENUEQP" localSheetId="28">[1]SERVIÇO!#REF!</definedName>
    <definedName name="MENUEQP" localSheetId="22">[1]SERVIÇO!#REF!</definedName>
    <definedName name="MENUEQP" localSheetId="21">[1]SERVIÇO!#REF!</definedName>
    <definedName name="MENUEQP" localSheetId="20">[1]SERVIÇO!#REF!</definedName>
    <definedName name="MENUEQP" localSheetId="18">[1]SERVIÇO!#REF!</definedName>
    <definedName name="MENUEQP" localSheetId="26">[1]SERVIÇO!#REF!</definedName>
    <definedName name="MENUEQP" localSheetId="25">[1]SERVIÇO!#REF!</definedName>
    <definedName name="MENUEQP" localSheetId="15">[1]SERVIÇO!#REF!</definedName>
    <definedName name="MENUEQP" localSheetId="0">[1]SERVIÇO!#REF!</definedName>
    <definedName name="MENUEQP" localSheetId="13">[1]SERVIÇO!#REF!</definedName>
    <definedName name="MENUEQP" localSheetId="14">[1]SERVIÇO!#REF!</definedName>
    <definedName name="MENUEQP" localSheetId="12">[1]SERVIÇO!#REF!</definedName>
    <definedName name="MENUEQP" localSheetId="24">[1]SERVIÇO!#REF!</definedName>
    <definedName name="MENUEQP">[1]SERVIÇO!#REF!</definedName>
    <definedName name="MENUFIM" localSheetId="19">[1]SERVIÇO!#REF!</definedName>
    <definedName name="MENUFIM" localSheetId="23">[1]SERVIÇO!#REF!</definedName>
    <definedName name="MENUFIM" localSheetId="3">[1]SERVIÇO!#REF!</definedName>
    <definedName name="MENUFIM" localSheetId="2">[1]SERVIÇO!#REF!</definedName>
    <definedName name="MENUFIM" localSheetId="27">[1]SERVIÇO!#REF!</definedName>
    <definedName name="MENUFIM" localSheetId="17">[1]SERVIÇO!#REF!</definedName>
    <definedName name="MENUFIM" localSheetId="4">[1]SERVIÇO!#REF!</definedName>
    <definedName name="MENUFIM" localSheetId="28">[1]SERVIÇO!#REF!</definedName>
    <definedName name="MENUFIM" localSheetId="22">[1]SERVIÇO!#REF!</definedName>
    <definedName name="MENUFIM" localSheetId="21">[1]SERVIÇO!#REF!</definedName>
    <definedName name="MENUFIM" localSheetId="20">[1]SERVIÇO!#REF!</definedName>
    <definedName name="MENUFIM" localSheetId="18">[1]SERVIÇO!#REF!</definedName>
    <definedName name="MENUFIM" localSheetId="26">[1]SERVIÇO!#REF!</definedName>
    <definedName name="MENUFIM" localSheetId="25">[1]SERVIÇO!#REF!</definedName>
    <definedName name="MENUFIM" localSheetId="15">[1]SERVIÇO!#REF!</definedName>
    <definedName name="MENUFIM" localSheetId="0">[1]SERVIÇO!#REF!</definedName>
    <definedName name="MENUFIM" localSheetId="13">[1]SERVIÇO!#REF!</definedName>
    <definedName name="MENUFIM" localSheetId="14">[1]SERVIÇO!#REF!</definedName>
    <definedName name="MENUFIM" localSheetId="12">[1]SERVIÇO!#REF!</definedName>
    <definedName name="MENUFIM" localSheetId="24">[1]SERVIÇO!#REF!</definedName>
    <definedName name="MENUFIM">[1]SERVIÇO!#REF!</definedName>
    <definedName name="MENUMED" localSheetId="19">[1]SERVIÇO!#REF!</definedName>
    <definedName name="MENUMED" localSheetId="23">[1]SERVIÇO!#REF!</definedName>
    <definedName name="MENUMED" localSheetId="3">[1]SERVIÇO!#REF!</definedName>
    <definedName name="MENUMED" localSheetId="2">[1]SERVIÇO!#REF!</definedName>
    <definedName name="MENUMED" localSheetId="27">[1]SERVIÇO!#REF!</definedName>
    <definedName name="MENUMED" localSheetId="17">[1]SERVIÇO!#REF!</definedName>
    <definedName name="MENUMED" localSheetId="4">[1]SERVIÇO!#REF!</definedName>
    <definedName name="MENUMED" localSheetId="28">[1]SERVIÇO!#REF!</definedName>
    <definedName name="MENUMED" localSheetId="22">[1]SERVIÇO!#REF!</definedName>
    <definedName name="MENUMED" localSheetId="21">[1]SERVIÇO!#REF!</definedName>
    <definedName name="MENUMED" localSheetId="20">[1]SERVIÇO!#REF!</definedName>
    <definedName name="MENUMED" localSheetId="18">[1]SERVIÇO!#REF!</definedName>
    <definedName name="MENUMED" localSheetId="26">[1]SERVIÇO!#REF!</definedName>
    <definedName name="MENUMED" localSheetId="25">[1]SERVIÇO!#REF!</definedName>
    <definedName name="MENUMED" localSheetId="15">[1]SERVIÇO!#REF!</definedName>
    <definedName name="MENUMED" localSheetId="0">[1]SERVIÇO!#REF!</definedName>
    <definedName name="MENUMED" localSheetId="13">[1]SERVIÇO!#REF!</definedName>
    <definedName name="MENUMED" localSheetId="14">[1]SERVIÇO!#REF!</definedName>
    <definedName name="MENUMED" localSheetId="12">[1]SERVIÇO!#REF!</definedName>
    <definedName name="MENUMED" localSheetId="24">[1]SERVIÇO!#REF!</definedName>
    <definedName name="MENUMED">[1]SERVIÇO!#REF!</definedName>
    <definedName name="MENUOBRA" localSheetId="19">[1]SERVIÇO!#REF!</definedName>
    <definedName name="MENUOBRA" localSheetId="23">[1]SERVIÇO!#REF!</definedName>
    <definedName name="MENUOBRA" localSheetId="3">[1]SERVIÇO!#REF!</definedName>
    <definedName name="MENUOBRA" localSheetId="2">[1]SERVIÇO!#REF!</definedName>
    <definedName name="MENUOBRA" localSheetId="27">[1]SERVIÇO!#REF!</definedName>
    <definedName name="MENUOBRA" localSheetId="17">[1]SERVIÇO!#REF!</definedName>
    <definedName name="MENUOBRA" localSheetId="4">[1]SERVIÇO!#REF!</definedName>
    <definedName name="MENUOBRA" localSheetId="28">[1]SERVIÇO!#REF!</definedName>
    <definedName name="MENUOBRA" localSheetId="22">[1]SERVIÇO!#REF!</definedName>
    <definedName name="MENUOBRA" localSheetId="21">[1]SERVIÇO!#REF!</definedName>
    <definedName name="MENUOBRA" localSheetId="20">[1]SERVIÇO!#REF!</definedName>
    <definedName name="MENUOBRA" localSheetId="18">[1]SERVIÇO!#REF!</definedName>
    <definedName name="MENUOBRA" localSheetId="26">[1]SERVIÇO!#REF!</definedName>
    <definedName name="MENUOBRA" localSheetId="25">[1]SERVIÇO!#REF!</definedName>
    <definedName name="MENUOBRA" localSheetId="15">[1]SERVIÇO!#REF!</definedName>
    <definedName name="MENUOBRA" localSheetId="0">[1]SERVIÇO!#REF!</definedName>
    <definedName name="MENUOBRA" localSheetId="13">[1]SERVIÇO!#REF!</definedName>
    <definedName name="MENUOBRA" localSheetId="14">[1]SERVIÇO!#REF!</definedName>
    <definedName name="MENUOBRA" localSheetId="12">[1]SERVIÇO!#REF!</definedName>
    <definedName name="MENUOBRA" localSheetId="24">[1]SERVIÇO!#REF!</definedName>
    <definedName name="MENUOBRA">[1]SERVIÇO!#REF!</definedName>
    <definedName name="MENUOUT" localSheetId="19">[1]SERVIÇO!#REF!</definedName>
    <definedName name="MENUOUT" localSheetId="23">[1]SERVIÇO!#REF!</definedName>
    <definedName name="MENUOUT" localSheetId="3">[1]SERVIÇO!#REF!</definedName>
    <definedName name="MENUOUT" localSheetId="2">[1]SERVIÇO!#REF!</definedName>
    <definedName name="MENUOUT" localSheetId="27">[1]SERVIÇO!#REF!</definedName>
    <definedName name="MENUOUT" localSheetId="17">[1]SERVIÇO!#REF!</definedName>
    <definedName name="MENUOUT" localSheetId="4">[1]SERVIÇO!#REF!</definedName>
    <definedName name="MENUOUT" localSheetId="28">[1]SERVIÇO!#REF!</definedName>
    <definedName name="MENUOUT" localSheetId="22">[1]SERVIÇO!#REF!</definedName>
    <definedName name="MENUOUT" localSheetId="21">[1]SERVIÇO!#REF!</definedName>
    <definedName name="MENUOUT" localSheetId="20">[1]SERVIÇO!#REF!</definedName>
    <definedName name="MENUOUT" localSheetId="18">[1]SERVIÇO!#REF!</definedName>
    <definedName name="MENUOUT" localSheetId="26">[1]SERVIÇO!#REF!</definedName>
    <definedName name="MENUOUT" localSheetId="25">[1]SERVIÇO!#REF!</definedName>
    <definedName name="MENUOUT" localSheetId="15">[1]SERVIÇO!#REF!</definedName>
    <definedName name="MENUOUT" localSheetId="0">[1]SERVIÇO!#REF!</definedName>
    <definedName name="MENUOUT" localSheetId="13">[1]SERVIÇO!#REF!</definedName>
    <definedName name="MENUOUT" localSheetId="14">[1]SERVIÇO!#REF!</definedName>
    <definedName name="MENUOUT" localSheetId="12">[1]SERVIÇO!#REF!</definedName>
    <definedName name="MENUOUT" localSheetId="24">[1]SERVIÇO!#REF!</definedName>
    <definedName name="MENUOUT">[1]SERVIÇO!#REF!</definedName>
    <definedName name="MENUOUTRO" localSheetId="19">[1]SERVIÇO!#REF!</definedName>
    <definedName name="MENUOUTRO" localSheetId="23">[1]SERVIÇO!#REF!</definedName>
    <definedName name="MENUOUTRO" localSheetId="3">[1]SERVIÇO!#REF!</definedName>
    <definedName name="MENUOUTRO" localSheetId="2">[1]SERVIÇO!#REF!</definedName>
    <definedName name="MENUOUTRO" localSheetId="27">[1]SERVIÇO!#REF!</definedName>
    <definedName name="MENUOUTRO" localSheetId="17">[1]SERVIÇO!#REF!</definedName>
    <definedName name="MENUOUTRO" localSheetId="4">[1]SERVIÇO!#REF!</definedName>
    <definedName name="MENUOUTRO" localSheetId="28">[1]SERVIÇO!#REF!</definedName>
    <definedName name="MENUOUTRO" localSheetId="22">[1]SERVIÇO!#REF!</definedName>
    <definedName name="MENUOUTRO" localSheetId="21">[1]SERVIÇO!#REF!</definedName>
    <definedName name="MENUOUTRO" localSheetId="20">[1]SERVIÇO!#REF!</definedName>
    <definedName name="MENUOUTRO" localSheetId="18">[1]SERVIÇO!#REF!</definedName>
    <definedName name="MENUOUTRO" localSheetId="26">[1]SERVIÇO!#REF!</definedName>
    <definedName name="MENUOUTRO" localSheetId="25">[1]SERVIÇO!#REF!</definedName>
    <definedName name="MENUOUTRO" localSheetId="15">[1]SERVIÇO!#REF!</definedName>
    <definedName name="MENUOUTRO" localSheetId="0">[1]SERVIÇO!#REF!</definedName>
    <definedName name="MENUOUTRO" localSheetId="13">[1]SERVIÇO!#REF!</definedName>
    <definedName name="MENUOUTRO" localSheetId="14">[1]SERVIÇO!#REF!</definedName>
    <definedName name="MENUOUTRO" localSheetId="12">[1]SERVIÇO!#REF!</definedName>
    <definedName name="MENUOUTRO" localSheetId="24">[1]SERVIÇO!#REF!</definedName>
    <definedName name="MENUOUTRO">[1]SERVIÇO!#REF!</definedName>
    <definedName name="menures" localSheetId="19">[1]SERVIÇO!#REF!</definedName>
    <definedName name="menures" localSheetId="23">[1]SERVIÇO!#REF!</definedName>
    <definedName name="menures" localSheetId="3">[1]SERVIÇO!#REF!</definedName>
    <definedName name="menures" localSheetId="2">[1]SERVIÇO!#REF!</definedName>
    <definedName name="menures" localSheetId="27">[1]SERVIÇO!#REF!</definedName>
    <definedName name="menures" localSheetId="17">[1]SERVIÇO!#REF!</definedName>
    <definedName name="menures" localSheetId="4">[1]SERVIÇO!#REF!</definedName>
    <definedName name="menures" localSheetId="28">[1]SERVIÇO!#REF!</definedName>
    <definedName name="menures" localSheetId="22">[1]SERVIÇO!#REF!</definedName>
    <definedName name="menures" localSheetId="21">[1]SERVIÇO!#REF!</definedName>
    <definedName name="menures" localSheetId="20">[1]SERVIÇO!#REF!</definedName>
    <definedName name="menures" localSheetId="18">[1]SERVIÇO!#REF!</definedName>
    <definedName name="menures" localSheetId="26">[1]SERVIÇO!#REF!</definedName>
    <definedName name="menures" localSheetId="25">[1]SERVIÇO!#REF!</definedName>
    <definedName name="menures" localSheetId="15">[1]SERVIÇO!#REF!</definedName>
    <definedName name="menures" localSheetId="0">[1]SERVIÇO!#REF!</definedName>
    <definedName name="menures" localSheetId="13">[1]SERVIÇO!#REF!</definedName>
    <definedName name="menures" localSheetId="14">[1]SERVIÇO!#REF!</definedName>
    <definedName name="menures" localSheetId="12">[1]SERVIÇO!#REF!</definedName>
    <definedName name="menures" localSheetId="24">[1]SERVIÇO!#REF!</definedName>
    <definedName name="menures">[1]SERVIÇO!#REF!</definedName>
    <definedName name="MUNICIPIO" localSheetId="19">[1]SERVIÇO!#REF!</definedName>
    <definedName name="MUNICIPIO" localSheetId="23">[1]SERVIÇO!#REF!</definedName>
    <definedName name="MUNICIPIO" localSheetId="3">[1]SERVIÇO!#REF!</definedName>
    <definedName name="MUNICIPIO" localSheetId="2">[1]SERVIÇO!#REF!</definedName>
    <definedName name="MUNICIPIO" localSheetId="27">[1]SERVIÇO!#REF!</definedName>
    <definedName name="MUNICIPIO" localSheetId="17">[1]SERVIÇO!#REF!</definedName>
    <definedName name="MUNICIPIO" localSheetId="4">[1]SERVIÇO!#REF!</definedName>
    <definedName name="MUNICIPIO" localSheetId="28">[1]SERVIÇO!#REF!</definedName>
    <definedName name="MUNICIPIO" localSheetId="22">[1]SERVIÇO!#REF!</definedName>
    <definedName name="MUNICIPIO" localSheetId="21">[1]SERVIÇO!#REF!</definedName>
    <definedName name="MUNICIPIO" localSheetId="20">[1]SERVIÇO!#REF!</definedName>
    <definedName name="MUNICIPIO" localSheetId="18">[1]SERVIÇO!#REF!</definedName>
    <definedName name="MUNICIPIO" localSheetId="26">[1]SERVIÇO!#REF!</definedName>
    <definedName name="MUNICIPIO" localSheetId="25">[1]SERVIÇO!#REF!</definedName>
    <definedName name="MUNICIPIO" localSheetId="15">[1]SERVIÇO!#REF!</definedName>
    <definedName name="MUNICIPIO" localSheetId="0">[1]SERVIÇO!#REF!</definedName>
    <definedName name="MUNICIPIO" localSheetId="13">[1]SERVIÇO!#REF!</definedName>
    <definedName name="MUNICIPIO" localSheetId="14">[1]SERVIÇO!#REF!</definedName>
    <definedName name="MUNICIPIO" localSheetId="12">[1]SERVIÇO!#REF!</definedName>
    <definedName name="MUNICIPIO" localSheetId="24">[1]SERVIÇO!#REF!</definedName>
    <definedName name="MUNICIPIO">[1]SERVIÇO!#REF!</definedName>
    <definedName name="MURBOMB" localSheetId="19">[1]SERVIÇO!#REF!</definedName>
    <definedName name="MURBOMB" localSheetId="23">[1]SERVIÇO!#REF!</definedName>
    <definedName name="MURBOMB" localSheetId="3">[1]SERVIÇO!#REF!</definedName>
    <definedName name="MURBOMB" localSheetId="2">[1]SERVIÇO!#REF!</definedName>
    <definedName name="MURBOMB" localSheetId="27">[1]SERVIÇO!#REF!</definedName>
    <definedName name="MURBOMB" localSheetId="17">[1]SERVIÇO!#REF!</definedName>
    <definedName name="MURBOMB" localSheetId="4">[1]SERVIÇO!#REF!</definedName>
    <definedName name="MURBOMB" localSheetId="28">[1]SERVIÇO!#REF!</definedName>
    <definedName name="MURBOMB" localSheetId="22">[1]SERVIÇO!#REF!</definedName>
    <definedName name="MURBOMB" localSheetId="21">[1]SERVIÇO!#REF!</definedName>
    <definedName name="MURBOMB" localSheetId="20">[1]SERVIÇO!#REF!</definedName>
    <definedName name="MURBOMB" localSheetId="18">[1]SERVIÇO!#REF!</definedName>
    <definedName name="MURBOMB" localSheetId="26">[1]SERVIÇO!#REF!</definedName>
    <definedName name="MURBOMB" localSheetId="25">[1]SERVIÇO!#REF!</definedName>
    <definedName name="MURBOMB" localSheetId="15">[1]SERVIÇO!#REF!</definedName>
    <definedName name="MURBOMB" localSheetId="0">[1]SERVIÇO!#REF!</definedName>
    <definedName name="MURBOMB" localSheetId="13">[1]SERVIÇO!#REF!</definedName>
    <definedName name="MURBOMB" localSheetId="14">[1]SERVIÇO!#REF!</definedName>
    <definedName name="MURBOMB" localSheetId="12">[1]SERVIÇO!#REF!</definedName>
    <definedName name="MURBOMB" localSheetId="24">[1]SERVIÇO!#REF!</definedName>
    <definedName name="MURBOMB">[1]SERVIÇO!#REF!</definedName>
    <definedName name="NDATA" localSheetId="19">[1]SERVIÇO!#REF!</definedName>
    <definedName name="NDATA" localSheetId="23">[1]SERVIÇO!#REF!</definedName>
    <definedName name="NDATA" localSheetId="3">[1]SERVIÇO!#REF!</definedName>
    <definedName name="NDATA" localSheetId="2">[1]SERVIÇO!#REF!</definedName>
    <definedName name="NDATA" localSheetId="27">[1]SERVIÇO!#REF!</definedName>
    <definedName name="NDATA" localSheetId="17">[1]SERVIÇO!#REF!</definedName>
    <definedName name="NDATA" localSheetId="4">[1]SERVIÇO!#REF!</definedName>
    <definedName name="NDATA" localSheetId="28">[1]SERVIÇO!#REF!</definedName>
    <definedName name="NDATA" localSheetId="22">[1]SERVIÇO!#REF!</definedName>
    <definedName name="NDATA" localSheetId="21">[1]SERVIÇO!#REF!</definedName>
    <definedName name="NDATA" localSheetId="20">[1]SERVIÇO!#REF!</definedName>
    <definedName name="NDATA" localSheetId="18">[1]SERVIÇO!#REF!</definedName>
    <definedName name="NDATA" localSheetId="26">[1]SERVIÇO!#REF!</definedName>
    <definedName name="NDATA" localSheetId="25">[1]SERVIÇO!#REF!</definedName>
    <definedName name="NDATA" localSheetId="15">[1]SERVIÇO!#REF!</definedName>
    <definedName name="NDATA" localSheetId="0">[1]SERVIÇO!#REF!</definedName>
    <definedName name="NDATA" localSheetId="13">[1]SERVIÇO!#REF!</definedName>
    <definedName name="NDATA" localSheetId="14">[1]SERVIÇO!#REF!</definedName>
    <definedName name="NDATA" localSheetId="12">[1]SERVIÇO!#REF!</definedName>
    <definedName name="NDATA" localSheetId="24">[1]SERVIÇO!#REF!</definedName>
    <definedName name="NDATA">[1]SERVIÇO!#REF!</definedName>
    <definedName name="NOMO" localSheetId="19">#REF!</definedName>
    <definedName name="NOMO" localSheetId="23">#REF!</definedName>
    <definedName name="NOMO" localSheetId="3">#REF!</definedName>
    <definedName name="NOMO" localSheetId="2">#REF!</definedName>
    <definedName name="NOMO" localSheetId="27">#REF!</definedName>
    <definedName name="NOMO" localSheetId="17">#REF!</definedName>
    <definedName name="NOMO" localSheetId="4">#REF!</definedName>
    <definedName name="NOMO" localSheetId="28">#REF!</definedName>
    <definedName name="NOMO" localSheetId="22">#REF!</definedName>
    <definedName name="NOMO" localSheetId="21">#REF!</definedName>
    <definedName name="NOMO" localSheetId="20">#REF!</definedName>
    <definedName name="NOMO" localSheetId="18">#REF!</definedName>
    <definedName name="NOMO" localSheetId="26">#REF!</definedName>
    <definedName name="NOMO" localSheetId="25">#REF!</definedName>
    <definedName name="NOMO" localSheetId="15">#REF!</definedName>
    <definedName name="NOMO" localSheetId="0">#REF!</definedName>
    <definedName name="NOMO" localSheetId="13">#REF!</definedName>
    <definedName name="NOMO" localSheetId="14">#REF!</definedName>
    <definedName name="NOMO" localSheetId="12">#REF!</definedName>
    <definedName name="NOMO" localSheetId="24">#REF!</definedName>
    <definedName name="NOMO">#REF!</definedName>
    <definedName name="NUCOPIAS" localSheetId="19">[1]SERVIÇO!#REF!</definedName>
    <definedName name="NUCOPIAS" localSheetId="23">[1]SERVIÇO!#REF!</definedName>
    <definedName name="NUCOPIAS" localSheetId="3">[1]SERVIÇO!#REF!</definedName>
    <definedName name="NUCOPIAS" localSheetId="2">[1]SERVIÇO!#REF!</definedName>
    <definedName name="NUCOPIAS" localSheetId="27">[1]SERVIÇO!#REF!</definedName>
    <definedName name="NUCOPIAS" localSheetId="17">[1]SERVIÇO!#REF!</definedName>
    <definedName name="NUCOPIAS" localSheetId="4">[1]SERVIÇO!#REF!</definedName>
    <definedName name="NUCOPIAS" localSheetId="28">[1]SERVIÇO!#REF!</definedName>
    <definedName name="NUCOPIAS" localSheetId="22">[1]SERVIÇO!#REF!</definedName>
    <definedName name="NUCOPIAS" localSheetId="21">[1]SERVIÇO!#REF!</definedName>
    <definedName name="NUCOPIAS" localSheetId="20">[1]SERVIÇO!#REF!</definedName>
    <definedName name="NUCOPIAS" localSheetId="18">[1]SERVIÇO!#REF!</definedName>
    <definedName name="NUCOPIAS" localSheetId="26">[1]SERVIÇO!#REF!</definedName>
    <definedName name="NUCOPIAS" localSheetId="25">[1]SERVIÇO!#REF!</definedName>
    <definedName name="NUCOPIAS" localSheetId="15">[1]SERVIÇO!#REF!</definedName>
    <definedName name="NUCOPIAS" localSheetId="0">[1]SERVIÇO!#REF!</definedName>
    <definedName name="NUCOPIAS" localSheetId="13">[1]SERVIÇO!#REF!</definedName>
    <definedName name="NUCOPIAS" localSheetId="14">[1]SERVIÇO!#REF!</definedName>
    <definedName name="NUCOPIAS" localSheetId="12">[1]SERVIÇO!#REF!</definedName>
    <definedName name="NUCOPIAS" localSheetId="24">[1]SERVIÇO!#REF!</definedName>
    <definedName name="NUCOPIAS">[1]SERVIÇO!#REF!</definedName>
    <definedName name="NUMCHECK">AND(ISNUMBER('[2]TABELA PRICE'!$F$18),ISNUMBER('[2]TABELA PRICE'!$I$18),ISNUMBER('[2]TABELA PRICE'!$I$19),ISNUMBER('[2]TABELA PRICE'!$I$20))</definedName>
    <definedName name="OBRA" localSheetId="19">[1]SERVIÇO!#REF!</definedName>
    <definedName name="OBRA" localSheetId="23">[1]SERVIÇO!#REF!</definedName>
    <definedName name="OBRA" localSheetId="3">[1]SERVIÇO!#REF!</definedName>
    <definedName name="OBRA" localSheetId="2">[1]SERVIÇO!#REF!</definedName>
    <definedName name="OBRA" localSheetId="27">[1]SERVIÇO!#REF!</definedName>
    <definedName name="OBRA" localSheetId="17">[1]SERVIÇO!#REF!</definedName>
    <definedName name="OBRA" localSheetId="4">[1]SERVIÇO!#REF!</definedName>
    <definedName name="OBRA" localSheetId="28">[1]SERVIÇO!#REF!</definedName>
    <definedName name="OBRA" localSheetId="22">[1]SERVIÇO!#REF!</definedName>
    <definedName name="OBRA" localSheetId="21">[1]SERVIÇO!#REF!</definedName>
    <definedName name="OBRA" localSheetId="20">[1]SERVIÇO!#REF!</definedName>
    <definedName name="OBRA" localSheetId="18">[1]SERVIÇO!#REF!</definedName>
    <definedName name="OBRA" localSheetId="26">[1]SERVIÇO!#REF!</definedName>
    <definedName name="OBRA" localSheetId="25">[1]SERVIÇO!#REF!</definedName>
    <definedName name="OBRA" localSheetId="15">[1]SERVIÇO!#REF!</definedName>
    <definedName name="OBRA" localSheetId="0">[1]SERVIÇO!#REF!</definedName>
    <definedName name="OBRA" localSheetId="13">[1]SERVIÇO!#REF!</definedName>
    <definedName name="OBRA" localSheetId="14">[1]SERVIÇO!#REF!</definedName>
    <definedName name="OBRA" localSheetId="12">[1]SERVIÇO!#REF!</definedName>
    <definedName name="OBRA" localSheetId="24">[1]SERVIÇO!#REF!</definedName>
    <definedName name="OBRA">[1]SERVIÇO!#REF!</definedName>
    <definedName name="OBRADUPL" localSheetId="19">[1]SERVIÇO!#REF!</definedName>
    <definedName name="OBRADUPL" localSheetId="23">[1]SERVIÇO!#REF!</definedName>
    <definedName name="OBRADUPL" localSheetId="3">[1]SERVIÇO!#REF!</definedName>
    <definedName name="OBRADUPL" localSheetId="2">[1]SERVIÇO!#REF!</definedName>
    <definedName name="OBRADUPL" localSheetId="27">[1]SERVIÇO!#REF!</definedName>
    <definedName name="OBRADUPL" localSheetId="17">[1]SERVIÇO!#REF!</definedName>
    <definedName name="OBRADUPL" localSheetId="4">[1]SERVIÇO!#REF!</definedName>
    <definedName name="OBRADUPL" localSheetId="28">[1]SERVIÇO!#REF!</definedName>
    <definedName name="OBRADUPL" localSheetId="22">[1]SERVIÇO!#REF!</definedName>
    <definedName name="OBRADUPL" localSheetId="21">[1]SERVIÇO!#REF!</definedName>
    <definedName name="OBRADUPL" localSheetId="20">[1]SERVIÇO!#REF!</definedName>
    <definedName name="OBRADUPL" localSheetId="18">[1]SERVIÇO!#REF!</definedName>
    <definedName name="OBRADUPL" localSheetId="26">[1]SERVIÇO!#REF!</definedName>
    <definedName name="OBRADUPL" localSheetId="25">[1]SERVIÇO!#REF!</definedName>
    <definedName name="OBRADUPL" localSheetId="15">[1]SERVIÇO!#REF!</definedName>
    <definedName name="OBRADUPL" localSheetId="0">[1]SERVIÇO!#REF!</definedName>
    <definedName name="OBRADUPL" localSheetId="13">[1]SERVIÇO!#REF!</definedName>
    <definedName name="OBRADUPL" localSheetId="14">[1]SERVIÇO!#REF!</definedName>
    <definedName name="OBRADUPL" localSheetId="12">[1]SERVIÇO!#REF!</definedName>
    <definedName name="OBRADUPL" localSheetId="24">[1]SERVIÇO!#REF!</definedName>
    <definedName name="OBRADUPL">[1]SERVIÇO!#REF!</definedName>
    <definedName name="OBRALOC" localSheetId="19">[1]SERVIÇO!#REF!</definedName>
    <definedName name="OBRALOC" localSheetId="23">[1]SERVIÇO!#REF!</definedName>
    <definedName name="OBRALOC" localSheetId="3">[1]SERVIÇO!#REF!</definedName>
    <definedName name="OBRALOC" localSheetId="2">[1]SERVIÇO!#REF!</definedName>
    <definedName name="OBRALOC" localSheetId="27">[1]SERVIÇO!#REF!</definedName>
    <definedName name="OBRALOC" localSheetId="17">[1]SERVIÇO!#REF!</definedName>
    <definedName name="OBRALOC" localSheetId="4">[1]SERVIÇO!#REF!</definedName>
    <definedName name="OBRALOC" localSheetId="28">[1]SERVIÇO!#REF!</definedName>
    <definedName name="OBRALOC" localSheetId="22">[1]SERVIÇO!#REF!</definedName>
    <definedName name="OBRALOC" localSheetId="21">[1]SERVIÇO!#REF!</definedName>
    <definedName name="OBRALOC" localSheetId="20">[1]SERVIÇO!#REF!</definedName>
    <definedName name="OBRALOC" localSheetId="18">[1]SERVIÇO!#REF!</definedName>
    <definedName name="OBRALOC" localSheetId="26">[1]SERVIÇO!#REF!</definedName>
    <definedName name="OBRALOC" localSheetId="25">[1]SERVIÇO!#REF!</definedName>
    <definedName name="OBRALOC" localSheetId="15">[1]SERVIÇO!#REF!</definedName>
    <definedName name="OBRALOC" localSheetId="0">[1]SERVIÇO!#REF!</definedName>
    <definedName name="OBRALOC" localSheetId="13">[1]SERVIÇO!#REF!</definedName>
    <definedName name="OBRALOC" localSheetId="14">[1]SERVIÇO!#REF!</definedName>
    <definedName name="OBRALOC" localSheetId="12">[1]SERVIÇO!#REF!</definedName>
    <definedName name="OBRALOC" localSheetId="24">[1]SERVIÇO!#REF!</definedName>
    <definedName name="OBRALOC">[1]SERVIÇO!#REF!</definedName>
    <definedName name="OBRASEL" localSheetId="19">[1]SERVIÇO!#REF!</definedName>
    <definedName name="OBRASEL" localSheetId="23">[1]SERVIÇO!#REF!</definedName>
    <definedName name="OBRASEL" localSheetId="3">[1]SERVIÇO!#REF!</definedName>
    <definedName name="OBRASEL" localSheetId="2">[1]SERVIÇO!#REF!</definedName>
    <definedName name="OBRASEL" localSheetId="27">[1]SERVIÇO!#REF!</definedName>
    <definedName name="OBRASEL" localSheetId="17">[1]SERVIÇO!#REF!</definedName>
    <definedName name="OBRASEL" localSheetId="4">[1]SERVIÇO!#REF!</definedName>
    <definedName name="OBRASEL" localSheetId="28">[1]SERVIÇO!#REF!</definedName>
    <definedName name="OBRASEL" localSheetId="22">[1]SERVIÇO!#REF!</definedName>
    <definedName name="OBRASEL" localSheetId="21">[1]SERVIÇO!#REF!</definedName>
    <definedName name="OBRASEL" localSheetId="20">[1]SERVIÇO!#REF!</definedName>
    <definedName name="OBRASEL" localSheetId="18">[1]SERVIÇO!#REF!</definedName>
    <definedName name="OBRASEL" localSheetId="26">[1]SERVIÇO!#REF!</definedName>
    <definedName name="OBRASEL" localSheetId="25">[1]SERVIÇO!#REF!</definedName>
    <definedName name="OBRASEL" localSheetId="15">[1]SERVIÇO!#REF!</definedName>
    <definedName name="OBRASEL" localSheetId="0">[1]SERVIÇO!#REF!</definedName>
    <definedName name="OBRASEL" localSheetId="13">[1]SERVIÇO!#REF!</definedName>
    <definedName name="OBRASEL" localSheetId="14">[1]SERVIÇO!#REF!</definedName>
    <definedName name="OBRASEL" localSheetId="12">[1]SERVIÇO!#REF!</definedName>
    <definedName name="OBRASEL" localSheetId="24">[1]SERVIÇO!#REF!</definedName>
    <definedName name="OBRASEL">[1]SERVIÇO!#REF!</definedName>
    <definedName name="PDER" localSheetId="19">[1]SERVIÇO!#REF!</definedName>
    <definedName name="PDER" localSheetId="23">[1]SERVIÇO!#REF!</definedName>
    <definedName name="PDER" localSheetId="3">[1]SERVIÇO!#REF!</definedName>
    <definedName name="PDER" localSheetId="2">[1]SERVIÇO!#REF!</definedName>
    <definedName name="PDER" localSheetId="27">[1]SERVIÇO!#REF!</definedName>
    <definedName name="PDER" localSheetId="17">[1]SERVIÇO!#REF!</definedName>
    <definedName name="PDER" localSheetId="4">[1]SERVIÇO!#REF!</definedName>
    <definedName name="PDER" localSheetId="28">[1]SERVIÇO!#REF!</definedName>
    <definedName name="PDER" localSheetId="22">[1]SERVIÇO!#REF!</definedName>
    <definedName name="PDER" localSheetId="21">[1]SERVIÇO!#REF!</definedName>
    <definedName name="PDER" localSheetId="20">[1]SERVIÇO!#REF!</definedName>
    <definedName name="PDER" localSheetId="18">[1]SERVIÇO!#REF!</definedName>
    <definedName name="PDER" localSheetId="26">[1]SERVIÇO!#REF!</definedName>
    <definedName name="PDER" localSheetId="25">[1]SERVIÇO!#REF!</definedName>
    <definedName name="PDER" localSheetId="15">[1]SERVIÇO!#REF!</definedName>
    <definedName name="PDER" localSheetId="0">[1]SERVIÇO!#REF!</definedName>
    <definedName name="PDER" localSheetId="13">[1]SERVIÇO!#REF!</definedName>
    <definedName name="PDER" localSheetId="14">[1]SERVIÇO!#REF!</definedName>
    <definedName name="PDER" localSheetId="12">[1]SERVIÇO!#REF!</definedName>
    <definedName name="PDER" localSheetId="24">[1]SERVIÇO!#REF!</definedName>
    <definedName name="PDER">[1]SERVIÇO!#REF!</definedName>
    <definedName name="PDIVERS" localSheetId="19">[1]SERVIÇO!#REF!</definedName>
    <definedName name="PDIVERS" localSheetId="23">[1]SERVIÇO!#REF!</definedName>
    <definedName name="PDIVERS" localSheetId="3">[1]SERVIÇO!#REF!</definedName>
    <definedName name="PDIVERS" localSheetId="2">[1]SERVIÇO!#REF!</definedName>
    <definedName name="PDIVERS" localSheetId="27">[1]SERVIÇO!#REF!</definedName>
    <definedName name="PDIVERS" localSheetId="17">[1]SERVIÇO!#REF!</definedName>
    <definedName name="PDIVERS" localSheetId="4">[1]SERVIÇO!#REF!</definedName>
    <definedName name="PDIVERS" localSheetId="28">[1]SERVIÇO!#REF!</definedName>
    <definedName name="PDIVERS" localSheetId="22">[1]SERVIÇO!#REF!</definedName>
    <definedName name="PDIVERS" localSheetId="21">[1]SERVIÇO!#REF!</definedName>
    <definedName name="PDIVERS" localSheetId="20">[1]SERVIÇO!#REF!</definedName>
    <definedName name="PDIVERS" localSheetId="18">[1]SERVIÇO!#REF!</definedName>
    <definedName name="PDIVERS" localSheetId="26">[1]SERVIÇO!#REF!</definedName>
    <definedName name="PDIVERS" localSheetId="25">[1]SERVIÇO!#REF!</definedName>
    <definedName name="PDIVERS" localSheetId="15">[1]SERVIÇO!#REF!</definedName>
    <definedName name="PDIVERS" localSheetId="0">[1]SERVIÇO!#REF!</definedName>
    <definedName name="PDIVERS" localSheetId="13">[1]SERVIÇO!#REF!</definedName>
    <definedName name="PDIVERS" localSheetId="14">[1]SERVIÇO!#REF!</definedName>
    <definedName name="PDIVERS" localSheetId="12">[1]SERVIÇO!#REF!</definedName>
    <definedName name="PDIVERS" localSheetId="24">[1]SERVIÇO!#REF!</definedName>
    <definedName name="PDIVERS">[1]SERVIÇO!#REF!</definedName>
    <definedName name="PEMD" localSheetId="19">[1]SERVIÇO!#REF!</definedName>
    <definedName name="PEMD" localSheetId="23">[1]SERVIÇO!#REF!</definedName>
    <definedName name="PEMD" localSheetId="3">[1]SERVIÇO!#REF!</definedName>
    <definedName name="PEMD" localSheetId="2">[1]SERVIÇO!#REF!</definedName>
    <definedName name="PEMD" localSheetId="27">[1]SERVIÇO!#REF!</definedName>
    <definedName name="PEMD" localSheetId="17">[1]SERVIÇO!#REF!</definedName>
    <definedName name="PEMD" localSheetId="4">[1]SERVIÇO!#REF!</definedName>
    <definedName name="PEMD" localSheetId="28">[1]SERVIÇO!#REF!</definedName>
    <definedName name="PEMD" localSheetId="22">[1]SERVIÇO!#REF!</definedName>
    <definedName name="PEMD" localSheetId="21">[1]SERVIÇO!#REF!</definedName>
    <definedName name="PEMD" localSheetId="20">[1]SERVIÇO!#REF!</definedName>
    <definedName name="PEMD" localSheetId="18">[1]SERVIÇO!#REF!</definedName>
    <definedName name="PEMD" localSheetId="26">[1]SERVIÇO!#REF!</definedName>
    <definedName name="PEMD" localSheetId="25">[1]SERVIÇO!#REF!</definedName>
    <definedName name="PEMD" localSheetId="15">[1]SERVIÇO!#REF!</definedName>
    <definedName name="PEMD" localSheetId="0">[1]SERVIÇO!#REF!</definedName>
    <definedName name="PEMD" localSheetId="13">[1]SERVIÇO!#REF!</definedName>
    <definedName name="PEMD" localSheetId="14">[1]SERVIÇO!#REF!</definedName>
    <definedName name="PEMD" localSheetId="12">[1]SERVIÇO!#REF!</definedName>
    <definedName name="PEMD" localSheetId="24">[1]SERVIÇO!#REF!</definedName>
    <definedName name="PEMD">[1]SERVIÇO!#REF!</definedName>
    <definedName name="PERYR" localSheetId="19">#REF!</definedName>
    <definedName name="PERYR" localSheetId="23">#REF!</definedName>
    <definedName name="PERYR" localSheetId="3">#REF!</definedName>
    <definedName name="PERYR" localSheetId="2">#REF!</definedName>
    <definedName name="PERYR" localSheetId="27">#REF!</definedName>
    <definedName name="PERYR" localSheetId="17">#REF!</definedName>
    <definedName name="PERYR" localSheetId="4">#REF!</definedName>
    <definedName name="PERYR" localSheetId="28">#REF!</definedName>
    <definedName name="PERYR" localSheetId="22">#REF!</definedName>
    <definedName name="PERYR" localSheetId="21">#REF!</definedName>
    <definedName name="PERYR" localSheetId="20">#REF!</definedName>
    <definedName name="PERYR" localSheetId="18">#REF!</definedName>
    <definedName name="PERYR" localSheetId="26">#REF!</definedName>
    <definedName name="PERYR" localSheetId="25">#REF!</definedName>
    <definedName name="PERYR" localSheetId="15">#REF!</definedName>
    <definedName name="PERYR" localSheetId="0">#REF!</definedName>
    <definedName name="PERYR" localSheetId="13">#REF!</definedName>
    <definedName name="PERYR" localSheetId="14">#REF!</definedName>
    <definedName name="PERYR" localSheetId="12">#REF!</definedName>
    <definedName name="PERYR" localSheetId="24">#REF!</definedName>
    <definedName name="PERYR">#REF!</definedName>
    <definedName name="PIEQUIP" localSheetId="19">[1]SERVIÇO!#REF!</definedName>
    <definedName name="PIEQUIP" localSheetId="23">[1]SERVIÇO!#REF!</definedName>
    <definedName name="PIEQUIP" localSheetId="3">[1]SERVIÇO!#REF!</definedName>
    <definedName name="PIEQUIP" localSheetId="2">[1]SERVIÇO!#REF!</definedName>
    <definedName name="PIEQUIP" localSheetId="27">[1]SERVIÇO!#REF!</definedName>
    <definedName name="PIEQUIP" localSheetId="17">[1]SERVIÇO!#REF!</definedName>
    <definedName name="PIEQUIP" localSheetId="4">[1]SERVIÇO!#REF!</definedName>
    <definedName name="PIEQUIP" localSheetId="28">[1]SERVIÇO!#REF!</definedName>
    <definedName name="PIEQUIP" localSheetId="22">[1]SERVIÇO!#REF!</definedName>
    <definedName name="PIEQUIP" localSheetId="21">[1]SERVIÇO!#REF!</definedName>
    <definedName name="PIEQUIP" localSheetId="20">[1]SERVIÇO!#REF!</definedName>
    <definedName name="PIEQUIP" localSheetId="18">[1]SERVIÇO!#REF!</definedName>
    <definedName name="PIEQUIP" localSheetId="26">[1]SERVIÇO!#REF!</definedName>
    <definedName name="PIEQUIP" localSheetId="25">[1]SERVIÇO!#REF!</definedName>
    <definedName name="PIEQUIP" localSheetId="15">[1]SERVIÇO!#REF!</definedName>
    <definedName name="PIEQUIP" localSheetId="0">[1]SERVIÇO!#REF!</definedName>
    <definedName name="PIEQUIP" localSheetId="13">[1]SERVIÇO!#REF!</definedName>
    <definedName name="PIEQUIP" localSheetId="14">[1]SERVIÇO!#REF!</definedName>
    <definedName name="PIEQUIP" localSheetId="12">[1]SERVIÇO!#REF!</definedName>
    <definedName name="PIEQUIP" localSheetId="24">[1]SERVIÇO!#REF!</definedName>
    <definedName name="PIEQUIP">[1]SERVIÇO!#REF!</definedName>
    <definedName name="PMUR" localSheetId="19">[1]SERVIÇO!#REF!</definedName>
    <definedName name="PMUR" localSheetId="23">[1]SERVIÇO!#REF!</definedName>
    <definedName name="PMUR" localSheetId="3">[1]SERVIÇO!#REF!</definedName>
    <definedName name="PMUR" localSheetId="2">[1]SERVIÇO!#REF!</definedName>
    <definedName name="PMUR" localSheetId="27">[1]SERVIÇO!#REF!</definedName>
    <definedName name="PMUR" localSheetId="17">[1]SERVIÇO!#REF!</definedName>
    <definedName name="PMUR" localSheetId="4">[1]SERVIÇO!#REF!</definedName>
    <definedName name="PMUR" localSheetId="28">[1]SERVIÇO!#REF!</definedName>
    <definedName name="PMUR" localSheetId="22">[1]SERVIÇO!#REF!</definedName>
    <definedName name="PMUR" localSheetId="21">[1]SERVIÇO!#REF!</definedName>
    <definedName name="PMUR" localSheetId="20">[1]SERVIÇO!#REF!</definedName>
    <definedName name="PMUR" localSheetId="18">[1]SERVIÇO!#REF!</definedName>
    <definedName name="PMUR" localSheetId="26">[1]SERVIÇO!#REF!</definedName>
    <definedName name="PMUR" localSheetId="25">[1]SERVIÇO!#REF!</definedName>
    <definedName name="PMUR" localSheetId="15">[1]SERVIÇO!#REF!</definedName>
    <definedName name="PMUR" localSheetId="0">[1]SERVIÇO!#REF!</definedName>
    <definedName name="PMUR" localSheetId="13">[1]SERVIÇO!#REF!</definedName>
    <definedName name="PMUR" localSheetId="14">[1]SERVIÇO!#REF!</definedName>
    <definedName name="PMUR" localSheetId="12">[1]SERVIÇO!#REF!</definedName>
    <definedName name="PMUR" localSheetId="24">[1]SERVIÇO!#REF!</definedName>
    <definedName name="PMUR">[1]SERVIÇO!#REF!</definedName>
    <definedName name="PTGERAL" localSheetId="19">[1]SERVIÇO!#REF!</definedName>
    <definedName name="PTGERAL" localSheetId="23">[1]SERVIÇO!#REF!</definedName>
    <definedName name="PTGERAL" localSheetId="3">[1]SERVIÇO!#REF!</definedName>
    <definedName name="PTGERAL" localSheetId="2">[1]SERVIÇO!#REF!</definedName>
    <definedName name="PTGERAL" localSheetId="27">[1]SERVIÇO!#REF!</definedName>
    <definedName name="PTGERAL" localSheetId="17">[1]SERVIÇO!#REF!</definedName>
    <definedName name="PTGERAL" localSheetId="4">[1]SERVIÇO!#REF!</definedName>
    <definedName name="PTGERAL" localSheetId="28">[1]SERVIÇO!#REF!</definedName>
    <definedName name="PTGERAL" localSheetId="22">[1]SERVIÇO!#REF!</definedName>
    <definedName name="PTGERAL" localSheetId="21">[1]SERVIÇO!#REF!</definedName>
    <definedName name="PTGERAL" localSheetId="20">[1]SERVIÇO!#REF!</definedName>
    <definedName name="PTGERAL" localSheetId="18">[1]SERVIÇO!#REF!</definedName>
    <definedName name="PTGERAL" localSheetId="26">[1]SERVIÇO!#REF!</definedName>
    <definedName name="PTGERAL" localSheetId="25">[1]SERVIÇO!#REF!</definedName>
    <definedName name="PTGERAL" localSheetId="15">[1]SERVIÇO!#REF!</definedName>
    <definedName name="PTGERAL" localSheetId="0">[1]SERVIÇO!#REF!</definedName>
    <definedName name="PTGERAL" localSheetId="13">[1]SERVIÇO!#REF!</definedName>
    <definedName name="PTGERAL" localSheetId="14">[1]SERVIÇO!#REF!</definedName>
    <definedName name="PTGERAL" localSheetId="12">[1]SERVIÇO!#REF!</definedName>
    <definedName name="PTGERAL" localSheetId="24">[1]SERVIÇO!#REF!</definedName>
    <definedName name="PTGERAL">[1]SERVIÇO!#REF!</definedName>
    <definedName name="QTNULO" localSheetId="19">[1]SERVIÇO!#REF!</definedName>
    <definedName name="QTNULO" localSheetId="23">[1]SERVIÇO!#REF!</definedName>
    <definedName name="QTNULO" localSheetId="3">[1]SERVIÇO!#REF!</definedName>
    <definedName name="QTNULO" localSheetId="2">[1]SERVIÇO!#REF!</definedName>
    <definedName name="QTNULO" localSheetId="27">[1]SERVIÇO!#REF!</definedName>
    <definedName name="QTNULO" localSheetId="17">[1]SERVIÇO!#REF!</definedName>
    <definedName name="QTNULO" localSheetId="4">[1]SERVIÇO!#REF!</definedName>
    <definedName name="QTNULO" localSheetId="28">[1]SERVIÇO!#REF!</definedName>
    <definedName name="QTNULO" localSheetId="22">[1]SERVIÇO!#REF!</definedName>
    <definedName name="QTNULO" localSheetId="21">[1]SERVIÇO!#REF!</definedName>
    <definedName name="QTNULO" localSheetId="20">[1]SERVIÇO!#REF!</definedName>
    <definedName name="QTNULO" localSheetId="18">[1]SERVIÇO!#REF!</definedName>
    <definedName name="QTNULO" localSheetId="26">[1]SERVIÇO!#REF!</definedName>
    <definedName name="QTNULO" localSheetId="25">[1]SERVIÇO!#REF!</definedName>
    <definedName name="QTNULO" localSheetId="15">[1]SERVIÇO!#REF!</definedName>
    <definedName name="QTNULO" localSheetId="0">[1]SERVIÇO!#REF!</definedName>
    <definedName name="QTNULO" localSheetId="13">[1]SERVIÇO!#REF!</definedName>
    <definedName name="QTNULO" localSheetId="14">[1]SERVIÇO!#REF!</definedName>
    <definedName name="QTNULO" localSheetId="12">[1]SERVIÇO!#REF!</definedName>
    <definedName name="QTNULO" localSheetId="24">[1]SERVIÇO!#REF!</definedName>
    <definedName name="QTNULO">[1]SERVIÇO!#REF!</definedName>
    <definedName name="QTPADRAO" localSheetId="19">[1]SERVIÇO!#REF!</definedName>
    <definedName name="QTPADRAO" localSheetId="23">[1]SERVIÇO!#REF!</definedName>
    <definedName name="QTPADRAO" localSheetId="3">[1]SERVIÇO!#REF!</definedName>
    <definedName name="QTPADRAO" localSheetId="2">[1]SERVIÇO!#REF!</definedName>
    <definedName name="QTPADRAO" localSheetId="27">[1]SERVIÇO!#REF!</definedName>
    <definedName name="QTPADRAO" localSheetId="17">[1]SERVIÇO!#REF!</definedName>
    <definedName name="QTPADRAO" localSheetId="4">[1]SERVIÇO!#REF!</definedName>
    <definedName name="QTPADRAO" localSheetId="28">[1]SERVIÇO!#REF!</definedName>
    <definedName name="QTPADRAO" localSheetId="22">[1]SERVIÇO!#REF!</definedName>
    <definedName name="QTPADRAO" localSheetId="21">[1]SERVIÇO!#REF!</definedName>
    <definedName name="QTPADRAO" localSheetId="20">[1]SERVIÇO!#REF!</definedName>
    <definedName name="QTPADRAO" localSheetId="18">[1]SERVIÇO!#REF!</definedName>
    <definedName name="QTPADRAO" localSheetId="26">[1]SERVIÇO!#REF!</definedName>
    <definedName name="QTPADRAO" localSheetId="25">[1]SERVIÇO!#REF!</definedName>
    <definedName name="QTPADRAO" localSheetId="15">[1]SERVIÇO!#REF!</definedName>
    <definedName name="QTPADRAO" localSheetId="0">[1]SERVIÇO!#REF!</definedName>
    <definedName name="QTPADRAO" localSheetId="13">[1]SERVIÇO!#REF!</definedName>
    <definedName name="QTPADRAO" localSheetId="14">[1]SERVIÇO!#REF!</definedName>
    <definedName name="QTPADRAO" localSheetId="12">[1]SERVIÇO!#REF!</definedName>
    <definedName name="QTPADRAO" localSheetId="24">[1]SERVIÇO!#REF!</definedName>
    <definedName name="QTPADRAO">[1]SERVIÇO!#REF!</definedName>
    <definedName name="QTRES" localSheetId="19">[1]SERVIÇO!#REF!</definedName>
    <definedName name="QTRES" localSheetId="23">[1]SERVIÇO!#REF!</definedName>
    <definedName name="QTRES" localSheetId="3">[1]SERVIÇO!#REF!</definedName>
    <definedName name="QTRES" localSheetId="2">[1]SERVIÇO!#REF!</definedName>
    <definedName name="QTRES" localSheetId="27">[1]SERVIÇO!#REF!</definedName>
    <definedName name="QTRES" localSheetId="17">[1]SERVIÇO!#REF!</definedName>
    <definedName name="QTRES" localSheetId="4">[1]SERVIÇO!#REF!</definedName>
    <definedName name="QTRES" localSheetId="28">[1]SERVIÇO!#REF!</definedName>
    <definedName name="QTRES" localSheetId="22">[1]SERVIÇO!#REF!</definedName>
    <definedName name="QTRES" localSheetId="21">[1]SERVIÇO!#REF!</definedName>
    <definedName name="QTRES" localSheetId="20">[1]SERVIÇO!#REF!</definedName>
    <definedName name="QTRES" localSheetId="18">[1]SERVIÇO!#REF!</definedName>
    <definedName name="QTRES" localSheetId="26">[1]SERVIÇO!#REF!</definedName>
    <definedName name="QTRES" localSheetId="25">[1]SERVIÇO!#REF!</definedName>
    <definedName name="QTRES" localSheetId="15">[1]SERVIÇO!#REF!</definedName>
    <definedName name="QTRES" localSheetId="0">[1]SERVIÇO!#REF!</definedName>
    <definedName name="QTRES" localSheetId="13">[1]SERVIÇO!#REF!</definedName>
    <definedName name="QTRES" localSheetId="14">[1]SERVIÇO!#REF!</definedName>
    <definedName name="QTRES" localSheetId="12">[1]SERVIÇO!#REF!</definedName>
    <definedName name="QTRES" localSheetId="24">[1]SERVIÇO!#REF!</definedName>
    <definedName name="QTRES">[1]SERVIÇO!#REF!</definedName>
    <definedName name="QUANT" localSheetId="19">[1]SERVIÇO!#REF!</definedName>
    <definedName name="QUANT" localSheetId="23">[1]SERVIÇO!#REF!</definedName>
    <definedName name="QUANT" localSheetId="3">[1]SERVIÇO!#REF!</definedName>
    <definedName name="QUANT" localSheetId="2">[1]SERVIÇO!#REF!</definedName>
    <definedName name="QUANT" localSheetId="27">[1]SERVIÇO!#REF!</definedName>
    <definedName name="QUANT" localSheetId="17">[1]SERVIÇO!#REF!</definedName>
    <definedName name="QUANT" localSheetId="4">[1]SERVIÇO!#REF!</definedName>
    <definedName name="QUANT" localSheetId="28">[1]SERVIÇO!#REF!</definedName>
    <definedName name="QUANT" localSheetId="22">[1]SERVIÇO!#REF!</definedName>
    <definedName name="QUANT" localSheetId="21">[1]SERVIÇO!#REF!</definedName>
    <definedName name="QUANT" localSheetId="20">[1]SERVIÇO!#REF!</definedName>
    <definedName name="QUANT" localSheetId="18">[1]SERVIÇO!#REF!</definedName>
    <definedName name="QUANT" localSheetId="26">[1]SERVIÇO!#REF!</definedName>
    <definedName name="QUANT" localSheetId="25">[1]SERVIÇO!#REF!</definedName>
    <definedName name="QUANT" localSheetId="15">[1]SERVIÇO!#REF!</definedName>
    <definedName name="QUANT" localSheetId="0">[1]SERVIÇO!#REF!</definedName>
    <definedName name="QUANT" localSheetId="13">[1]SERVIÇO!#REF!</definedName>
    <definedName name="QUANT" localSheetId="14">[1]SERVIÇO!#REF!</definedName>
    <definedName name="QUANT" localSheetId="12">[1]SERVIÇO!#REF!</definedName>
    <definedName name="QUANT" localSheetId="24">[1]SERVIÇO!#REF!</definedName>
    <definedName name="QUANT">[1]SERVIÇO!#REF!</definedName>
    <definedName name="QUANTP" localSheetId="19">[1]SERVIÇO!#REF!</definedName>
    <definedName name="QUANTP" localSheetId="23">[1]SERVIÇO!#REF!</definedName>
    <definedName name="QUANTP" localSheetId="3">[1]SERVIÇO!#REF!</definedName>
    <definedName name="QUANTP" localSheetId="2">[1]SERVIÇO!#REF!</definedName>
    <definedName name="QUANTP" localSheetId="27">[1]SERVIÇO!#REF!</definedName>
    <definedName name="QUANTP" localSheetId="17">[1]SERVIÇO!#REF!</definedName>
    <definedName name="QUANTP" localSheetId="4">[1]SERVIÇO!#REF!</definedName>
    <definedName name="QUANTP" localSheetId="28">[1]SERVIÇO!#REF!</definedName>
    <definedName name="QUANTP" localSheetId="22">[1]SERVIÇO!#REF!</definedName>
    <definedName name="QUANTP" localSheetId="21">[1]SERVIÇO!#REF!</definedName>
    <definedName name="QUANTP" localSheetId="20">[1]SERVIÇO!#REF!</definedName>
    <definedName name="QUANTP" localSheetId="18">[1]SERVIÇO!#REF!</definedName>
    <definedName name="QUANTP" localSheetId="26">[1]SERVIÇO!#REF!</definedName>
    <definedName name="QUANTP" localSheetId="25">[1]SERVIÇO!#REF!</definedName>
    <definedName name="QUANTP" localSheetId="15">[1]SERVIÇO!#REF!</definedName>
    <definedName name="QUANTP" localSheetId="0">[1]SERVIÇO!#REF!</definedName>
    <definedName name="QUANTP" localSheetId="13">[1]SERVIÇO!#REF!</definedName>
    <definedName name="QUANTP" localSheetId="14">[1]SERVIÇO!#REF!</definedName>
    <definedName name="QUANTP" localSheetId="12">[1]SERVIÇO!#REF!</definedName>
    <definedName name="QUANTP" localSheetId="24">[1]SERVIÇO!#REF!</definedName>
    <definedName name="QUANTP">[1]SERVIÇO!#REF!</definedName>
    <definedName name="RARQIMP" localSheetId="19">[1]SERVIÇO!#REF!</definedName>
    <definedName name="RARQIMP" localSheetId="23">[1]SERVIÇO!#REF!</definedName>
    <definedName name="RARQIMP" localSheetId="3">[1]SERVIÇO!#REF!</definedName>
    <definedName name="RARQIMP" localSheetId="2">[1]SERVIÇO!#REF!</definedName>
    <definedName name="RARQIMP" localSheetId="27">[1]SERVIÇO!#REF!</definedName>
    <definedName name="RARQIMP" localSheetId="17">[1]SERVIÇO!#REF!</definedName>
    <definedName name="RARQIMP" localSheetId="4">[1]SERVIÇO!#REF!</definedName>
    <definedName name="RARQIMP" localSheetId="28">[1]SERVIÇO!#REF!</definedName>
    <definedName name="RARQIMP" localSheetId="22">[1]SERVIÇO!#REF!</definedName>
    <definedName name="RARQIMP" localSheetId="21">[1]SERVIÇO!#REF!</definedName>
    <definedName name="RARQIMP" localSheetId="20">[1]SERVIÇO!#REF!</definedName>
    <definedName name="RARQIMP" localSheetId="18">[1]SERVIÇO!#REF!</definedName>
    <definedName name="RARQIMP" localSheetId="26">[1]SERVIÇO!#REF!</definedName>
    <definedName name="RARQIMP" localSheetId="25">[1]SERVIÇO!#REF!</definedName>
    <definedName name="RARQIMP" localSheetId="15">[1]SERVIÇO!#REF!</definedName>
    <definedName name="RARQIMP" localSheetId="0">[1]SERVIÇO!#REF!</definedName>
    <definedName name="RARQIMP" localSheetId="13">[1]SERVIÇO!#REF!</definedName>
    <definedName name="RARQIMP" localSheetId="14">[1]SERVIÇO!#REF!</definedName>
    <definedName name="RARQIMP" localSheetId="12">[1]SERVIÇO!#REF!</definedName>
    <definedName name="RARQIMP" localSheetId="24">[1]SERVIÇO!#REF!</definedName>
    <definedName name="RARQIMP">[1]SERVIÇO!#REF!</definedName>
    <definedName name="RECADUC" localSheetId="19">[1]SERVIÇO!#REF!</definedName>
    <definedName name="RECADUC" localSheetId="23">[1]SERVIÇO!#REF!</definedName>
    <definedName name="RECADUC" localSheetId="3">[1]SERVIÇO!#REF!</definedName>
    <definedName name="RECADUC" localSheetId="2">[1]SERVIÇO!#REF!</definedName>
    <definedName name="RECADUC" localSheetId="27">[1]SERVIÇO!#REF!</definedName>
    <definedName name="RECADUC" localSheetId="17">[1]SERVIÇO!#REF!</definedName>
    <definedName name="RECADUC" localSheetId="4">[1]SERVIÇO!#REF!</definedName>
    <definedName name="RECADUC" localSheetId="28">[1]SERVIÇO!#REF!</definedName>
    <definedName name="RECADUC" localSheetId="22">[1]SERVIÇO!#REF!</definedName>
    <definedName name="RECADUC" localSheetId="21">[1]SERVIÇO!#REF!</definedName>
    <definedName name="RECADUC" localSheetId="20">[1]SERVIÇO!#REF!</definedName>
    <definedName name="RECADUC" localSheetId="18">[1]SERVIÇO!#REF!</definedName>
    <definedName name="RECADUC" localSheetId="26">[1]SERVIÇO!#REF!</definedName>
    <definedName name="RECADUC" localSheetId="25">[1]SERVIÇO!#REF!</definedName>
    <definedName name="RECADUC" localSheetId="15">[1]SERVIÇO!#REF!</definedName>
    <definedName name="RECADUC" localSheetId="0">[1]SERVIÇO!#REF!</definedName>
    <definedName name="RECADUC" localSheetId="13">[1]SERVIÇO!#REF!</definedName>
    <definedName name="RECADUC" localSheetId="14">[1]SERVIÇO!#REF!</definedName>
    <definedName name="RECADUC" localSheetId="12">[1]SERVIÇO!#REF!</definedName>
    <definedName name="RECADUC" localSheetId="24">[1]SERVIÇO!#REF!</definedName>
    <definedName name="RECADUC">[1]SERVIÇO!#REF!</definedName>
    <definedName name="ridbeb" localSheetId="19">[1]SERVIÇO!#REF!</definedName>
    <definedName name="ridbeb" localSheetId="23">[1]SERVIÇO!#REF!</definedName>
    <definedName name="ridbeb" localSheetId="3">[1]SERVIÇO!#REF!</definedName>
    <definedName name="ridbeb" localSheetId="2">[1]SERVIÇO!#REF!</definedName>
    <definedName name="ridbeb" localSheetId="27">[1]SERVIÇO!#REF!</definedName>
    <definedName name="ridbeb" localSheetId="17">[1]SERVIÇO!#REF!</definedName>
    <definedName name="ridbeb" localSheetId="4">[1]SERVIÇO!#REF!</definedName>
    <definedName name="ridbeb" localSheetId="28">[1]SERVIÇO!#REF!</definedName>
    <definedName name="ridbeb" localSheetId="22">[1]SERVIÇO!#REF!</definedName>
    <definedName name="ridbeb" localSheetId="21">[1]SERVIÇO!#REF!</definedName>
    <definedName name="ridbeb" localSheetId="20">[1]SERVIÇO!#REF!</definedName>
    <definedName name="ridbeb" localSheetId="18">[1]SERVIÇO!#REF!</definedName>
    <definedName name="ridbeb" localSheetId="26">[1]SERVIÇO!#REF!</definedName>
    <definedName name="ridbeb" localSheetId="25">[1]SERVIÇO!#REF!</definedName>
    <definedName name="ridbeb" localSheetId="15">[1]SERVIÇO!#REF!</definedName>
    <definedName name="ridbeb" localSheetId="0">[1]SERVIÇO!#REF!</definedName>
    <definedName name="ridbeb" localSheetId="13">[1]SERVIÇO!#REF!</definedName>
    <definedName name="ridbeb" localSheetId="14">[1]SERVIÇO!#REF!</definedName>
    <definedName name="ridbeb" localSheetId="12">[1]SERVIÇO!#REF!</definedName>
    <definedName name="ridbeb" localSheetId="24">[1]SERVIÇO!#REF!</definedName>
    <definedName name="ridbeb">[1]SERVIÇO!#REF!</definedName>
    <definedName name="RIDCHAF" localSheetId="19">[1]SERVIÇO!#REF!</definedName>
    <definedName name="RIDCHAF" localSheetId="23">[1]SERVIÇO!#REF!</definedName>
    <definedName name="RIDCHAF" localSheetId="3">[1]SERVIÇO!#REF!</definedName>
    <definedName name="RIDCHAF" localSheetId="2">[1]SERVIÇO!#REF!</definedName>
    <definedName name="RIDCHAF" localSheetId="27">[1]SERVIÇO!#REF!</definedName>
    <definedName name="RIDCHAF" localSheetId="17">[1]SERVIÇO!#REF!</definedName>
    <definedName name="RIDCHAF" localSheetId="4">[1]SERVIÇO!#REF!</definedName>
    <definedName name="RIDCHAF" localSheetId="28">[1]SERVIÇO!#REF!</definedName>
    <definedName name="RIDCHAF" localSheetId="22">[1]SERVIÇO!#REF!</definedName>
    <definedName name="RIDCHAF" localSheetId="21">[1]SERVIÇO!#REF!</definedName>
    <definedName name="RIDCHAF" localSheetId="20">[1]SERVIÇO!#REF!</definedName>
    <definedName name="RIDCHAF" localSheetId="18">[1]SERVIÇO!#REF!</definedName>
    <definedName name="RIDCHAF" localSheetId="26">[1]SERVIÇO!#REF!</definedName>
    <definedName name="RIDCHAF" localSheetId="25">[1]SERVIÇO!#REF!</definedName>
    <definedName name="RIDCHAF" localSheetId="15">[1]SERVIÇO!#REF!</definedName>
    <definedName name="RIDCHAF" localSheetId="0">[1]SERVIÇO!#REF!</definedName>
    <definedName name="RIDCHAF" localSheetId="13">[1]SERVIÇO!#REF!</definedName>
    <definedName name="RIDCHAF" localSheetId="14">[1]SERVIÇO!#REF!</definedName>
    <definedName name="RIDCHAF" localSheetId="12">[1]SERVIÇO!#REF!</definedName>
    <definedName name="RIDCHAF" localSheetId="24">[1]SERVIÇO!#REF!</definedName>
    <definedName name="RIDCHAF">[1]SERVIÇO!#REF!</definedName>
    <definedName name="ridres05" localSheetId="19">[1]SERVIÇO!#REF!</definedName>
    <definedName name="ridres05" localSheetId="23">[1]SERVIÇO!#REF!</definedName>
    <definedName name="ridres05" localSheetId="3">[1]SERVIÇO!#REF!</definedName>
    <definedName name="ridres05" localSheetId="2">[1]SERVIÇO!#REF!</definedName>
    <definedName name="ridres05" localSheetId="27">[1]SERVIÇO!#REF!</definedName>
    <definedName name="ridres05" localSheetId="17">[1]SERVIÇO!#REF!</definedName>
    <definedName name="ridres05" localSheetId="4">[1]SERVIÇO!#REF!</definedName>
    <definedName name="ridres05" localSheetId="28">[1]SERVIÇO!#REF!</definedName>
    <definedName name="ridres05" localSheetId="22">[1]SERVIÇO!#REF!</definedName>
    <definedName name="ridres05" localSheetId="21">[1]SERVIÇO!#REF!</definedName>
    <definedName name="ridres05" localSheetId="20">[1]SERVIÇO!#REF!</definedName>
    <definedName name="ridres05" localSheetId="18">[1]SERVIÇO!#REF!</definedName>
    <definedName name="ridres05" localSheetId="26">[1]SERVIÇO!#REF!</definedName>
    <definedName name="ridres05" localSheetId="25">[1]SERVIÇO!#REF!</definedName>
    <definedName name="ridres05" localSheetId="15">[1]SERVIÇO!#REF!</definedName>
    <definedName name="ridres05" localSheetId="0">[1]SERVIÇO!#REF!</definedName>
    <definedName name="ridres05" localSheetId="13">[1]SERVIÇO!#REF!</definedName>
    <definedName name="ridres05" localSheetId="14">[1]SERVIÇO!#REF!</definedName>
    <definedName name="ridres05" localSheetId="12">[1]SERVIÇO!#REF!</definedName>
    <definedName name="ridres05" localSheetId="24">[1]SERVIÇO!#REF!</definedName>
    <definedName name="ridres05">[1]SERVIÇO!#REF!</definedName>
    <definedName name="RIDRES10" localSheetId="19">[1]SERVIÇO!#REF!</definedName>
    <definedName name="RIDRES10" localSheetId="23">[1]SERVIÇO!#REF!</definedName>
    <definedName name="RIDRES10" localSheetId="3">[1]SERVIÇO!#REF!</definedName>
    <definedName name="RIDRES10" localSheetId="2">[1]SERVIÇO!#REF!</definedName>
    <definedName name="RIDRES10" localSheetId="27">[1]SERVIÇO!#REF!</definedName>
    <definedName name="RIDRES10" localSheetId="17">[1]SERVIÇO!#REF!</definedName>
    <definedName name="RIDRES10" localSheetId="4">[1]SERVIÇO!#REF!</definedName>
    <definedName name="RIDRES10" localSheetId="28">[1]SERVIÇO!#REF!</definedName>
    <definedName name="RIDRES10" localSheetId="22">[1]SERVIÇO!#REF!</definedName>
    <definedName name="RIDRES10" localSheetId="21">[1]SERVIÇO!#REF!</definedName>
    <definedName name="RIDRES10" localSheetId="20">[1]SERVIÇO!#REF!</definedName>
    <definedName name="RIDRES10" localSheetId="18">[1]SERVIÇO!#REF!</definedName>
    <definedName name="RIDRES10" localSheetId="26">[1]SERVIÇO!#REF!</definedName>
    <definedName name="RIDRES10" localSheetId="25">[1]SERVIÇO!#REF!</definedName>
    <definedName name="RIDRES10" localSheetId="15">[1]SERVIÇO!#REF!</definedName>
    <definedName name="RIDRES10" localSheetId="0">[1]SERVIÇO!#REF!</definedName>
    <definedName name="RIDRES10" localSheetId="13">[1]SERVIÇO!#REF!</definedName>
    <definedName name="RIDRES10" localSheetId="14">[1]SERVIÇO!#REF!</definedName>
    <definedName name="RIDRES10" localSheetId="12">[1]SERVIÇO!#REF!</definedName>
    <definedName name="RIDRES10" localSheetId="24">[1]SERVIÇO!#REF!</definedName>
    <definedName name="RIDRES10">[1]SERVIÇO!#REF!</definedName>
    <definedName name="RIDRES15" localSheetId="19">[1]SERVIÇO!#REF!</definedName>
    <definedName name="RIDRES15" localSheetId="23">[1]SERVIÇO!#REF!</definedName>
    <definedName name="RIDRES15" localSheetId="3">[1]SERVIÇO!#REF!</definedName>
    <definedName name="RIDRES15" localSheetId="2">[1]SERVIÇO!#REF!</definedName>
    <definedName name="RIDRES15" localSheetId="27">[1]SERVIÇO!#REF!</definedName>
    <definedName name="RIDRES15" localSheetId="17">[1]SERVIÇO!#REF!</definedName>
    <definedName name="RIDRES15" localSheetId="4">[1]SERVIÇO!#REF!</definedName>
    <definedName name="RIDRES15" localSheetId="28">[1]SERVIÇO!#REF!</definedName>
    <definedName name="RIDRES15" localSheetId="22">[1]SERVIÇO!#REF!</definedName>
    <definedName name="RIDRES15" localSheetId="21">[1]SERVIÇO!#REF!</definedName>
    <definedName name="RIDRES15" localSheetId="20">[1]SERVIÇO!#REF!</definedName>
    <definedName name="RIDRES15" localSheetId="18">[1]SERVIÇO!#REF!</definedName>
    <definedName name="RIDRES15" localSheetId="26">[1]SERVIÇO!#REF!</definedName>
    <definedName name="RIDRES15" localSheetId="25">[1]SERVIÇO!#REF!</definedName>
    <definedName name="RIDRES15" localSheetId="15">[1]SERVIÇO!#REF!</definedName>
    <definedName name="RIDRES15" localSheetId="0">[1]SERVIÇO!#REF!</definedName>
    <definedName name="RIDRES15" localSheetId="13">[1]SERVIÇO!#REF!</definedName>
    <definedName name="RIDRES15" localSheetId="14">[1]SERVIÇO!#REF!</definedName>
    <definedName name="RIDRES15" localSheetId="12">[1]SERVIÇO!#REF!</definedName>
    <definedName name="RIDRES15" localSheetId="24">[1]SERVIÇO!#REF!</definedName>
    <definedName name="RIDRES15">[1]SERVIÇO!#REF!</definedName>
    <definedName name="ROMANO" localSheetId="19">[1]SERVIÇO!#REF!</definedName>
    <definedName name="ROMANO" localSheetId="23">[1]SERVIÇO!#REF!</definedName>
    <definedName name="ROMANO" localSheetId="3">[1]SERVIÇO!#REF!</definedName>
    <definedName name="ROMANO" localSheetId="2">[1]SERVIÇO!#REF!</definedName>
    <definedName name="ROMANO" localSheetId="27">[1]SERVIÇO!#REF!</definedName>
    <definedName name="ROMANO" localSheetId="17">[1]SERVIÇO!#REF!</definedName>
    <definedName name="ROMANO" localSheetId="4">[1]SERVIÇO!#REF!</definedName>
    <definedName name="ROMANO" localSheetId="28">[1]SERVIÇO!#REF!</definedName>
    <definedName name="ROMANO" localSheetId="22">[1]SERVIÇO!#REF!</definedName>
    <definedName name="ROMANO" localSheetId="21">[1]SERVIÇO!#REF!</definedName>
    <definedName name="ROMANO" localSheetId="20">[1]SERVIÇO!#REF!</definedName>
    <definedName name="ROMANO" localSheetId="18">[1]SERVIÇO!#REF!</definedName>
    <definedName name="ROMANO" localSheetId="26">[1]SERVIÇO!#REF!</definedName>
    <definedName name="ROMANO" localSheetId="25">[1]SERVIÇO!#REF!</definedName>
    <definedName name="ROMANO" localSheetId="15">[1]SERVIÇO!#REF!</definedName>
    <definedName name="ROMANO" localSheetId="0">[1]SERVIÇO!#REF!</definedName>
    <definedName name="ROMANO" localSheetId="13">[1]SERVIÇO!#REF!</definedName>
    <definedName name="ROMANO" localSheetId="14">[1]SERVIÇO!#REF!</definedName>
    <definedName name="ROMANO" localSheetId="12">[1]SERVIÇO!#REF!</definedName>
    <definedName name="ROMANO" localSheetId="24">[1]SERVIÇO!#REF!</definedName>
    <definedName name="ROMANO">[1]SERVIÇO!#REF!</definedName>
    <definedName name="ROTCOMP" localSheetId="19">[1]SERVIÇO!#REF!</definedName>
    <definedName name="ROTCOMP" localSheetId="23">[1]SERVIÇO!#REF!</definedName>
    <definedName name="ROTCOMP" localSheetId="3">[1]SERVIÇO!#REF!</definedName>
    <definedName name="ROTCOMP" localSheetId="2">[1]SERVIÇO!#REF!</definedName>
    <definedName name="ROTCOMP" localSheetId="27">[1]SERVIÇO!#REF!</definedName>
    <definedName name="ROTCOMP" localSheetId="17">[1]SERVIÇO!#REF!</definedName>
    <definedName name="ROTCOMP" localSheetId="4">[1]SERVIÇO!#REF!</definedName>
    <definedName name="ROTCOMP" localSheetId="28">[1]SERVIÇO!#REF!</definedName>
    <definedName name="ROTCOMP" localSheetId="22">[1]SERVIÇO!#REF!</definedName>
    <definedName name="ROTCOMP" localSheetId="21">[1]SERVIÇO!#REF!</definedName>
    <definedName name="ROTCOMP" localSheetId="20">[1]SERVIÇO!#REF!</definedName>
    <definedName name="ROTCOMP" localSheetId="18">[1]SERVIÇO!#REF!</definedName>
    <definedName name="ROTCOMP" localSheetId="26">[1]SERVIÇO!#REF!</definedName>
    <definedName name="ROTCOMP" localSheetId="25">[1]SERVIÇO!#REF!</definedName>
    <definedName name="ROTCOMP" localSheetId="15">[1]SERVIÇO!#REF!</definedName>
    <definedName name="ROTCOMP" localSheetId="0">[1]SERVIÇO!#REF!</definedName>
    <definedName name="ROTCOMP" localSheetId="13">[1]SERVIÇO!#REF!</definedName>
    <definedName name="ROTCOMP" localSheetId="14">[1]SERVIÇO!#REF!</definedName>
    <definedName name="ROTCOMP" localSheetId="12">[1]SERVIÇO!#REF!</definedName>
    <definedName name="ROTCOMP" localSheetId="24">[1]SERVIÇO!#REF!</definedName>
    <definedName name="ROTCOMP">[1]SERVIÇO!#REF!</definedName>
    <definedName name="ROTIMP" localSheetId="19">[1]SERVIÇO!#REF!</definedName>
    <definedName name="ROTIMP" localSheetId="23">[1]SERVIÇO!#REF!</definedName>
    <definedName name="ROTIMP" localSheetId="3">[1]SERVIÇO!#REF!</definedName>
    <definedName name="ROTIMP" localSheetId="2">[1]SERVIÇO!#REF!</definedName>
    <definedName name="ROTIMP" localSheetId="27">[1]SERVIÇO!#REF!</definedName>
    <definedName name="ROTIMP" localSheetId="17">[1]SERVIÇO!#REF!</definedName>
    <definedName name="ROTIMP" localSheetId="4">[1]SERVIÇO!#REF!</definedName>
    <definedName name="ROTIMP" localSheetId="28">[1]SERVIÇO!#REF!</definedName>
    <definedName name="ROTIMP" localSheetId="22">[1]SERVIÇO!#REF!</definedName>
    <definedName name="ROTIMP" localSheetId="21">[1]SERVIÇO!#REF!</definedName>
    <definedName name="ROTIMP" localSheetId="20">[1]SERVIÇO!#REF!</definedName>
    <definedName name="ROTIMP" localSheetId="18">[1]SERVIÇO!#REF!</definedName>
    <definedName name="ROTIMP" localSheetId="26">[1]SERVIÇO!#REF!</definedName>
    <definedName name="ROTIMP" localSheetId="25">[1]SERVIÇO!#REF!</definedName>
    <definedName name="ROTIMP" localSheetId="15">[1]SERVIÇO!#REF!</definedName>
    <definedName name="ROTIMP" localSheetId="0">[1]SERVIÇO!#REF!</definedName>
    <definedName name="ROTIMP" localSheetId="13">[1]SERVIÇO!#REF!</definedName>
    <definedName name="ROTIMP" localSheetId="14">[1]SERVIÇO!#REF!</definedName>
    <definedName name="ROTIMP" localSheetId="12">[1]SERVIÇO!#REF!</definedName>
    <definedName name="ROTIMP" localSheetId="24">[1]SERVIÇO!#REF!</definedName>
    <definedName name="ROTIMP">[1]SERVIÇO!#REF!</definedName>
    <definedName name="ROTRES" localSheetId="19">[1]SERVIÇO!#REF!</definedName>
    <definedName name="ROTRES" localSheetId="23">[1]SERVIÇO!#REF!</definedName>
    <definedName name="ROTRES" localSheetId="3">[1]SERVIÇO!#REF!</definedName>
    <definedName name="ROTRES" localSheetId="2">[1]SERVIÇO!#REF!</definedName>
    <definedName name="ROTRES" localSheetId="27">[1]SERVIÇO!#REF!</definedName>
    <definedName name="ROTRES" localSheetId="17">[1]SERVIÇO!#REF!</definedName>
    <definedName name="ROTRES" localSheetId="4">[1]SERVIÇO!#REF!</definedName>
    <definedName name="ROTRES" localSheetId="28">[1]SERVIÇO!#REF!</definedName>
    <definedName name="ROTRES" localSheetId="22">[1]SERVIÇO!#REF!</definedName>
    <definedName name="ROTRES" localSheetId="21">[1]SERVIÇO!#REF!</definedName>
    <definedName name="ROTRES" localSheetId="20">[1]SERVIÇO!#REF!</definedName>
    <definedName name="ROTRES" localSheetId="18">[1]SERVIÇO!#REF!</definedName>
    <definedName name="ROTRES" localSheetId="26">[1]SERVIÇO!#REF!</definedName>
    <definedName name="ROTRES" localSheetId="25">[1]SERVIÇO!#REF!</definedName>
    <definedName name="ROTRES" localSheetId="15">[1]SERVIÇO!#REF!</definedName>
    <definedName name="ROTRES" localSheetId="0">[1]SERVIÇO!#REF!</definedName>
    <definedName name="ROTRES" localSheetId="13">[1]SERVIÇO!#REF!</definedName>
    <definedName name="ROTRES" localSheetId="14">[1]SERVIÇO!#REF!</definedName>
    <definedName name="ROTRES" localSheetId="12">[1]SERVIÇO!#REF!</definedName>
    <definedName name="ROTRES" localSheetId="24">[1]SERVIÇO!#REF!</definedName>
    <definedName name="ROTRES">[1]SERVIÇO!#REF!</definedName>
    <definedName name="RQTADUC" localSheetId="19">[1]SERVIÇO!#REF!</definedName>
    <definedName name="RQTADUC" localSheetId="23">[1]SERVIÇO!#REF!</definedName>
    <definedName name="RQTADUC" localSheetId="3">[1]SERVIÇO!#REF!</definedName>
    <definedName name="RQTADUC" localSheetId="2">[1]SERVIÇO!#REF!</definedName>
    <definedName name="RQTADUC" localSheetId="27">[1]SERVIÇO!#REF!</definedName>
    <definedName name="RQTADUC" localSheetId="17">[1]SERVIÇO!#REF!</definedName>
    <definedName name="RQTADUC" localSheetId="4">[1]SERVIÇO!#REF!</definedName>
    <definedName name="RQTADUC" localSheetId="28">[1]SERVIÇO!#REF!</definedName>
    <definedName name="RQTADUC" localSheetId="22">[1]SERVIÇO!#REF!</definedName>
    <definedName name="RQTADUC" localSheetId="21">[1]SERVIÇO!#REF!</definedName>
    <definedName name="RQTADUC" localSheetId="20">[1]SERVIÇO!#REF!</definedName>
    <definedName name="RQTADUC" localSheetId="18">[1]SERVIÇO!#REF!</definedName>
    <definedName name="RQTADUC" localSheetId="26">[1]SERVIÇO!#REF!</definedName>
    <definedName name="RQTADUC" localSheetId="25">[1]SERVIÇO!#REF!</definedName>
    <definedName name="RQTADUC" localSheetId="15">[1]SERVIÇO!#REF!</definedName>
    <definedName name="RQTADUC" localSheetId="0">[1]SERVIÇO!#REF!</definedName>
    <definedName name="RQTADUC" localSheetId="13">[1]SERVIÇO!#REF!</definedName>
    <definedName name="RQTADUC" localSheetId="14">[1]SERVIÇO!#REF!</definedName>
    <definedName name="RQTADUC" localSheetId="12">[1]SERVIÇO!#REF!</definedName>
    <definedName name="RQTADUC" localSheetId="24">[1]SERVIÇO!#REF!</definedName>
    <definedName name="RQTADUC">[1]SERVIÇO!#REF!</definedName>
    <definedName name="rqtbeb" localSheetId="19">[1]SERVIÇO!#REF!</definedName>
    <definedName name="rqtbeb" localSheetId="23">[1]SERVIÇO!#REF!</definedName>
    <definedName name="rqtbeb" localSheetId="3">[1]SERVIÇO!#REF!</definedName>
    <definedName name="rqtbeb" localSheetId="2">[1]SERVIÇO!#REF!</definedName>
    <definedName name="rqtbeb" localSheetId="27">[1]SERVIÇO!#REF!</definedName>
    <definedName name="rqtbeb" localSheetId="17">[1]SERVIÇO!#REF!</definedName>
    <definedName name="rqtbeb" localSheetId="4">[1]SERVIÇO!#REF!</definedName>
    <definedName name="rqtbeb" localSheetId="28">[1]SERVIÇO!#REF!</definedName>
    <definedName name="rqtbeb" localSheetId="22">[1]SERVIÇO!#REF!</definedName>
    <definedName name="rqtbeb" localSheetId="21">[1]SERVIÇO!#REF!</definedName>
    <definedName name="rqtbeb" localSheetId="20">[1]SERVIÇO!#REF!</definedName>
    <definedName name="rqtbeb" localSheetId="18">[1]SERVIÇO!#REF!</definedName>
    <definedName name="rqtbeb" localSheetId="26">[1]SERVIÇO!#REF!</definedName>
    <definedName name="rqtbeb" localSheetId="25">[1]SERVIÇO!#REF!</definedName>
    <definedName name="rqtbeb" localSheetId="15">[1]SERVIÇO!#REF!</definedName>
    <definedName name="rqtbeb" localSheetId="0">[1]SERVIÇO!#REF!</definedName>
    <definedName name="rqtbeb" localSheetId="13">[1]SERVIÇO!#REF!</definedName>
    <definedName name="rqtbeb" localSheetId="14">[1]SERVIÇO!#REF!</definedName>
    <definedName name="rqtbeb" localSheetId="12">[1]SERVIÇO!#REF!</definedName>
    <definedName name="rqtbeb" localSheetId="24">[1]SERVIÇO!#REF!</definedName>
    <definedName name="rqtbeb">[1]SERVIÇO!#REF!</definedName>
    <definedName name="RQTCHAF" localSheetId="19">[1]SERVIÇO!#REF!</definedName>
    <definedName name="RQTCHAF" localSheetId="23">[1]SERVIÇO!#REF!</definedName>
    <definedName name="RQTCHAF" localSheetId="3">[1]SERVIÇO!#REF!</definedName>
    <definedName name="RQTCHAF" localSheetId="2">[1]SERVIÇO!#REF!</definedName>
    <definedName name="RQTCHAF" localSheetId="27">[1]SERVIÇO!#REF!</definedName>
    <definedName name="RQTCHAF" localSheetId="17">[1]SERVIÇO!#REF!</definedName>
    <definedName name="RQTCHAF" localSheetId="4">[1]SERVIÇO!#REF!</definedName>
    <definedName name="RQTCHAF" localSheetId="28">[1]SERVIÇO!#REF!</definedName>
    <definedName name="RQTCHAF" localSheetId="22">[1]SERVIÇO!#REF!</definedName>
    <definedName name="RQTCHAF" localSheetId="21">[1]SERVIÇO!#REF!</definedName>
    <definedName name="RQTCHAF" localSheetId="20">[1]SERVIÇO!#REF!</definedName>
    <definedName name="RQTCHAF" localSheetId="18">[1]SERVIÇO!#REF!</definedName>
    <definedName name="RQTCHAF" localSheetId="26">[1]SERVIÇO!#REF!</definedName>
    <definedName name="RQTCHAF" localSheetId="25">[1]SERVIÇO!#REF!</definedName>
    <definedName name="RQTCHAF" localSheetId="15">[1]SERVIÇO!#REF!</definedName>
    <definedName name="RQTCHAF" localSheetId="0">[1]SERVIÇO!#REF!</definedName>
    <definedName name="RQTCHAF" localSheetId="13">[1]SERVIÇO!#REF!</definedName>
    <definedName name="RQTCHAF" localSheetId="14">[1]SERVIÇO!#REF!</definedName>
    <definedName name="RQTCHAF" localSheetId="12">[1]SERVIÇO!#REF!</definedName>
    <definedName name="RQTCHAF" localSheetId="24">[1]SERVIÇO!#REF!</definedName>
    <definedName name="RQTCHAF">[1]SERVIÇO!#REF!</definedName>
    <definedName name="RQTDERV" localSheetId="19">[1]SERVIÇO!#REF!</definedName>
    <definedName name="RQTDERV" localSheetId="23">[1]SERVIÇO!#REF!</definedName>
    <definedName name="RQTDERV" localSheetId="3">[1]SERVIÇO!#REF!</definedName>
    <definedName name="RQTDERV" localSheetId="2">[1]SERVIÇO!#REF!</definedName>
    <definedName name="RQTDERV" localSheetId="27">[1]SERVIÇO!#REF!</definedName>
    <definedName name="RQTDERV" localSheetId="17">[1]SERVIÇO!#REF!</definedName>
    <definedName name="RQTDERV" localSheetId="4">[1]SERVIÇO!#REF!</definedName>
    <definedName name="RQTDERV" localSheetId="28">[1]SERVIÇO!#REF!</definedName>
    <definedName name="RQTDERV" localSheetId="22">[1]SERVIÇO!#REF!</definedName>
    <definedName name="RQTDERV" localSheetId="21">[1]SERVIÇO!#REF!</definedName>
    <definedName name="RQTDERV" localSheetId="20">[1]SERVIÇO!#REF!</definedName>
    <definedName name="RQTDERV" localSheetId="18">[1]SERVIÇO!#REF!</definedName>
    <definedName name="RQTDERV" localSheetId="26">[1]SERVIÇO!#REF!</definedName>
    <definedName name="RQTDERV" localSheetId="25">[1]SERVIÇO!#REF!</definedName>
    <definedName name="RQTDERV" localSheetId="15">[1]SERVIÇO!#REF!</definedName>
    <definedName name="RQTDERV" localSheetId="0">[1]SERVIÇO!#REF!</definedName>
    <definedName name="RQTDERV" localSheetId="13">[1]SERVIÇO!#REF!</definedName>
    <definedName name="RQTDERV" localSheetId="14">[1]SERVIÇO!#REF!</definedName>
    <definedName name="RQTDERV" localSheetId="12">[1]SERVIÇO!#REF!</definedName>
    <definedName name="RQTDERV" localSheetId="24">[1]SERVIÇO!#REF!</definedName>
    <definedName name="RQTDERV">[1]SERVIÇO!#REF!</definedName>
    <definedName name="rres05" localSheetId="19">[1]SERVIÇO!#REF!</definedName>
    <definedName name="rres05" localSheetId="23">[1]SERVIÇO!#REF!</definedName>
    <definedName name="rres05" localSheetId="3">[1]SERVIÇO!#REF!</definedName>
    <definedName name="rres05" localSheetId="2">[1]SERVIÇO!#REF!</definedName>
    <definedName name="rres05" localSheetId="27">[1]SERVIÇO!#REF!</definedName>
    <definedName name="rres05" localSheetId="17">[1]SERVIÇO!#REF!</definedName>
    <definedName name="rres05" localSheetId="4">[1]SERVIÇO!#REF!</definedName>
    <definedName name="rres05" localSheetId="28">[1]SERVIÇO!#REF!</definedName>
    <definedName name="rres05" localSheetId="22">[1]SERVIÇO!#REF!</definedName>
    <definedName name="rres05" localSheetId="21">[1]SERVIÇO!#REF!</definedName>
    <definedName name="rres05" localSheetId="20">[1]SERVIÇO!#REF!</definedName>
    <definedName name="rres05" localSheetId="18">[1]SERVIÇO!#REF!</definedName>
    <definedName name="rres05" localSheetId="26">[1]SERVIÇO!#REF!</definedName>
    <definedName name="rres05" localSheetId="25">[1]SERVIÇO!#REF!</definedName>
    <definedName name="rres05" localSheetId="15">[1]SERVIÇO!#REF!</definedName>
    <definedName name="rres05" localSheetId="0">[1]SERVIÇO!#REF!</definedName>
    <definedName name="rres05" localSheetId="13">[1]SERVIÇO!#REF!</definedName>
    <definedName name="rres05" localSheetId="14">[1]SERVIÇO!#REF!</definedName>
    <definedName name="rres05" localSheetId="12">[1]SERVIÇO!#REF!</definedName>
    <definedName name="rres05" localSheetId="24">[1]SERVIÇO!#REF!</definedName>
    <definedName name="rres05">[1]SERVIÇO!#REF!</definedName>
    <definedName name="RRES10" localSheetId="19">[1]SERVIÇO!#REF!</definedName>
    <definedName name="RRES10" localSheetId="23">[1]SERVIÇO!#REF!</definedName>
    <definedName name="RRES10" localSheetId="3">[1]SERVIÇO!#REF!</definedName>
    <definedName name="RRES10" localSheetId="2">[1]SERVIÇO!#REF!</definedName>
    <definedName name="RRES10" localSheetId="27">[1]SERVIÇO!#REF!</definedName>
    <definedName name="RRES10" localSheetId="17">[1]SERVIÇO!#REF!</definedName>
    <definedName name="RRES10" localSheetId="4">[1]SERVIÇO!#REF!</definedName>
    <definedName name="RRES10" localSheetId="28">[1]SERVIÇO!#REF!</definedName>
    <definedName name="RRES10" localSheetId="22">[1]SERVIÇO!#REF!</definedName>
    <definedName name="RRES10" localSheetId="21">[1]SERVIÇO!#REF!</definedName>
    <definedName name="RRES10" localSheetId="20">[1]SERVIÇO!#REF!</definedName>
    <definedName name="RRES10" localSheetId="18">[1]SERVIÇO!#REF!</definedName>
    <definedName name="RRES10" localSheetId="26">[1]SERVIÇO!#REF!</definedName>
    <definedName name="RRES10" localSheetId="25">[1]SERVIÇO!#REF!</definedName>
    <definedName name="RRES10" localSheetId="15">[1]SERVIÇO!#REF!</definedName>
    <definedName name="RRES10" localSheetId="0">[1]SERVIÇO!#REF!</definedName>
    <definedName name="RRES10" localSheetId="13">[1]SERVIÇO!#REF!</definedName>
    <definedName name="RRES10" localSheetId="14">[1]SERVIÇO!#REF!</definedName>
    <definedName name="RRES10" localSheetId="12">[1]SERVIÇO!#REF!</definedName>
    <definedName name="RRES10" localSheetId="24">[1]SERVIÇO!#REF!</definedName>
    <definedName name="RRES10">[1]SERVIÇO!#REF!</definedName>
    <definedName name="RRES15" localSheetId="19">[1]SERVIÇO!#REF!</definedName>
    <definedName name="RRES15" localSheetId="23">[1]SERVIÇO!#REF!</definedName>
    <definedName name="RRES15" localSheetId="3">[1]SERVIÇO!#REF!</definedName>
    <definedName name="RRES15" localSheetId="2">[1]SERVIÇO!#REF!</definedName>
    <definedName name="RRES15" localSheetId="27">[1]SERVIÇO!#REF!</definedName>
    <definedName name="RRES15" localSheetId="17">[1]SERVIÇO!#REF!</definedName>
    <definedName name="RRES15" localSheetId="4">[1]SERVIÇO!#REF!</definedName>
    <definedName name="RRES15" localSheetId="28">[1]SERVIÇO!#REF!</definedName>
    <definedName name="RRES15" localSheetId="22">[1]SERVIÇO!#REF!</definedName>
    <definedName name="RRES15" localSheetId="21">[1]SERVIÇO!#REF!</definedName>
    <definedName name="RRES15" localSheetId="20">[1]SERVIÇO!#REF!</definedName>
    <definedName name="RRES15" localSheetId="18">[1]SERVIÇO!#REF!</definedName>
    <definedName name="RRES15" localSheetId="26">[1]SERVIÇO!#REF!</definedName>
    <definedName name="RRES15" localSheetId="25">[1]SERVIÇO!#REF!</definedName>
    <definedName name="RRES15" localSheetId="15">[1]SERVIÇO!#REF!</definedName>
    <definedName name="RRES15" localSheetId="0">[1]SERVIÇO!#REF!</definedName>
    <definedName name="RRES15" localSheetId="13">[1]SERVIÇO!#REF!</definedName>
    <definedName name="RRES15" localSheetId="14">[1]SERVIÇO!#REF!</definedName>
    <definedName name="RRES15" localSheetId="12">[1]SERVIÇO!#REF!</definedName>
    <definedName name="RRES15" localSheetId="24">[1]SERVIÇO!#REF!</definedName>
    <definedName name="RRES15">[1]SERVIÇO!#REF!</definedName>
    <definedName name="RRES20" localSheetId="19">[1]SERVIÇO!#REF!</definedName>
    <definedName name="RRES20" localSheetId="23">[1]SERVIÇO!#REF!</definedName>
    <definedName name="RRES20" localSheetId="3">[1]SERVIÇO!#REF!</definedName>
    <definedName name="RRES20" localSheetId="2">[1]SERVIÇO!#REF!</definedName>
    <definedName name="RRES20" localSheetId="27">[1]SERVIÇO!#REF!</definedName>
    <definedName name="RRES20" localSheetId="17">[1]SERVIÇO!#REF!</definedName>
    <definedName name="RRES20" localSheetId="4">[1]SERVIÇO!#REF!</definedName>
    <definedName name="RRES20" localSheetId="28">[1]SERVIÇO!#REF!</definedName>
    <definedName name="RRES20" localSheetId="22">[1]SERVIÇO!#REF!</definedName>
    <definedName name="RRES20" localSheetId="21">[1]SERVIÇO!#REF!</definedName>
    <definedName name="RRES20" localSheetId="20">[1]SERVIÇO!#REF!</definedName>
    <definedName name="RRES20" localSheetId="18">[1]SERVIÇO!#REF!</definedName>
    <definedName name="RRES20" localSheetId="26">[1]SERVIÇO!#REF!</definedName>
    <definedName name="RRES20" localSheetId="25">[1]SERVIÇO!#REF!</definedName>
    <definedName name="RRES20" localSheetId="15">[1]SERVIÇO!#REF!</definedName>
    <definedName name="RRES20" localSheetId="0">[1]SERVIÇO!#REF!</definedName>
    <definedName name="RRES20" localSheetId="13">[1]SERVIÇO!#REF!</definedName>
    <definedName name="RRES20" localSheetId="14">[1]SERVIÇO!#REF!</definedName>
    <definedName name="RRES20" localSheetId="12">[1]SERVIÇO!#REF!</definedName>
    <definedName name="RRES20" localSheetId="24">[1]SERVIÇO!#REF!</definedName>
    <definedName name="RRES20">[1]SERVIÇO!#REF!</definedName>
    <definedName name="RRR" localSheetId="19">[1]SERVIÇO!#REF!</definedName>
    <definedName name="RRR" localSheetId="23">[1]SERVIÇO!#REF!</definedName>
    <definedName name="RRR" localSheetId="3">[1]SERVIÇO!#REF!</definedName>
    <definedName name="RRR" localSheetId="2">[1]SERVIÇO!#REF!</definedName>
    <definedName name="RRR" localSheetId="27">[1]SERVIÇO!#REF!</definedName>
    <definedName name="RRR" localSheetId="17">[1]SERVIÇO!#REF!</definedName>
    <definedName name="RRR" localSheetId="4">[1]SERVIÇO!#REF!</definedName>
    <definedName name="RRR" localSheetId="28">[1]SERVIÇO!#REF!</definedName>
    <definedName name="RRR" localSheetId="22">[1]SERVIÇO!#REF!</definedName>
    <definedName name="RRR" localSheetId="21">[1]SERVIÇO!#REF!</definedName>
    <definedName name="RRR" localSheetId="20">[1]SERVIÇO!#REF!</definedName>
    <definedName name="RRR" localSheetId="18">[1]SERVIÇO!#REF!</definedName>
    <definedName name="RRR" localSheetId="26">[1]SERVIÇO!#REF!</definedName>
    <definedName name="RRR" localSheetId="25">[1]SERVIÇO!#REF!</definedName>
    <definedName name="RRR" localSheetId="15">[1]SERVIÇO!#REF!</definedName>
    <definedName name="RRR" localSheetId="0">[1]SERVIÇO!#REF!</definedName>
    <definedName name="RRR" localSheetId="13">[1]SERVIÇO!#REF!</definedName>
    <definedName name="RRR" localSheetId="14">[1]SERVIÇO!#REF!</definedName>
    <definedName name="RRR" localSheetId="12">[1]SERVIÇO!#REF!</definedName>
    <definedName name="RRR" localSheetId="24">[1]SERVIÇO!#REF!</definedName>
    <definedName name="RRR">[1]SERVIÇO!#REF!</definedName>
    <definedName name="RRTEMP" localSheetId="19">[1]SERVIÇO!#REF!</definedName>
    <definedName name="RRTEMP" localSheetId="23">[1]SERVIÇO!#REF!</definedName>
    <definedName name="RRTEMP" localSheetId="3">[1]SERVIÇO!#REF!</definedName>
    <definedName name="RRTEMP" localSheetId="2">[1]SERVIÇO!#REF!</definedName>
    <definedName name="RRTEMP" localSheetId="27">[1]SERVIÇO!#REF!</definedName>
    <definedName name="RRTEMP" localSheetId="17">[1]SERVIÇO!#REF!</definedName>
    <definedName name="RRTEMP" localSheetId="4">[1]SERVIÇO!#REF!</definedName>
    <definedName name="RRTEMP" localSheetId="28">[1]SERVIÇO!#REF!</definedName>
    <definedName name="RRTEMP" localSheetId="22">[1]SERVIÇO!#REF!</definedName>
    <definedName name="RRTEMP" localSheetId="21">[1]SERVIÇO!#REF!</definedName>
    <definedName name="RRTEMP" localSheetId="20">[1]SERVIÇO!#REF!</definedName>
    <definedName name="RRTEMP" localSheetId="18">[1]SERVIÇO!#REF!</definedName>
    <definedName name="RRTEMP" localSheetId="26">[1]SERVIÇO!#REF!</definedName>
    <definedName name="RRTEMP" localSheetId="25">[1]SERVIÇO!#REF!</definedName>
    <definedName name="RRTEMP" localSheetId="15">[1]SERVIÇO!#REF!</definedName>
    <definedName name="RRTEMP" localSheetId="0">[1]SERVIÇO!#REF!</definedName>
    <definedName name="RRTEMP" localSheetId="13">[1]SERVIÇO!#REF!</definedName>
    <definedName name="RRTEMP" localSheetId="14">[1]SERVIÇO!#REF!</definedName>
    <definedName name="RRTEMP" localSheetId="12">[1]SERVIÇO!#REF!</definedName>
    <definedName name="RRTEMP" localSheetId="24">[1]SERVIÇO!#REF!</definedName>
    <definedName name="RRTEMP">[1]SERVIÇO!#REF!</definedName>
    <definedName name="RSEQ" localSheetId="19">[1]SERVIÇO!#REF!</definedName>
    <definedName name="RSEQ" localSheetId="23">[1]SERVIÇO!#REF!</definedName>
    <definedName name="RSEQ" localSheetId="3">[1]SERVIÇO!#REF!</definedName>
    <definedName name="RSEQ" localSheetId="2">[1]SERVIÇO!#REF!</definedName>
    <definedName name="RSEQ" localSheetId="27">[1]SERVIÇO!#REF!</definedName>
    <definedName name="RSEQ" localSheetId="17">[1]SERVIÇO!#REF!</definedName>
    <definedName name="RSEQ" localSheetId="4">[1]SERVIÇO!#REF!</definedName>
    <definedName name="RSEQ" localSheetId="28">[1]SERVIÇO!#REF!</definedName>
    <definedName name="RSEQ" localSheetId="22">[1]SERVIÇO!#REF!</definedName>
    <definedName name="RSEQ" localSheetId="21">[1]SERVIÇO!#REF!</definedName>
    <definedName name="RSEQ" localSheetId="20">[1]SERVIÇO!#REF!</definedName>
    <definedName name="RSEQ" localSheetId="18">[1]SERVIÇO!#REF!</definedName>
    <definedName name="RSEQ" localSheetId="26">[1]SERVIÇO!#REF!</definedName>
    <definedName name="RSEQ" localSheetId="25">[1]SERVIÇO!#REF!</definedName>
    <definedName name="RSEQ" localSheetId="15">[1]SERVIÇO!#REF!</definedName>
    <definedName name="RSEQ" localSheetId="0">[1]SERVIÇO!#REF!</definedName>
    <definedName name="RSEQ" localSheetId="13">[1]SERVIÇO!#REF!</definedName>
    <definedName name="RSEQ" localSheetId="14">[1]SERVIÇO!#REF!</definedName>
    <definedName name="RSEQ" localSheetId="12">[1]SERVIÇO!#REF!</definedName>
    <definedName name="RSEQ" localSheetId="24">[1]SERVIÇO!#REF!</definedName>
    <definedName name="RSEQ">[1]SERVIÇO!#REF!</definedName>
    <definedName name="RSUBTOT" localSheetId="19">[1]SERVIÇO!#REF!</definedName>
    <definedName name="RSUBTOT" localSheetId="23">[1]SERVIÇO!#REF!</definedName>
    <definedName name="RSUBTOT" localSheetId="3">[1]SERVIÇO!#REF!</definedName>
    <definedName name="RSUBTOT" localSheetId="2">[1]SERVIÇO!#REF!</definedName>
    <definedName name="RSUBTOT" localSheetId="27">[1]SERVIÇO!#REF!</definedName>
    <definedName name="RSUBTOT" localSheetId="17">[1]SERVIÇO!#REF!</definedName>
    <definedName name="RSUBTOT" localSheetId="4">[1]SERVIÇO!#REF!</definedName>
    <definedName name="RSUBTOT" localSheetId="28">[1]SERVIÇO!#REF!</definedName>
    <definedName name="RSUBTOT" localSheetId="22">[1]SERVIÇO!#REF!</definedName>
    <definedName name="RSUBTOT" localSheetId="21">[1]SERVIÇO!#REF!</definedName>
    <definedName name="RSUBTOT" localSheetId="20">[1]SERVIÇO!#REF!</definedName>
    <definedName name="RSUBTOT" localSheetId="18">[1]SERVIÇO!#REF!</definedName>
    <definedName name="RSUBTOT" localSheetId="26">[1]SERVIÇO!#REF!</definedName>
    <definedName name="RSUBTOT" localSheetId="25">[1]SERVIÇO!#REF!</definedName>
    <definedName name="RSUBTOT" localSheetId="15">[1]SERVIÇO!#REF!</definedName>
    <definedName name="RSUBTOT" localSheetId="0">[1]SERVIÇO!#REF!</definedName>
    <definedName name="RSUBTOT" localSheetId="13">[1]SERVIÇO!#REF!</definedName>
    <definedName name="RSUBTOT" localSheetId="14">[1]SERVIÇO!#REF!</definedName>
    <definedName name="RSUBTOT" localSheetId="12">[1]SERVIÇO!#REF!</definedName>
    <definedName name="RSUBTOT" localSheetId="24">[1]SERVIÇO!#REF!</definedName>
    <definedName name="RSUBTOT">[1]SERVIÇO!#REF!</definedName>
    <definedName name="rtitbeb" localSheetId="19">[1]SERVIÇO!#REF!</definedName>
    <definedName name="rtitbeb" localSheetId="23">[1]SERVIÇO!#REF!</definedName>
    <definedName name="rtitbeb" localSheetId="3">[1]SERVIÇO!#REF!</definedName>
    <definedName name="rtitbeb" localSheetId="2">[1]SERVIÇO!#REF!</definedName>
    <definedName name="rtitbeb" localSheetId="27">[1]SERVIÇO!#REF!</definedName>
    <definedName name="rtitbeb" localSheetId="17">[1]SERVIÇO!#REF!</definedName>
    <definedName name="rtitbeb" localSheetId="4">[1]SERVIÇO!#REF!</definedName>
    <definedName name="rtitbeb" localSheetId="28">[1]SERVIÇO!#REF!</definedName>
    <definedName name="rtitbeb" localSheetId="22">[1]SERVIÇO!#REF!</definedName>
    <definedName name="rtitbeb" localSheetId="21">[1]SERVIÇO!#REF!</definedName>
    <definedName name="rtitbeb" localSheetId="20">[1]SERVIÇO!#REF!</definedName>
    <definedName name="rtitbeb" localSheetId="18">[1]SERVIÇO!#REF!</definedName>
    <definedName name="rtitbeb" localSheetId="26">[1]SERVIÇO!#REF!</definedName>
    <definedName name="rtitbeb" localSheetId="25">[1]SERVIÇO!#REF!</definedName>
    <definedName name="rtitbeb" localSheetId="15">[1]SERVIÇO!#REF!</definedName>
    <definedName name="rtitbeb" localSheetId="0">[1]SERVIÇO!#REF!</definedName>
    <definedName name="rtitbeb" localSheetId="13">[1]SERVIÇO!#REF!</definedName>
    <definedName name="rtitbeb" localSheetId="14">[1]SERVIÇO!#REF!</definedName>
    <definedName name="rtitbeb" localSheetId="12">[1]SERVIÇO!#REF!</definedName>
    <definedName name="rtitbeb" localSheetId="24">[1]SERVIÇO!#REF!</definedName>
    <definedName name="rtitbeb">[1]SERVIÇO!#REF!</definedName>
    <definedName name="RTITCHAF" localSheetId="19">[1]SERVIÇO!#REF!</definedName>
    <definedName name="RTITCHAF" localSheetId="23">[1]SERVIÇO!#REF!</definedName>
    <definedName name="RTITCHAF" localSheetId="3">[1]SERVIÇO!#REF!</definedName>
    <definedName name="RTITCHAF" localSheetId="2">[1]SERVIÇO!#REF!</definedName>
    <definedName name="RTITCHAF" localSheetId="27">[1]SERVIÇO!#REF!</definedName>
    <definedName name="RTITCHAF" localSheetId="17">[1]SERVIÇO!#REF!</definedName>
    <definedName name="RTITCHAF" localSheetId="4">[1]SERVIÇO!#REF!</definedName>
    <definedName name="RTITCHAF" localSheetId="28">[1]SERVIÇO!#REF!</definedName>
    <definedName name="RTITCHAF" localSheetId="22">[1]SERVIÇO!#REF!</definedName>
    <definedName name="RTITCHAF" localSheetId="21">[1]SERVIÇO!#REF!</definedName>
    <definedName name="RTITCHAF" localSheetId="20">[1]SERVIÇO!#REF!</definedName>
    <definedName name="RTITCHAF" localSheetId="18">[1]SERVIÇO!#REF!</definedName>
    <definedName name="RTITCHAF" localSheetId="26">[1]SERVIÇO!#REF!</definedName>
    <definedName name="RTITCHAF" localSheetId="25">[1]SERVIÇO!#REF!</definedName>
    <definedName name="RTITCHAF" localSheetId="15">[1]SERVIÇO!#REF!</definedName>
    <definedName name="RTITCHAF" localSheetId="0">[1]SERVIÇO!#REF!</definedName>
    <definedName name="RTITCHAF" localSheetId="13">[1]SERVIÇO!#REF!</definedName>
    <definedName name="RTITCHAF" localSheetId="14">[1]SERVIÇO!#REF!</definedName>
    <definedName name="RTITCHAF" localSheetId="12">[1]SERVIÇO!#REF!</definedName>
    <definedName name="RTITCHAF" localSheetId="24">[1]SERVIÇO!#REF!</definedName>
    <definedName name="RTITCHAF">[1]SERVIÇO!#REF!</definedName>
    <definedName name="rtubos" localSheetId="19">[1]SERVIÇO!#REF!</definedName>
    <definedName name="rtubos" localSheetId="23">[1]SERVIÇO!#REF!</definedName>
    <definedName name="rtubos" localSheetId="3">[1]SERVIÇO!#REF!</definedName>
    <definedName name="rtubos" localSheetId="2">[1]SERVIÇO!#REF!</definedName>
    <definedName name="rtubos" localSheetId="27">[1]SERVIÇO!#REF!</definedName>
    <definedName name="rtubos" localSheetId="17">[1]SERVIÇO!#REF!</definedName>
    <definedName name="rtubos" localSheetId="4">[1]SERVIÇO!#REF!</definedName>
    <definedName name="rtubos" localSheetId="28">[1]SERVIÇO!#REF!</definedName>
    <definedName name="rtubos" localSheetId="22">[1]SERVIÇO!#REF!</definedName>
    <definedName name="rtubos" localSheetId="21">[1]SERVIÇO!#REF!</definedName>
    <definedName name="rtubos" localSheetId="20">[1]SERVIÇO!#REF!</definedName>
    <definedName name="rtubos" localSheetId="18">[1]SERVIÇO!#REF!</definedName>
    <definedName name="rtubos" localSheetId="26">[1]SERVIÇO!#REF!</definedName>
    <definedName name="rtubos" localSheetId="25">[1]SERVIÇO!#REF!</definedName>
    <definedName name="rtubos" localSheetId="15">[1]SERVIÇO!#REF!</definedName>
    <definedName name="rtubos" localSheetId="0">[1]SERVIÇO!#REF!</definedName>
    <definedName name="rtubos" localSheetId="13">[1]SERVIÇO!#REF!</definedName>
    <definedName name="rtubos" localSheetId="14">[1]SERVIÇO!#REF!</definedName>
    <definedName name="rtubos" localSheetId="12">[1]SERVIÇO!#REF!</definedName>
    <definedName name="rtubos" localSheetId="24">[1]SERVIÇO!#REF!</definedName>
    <definedName name="rtubos">[1]SERVIÇO!#REF!</definedName>
    <definedName name="SaldoFluxoCaixaProjetadoMensal" localSheetId="19">#REF!</definedName>
    <definedName name="SaldoFluxoCaixaProjetadoMensal" localSheetId="23">#REF!</definedName>
    <definedName name="SaldoFluxoCaixaProjetadoMensal" localSheetId="3">#REF!</definedName>
    <definedName name="SaldoFluxoCaixaProjetadoMensal" localSheetId="2">#REF!</definedName>
    <definedName name="SaldoFluxoCaixaProjetadoMensal" localSheetId="27">#REF!</definedName>
    <definedName name="SaldoFluxoCaixaProjetadoMensal" localSheetId="17">#REF!</definedName>
    <definedName name="SaldoFluxoCaixaProjetadoMensal" localSheetId="4">#REF!</definedName>
    <definedName name="SaldoFluxoCaixaProjetadoMensal" localSheetId="28">#REF!</definedName>
    <definedName name="SaldoFluxoCaixaProjetadoMensal" localSheetId="22">#REF!</definedName>
    <definedName name="SaldoFluxoCaixaProjetadoMensal" localSheetId="21">#REF!</definedName>
    <definedName name="SaldoFluxoCaixaProjetadoMensal" localSheetId="20">#REF!</definedName>
    <definedName name="SaldoFluxoCaixaProjetadoMensal" localSheetId="18">#REF!</definedName>
    <definedName name="SaldoFluxoCaixaProjetadoMensal" localSheetId="26">#REF!</definedName>
    <definedName name="SaldoFluxoCaixaProjetadoMensal" localSheetId="25">#REF!</definedName>
    <definedName name="SaldoFluxoCaixaProjetadoMensal" localSheetId="15">#REF!</definedName>
    <definedName name="SaldoFluxoCaixaProjetadoMensal" localSheetId="0">#REF!</definedName>
    <definedName name="SaldoFluxoCaixaProjetadoMensal" localSheetId="13">#REF!</definedName>
    <definedName name="SaldoFluxoCaixaProjetadoMensal" localSheetId="14">#REF!</definedName>
    <definedName name="SaldoFluxoCaixaProjetadoMensal" localSheetId="12">#REF!</definedName>
    <definedName name="SaldoFluxoCaixaProjetadoMensal" localSheetId="24">#REF!</definedName>
    <definedName name="SaldoFluxoCaixaProjetadoMensal">#REF!</definedName>
    <definedName name="SISTEM1" localSheetId="19">[1]SERVIÇO!#REF!</definedName>
    <definedName name="SISTEM1" localSheetId="23">[1]SERVIÇO!#REF!</definedName>
    <definedName name="SISTEM1" localSheetId="3">[1]SERVIÇO!#REF!</definedName>
    <definedName name="SISTEM1" localSheetId="2">[1]SERVIÇO!#REF!</definedName>
    <definedName name="SISTEM1" localSheetId="27">[1]SERVIÇO!#REF!</definedName>
    <definedName name="SISTEM1" localSheetId="17">[1]SERVIÇO!#REF!</definedName>
    <definedName name="SISTEM1" localSheetId="4">[1]SERVIÇO!#REF!</definedName>
    <definedName name="SISTEM1" localSheetId="28">[1]SERVIÇO!#REF!</definedName>
    <definedName name="SISTEM1" localSheetId="22">[1]SERVIÇO!#REF!</definedName>
    <definedName name="SISTEM1" localSheetId="21">[1]SERVIÇO!#REF!</definedName>
    <definedName name="SISTEM1" localSheetId="20">[1]SERVIÇO!#REF!</definedName>
    <definedName name="SISTEM1" localSheetId="18">[1]SERVIÇO!#REF!</definedName>
    <definedName name="SISTEM1" localSheetId="26">[1]SERVIÇO!#REF!</definedName>
    <definedName name="SISTEM1" localSheetId="25">[1]SERVIÇO!#REF!</definedName>
    <definedName name="SISTEM1" localSheetId="15">[1]SERVIÇO!#REF!</definedName>
    <definedName name="SISTEM1" localSheetId="0">[1]SERVIÇO!#REF!</definedName>
    <definedName name="SISTEM1" localSheetId="13">[1]SERVIÇO!#REF!</definedName>
    <definedName name="SISTEM1" localSheetId="14">[1]SERVIÇO!#REF!</definedName>
    <definedName name="SISTEM1" localSheetId="12">[1]SERVIÇO!#REF!</definedName>
    <definedName name="SISTEM1" localSheetId="24">[1]SERVIÇO!#REF!</definedName>
    <definedName name="SISTEM1">[1]SERVIÇO!#REF!</definedName>
    <definedName name="SISTEM2" localSheetId="19">[1]SERVIÇO!#REF!</definedName>
    <definedName name="SISTEM2" localSheetId="23">[1]SERVIÇO!#REF!</definedName>
    <definedName name="SISTEM2" localSheetId="3">[1]SERVIÇO!#REF!</definedName>
    <definedName name="SISTEM2" localSheetId="2">[1]SERVIÇO!#REF!</definedName>
    <definedName name="SISTEM2" localSheetId="27">[1]SERVIÇO!#REF!</definedName>
    <definedName name="SISTEM2" localSheetId="17">[1]SERVIÇO!#REF!</definedName>
    <definedName name="SISTEM2" localSheetId="4">[1]SERVIÇO!#REF!</definedName>
    <definedName name="SISTEM2" localSheetId="28">[1]SERVIÇO!#REF!</definedName>
    <definedName name="SISTEM2" localSheetId="22">[1]SERVIÇO!#REF!</definedName>
    <definedName name="SISTEM2" localSheetId="21">[1]SERVIÇO!#REF!</definedName>
    <definedName name="SISTEM2" localSheetId="20">[1]SERVIÇO!#REF!</definedName>
    <definedName name="SISTEM2" localSheetId="18">[1]SERVIÇO!#REF!</definedName>
    <definedName name="SISTEM2" localSheetId="26">[1]SERVIÇO!#REF!</definedName>
    <definedName name="SISTEM2" localSheetId="25">[1]SERVIÇO!#REF!</definedName>
    <definedName name="SISTEM2" localSheetId="15">[1]SERVIÇO!#REF!</definedName>
    <definedName name="SISTEM2" localSheetId="0">[1]SERVIÇO!#REF!</definedName>
    <definedName name="SISTEM2" localSheetId="13">[1]SERVIÇO!#REF!</definedName>
    <definedName name="SISTEM2" localSheetId="14">[1]SERVIÇO!#REF!</definedName>
    <definedName name="SISTEM2" localSheetId="12">[1]SERVIÇO!#REF!</definedName>
    <definedName name="SISTEM2" localSheetId="24">[1]SERVIÇO!#REF!</definedName>
    <definedName name="SISTEM2">[1]SERVIÇO!#REF!</definedName>
    <definedName name="SSS" localSheetId="19">[1]SERVIÇO!#REF!</definedName>
    <definedName name="SSS" localSheetId="23">[1]SERVIÇO!#REF!</definedName>
    <definedName name="SSS" localSheetId="3">[1]SERVIÇO!#REF!</definedName>
    <definedName name="SSS" localSheetId="2">[1]SERVIÇO!#REF!</definedName>
    <definedName name="SSS" localSheetId="27">[1]SERVIÇO!#REF!</definedName>
    <definedName name="SSS" localSheetId="17">[1]SERVIÇO!#REF!</definedName>
    <definedName name="SSS" localSheetId="4">[1]SERVIÇO!#REF!</definedName>
    <definedName name="SSS" localSheetId="28">[1]SERVIÇO!#REF!</definedName>
    <definedName name="SSS" localSheetId="22">[1]SERVIÇO!#REF!</definedName>
    <definedName name="SSS" localSheetId="21">[1]SERVIÇO!#REF!</definedName>
    <definedName name="SSS" localSheetId="20">[1]SERVIÇO!#REF!</definedName>
    <definedName name="SSS" localSheetId="18">[1]SERVIÇO!#REF!</definedName>
    <definedName name="SSS" localSheetId="26">[1]SERVIÇO!#REF!</definedName>
    <definedName name="SSS" localSheetId="25">[1]SERVIÇO!#REF!</definedName>
    <definedName name="SSS" localSheetId="15">[1]SERVIÇO!#REF!</definedName>
    <definedName name="SSS" localSheetId="0">[1]SERVIÇO!#REF!</definedName>
    <definedName name="SSS" localSheetId="13">[1]SERVIÇO!#REF!</definedName>
    <definedName name="SSS" localSheetId="14">[1]SERVIÇO!#REF!</definedName>
    <definedName name="SSS" localSheetId="12">[1]SERVIÇO!#REF!</definedName>
    <definedName name="SSS" localSheetId="24">[1]SERVIÇO!#REF!</definedName>
    <definedName name="SSS">[1]SERVIÇO!#REF!</definedName>
    <definedName name="SSTEMP" localSheetId="19">[1]SERVIÇO!#REF!</definedName>
    <definedName name="SSTEMP" localSheetId="23">[1]SERVIÇO!#REF!</definedName>
    <definedName name="SSTEMP" localSheetId="3">[1]SERVIÇO!#REF!</definedName>
    <definedName name="SSTEMP" localSheetId="2">[1]SERVIÇO!#REF!</definedName>
    <definedName name="SSTEMP" localSheetId="27">[1]SERVIÇO!#REF!</definedName>
    <definedName name="SSTEMP" localSheetId="17">[1]SERVIÇO!#REF!</definedName>
    <definedName name="SSTEMP" localSheetId="4">[1]SERVIÇO!#REF!</definedName>
    <definedName name="SSTEMP" localSheetId="28">[1]SERVIÇO!#REF!</definedName>
    <definedName name="SSTEMP" localSheetId="22">[1]SERVIÇO!#REF!</definedName>
    <definedName name="SSTEMP" localSheetId="21">[1]SERVIÇO!#REF!</definedName>
    <definedName name="SSTEMP" localSheetId="20">[1]SERVIÇO!#REF!</definedName>
    <definedName name="SSTEMP" localSheetId="18">[1]SERVIÇO!#REF!</definedName>
    <definedName name="SSTEMP" localSheetId="26">[1]SERVIÇO!#REF!</definedName>
    <definedName name="SSTEMP" localSheetId="25">[1]SERVIÇO!#REF!</definedName>
    <definedName name="SSTEMP" localSheetId="15">[1]SERVIÇO!#REF!</definedName>
    <definedName name="SSTEMP" localSheetId="0">[1]SERVIÇO!#REF!</definedName>
    <definedName name="SSTEMP" localSheetId="13">[1]SERVIÇO!#REF!</definedName>
    <definedName name="SSTEMP" localSheetId="14">[1]SERVIÇO!#REF!</definedName>
    <definedName name="SSTEMP" localSheetId="12">[1]SERVIÇO!#REF!</definedName>
    <definedName name="SSTEMP" localSheetId="24">[1]SERVIÇO!#REF!</definedName>
    <definedName name="SSTEMP">[1]SERVIÇO!#REF!</definedName>
    <definedName name="SUBDER" localSheetId="19">[1]SERVIÇO!#REF!</definedName>
    <definedName name="SUBDER" localSheetId="23">[1]SERVIÇO!#REF!</definedName>
    <definedName name="SUBDER" localSheetId="3">[1]SERVIÇO!#REF!</definedName>
    <definedName name="SUBDER" localSheetId="2">[1]SERVIÇO!#REF!</definedName>
    <definedName name="SUBDER" localSheetId="27">[1]SERVIÇO!#REF!</definedName>
    <definedName name="SUBDER" localSheetId="17">[1]SERVIÇO!#REF!</definedName>
    <definedName name="SUBDER" localSheetId="4">[1]SERVIÇO!#REF!</definedName>
    <definedName name="SUBDER" localSheetId="28">[1]SERVIÇO!#REF!</definedName>
    <definedName name="SUBDER" localSheetId="22">[1]SERVIÇO!#REF!</definedName>
    <definedName name="SUBDER" localSheetId="21">[1]SERVIÇO!#REF!</definedName>
    <definedName name="SUBDER" localSheetId="20">[1]SERVIÇO!#REF!</definedName>
    <definedName name="SUBDER" localSheetId="18">[1]SERVIÇO!#REF!</definedName>
    <definedName name="SUBDER" localSheetId="26">[1]SERVIÇO!#REF!</definedName>
    <definedName name="SUBDER" localSheetId="25">[1]SERVIÇO!#REF!</definedName>
    <definedName name="SUBDER" localSheetId="15">[1]SERVIÇO!#REF!</definedName>
    <definedName name="SUBDER" localSheetId="0">[1]SERVIÇO!#REF!</definedName>
    <definedName name="SUBDER" localSheetId="13">[1]SERVIÇO!#REF!</definedName>
    <definedName name="SUBDER" localSheetId="14">[1]SERVIÇO!#REF!</definedName>
    <definedName name="SUBDER" localSheetId="12">[1]SERVIÇO!#REF!</definedName>
    <definedName name="SUBDER" localSheetId="24">[1]SERVIÇO!#REF!</definedName>
    <definedName name="SUBDER">[1]SERVIÇO!#REF!</definedName>
    <definedName name="SUBDIV" localSheetId="19">[1]SERVIÇO!#REF!</definedName>
    <definedName name="SUBDIV" localSheetId="23">[1]SERVIÇO!#REF!</definedName>
    <definedName name="SUBDIV" localSheetId="3">[1]SERVIÇO!#REF!</definedName>
    <definedName name="SUBDIV" localSheetId="2">[1]SERVIÇO!#REF!</definedName>
    <definedName name="SUBDIV" localSheetId="27">[1]SERVIÇO!#REF!</definedName>
    <definedName name="SUBDIV" localSheetId="17">[1]SERVIÇO!#REF!</definedName>
    <definedName name="SUBDIV" localSheetId="4">[1]SERVIÇO!#REF!</definedName>
    <definedName name="SUBDIV" localSheetId="28">[1]SERVIÇO!#REF!</definedName>
    <definedName name="SUBDIV" localSheetId="22">[1]SERVIÇO!#REF!</definedName>
    <definedName name="SUBDIV" localSheetId="21">[1]SERVIÇO!#REF!</definedName>
    <definedName name="SUBDIV" localSheetId="20">[1]SERVIÇO!#REF!</definedName>
    <definedName name="SUBDIV" localSheetId="18">[1]SERVIÇO!#REF!</definedName>
    <definedName name="SUBDIV" localSheetId="26">[1]SERVIÇO!#REF!</definedName>
    <definedName name="SUBDIV" localSheetId="25">[1]SERVIÇO!#REF!</definedName>
    <definedName name="SUBDIV" localSheetId="15">[1]SERVIÇO!#REF!</definedName>
    <definedName name="SUBDIV" localSheetId="0">[1]SERVIÇO!#REF!</definedName>
    <definedName name="SUBDIV" localSheetId="13">[1]SERVIÇO!#REF!</definedName>
    <definedName name="SUBDIV" localSheetId="14">[1]SERVIÇO!#REF!</definedName>
    <definedName name="SUBDIV" localSheetId="12">[1]SERVIÇO!#REF!</definedName>
    <definedName name="SUBDIV" localSheetId="24">[1]SERVIÇO!#REF!</definedName>
    <definedName name="SUBDIV">[1]SERVIÇO!#REF!</definedName>
    <definedName name="SUBEQP" localSheetId="19">[1]SERVIÇO!#REF!</definedName>
    <definedName name="SUBEQP" localSheetId="23">[1]SERVIÇO!#REF!</definedName>
    <definedName name="SUBEQP" localSheetId="3">[1]SERVIÇO!#REF!</definedName>
    <definedName name="SUBEQP" localSheetId="2">[1]SERVIÇO!#REF!</definedName>
    <definedName name="SUBEQP" localSheetId="27">[1]SERVIÇO!#REF!</definedName>
    <definedName name="SUBEQP" localSheetId="17">[1]SERVIÇO!#REF!</definedName>
    <definedName name="SUBEQP" localSheetId="4">[1]SERVIÇO!#REF!</definedName>
    <definedName name="SUBEQP" localSheetId="28">[1]SERVIÇO!#REF!</definedName>
    <definedName name="SUBEQP" localSheetId="22">[1]SERVIÇO!#REF!</definedName>
    <definedName name="SUBEQP" localSheetId="21">[1]SERVIÇO!#REF!</definedName>
    <definedName name="SUBEQP" localSheetId="20">[1]SERVIÇO!#REF!</definedName>
    <definedName name="SUBEQP" localSheetId="18">[1]SERVIÇO!#REF!</definedName>
    <definedName name="SUBEQP" localSheetId="26">[1]SERVIÇO!#REF!</definedName>
    <definedName name="SUBEQP" localSheetId="25">[1]SERVIÇO!#REF!</definedName>
    <definedName name="SUBEQP" localSheetId="15">[1]SERVIÇO!#REF!</definedName>
    <definedName name="SUBEQP" localSheetId="0">[1]SERVIÇO!#REF!</definedName>
    <definedName name="SUBEQP" localSheetId="13">[1]SERVIÇO!#REF!</definedName>
    <definedName name="SUBEQP" localSheetId="14">[1]SERVIÇO!#REF!</definedName>
    <definedName name="SUBEQP" localSheetId="12">[1]SERVIÇO!#REF!</definedName>
    <definedName name="SUBEQP" localSheetId="24">[1]SERVIÇO!#REF!</definedName>
    <definedName name="SUBEQP">[1]SERVIÇO!#REF!</definedName>
    <definedName name="SUBMUR" localSheetId="19">[1]SERVIÇO!#REF!</definedName>
    <definedName name="SUBMUR" localSheetId="23">[1]SERVIÇO!#REF!</definedName>
    <definedName name="SUBMUR" localSheetId="3">[1]SERVIÇO!#REF!</definedName>
    <definedName name="SUBMUR" localSheetId="2">[1]SERVIÇO!#REF!</definedName>
    <definedName name="SUBMUR" localSheetId="27">[1]SERVIÇO!#REF!</definedName>
    <definedName name="SUBMUR" localSheetId="17">[1]SERVIÇO!#REF!</definedName>
    <definedName name="SUBMUR" localSheetId="4">[1]SERVIÇO!#REF!</definedName>
    <definedName name="SUBMUR" localSheetId="28">[1]SERVIÇO!#REF!</definedName>
    <definedName name="SUBMUR" localSheetId="22">[1]SERVIÇO!#REF!</definedName>
    <definedName name="SUBMUR" localSheetId="21">[1]SERVIÇO!#REF!</definedName>
    <definedName name="SUBMUR" localSheetId="20">[1]SERVIÇO!#REF!</definedName>
    <definedName name="SUBMUR" localSheetId="18">[1]SERVIÇO!#REF!</definedName>
    <definedName name="SUBMUR" localSheetId="26">[1]SERVIÇO!#REF!</definedName>
    <definedName name="SUBMUR" localSheetId="25">[1]SERVIÇO!#REF!</definedName>
    <definedName name="SUBMUR" localSheetId="15">[1]SERVIÇO!#REF!</definedName>
    <definedName name="SUBMUR" localSheetId="0">[1]SERVIÇO!#REF!</definedName>
    <definedName name="SUBMUR" localSheetId="13">[1]SERVIÇO!#REF!</definedName>
    <definedName name="SUBMUR" localSheetId="14">[1]SERVIÇO!#REF!</definedName>
    <definedName name="SUBMUR" localSheetId="12">[1]SERVIÇO!#REF!</definedName>
    <definedName name="SUBMUR" localSheetId="24">[1]SERVIÇO!#REF!</definedName>
    <definedName name="SUBMUR">[1]SERVIÇO!#REF!</definedName>
    <definedName name="titbeb" localSheetId="19">[1]SERVIÇO!#REF!</definedName>
    <definedName name="titbeb" localSheetId="23">[1]SERVIÇO!#REF!</definedName>
    <definedName name="titbeb" localSheetId="3">[1]SERVIÇO!#REF!</definedName>
    <definedName name="titbeb" localSheetId="2">[1]SERVIÇO!#REF!</definedName>
    <definedName name="titbeb" localSheetId="27">[1]SERVIÇO!#REF!</definedName>
    <definedName name="titbeb" localSheetId="17">[1]SERVIÇO!#REF!</definedName>
    <definedName name="titbeb" localSheetId="4">[1]SERVIÇO!#REF!</definedName>
    <definedName name="titbeb" localSheetId="28">[1]SERVIÇO!#REF!</definedName>
    <definedName name="titbeb" localSheetId="22">[1]SERVIÇO!#REF!</definedName>
    <definedName name="titbeb" localSheetId="21">[1]SERVIÇO!#REF!</definedName>
    <definedName name="titbeb" localSheetId="20">[1]SERVIÇO!#REF!</definedName>
    <definedName name="titbeb" localSheetId="18">[1]SERVIÇO!#REF!</definedName>
    <definedName name="titbeb" localSheetId="26">[1]SERVIÇO!#REF!</definedName>
    <definedName name="titbeb" localSheetId="25">[1]SERVIÇO!#REF!</definedName>
    <definedName name="titbeb" localSheetId="15">[1]SERVIÇO!#REF!</definedName>
    <definedName name="titbeb" localSheetId="0">[1]SERVIÇO!#REF!</definedName>
    <definedName name="titbeb" localSheetId="13">[1]SERVIÇO!#REF!</definedName>
    <definedName name="titbeb" localSheetId="14">[1]SERVIÇO!#REF!</definedName>
    <definedName name="titbeb" localSheetId="12">[1]SERVIÇO!#REF!</definedName>
    <definedName name="titbeb" localSheetId="24">[1]SERVIÇO!#REF!</definedName>
    <definedName name="titbeb">[1]SERVIÇO!#REF!</definedName>
    <definedName name="TITCHAF" localSheetId="19">[1]SERVIÇO!#REF!</definedName>
    <definedName name="TITCHAF" localSheetId="23">[1]SERVIÇO!#REF!</definedName>
    <definedName name="TITCHAF" localSheetId="3">[1]SERVIÇO!#REF!</definedName>
    <definedName name="TITCHAF" localSheetId="2">[1]SERVIÇO!#REF!</definedName>
    <definedName name="TITCHAF" localSheetId="27">[1]SERVIÇO!#REF!</definedName>
    <definedName name="TITCHAF" localSheetId="17">[1]SERVIÇO!#REF!</definedName>
    <definedName name="TITCHAF" localSheetId="4">[1]SERVIÇO!#REF!</definedName>
    <definedName name="TITCHAF" localSheetId="28">[1]SERVIÇO!#REF!</definedName>
    <definedName name="TITCHAF" localSheetId="22">[1]SERVIÇO!#REF!</definedName>
    <definedName name="TITCHAF" localSheetId="21">[1]SERVIÇO!#REF!</definedName>
    <definedName name="TITCHAF" localSheetId="20">[1]SERVIÇO!#REF!</definedName>
    <definedName name="TITCHAF" localSheetId="18">[1]SERVIÇO!#REF!</definedName>
    <definedName name="TITCHAF" localSheetId="26">[1]SERVIÇO!#REF!</definedName>
    <definedName name="TITCHAF" localSheetId="25">[1]SERVIÇO!#REF!</definedName>
    <definedName name="TITCHAF" localSheetId="15">[1]SERVIÇO!#REF!</definedName>
    <definedName name="TITCHAF" localSheetId="0">[1]SERVIÇO!#REF!</definedName>
    <definedName name="TITCHAF" localSheetId="13">[1]SERVIÇO!#REF!</definedName>
    <definedName name="TITCHAF" localSheetId="14">[1]SERVIÇO!#REF!</definedName>
    <definedName name="TITCHAF" localSheetId="12">[1]SERVIÇO!#REF!</definedName>
    <definedName name="TITCHAF" localSheetId="24">[1]SERVIÇO!#REF!</definedName>
    <definedName name="TITCHAF">[1]SERVIÇO!#REF!</definedName>
    <definedName name="TOTQTS" localSheetId="19">[1]SERVIÇO!#REF!</definedName>
    <definedName name="TOTQTS" localSheetId="23">[1]SERVIÇO!#REF!</definedName>
    <definedName name="TOTQTS" localSheetId="3">[1]SERVIÇO!#REF!</definedName>
    <definedName name="TOTQTS" localSheetId="2">[1]SERVIÇO!#REF!</definedName>
    <definedName name="TOTQTS" localSheetId="27">[1]SERVIÇO!#REF!</definedName>
    <definedName name="TOTQTS" localSheetId="17">[1]SERVIÇO!#REF!</definedName>
    <definedName name="TOTQTS" localSheetId="4">[1]SERVIÇO!#REF!</definedName>
    <definedName name="TOTQTS" localSheetId="28">[1]SERVIÇO!#REF!</definedName>
    <definedName name="TOTQTS" localSheetId="22">[1]SERVIÇO!#REF!</definedName>
    <definedName name="TOTQTS" localSheetId="21">[1]SERVIÇO!#REF!</definedName>
    <definedName name="TOTQTS" localSheetId="20">[1]SERVIÇO!#REF!</definedName>
    <definedName name="TOTQTS" localSheetId="18">[1]SERVIÇO!#REF!</definedName>
    <definedName name="TOTQTS" localSheetId="26">[1]SERVIÇO!#REF!</definedName>
    <definedName name="TOTQTS" localSheetId="25">[1]SERVIÇO!#REF!</definedName>
    <definedName name="TOTQTS" localSheetId="15">[1]SERVIÇO!#REF!</definedName>
    <definedName name="TOTQTS" localSheetId="0">[1]SERVIÇO!#REF!</definedName>
    <definedName name="TOTQTS" localSheetId="13">[1]SERVIÇO!#REF!</definedName>
    <definedName name="TOTQTS" localSheetId="14">[1]SERVIÇO!#REF!</definedName>
    <definedName name="TOTQTS" localSheetId="12">[1]SERVIÇO!#REF!</definedName>
    <definedName name="TOTQTS" localSheetId="11">[1]SERVIÇO!#REF!</definedName>
    <definedName name="TOTQTS" localSheetId="24">[1]SERVIÇO!#REF!</definedName>
    <definedName name="TOTQTS">[1]SERVIÇO!#REF!</definedName>
    <definedName name="TTT" localSheetId="19">[1]SERVIÇO!#REF!</definedName>
    <definedName name="TTT" localSheetId="23">[1]SERVIÇO!#REF!</definedName>
    <definedName name="TTT" localSheetId="3">[1]SERVIÇO!#REF!</definedName>
    <definedName name="TTT" localSheetId="2">[1]SERVIÇO!#REF!</definedName>
    <definedName name="TTT" localSheetId="27">[1]SERVIÇO!#REF!</definedName>
    <definedName name="TTT" localSheetId="17">[1]SERVIÇO!#REF!</definedName>
    <definedName name="TTT" localSheetId="4">[1]SERVIÇO!#REF!</definedName>
    <definedName name="TTT" localSheetId="28">[1]SERVIÇO!#REF!</definedName>
    <definedName name="TTT" localSheetId="22">[1]SERVIÇO!#REF!</definedName>
    <definedName name="TTT" localSheetId="21">[1]SERVIÇO!#REF!</definedName>
    <definedName name="TTT" localSheetId="20">[1]SERVIÇO!#REF!</definedName>
    <definedName name="TTT" localSheetId="18">[1]SERVIÇO!#REF!</definedName>
    <definedName name="TTT" localSheetId="26">[1]SERVIÇO!#REF!</definedName>
    <definedName name="TTT" localSheetId="25">[1]SERVIÇO!#REF!</definedName>
    <definedName name="TTT" localSheetId="15">[1]SERVIÇO!#REF!</definedName>
    <definedName name="TTT" localSheetId="0">[1]SERVIÇO!#REF!</definedName>
    <definedName name="TTT" localSheetId="13">[1]SERVIÇO!#REF!</definedName>
    <definedName name="TTT" localSheetId="14">[1]SERVIÇO!#REF!</definedName>
    <definedName name="TTT" localSheetId="12">[1]SERVIÇO!#REF!</definedName>
    <definedName name="TTT" localSheetId="11">[1]SERVIÇO!#REF!</definedName>
    <definedName name="TTT" localSheetId="24">[1]SERVIÇO!#REF!</definedName>
    <definedName name="TTT">[1]SERVIÇO!#REF!</definedName>
    <definedName name="TXTEQUIP" localSheetId="19">[1]SERVIÇO!#REF!</definedName>
    <definedName name="TXTEQUIP" localSheetId="23">[1]SERVIÇO!#REF!</definedName>
    <definedName name="TXTEQUIP" localSheetId="3">[1]SERVIÇO!#REF!</definedName>
    <definedName name="TXTEQUIP" localSheetId="2">[1]SERVIÇO!#REF!</definedName>
    <definedName name="TXTEQUIP" localSheetId="27">[1]SERVIÇO!#REF!</definedName>
    <definedName name="TXTEQUIP" localSheetId="17">[1]SERVIÇO!#REF!</definedName>
    <definedName name="TXTEQUIP" localSheetId="4">[1]SERVIÇO!#REF!</definedName>
    <definedName name="TXTEQUIP" localSheetId="28">[1]SERVIÇO!#REF!</definedName>
    <definedName name="TXTEQUIP" localSheetId="22">[1]SERVIÇO!#REF!</definedName>
    <definedName name="TXTEQUIP" localSheetId="21">[1]SERVIÇO!#REF!</definedName>
    <definedName name="TXTEQUIP" localSheetId="20">[1]SERVIÇO!#REF!</definedName>
    <definedName name="TXTEQUIP" localSheetId="18">[1]SERVIÇO!#REF!</definedName>
    <definedName name="TXTEQUIP" localSheetId="26">[1]SERVIÇO!#REF!</definedName>
    <definedName name="TXTEQUIP" localSheetId="25">[1]SERVIÇO!#REF!</definedName>
    <definedName name="TXTEQUIP" localSheetId="15">[1]SERVIÇO!#REF!</definedName>
    <definedName name="TXTEQUIP" localSheetId="0">[1]SERVIÇO!#REF!</definedName>
    <definedName name="TXTEQUIP" localSheetId="13">[1]SERVIÇO!#REF!</definedName>
    <definedName name="TXTEQUIP" localSheetId="14">[1]SERVIÇO!#REF!</definedName>
    <definedName name="TXTEQUIP" localSheetId="12">[1]SERVIÇO!#REF!</definedName>
    <definedName name="TXTEQUIP" localSheetId="11">[1]SERVIÇO!#REF!</definedName>
    <definedName name="TXTEQUIP" localSheetId="24">[1]SERVIÇO!#REF!</definedName>
    <definedName name="TXTEQUIP">[1]SERVIÇO!#REF!</definedName>
    <definedName name="TXTMARCA" localSheetId="19">[1]SERVIÇO!#REF!</definedName>
    <definedName name="TXTMARCA" localSheetId="23">[1]SERVIÇO!#REF!</definedName>
    <definedName name="TXTMARCA" localSheetId="3">[1]SERVIÇO!#REF!</definedName>
    <definedName name="TXTMARCA" localSheetId="2">[1]SERVIÇO!#REF!</definedName>
    <definedName name="TXTMARCA" localSheetId="27">[1]SERVIÇO!#REF!</definedName>
    <definedName name="TXTMARCA" localSheetId="17">[1]SERVIÇO!#REF!</definedName>
    <definedName name="TXTMARCA" localSheetId="4">[1]SERVIÇO!#REF!</definedName>
    <definedName name="TXTMARCA" localSheetId="28">[1]SERVIÇO!#REF!</definedName>
    <definedName name="TXTMARCA" localSheetId="22">[1]SERVIÇO!#REF!</definedName>
    <definedName name="TXTMARCA" localSheetId="21">[1]SERVIÇO!#REF!</definedName>
    <definedName name="TXTMARCA" localSheetId="20">[1]SERVIÇO!#REF!</definedName>
    <definedName name="TXTMARCA" localSheetId="18">[1]SERVIÇO!#REF!</definedName>
    <definedName name="TXTMARCA" localSheetId="26">[1]SERVIÇO!#REF!</definedName>
    <definedName name="TXTMARCA" localSheetId="25">[1]SERVIÇO!#REF!</definedName>
    <definedName name="TXTMARCA" localSheetId="15">[1]SERVIÇO!#REF!</definedName>
    <definedName name="TXTMARCA" localSheetId="0">[1]SERVIÇO!#REF!</definedName>
    <definedName name="TXTMARCA" localSheetId="13">[1]SERVIÇO!#REF!</definedName>
    <definedName name="TXTMARCA" localSheetId="14">[1]SERVIÇO!#REF!</definedName>
    <definedName name="TXTMARCA" localSheetId="12">[1]SERVIÇO!#REF!</definedName>
    <definedName name="TXTMARCA" localSheetId="11">[1]SERVIÇO!#REF!</definedName>
    <definedName name="TXTMARCA" localSheetId="24">[1]SERVIÇO!#REF!</definedName>
    <definedName name="TXTMARCA">[1]SERVIÇO!#REF!</definedName>
    <definedName name="TXTMOD" localSheetId="19">[1]SERVIÇO!#REF!</definedName>
    <definedName name="TXTMOD" localSheetId="23">[1]SERVIÇO!#REF!</definedName>
    <definedName name="TXTMOD" localSheetId="3">[1]SERVIÇO!#REF!</definedName>
    <definedName name="TXTMOD" localSheetId="2">[1]SERVIÇO!#REF!</definedName>
    <definedName name="TXTMOD" localSheetId="27">[1]SERVIÇO!#REF!</definedName>
    <definedName name="TXTMOD" localSheetId="17">[1]SERVIÇO!#REF!</definedName>
    <definedName name="TXTMOD" localSheetId="4">[1]SERVIÇO!#REF!</definedName>
    <definedName name="TXTMOD" localSheetId="28">[1]SERVIÇO!#REF!</definedName>
    <definedName name="TXTMOD" localSheetId="22">[1]SERVIÇO!#REF!</definedName>
    <definedName name="TXTMOD" localSheetId="21">[1]SERVIÇO!#REF!</definedName>
    <definedName name="TXTMOD" localSheetId="20">[1]SERVIÇO!#REF!</definedName>
    <definedName name="TXTMOD" localSheetId="18">[1]SERVIÇO!#REF!</definedName>
    <definedName name="TXTMOD" localSheetId="26">[1]SERVIÇO!#REF!</definedName>
    <definedName name="TXTMOD" localSheetId="25">[1]SERVIÇO!#REF!</definedName>
    <definedName name="TXTMOD" localSheetId="15">[1]SERVIÇO!#REF!</definedName>
    <definedName name="TXTMOD" localSheetId="0">[1]SERVIÇO!#REF!</definedName>
    <definedName name="TXTMOD" localSheetId="13">[1]SERVIÇO!#REF!</definedName>
    <definedName name="TXTMOD" localSheetId="14">[1]SERVIÇO!#REF!</definedName>
    <definedName name="TXTMOD" localSheetId="12">[1]SERVIÇO!#REF!</definedName>
    <definedName name="TXTMOD" localSheetId="11">[1]SERVIÇO!#REF!</definedName>
    <definedName name="TXTMOD" localSheetId="24">[1]SERVIÇO!#REF!</definedName>
    <definedName name="TXTMOD">[1]SERVIÇO!#REF!</definedName>
    <definedName name="TXTPOT" localSheetId="19">[1]SERVIÇO!#REF!</definedName>
    <definedName name="TXTPOT" localSheetId="23">[1]SERVIÇO!#REF!</definedName>
    <definedName name="TXTPOT" localSheetId="3">[1]SERVIÇO!#REF!</definedName>
    <definedName name="TXTPOT" localSheetId="2">[1]SERVIÇO!#REF!</definedName>
    <definedName name="TXTPOT" localSheetId="27">[1]SERVIÇO!#REF!</definedName>
    <definedName name="TXTPOT" localSheetId="17">[1]SERVIÇO!#REF!</definedName>
    <definedName name="TXTPOT" localSheetId="4">[1]SERVIÇO!#REF!</definedName>
    <definedName name="TXTPOT" localSheetId="28">[1]SERVIÇO!#REF!</definedName>
    <definedName name="TXTPOT" localSheetId="22">[1]SERVIÇO!#REF!</definedName>
    <definedName name="TXTPOT" localSheetId="21">[1]SERVIÇO!#REF!</definedName>
    <definedName name="TXTPOT" localSheetId="20">[1]SERVIÇO!#REF!</definedName>
    <definedName name="TXTPOT" localSheetId="18">[1]SERVIÇO!#REF!</definedName>
    <definedName name="TXTPOT" localSheetId="26">[1]SERVIÇO!#REF!</definedName>
    <definedName name="TXTPOT" localSheetId="25">[1]SERVIÇO!#REF!</definedName>
    <definedName name="TXTPOT" localSheetId="15">[1]SERVIÇO!#REF!</definedName>
    <definedName name="TXTPOT" localSheetId="0">[1]SERVIÇO!#REF!</definedName>
    <definedName name="TXTPOT" localSheetId="13">[1]SERVIÇO!#REF!</definedName>
    <definedName name="TXTPOT" localSheetId="14">[1]SERVIÇO!#REF!</definedName>
    <definedName name="TXTPOT" localSheetId="12">[1]SERVIÇO!#REF!</definedName>
    <definedName name="TXTPOT" localSheetId="11">[1]SERVIÇO!#REF!</definedName>
    <definedName name="TXTPOT" localSheetId="24">[1]SERVIÇO!#REF!</definedName>
    <definedName name="TXTPOT">[1]SERVIÇO!#REF!</definedName>
    <definedName name="valInícioD">'[5]Configurações e cálculos'!$C$18</definedName>
    <definedName name="valTérminoD">'[5]Configurações e cálculos'!$C$19</definedName>
    <definedName name="vendas_ano">[6]Plan6!$E$9</definedName>
    <definedName name="vendas_mes">[6]Plan6!$C$9</definedName>
    <definedName name="WITENS" localSheetId="19">[1]SERVIÇO!#REF!</definedName>
    <definedName name="WITENS" localSheetId="23">[1]SERVIÇO!#REF!</definedName>
    <definedName name="WITENS" localSheetId="3">[1]SERVIÇO!#REF!</definedName>
    <definedName name="WITENS" localSheetId="2">[1]SERVIÇO!#REF!</definedName>
    <definedName name="WITENS" localSheetId="27">[1]SERVIÇO!#REF!</definedName>
    <definedName name="WITENS" localSheetId="17">[1]SERVIÇO!#REF!</definedName>
    <definedName name="WITENS" localSheetId="4">[1]SERVIÇO!#REF!</definedName>
    <definedName name="WITENS" localSheetId="28">[1]SERVIÇO!#REF!</definedName>
    <definedName name="WITENS" localSheetId="22">[1]SERVIÇO!#REF!</definedName>
    <definedName name="WITENS" localSheetId="21">[1]SERVIÇO!#REF!</definedName>
    <definedName name="WITENS" localSheetId="20">[1]SERVIÇO!#REF!</definedName>
    <definedName name="WITENS" localSheetId="18">[1]SERVIÇO!#REF!</definedName>
    <definedName name="WITENS" localSheetId="26">[1]SERVIÇO!#REF!</definedName>
    <definedName name="WITENS" localSheetId="25">[1]SERVIÇO!#REF!</definedName>
    <definedName name="WITENS" localSheetId="15">[1]SERVIÇO!#REF!</definedName>
    <definedName name="WITENS" localSheetId="0">[1]SERVIÇO!#REF!</definedName>
    <definedName name="WITENS" localSheetId="13">[1]SERVIÇO!#REF!</definedName>
    <definedName name="WITENS" localSheetId="14">[1]SERVIÇO!#REF!</definedName>
    <definedName name="WITENS" localSheetId="12">[1]SERVIÇO!#REF!</definedName>
    <definedName name="WITENS" localSheetId="24">[1]SERVIÇO!#REF!</definedName>
    <definedName name="WITENS">[1]SERVIÇO!#REF!</definedName>
    <definedName name="WNMLOCAL" localSheetId="19">[1]SERVIÇO!#REF!</definedName>
    <definedName name="WNMLOCAL" localSheetId="23">[1]SERVIÇO!#REF!</definedName>
    <definedName name="WNMLOCAL" localSheetId="3">[1]SERVIÇO!#REF!</definedName>
    <definedName name="WNMLOCAL" localSheetId="2">[1]SERVIÇO!#REF!</definedName>
    <definedName name="WNMLOCAL" localSheetId="27">[1]SERVIÇO!#REF!</definedName>
    <definedName name="WNMLOCAL" localSheetId="17">[1]SERVIÇO!#REF!</definedName>
    <definedName name="WNMLOCAL" localSheetId="4">[1]SERVIÇO!#REF!</definedName>
    <definedName name="WNMLOCAL" localSheetId="28">[1]SERVIÇO!#REF!</definedName>
    <definedName name="WNMLOCAL" localSheetId="22">[1]SERVIÇO!#REF!</definedName>
    <definedName name="WNMLOCAL" localSheetId="21">[1]SERVIÇO!#REF!</definedName>
    <definedName name="WNMLOCAL" localSheetId="20">[1]SERVIÇO!#REF!</definedName>
    <definedName name="WNMLOCAL" localSheetId="18">[1]SERVIÇO!#REF!</definedName>
    <definedName name="WNMLOCAL" localSheetId="26">[1]SERVIÇO!#REF!</definedName>
    <definedName name="WNMLOCAL" localSheetId="25">[1]SERVIÇO!#REF!</definedName>
    <definedName name="WNMLOCAL" localSheetId="15">[1]SERVIÇO!#REF!</definedName>
    <definedName name="WNMLOCAL" localSheetId="0">[1]SERVIÇO!#REF!</definedName>
    <definedName name="WNMLOCAL" localSheetId="13">[1]SERVIÇO!#REF!</definedName>
    <definedName name="WNMLOCAL" localSheetId="14">[1]SERVIÇO!#REF!</definedName>
    <definedName name="WNMLOCAL" localSheetId="12">[1]SERVIÇO!#REF!</definedName>
    <definedName name="WNMLOCAL" localSheetId="24">[1]SERVIÇO!#REF!</definedName>
    <definedName name="WNMLOCAL">[1]SERVIÇO!#REF!</definedName>
    <definedName name="WNMMUN" localSheetId="19">[1]SERVIÇO!#REF!</definedName>
    <definedName name="WNMMUN" localSheetId="23">[1]SERVIÇO!#REF!</definedName>
    <definedName name="WNMMUN" localSheetId="3">[1]SERVIÇO!#REF!</definedName>
    <definedName name="WNMMUN" localSheetId="2">[1]SERVIÇO!#REF!</definedName>
    <definedName name="WNMMUN" localSheetId="27">[1]SERVIÇO!#REF!</definedName>
    <definedName name="WNMMUN" localSheetId="17">[1]SERVIÇO!#REF!</definedName>
    <definedName name="WNMMUN" localSheetId="4">[1]SERVIÇO!#REF!</definedName>
    <definedName name="WNMMUN" localSheetId="28">[1]SERVIÇO!#REF!</definedName>
    <definedName name="WNMMUN" localSheetId="22">[1]SERVIÇO!#REF!</definedName>
    <definedName name="WNMMUN" localSheetId="21">[1]SERVIÇO!#REF!</definedName>
    <definedName name="WNMMUN" localSheetId="20">[1]SERVIÇO!#REF!</definedName>
    <definedName name="WNMMUN" localSheetId="18">[1]SERVIÇO!#REF!</definedName>
    <definedName name="WNMMUN" localSheetId="26">[1]SERVIÇO!#REF!</definedName>
    <definedName name="WNMMUN" localSheetId="25">[1]SERVIÇO!#REF!</definedName>
    <definedName name="WNMMUN" localSheetId="15">[1]SERVIÇO!#REF!</definedName>
    <definedName name="WNMMUN" localSheetId="0">[1]SERVIÇO!#REF!</definedName>
    <definedName name="WNMMUN" localSheetId="13">[1]SERVIÇO!#REF!</definedName>
    <definedName name="WNMMUN" localSheetId="14">[1]SERVIÇO!#REF!</definedName>
    <definedName name="WNMMUN" localSheetId="12">[1]SERVIÇO!#REF!</definedName>
    <definedName name="WNMMUN" localSheetId="24">[1]SERVIÇO!#REF!</definedName>
    <definedName name="WNMMUN">[1]SERVIÇO!#REF!</definedName>
    <definedName name="WNMSERV" localSheetId="19">[1]SERVIÇO!#REF!</definedName>
    <definedName name="WNMSERV" localSheetId="23">[1]SERVIÇO!#REF!</definedName>
    <definedName name="WNMSERV" localSheetId="3">[1]SERVIÇO!#REF!</definedName>
    <definedName name="WNMSERV" localSheetId="2">[1]SERVIÇO!#REF!</definedName>
    <definedName name="WNMSERV" localSheetId="27">[1]SERVIÇO!#REF!</definedName>
    <definedName name="WNMSERV" localSheetId="17">[1]SERVIÇO!#REF!</definedName>
    <definedName name="WNMSERV" localSheetId="4">[1]SERVIÇO!#REF!</definedName>
    <definedName name="WNMSERV" localSheetId="28">[1]SERVIÇO!#REF!</definedName>
    <definedName name="WNMSERV" localSheetId="22">[1]SERVIÇO!#REF!</definedName>
    <definedName name="WNMSERV" localSheetId="21">[1]SERVIÇO!#REF!</definedName>
    <definedName name="WNMSERV" localSheetId="20">[1]SERVIÇO!#REF!</definedName>
    <definedName name="WNMSERV" localSheetId="18">[1]SERVIÇO!#REF!</definedName>
    <definedName name="WNMSERV" localSheetId="26">[1]SERVIÇO!#REF!</definedName>
    <definedName name="WNMSERV" localSheetId="25">[1]SERVIÇO!#REF!</definedName>
    <definedName name="WNMSERV" localSheetId="15">[1]SERVIÇO!#REF!</definedName>
    <definedName name="WNMSERV" localSheetId="0">[1]SERVIÇO!#REF!</definedName>
    <definedName name="WNMSERV" localSheetId="13">[1]SERVIÇO!#REF!</definedName>
    <definedName name="WNMSERV" localSheetId="14">[1]SERVIÇO!#REF!</definedName>
    <definedName name="WNMSERV" localSheetId="12">[1]SERVIÇO!#REF!</definedName>
    <definedName name="WNMSERV" localSheetId="24">[1]SERVIÇO!#REF!</definedName>
    <definedName name="WNMSERV">[1]SERVIÇO!#REF!</definedName>
    <definedName name="XALFA" localSheetId="19">[1]SERVIÇO!#REF!</definedName>
    <definedName name="XALFA" localSheetId="23">[1]SERVIÇO!#REF!</definedName>
    <definedName name="XALFA" localSheetId="3">[1]SERVIÇO!#REF!</definedName>
    <definedName name="XALFA" localSheetId="2">[1]SERVIÇO!#REF!</definedName>
    <definedName name="XALFA" localSheetId="27">[1]SERVIÇO!#REF!</definedName>
    <definedName name="XALFA" localSheetId="17">[1]SERVIÇO!#REF!</definedName>
    <definedName name="XALFA" localSheetId="4">[1]SERVIÇO!#REF!</definedName>
    <definedName name="XALFA" localSheetId="28">[1]SERVIÇO!#REF!</definedName>
    <definedName name="XALFA" localSheetId="22">[1]SERVIÇO!#REF!</definedName>
    <definedName name="XALFA" localSheetId="21">[1]SERVIÇO!#REF!</definedName>
    <definedName name="XALFA" localSheetId="20">[1]SERVIÇO!#REF!</definedName>
    <definedName name="XALFA" localSheetId="18">[1]SERVIÇO!#REF!</definedName>
    <definedName name="XALFA" localSheetId="26">[1]SERVIÇO!#REF!</definedName>
    <definedName name="XALFA" localSheetId="25">[1]SERVIÇO!#REF!</definedName>
    <definedName name="XALFA" localSheetId="15">[1]SERVIÇO!#REF!</definedName>
    <definedName name="XALFA" localSheetId="0">[1]SERVIÇO!#REF!</definedName>
    <definedName name="XALFA" localSheetId="13">[1]SERVIÇO!#REF!</definedName>
    <definedName name="XALFA" localSheetId="14">[1]SERVIÇO!#REF!</definedName>
    <definedName name="XALFA" localSheetId="12">[1]SERVIÇO!#REF!</definedName>
    <definedName name="XALFA" localSheetId="24">[1]SERVIÇO!#REF!</definedName>
    <definedName name="XALFA">[1]SERVIÇO!#REF!</definedName>
    <definedName name="XDATA" localSheetId="19">[1]SERVIÇO!#REF!</definedName>
    <definedName name="XDATA" localSheetId="23">[1]SERVIÇO!#REF!</definedName>
    <definedName name="XDATA" localSheetId="3">[1]SERVIÇO!#REF!</definedName>
    <definedName name="XDATA" localSheetId="2">[1]SERVIÇO!#REF!</definedName>
    <definedName name="XDATA" localSheetId="27">[1]SERVIÇO!#REF!</definedName>
    <definedName name="XDATA" localSheetId="17">[1]SERVIÇO!#REF!</definedName>
    <definedName name="XDATA" localSheetId="4">[1]SERVIÇO!#REF!</definedName>
    <definedName name="XDATA" localSheetId="28">[1]SERVIÇO!#REF!</definedName>
    <definedName name="XDATA" localSheetId="22">[1]SERVIÇO!#REF!</definedName>
    <definedName name="XDATA" localSheetId="21">[1]SERVIÇO!#REF!</definedName>
    <definedName name="XDATA" localSheetId="20">[1]SERVIÇO!#REF!</definedName>
    <definedName name="XDATA" localSheetId="18">[1]SERVIÇO!#REF!</definedName>
    <definedName name="XDATA" localSheetId="26">[1]SERVIÇO!#REF!</definedName>
    <definedName name="XDATA" localSheetId="25">[1]SERVIÇO!#REF!</definedName>
    <definedName name="XDATA" localSheetId="15">[1]SERVIÇO!#REF!</definedName>
    <definedName name="XDATA" localSheetId="0">[1]SERVIÇO!#REF!</definedName>
    <definedName name="XDATA" localSheetId="13">[1]SERVIÇO!#REF!</definedName>
    <definedName name="XDATA" localSheetId="14">[1]SERVIÇO!#REF!</definedName>
    <definedName name="XDATA" localSheetId="12">[1]SERVIÇO!#REF!</definedName>
    <definedName name="XDATA" localSheetId="11">[1]SERVIÇO!#REF!</definedName>
    <definedName name="XDATA" localSheetId="24">[1]SERVIÇO!#REF!</definedName>
    <definedName name="XDATA">[1]SERVIÇO!#REF!</definedName>
    <definedName name="XITEM" localSheetId="19">[1]SERVIÇO!#REF!</definedName>
    <definedName name="XITEM" localSheetId="23">[1]SERVIÇO!#REF!</definedName>
    <definedName name="XITEM" localSheetId="3">[1]SERVIÇO!#REF!</definedName>
    <definedName name="XITEM" localSheetId="2">[1]SERVIÇO!#REF!</definedName>
    <definedName name="XITEM" localSheetId="27">[1]SERVIÇO!#REF!</definedName>
    <definedName name="XITEM" localSheetId="17">[1]SERVIÇO!#REF!</definedName>
    <definedName name="XITEM" localSheetId="4">[1]SERVIÇO!#REF!</definedName>
    <definedName name="XITEM" localSheetId="28">[1]SERVIÇO!#REF!</definedName>
    <definedName name="XITEM" localSheetId="22">[1]SERVIÇO!#REF!</definedName>
    <definedName name="XITEM" localSheetId="21">[1]SERVIÇO!#REF!</definedName>
    <definedName name="XITEM" localSheetId="20">[1]SERVIÇO!#REF!</definedName>
    <definedName name="XITEM" localSheetId="18">[1]SERVIÇO!#REF!</definedName>
    <definedName name="XITEM" localSheetId="26">[1]SERVIÇO!#REF!</definedName>
    <definedName name="XITEM" localSheetId="25">[1]SERVIÇO!#REF!</definedName>
    <definedName name="XITEM" localSheetId="15">[1]SERVIÇO!#REF!</definedName>
    <definedName name="XITEM" localSheetId="0">[1]SERVIÇO!#REF!</definedName>
    <definedName name="XITEM" localSheetId="13">[1]SERVIÇO!#REF!</definedName>
    <definedName name="XITEM" localSheetId="14">[1]SERVIÇO!#REF!</definedName>
    <definedName name="XITEM" localSheetId="12">[1]SERVIÇO!#REF!</definedName>
    <definedName name="XITEM" localSheetId="11">[1]SERVIÇO!#REF!</definedName>
    <definedName name="XITEM" localSheetId="24">[1]SERVIÇO!#REF!</definedName>
    <definedName name="XITEM">[1]SERVIÇO!#REF!</definedName>
    <definedName name="XLOC" localSheetId="19">[1]SERVIÇO!#REF!</definedName>
    <definedName name="XLOC" localSheetId="23">[1]SERVIÇO!#REF!</definedName>
    <definedName name="XLOC" localSheetId="3">[1]SERVIÇO!#REF!</definedName>
    <definedName name="XLOC" localSheetId="2">[1]SERVIÇO!#REF!</definedName>
    <definedName name="XLOC" localSheetId="27">[1]SERVIÇO!#REF!</definedName>
    <definedName name="XLOC" localSheetId="17">[1]SERVIÇO!#REF!</definedName>
    <definedName name="XLOC" localSheetId="4">[1]SERVIÇO!#REF!</definedName>
    <definedName name="XLOC" localSheetId="28">[1]SERVIÇO!#REF!</definedName>
    <definedName name="XLOC" localSheetId="22">[1]SERVIÇO!#REF!</definedName>
    <definedName name="XLOC" localSheetId="21">[1]SERVIÇO!#REF!</definedName>
    <definedName name="XLOC" localSheetId="20">[1]SERVIÇO!#REF!</definedName>
    <definedName name="XLOC" localSheetId="18">[1]SERVIÇO!#REF!</definedName>
    <definedName name="XLOC" localSheetId="26">[1]SERVIÇO!#REF!</definedName>
    <definedName name="XLOC" localSheetId="25">[1]SERVIÇO!#REF!</definedName>
    <definedName name="XLOC" localSheetId="15">[1]SERVIÇO!#REF!</definedName>
    <definedName name="XLOC" localSheetId="0">[1]SERVIÇO!#REF!</definedName>
    <definedName name="XLOC" localSheetId="13">[1]SERVIÇO!#REF!</definedName>
    <definedName name="XLOC" localSheetId="14">[1]SERVIÇO!#REF!</definedName>
    <definedName name="XLOC" localSheetId="12">[1]SERVIÇO!#REF!</definedName>
    <definedName name="XLOC" localSheetId="11">[1]SERVIÇO!#REF!</definedName>
    <definedName name="XLOC" localSheetId="24">[1]SERVIÇO!#REF!</definedName>
    <definedName name="XLOC">[1]SERVIÇO!#REF!</definedName>
    <definedName name="xnInforme_quantos_bebedouros____bebqt__if_bebqt__0__xlQt.bebedouros_invalida___ENTER_p_reinformar__xresp__branch_rqtderv" localSheetId="19">[1]SERVIÇO!#REF!</definedName>
    <definedName name="xnInforme_quantos_bebedouros____bebqt__if_bebqt__0__xlQt.bebedouros_invalida___ENTER_p_reinformar__xresp__branch_rqtderv" localSheetId="23">[1]SERVIÇO!#REF!</definedName>
    <definedName name="xnInforme_quantos_bebedouros____bebqt__if_bebqt__0__xlQt.bebedouros_invalida___ENTER_p_reinformar__xresp__branch_rqtderv" localSheetId="3">[1]SERVIÇO!#REF!</definedName>
    <definedName name="xnInforme_quantos_bebedouros____bebqt__if_bebqt__0__xlQt.bebedouros_invalida___ENTER_p_reinformar__xresp__branch_rqtderv" localSheetId="2">[1]SERVIÇO!#REF!</definedName>
    <definedName name="xnInforme_quantos_bebedouros____bebqt__if_bebqt__0__xlQt.bebedouros_invalida___ENTER_p_reinformar__xresp__branch_rqtderv" localSheetId="27">[1]SERVIÇO!#REF!</definedName>
    <definedName name="xnInforme_quantos_bebedouros____bebqt__if_bebqt__0__xlQt.bebedouros_invalida___ENTER_p_reinformar__xresp__branch_rqtderv" localSheetId="17">[1]SERVIÇO!#REF!</definedName>
    <definedName name="xnInforme_quantos_bebedouros____bebqt__if_bebqt__0__xlQt.bebedouros_invalida___ENTER_p_reinformar__xresp__branch_rqtderv" localSheetId="4">[1]SERVIÇO!#REF!</definedName>
    <definedName name="xnInforme_quantos_bebedouros____bebqt__if_bebqt__0__xlQt.bebedouros_invalida___ENTER_p_reinformar__xresp__branch_rqtderv" localSheetId="28">[1]SERVIÇO!#REF!</definedName>
    <definedName name="xnInforme_quantos_bebedouros____bebqt__if_bebqt__0__xlQt.bebedouros_invalida___ENTER_p_reinformar__xresp__branch_rqtderv" localSheetId="22">[1]SERVIÇO!#REF!</definedName>
    <definedName name="xnInforme_quantos_bebedouros____bebqt__if_bebqt__0__xlQt.bebedouros_invalida___ENTER_p_reinformar__xresp__branch_rqtderv" localSheetId="21">[1]SERVIÇO!#REF!</definedName>
    <definedName name="xnInforme_quantos_bebedouros____bebqt__if_bebqt__0__xlQt.bebedouros_invalida___ENTER_p_reinformar__xresp__branch_rqtderv" localSheetId="20">[1]SERVIÇO!#REF!</definedName>
    <definedName name="xnInforme_quantos_bebedouros____bebqt__if_bebqt__0__xlQt.bebedouros_invalida___ENTER_p_reinformar__xresp__branch_rqtderv" localSheetId="18">[1]SERVIÇO!#REF!</definedName>
    <definedName name="xnInforme_quantos_bebedouros____bebqt__if_bebqt__0__xlQt.bebedouros_invalida___ENTER_p_reinformar__xresp__branch_rqtderv" localSheetId="26">[1]SERVIÇO!#REF!</definedName>
    <definedName name="xnInforme_quantos_bebedouros____bebqt__if_bebqt__0__xlQt.bebedouros_invalida___ENTER_p_reinformar__xresp__branch_rqtderv" localSheetId="25">[1]SERVIÇO!#REF!</definedName>
    <definedName name="xnInforme_quantos_bebedouros____bebqt__if_bebqt__0__xlQt.bebedouros_invalida___ENTER_p_reinformar__xresp__branch_rqtderv" localSheetId="15">[1]SERVIÇO!#REF!</definedName>
    <definedName name="xnInforme_quantos_bebedouros____bebqt__if_bebqt__0__xlQt.bebedouros_invalida___ENTER_p_reinformar__xresp__branch_rqtderv" localSheetId="0">[1]SERVIÇO!#REF!</definedName>
    <definedName name="xnInforme_quantos_bebedouros____bebqt__if_bebqt__0__xlQt.bebedouros_invalida___ENTER_p_reinformar__xresp__branch_rqtderv" localSheetId="13">[1]SERVIÇO!#REF!</definedName>
    <definedName name="xnInforme_quantos_bebedouros____bebqt__if_bebqt__0__xlQt.bebedouros_invalida___ENTER_p_reinformar__xresp__branch_rqtderv" localSheetId="14">[1]SERVIÇO!#REF!</definedName>
    <definedName name="xnInforme_quantos_bebedouros____bebqt__if_bebqt__0__xlQt.bebedouros_invalida___ENTER_p_reinformar__xresp__branch_rqtderv" localSheetId="12">[1]SERVIÇO!#REF!</definedName>
    <definedName name="xnInforme_quantos_bebedouros____bebqt__if_bebqt__0__xlQt.bebedouros_invalida___ENTER_p_reinformar__xresp__branch_rqtderv" localSheetId="11">[1]SERVIÇO!#REF!</definedName>
    <definedName name="xnInforme_quantos_bebedouros____bebqt__if_bebqt__0__xlQt.bebedouros_invalida___ENTER_p_reinformar__xresp__branch_rqtderv" localSheetId="24">[1]SERVIÇO!#REF!</definedName>
    <definedName name="xnInforme_quantos_bebedouros____bebqt__if_bebqt__0__xlQt.bebedouros_invalida___ENTER_p_reinformar__xresp__branch_rqtderv">[1]SERVIÇO!#REF!</definedName>
    <definedName name="XNUCOPIAS" localSheetId="19">[1]SERVIÇO!#REF!</definedName>
    <definedName name="XNUCOPIAS" localSheetId="23">[1]SERVIÇO!#REF!</definedName>
    <definedName name="XNUCOPIAS" localSheetId="3">[1]SERVIÇO!#REF!</definedName>
    <definedName name="XNUCOPIAS" localSheetId="2">[1]SERVIÇO!#REF!</definedName>
    <definedName name="XNUCOPIAS" localSheetId="27">[1]SERVIÇO!#REF!</definedName>
    <definedName name="XNUCOPIAS" localSheetId="17">[1]SERVIÇO!#REF!</definedName>
    <definedName name="XNUCOPIAS" localSheetId="4">[1]SERVIÇO!#REF!</definedName>
    <definedName name="XNUCOPIAS" localSheetId="28">[1]SERVIÇO!#REF!</definedName>
    <definedName name="XNUCOPIAS" localSheetId="22">[1]SERVIÇO!#REF!</definedName>
    <definedName name="XNUCOPIAS" localSheetId="21">[1]SERVIÇO!#REF!</definedName>
    <definedName name="XNUCOPIAS" localSheetId="20">[1]SERVIÇO!#REF!</definedName>
    <definedName name="XNUCOPIAS" localSheetId="18">[1]SERVIÇO!#REF!</definedName>
    <definedName name="XNUCOPIAS" localSheetId="26">[1]SERVIÇO!#REF!</definedName>
    <definedName name="XNUCOPIAS" localSheetId="25">[1]SERVIÇO!#REF!</definedName>
    <definedName name="XNUCOPIAS" localSheetId="15">[1]SERVIÇO!#REF!</definedName>
    <definedName name="XNUCOPIAS" localSheetId="0">[1]SERVIÇO!#REF!</definedName>
    <definedName name="XNUCOPIAS" localSheetId="13">[1]SERVIÇO!#REF!</definedName>
    <definedName name="XNUCOPIAS" localSheetId="14">[1]SERVIÇO!#REF!</definedName>
    <definedName name="XNUCOPIAS" localSheetId="12">[1]SERVIÇO!#REF!</definedName>
    <definedName name="XNUCOPIAS" localSheetId="11">[1]SERVIÇO!#REF!</definedName>
    <definedName name="XNUCOPIAS" localSheetId="24">[1]SERVIÇO!#REF!</definedName>
    <definedName name="XNUCOPIAS">[1]SERVIÇO!#REF!</definedName>
    <definedName name="XRESP" localSheetId="19">[1]SERVIÇO!#REF!</definedName>
    <definedName name="XRESP" localSheetId="23">[1]SERVIÇO!#REF!</definedName>
    <definedName name="XRESP" localSheetId="3">[1]SERVIÇO!#REF!</definedName>
    <definedName name="XRESP" localSheetId="2">[1]SERVIÇO!#REF!</definedName>
    <definedName name="XRESP" localSheetId="27">[1]SERVIÇO!#REF!</definedName>
    <definedName name="XRESP" localSheetId="17">[1]SERVIÇO!#REF!</definedName>
    <definedName name="XRESP" localSheetId="4">[1]SERVIÇO!#REF!</definedName>
    <definedName name="XRESP" localSheetId="28">[1]SERVIÇO!#REF!</definedName>
    <definedName name="XRESP" localSheetId="22">[1]SERVIÇO!#REF!</definedName>
    <definedName name="XRESP" localSheetId="21">[1]SERVIÇO!#REF!</definedName>
    <definedName name="XRESP" localSheetId="20">[1]SERVIÇO!#REF!</definedName>
    <definedName name="XRESP" localSheetId="18">[1]SERVIÇO!#REF!</definedName>
    <definedName name="XRESP" localSheetId="26">[1]SERVIÇO!#REF!</definedName>
    <definedName name="XRESP" localSheetId="25">[1]SERVIÇO!#REF!</definedName>
    <definedName name="XRESP" localSheetId="15">[1]SERVIÇO!#REF!</definedName>
    <definedName name="XRESP" localSheetId="0">[1]SERVIÇO!#REF!</definedName>
    <definedName name="XRESP" localSheetId="13">[1]SERVIÇO!#REF!</definedName>
    <definedName name="XRESP" localSheetId="14">[1]SERVIÇO!#REF!</definedName>
    <definedName name="XRESP" localSheetId="12">[1]SERVIÇO!#REF!</definedName>
    <definedName name="XRESP" localSheetId="11">[1]SERVIÇO!#REF!</definedName>
    <definedName name="XRESP" localSheetId="24">[1]SERVIÇO!#REF!</definedName>
    <definedName name="XRESP">[1]SERVIÇO!#REF!</definedName>
    <definedName name="XTITRES" localSheetId="19">[1]SERVIÇO!#REF!</definedName>
    <definedName name="XTITRES" localSheetId="23">[1]SERVIÇO!#REF!</definedName>
    <definedName name="XTITRES" localSheetId="3">[1]SERVIÇO!#REF!</definedName>
    <definedName name="XTITRES" localSheetId="2">[1]SERVIÇO!#REF!</definedName>
    <definedName name="XTITRES" localSheetId="27">[1]SERVIÇO!#REF!</definedName>
    <definedName name="XTITRES" localSheetId="17">[1]SERVIÇO!#REF!</definedName>
    <definedName name="XTITRES" localSheetId="4">[1]SERVIÇO!#REF!</definedName>
    <definedName name="XTITRES" localSheetId="28">[1]SERVIÇO!#REF!</definedName>
    <definedName name="XTITRES" localSheetId="22">[1]SERVIÇO!#REF!</definedName>
    <definedName name="XTITRES" localSheetId="21">[1]SERVIÇO!#REF!</definedName>
    <definedName name="XTITRES" localSheetId="20">[1]SERVIÇO!#REF!</definedName>
    <definedName name="XTITRES" localSheetId="18">[1]SERVIÇO!#REF!</definedName>
    <definedName name="XTITRES" localSheetId="26">[1]SERVIÇO!#REF!</definedName>
    <definedName name="XTITRES" localSheetId="25">[1]SERVIÇO!#REF!</definedName>
    <definedName name="XTITRES" localSheetId="15">[1]SERVIÇO!#REF!</definedName>
    <definedName name="XTITRES" localSheetId="0">[1]SERVIÇO!#REF!</definedName>
    <definedName name="XTITRES" localSheetId="13">[1]SERVIÇO!#REF!</definedName>
    <definedName name="XTITRES" localSheetId="14">[1]SERVIÇO!#REF!</definedName>
    <definedName name="XTITRES" localSheetId="12">[1]SERVIÇO!#REF!</definedName>
    <definedName name="XTITRES" localSheetId="11">[1]SERVIÇO!#REF!</definedName>
    <definedName name="XTITRES" localSheetId="24">[1]SERVIÇO!#REF!</definedName>
    <definedName name="XTITRES">[1]SERVIÇO!#REF!</definedName>
  </definedNames>
  <calcPr calcId="191029"/>
</workbook>
</file>

<file path=xl/calcChain.xml><?xml version="1.0" encoding="utf-8"?>
<calcChain xmlns="http://schemas.openxmlformats.org/spreadsheetml/2006/main">
  <c r="H7" i="5" l="1"/>
  <c r="H8" i="5"/>
  <c r="H9" i="5"/>
  <c r="H10" i="5"/>
  <c r="T7" i="5"/>
  <c r="S7" i="5"/>
  <c r="S8" i="5" s="1"/>
  <c r="C323" i="15"/>
  <c r="C324" i="15" s="1"/>
  <c r="C325" i="15" s="1"/>
  <c r="C326" i="15" s="1"/>
  <c r="C327" i="15" s="1"/>
  <c r="H11" i="5"/>
  <c r="H12" i="5"/>
  <c r="H13" i="5"/>
  <c r="H14" i="5"/>
  <c r="H15" i="5"/>
  <c r="H16" i="5"/>
  <c r="H17" i="5"/>
  <c r="F8" i="5"/>
  <c r="F9" i="5"/>
  <c r="F10" i="5"/>
  <c r="F11" i="5"/>
  <c r="F12" i="5"/>
  <c r="F13" i="5"/>
  <c r="F14" i="5"/>
  <c r="F15" i="5"/>
  <c r="F16" i="5"/>
  <c r="D17" i="20" l="1"/>
  <c r="C380" i="17" l="1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379" i="17"/>
  <c r="B379" i="17"/>
  <c r="C378" i="17"/>
  <c r="P381" i="17"/>
  <c r="P380" i="17"/>
  <c r="P379" i="17"/>
  <c r="M378" i="17"/>
  <c r="C350" i="17"/>
  <c r="L5" i="5"/>
  <c r="J9" i="20"/>
  <c r="H9" i="20"/>
  <c r="I37" i="20"/>
  <c r="I38" i="20"/>
  <c r="I39" i="20"/>
  <c r="I40" i="20"/>
  <c r="I41" i="20"/>
  <c r="I42" i="20"/>
  <c r="I43" i="20"/>
  <c r="P430" i="15"/>
  <c r="P429" i="15"/>
  <c r="P428" i="15"/>
  <c r="P427" i="15"/>
  <c r="P426" i="15"/>
  <c r="P425" i="15"/>
  <c r="P424" i="15"/>
  <c r="P423" i="15"/>
  <c r="P422" i="15"/>
  <c r="P421" i="15"/>
  <c r="P420" i="15"/>
  <c r="P419" i="15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C407" i="15"/>
  <c r="C408" i="15" s="1"/>
  <c r="C409" i="15" s="1"/>
  <c r="C410" i="15" s="1"/>
  <c r="C411" i="15" s="1"/>
  <c r="C412" i="15" s="1"/>
  <c r="C413" i="15" s="1"/>
  <c r="C414" i="15" s="1"/>
  <c r="C415" i="15" s="1"/>
  <c r="C416" i="15" s="1"/>
  <c r="C417" i="15" s="1"/>
  <c r="C418" i="15" s="1"/>
  <c r="C419" i="15" s="1"/>
  <c r="C420" i="15" s="1"/>
  <c r="C421" i="15" s="1"/>
  <c r="C422" i="15" s="1"/>
  <c r="C423" i="15" s="1"/>
  <c r="C424" i="15" s="1"/>
  <c r="C425" i="15" s="1"/>
  <c r="C426" i="15" s="1"/>
  <c r="C427" i="15" s="1"/>
  <c r="C428" i="15" s="1"/>
  <c r="C429" i="15" s="1"/>
  <c r="C430" i="15" s="1"/>
  <c r="P406" i="15"/>
  <c r="P405" i="15"/>
  <c r="P404" i="15"/>
  <c r="P403" i="15"/>
  <c r="P402" i="15"/>
  <c r="P401" i="15"/>
  <c r="P400" i="15"/>
  <c r="P399" i="15"/>
  <c r="P398" i="15"/>
  <c r="P397" i="15"/>
  <c r="P396" i="15"/>
  <c r="P395" i="15"/>
  <c r="P394" i="15"/>
  <c r="P393" i="15"/>
  <c r="P392" i="15"/>
  <c r="P391" i="15"/>
  <c r="P390" i="15"/>
  <c r="P389" i="15"/>
  <c r="P388" i="15"/>
  <c r="P387" i="15"/>
  <c r="P386" i="15"/>
  <c r="P385" i="15"/>
  <c r="P384" i="15"/>
  <c r="P383" i="15"/>
  <c r="P382" i="15"/>
  <c r="P381" i="15"/>
  <c r="P380" i="15"/>
  <c r="P379" i="15"/>
  <c r="C379" i="15"/>
  <c r="C380" i="15" s="1"/>
  <c r="C381" i="15" s="1"/>
  <c r="C382" i="15" s="1"/>
  <c r="C383" i="15" s="1"/>
  <c r="C384" i="15" s="1"/>
  <c r="C385" i="15" s="1"/>
  <c r="C386" i="15" s="1"/>
  <c r="C387" i="15" s="1"/>
  <c r="C388" i="15" s="1"/>
  <c r="C389" i="15" s="1"/>
  <c r="C390" i="15" s="1"/>
  <c r="C391" i="15" s="1"/>
  <c r="C392" i="15" s="1"/>
  <c r="C393" i="15" s="1"/>
  <c r="C394" i="15" s="1"/>
  <c r="C395" i="15" s="1"/>
  <c r="C396" i="15" s="1"/>
  <c r="C397" i="15" s="1"/>
  <c r="C398" i="15" s="1"/>
  <c r="C399" i="15" s="1"/>
  <c r="C400" i="15" s="1"/>
  <c r="C401" i="15" s="1"/>
  <c r="C402" i="15" s="1"/>
  <c r="P378" i="15"/>
  <c r="C17" i="5"/>
  <c r="D17" i="5" s="1"/>
  <c r="H78" i="5"/>
  <c r="C78" i="5"/>
  <c r="D78" i="5" s="1"/>
  <c r="C15" i="5"/>
  <c r="D15" i="5" s="1"/>
  <c r="H2516" i="5"/>
  <c r="H2517" i="5"/>
  <c r="H2512" i="5"/>
  <c r="H2518" i="5"/>
  <c r="H2530" i="5"/>
  <c r="H2537" i="5"/>
  <c r="H2546" i="5"/>
  <c r="H2547" i="5"/>
  <c r="H2550" i="5"/>
  <c r="H2543" i="5"/>
  <c r="H2549" i="5"/>
  <c r="H2532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C92" i="20"/>
  <c r="H560" i="5" s="1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4" i="5"/>
  <c r="H745" i="5"/>
  <c r="H746" i="5"/>
  <c r="H747" i="5"/>
  <c r="H748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7" i="5"/>
  <c r="H908" i="5"/>
  <c r="H909" i="5"/>
  <c r="H910" i="5"/>
  <c r="H911" i="5"/>
  <c r="H912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3" i="5"/>
  <c r="H2514" i="5"/>
  <c r="H2515" i="5"/>
  <c r="H2519" i="5"/>
  <c r="H2520" i="5"/>
  <c r="H2521" i="5"/>
  <c r="H2522" i="5"/>
  <c r="H2523" i="5"/>
  <c r="H2524" i="5"/>
  <c r="H2525" i="5"/>
  <c r="H2526" i="5"/>
  <c r="H2527" i="5"/>
  <c r="H2528" i="5"/>
  <c r="H2529" i="5"/>
  <c r="H2531" i="5"/>
  <c r="H2533" i="5"/>
  <c r="H2534" i="5"/>
  <c r="H2535" i="5"/>
  <c r="H2536" i="5"/>
  <c r="H2538" i="5"/>
  <c r="H2540" i="5"/>
  <c r="H2541" i="5"/>
  <c r="H2542" i="5"/>
  <c r="H2544" i="5"/>
  <c r="H2545" i="5"/>
  <c r="H2548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S9" i="5"/>
  <c r="S10" i="5" s="1"/>
  <c r="S11" i="5" s="1"/>
  <c r="S12" i="5" s="1"/>
  <c r="S13" i="5" s="1"/>
  <c r="T553" i="5"/>
  <c r="T554" i="5" s="1"/>
  <c r="T555" i="5" s="1"/>
  <c r="T556" i="5" s="1"/>
  <c r="T557" i="5" s="1"/>
  <c r="T558" i="5" s="1"/>
  <c r="T559" i="5" s="1"/>
  <c r="T560" i="5" s="1"/>
  <c r="T561" i="5" s="1"/>
  <c r="T562" i="5" s="1"/>
  <c r="T563" i="5" s="1"/>
  <c r="T564" i="5" s="1"/>
  <c r="T565" i="5" s="1"/>
  <c r="T566" i="5" s="1"/>
  <c r="T567" i="5" s="1"/>
  <c r="T568" i="5" s="1"/>
  <c r="T569" i="5" s="1"/>
  <c r="T570" i="5" s="1"/>
  <c r="T571" i="5" s="1"/>
  <c r="T572" i="5" s="1"/>
  <c r="T573" i="5" s="1"/>
  <c r="T574" i="5" s="1"/>
  <c r="T575" i="5" s="1"/>
  <c r="T576" i="5" s="1"/>
  <c r="T577" i="5" s="1"/>
  <c r="T578" i="5" s="1"/>
  <c r="T579" i="5" s="1"/>
  <c r="T580" i="5" s="1"/>
  <c r="T581" i="5" s="1"/>
  <c r="T582" i="5" s="1"/>
  <c r="T583" i="5" s="1"/>
  <c r="T584" i="5" s="1"/>
  <c r="T585" i="5" s="1"/>
  <c r="T586" i="5" s="1"/>
  <c r="T587" i="5" s="1"/>
  <c r="T588" i="5" s="1"/>
  <c r="T589" i="5" s="1"/>
  <c r="T590" i="5" s="1"/>
  <c r="T591" i="5" s="1"/>
  <c r="T592" i="5" s="1"/>
  <c r="T593" i="5" s="1"/>
  <c r="T594" i="5" s="1"/>
  <c r="T595" i="5" s="1"/>
  <c r="T596" i="5" s="1"/>
  <c r="T597" i="5" s="1"/>
  <c r="T598" i="5" s="1"/>
  <c r="T599" i="5" s="1"/>
  <c r="T600" i="5" s="1"/>
  <c r="T601" i="5" s="1"/>
  <c r="T602" i="5" s="1"/>
  <c r="T603" i="5" s="1"/>
  <c r="T604" i="5" s="1"/>
  <c r="T605" i="5" s="1"/>
  <c r="T606" i="5" s="1"/>
  <c r="T607" i="5" s="1"/>
  <c r="T608" i="5" s="1"/>
  <c r="T609" i="5" s="1"/>
  <c r="T610" i="5" s="1"/>
  <c r="T611" i="5" s="1"/>
  <c r="T612" i="5" s="1"/>
  <c r="T613" i="5" s="1"/>
  <c r="T614" i="5" s="1"/>
  <c r="T615" i="5" s="1"/>
  <c r="T616" i="5" s="1"/>
  <c r="T617" i="5" s="1"/>
  <c r="T618" i="5" s="1"/>
  <c r="T619" i="5" s="1"/>
  <c r="T620" i="5" s="1"/>
  <c r="T621" i="5" s="1"/>
  <c r="T622" i="5" s="1"/>
  <c r="T623" i="5" s="1"/>
  <c r="T624" i="5" s="1"/>
  <c r="T625" i="5" s="1"/>
  <c r="T626" i="5" s="1"/>
  <c r="T627" i="5" s="1"/>
  <c r="T628" i="5" s="1"/>
  <c r="T629" i="5" s="1"/>
  <c r="T630" i="5" s="1"/>
  <c r="T631" i="5" s="1"/>
  <c r="T632" i="5" s="1"/>
  <c r="T633" i="5" s="1"/>
  <c r="T634" i="5" s="1"/>
  <c r="T635" i="5" s="1"/>
  <c r="T636" i="5" s="1"/>
  <c r="T637" i="5" s="1"/>
  <c r="T638" i="5" s="1"/>
  <c r="T639" i="5" s="1"/>
  <c r="T640" i="5" s="1"/>
  <c r="T641" i="5" s="1"/>
  <c r="T642" i="5" s="1"/>
  <c r="T643" i="5" s="1"/>
  <c r="T644" i="5" s="1"/>
  <c r="T645" i="5" s="1"/>
  <c r="T646" i="5" s="1"/>
  <c r="T647" i="5" s="1"/>
  <c r="T648" i="5" s="1"/>
  <c r="T649" i="5" s="1"/>
  <c r="T650" i="5" s="1"/>
  <c r="T651" i="5" s="1"/>
  <c r="T652" i="5" s="1"/>
  <c r="T653" i="5" s="1"/>
  <c r="T654" i="5" s="1"/>
  <c r="T655" i="5" s="1"/>
  <c r="T656" i="5" s="1"/>
  <c r="T657" i="5" s="1"/>
  <c r="T658" i="5" s="1"/>
  <c r="T659" i="5" s="1"/>
  <c r="T660" i="5" s="1"/>
  <c r="T661" i="5" s="1"/>
  <c r="T662" i="5" s="1"/>
  <c r="T663" i="5" s="1"/>
  <c r="T664" i="5" s="1"/>
  <c r="T665" i="5" s="1"/>
  <c r="T666" i="5" s="1"/>
  <c r="T667" i="5" s="1"/>
  <c r="T668" i="5" s="1"/>
  <c r="T669" i="5" s="1"/>
  <c r="T670" i="5" s="1"/>
  <c r="T671" i="5" s="1"/>
  <c r="T672" i="5" s="1"/>
  <c r="T673" i="5" s="1"/>
  <c r="T674" i="5" s="1"/>
  <c r="T675" i="5" s="1"/>
  <c r="T676" i="5" s="1"/>
  <c r="T677" i="5" s="1"/>
  <c r="T678" i="5" s="1"/>
  <c r="T679" i="5" s="1"/>
  <c r="T680" i="5" s="1"/>
  <c r="T681" i="5" s="1"/>
  <c r="T682" i="5" s="1"/>
  <c r="T683" i="5" s="1"/>
  <c r="T684" i="5" s="1"/>
  <c r="T685" i="5" s="1"/>
  <c r="T686" i="5" s="1"/>
  <c r="T687" i="5" s="1"/>
  <c r="T688" i="5" s="1"/>
  <c r="T689" i="5" s="1"/>
  <c r="T690" i="5" s="1"/>
  <c r="T691" i="5" s="1"/>
  <c r="T692" i="5" s="1"/>
  <c r="T693" i="5" s="1"/>
  <c r="T694" i="5" s="1"/>
  <c r="T695" i="5" s="1"/>
  <c r="T696" i="5" s="1"/>
  <c r="T697" i="5" s="1"/>
  <c r="T698" i="5" s="1"/>
  <c r="T699" i="5" s="1"/>
  <c r="T700" i="5" s="1"/>
  <c r="T701" i="5" s="1"/>
  <c r="T702" i="5" s="1"/>
  <c r="T703" i="5" s="1"/>
  <c r="T704" i="5" s="1"/>
  <c r="T705" i="5" s="1"/>
  <c r="T706" i="5" s="1"/>
  <c r="T707" i="5" s="1"/>
  <c r="T708" i="5" s="1"/>
  <c r="T709" i="5" s="1"/>
  <c r="T710" i="5" s="1"/>
  <c r="T711" i="5" s="1"/>
  <c r="T712" i="5" s="1"/>
  <c r="T713" i="5" s="1"/>
  <c r="T714" i="5" s="1"/>
  <c r="T715" i="5" s="1"/>
  <c r="T716" i="5" s="1"/>
  <c r="T717" i="5" s="1"/>
  <c r="T718" i="5" s="1"/>
  <c r="T719" i="5" s="1"/>
  <c r="T720" i="5" s="1"/>
  <c r="T721" i="5" s="1"/>
  <c r="T722" i="5" s="1"/>
  <c r="T723" i="5" s="1"/>
  <c r="T724" i="5" s="1"/>
  <c r="T725" i="5" s="1"/>
  <c r="T726" i="5" s="1"/>
  <c r="T727" i="5" s="1"/>
  <c r="T728" i="5" s="1"/>
  <c r="T729" i="5" s="1"/>
  <c r="T730" i="5" s="1"/>
  <c r="T731" i="5" s="1"/>
  <c r="T732" i="5" s="1"/>
  <c r="T733" i="5" s="1"/>
  <c r="T734" i="5" s="1"/>
  <c r="T735" i="5" s="1"/>
  <c r="T736" i="5" s="1"/>
  <c r="T737" i="5" s="1"/>
  <c r="T738" i="5" s="1"/>
  <c r="T739" i="5" s="1"/>
  <c r="T740" i="5" s="1"/>
  <c r="T741" i="5" s="1"/>
  <c r="T742" i="5" s="1"/>
  <c r="T743" i="5" s="1"/>
  <c r="T744" i="5" s="1"/>
  <c r="T745" i="5" s="1"/>
  <c r="T746" i="5" s="1"/>
  <c r="T747" i="5" s="1"/>
  <c r="T748" i="5" s="1"/>
  <c r="T749" i="5" s="1"/>
  <c r="T750" i="5" s="1"/>
  <c r="T751" i="5" s="1"/>
  <c r="T752" i="5" s="1"/>
  <c r="T753" i="5" s="1"/>
  <c r="T754" i="5" s="1"/>
  <c r="T755" i="5" s="1"/>
  <c r="T756" i="5" s="1"/>
  <c r="T757" i="5" s="1"/>
  <c r="T758" i="5" s="1"/>
  <c r="T759" i="5" s="1"/>
  <c r="T760" i="5" s="1"/>
  <c r="T761" i="5" s="1"/>
  <c r="T762" i="5" s="1"/>
  <c r="T763" i="5" s="1"/>
  <c r="T764" i="5" s="1"/>
  <c r="T765" i="5" s="1"/>
  <c r="T766" i="5" s="1"/>
  <c r="T767" i="5" s="1"/>
  <c r="T768" i="5" s="1"/>
  <c r="T769" i="5" s="1"/>
  <c r="T770" i="5" s="1"/>
  <c r="T771" i="5" s="1"/>
  <c r="T772" i="5" s="1"/>
  <c r="T773" i="5" s="1"/>
  <c r="T774" i="5" s="1"/>
  <c r="T775" i="5" s="1"/>
  <c r="T776" i="5" s="1"/>
  <c r="T777" i="5" s="1"/>
  <c r="T778" i="5" s="1"/>
  <c r="T779" i="5" s="1"/>
  <c r="T780" i="5" s="1"/>
  <c r="T781" i="5" s="1"/>
  <c r="T782" i="5" s="1"/>
  <c r="T783" i="5" s="1"/>
  <c r="T784" i="5" s="1"/>
  <c r="T785" i="5" s="1"/>
  <c r="T786" i="5" s="1"/>
  <c r="T787" i="5" s="1"/>
  <c r="T788" i="5" s="1"/>
  <c r="T789" i="5" s="1"/>
  <c r="T790" i="5" s="1"/>
  <c r="T791" i="5" s="1"/>
  <c r="T792" i="5" s="1"/>
  <c r="T793" i="5" s="1"/>
  <c r="T794" i="5" s="1"/>
  <c r="T795" i="5" s="1"/>
  <c r="T796" i="5" s="1"/>
  <c r="T797" i="5" s="1"/>
  <c r="T798" i="5" s="1"/>
  <c r="T799" i="5" s="1"/>
  <c r="T800" i="5" s="1"/>
  <c r="T801" i="5" s="1"/>
  <c r="T802" i="5" s="1"/>
  <c r="T803" i="5" s="1"/>
  <c r="T804" i="5" s="1"/>
  <c r="T805" i="5" s="1"/>
  <c r="T806" i="5" s="1"/>
  <c r="T807" i="5" s="1"/>
  <c r="T808" i="5" s="1"/>
  <c r="T809" i="5" s="1"/>
  <c r="T810" i="5" s="1"/>
  <c r="T811" i="5" s="1"/>
  <c r="T812" i="5" s="1"/>
  <c r="T813" i="5" s="1"/>
  <c r="T814" i="5" s="1"/>
  <c r="T815" i="5" s="1"/>
  <c r="T816" i="5" s="1"/>
  <c r="T817" i="5" s="1"/>
  <c r="T818" i="5" s="1"/>
  <c r="T819" i="5" s="1"/>
  <c r="T820" i="5" s="1"/>
  <c r="T821" i="5" s="1"/>
  <c r="T822" i="5" s="1"/>
  <c r="T823" i="5" s="1"/>
  <c r="T824" i="5" s="1"/>
  <c r="T825" i="5" s="1"/>
  <c r="T826" i="5" s="1"/>
  <c r="T827" i="5" s="1"/>
  <c r="T828" i="5" s="1"/>
  <c r="T829" i="5" s="1"/>
  <c r="T830" i="5" s="1"/>
  <c r="T831" i="5" s="1"/>
  <c r="T832" i="5" s="1"/>
  <c r="T833" i="5" s="1"/>
  <c r="T834" i="5" s="1"/>
  <c r="T835" i="5" s="1"/>
  <c r="T836" i="5" s="1"/>
  <c r="T837" i="5" s="1"/>
  <c r="T838" i="5" s="1"/>
  <c r="T839" i="5" s="1"/>
  <c r="T840" i="5" s="1"/>
  <c r="T841" i="5" s="1"/>
  <c r="T842" i="5" s="1"/>
  <c r="T843" i="5" s="1"/>
  <c r="T844" i="5" s="1"/>
  <c r="T845" i="5" s="1"/>
  <c r="T846" i="5" s="1"/>
  <c r="T847" i="5" s="1"/>
  <c r="T848" i="5" s="1"/>
  <c r="T849" i="5" s="1"/>
  <c r="T850" i="5" s="1"/>
  <c r="T851" i="5" s="1"/>
  <c r="T852" i="5" s="1"/>
  <c r="T853" i="5" s="1"/>
  <c r="T854" i="5" s="1"/>
  <c r="T855" i="5" s="1"/>
  <c r="T856" i="5" s="1"/>
  <c r="T857" i="5" s="1"/>
  <c r="T858" i="5" s="1"/>
  <c r="T859" i="5" s="1"/>
  <c r="T860" i="5" s="1"/>
  <c r="T861" i="5" s="1"/>
  <c r="T862" i="5" s="1"/>
  <c r="T863" i="5" s="1"/>
  <c r="T864" i="5" s="1"/>
  <c r="T865" i="5" s="1"/>
  <c r="T866" i="5" s="1"/>
  <c r="T867" i="5" s="1"/>
  <c r="T868" i="5" s="1"/>
  <c r="T869" i="5" s="1"/>
  <c r="T870" i="5" s="1"/>
  <c r="T871" i="5" s="1"/>
  <c r="T872" i="5" s="1"/>
  <c r="T873" i="5" s="1"/>
  <c r="T874" i="5" s="1"/>
  <c r="T875" i="5" s="1"/>
  <c r="T876" i="5" s="1"/>
  <c r="T877" i="5" s="1"/>
  <c r="T878" i="5" s="1"/>
  <c r="T879" i="5" s="1"/>
  <c r="T880" i="5" s="1"/>
  <c r="T881" i="5" s="1"/>
  <c r="T882" i="5" s="1"/>
  <c r="T883" i="5" s="1"/>
  <c r="T884" i="5" s="1"/>
  <c r="T885" i="5" s="1"/>
  <c r="T886" i="5" s="1"/>
  <c r="T887" i="5" s="1"/>
  <c r="T888" i="5" s="1"/>
  <c r="T889" i="5" s="1"/>
  <c r="T890" i="5" s="1"/>
  <c r="T891" i="5" s="1"/>
  <c r="T892" i="5" s="1"/>
  <c r="T893" i="5" s="1"/>
  <c r="T894" i="5" s="1"/>
  <c r="T895" i="5" s="1"/>
  <c r="T896" i="5" s="1"/>
  <c r="T897" i="5" s="1"/>
  <c r="T898" i="5" s="1"/>
  <c r="T899" i="5" s="1"/>
  <c r="T900" i="5" s="1"/>
  <c r="T901" i="5" s="1"/>
  <c r="T902" i="5" s="1"/>
  <c r="T903" i="5" s="1"/>
  <c r="T904" i="5" s="1"/>
  <c r="T905" i="5" s="1"/>
  <c r="T906" i="5" s="1"/>
  <c r="T907" i="5" s="1"/>
  <c r="T908" i="5" s="1"/>
  <c r="T909" i="5" s="1"/>
  <c r="T910" i="5" s="1"/>
  <c r="T911" i="5" s="1"/>
  <c r="T912" i="5" s="1"/>
  <c r="T913" i="5" s="1"/>
  <c r="T914" i="5" s="1"/>
  <c r="T915" i="5" s="1"/>
  <c r="T916" i="5" s="1"/>
  <c r="T917" i="5" s="1"/>
  <c r="T918" i="5" s="1"/>
  <c r="T919" i="5" s="1"/>
  <c r="T920" i="5" s="1"/>
  <c r="T921" i="5" s="1"/>
  <c r="T922" i="5" s="1"/>
  <c r="T923" i="5" s="1"/>
  <c r="T924" i="5" s="1"/>
  <c r="T925" i="5" s="1"/>
  <c r="T926" i="5" s="1"/>
  <c r="T927" i="5" s="1"/>
  <c r="T928" i="5" s="1"/>
  <c r="T929" i="5" s="1"/>
  <c r="T930" i="5" s="1"/>
  <c r="T931" i="5" s="1"/>
  <c r="T932" i="5" s="1"/>
  <c r="T933" i="5" s="1"/>
  <c r="T934" i="5" s="1"/>
  <c r="T935" i="5" s="1"/>
  <c r="T936" i="5" s="1"/>
  <c r="T937" i="5" s="1"/>
  <c r="T938" i="5" s="1"/>
  <c r="T939" i="5" s="1"/>
  <c r="T940" i="5" s="1"/>
  <c r="T941" i="5" s="1"/>
  <c r="T942" i="5" s="1"/>
  <c r="T943" i="5" s="1"/>
  <c r="T944" i="5" s="1"/>
  <c r="T945" i="5" s="1"/>
  <c r="T946" i="5" s="1"/>
  <c r="T947" i="5" s="1"/>
  <c r="T948" i="5" s="1"/>
  <c r="T949" i="5" s="1"/>
  <c r="B24" i="17"/>
  <c r="B25" i="17"/>
  <c r="B26" i="17"/>
  <c r="Z26" i="17" s="1"/>
  <c r="P18" i="44" s="1"/>
  <c r="B27" i="17"/>
  <c r="C245" i="5"/>
  <c r="D245" i="5" s="1"/>
  <c r="C833" i="5"/>
  <c r="D833" i="5" s="1"/>
  <c r="C373" i="5"/>
  <c r="D373" i="5" s="1"/>
  <c r="B28" i="17"/>
  <c r="C2556" i="5"/>
  <c r="D2556" i="5" s="1"/>
  <c r="B29" i="17"/>
  <c r="C109" i="5"/>
  <c r="D109" i="5" s="1"/>
  <c r="C476" i="5"/>
  <c r="D476" i="5" s="1"/>
  <c r="C609" i="5"/>
  <c r="D609" i="5" s="1"/>
  <c r="B30" i="17"/>
  <c r="C1162" i="5"/>
  <c r="D1162" i="5" s="1"/>
  <c r="C1169" i="5"/>
  <c r="D1169" i="5" s="1"/>
  <c r="C1181" i="5"/>
  <c r="D1181" i="5" s="1"/>
  <c r="C7" i="5"/>
  <c r="D7" i="5" s="1"/>
  <c r="V379" i="17" s="1"/>
  <c r="C8" i="5"/>
  <c r="D8" i="5" s="1"/>
  <c r="C9" i="5"/>
  <c r="D9" i="5" s="1"/>
  <c r="C10" i="5"/>
  <c r="D10" i="5" s="1"/>
  <c r="C11" i="5"/>
  <c r="D11" i="5" s="1"/>
  <c r="C12" i="5"/>
  <c r="D12" i="5" s="1"/>
  <c r="C13" i="5"/>
  <c r="D13" i="5" s="1"/>
  <c r="C14" i="5"/>
  <c r="D14" i="5" s="1"/>
  <c r="C16" i="5"/>
  <c r="D16" i="5" s="1"/>
  <c r="C18" i="5"/>
  <c r="D18" i="5" s="1"/>
  <c r="C19" i="5"/>
  <c r="D19" i="5" s="1"/>
  <c r="C20" i="5"/>
  <c r="D20" i="5" s="1"/>
  <c r="C21" i="5"/>
  <c r="D21" i="5" s="1"/>
  <c r="C22" i="5"/>
  <c r="D22" i="5" s="1"/>
  <c r="C23" i="5"/>
  <c r="D23" i="5" s="1"/>
  <c r="C24" i="5"/>
  <c r="D24" i="5" s="1"/>
  <c r="C25" i="5"/>
  <c r="D25" i="5" s="1"/>
  <c r="C26" i="5"/>
  <c r="D26" i="5" s="1"/>
  <c r="C27" i="5"/>
  <c r="D27" i="5" s="1"/>
  <c r="C28" i="5"/>
  <c r="D28" i="5" s="1"/>
  <c r="C29" i="5"/>
  <c r="D29" i="5" s="1"/>
  <c r="C30" i="5"/>
  <c r="D30" i="5" s="1"/>
  <c r="C31" i="5"/>
  <c r="D31" i="5" s="1"/>
  <c r="C32" i="5"/>
  <c r="D32" i="5" s="1"/>
  <c r="C33" i="5"/>
  <c r="D33" i="5" s="1"/>
  <c r="C34" i="5"/>
  <c r="D34" i="5" s="1"/>
  <c r="C35" i="5"/>
  <c r="D35" i="5" s="1"/>
  <c r="C36" i="5"/>
  <c r="D36" i="5" s="1"/>
  <c r="C37" i="5"/>
  <c r="D37" i="5" s="1"/>
  <c r="C38" i="5"/>
  <c r="D38" i="5" s="1"/>
  <c r="C39" i="5"/>
  <c r="D39" i="5" s="1"/>
  <c r="C40" i="5"/>
  <c r="D40" i="5" s="1"/>
  <c r="C41" i="5"/>
  <c r="D41" i="5" s="1"/>
  <c r="C42" i="5"/>
  <c r="D42" i="5" s="1"/>
  <c r="C43" i="5"/>
  <c r="D43" i="5" s="1"/>
  <c r="C44" i="5"/>
  <c r="D44" i="5" s="1"/>
  <c r="C45" i="5"/>
  <c r="D45" i="5" s="1"/>
  <c r="C46" i="5"/>
  <c r="D46" i="5" s="1"/>
  <c r="C47" i="5"/>
  <c r="D47" i="5" s="1"/>
  <c r="C48" i="5"/>
  <c r="D48" i="5" s="1"/>
  <c r="C49" i="5"/>
  <c r="D49" i="5" s="1"/>
  <c r="C50" i="5"/>
  <c r="D50" i="5" s="1"/>
  <c r="C51" i="5"/>
  <c r="D51" i="5" s="1"/>
  <c r="C52" i="5"/>
  <c r="D52" i="5" s="1"/>
  <c r="C53" i="5"/>
  <c r="D53" i="5" s="1"/>
  <c r="C54" i="5"/>
  <c r="D54" i="5" s="1"/>
  <c r="C55" i="5"/>
  <c r="D55" i="5" s="1"/>
  <c r="C57" i="5"/>
  <c r="D57" i="5" s="1"/>
  <c r="C58" i="5"/>
  <c r="D58" i="5" s="1"/>
  <c r="C163" i="5"/>
  <c r="D163" i="5" s="1"/>
  <c r="C2192" i="5"/>
  <c r="D2192" i="5" s="1"/>
  <c r="C56" i="5"/>
  <c r="D56" i="5" s="1"/>
  <c r="C59" i="5"/>
  <c r="D59" i="5" s="1"/>
  <c r="C60" i="5"/>
  <c r="D60" i="5" s="1"/>
  <c r="C61" i="5"/>
  <c r="D61" i="5" s="1"/>
  <c r="C62" i="5"/>
  <c r="D62" i="5" s="1"/>
  <c r="C63" i="5"/>
  <c r="D63" i="5" s="1"/>
  <c r="C64" i="5"/>
  <c r="D64" i="5" s="1"/>
  <c r="C65" i="5"/>
  <c r="D65" i="5" s="1"/>
  <c r="C66" i="5"/>
  <c r="D66" i="5" s="1"/>
  <c r="C67" i="5"/>
  <c r="D67" i="5" s="1"/>
  <c r="C68" i="5"/>
  <c r="D68" i="5" s="1"/>
  <c r="C69" i="5"/>
  <c r="D69" i="5" s="1"/>
  <c r="C70" i="5"/>
  <c r="D70" i="5" s="1"/>
  <c r="C71" i="5"/>
  <c r="D71" i="5" s="1"/>
  <c r="C72" i="5"/>
  <c r="D72" i="5" s="1"/>
  <c r="C73" i="5"/>
  <c r="D73" i="5" s="1"/>
  <c r="C74" i="5"/>
  <c r="D74" i="5" s="1"/>
  <c r="C75" i="5"/>
  <c r="D75" i="5" s="1"/>
  <c r="C76" i="5"/>
  <c r="D76" i="5" s="1"/>
  <c r="C77" i="5"/>
  <c r="D77" i="5" s="1"/>
  <c r="C79" i="5"/>
  <c r="D79" i="5" s="1"/>
  <c r="C80" i="5"/>
  <c r="D80" i="5" s="1"/>
  <c r="C81" i="5"/>
  <c r="D81" i="5" s="1"/>
  <c r="C82" i="5"/>
  <c r="D82" i="5" s="1"/>
  <c r="C83" i="5"/>
  <c r="D83" i="5" s="1"/>
  <c r="C84" i="5"/>
  <c r="D84" i="5" s="1"/>
  <c r="C85" i="5"/>
  <c r="D85" i="5" s="1"/>
  <c r="C86" i="5"/>
  <c r="D86" i="5" s="1"/>
  <c r="C87" i="5"/>
  <c r="D87" i="5" s="1"/>
  <c r="C88" i="5"/>
  <c r="D88" i="5" s="1"/>
  <c r="C89" i="5"/>
  <c r="D89" i="5" s="1"/>
  <c r="C90" i="5"/>
  <c r="D90" i="5" s="1"/>
  <c r="C91" i="5"/>
  <c r="D91" i="5" s="1"/>
  <c r="C92" i="5"/>
  <c r="D92" i="5" s="1"/>
  <c r="C93" i="5"/>
  <c r="D93" i="5" s="1"/>
  <c r="C94" i="5"/>
  <c r="D94" i="5" s="1"/>
  <c r="C95" i="5"/>
  <c r="D95" i="5" s="1"/>
  <c r="C96" i="5"/>
  <c r="D96" i="5" s="1"/>
  <c r="C97" i="5"/>
  <c r="D97" i="5" s="1"/>
  <c r="C98" i="5"/>
  <c r="D98" i="5" s="1"/>
  <c r="C99" i="5"/>
  <c r="D99" i="5" s="1"/>
  <c r="C100" i="5"/>
  <c r="D100" i="5" s="1"/>
  <c r="C101" i="5"/>
  <c r="D101" i="5" s="1"/>
  <c r="C102" i="5"/>
  <c r="D102" i="5" s="1"/>
  <c r="C103" i="5"/>
  <c r="D103" i="5" s="1"/>
  <c r="C104" i="5"/>
  <c r="D104" i="5" s="1"/>
  <c r="C105" i="5"/>
  <c r="D105" i="5" s="1"/>
  <c r="C106" i="5"/>
  <c r="D106" i="5" s="1"/>
  <c r="C107" i="5"/>
  <c r="D107" i="5" s="1"/>
  <c r="C108" i="5"/>
  <c r="D108" i="5" s="1"/>
  <c r="C110" i="5"/>
  <c r="D110" i="5" s="1"/>
  <c r="C111" i="5"/>
  <c r="D111" i="5" s="1"/>
  <c r="C112" i="5"/>
  <c r="D112" i="5" s="1"/>
  <c r="C113" i="5"/>
  <c r="D113" i="5" s="1"/>
  <c r="C114" i="5"/>
  <c r="D114" i="5" s="1"/>
  <c r="C115" i="5"/>
  <c r="D115" i="5" s="1"/>
  <c r="C116" i="5"/>
  <c r="D116" i="5" s="1"/>
  <c r="C117" i="5"/>
  <c r="D117" i="5" s="1"/>
  <c r="C118" i="5"/>
  <c r="D118" i="5" s="1"/>
  <c r="C119" i="5"/>
  <c r="D119" i="5" s="1"/>
  <c r="C120" i="5"/>
  <c r="D120" i="5" s="1"/>
  <c r="C121" i="5"/>
  <c r="D121" i="5" s="1"/>
  <c r="C122" i="5"/>
  <c r="D122" i="5" s="1"/>
  <c r="C123" i="5"/>
  <c r="D123" i="5" s="1"/>
  <c r="C124" i="5"/>
  <c r="D124" i="5" s="1"/>
  <c r="C125" i="5"/>
  <c r="D125" i="5" s="1"/>
  <c r="C126" i="5"/>
  <c r="D126" i="5" s="1"/>
  <c r="C127" i="5"/>
  <c r="D127" i="5" s="1"/>
  <c r="C128" i="5"/>
  <c r="D128" i="5" s="1"/>
  <c r="C129" i="5"/>
  <c r="D129" i="5" s="1"/>
  <c r="C130" i="5"/>
  <c r="D130" i="5" s="1"/>
  <c r="C131" i="5"/>
  <c r="D131" i="5" s="1"/>
  <c r="C132" i="5"/>
  <c r="D132" i="5" s="1"/>
  <c r="C133" i="5"/>
  <c r="D133" i="5" s="1"/>
  <c r="C134" i="5"/>
  <c r="D134" i="5" s="1"/>
  <c r="C135" i="5"/>
  <c r="D135" i="5" s="1"/>
  <c r="C136" i="5"/>
  <c r="D136" i="5" s="1"/>
  <c r="C137" i="5"/>
  <c r="D137" i="5" s="1"/>
  <c r="C138" i="5"/>
  <c r="D138" i="5" s="1"/>
  <c r="C139" i="5"/>
  <c r="D139" i="5" s="1"/>
  <c r="C140" i="5"/>
  <c r="D140" i="5" s="1"/>
  <c r="C141" i="5"/>
  <c r="D141" i="5" s="1"/>
  <c r="C142" i="5"/>
  <c r="D142" i="5" s="1"/>
  <c r="C143" i="5"/>
  <c r="D143" i="5" s="1"/>
  <c r="C144" i="5"/>
  <c r="D144" i="5" s="1"/>
  <c r="C145" i="5"/>
  <c r="D145" i="5" s="1"/>
  <c r="C146" i="5"/>
  <c r="D146" i="5" s="1"/>
  <c r="C147" i="5"/>
  <c r="D147" i="5" s="1"/>
  <c r="C148" i="5"/>
  <c r="D148" i="5" s="1"/>
  <c r="C149" i="5"/>
  <c r="D149" i="5" s="1"/>
  <c r="C150" i="5"/>
  <c r="D150" i="5" s="1"/>
  <c r="C151" i="5"/>
  <c r="D151" i="5" s="1"/>
  <c r="C152" i="5"/>
  <c r="D152" i="5" s="1"/>
  <c r="C153" i="5"/>
  <c r="D153" i="5" s="1"/>
  <c r="C154" i="5"/>
  <c r="D154" i="5" s="1"/>
  <c r="C155" i="5"/>
  <c r="D155" i="5" s="1"/>
  <c r="C156" i="5"/>
  <c r="D156" i="5" s="1"/>
  <c r="C157" i="5"/>
  <c r="D157" i="5" s="1"/>
  <c r="C158" i="5"/>
  <c r="D158" i="5" s="1"/>
  <c r="C159" i="5"/>
  <c r="D159" i="5" s="1"/>
  <c r="C160" i="5"/>
  <c r="D160" i="5" s="1"/>
  <c r="C161" i="5"/>
  <c r="D161" i="5" s="1"/>
  <c r="C162" i="5"/>
  <c r="D162" i="5" s="1"/>
  <c r="C164" i="5"/>
  <c r="D164" i="5" s="1"/>
  <c r="C165" i="5"/>
  <c r="D165" i="5" s="1"/>
  <c r="C166" i="5"/>
  <c r="D166" i="5" s="1"/>
  <c r="C167" i="5"/>
  <c r="D167" i="5" s="1"/>
  <c r="C168" i="5"/>
  <c r="D168" i="5" s="1"/>
  <c r="C169" i="5"/>
  <c r="D169" i="5" s="1"/>
  <c r="C170" i="5"/>
  <c r="D170" i="5" s="1"/>
  <c r="C171" i="5"/>
  <c r="D171" i="5" s="1"/>
  <c r="C172" i="5"/>
  <c r="D172" i="5" s="1"/>
  <c r="C173" i="5"/>
  <c r="D173" i="5" s="1"/>
  <c r="C174" i="5"/>
  <c r="D174" i="5" s="1"/>
  <c r="C175" i="5"/>
  <c r="D175" i="5" s="1"/>
  <c r="C176" i="5"/>
  <c r="D176" i="5" s="1"/>
  <c r="C177" i="5"/>
  <c r="D177" i="5" s="1"/>
  <c r="C178" i="5"/>
  <c r="D178" i="5" s="1"/>
  <c r="C179" i="5"/>
  <c r="D179" i="5" s="1"/>
  <c r="C180" i="5"/>
  <c r="D180" i="5" s="1"/>
  <c r="C181" i="5"/>
  <c r="D181" i="5" s="1"/>
  <c r="C182" i="5"/>
  <c r="D182" i="5" s="1"/>
  <c r="C183" i="5"/>
  <c r="D183" i="5" s="1"/>
  <c r="C184" i="5"/>
  <c r="D184" i="5" s="1"/>
  <c r="C185" i="5"/>
  <c r="D185" i="5" s="1"/>
  <c r="C186" i="5"/>
  <c r="D186" i="5" s="1"/>
  <c r="C187" i="5"/>
  <c r="D187" i="5" s="1"/>
  <c r="C188" i="5"/>
  <c r="D188" i="5" s="1"/>
  <c r="C189" i="5"/>
  <c r="D189" i="5" s="1"/>
  <c r="C190" i="5"/>
  <c r="D190" i="5" s="1"/>
  <c r="C191" i="5"/>
  <c r="D191" i="5" s="1"/>
  <c r="C192" i="5"/>
  <c r="D192" i="5" s="1"/>
  <c r="C193" i="5"/>
  <c r="D193" i="5" s="1"/>
  <c r="C194" i="5"/>
  <c r="D194" i="5" s="1"/>
  <c r="C195" i="5"/>
  <c r="D195" i="5" s="1"/>
  <c r="C196" i="5"/>
  <c r="D196" i="5" s="1"/>
  <c r="C197" i="5"/>
  <c r="D197" i="5" s="1"/>
  <c r="C198" i="5"/>
  <c r="D198" i="5" s="1"/>
  <c r="C199" i="5"/>
  <c r="D199" i="5" s="1"/>
  <c r="C200" i="5"/>
  <c r="D200" i="5" s="1"/>
  <c r="C201" i="5"/>
  <c r="D201" i="5" s="1"/>
  <c r="C202" i="5"/>
  <c r="D202" i="5" s="1"/>
  <c r="C203" i="5"/>
  <c r="D203" i="5" s="1"/>
  <c r="C204" i="5"/>
  <c r="D204" i="5" s="1"/>
  <c r="C205" i="5"/>
  <c r="D205" i="5" s="1"/>
  <c r="C206" i="5"/>
  <c r="D206" i="5" s="1"/>
  <c r="C207" i="5"/>
  <c r="D207" i="5" s="1"/>
  <c r="C208" i="5"/>
  <c r="D208" i="5" s="1"/>
  <c r="C209" i="5"/>
  <c r="D209" i="5" s="1"/>
  <c r="C210" i="5"/>
  <c r="D210" i="5" s="1"/>
  <c r="C211" i="5"/>
  <c r="D211" i="5" s="1"/>
  <c r="C212" i="5"/>
  <c r="D212" i="5" s="1"/>
  <c r="C213" i="5"/>
  <c r="D213" i="5" s="1"/>
  <c r="C214" i="5"/>
  <c r="D214" i="5" s="1"/>
  <c r="C215" i="5"/>
  <c r="D215" i="5" s="1"/>
  <c r="C216" i="5"/>
  <c r="D216" i="5" s="1"/>
  <c r="C217" i="5"/>
  <c r="D217" i="5" s="1"/>
  <c r="C218" i="5"/>
  <c r="D218" i="5" s="1"/>
  <c r="C219" i="5"/>
  <c r="D219" i="5" s="1"/>
  <c r="C220" i="5"/>
  <c r="D220" i="5" s="1"/>
  <c r="C221" i="5"/>
  <c r="D221" i="5" s="1"/>
  <c r="C222" i="5"/>
  <c r="D222" i="5" s="1"/>
  <c r="C223" i="5"/>
  <c r="D223" i="5" s="1"/>
  <c r="C224" i="5"/>
  <c r="D224" i="5" s="1"/>
  <c r="C225" i="5"/>
  <c r="D225" i="5" s="1"/>
  <c r="C226" i="5"/>
  <c r="D226" i="5" s="1"/>
  <c r="C227" i="5"/>
  <c r="D227" i="5" s="1"/>
  <c r="C228" i="5"/>
  <c r="D228" i="5" s="1"/>
  <c r="C229" i="5"/>
  <c r="D229" i="5" s="1"/>
  <c r="C230" i="5"/>
  <c r="D230" i="5" s="1"/>
  <c r="C231" i="5"/>
  <c r="D231" i="5" s="1"/>
  <c r="C232" i="5"/>
  <c r="D232" i="5" s="1"/>
  <c r="C233" i="5"/>
  <c r="D233" i="5" s="1"/>
  <c r="C234" i="5"/>
  <c r="D234" i="5" s="1"/>
  <c r="C235" i="5"/>
  <c r="D235" i="5" s="1"/>
  <c r="C236" i="5"/>
  <c r="D236" i="5" s="1"/>
  <c r="C237" i="5"/>
  <c r="D237" i="5" s="1"/>
  <c r="C238" i="5"/>
  <c r="D238" i="5" s="1"/>
  <c r="C239" i="5"/>
  <c r="D239" i="5" s="1"/>
  <c r="C240" i="5"/>
  <c r="D240" i="5" s="1"/>
  <c r="C241" i="5"/>
  <c r="D241" i="5" s="1"/>
  <c r="C242" i="5"/>
  <c r="D242" i="5" s="1"/>
  <c r="C243" i="5"/>
  <c r="D243" i="5" s="1"/>
  <c r="C244" i="5"/>
  <c r="D244" i="5" s="1"/>
  <c r="C246" i="5"/>
  <c r="D246" i="5" s="1"/>
  <c r="C247" i="5"/>
  <c r="D247" i="5" s="1"/>
  <c r="C248" i="5"/>
  <c r="D248" i="5" s="1"/>
  <c r="C249" i="5"/>
  <c r="D249" i="5" s="1"/>
  <c r="C250" i="5"/>
  <c r="D250" i="5" s="1"/>
  <c r="C251" i="5"/>
  <c r="D251" i="5" s="1"/>
  <c r="C252" i="5"/>
  <c r="D252" i="5" s="1"/>
  <c r="C253" i="5"/>
  <c r="D253" i="5" s="1"/>
  <c r="C254" i="5"/>
  <c r="D254" i="5" s="1"/>
  <c r="C255" i="5"/>
  <c r="D255" i="5" s="1"/>
  <c r="C256" i="5"/>
  <c r="D256" i="5" s="1"/>
  <c r="C257" i="5"/>
  <c r="D257" i="5" s="1"/>
  <c r="C258" i="5"/>
  <c r="D258" i="5" s="1"/>
  <c r="C259" i="5"/>
  <c r="D259" i="5" s="1"/>
  <c r="C260" i="5"/>
  <c r="D260" i="5" s="1"/>
  <c r="C261" i="5"/>
  <c r="D261" i="5" s="1"/>
  <c r="C262" i="5"/>
  <c r="D262" i="5" s="1"/>
  <c r="C263" i="5"/>
  <c r="D263" i="5" s="1"/>
  <c r="C264" i="5"/>
  <c r="D264" i="5" s="1"/>
  <c r="C265" i="5"/>
  <c r="D265" i="5" s="1"/>
  <c r="C266" i="5"/>
  <c r="D266" i="5" s="1"/>
  <c r="C267" i="5"/>
  <c r="D267" i="5" s="1"/>
  <c r="C268" i="5"/>
  <c r="D268" i="5" s="1"/>
  <c r="C269" i="5"/>
  <c r="D269" i="5" s="1"/>
  <c r="C270" i="5"/>
  <c r="D270" i="5" s="1"/>
  <c r="C271" i="5"/>
  <c r="D271" i="5" s="1"/>
  <c r="C272" i="5"/>
  <c r="D272" i="5" s="1"/>
  <c r="C273" i="5"/>
  <c r="D273" i="5" s="1"/>
  <c r="C274" i="5"/>
  <c r="D274" i="5" s="1"/>
  <c r="C275" i="5"/>
  <c r="D275" i="5" s="1"/>
  <c r="C276" i="5"/>
  <c r="D276" i="5" s="1"/>
  <c r="C277" i="5"/>
  <c r="D277" i="5" s="1"/>
  <c r="C278" i="5"/>
  <c r="D278" i="5" s="1"/>
  <c r="C279" i="5"/>
  <c r="D279" i="5" s="1"/>
  <c r="C280" i="5"/>
  <c r="D280" i="5" s="1"/>
  <c r="C281" i="5"/>
  <c r="D281" i="5" s="1"/>
  <c r="C282" i="5"/>
  <c r="D282" i="5" s="1"/>
  <c r="C283" i="5"/>
  <c r="D283" i="5" s="1"/>
  <c r="C284" i="5"/>
  <c r="D284" i="5" s="1"/>
  <c r="C285" i="5"/>
  <c r="D285" i="5" s="1"/>
  <c r="C286" i="5"/>
  <c r="D286" i="5" s="1"/>
  <c r="C287" i="5"/>
  <c r="D287" i="5" s="1"/>
  <c r="C288" i="5"/>
  <c r="D288" i="5" s="1"/>
  <c r="C289" i="5"/>
  <c r="D289" i="5" s="1"/>
  <c r="C290" i="5"/>
  <c r="D290" i="5" s="1"/>
  <c r="C291" i="5"/>
  <c r="D291" i="5" s="1"/>
  <c r="C292" i="5"/>
  <c r="D292" i="5" s="1"/>
  <c r="C293" i="5"/>
  <c r="D293" i="5" s="1"/>
  <c r="C294" i="5"/>
  <c r="D294" i="5" s="1"/>
  <c r="C295" i="5"/>
  <c r="D295" i="5" s="1"/>
  <c r="C296" i="5"/>
  <c r="D296" i="5" s="1"/>
  <c r="C297" i="5"/>
  <c r="D297" i="5" s="1"/>
  <c r="C298" i="5"/>
  <c r="D298" i="5" s="1"/>
  <c r="C299" i="5"/>
  <c r="D299" i="5" s="1"/>
  <c r="C300" i="5"/>
  <c r="D300" i="5" s="1"/>
  <c r="C301" i="5"/>
  <c r="D301" i="5" s="1"/>
  <c r="C302" i="5"/>
  <c r="D302" i="5" s="1"/>
  <c r="C303" i="5"/>
  <c r="D303" i="5" s="1"/>
  <c r="C304" i="5"/>
  <c r="D304" i="5" s="1"/>
  <c r="C305" i="5"/>
  <c r="D305" i="5" s="1"/>
  <c r="C306" i="5"/>
  <c r="D306" i="5" s="1"/>
  <c r="C307" i="5"/>
  <c r="D307" i="5" s="1"/>
  <c r="C308" i="5"/>
  <c r="D308" i="5" s="1"/>
  <c r="C309" i="5"/>
  <c r="D309" i="5" s="1"/>
  <c r="C310" i="5"/>
  <c r="D310" i="5" s="1"/>
  <c r="C311" i="5"/>
  <c r="D311" i="5" s="1"/>
  <c r="C312" i="5"/>
  <c r="D312" i="5" s="1"/>
  <c r="C313" i="5"/>
  <c r="D313" i="5" s="1"/>
  <c r="C314" i="5"/>
  <c r="D314" i="5" s="1"/>
  <c r="C315" i="5"/>
  <c r="D315" i="5" s="1"/>
  <c r="C316" i="5"/>
  <c r="D316" i="5" s="1"/>
  <c r="C317" i="5"/>
  <c r="D317" i="5" s="1"/>
  <c r="C318" i="5"/>
  <c r="D318" i="5" s="1"/>
  <c r="C319" i="5"/>
  <c r="D319" i="5" s="1"/>
  <c r="C320" i="5"/>
  <c r="D320" i="5" s="1"/>
  <c r="C321" i="5"/>
  <c r="D321" i="5" s="1"/>
  <c r="C322" i="5"/>
  <c r="D322" i="5" s="1"/>
  <c r="C323" i="5"/>
  <c r="D323" i="5" s="1"/>
  <c r="C324" i="5"/>
  <c r="D324" i="5" s="1"/>
  <c r="C325" i="5"/>
  <c r="D325" i="5" s="1"/>
  <c r="C326" i="5"/>
  <c r="D326" i="5" s="1"/>
  <c r="C327" i="5"/>
  <c r="D327" i="5" s="1"/>
  <c r="C328" i="5"/>
  <c r="D328" i="5" s="1"/>
  <c r="C329" i="5"/>
  <c r="D329" i="5" s="1"/>
  <c r="C330" i="5"/>
  <c r="D330" i="5" s="1"/>
  <c r="C331" i="5"/>
  <c r="D331" i="5" s="1"/>
  <c r="C332" i="5"/>
  <c r="D332" i="5" s="1"/>
  <c r="C333" i="5"/>
  <c r="D333" i="5" s="1"/>
  <c r="C334" i="5"/>
  <c r="D334" i="5" s="1"/>
  <c r="C335" i="5"/>
  <c r="D335" i="5" s="1"/>
  <c r="C336" i="5"/>
  <c r="D336" i="5" s="1"/>
  <c r="C337" i="5"/>
  <c r="D337" i="5" s="1"/>
  <c r="C338" i="5"/>
  <c r="D338" i="5" s="1"/>
  <c r="C339" i="5"/>
  <c r="D339" i="5" s="1"/>
  <c r="C340" i="5"/>
  <c r="D340" i="5" s="1"/>
  <c r="C341" i="5"/>
  <c r="D341" i="5" s="1"/>
  <c r="C342" i="5"/>
  <c r="D342" i="5" s="1"/>
  <c r="C343" i="5"/>
  <c r="D343" i="5" s="1"/>
  <c r="C344" i="5"/>
  <c r="D344" i="5" s="1"/>
  <c r="C345" i="5"/>
  <c r="D345" i="5" s="1"/>
  <c r="C346" i="5"/>
  <c r="D346" i="5" s="1"/>
  <c r="C347" i="5"/>
  <c r="D347" i="5" s="1"/>
  <c r="C348" i="5"/>
  <c r="D348" i="5" s="1"/>
  <c r="C349" i="5"/>
  <c r="D349" i="5" s="1"/>
  <c r="C350" i="5"/>
  <c r="D350" i="5" s="1"/>
  <c r="C351" i="5"/>
  <c r="D351" i="5" s="1"/>
  <c r="C352" i="5"/>
  <c r="D352" i="5" s="1"/>
  <c r="C353" i="5"/>
  <c r="D353" i="5" s="1"/>
  <c r="C354" i="5"/>
  <c r="D354" i="5" s="1"/>
  <c r="C355" i="5"/>
  <c r="D355" i="5" s="1"/>
  <c r="C356" i="5"/>
  <c r="D356" i="5" s="1"/>
  <c r="C357" i="5"/>
  <c r="D357" i="5" s="1"/>
  <c r="C358" i="5"/>
  <c r="D358" i="5" s="1"/>
  <c r="C359" i="5"/>
  <c r="D359" i="5" s="1"/>
  <c r="C360" i="5"/>
  <c r="D360" i="5" s="1"/>
  <c r="C361" i="5"/>
  <c r="D361" i="5" s="1"/>
  <c r="C362" i="5"/>
  <c r="D362" i="5" s="1"/>
  <c r="C363" i="5"/>
  <c r="D363" i="5" s="1"/>
  <c r="C364" i="5"/>
  <c r="D364" i="5" s="1"/>
  <c r="C365" i="5"/>
  <c r="D365" i="5" s="1"/>
  <c r="C366" i="5"/>
  <c r="D366" i="5" s="1"/>
  <c r="C367" i="5"/>
  <c r="D367" i="5" s="1"/>
  <c r="C368" i="5"/>
  <c r="D368" i="5" s="1"/>
  <c r="C369" i="5"/>
  <c r="D369" i="5" s="1"/>
  <c r="C370" i="5"/>
  <c r="D370" i="5" s="1"/>
  <c r="C371" i="5"/>
  <c r="D371" i="5" s="1"/>
  <c r="C372" i="5"/>
  <c r="D372" i="5" s="1"/>
  <c r="C374" i="5"/>
  <c r="D374" i="5" s="1"/>
  <c r="C375" i="5"/>
  <c r="D375" i="5" s="1"/>
  <c r="C376" i="5"/>
  <c r="D376" i="5" s="1"/>
  <c r="C377" i="5"/>
  <c r="D377" i="5" s="1"/>
  <c r="C378" i="5"/>
  <c r="D378" i="5" s="1"/>
  <c r="C379" i="5"/>
  <c r="D379" i="5" s="1"/>
  <c r="C380" i="5"/>
  <c r="D380" i="5" s="1"/>
  <c r="C381" i="5"/>
  <c r="D381" i="5" s="1"/>
  <c r="C382" i="5"/>
  <c r="D382" i="5" s="1"/>
  <c r="C383" i="5"/>
  <c r="D383" i="5" s="1"/>
  <c r="C384" i="5"/>
  <c r="D384" i="5" s="1"/>
  <c r="C385" i="5"/>
  <c r="D385" i="5" s="1"/>
  <c r="C386" i="5"/>
  <c r="D386" i="5" s="1"/>
  <c r="C387" i="5"/>
  <c r="D387" i="5" s="1"/>
  <c r="C388" i="5"/>
  <c r="D388" i="5" s="1"/>
  <c r="C389" i="5"/>
  <c r="D389" i="5" s="1"/>
  <c r="C390" i="5"/>
  <c r="D390" i="5" s="1"/>
  <c r="C391" i="5"/>
  <c r="D391" i="5" s="1"/>
  <c r="C392" i="5"/>
  <c r="D392" i="5" s="1"/>
  <c r="C393" i="5"/>
  <c r="D393" i="5" s="1"/>
  <c r="C394" i="5"/>
  <c r="D394" i="5" s="1"/>
  <c r="C395" i="5"/>
  <c r="D395" i="5" s="1"/>
  <c r="C396" i="5"/>
  <c r="D396" i="5" s="1"/>
  <c r="C397" i="5"/>
  <c r="D397" i="5" s="1"/>
  <c r="C398" i="5"/>
  <c r="D398" i="5" s="1"/>
  <c r="C399" i="5"/>
  <c r="D399" i="5" s="1"/>
  <c r="C400" i="5"/>
  <c r="D400" i="5" s="1"/>
  <c r="C401" i="5"/>
  <c r="D401" i="5" s="1"/>
  <c r="C402" i="5"/>
  <c r="D402" i="5" s="1"/>
  <c r="C403" i="5"/>
  <c r="D403" i="5" s="1"/>
  <c r="C404" i="5"/>
  <c r="D404" i="5" s="1"/>
  <c r="C405" i="5"/>
  <c r="D405" i="5" s="1"/>
  <c r="C406" i="5"/>
  <c r="D406" i="5" s="1"/>
  <c r="C407" i="5"/>
  <c r="D407" i="5" s="1"/>
  <c r="C408" i="5"/>
  <c r="D408" i="5" s="1"/>
  <c r="C409" i="5"/>
  <c r="D409" i="5" s="1"/>
  <c r="C410" i="5"/>
  <c r="D410" i="5" s="1"/>
  <c r="C411" i="5"/>
  <c r="D411" i="5" s="1"/>
  <c r="C412" i="5"/>
  <c r="D412" i="5" s="1"/>
  <c r="C413" i="5"/>
  <c r="D413" i="5" s="1"/>
  <c r="C414" i="5"/>
  <c r="D414" i="5" s="1"/>
  <c r="C415" i="5"/>
  <c r="D415" i="5" s="1"/>
  <c r="C416" i="5"/>
  <c r="D416" i="5" s="1"/>
  <c r="C417" i="5"/>
  <c r="D417" i="5" s="1"/>
  <c r="C418" i="5"/>
  <c r="D418" i="5" s="1"/>
  <c r="C419" i="5"/>
  <c r="D419" i="5" s="1"/>
  <c r="C420" i="5"/>
  <c r="D420" i="5" s="1"/>
  <c r="C421" i="5"/>
  <c r="D421" i="5" s="1"/>
  <c r="C422" i="5"/>
  <c r="D422" i="5" s="1"/>
  <c r="C423" i="5"/>
  <c r="D423" i="5" s="1"/>
  <c r="C424" i="5"/>
  <c r="D424" i="5" s="1"/>
  <c r="C425" i="5"/>
  <c r="D425" i="5" s="1"/>
  <c r="C426" i="5"/>
  <c r="D426" i="5" s="1"/>
  <c r="C427" i="5"/>
  <c r="D427" i="5" s="1"/>
  <c r="C428" i="5"/>
  <c r="D428" i="5" s="1"/>
  <c r="C429" i="5"/>
  <c r="D429" i="5" s="1"/>
  <c r="C430" i="5"/>
  <c r="D430" i="5" s="1"/>
  <c r="C431" i="5"/>
  <c r="D431" i="5" s="1"/>
  <c r="C432" i="5"/>
  <c r="D432" i="5" s="1"/>
  <c r="C433" i="5"/>
  <c r="D433" i="5" s="1"/>
  <c r="C434" i="5"/>
  <c r="D434" i="5" s="1"/>
  <c r="C435" i="5"/>
  <c r="D435" i="5" s="1"/>
  <c r="C436" i="5"/>
  <c r="D436" i="5" s="1"/>
  <c r="C437" i="5"/>
  <c r="D437" i="5" s="1"/>
  <c r="C438" i="5"/>
  <c r="D438" i="5" s="1"/>
  <c r="C439" i="5"/>
  <c r="D439" i="5" s="1"/>
  <c r="C440" i="5"/>
  <c r="D440" i="5" s="1"/>
  <c r="C441" i="5"/>
  <c r="D441" i="5" s="1"/>
  <c r="C442" i="5"/>
  <c r="D442" i="5" s="1"/>
  <c r="C2688" i="5"/>
  <c r="D2688" i="5" s="1"/>
  <c r="C443" i="5"/>
  <c r="D443" i="5" s="1"/>
  <c r="C444" i="5"/>
  <c r="D444" i="5" s="1"/>
  <c r="C445" i="5"/>
  <c r="D445" i="5" s="1"/>
  <c r="C446" i="5"/>
  <c r="D446" i="5" s="1"/>
  <c r="C447" i="5"/>
  <c r="D447" i="5" s="1"/>
  <c r="C448" i="5"/>
  <c r="D448" i="5" s="1"/>
  <c r="C449" i="5"/>
  <c r="D449" i="5" s="1"/>
  <c r="C450" i="5"/>
  <c r="D450" i="5" s="1"/>
  <c r="C451" i="5"/>
  <c r="D451" i="5" s="1"/>
  <c r="C452" i="5"/>
  <c r="D452" i="5" s="1"/>
  <c r="C453" i="5"/>
  <c r="D453" i="5" s="1"/>
  <c r="C454" i="5"/>
  <c r="D454" i="5" s="1"/>
  <c r="C455" i="5"/>
  <c r="D455" i="5" s="1"/>
  <c r="C456" i="5"/>
  <c r="D456" i="5" s="1"/>
  <c r="C457" i="5"/>
  <c r="D457" i="5" s="1"/>
  <c r="C458" i="5"/>
  <c r="D458" i="5" s="1"/>
  <c r="C459" i="5"/>
  <c r="D459" i="5" s="1"/>
  <c r="C460" i="5"/>
  <c r="D460" i="5" s="1"/>
  <c r="C461" i="5"/>
  <c r="D461" i="5" s="1"/>
  <c r="C462" i="5"/>
  <c r="D462" i="5" s="1"/>
  <c r="C463" i="5"/>
  <c r="D463" i="5" s="1"/>
  <c r="C464" i="5"/>
  <c r="D464" i="5" s="1"/>
  <c r="C465" i="5"/>
  <c r="D465" i="5" s="1"/>
  <c r="C466" i="5"/>
  <c r="D466" i="5" s="1"/>
  <c r="C467" i="5"/>
  <c r="D467" i="5" s="1"/>
  <c r="C468" i="5"/>
  <c r="D468" i="5" s="1"/>
  <c r="C469" i="5"/>
  <c r="D469" i="5" s="1"/>
  <c r="C470" i="5"/>
  <c r="D470" i="5" s="1"/>
  <c r="C471" i="5"/>
  <c r="D471" i="5" s="1"/>
  <c r="C472" i="5"/>
  <c r="D472" i="5" s="1"/>
  <c r="C473" i="5"/>
  <c r="D473" i="5" s="1"/>
  <c r="C474" i="5"/>
  <c r="D474" i="5" s="1"/>
  <c r="C475" i="5"/>
  <c r="D475" i="5" s="1"/>
  <c r="C477" i="5"/>
  <c r="D477" i="5" s="1"/>
  <c r="C478" i="5"/>
  <c r="D478" i="5" s="1"/>
  <c r="C479" i="5"/>
  <c r="D479" i="5" s="1"/>
  <c r="C480" i="5"/>
  <c r="D480" i="5" s="1"/>
  <c r="C481" i="5"/>
  <c r="D481" i="5" s="1"/>
  <c r="C482" i="5"/>
  <c r="D482" i="5" s="1"/>
  <c r="C483" i="5"/>
  <c r="D483" i="5" s="1"/>
  <c r="C484" i="5"/>
  <c r="D484" i="5" s="1"/>
  <c r="C485" i="5"/>
  <c r="D485" i="5" s="1"/>
  <c r="C486" i="5"/>
  <c r="D486" i="5" s="1"/>
  <c r="C487" i="5"/>
  <c r="D487" i="5" s="1"/>
  <c r="C488" i="5"/>
  <c r="D488" i="5" s="1"/>
  <c r="C489" i="5"/>
  <c r="D489" i="5" s="1"/>
  <c r="C490" i="5"/>
  <c r="D490" i="5" s="1"/>
  <c r="C491" i="5"/>
  <c r="D491" i="5" s="1"/>
  <c r="C492" i="5"/>
  <c r="D492" i="5" s="1"/>
  <c r="C493" i="5"/>
  <c r="D493" i="5" s="1"/>
  <c r="C494" i="5"/>
  <c r="D494" i="5" s="1"/>
  <c r="C495" i="5"/>
  <c r="D495" i="5" s="1"/>
  <c r="C496" i="5"/>
  <c r="D496" i="5" s="1"/>
  <c r="C497" i="5"/>
  <c r="D497" i="5" s="1"/>
  <c r="C498" i="5"/>
  <c r="D498" i="5" s="1"/>
  <c r="C499" i="5"/>
  <c r="D499" i="5" s="1"/>
  <c r="C500" i="5"/>
  <c r="D500" i="5" s="1"/>
  <c r="C501" i="5"/>
  <c r="D501" i="5" s="1"/>
  <c r="C502" i="5"/>
  <c r="D502" i="5" s="1"/>
  <c r="C503" i="5"/>
  <c r="D503" i="5" s="1"/>
  <c r="C504" i="5"/>
  <c r="D504" i="5" s="1"/>
  <c r="C505" i="5"/>
  <c r="D505" i="5" s="1"/>
  <c r="C506" i="5"/>
  <c r="D506" i="5" s="1"/>
  <c r="C507" i="5"/>
  <c r="D507" i="5" s="1"/>
  <c r="C508" i="5"/>
  <c r="D508" i="5" s="1"/>
  <c r="C509" i="5"/>
  <c r="D509" i="5" s="1"/>
  <c r="C510" i="5"/>
  <c r="D510" i="5" s="1"/>
  <c r="C511" i="5"/>
  <c r="D511" i="5" s="1"/>
  <c r="C512" i="5"/>
  <c r="D512" i="5" s="1"/>
  <c r="C513" i="5"/>
  <c r="D513" i="5" s="1"/>
  <c r="C514" i="5"/>
  <c r="D514" i="5" s="1"/>
  <c r="C515" i="5"/>
  <c r="D515" i="5" s="1"/>
  <c r="C516" i="5"/>
  <c r="D516" i="5" s="1"/>
  <c r="C517" i="5"/>
  <c r="D517" i="5" s="1"/>
  <c r="C518" i="5"/>
  <c r="D518" i="5" s="1"/>
  <c r="C519" i="5"/>
  <c r="D519" i="5" s="1"/>
  <c r="C520" i="5"/>
  <c r="D520" i="5" s="1"/>
  <c r="C521" i="5"/>
  <c r="D521" i="5" s="1"/>
  <c r="C522" i="5"/>
  <c r="D522" i="5" s="1"/>
  <c r="C523" i="5"/>
  <c r="D523" i="5" s="1"/>
  <c r="C524" i="5"/>
  <c r="D524" i="5" s="1"/>
  <c r="C525" i="5"/>
  <c r="D525" i="5" s="1"/>
  <c r="C526" i="5"/>
  <c r="D526" i="5" s="1"/>
  <c r="C527" i="5"/>
  <c r="D527" i="5" s="1"/>
  <c r="C528" i="5"/>
  <c r="D528" i="5" s="1"/>
  <c r="C529" i="5"/>
  <c r="D529" i="5" s="1"/>
  <c r="C530" i="5"/>
  <c r="D530" i="5" s="1"/>
  <c r="C531" i="5"/>
  <c r="D531" i="5" s="1"/>
  <c r="C532" i="5"/>
  <c r="D532" i="5" s="1"/>
  <c r="C533" i="5"/>
  <c r="D533" i="5" s="1"/>
  <c r="C534" i="5"/>
  <c r="D534" i="5" s="1"/>
  <c r="C535" i="5"/>
  <c r="D535" i="5" s="1"/>
  <c r="C536" i="5"/>
  <c r="D536" i="5" s="1"/>
  <c r="C537" i="5"/>
  <c r="D537" i="5" s="1"/>
  <c r="C538" i="5"/>
  <c r="D538" i="5" s="1"/>
  <c r="C539" i="5"/>
  <c r="D539" i="5" s="1"/>
  <c r="C540" i="5"/>
  <c r="D540" i="5" s="1"/>
  <c r="C541" i="5"/>
  <c r="D541" i="5" s="1"/>
  <c r="C542" i="5"/>
  <c r="D542" i="5" s="1"/>
  <c r="C543" i="5"/>
  <c r="D543" i="5" s="1"/>
  <c r="C544" i="5"/>
  <c r="D544" i="5" s="1"/>
  <c r="C545" i="5"/>
  <c r="D545" i="5" s="1"/>
  <c r="C546" i="5"/>
  <c r="D546" i="5" s="1"/>
  <c r="C547" i="5"/>
  <c r="D547" i="5" s="1"/>
  <c r="C548" i="5"/>
  <c r="D548" i="5" s="1"/>
  <c r="C549" i="5"/>
  <c r="D549" i="5" s="1"/>
  <c r="C550" i="5"/>
  <c r="D550" i="5" s="1"/>
  <c r="C551" i="5"/>
  <c r="D551" i="5" s="1"/>
  <c r="C552" i="5"/>
  <c r="D552" i="5" s="1"/>
  <c r="C553" i="5"/>
  <c r="D553" i="5" s="1"/>
  <c r="C554" i="5"/>
  <c r="D554" i="5" s="1"/>
  <c r="C555" i="5"/>
  <c r="D555" i="5" s="1"/>
  <c r="C556" i="5"/>
  <c r="D556" i="5" s="1"/>
  <c r="C557" i="5"/>
  <c r="D557" i="5" s="1"/>
  <c r="C558" i="5"/>
  <c r="D558" i="5" s="1"/>
  <c r="C559" i="5"/>
  <c r="D559" i="5" s="1"/>
  <c r="C560" i="5"/>
  <c r="D560" i="5" s="1"/>
  <c r="C561" i="5"/>
  <c r="D561" i="5" s="1"/>
  <c r="C562" i="5"/>
  <c r="D562" i="5" s="1"/>
  <c r="C563" i="5"/>
  <c r="D563" i="5" s="1"/>
  <c r="C564" i="5"/>
  <c r="D564" i="5" s="1"/>
  <c r="C565" i="5"/>
  <c r="D565" i="5" s="1"/>
  <c r="C566" i="5"/>
  <c r="D566" i="5" s="1"/>
  <c r="C567" i="5"/>
  <c r="D567" i="5" s="1"/>
  <c r="C568" i="5"/>
  <c r="D568" i="5" s="1"/>
  <c r="C569" i="5"/>
  <c r="D569" i="5" s="1"/>
  <c r="C570" i="5"/>
  <c r="D570" i="5" s="1"/>
  <c r="C571" i="5"/>
  <c r="D571" i="5" s="1"/>
  <c r="C572" i="5"/>
  <c r="D572" i="5" s="1"/>
  <c r="C573" i="5"/>
  <c r="D573" i="5" s="1"/>
  <c r="C574" i="5"/>
  <c r="D574" i="5" s="1"/>
  <c r="C575" i="5"/>
  <c r="D575" i="5" s="1"/>
  <c r="C576" i="5"/>
  <c r="D576" i="5" s="1"/>
  <c r="C577" i="5"/>
  <c r="D577" i="5" s="1"/>
  <c r="C578" i="5"/>
  <c r="D578" i="5" s="1"/>
  <c r="C579" i="5"/>
  <c r="D579" i="5" s="1"/>
  <c r="C580" i="5"/>
  <c r="D580" i="5" s="1"/>
  <c r="C581" i="5"/>
  <c r="D581" i="5" s="1"/>
  <c r="C582" i="5"/>
  <c r="D582" i="5" s="1"/>
  <c r="C583" i="5"/>
  <c r="D583" i="5" s="1"/>
  <c r="C584" i="5"/>
  <c r="D584" i="5" s="1"/>
  <c r="C585" i="5"/>
  <c r="D585" i="5" s="1"/>
  <c r="C586" i="5"/>
  <c r="D586" i="5" s="1"/>
  <c r="C587" i="5"/>
  <c r="D587" i="5" s="1"/>
  <c r="C588" i="5"/>
  <c r="D588" i="5" s="1"/>
  <c r="C589" i="5"/>
  <c r="D589" i="5" s="1"/>
  <c r="C590" i="5"/>
  <c r="D590" i="5" s="1"/>
  <c r="C591" i="5"/>
  <c r="D591" i="5" s="1"/>
  <c r="C592" i="5"/>
  <c r="D592" i="5" s="1"/>
  <c r="C593" i="5"/>
  <c r="D593" i="5" s="1"/>
  <c r="C594" i="5"/>
  <c r="D594" i="5" s="1"/>
  <c r="C595" i="5"/>
  <c r="D595" i="5" s="1"/>
  <c r="C596" i="5"/>
  <c r="D596" i="5" s="1"/>
  <c r="C597" i="5"/>
  <c r="D597" i="5" s="1"/>
  <c r="C598" i="5"/>
  <c r="D598" i="5" s="1"/>
  <c r="C599" i="5"/>
  <c r="D599" i="5" s="1"/>
  <c r="C600" i="5"/>
  <c r="D600" i="5" s="1"/>
  <c r="C601" i="5"/>
  <c r="D601" i="5" s="1"/>
  <c r="C602" i="5"/>
  <c r="D602" i="5" s="1"/>
  <c r="C603" i="5"/>
  <c r="D603" i="5" s="1"/>
  <c r="C604" i="5"/>
  <c r="D604" i="5" s="1"/>
  <c r="C605" i="5"/>
  <c r="D605" i="5" s="1"/>
  <c r="C606" i="5"/>
  <c r="D606" i="5" s="1"/>
  <c r="C607" i="5"/>
  <c r="D607" i="5" s="1"/>
  <c r="C608" i="5"/>
  <c r="D608" i="5" s="1"/>
  <c r="C610" i="5"/>
  <c r="D610" i="5" s="1"/>
  <c r="C611" i="5"/>
  <c r="D611" i="5" s="1"/>
  <c r="C612" i="5"/>
  <c r="D612" i="5" s="1"/>
  <c r="C613" i="5"/>
  <c r="D613" i="5" s="1"/>
  <c r="C614" i="5"/>
  <c r="D614" i="5" s="1"/>
  <c r="C615" i="5"/>
  <c r="D615" i="5" s="1"/>
  <c r="C616" i="5"/>
  <c r="D616" i="5" s="1"/>
  <c r="C617" i="5"/>
  <c r="D617" i="5" s="1"/>
  <c r="C618" i="5"/>
  <c r="D618" i="5" s="1"/>
  <c r="C619" i="5"/>
  <c r="D619" i="5" s="1"/>
  <c r="C620" i="5"/>
  <c r="D620" i="5" s="1"/>
  <c r="C621" i="5"/>
  <c r="D621" i="5" s="1"/>
  <c r="C622" i="5"/>
  <c r="D622" i="5" s="1"/>
  <c r="C623" i="5"/>
  <c r="D623" i="5" s="1"/>
  <c r="C624" i="5"/>
  <c r="D624" i="5" s="1"/>
  <c r="C625" i="5"/>
  <c r="D625" i="5" s="1"/>
  <c r="C626" i="5"/>
  <c r="D626" i="5" s="1"/>
  <c r="C627" i="5"/>
  <c r="D627" i="5" s="1"/>
  <c r="C628" i="5"/>
  <c r="D628" i="5" s="1"/>
  <c r="C629" i="5"/>
  <c r="D629" i="5" s="1"/>
  <c r="C630" i="5"/>
  <c r="D630" i="5" s="1"/>
  <c r="C631" i="5"/>
  <c r="D631" i="5" s="1"/>
  <c r="C632" i="5"/>
  <c r="D632" i="5" s="1"/>
  <c r="C768" i="5"/>
  <c r="D768" i="5" s="1"/>
  <c r="C1519" i="5"/>
  <c r="D1519" i="5" s="1"/>
  <c r="C1638" i="5"/>
  <c r="D1638" i="5" s="1"/>
  <c r="C633" i="5"/>
  <c r="D633" i="5" s="1"/>
  <c r="C634" i="5"/>
  <c r="D634" i="5" s="1"/>
  <c r="C635" i="5"/>
  <c r="D635" i="5" s="1"/>
  <c r="C636" i="5"/>
  <c r="D636" i="5" s="1"/>
  <c r="C637" i="5"/>
  <c r="D637" i="5" s="1"/>
  <c r="C638" i="5"/>
  <c r="D638" i="5" s="1"/>
  <c r="C639" i="5"/>
  <c r="D639" i="5" s="1"/>
  <c r="C640" i="5"/>
  <c r="D640" i="5" s="1"/>
  <c r="C641" i="5"/>
  <c r="D641" i="5" s="1"/>
  <c r="C642" i="5"/>
  <c r="D642" i="5" s="1"/>
  <c r="C643" i="5"/>
  <c r="D643" i="5" s="1"/>
  <c r="C644" i="5"/>
  <c r="D644" i="5" s="1"/>
  <c r="C645" i="5"/>
  <c r="D645" i="5" s="1"/>
  <c r="C646" i="5"/>
  <c r="D646" i="5" s="1"/>
  <c r="C647" i="5"/>
  <c r="D647" i="5" s="1"/>
  <c r="C648" i="5"/>
  <c r="D648" i="5" s="1"/>
  <c r="C649" i="5"/>
  <c r="D649" i="5" s="1"/>
  <c r="C650" i="5"/>
  <c r="D650" i="5" s="1"/>
  <c r="C651" i="5"/>
  <c r="D651" i="5" s="1"/>
  <c r="C652" i="5"/>
  <c r="D652" i="5" s="1"/>
  <c r="C653" i="5"/>
  <c r="D653" i="5" s="1"/>
  <c r="C654" i="5"/>
  <c r="D654" i="5" s="1"/>
  <c r="C655" i="5"/>
  <c r="D655" i="5" s="1"/>
  <c r="C656" i="5"/>
  <c r="D656" i="5" s="1"/>
  <c r="C657" i="5"/>
  <c r="D657" i="5" s="1"/>
  <c r="C658" i="5"/>
  <c r="D658" i="5" s="1"/>
  <c r="C659" i="5"/>
  <c r="D659" i="5" s="1"/>
  <c r="C660" i="5"/>
  <c r="D660" i="5" s="1"/>
  <c r="C661" i="5"/>
  <c r="D661" i="5" s="1"/>
  <c r="C662" i="5"/>
  <c r="D662" i="5" s="1"/>
  <c r="C663" i="5"/>
  <c r="D663" i="5" s="1"/>
  <c r="C664" i="5"/>
  <c r="D664" i="5" s="1"/>
  <c r="C665" i="5"/>
  <c r="D665" i="5" s="1"/>
  <c r="C666" i="5"/>
  <c r="D666" i="5" s="1"/>
  <c r="C667" i="5"/>
  <c r="D667" i="5" s="1"/>
  <c r="C668" i="5"/>
  <c r="D668" i="5" s="1"/>
  <c r="C669" i="5"/>
  <c r="D669" i="5" s="1"/>
  <c r="C670" i="5"/>
  <c r="D670" i="5" s="1"/>
  <c r="C671" i="5"/>
  <c r="D671" i="5" s="1"/>
  <c r="C672" i="5"/>
  <c r="D672" i="5" s="1"/>
  <c r="C673" i="5"/>
  <c r="D673" i="5" s="1"/>
  <c r="C674" i="5"/>
  <c r="D674" i="5" s="1"/>
  <c r="C675" i="5"/>
  <c r="D675" i="5" s="1"/>
  <c r="C676" i="5"/>
  <c r="D676" i="5" s="1"/>
  <c r="C677" i="5"/>
  <c r="D677" i="5" s="1"/>
  <c r="C678" i="5"/>
  <c r="D678" i="5" s="1"/>
  <c r="C679" i="5"/>
  <c r="D679" i="5" s="1"/>
  <c r="C680" i="5"/>
  <c r="D680" i="5" s="1"/>
  <c r="C681" i="5"/>
  <c r="D681" i="5" s="1"/>
  <c r="C682" i="5"/>
  <c r="D682" i="5" s="1"/>
  <c r="C683" i="5"/>
  <c r="D683" i="5" s="1"/>
  <c r="C684" i="5"/>
  <c r="D684" i="5" s="1"/>
  <c r="C685" i="5"/>
  <c r="D685" i="5" s="1"/>
  <c r="C686" i="5"/>
  <c r="D686" i="5" s="1"/>
  <c r="C687" i="5"/>
  <c r="D687" i="5" s="1"/>
  <c r="C688" i="5"/>
  <c r="D688" i="5" s="1"/>
  <c r="C689" i="5"/>
  <c r="D689" i="5" s="1"/>
  <c r="C690" i="5"/>
  <c r="D690" i="5" s="1"/>
  <c r="C691" i="5"/>
  <c r="D691" i="5" s="1"/>
  <c r="C692" i="5"/>
  <c r="D692" i="5" s="1"/>
  <c r="C909" i="5"/>
  <c r="D909" i="5" s="1"/>
  <c r="C1113" i="5"/>
  <c r="D1113" i="5" s="1"/>
  <c r="C1369" i="5"/>
  <c r="D1369" i="5" s="1"/>
  <c r="C693" i="5"/>
  <c r="D693" i="5" s="1"/>
  <c r="C694" i="5"/>
  <c r="D694" i="5" s="1"/>
  <c r="C695" i="5"/>
  <c r="D695" i="5" s="1"/>
  <c r="C696" i="5"/>
  <c r="D696" i="5" s="1"/>
  <c r="C697" i="5"/>
  <c r="D697" i="5" s="1"/>
  <c r="C698" i="5"/>
  <c r="D698" i="5" s="1"/>
  <c r="C699" i="5"/>
  <c r="D699" i="5" s="1"/>
  <c r="C700" i="5"/>
  <c r="D700" i="5" s="1"/>
  <c r="C701" i="5"/>
  <c r="D701" i="5" s="1"/>
  <c r="C702" i="5"/>
  <c r="D702" i="5" s="1"/>
  <c r="C703" i="5"/>
  <c r="D703" i="5" s="1"/>
  <c r="C704" i="5"/>
  <c r="D704" i="5" s="1"/>
  <c r="C705" i="5"/>
  <c r="D705" i="5" s="1"/>
  <c r="C706" i="5"/>
  <c r="D706" i="5" s="1"/>
  <c r="C707" i="5"/>
  <c r="D707" i="5" s="1"/>
  <c r="C708" i="5"/>
  <c r="D708" i="5" s="1"/>
  <c r="C709" i="5"/>
  <c r="D709" i="5" s="1"/>
  <c r="C710" i="5"/>
  <c r="D710" i="5" s="1"/>
  <c r="C711" i="5"/>
  <c r="D711" i="5" s="1"/>
  <c r="C712" i="5"/>
  <c r="D712" i="5" s="1"/>
  <c r="C713" i="5"/>
  <c r="D713" i="5" s="1"/>
  <c r="C714" i="5"/>
  <c r="D714" i="5" s="1"/>
  <c r="C715" i="5"/>
  <c r="D715" i="5" s="1"/>
  <c r="C716" i="5"/>
  <c r="D716" i="5" s="1"/>
  <c r="C717" i="5"/>
  <c r="D717" i="5" s="1"/>
  <c r="C718" i="5"/>
  <c r="D718" i="5" s="1"/>
  <c r="C719" i="5"/>
  <c r="D719" i="5" s="1"/>
  <c r="C720" i="5"/>
  <c r="D720" i="5" s="1"/>
  <c r="C721" i="5"/>
  <c r="D721" i="5" s="1"/>
  <c r="C722" i="5"/>
  <c r="D722" i="5" s="1"/>
  <c r="C723" i="5"/>
  <c r="D723" i="5" s="1"/>
  <c r="C724" i="5"/>
  <c r="D724" i="5" s="1"/>
  <c r="C725" i="5"/>
  <c r="D725" i="5" s="1"/>
  <c r="C726" i="5"/>
  <c r="D726" i="5" s="1"/>
  <c r="C727" i="5"/>
  <c r="D727" i="5" s="1"/>
  <c r="C728" i="5"/>
  <c r="D728" i="5" s="1"/>
  <c r="C729" i="5"/>
  <c r="D729" i="5" s="1"/>
  <c r="C730" i="5"/>
  <c r="D730" i="5" s="1"/>
  <c r="C731" i="5"/>
  <c r="D731" i="5" s="1"/>
  <c r="C732" i="5"/>
  <c r="D732" i="5" s="1"/>
  <c r="C733" i="5"/>
  <c r="D733" i="5" s="1"/>
  <c r="C734" i="5"/>
  <c r="D734" i="5" s="1"/>
  <c r="C735" i="5"/>
  <c r="D735" i="5" s="1"/>
  <c r="C736" i="5"/>
  <c r="D736" i="5" s="1"/>
  <c r="C737" i="5"/>
  <c r="D737" i="5" s="1"/>
  <c r="C738" i="5"/>
  <c r="D738" i="5" s="1"/>
  <c r="C739" i="5"/>
  <c r="D739" i="5" s="1"/>
  <c r="C740" i="5"/>
  <c r="D740" i="5" s="1"/>
  <c r="C741" i="5"/>
  <c r="D741" i="5" s="1"/>
  <c r="C742" i="5"/>
  <c r="D742" i="5" s="1"/>
  <c r="C743" i="5"/>
  <c r="D743" i="5" s="1"/>
  <c r="C744" i="5"/>
  <c r="D744" i="5" s="1"/>
  <c r="C745" i="5"/>
  <c r="D745" i="5" s="1"/>
  <c r="C746" i="5"/>
  <c r="D746" i="5" s="1"/>
  <c r="C747" i="5"/>
  <c r="D747" i="5" s="1"/>
  <c r="C748" i="5"/>
  <c r="D748" i="5" s="1"/>
  <c r="C749" i="5"/>
  <c r="D749" i="5" s="1"/>
  <c r="C750" i="5"/>
  <c r="D750" i="5" s="1"/>
  <c r="C751" i="5"/>
  <c r="D751" i="5" s="1"/>
  <c r="C752" i="5"/>
  <c r="D752" i="5" s="1"/>
  <c r="C753" i="5"/>
  <c r="D753" i="5" s="1"/>
  <c r="C754" i="5"/>
  <c r="D754" i="5" s="1"/>
  <c r="C755" i="5"/>
  <c r="D755" i="5" s="1"/>
  <c r="C756" i="5"/>
  <c r="D756" i="5" s="1"/>
  <c r="C757" i="5"/>
  <c r="D757" i="5" s="1"/>
  <c r="C758" i="5"/>
  <c r="D758" i="5" s="1"/>
  <c r="C759" i="5"/>
  <c r="D759" i="5" s="1"/>
  <c r="C760" i="5"/>
  <c r="D760" i="5" s="1"/>
  <c r="C761" i="5"/>
  <c r="D761" i="5" s="1"/>
  <c r="C762" i="5"/>
  <c r="D762" i="5" s="1"/>
  <c r="C763" i="5"/>
  <c r="D763" i="5" s="1"/>
  <c r="C764" i="5"/>
  <c r="D764" i="5" s="1"/>
  <c r="C765" i="5"/>
  <c r="D765" i="5" s="1"/>
  <c r="C766" i="5"/>
  <c r="D766" i="5" s="1"/>
  <c r="C767" i="5"/>
  <c r="D767" i="5" s="1"/>
  <c r="C769" i="5"/>
  <c r="D769" i="5" s="1"/>
  <c r="C770" i="5"/>
  <c r="D770" i="5" s="1"/>
  <c r="C771" i="5"/>
  <c r="D771" i="5" s="1"/>
  <c r="C772" i="5"/>
  <c r="D772" i="5" s="1"/>
  <c r="C773" i="5"/>
  <c r="D773" i="5" s="1"/>
  <c r="C774" i="5"/>
  <c r="D774" i="5" s="1"/>
  <c r="C775" i="5"/>
  <c r="D775" i="5" s="1"/>
  <c r="C776" i="5"/>
  <c r="D776" i="5" s="1"/>
  <c r="C777" i="5"/>
  <c r="D777" i="5" s="1"/>
  <c r="C778" i="5"/>
  <c r="D778" i="5" s="1"/>
  <c r="C779" i="5"/>
  <c r="D779" i="5" s="1"/>
  <c r="C780" i="5"/>
  <c r="D780" i="5" s="1"/>
  <c r="C781" i="5"/>
  <c r="D781" i="5" s="1"/>
  <c r="C782" i="5"/>
  <c r="D782" i="5" s="1"/>
  <c r="C783" i="5"/>
  <c r="D783" i="5" s="1"/>
  <c r="C784" i="5"/>
  <c r="D784" i="5" s="1"/>
  <c r="C785" i="5"/>
  <c r="D785" i="5" s="1"/>
  <c r="C786" i="5"/>
  <c r="D786" i="5" s="1"/>
  <c r="C787" i="5"/>
  <c r="D787" i="5" s="1"/>
  <c r="C788" i="5"/>
  <c r="D788" i="5" s="1"/>
  <c r="C789" i="5"/>
  <c r="D789" i="5" s="1"/>
  <c r="C790" i="5"/>
  <c r="D790" i="5" s="1"/>
  <c r="C791" i="5"/>
  <c r="D791" i="5" s="1"/>
  <c r="C792" i="5"/>
  <c r="D792" i="5" s="1"/>
  <c r="C793" i="5"/>
  <c r="D793" i="5" s="1"/>
  <c r="C794" i="5"/>
  <c r="D794" i="5" s="1"/>
  <c r="C795" i="5"/>
  <c r="D795" i="5" s="1"/>
  <c r="C796" i="5"/>
  <c r="D796" i="5" s="1"/>
  <c r="C797" i="5"/>
  <c r="D797" i="5" s="1"/>
  <c r="C798" i="5"/>
  <c r="D798" i="5" s="1"/>
  <c r="C799" i="5"/>
  <c r="D799" i="5" s="1"/>
  <c r="C800" i="5"/>
  <c r="D800" i="5" s="1"/>
  <c r="C801" i="5"/>
  <c r="D801" i="5" s="1"/>
  <c r="C802" i="5"/>
  <c r="D802" i="5" s="1"/>
  <c r="C803" i="5"/>
  <c r="D803" i="5" s="1"/>
  <c r="C804" i="5"/>
  <c r="D804" i="5" s="1"/>
  <c r="C805" i="5"/>
  <c r="D805" i="5" s="1"/>
  <c r="C806" i="5"/>
  <c r="D806" i="5" s="1"/>
  <c r="C807" i="5"/>
  <c r="D807" i="5" s="1"/>
  <c r="C808" i="5"/>
  <c r="D808" i="5" s="1"/>
  <c r="C809" i="5"/>
  <c r="D809" i="5" s="1"/>
  <c r="C810" i="5"/>
  <c r="D810" i="5" s="1"/>
  <c r="C811" i="5"/>
  <c r="D811" i="5" s="1"/>
  <c r="C812" i="5"/>
  <c r="D812" i="5" s="1"/>
  <c r="C813" i="5"/>
  <c r="D813" i="5" s="1"/>
  <c r="C814" i="5"/>
  <c r="D814" i="5" s="1"/>
  <c r="C815" i="5"/>
  <c r="D815" i="5" s="1"/>
  <c r="C816" i="5"/>
  <c r="D816" i="5" s="1"/>
  <c r="C817" i="5"/>
  <c r="D817" i="5" s="1"/>
  <c r="C818" i="5"/>
  <c r="D818" i="5" s="1"/>
  <c r="C819" i="5"/>
  <c r="D819" i="5" s="1"/>
  <c r="C820" i="5"/>
  <c r="D820" i="5" s="1"/>
  <c r="C821" i="5"/>
  <c r="D821" i="5" s="1"/>
  <c r="C822" i="5"/>
  <c r="D822" i="5" s="1"/>
  <c r="C823" i="5"/>
  <c r="D823" i="5" s="1"/>
  <c r="C824" i="5"/>
  <c r="D824" i="5" s="1"/>
  <c r="C825" i="5"/>
  <c r="D825" i="5" s="1"/>
  <c r="C826" i="5"/>
  <c r="D826" i="5" s="1"/>
  <c r="C827" i="5"/>
  <c r="D827" i="5" s="1"/>
  <c r="C828" i="5"/>
  <c r="D828" i="5" s="1"/>
  <c r="C829" i="5"/>
  <c r="D829" i="5" s="1"/>
  <c r="C830" i="5"/>
  <c r="D830" i="5" s="1"/>
  <c r="C831" i="5"/>
  <c r="D831" i="5" s="1"/>
  <c r="C832" i="5"/>
  <c r="D832" i="5" s="1"/>
  <c r="C834" i="5"/>
  <c r="D834" i="5" s="1"/>
  <c r="C835" i="5"/>
  <c r="D835" i="5" s="1"/>
  <c r="C836" i="5"/>
  <c r="D836" i="5" s="1"/>
  <c r="C837" i="5"/>
  <c r="D837" i="5" s="1"/>
  <c r="C838" i="5"/>
  <c r="D838" i="5" s="1"/>
  <c r="C839" i="5"/>
  <c r="D839" i="5" s="1"/>
  <c r="C840" i="5"/>
  <c r="D840" i="5" s="1"/>
  <c r="C841" i="5"/>
  <c r="D841" i="5" s="1"/>
  <c r="C842" i="5"/>
  <c r="D842" i="5" s="1"/>
  <c r="C843" i="5"/>
  <c r="D843" i="5" s="1"/>
  <c r="C844" i="5"/>
  <c r="D844" i="5" s="1"/>
  <c r="C845" i="5"/>
  <c r="D845" i="5" s="1"/>
  <c r="C846" i="5"/>
  <c r="D846" i="5" s="1"/>
  <c r="C847" i="5"/>
  <c r="D847" i="5" s="1"/>
  <c r="C848" i="5"/>
  <c r="D848" i="5" s="1"/>
  <c r="C849" i="5"/>
  <c r="D849" i="5" s="1"/>
  <c r="C850" i="5"/>
  <c r="D850" i="5" s="1"/>
  <c r="C851" i="5"/>
  <c r="D851" i="5" s="1"/>
  <c r="C852" i="5"/>
  <c r="D852" i="5" s="1"/>
  <c r="C853" i="5"/>
  <c r="D853" i="5" s="1"/>
  <c r="C854" i="5"/>
  <c r="D854" i="5" s="1"/>
  <c r="C855" i="5"/>
  <c r="D855" i="5" s="1"/>
  <c r="C856" i="5"/>
  <c r="D856" i="5" s="1"/>
  <c r="C857" i="5"/>
  <c r="D857" i="5" s="1"/>
  <c r="C858" i="5"/>
  <c r="D858" i="5" s="1"/>
  <c r="C859" i="5"/>
  <c r="D859" i="5" s="1"/>
  <c r="C860" i="5"/>
  <c r="D860" i="5" s="1"/>
  <c r="C861" i="5"/>
  <c r="D861" i="5" s="1"/>
  <c r="C862" i="5"/>
  <c r="D862" i="5" s="1"/>
  <c r="C863" i="5"/>
  <c r="D863" i="5" s="1"/>
  <c r="C864" i="5"/>
  <c r="D864" i="5" s="1"/>
  <c r="C865" i="5"/>
  <c r="D865" i="5" s="1"/>
  <c r="C866" i="5"/>
  <c r="D866" i="5" s="1"/>
  <c r="C867" i="5"/>
  <c r="D867" i="5" s="1"/>
  <c r="C868" i="5"/>
  <c r="D868" i="5" s="1"/>
  <c r="C869" i="5"/>
  <c r="D869" i="5" s="1"/>
  <c r="C870" i="5"/>
  <c r="D870" i="5" s="1"/>
  <c r="C871" i="5"/>
  <c r="D871" i="5" s="1"/>
  <c r="C872" i="5"/>
  <c r="D872" i="5" s="1"/>
  <c r="C873" i="5"/>
  <c r="D873" i="5" s="1"/>
  <c r="C874" i="5"/>
  <c r="D874" i="5" s="1"/>
  <c r="C875" i="5"/>
  <c r="D875" i="5" s="1"/>
  <c r="C876" i="5"/>
  <c r="D876" i="5" s="1"/>
  <c r="C877" i="5"/>
  <c r="D877" i="5" s="1"/>
  <c r="C878" i="5"/>
  <c r="D878" i="5" s="1"/>
  <c r="C879" i="5"/>
  <c r="D879" i="5" s="1"/>
  <c r="C880" i="5"/>
  <c r="D880" i="5" s="1"/>
  <c r="C881" i="5"/>
  <c r="D881" i="5" s="1"/>
  <c r="C882" i="5"/>
  <c r="D882" i="5" s="1"/>
  <c r="C883" i="5"/>
  <c r="D883" i="5" s="1"/>
  <c r="C884" i="5"/>
  <c r="D884" i="5" s="1"/>
  <c r="C885" i="5"/>
  <c r="D885" i="5" s="1"/>
  <c r="C886" i="5"/>
  <c r="D886" i="5" s="1"/>
  <c r="C887" i="5"/>
  <c r="D887" i="5" s="1"/>
  <c r="C888" i="5"/>
  <c r="D888" i="5" s="1"/>
  <c r="C889" i="5"/>
  <c r="D889" i="5" s="1"/>
  <c r="C890" i="5"/>
  <c r="D890" i="5" s="1"/>
  <c r="C891" i="5"/>
  <c r="D891" i="5" s="1"/>
  <c r="C892" i="5"/>
  <c r="D892" i="5" s="1"/>
  <c r="C893" i="5"/>
  <c r="D893" i="5" s="1"/>
  <c r="C894" i="5"/>
  <c r="D894" i="5" s="1"/>
  <c r="C895" i="5"/>
  <c r="D895" i="5" s="1"/>
  <c r="C896" i="5"/>
  <c r="D896" i="5" s="1"/>
  <c r="C897" i="5"/>
  <c r="D897" i="5" s="1"/>
  <c r="C898" i="5"/>
  <c r="D898" i="5" s="1"/>
  <c r="C899" i="5"/>
  <c r="D899" i="5" s="1"/>
  <c r="C900" i="5"/>
  <c r="D900" i="5" s="1"/>
  <c r="C901" i="5"/>
  <c r="D901" i="5" s="1"/>
  <c r="C902" i="5"/>
  <c r="D902" i="5" s="1"/>
  <c r="C903" i="5"/>
  <c r="D903" i="5" s="1"/>
  <c r="C904" i="5"/>
  <c r="D904" i="5" s="1"/>
  <c r="C905" i="5"/>
  <c r="D905" i="5" s="1"/>
  <c r="C906" i="5"/>
  <c r="D906" i="5" s="1"/>
  <c r="C907" i="5"/>
  <c r="D907" i="5" s="1"/>
  <c r="C908" i="5"/>
  <c r="D908" i="5" s="1"/>
  <c r="C910" i="5"/>
  <c r="D910" i="5" s="1"/>
  <c r="C911" i="5"/>
  <c r="D911" i="5" s="1"/>
  <c r="C912" i="5"/>
  <c r="D912" i="5" s="1"/>
  <c r="C913" i="5"/>
  <c r="D913" i="5" s="1"/>
  <c r="C914" i="5"/>
  <c r="D914" i="5" s="1"/>
  <c r="C915" i="5"/>
  <c r="D915" i="5" s="1"/>
  <c r="C916" i="5"/>
  <c r="D916" i="5" s="1"/>
  <c r="C917" i="5"/>
  <c r="D917" i="5" s="1"/>
  <c r="C918" i="5"/>
  <c r="D918" i="5" s="1"/>
  <c r="C919" i="5"/>
  <c r="D919" i="5" s="1"/>
  <c r="C920" i="5"/>
  <c r="D920" i="5" s="1"/>
  <c r="C921" i="5"/>
  <c r="D921" i="5" s="1"/>
  <c r="C922" i="5"/>
  <c r="D922" i="5" s="1"/>
  <c r="C923" i="5"/>
  <c r="D923" i="5" s="1"/>
  <c r="C924" i="5"/>
  <c r="D924" i="5" s="1"/>
  <c r="C925" i="5"/>
  <c r="D925" i="5" s="1"/>
  <c r="C926" i="5"/>
  <c r="D926" i="5" s="1"/>
  <c r="C927" i="5"/>
  <c r="D927" i="5" s="1"/>
  <c r="C928" i="5"/>
  <c r="D928" i="5" s="1"/>
  <c r="C929" i="5"/>
  <c r="D929" i="5" s="1"/>
  <c r="C930" i="5"/>
  <c r="D930" i="5" s="1"/>
  <c r="C931" i="5"/>
  <c r="D931" i="5" s="1"/>
  <c r="C932" i="5"/>
  <c r="D932" i="5" s="1"/>
  <c r="C933" i="5"/>
  <c r="D933" i="5" s="1"/>
  <c r="C934" i="5"/>
  <c r="D934" i="5" s="1"/>
  <c r="C935" i="5"/>
  <c r="D935" i="5" s="1"/>
  <c r="C936" i="5"/>
  <c r="D936" i="5" s="1"/>
  <c r="C937" i="5"/>
  <c r="D937" i="5" s="1"/>
  <c r="C938" i="5"/>
  <c r="D938" i="5" s="1"/>
  <c r="C939" i="5"/>
  <c r="D939" i="5" s="1"/>
  <c r="C940" i="5"/>
  <c r="D940" i="5" s="1"/>
  <c r="C941" i="5"/>
  <c r="D941" i="5" s="1"/>
  <c r="C942" i="5"/>
  <c r="D942" i="5" s="1"/>
  <c r="C943" i="5"/>
  <c r="D943" i="5" s="1"/>
  <c r="C944" i="5"/>
  <c r="D944" i="5" s="1"/>
  <c r="C945" i="5"/>
  <c r="D945" i="5" s="1"/>
  <c r="C946" i="5"/>
  <c r="D946" i="5" s="1"/>
  <c r="C947" i="5"/>
  <c r="D947" i="5" s="1"/>
  <c r="C948" i="5"/>
  <c r="D948" i="5" s="1"/>
  <c r="C949" i="5"/>
  <c r="D949" i="5" s="1"/>
  <c r="C950" i="5"/>
  <c r="D950" i="5" s="1"/>
  <c r="C951" i="5"/>
  <c r="D951" i="5" s="1"/>
  <c r="C952" i="5"/>
  <c r="D952" i="5" s="1"/>
  <c r="C953" i="5"/>
  <c r="D953" i="5" s="1"/>
  <c r="C954" i="5"/>
  <c r="D954" i="5" s="1"/>
  <c r="C955" i="5"/>
  <c r="D955" i="5" s="1"/>
  <c r="C956" i="5"/>
  <c r="D956" i="5" s="1"/>
  <c r="C957" i="5"/>
  <c r="D957" i="5" s="1"/>
  <c r="C958" i="5"/>
  <c r="D958" i="5" s="1"/>
  <c r="C959" i="5"/>
  <c r="D959" i="5" s="1"/>
  <c r="C960" i="5"/>
  <c r="D960" i="5" s="1"/>
  <c r="C961" i="5"/>
  <c r="D961" i="5" s="1"/>
  <c r="C962" i="5"/>
  <c r="D962" i="5" s="1"/>
  <c r="C963" i="5"/>
  <c r="D963" i="5" s="1"/>
  <c r="C964" i="5"/>
  <c r="D964" i="5" s="1"/>
  <c r="C965" i="5"/>
  <c r="D965" i="5" s="1"/>
  <c r="C966" i="5"/>
  <c r="D966" i="5" s="1"/>
  <c r="C967" i="5"/>
  <c r="D967" i="5" s="1"/>
  <c r="C968" i="5"/>
  <c r="D968" i="5" s="1"/>
  <c r="C969" i="5"/>
  <c r="D969" i="5" s="1"/>
  <c r="C970" i="5"/>
  <c r="D970" i="5" s="1"/>
  <c r="C971" i="5"/>
  <c r="D971" i="5" s="1"/>
  <c r="C972" i="5"/>
  <c r="D972" i="5" s="1"/>
  <c r="C973" i="5"/>
  <c r="D973" i="5" s="1"/>
  <c r="C974" i="5"/>
  <c r="D974" i="5" s="1"/>
  <c r="C975" i="5"/>
  <c r="D975" i="5" s="1"/>
  <c r="C976" i="5"/>
  <c r="D976" i="5" s="1"/>
  <c r="C977" i="5"/>
  <c r="D977" i="5" s="1"/>
  <c r="C978" i="5"/>
  <c r="D978" i="5" s="1"/>
  <c r="C979" i="5"/>
  <c r="D979" i="5" s="1"/>
  <c r="C980" i="5"/>
  <c r="D980" i="5" s="1"/>
  <c r="C981" i="5"/>
  <c r="D981" i="5" s="1"/>
  <c r="C982" i="5"/>
  <c r="D982" i="5" s="1"/>
  <c r="C983" i="5"/>
  <c r="D983" i="5" s="1"/>
  <c r="C984" i="5"/>
  <c r="D984" i="5" s="1"/>
  <c r="C985" i="5"/>
  <c r="D985" i="5" s="1"/>
  <c r="C986" i="5"/>
  <c r="D986" i="5" s="1"/>
  <c r="C987" i="5"/>
  <c r="D987" i="5" s="1"/>
  <c r="C988" i="5"/>
  <c r="D988" i="5" s="1"/>
  <c r="C989" i="5"/>
  <c r="D989" i="5" s="1"/>
  <c r="C990" i="5"/>
  <c r="D990" i="5" s="1"/>
  <c r="C991" i="5"/>
  <c r="D991" i="5" s="1"/>
  <c r="C992" i="5"/>
  <c r="D992" i="5" s="1"/>
  <c r="C993" i="5"/>
  <c r="D993" i="5" s="1"/>
  <c r="C994" i="5"/>
  <c r="D994" i="5" s="1"/>
  <c r="C995" i="5"/>
  <c r="D995" i="5" s="1"/>
  <c r="C996" i="5"/>
  <c r="D996" i="5" s="1"/>
  <c r="C997" i="5"/>
  <c r="D997" i="5" s="1"/>
  <c r="C998" i="5"/>
  <c r="D998" i="5" s="1"/>
  <c r="C999" i="5"/>
  <c r="D999" i="5" s="1"/>
  <c r="C1000" i="5"/>
  <c r="D1000" i="5" s="1"/>
  <c r="C1001" i="5"/>
  <c r="D1001" i="5" s="1"/>
  <c r="C1002" i="5"/>
  <c r="D1002" i="5" s="1"/>
  <c r="C1003" i="5"/>
  <c r="D1003" i="5" s="1"/>
  <c r="C1004" i="5"/>
  <c r="D1004" i="5" s="1"/>
  <c r="C1005" i="5"/>
  <c r="D1005" i="5" s="1"/>
  <c r="C1006" i="5"/>
  <c r="D1006" i="5" s="1"/>
  <c r="C1007" i="5"/>
  <c r="D1007" i="5" s="1"/>
  <c r="C1008" i="5"/>
  <c r="D1008" i="5" s="1"/>
  <c r="C1009" i="5"/>
  <c r="D1009" i="5" s="1"/>
  <c r="C1010" i="5"/>
  <c r="D1010" i="5" s="1"/>
  <c r="C1011" i="5"/>
  <c r="D1011" i="5" s="1"/>
  <c r="C1012" i="5"/>
  <c r="D1012" i="5" s="1"/>
  <c r="C1013" i="5"/>
  <c r="D1013" i="5" s="1"/>
  <c r="C1014" i="5"/>
  <c r="D1014" i="5" s="1"/>
  <c r="C1015" i="5"/>
  <c r="D1015" i="5" s="1"/>
  <c r="C1016" i="5"/>
  <c r="D1016" i="5" s="1"/>
  <c r="C1017" i="5"/>
  <c r="D1017" i="5" s="1"/>
  <c r="C1018" i="5"/>
  <c r="D1018" i="5" s="1"/>
  <c r="C1019" i="5"/>
  <c r="D1019" i="5" s="1"/>
  <c r="C1020" i="5"/>
  <c r="D1020" i="5" s="1"/>
  <c r="C1021" i="5"/>
  <c r="D1021" i="5" s="1"/>
  <c r="C1022" i="5"/>
  <c r="D1022" i="5" s="1"/>
  <c r="C1023" i="5"/>
  <c r="D1023" i="5" s="1"/>
  <c r="C1024" i="5"/>
  <c r="D1024" i="5" s="1"/>
  <c r="C1025" i="5"/>
  <c r="D1025" i="5" s="1"/>
  <c r="C1026" i="5"/>
  <c r="D1026" i="5" s="1"/>
  <c r="C1027" i="5"/>
  <c r="D1027" i="5" s="1"/>
  <c r="C1028" i="5"/>
  <c r="D1028" i="5" s="1"/>
  <c r="C1029" i="5"/>
  <c r="D1029" i="5" s="1"/>
  <c r="C1030" i="5"/>
  <c r="D1030" i="5" s="1"/>
  <c r="C1031" i="5"/>
  <c r="D1031" i="5" s="1"/>
  <c r="C1032" i="5"/>
  <c r="D1032" i="5" s="1"/>
  <c r="C1033" i="5"/>
  <c r="D1033" i="5" s="1"/>
  <c r="C1034" i="5"/>
  <c r="D1034" i="5" s="1"/>
  <c r="C1035" i="5"/>
  <c r="D1035" i="5" s="1"/>
  <c r="C1036" i="5"/>
  <c r="D1036" i="5" s="1"/>
  <c r="C1037" i="5"/>
  <c r="D1037" i="5" s="1"/>
  <c r="C1038" i="5"/>
  <c r="D1038" i="5" s="1"/>
  <c r="C1039" i="5"/>
  <c r="D1039" i="5" s="1"/>
  <c r="C1040" i="5"/>
  <c r="D1040" i="5" s="1"/>
  <c r="C1041" i="5"/>
  <c r="D1041" i="5" s="1"/>
  <c r="C1042" i="5"/>
  <c r="D1042" i="5" s="1"/>
  <c r="C1043" i="5"/>
  <c r="D1043" i="5" s="1"/>
  <c r="C1044" i="5"/>
  <c r="D1044" i="5" s="1"/>
  <c r="C1045" i="5"/>
  <c r="D1045" i="5" s="1"/>
  <c r="C1046" i="5"/>
  <c r="D1046" i="5" s="1"/>
  <c r="C1047" i="5"/>
  <c r="D1047" i="5" s="1"/>
  <c r="C1048" i="5"/>
  <c r="D1048" i="5" s="1"/>
  <c r="C1049" i="5"/>
  <c r="D1049" i="5" s="1"/>
  <c r="C1050" i="5"/>
  <c r="D1050" i="5" s="1"/>
  <c r="C1051" i="5"/>
  <c r="D1051" i="5" s="1"/>
  <c r="C1052" i="5"/>
  <c r="D1052" i="5" s="1"/>
  <c r="C1053" i="5"/>
  <c r="D1053" i="5" s="1"/>
  <c r="C1054" i="5"/>
  <c r="D1054" i="5" s="1"/>
  <c r="C1055" i="5"/>
  <c r="D1055" i="5" s="1"/>
  <c r="C1056" i="5"/>
  <c r="D1056" i="5" s="1"/>
  <c r="C1057" i="5"/>
  <c r="D1057" i="5" s="1"/>
  <c r="C1058" i="5"/>
  <c r="D1058" i="5" s="1"/>
  <c r="C1059" i="5"/>
  <c r="D1059" i="5" s="1"/>
  <c r="C1060" i="5"/>
  <c r="D1060" i="5" s="1"/>
  <c r="C1061" i="5"/>
  <c r="D1061" i="5" s="1"/>
  <c r="C1062" i="5"/>
  <c r="D1062" i="5" s="1"/>
  <c r="C1063" i="5"/>
  <c r="D1063" i="5" s="1"/>
  <c r="C1064" i="5"/>
  <c r="D1064" i="5" s="1"/>
  <c r="C1065" i="5"/>
  <c r="D1065" i="5" s="1"/>
  <c r="C1066" i="5"/>
  <c r="D1066" i="5" s="1"/>
  <c r="C1067" i="5"/>
  <c r="D1067" i="5" s="1"/>
  <c r="C1068" i="5"/>
  <c r="D1068" i="5" s="1"/>
  <c r="C1069" i="5"/>
  <c r="D1069" i="5" s="1"/>
  <c r="C1070" i="5"/>
  <c r="D1070" i="5" s="1"/>
  <c r="C1071" i="5"/>
  <c r="D1071" i="5" s="1"/>
  <c r="C1072" i="5"/>
  <c r="D1072" i="5" s="1"/>
  <c r="C1073" i="5"/>
  <c r="D1073" i="5" s="1"/>
  <c r="C1074" i="5"/>
  <c r="D1074" i="5" s="1"/>
  <c r="C1075" i="5"/>
  <c r="D1075" i="5" s="1"/>
  <c r="C1076" i="5"/>
  <c r="D1076" i="5" s="1"/>
  <c r="C1077" i="5"/>
  <c r="D1077" i="5" s="1"/>
  <c r="C1078" i="5"/>
  <c r="D1078" i="5" s="1"/>
  <c r="C1079" i="5"/>
  <c r="D1079" i="5" s="1"/>
  <c r="C1080" i="5"/>
  <c r="D1080" i="5" s="1"/>
  <c r="C1081" i="5"/>
  <c r="D1081" i="5" s="1"/>
  <c r="C1082" i="5"/>
  <c r="D1082" i="5" s="1"/>
  <c r="C1083" i="5"/>
  <c r="D1083" i="5" s="1"/>
  <c r="C1084" i="5"/>
  <c r="D1084" i="5" s="1"/>
  <c r="C1085" i="5"/>
  <c r="D1085" i="5" s="1"/>
  <c r="C1086" i="5"/>
  <c r="D1086" i="5" s="1"/>
  <c r="C1087" i="5"/>
  <c r="D1087" i="5" s="1"/>
  <c r="C1088" i="5"/>
  <c r="D1088" i="5" s="1"/>
  <c r="C1089" i="5"/>
  <c r="D1089" i="5" s="1"/>
  <c r="C1090" i="5"/>
  <c r="D1090" i="5" s="1"/>
  <c r="C1091" i="5"/>
  <c r="D1091" i="5" s="1"/>
  <c r="C1092" i="5"/>
  <c r="D1092" i="5" s="1"/>
  <c r="C1093" i="5"/>
  <c r="D1093" i="5" s="1"/>
  <c r="C1094" i="5"/>
  <c r="D1094" i="5" s="1"/>
  <c r="C1095" i="5"/>
  <c r="D1095" i="5" s="1"/>
  <c r="C1096" i="5"/>
  <c r="D1096" i="5" s="1"/>
  <c r="C1097" i="5"/>
  <c r="D1097" i="5" s="1"/>
  <c r="C1098" i="5"/>
  <c r="D1098" i="5" s="1"/>
  <c r="C1099" i="5"/>
  <c r="D1099" i="5" s="1"/>
  <c r="C1100" i="5"/>
  <c r="D1100" i="5" s="1"/>
  <c r="C1101" i="5"/>
  <c r="D1101" i="5" s="1"/>
  <c r="C1102" i="5"/>
  <c r="D1102" i="5" s="1"/>
  <c r="C1103" i="5"/>
  <c r="D1103" i="5" s="1"/>
  <c r="C1104" i="5"/>
  <c r="D1104" i="5" s="1"/>
  <c r="C1105" i="5"/>
  <c r="D1105" i="5" s="1"/>
  <c r="C1106" i="5"/>
  <c r="D1106" i="5" s="1"/>
  <c r="C1107" i="5"/>
  <c r="D1107" i="5" s="1"/>
  <c r="C1108" i="5"/>
  <c r="D1108" i="5" s="1"/>
  <c r="C1109" i="5"/>
  <c r="D1109" i="5" s="1"/>
  <c r="C1110" i="5"/>
  <c r="D1110" i="5" s="1"/>
  <c r="C1111" i="5"/>
  <c r="D1111" i="5" s="1"/>
  <c r="C1112" i="5"/>
  <c r="D1112" i="5" s="1"/>
  <c r="C1114" i="5"/>
  <c r="D1114" i="5" s="1"/>
  <c r="C1115" i="5"/>
  <c r="D1115" i="5" s="1"/>
  <c r="C1116" i="5"/>
  <c r="D1116" i="5" s="1"/>
  <c r="C1117" i="5"/>
  <c r="D1117" i="5" s="1"/>
  <c r="C1118" i="5"/>
  <c r="D1118" i="5" s="1"/>
  <c r="C1119" i="5"/>
  <c r="D1119" i="5" s="1"/>
  <c r="C1120" i="5"/>
  <c r="D1120" i="5" s="1"/>
  <c r="C1121" i="5"/>
  <c r="D1121" i="5" s="1"/>
  <c r="C1122" i="5"/>
  <c r="D1122" i="5" s="1"/>
  <c r="C1123" i="5"/>
  <c r="D1123" i="5" s="1"/>
  <c r="C1124" i="5"/>
  <c r="D1124" i="5" s="1"/>
  <c r="C1125" i="5"/>
  <c r="D1125" i="5" s="1"/>
  <c r="C1126" i="5"/>
  <c r="D1126" i="5" s="1"/>
  <c r="C1127" i="5"/>
  <c r="D1127" i="5" s="1"/>
  <c r="C1128" i="5"/>
  <c r="D1128" i="5" s="1"/>
  <c r="C1129" i="5"/>
  <c r="D1129" i="5" s="1"/>
  <c r="C1130" i="5"/>
  <c r="D1130" i="5" s="1"/>
  <c r="C1131" i="5"/>
  <c r="D1131" i="5" s="1"/>
  <c r="C1132" i="5"/>
  <c r="D1132" i="5" s="1"/>
  <c r="C1133" i="5"/>
  <c r="D1133" i="5" s="1"/>
  <c r="C1134" i="5"/>
  <c r="D1134" i="5" s="1"/>
  <c r="C1135" i="5"/>
  <c r="D1135" i="5" s="1"/>
  <c r="C1136" i="5"/>
  <c r="D1136" i="5" s="1"/>
  <c r="C1137" i="5"/>
  <c r="D1137" i="5" s="1"/>
  <c r="C1138" i="5"/>
  <c r="D1138" i="5" s="1"/>
  <c r="C1139" i="5"/>
  <c r="D1139" i="5" s="1"/>
  <c r="C1140" i="5"/>
  <c r="D1140" i="5" s="1"/>
  <c r="C1141" i="5"/>
  <c r="D1141" i="5" s="1"/>
  <c r="C1142" i="5"/>
  <c r="D1142" i="5" s="1"/>
  <c r="C1143" i="5"/>
  <c r="D1143" i="5" s="1"/>
  <c r="C1144" i="5"/>
  <c r="D1144" i="5" s="1"/>
  <c r="C1145" i="5"/>
  <c r="D1145" i="5" s="1"/>
  <c r="C1146" i="5"/>
  <c r="D1146" i="5" s="1"/>
  <c r="C1147" i="5"/>
  <c r="D1147" i="5" s="1"/>
  <c r="C1148" i="5"/>
  <c r="D1148" i="5" s="1"/>
  <c r="C1149" i="5"/>
  <c r="D1149" i="5" s="1"/>
  <c r="C1150" i="5"/>
  <c r="D1150" i="5" s="1"/>
  <c r="C1151" i="5"/>
  <c r="D1151" i="5" s="1"/>
  <c r="C1152" i="5"/>
  <c r="D1152" i="5" s="1"/>
  <c r="C1153" i="5"/>
  <c r="D1153" i="5" s="1"/>
  <c r="C1154" i="5"/>
  <c r="D1154" i="5" s="1"/>
  <c r="C1155" i="5"/>
  <c r="D1155" i="5" s="1"/>
  <c r="C1156" i="5"/>
  <c r="D1156" i="5" s="1"/>
  <c r="C1157" i="5"/>
  <c r="D1157" i="5" s="1"/>
  <c r="C1158" i="5"/>
  <c r="D1158" i="5" s="1"/>
  <c r="C1159" i="5"/>
  <c r="D1159" i="5" s="1"/>
  <c r="C1160" i="5"/>
  <c r="D1160" i="5" s="1"/>
  <c r="C1161" i="5"/>
  <c r="D1161" i="5" s="1"/>
  <c r="C1163" i="5"/>
  <c r="D1163" i="5" s="1"/>
  <c r="C1164" i="5"/>
  <c r="D1164" i="5" s="1"/>
  <c r="C1165" i="5"/>
  <c r="D1165" i="5" s="1"/>
  <c r="C1166" i="5"/>
  <c r="D1166" i="5" s="1"/>
  <c r="C1167" i="5"/>
  <c r="D1167" i="5" s="1"/>
  <c r="C1168" i="5"/>
  <c r="D1168" i="5" s="1"/>
  <c r="C1170" i="5"/>
  <c r="D1170" i="5" s="1"/>
  <c r="C1171" i="5"/>
  <c r="D1171" i="5" s="1"/>
  <c r="C1172" i="5"/>
  <c r="D1172" i="5" s="1"/>
  <c r="C1173" i="5"/>
  <c r="D1173" i="5" s="1"/>
  <c r="C1174" i="5"/>
  <c r="D1174" i="5" s="1"/>
  <c r="C1175" i="5"/>
  <c r="D1175" i="5" s="1"/>
  <c r="C1176" i="5"/>
  <c r="D1176" i="5" s="1"/>
  <c r="C1177" i="5"/>
  <c r="D1177" i="5" s="1"/>
  <c r="C1178" i="5"/>
  <c r="D1178" i="5" s="1"/>
  <c r="C1179" i="5"/>
  <c r="D1179" i="5" s="1"/>
  <c r="C1180" i="5"/>
  <c r="D1180" i="5" s="1"/>
  <c r="C1182" i="5"/>
  <c r="D1182" i="5" s="1"/>
  <c r="C1183" i="5"/>
  <c r="D1183" i="5" s="1"/>
  <c r="C1184" i="5"/>
  <c r="D1184" i="5" s="1"/>
  <c r="C1185" i="5"/>
  <c r="D1185" i="5" s="1"/>
  <c r="C1186" i="5"/>
  <c r="D1186" i="5" s="1"/>
  <c r="C1187" i="5"/>
  <c r="D1187" i="5" s="1"/>
  <c r="C1188" i="5"/>
  <c r="D1188" i="5" s="1"/>
  <c r="C1189" i="5"/>
  <c r="D1189" i="5" s="1"/>
  <c r="C1190" i="5"/>
  <c r="D1190" i="5" s="1"/>
  <c r="C1191" i="5"/>
  <c r="D1191" i="5" s="1"/>
  <c r="C1192" i="5"/>
  <c r="D1192" i="5" s="1"/>
  <c r="C1193" i="5"/>
  <c r="D1193" i="5" s="1"/>
  <c r="C1194" i="5"/>
  <c r="D1194" i="5" s="1"/>
  <c r="C1195" i="5"/>
  <c r="D1195" i="5" s="1"/>
  <c r="C1196" i="5"/>
  <c r="D1196" i="5" s="1"/>
  <c r="C1197" i="5"/>
  <c r="D1197" i="5" s="1"/>
  <c r="C1198" i="5"/>
  <c r="D1198" i="5" s="1"/>
  <c r="C1199" i="5"/>
  <c r="D1199" i="5" s="1"/>
  <c r="C1200" i="5"/>
  <c r="D1200" i="5" s="1"/>
  <c r="C1201" i="5"/>
  <c r="D1201" i="5" s="1"/>
  <c r="C1202" i="5"/>
  <c r="D1202" i="5" s="1"/>
  <c r="C1203" i="5"/>
  <c r="D1203" i="5" s="1"/>
  <c r="C1204" i="5"/>
  <c r="D1204" i="5" s="1"/>
  <c r="C1205" i="5"/>
  <c r="D1205" i="5" s="1"/>
  <c r="C1206" i="5"/>
  <c r="D1206" i="5" s="1"/>
  <c r="C1207" i="5"/>
  <c r="D1207" i="5" s="1"/>
  <c r="C1208" i="5"/>
  <c r="D1208" i="5" s="1"/>
  <c r="C1209" i="5"/>
  <c r="D1209" i="5" s="1"/>
  <c r="C1210" i="5"/>
  <c r="D1210" i="5" s="1"/>
  <c r="C1211" i="5"/>
  <c r="D1211" i="5" s="1"/>
  <c r="C1212" i="5"/>
  <c r="D1212" i="5" s="1"/>
  <c r="C1213" i="5"/>
  <c r="D1213" i="5" s="1"/>
  <c r="C1214" i="5"/>
  <c r="D1214" i="5" s="1"/>
  <c r="C1215" i="5"/>
  <c r="D1215" i="5" s="1"/>
  <c r="C1216" i="5"/>
  <c r="D1216" i="5" s="1"/>
  <c r="C1217" i="5"/>
  <c r="D1217" i="5" s="1"/>
  <c r="C1218" i="5"/>
  <c r="D1218" i="5" s="1"/>
  <c r="C1219" i="5"/>
  <c r="D1219" i="5" s="1"/>
  <c r="C1220" i="5"/>
  <c r="D1220" i="5" s="1"/>
  <c r="C1221" i="5"/>
  <c r="D1221" i="5" s="1"/>
  <c r="C1222" i="5"/>
  <c r="D1222" i="5" s="1"/>
  <c r="C1223" i="5"/>
  <c r="D1223" i="5" s="1"/>
  <c r="C1224" i="5"/>
  <c r="D1224" i="5" s="1"/>
  <c r="C1225" i="5"/>
  <c r="D1225" i="5" s="1"/>
  <c r="C1226" i="5"/>
  <c r="D1226" i="5" s="1"/>
  <c r="C1227" i="5"/>
  <c r="D1227" i="5" s="1"/>
  <c r="C1228" i="5"/>
  <c r="D1228" i="5" s="1"/>
  <c r="C1229" i="5"/>
  <c r="D1229" i="5" s="1"/>
  <c r="C1230" i="5"/>
  <c r="D1230" i="5" s="1"/>
  <c r="C1231" i="5"/>
  <c r="D1231" i="5" s="1"/>
  <c r="C1232" i="5"/>
  <c r="D1232" i="5" s="1"/>
  <c r="C1233" i="5"/>
  <c r="D1233" i="5" s="1"/>
  <c r="C1234" i="5"/>
  <c r="D1234" i="5" s="1"/>
  <c r="C1235" i="5"/>
  <c r="D1235" i="5" s="1"/>
  <c r="C1236" i="5"/>
  <c r="D1236" i="5" s="1"/>
  <c r="C1237" i="5"/>
  <c r="D1237" i="5" s="1"/>
  <c r="C1238" i="5"/>
  <c r="D1238" i="5" s="1"/>
  <c r="C1239" i="5"/>
  <c r="D1239" i="5" s="1"/>
  <c r="C1240" i="5"/>
  <c r="D1240" i="5" s="1"/>
  <c r="C1241" i="5"/>
  <c r="D1241" i="5" s="1"/>
  <c r="C1242" i="5"/>
  <c r="D1242" i="5" s="1"/>
  <c r="C1243" i="5"/>
  <c r="D1243" i="5" s="1"/>
  <c r="C1244" i="5"/>
  <c r="D1244" i="5" s="1"/>
  <c r="C1245" i="5"/>
  <c r="D1245" i="5" s="1"/>
  <c r="C1246" i="5"/>
  <c r="D1246" i="5" s="1"/>
  <c r="C1247" i="5"/>
  <c r="D1247" i="5" s="1"/>
  <c r="C1248" i="5"/>
  <c r="D1248" i="5" s="1"/>
  <c r="C1249" i="5"/>
  <c r="D1249" i="5" s="1"/>
  <c r="C1250" i="5"/>
  <c r="D1250" i="5" s="1"/>
  <c r="C1251" i="5"/>
  <c r="D1251" i="5" s="1"/>
  <c r="C1252" i="5"/>
  <c r="D1252" i="5" s="1"/>
  <c r="C1253" i="5"/>
  <c r="D1253" i="5" s="1"/>
  <c r="C1254" i="5"/>
  <c r="D1254" i="5" s="1"/>
  <c r="C1255" i="5"/>
  <c r="D1255" i="5" s="1"/>
  <c r="C1256" i="5"/>
  <c r="D1256" i="5" s="1"/>
  <c r="C1257" i="5"/>
  <c r="D1257" i="5" s="1"/>
  <c r="C1258" i="5"/>
  <c r="D1258" i="5" s="1"/>
  <c r="C1259" i="5"/>
  <c r="D1259" i="5" s="1"/>
  <c r="C1260" i="5"/>
  <c r="D1260" i="5" s="1"/>
  <c r="C1261" i="5"/>
  <c r="D1261" i="5" s="1"/>
  <c r="C1262" i="5"/>
  <c r="D1262" i="5" s="1"/>
  <c r="C1263" i="5"/>
  <c r="D1263" i="5" s="1"/>
  <c r="C1264" i="5"/>
  <c r="D1264" i="5" s="1"/>
  <c r="C1265" i="5"/>
  <c r="D1265" i="5" s="1"/>
  <c r="C1266" i="5"/>
  <c r="D1266" i="5" s="1"/>
  <c r="C1267" i="5"/>
  <c r="D1267" i="5" s="1"/>
  <c r="C1268" i="5"/>
  <c r="D1268" i="5" s="1"/>
  <c r="C1269" i="5"/>
  <c r="D1269" i="5" s="1"/>
  <c r="C1270" i="5"/>
  <c r="D1270" i="5" s="1"/>
  <c r="C1271" i="5"/>
  <c r="D1271" i="5" s="1"/>
  <c r="C1272" i="5"/>
  <c r="D1272" i="5" s="1"/>
  <c r="C1273" i="5"/>
  <c r="D1273" i="5" s="1"/>
  <c r="C1274" i="5"/>
  <c r="D1274" i="5" s="1"/>
  <c r="C1275" i="5"/>
  <c r="D1275" i="5" s="1"/>
  <c r="C1276" i="5"/>
  <c r="D1276" i="5" s="1"/>
  <c r="C1277" i="5"/>
  <c r="D1277" i="5" s="1"/>
  <c r="C1278" i="5"/>
  <c r="D1278" i="5" s="1"/>
  <c r="C1279" i="5"/>
  <c r="D1279" i="5" s="1"/>
  <c r="C1280" i="5"/>
  <c r="D1280" i="5" s="1"/>
  <c r="C1281" i="5"/>
  <c r="D1281" i="5" s="1"/>
  <c r="C1282" i="5"/>
  <c r="D1282" i="5" s="1"/>
  <c r="C1283" i="5"/>
  <c r="D1283" i="5" s="1"/>
  <c r="C1284" i="5"/>
  <c r="D1284" i="5" s="1"/>
  <c r="C1285" i="5"/>
  <c r="D1285" i="5" s="1"/>
  <c r="C1286" i="5"/>
  <c r="D1286" i="5" s="1"/>
  <c r="C1287" i="5"/>
  <c r="D1287" i="5" s="1"/>
  <c r="C1288" i="5"/>
  <c r="D1288" i="5" s="1"/>
  <c r="C1289" i="5"/>
  <c r="D1289" i="5" s="1"/>
  <c r="C1290" i="5"/>
  <c r="D1290" i="5" s="1"/>
  <c r="C1291" i="5"/>
  <c r="D1291" i="5" s="1"/>
  <c r="C1292" i="5"/>
  <c r="D1292" i="5" s="1"/>
  <c r="C1293" i="5"/>
  <c r="D1293" i="5" s="1"/>
  <c r="C1294" i="5"/>
  <c r="D1294" i="5" s="1"/>
  <c r="C1295" i="5"/>
  <c r="D1295" i="5" s="1"/>
  <c r="C1296" i="5"/>
  <c r="D1296" i="5" s="1"/>
  <c r="C1297" i="5"/>
  <c r="D1297" i="5" s="1"/>
  <c r="C1298" i="5"/>
  <c r="D1298" i="5" s="1"/>
  <c r="C1299" i="5"/>
  <c r="D1299" i="5" s="1"/>
  <c r="C1300" i="5"/>
  <c r="D1300" i="5" s="1"/>
  <c r="C1301" i="5"/>
  <c r="D1301" i="5" s="1"/>
  <c r="C1302" i="5"/>
  <c r="D1302" i="5" s="1"/>
  <c r="C1303" i="5"/>
  <c r="D1303" i="5" s="1"/>
  <c r="C1304" i="5"/>
  <c r="D1304" i="5" s="1"/>
  <c r="C1305" i="5"/>
  <c r="D1305" i="5" s="1"/>
  <c r="C1306" i="5"/>
  <c r="D1306" i="5" s="1"/>
  <c r="C1307" i="5"/>
  <c r="D1307" i="5" s="1"/>
  <c r="C1308" i="5"/>
  <c r="D1308" i="5" s="1"/>
  <c r="C1309" i="5"/>
  <c r="D1309" i="5" s="1"/>
  <c r="C1310" i="5"/>
  <c r="D1310" i="5" s="1"/>
  <c r="C1311" i="5"/>
  <c r="D1311" i="5" s="1"/>
  <c r="C1312" i="5"/>
  <c r="D1312" i="5" s="1"/>
  <c r="C1313" i="5"/>
  <c r="D1313" i="5" s="1"/>
  <c r="C1314" i="5"/>
  <c r="D1314" i="5" s="1"/>
  <c r="C1315" i="5"/>
  <c r="D1315" i="5" s="1"/>
  <c r="C1316" i="5"/>
  <c r="D1316" i="5" s="1"/>
  <c r="C1317" i="5"/>
  <c r="D1317" i="5" s="1"/>
  <c r="C1318" i="5"/>
  <c r="D1318" i="5" s="1"/>
  <c r="C1319" i="5"/>
  <c r="D1319" i="5" s="1"/>
  <c r="C1320" i="5"/>
  <c r="D1320" i="5" s="1"/>
  <c r="C1321" i="5"/>
  <c r="D1321" i="5" s="1"/>
  <c r="C1322" i="5"/>
  <c r="D1322" i="5" s="1"/>
  <c r="C1323" i="5"/>
  <c r="D1323" i="5" s="1"/>
  <c r="C1324" i="5"/>
  <c r="D1324" i="5" s="1"/>
  <c r="C1325" i="5"/>
  <c r="D1325" i="5" s="1"/>
  <c r="C1326" i="5"/>
  <c r="D1326" i="5" s="1"/>
  <c r="C1327" i="5"/>
  <c r="D1327" i="5" s="1"/>
  <c r="C1328" i="5"/>
  <c r="D1328" i="5" s="1"/>
  <c r="C1329" i="5"/>
  <c r="D1329" i="5" s="1"/>
  <c r="C1330" i="5"/>
  <c r="D1330" i="5" s="1"/>
  <c r="C1331" i="5"/>
  <c r="D1331" i="5" s="1"/>
  <c r="C1332" i="5"/>
  <c r="D1332" i="5" s="1"/>
  <c r="C1333" i="5"/>
  <c r="D1333" i="5" s="1"/>
  <c r="C1334" i="5"/>
  <c r="D1334" i="5" s="1"/>
  <c r="C1335" i="5"/>
  <c r="D1335" i="5" s="1"/>
  <c r="C1336" i="5"/>
  <c r="D1336" i="5" s="1"/>
  <c r="C1337" i="5"/>
  <c r="D1337" i="5" s="1"/>
  <c r="C1338" i="5"/>
  <c r="D1338" i="5" s="1"/>
  <c r="C1339" i="5"/>
  <c r="D1339" i="5" s="1"/>
  <c r="C1340" i="5"/>
  <c r="D1340" i="5" s="1"/>
  <c r="C1341" i="5"/>
  <c r="D1341" i="5" s="1"/>
  <c r="C1342" i="5"/>
  <c r="D1342" i="5" s="1"/>
  <c r="C1343" i="5"/>
  <c r="D1343" i="5" s="1"/>
  <c r="C1344" i="5"/>
  <c r="D1344" i="5" s="1"/>
  <c r="C1345" i="5"/>
  <c r="D1345" i="5" s="1"/>
  <c r="C1346" i="5"/>
  <c r="D1346" i="5" s="1"/>
  <c r="C1347" i="5"/>
  <c r="D1347" i="5" s="1"/>
  <c r="C1348" i="5"/>
  <c r="D1348" i="5" s="1"/>
  <c r="C1349" i="5"/>
  <c r="D1349" i="5" s="1"/>
  <c r="C1350" i="5"/>
  <c r="D1350" i="5" s="1"/>
  <c r="C1351" i="5"/>
  <c r="D1351" i="5" s="1"/>
  <c r="C1352" i="5"/>
  <c r="D1352" i="5" s="1"/>
  <c r="C1353" i="5"/>
  <c r="D1353" i="5" s="1"/>
  <c r="C1354" i="5"/>
  <c r="D1354" i="5" s="1"/>
  <c r="C1355" i="5"/>
  <c r="D1355" i="5" s="1"/>
  <c r="C1356" i="5"/>
  <c r="D1356" i="5" s="1"/>
  <c r="C1357" i="5"/>
  <c r="D1357" i="5" s="1"/>
  <c r="C1358" i="5"/>
  <c r="D1358" i="5" s="1"/>
  <c r="C1359" i="5"/>
  <c r="D1359" i="5" s="1"/>
  <c r="C1360" i="5"/>
  <c r="D1360" i="5" s="1"/>
  <c r="C1361" i="5"/>
  <c r="D1361" i="5" s="1"/>
  <c r="C1362" i="5"/>
  <c r="D1362" i="5" s="1"/>
  <c r="C1363" i="5"/>
  <c r="D1363" i="5" s="1"/>
  <c r="C1364" i="5"/>
  <c r="D1364" i="5" s="1"/>
  <c r="C1365" i="5"/>
  <c r="D1365" i="5" s="1"/>
  <c r="C1366" i="5"/>
  <c r="D1366" i="5" s="1"/>
  <c r="C1367" i="5"/>
  <c r="D1367" i="5" s="1"/>
  <c r="C1368" i="5"/>
  <c r="D1368" i="5" s="1"/>
  <c r="C1370" i="5"/>
  <c r="D1370" i="5" s="1"/>
  <c r="C1371" i="5"/>
  <c r="D1371" i="5" s="1"/>
  <c r="C1372" i="5"/>
  <c r="D1372" i="5" s="1"/>
  <c r="C1373" i="5"/>
  <c r="D1373" i="5" s="1"/>
  <c r="C1374" i="5"/>
  <c r="D1374" i="5" s="1"/>
  <c r="C1375" i="5"/>
  <c r="D1375" i="5" s="1"/>
  <c r="C1376" i="5"/>
  <c r="D1376" i="5" s="1"/>
  <c r="C1377" i="5"/>
  <c r="D1377" i="5" s="1"/>
  <c r="C1378" i="5"/>
  <c r="D1378" i="5" s="1"/>
  <c r="C1379" i="5"/>
  <c r="D1379" i="5" s="1"/>
  <c r="C1380" i="5"/>
  <c r="D1380" i="5" s="1"/>
  <c r="C1381" i="5"/>
  <c r="D1381" i="5" s="1"/>
  <c r="C1382" i="5"/>
  <c r="D1382" i="5" s="1"/>
  <c r="C1383" i="5"/>
  <c r="D1383" i="5" s="1"/>
  <c r="C1384" i="5"/>
  <c r="D1384" i="5" s="1"/>
  <c r="C1385" i="5"/>
  <c r="D1385" i="5" s="1"/>
  <c r="C1386" i="5"/>
  <c r="D1386" i="5" s="1"/>
  <c r="C1387" i="5"/>
  <c r="D1387" i="5" s="1"/>
  <c r="C1388" i="5"/>
  <c r="D1388" i="5" s="1"/>
  <c r="C1389" i="5"/>
  <c r="D1389" i="5" s="1"/>
  <c r="C1390" i="5"/>
  <c r="D1390" i="5" s="1"/>
  <c r="C1391" i="5"/>
  <c r="D1391" i="5" s="1"/>
  <c r="C1392" i="5"/>
  <c r="D1392" i="5" s="1"/>
  <c r="C1393" i="5"/>
  <c r="D1393" i="5" s="1"/>
  <c r="C1394" i="5"/>
  <c r="D1394" i="5" s="1"/>
  <c r="C1395" i="5"/>
  <c r="D1395" i="5" s="1"/>
  <c r="C1396" i="5"/>
  <c r="D1396" i="5" s="1"/>
  <c r="C1397" i="5"/>
  <c r="D1397" i="5" s="1"/>
  <c r="C1398" i="5"/>
  <c r="D1398" i="5" s="1"/>
  <c r="C1399" i="5"/>
  <c r="D1399" i="5" s="1"/>
  <c r="C1400" i="5"/>
  <c r="D1400" i="5" s="1"/>
  <c r="C1401" i="5"/>
  <c r="D1401" i="5" s="1"/>
  <c r="C1402" i="5"/>
  <c r="D1402" i="5" s="1"/>
  <c r="C1403" i="5"/>
  <c r="D1403" i="5" s="1"/>
  <c r="C1404" i="5"/>
  <c r="D1404" i="5" s="1"/>
  <c r="C1405" i="5"/>
  <c r="D1405" i="5" s="1"/>
  <c r="C1406" i="5"/>
  <c r="D1406" i="5" s="1"/>
  <c r="C1407" i="5"/>
  <c r="D1407" i="5" s="1"/>
  <c r="C1408" i="5"/>
  <c r="D1408" i="5" s="1"/>
  <c r="C1409" i="5"/>
  <c r="D1409" i="5" s="1"/>
  <c r="C1410" i="5"/>
  <c r="D1410" i="5" s="1"/>
  <c r="C1411" i="5"/>
  <c r="D1411" i="5" s="1"/>
  <c r="C1412" i="5"/>
  <c r="D1412" i="5" s="1"/>
  <c r="C1413" i="5"/>
  <c r="D1413" i="5" s="1"/>
  <c r="C1414" i="5"/>
  <c r="D1414" i="5" s="1"/>
  <c r="C1415" i="5"/>
  <c r="D1415" i="5" s="1"/>
  <c r="C1416" i="5"/>
  <c r="D1416" i="5" s="1"/>
  <c r="C1417" i="5"/>
  <c r="D1417" i="5" s="1"/>
  <c r="C1418" i="5"/>
  <c r="D1418" i="5" s="1"/>
  <c r="C1419" i="5"/>
  <c r="D1419" i="5" s="1"/>
  <c r="C1420" i="5"/>
  <c r="D1420" i="5" s="1"/>
  <c r="C1421" i="5"/>
  <c r="D1421" i="5" s="1"/>
  <c r="C1422" i="5"/>
  <c r="D1422" i="5" s="1"/>
  <c r="C1423" i="5"/>
  <c r="D1423" i="5" s="1"/>
  <c r="C1424" i="5"/>
  <c r="D1424" i="5" s="1"/>
  <c r="C1425" i="5"/>
  <c r="D1425" i="5" s="1"/>
  <c r="C1426" i="5"/>
  <c r="D1426" i="5" s="1"/>
  <c r="C1427" i="5"/>
  <c r="D1427" i="5" s="1"/>
  <c r="C1428" i="5"/>
  <c r="D1428" i="5" s="1"/>
  <c r="C1429" i="5"/>
  <c r="D1429" i="5" s="1"/>
  <c r="C1430" i="5"/>
  <c r="D1430" i="5" s="1"/>
  <c r="C1431" i="5"/>
  <c r="D1431" i="5" s="1"/>
  <c r="C1432" i="5"/>
  <c r="D1432" i="5" s="1"/>
  <c r="C1433" i="5"/>
  <c r="D1433" i="5" s="1"/>
  <c r="C1434" i="5"/>
  <c r="D1434" i="5" s="1"/>
  <c r="C1435" i="5"/>
  <c r="D1435" i="5" s="1"/>
  <c r="C1436" i="5"/>
  <c r="D1436" i="5" s="1"/>
  <c r="C1437" i="5"/>
  <c r="D1437" i="5" s="1"/>
  <c r="C1438" i="5"/>
  <c r="D1438" i="5" s="1"/>
  <c r="C1439" i="5"/>
  <c r="D1439" i="5" s="1"/>
  <c r="C1440" i="5"/>
  <c r="D1440" i="5" s="1"/>
  <c r="C1441" i="5"/>
  <c r="D1441" i="5" s="1"/>
  <c r="C1442" i="5"/>
  <c r="D1442" i="5" s="1"/>
  <c r="C1443" i="5"/>
  <c r="D1443" i="5" s="1"/>
  <c r="C1444" i="5"/>
  <c r="D1444" i="5" s="1"/>
  <c r="C1445" i="5"/>
  <c r="D1445" i="5" s="1"/>
  <c r="C1446" i="5"/>
  <c r="D1446" i="5" s="1"/>
  <c r="C1447" i="5"/>
  <c r="D1447" i="5" s="1"/>
  <c r="C1448" i="5"/>
  <c r="D1448" i="5" s="1"/>
  <c r="C1449" i="5"/>
  <c r="D1449" i="5" s="1"/>
  <c r="C1450" i="5"/>
  <c r="D1450" i="5" s="1"/>
  <c r="C1451" i="5"/>
  <c r="D1451" i="5" s="1"/>
  <c r="C1452" i="5"/>
  <c r="D1452" i="5" s="1"/>
  <c r="C1453" i="5"/>
  <c r="D1453" i="5" s="1"/>
  <c r="C1454" i="5"/>
  <c r="D1454" i="5" s="1"/>
  <c r="C1455" i="5"/>
  <c r="D1455" i="5" s="1"/>
  <c r="C1456" i="5"/>
  <c r="D1456" i="5" s="1"/>
  <c r="C1457" i="5"/>
  <c r="D1457" i="5" s="1"/>
  <c r="C1458" i="5"/>
  <c r="D1458" i="5" s="1"/>
  <c r="C1459" i="5"/>
  <c r="D1459" i="5" s="1"/>
  <c r="C1460" i="5"/>
  <c r="D1460" i="5" s="1"/>
  <c r="C1461" i="5"/>
  <c r="D1461" i="5" s="1"/>
  <c r="C1462" i="5"/>
  <c r="D1462" i="5" s="1"/>
  <c r="C1463" i="5"/>
  <c r="D1463" i="5" s="1"/>
  <c r="C1464" i="5"/>
  <c r="D1464" i="5" s="1"/>
  <c r="C1465" i="5"/>
  <c r="D1465" i="5" s="1"/>
  <c r="C1466" i="5"/>
  <c r="D1466" i="5" s="1"/>
  <c r="C1467" i="5"/>
  <c r="D1467" i="5" s="1"/>
  <c r="C1468" i="5"/>
  <c r="D1468" i="5" s="1"/>
  <c r="C1469" i="5"/>
  <c r="D1469" i="5" s="1"/>
  <c r="C1470" i="5"/>
  <c r="D1470" i="5" s="1"/>
  <c r="C1471" i="5"/>
  <c r="D1471" i="5" s="1"/>
  <c r="C1472" i="5"/>
  <c r="D1472" i="5" s="1"/>
  <c r="C1473" i="5"/>
  <c r="D1473" i="5" s="1"/>
  <c r="C1474" i="5"/>
  <c r="D1474" i="5" s="1"/>
  <c r="C1475" i="5"/>
  <c r="D1475" i="5" s="1"/>
  <c r="C1476" i="5"/>
  <c r="D1476" i="5" s="1"/>
  <c r="C1477" i="5"/>
  <c r="D1477" i="5" s="1"/>
  <c r="C1478" i="5"/>
  <c r="D1478" i="5" s="1"/>
  <c r="C1479" i="5"/>
  <c r="D1479" i="5" s="1"/>
  <c r="C1480" i="5"/>
  <c r="D1480" i="5" s="1"/>
  <c r="C1481" i="5"/>
  <c r="D1481" i="5" s="1"/>
  <c r="C1482" i="5"/>
  <c r="D1482" i="5" s="1"/>
  <c r="C1483" i="5"/>
  <c r="D1483" i="5" s="1"/>
  <c r="C1484" i="5"/>
  <c r="D1484" i="5" s="1"/>
  <c r="C1485" i="5"/>
  <c r="D1485" i="5" s="1"/>
  <c r="C1486" i="5"/>
  <c r="D1486" i="5" s="1"/>
  <c r="C1487" i="5"/>
  <c r="D1487" i="5" s="1"/>
  <c r="C1488" i="5"/>
  <c r="D1488" i="5" s="1"/>
  <c r="C1489" i="5"/>
  <c r="D1489" i="5" s="1"/>
  <c r="C1490" i="5"/>
  <c r="D1490" i="5" s="1"/>
  <c r="C1491" i="5"/>
  <c r="D1491" i="5" s="1"/>
  <c r="C1492" i="5"/>
  <c r="D1492" i="5" s="1"/>
  <c r="C1493" i="5"/>
  <c r="D1493" i="5" s="1"/>
  <c r="C1494" i="5"/>
  <c r="D1494" i="5" s="1"/>
  <c r="C1495" i="5"/>
  <c r="D1495" i="5" s="1"/>
  <c r="C1496" i="5"/>
  <c r="D1496" i="5" s="1"/>
  <c r="C1497" i="5"/>
  <c r="D1497" i="5" s="1"/>
  <c r="C1498" i="5"/>
  <c r="D1498" i="5" s="1"/>
  <c r="C1499" i="5"/>
  <c r="D1499" i="5" s="1"/>
  <c r="C1500" i="5"/>
  <c r="D1500" i="5" s="1"/>
  <c r="C1501" i="5"/>
  <c r="D1501" i="5" s="1"/>
  <c r="C1502" i="5"/>
  <c r="D1502" i="5" s="1"/>
  <c r="C1503" i="5"/>
  <c r="D1503" i="5" s="1"/>
  <c r="C1504" i="5"/>
  <c r="D1504" i="5" s="1"/>
  <c r="C1505" i="5"/>
  <c r="D1505" i="5" s="1"/>
  <c r="C1506" i="5"/>
  <c r="D1506" i="5" s="1"/>
  <c r="C1507" i="5"/>
  <c r="D1507" i="5" s="1"/>
  <c r="C1508" i="5"/>
  <c r="D1508" i="5" s="1"/>
  <c r="C1509" i="5"/>
  <c r="D1509" i="5" s="1"/>
  <c r="C1510" i="5"/>
  <c r="D1510" i="5" s="1"/>
  <c r="C1511" i="5"/>
  <c r="D1511" i="5" s="1"/>
  <c r="C1512" i="5"/>
  <c r="D1512" i="5" s="1"/>
  <c r="C1513" i="5"/>
  <c r="D1513" i="5" s="1"/>
  <c r="C1514" i="5"/>
  <c r="D1514" i="5" s="1"/>
  <c r="C1515" i="5"/>
  <c r="D1515" i="5" s="1"/>
  <c r="C1516" i="5"/>
  <c r="D1516" i="5" s="1"/>
  <c r="C1517" i="5"/>
  <c r="D1517" i="5" s="1"/>
  <c r="C1518" i="5"/>
  <c r="D1518" i="5" s="1"/>
  <c r="C1520" i="5"/>
  <c r="D1520" i="5" s="1"/>
  <c r="C1521" i="5"/>
  <c r="D1521" i="5" s="1"/>
  <c r="C1522" i="5"/>
  <c r="D1522" i="5" s="1"/>
  <c r="C1523" i="5"/>
  <c r="D1523" i="5" s="1"/>
  <c r="C1524" i="5"/>
  <c r="D1524" i="5" s="1"/>
  <c r="C1525" i="5"/>
  <c r="D1525" i="5" s="1"/>
  <c r="C1526" i="5"/>
  <c r="D1526" i="5" s="1"/>
  <c r="C1527" i="5"/>
  <c r="D1527" i="5" s="1"/>
  <c r="C1528" i="5"/>
  <c r="D1528" i="5" s="1"/>
  <c r="C1529" i="5"/>
  <c r="D1529" i="5" s="1"/>
  <c r="C1530" i="5"/>
  <c r="D1530" i="5" s="1"/>
  <c r="C1531" i="5"/>
  <c r="D1531" i="5" s="1"/>
  <c r="C1532" i="5"/>
  <c r="D1532" i="5" s="1"/>
  <c r="C1533" i="5"/>
  <c r="D1533" i="5" s="1"/>
  <c r="C1534" i="5"/>
  <c r="D1534" i="5" s="1"/>
  <c r="C1535" i="5"/>
  <c r="D1535" i="5" s="1"/>
  <c r="C1536" i="5"/>
  <c r="D1536" i="5" s="1"/>
  <c r="C1537" i="5"/>
  <c r="D1537" i="5" s="1"/>
  <c r="C1538" i="5"/>
  <c r="D1538" i="5" s="1"/>
  <c r="C1539" i="5"/>
  <c r="D1539" i="5" s="1"/>
  <c r="C1540" i="5"/>
  <c r="D1540" i="5" s="1"/>
  <c r="C1541" i="5"/>
  <c r="D1541" i="5" s="1"/>
  <c r="C1542" i="5"/>
  <c r="D1542" i="5" s="1"/>
  <c r="C1543" i="5"/>
  <c r="D1543" i="5" s="1"/>
  <c r="C1544" i="5"/>
  <c r="D1544" i="5" s="1"/>
  <c r="C1545" i="5"/>
  <c r="D1545" i="5" s="1"/>
  <c r="C1546" i="5"/>
  <c r="D1546" i="5" s="1"/>
  <c r="C1547" i="5"/>
  <c r="D1547" i="5" s="1"/>
  <c r="C1548" i="5"/>
  <c r="D1548" i="5" s="1"/>
  <c r="C1549" i="5"/>
  <c r="D1549" i="5" s="1"/>
  <c r="C1550" i="5"/>
  <c r="D1550" i="5" s="1"/>
  <c r="C1551" i="5"/>
  <c r="D1551" i="5" s="1"/>
  <c r="C1552" i="5"/>
  <c r="D1552" i="5" s="1"/>
  <c r="C1553" i="5"/>
  <c r="D1553" i="5" s="1"/>
  <c r="C1554" i="5"/>
  <c r="D1554" i="5" s="1"/>
  <c r="C1555" i="5"/>
  <c r="D1555" i="5" s="1"/>
  <c r="C1556" i="5"/>
  <c r="D1556" i="5" s="1"/>
  <c r="C1557" i="5"/>
  <c r="D1557" i="5" s="1"/>
  <c r="C1558" i="5"/>
  <c r="D1558" i="5" s="1"/>
  <c r="C1559" i="5"/>
  <c r="D1559" i="5" s="1"/>
  <c r="C1560" i="5"/>
  <c r="D1560" i="5" s="1"/>
  <c r="C1561" i="5"/>
  <c r="D1561" i="5" s="1"/>
  <c r="C1562" i="5"/>
  <c r="D1562" i="5" s="1"/>
  <c r="C1563" i="5"/>
  <c r="D1563" i="5" s="1"/>
  <c r="C1564" i="5"/>
  <c r="D1564" i="5" s="1"/>
  <c r="C1565" i="5"/>
  <c r="D1565" i="5" s="1"/>
  <c r="C1566" i="5"/>
  <c r="D1566" i="5" s="1"/>
  <c r="C1567" i="5"/>
  <c r="D1567" i="5" s="1"/>
  <c r="C1568" i="5"/>
  <c r="D1568" i="5" s="1"/>
  <c r="C1569" i="5"/>
  <c r="D1569" i="5" s="1"/>
  <c r="C1570" i="5"/>
  <c r="D1570" i="5" s="1"/>
  <c r="C1571" i="5"/>
  <c r="D1571" i="5" s="1"/>
  <c r="C1572" i="5"/>
  <c r="D1572" i="5" s="1"/>
  <c r="C1573" i="5"/>
  <c r="D1573" i="5" s="1"/>
  <c r="C1574" i="5"/>
  <c r="D1574" i="5" s="1"/>
  <c r="C1575" i="5"/>
  <c r="D1575" i="5" s="1"/>
  <c r="C1576" i="5"/>
  <c r="D1576" i="5" s="1"/>
  <c r="C1577" i="5"/>
  <c r="D1577" i="5" s="1"/>
  <c r="C1578" i="5"/>
  <c r="D1578" i="5" s="1"/>
  <c r="C1579" i="5"/>
  <c r="D1579" i="5" s="1"/>
  <c r="C1580" i="5"/>
  <c r="D1580" i="5" s="1"/>
  <c r="C1581" i="5"/>
  <c r="D1581" i="5" s="1"/>
  <c r="C1582" i="5"/>
  <c r="D1582" i="5" s="1"/>
  <c r="C1583" i="5"/>
  <c r="D1583" i="5" s="1"/>
  <c r="C1584" i="5"/>
  <c r="D1584" i="5" s="1"/>
  <c r="C1585" i="5"/>
  <c r="D1585" i="5" s="1"/>
  <c r="C1586" i="5"/>
  <c r="D1586" i="5" s="1"/>
  <c r="C1587" i="5"/>
  <c r="D1587" i="5" s="1"/>
  <c r="C1588" i="5"/>
  <c r="D1588" i="5" s="1"/>
  <c r="C1589" i="5"/>
  <c r="D1589" i="5" s="1"/>
  <c r="C1590" i="5"/>
  <c r="D1590" i="5" s="1"/>
  <c r="C1591" i="5"/>
  <c r="D1591" i="5" s="1"/>
  <c r="C1592" i="5"/>
  <c r="D1592" i="5" s="1"/>
  <c r="C1593" i="5"/>
  <c r="D1593" i="5" s="1"/>
  <c r="C1594" i="5"/>
  <c r="D1594" i="5" s="1"/>
  <c r="C1595" i="5"/>
  <c r="D1595" i="5" s="1"/>
  <c r="C1596" i="5"/>
  <c r="D1596" i="5" s="1"/>
  <c r="C1597" i="5"/>
  <c r="D1597" i="5" s="1"/>
  <c r="C1598" i="5"/>
  <c r="D1598" i="5" s="1"/>
  <c r="C1599" i="5"/>
  <c r="D1599" i="5" s="1"/>
  <c r="C1600" i="5"/>
  <c r="D1600" i="5" s="1"/>
  <c r="C1601" i="5"/>
  <c r="D1601" i="5" s="1"/>
  <c r="C1602" i="5"/>
  <c r="D1602" i="5" s="1"/>
  <c r="C1603" i="5"/>
  <c r="D1603" i="5" s="1"/>
  <c r="C1604" i="5"/>
  <c r="D1604" i="5" s="1"/>
  <c r="C1605" i="5"/>
  <c r="D1605" i="5" s="1"/>
  <c r="C1606" i="5"/>
  <c r="D1606" i="5" s="1"/>
  <c r="C1607" i="5"/>
  <c r="D1607" i="5" s="1"/>
  <c r="C1608" i="5"/>
  <c r="D1608" i="5" s="1"/>
  <c r="C1609" i="5"/>
  <c r="D1609" i="5" s="1"/>
  <c r="C1610" i="5"/>
  <c r="D1610" i="5" s="1"/>
  <c r="C1611" i="5"/>
  <c r="D1611" i="5" s="1"/>
  <c r="C1612" i="5"/>
  <c r="D1612" i="5" s="1"/>
  <c r="C1613" i="5"/>
  <c r="D1613" i="5" s="1"/>
  <c r="C1614" i="5"/>
  <c r="D1614" i="5" s="1"/>
  <c r="C1615" i="5"/>
  <c r="D1615" i="5" s="1"/>
  <c r="C1616" i="5"/>
  <c r="D1616" i="5" s="1"/>
  <c r="C1617" i="5"/>
  <c r="D1617" i="5" s="1"/>
  <c r="C1618" i="5"/>
  <c r="D1618" i="5" s="1"/>
  <c r="C1619" i="5"/>
  <c r="D1619" i="5" s="1"/>
  <c r="C1620" i="5"/>
  <c r="D1620" i="5" s="1"/>
  <c r="C1621" i="5"/>
  <c r="D1621" i="5" s="1"/>
  <c r="C1622" i="5"/>
  <c r="D1622" i="5" s="1"/>
  <c r="C1623" i="5"/>
  <c r="D1623" i="5" s="1"/>
  <c r="C1624" i="5"/>
  <c r="D1624" i="5" s="1"/>
  <c r="C1625" i="5"/>
  <c r="D1625" i="5" s="1"/>
  <c r="C1626" i="5"/>
  <c r="D1626" i="5" s="1"/>
  <c r="C1627" i="5"/>
  <c r="D1627" i="5" s="1"/>
  <c r="C1628" i="5"/>
  <c r="D1628" i="5" s="1"/>
  <c r="C1629" i="5"/>
  <c r="D1629" i="5" s="1"/>
  <c r="C1630" i="5"/>
  <c r="D1630" i="5" s="1"/>
  <c r="C1631" i="5"/>
  <c r="D1631" i="5" s="1"/>
  <c r="C1632" i="5"/>
  <c r="D1632" i="5" s="1"/>
  <c r="C1633" i="5"/>
  <c r="D1633" i="5" s="1"/>
  <c r="C1634" i="5"/>
  <c r="D1634" i="5" s="1"/>
  <c r="C1635" i="5"/>
  <c r="D1635" i="5" s="1"/>
  <c r="C1636" i="5"/>
  <c r="D1636" i="5" s="1"/>
  <c r="C1637" i="5"/>
  <c r="D1637" i="5" s="1"/>
  <c r="C1639" i="5"/>
  <c r="D1639" i="5" s="1"/>
  <c r="C1640" i="5"/>
  <c r="D1640" i="5" s="1"/>
  <c r="C1641" i="5"/>
  <c r="D1641" i="5" s="1"/>
  <c r="C1642" i="5"/>
  <c r="D1642" i="5" s="1"/>
  <c r="C1643" i="5"/>
  <c r="D1643" i="5" s="1"/>
  <c r="C1644" i="5"/>
  <c r="D1644" i="5" s="1"/>
  <c r="C1645" i="5"/>
  <c r="D1645" i="5" s="1"/>
  <c r="C1646" i="5"/>
  <c r="D1646" i="5" s="1"/>
  <c r="C1647" i="5"/>
  <c r="D1647" i="5" s="1"/>
  <c r="C1648" i="5"/>
  <c r="D1648" i="5" s="1"/>
  <c r="C1649" i="5"/>
  <c r="D1649" i="5" s="1"/>
  <c r="C1650" i="5"/>
  <c r="D1650" i="5" s="1"/>
  <c r="C1651" i="5"/>
  <c r="D1651" i="5" s="1"/>
  <c r="C1652" i="5"/>
  <c r="D1652" i="5" s="1"/>
  <c r="C1653" i="5"/>
  <c r="D1653" i="5" s="1"/>
  <c r="C1654" i="5"/>
  <c r="D1654" i="5" s="1"/>
  <c r="C1655" i="5"/>
  <c r="D1655" i="5" s="1"/>
  <c r="C1656" i="5"/>
  <c r="D1656" i="5" s="1"/>
  <c r="C1657" i="5"/>
  <c r="D1657" i="5" s="1"/>
  <c r="C1658" i="5"/>
  <c r="D1658" i="5" s="1"/>
  <c r="C1659" i="5"/>
  <c r="D1659" i="5" s="1"/>
  <c r="C1660" i="5"/>
  <c r="D1660" i="5" s="1"/>
  <c r="C1661" i="5"/>
  <c r="D1661" i="5" s="1"/>
  <c r="C1662" i="5"/>
  <c r="D1662" i="5" s="1"/>
  <c r="C1663" i="5"/>
  <c r="D1663" i="5" s="1"/>
  <c r="C1664" i="5"/>
  <c r="D1664" i="5" s="1"/>
  <c r="C1665" i="5"/>
  <c r="D1665" i="5" s="1"/>
  <c r="C1666" i="5"/>
  <c r="D1666" i="5" s="1"/>
  <c r="C1667" i="5"/>
  <c r="D1667" i="5" s="1"/>
  <c r="C1668" i="5"/>
  <c r="D1668" i="5" s="1"/>
  <c r="C1669" i="5"/>
  <c r="D1669" i="5" s="1"/>
  <c r="C1670" i="5"/>
  <c r="D1670" i="5" s="1"/>
  <c r="C1671" i="5"/>
  <c r="D1671" i="5" s="1"/>
  <c r="C1672" i="5"/>
  <c r="D1672" i="5" s="1"/>
  <c r="C1673" i="5"/>
  <c r="D1673" i="5" s="1"/>
  <c r="C1674" i="5"/>
  <c r="D1674" i="5" s="1"/>
  <c r="C1675" i="5"/>
  <c r="D1675" i="5" s="1"/>
  <c r="C1676" i="5"/>
  <c r="D1676" i="5" s="1"/>
  <c r="C1677" i="5"/>
  <c r="D1677" i="5" s="1"/>
  <c r="C1678" i="5"/>
  <c r="D1678" i="5" s="1"/>
  <c r="C1679" i="5"/>
  <c r="D1679" i="5" s="1"/>
  <c r="C1680" i="5"/>
  <c r="D1680" i="5" s="1"/>
  <c r="C1681" i="5"/>
  <c r="D1681" i="5" s="1"/>
  <c r="C1682" i="5"/>
  <c r="D1682" i="5" s="1"/>
  <c r="C1683" i="5"/>
  <c r="D1683" i="5" s="1"/>
  <c r="C1684" i="5"/>
  <c r="D1684" i="5" s="1"/>
  <c r="C1685" i="5"/>
  <c r="D1685" i="5" s="1"/>
  <c r="C1686" i="5"/>
  <c r="D1686" i="5" s="1"/>
  <c r="C1687" i="5"/>
  <c r="D1687" i="5" s="1"/>
  <c r="C1688" i="5"/>
  <c r="D1688" i="5" s="1"/>
  <c r="C1689" i="5"/>
  <c r="D1689" i="5" s="1"/>
  <c r="C1690" i="5"/>
  <c r="D1690" i="5" s="1"/>
  <c r="C1691" i="5"/>
  <c r="D1691" i="5" s="1"/>
  <c r="C1692" i="5"/>
  <c r="D1692" i="5" s="1"/>
  <c r="C1693" i="5"/>
  <c r="D1693" i="5" s="1"/>
  <c r="C1694" i="5"/>
  <c r="D1694" i="5" s="1"/>
  <c r="C1695" i="5"/>
  <c r="D1695" i="5" s="1"/>
  <c r="C1696" i="5"/>
  <c r="D1696" i="5" s="1"/>
  <c r="C1697" i="5"/>
  <c r="D1697" i="5" s="1"/>
  <c r="C1698" i="5"/>
  <c r="D1698" i="5" s="1"/>
  <c r="C1699" i="5"/>
  <c r="D1699" i="5" s="1"/>
  <c r="C1700" i="5"/>
  <c r="D1700" i="5" s="1"/>
  <c r="C1701" i="5"/>
  <c r="D1701" i="5" s="1"/>
  <c r="C1702" i="5"/>
  <c r="D1702" i="5" s="1"/>
  <c r="C1703" i="5"/>
  <c r="D1703" i="5" s="1"/>
  <c r="C1704" i="5"/>
  <c r="D1704" i="5" s="1"/>
  <c r="C1705" i="5"/>
  <c r="D1705" i="5" s="1"/>
  <c r="C1706" i="5"/>
  <c r="D1706" i="5" s="1"/>
  <c r="C1707" i="5"/>
  <c r="D1707" i="5" s="1"/>
  <c r="C1708" i="5"/>
  <c r="D1708" i="5" s="1"/>
  <c r="C1709" i="5"/>
  <c r="D1709" i="5" s="1"/>
  <c r="C1710" i="5"/>
  <c r="D1710" i="5" s="1"/>
  <c r="C1711" i="5"/>
  <c r="D1711" i="5" s="1"/>
  <c r="C1712" i="5"/>
  <c r="D1712" i="5" s="1"/>
  <c r="C1713" i="5"/>
  <c r="D1713" i="5" s="1"/>
  <c r="C1714" i="5"/>
  <c r="D1714" i="5" s="1"/>
  <c r="C1715" i="5"/>
  <c r="D1715" i="5" s="1"/>
  <c r="C1716" i="5"/>
  <c r="D1716" i="5" s="1"/>
  <c r="C1717" i="5"/>
  <c r="D1717" i="5" s="1"/>
  <c r="C1718" i="5"/>
  <c r="D1718" i="5" s="1"/>
  <c r="C1719" i="5"/>
  <c r="D1719" i="5" s="1"/>
  <c r="C1720" i="5"/>
  <c r="D1720" i="5" s="1"/>
  <c r="C1721" i="5"/>
  <c r="D1721" i="5" s="1"/>
  <c r="C1722" i="5"/>
  <c r="D1722" i="5" s="1"/>
  <c r="C1723" i="5"/>
  <c r="D1723" i="5" s="1"/>
  <c r="C1724" i="5"/>
  <c r="D1724" i="5" s="1"/>
  <c r="C1725" i="5"/>
  <c r="D1725" i="5" s="1"/>
  <c r="C1726" i="5"/>
  <c r="D1726" i="5" s="1"/>
  <c r="C1727" i="5"/>
  <c r="D1727" i="5" s="1"/>
  <c r="C1728" i="5"/>
  <c r="D1728" i="5" s="1"/>
  <c r="C1729" i="5"/>
  <c r="D1729" i="5" s="1"/>
  <c r="C1730" i="5"/>
  <c r="D1730" i="5" s="1"/>
  <c r="C1731" i="5"/>
  <c r="D1731" i="5" s="1"/>
  <c r="C1732" i="5"/>
  <c r="D1732" i="5" s="1"/>
  <c r="C1733" i="5"/>
  <c r="D1733" i="5" s="1"/>
  <c r="C1734" i="5"/>
  <c r="D1734" i="5" s="1"/>
  <c r="C1735" i="5"/>
  <c r="D1735" i="5" s="1"/>
  <c r="C1736" i="5"/>
  <c r="D1736" i="5" s="1"/>
  <c r="C1737" i="5"/>
  <c r="D1737" i="5" s="1"/>
  <c r="C1738" i="5"/>
  <c r="D1738" i="5" s="1"/>
  <c r="C1739" i="5"/>
  <c r="D1739" i="5" s="1"/>
  <c r="C1740" i="5"/>
  <c r="D1740" i="5" s="1"/>
  <c r="C1741" i="5"/>
  <c r="D1741" i="5" s="1"/>
  <c r="C1742" i="5"/>
  <c r="D1742" i="5" s="1"/>
  <c r="C1743" i="5"/>
  <c r="D1743" i="5" s="1"/>
  <c r="C1744" i="5"/>
  <c r="D1744" i="5" s="1"/>
  <c r="C1745" i="5"/>
  <c r="D1745" i="5" s="1"/>
  <c r="C1746" i="5"/>
  <c r="D1746" i="5" s="1"/>
  <c r="C1747" i="5"/>
  <c r="D1747" i="5" s="1"/>
  <c r="C1748" i="5"/>
  <c r="D1748" i="5" s="1"/>
  <c r="C1749" i="5"/>
  <c r="D1749" i="5" s="1"/>
  <c r="C1750" i="5"/>
  <c r="D1750" i="5" s="1"/>
  <c r="C1751" i="5"/>
  <c r="D1751" i="5" s="1"/>
  <c r="C1752" i="5"/>
  <c r="D1752" i="5" s="1"/>
  <c r="C1753" i="5"/>
  <c r="D1753" i="5" s="1"/>
  <c r="C1754" i="5"/>
  <c r="D1754" i="5" s="1"/>
  <c r="C1755" i="5"/>
  <c r="D1755" i="5" s="1"/>
  <c r="C1756" i="5"/>
  <c r="D1756" i="5" s="1"/>
  <c r="C1757" i="5"/>
  <c r="D1757" i="5" s="1"/>
  <c r="C1758" i="5"/>
  <c r="D1758" i="5" s="1"/>
  <c r="C1759" i="5"/>
  <c r="D1759" i="5" s="1"/>
  <c r="C1760" i="5"/>
  <c r="D1760" i="5" s="1"/>
  <c r="C1761" i="5"/>
  <c r="D1761" i="5" s="1"/>
  <c r="C1762" i="5"/>
  <c r="D1762" i="5" s="1"/>
  <c r="C1763" i="5"/>
  <c r="D1763" i="5" s="1"/>
  <c r="C1764" i="5"/>
  <c r="D1764" i="5" s="1"/>
  <c r="C1765" i="5"/>
  <c r="D1765" i="5" s="1"/>
  <c r="C1766" i="5"/>
  <c r="D1766" i="5" s="1"/>
  <c r="C1767" i="5"/>
  <c r="D1767" i="5" s="1"/>
  <c r="C1768" i="5"/>
  <c r="D1768" i="5" s="1"/>
  <c r="C1769" i="5"/>
  <c r="D1769" i="5" s="1"/>
  <c r="C1770" i="5"/>
  <c r="D1770" i="5" s="1"/>
  <c r="C1771" i="5"/>
  <c r="D1771" i="5" s="1"/>
  <c r="C1772" i="5"/>
  <c r="D1772" i="5" s="1"/>
  <c r="C1773" i="5"/>
  <c r="D1773" i="5" s="1"/>
  <c r="C1774" i="5"/>
  <c r="D1774" i="5" s="1"/>
  <c r="C1775" i="5"/>
  <c r="D1775" i="5" s="1"/>
  <c r="C1776" i="5"/>
  <c r="D1776" i="5" s="1"/>
  <c r="C1777" i="5"/>
  <c r="D1777" i="5" s="1"/>
  <c r="C1778" i="5"/>
  <c r="D1778" i="5" s="1"/>
  <c r="C1779" i="5"/>
  <c r="D1779" i="5" s="1"/>
  <c r="C1780" i="5"/>
  <c r="D1780" i="5" s="1"/>
  <c r="C1781" i="5"/>
  <c r="D1781" i="5" s="1"/>
  <c r="C1782" i="5"/>
  <c r="D1782" i="5" s="1"/>
  <c r="C1783" i="5"/>
  <c r="D1783" i="5" s="1"/>
  <c r="C1784" i="5"/>
  <c r="D1784" i="5" s="1"/>
  <c r="C1785" i="5"/>
  <c r="D1785" i="5" s="1"/>
  <c r="C1786" i="5"/>
  <c r="D1786" i="5" s="1"/>
  <c r="C1787" i="5"/>
  <c r="D1787" i="5" s="1"/>
  <c r="C1788" i="5"/>
  <c r="D1788" i="5" s="1"/>
  <c r="C1789" i="5"/>
  <c r="D1789" i="5" s="1"/>
  <c r="C1790" i="5"/>
  <c r="D1790" i="5" s="1"/>
  <c r="C1791" i="5"/>
  <c r="D1791" i="5" s="1"/>
  <c r="C1792" i="5"/>
  <c r="D1792" i="5" s="1"/>
  <c r="C1793" i="5"/>
  <c r="D1793" i="5" s="1"/>
  <c r="C1794" i="5"/>
  <c r="D1794" i="5" s="1"/>
  <c r="C1795" i="5"/>
  <c r="D1795" i="5" s="1"/>
  <c r="C1796" i="5"/>
  <c r="D1796" i="5" s="1"/>
  <c r="C1797" i="5"/>
  <c r="D1797" i="5" s="1"/>
  <c r="C1798" i="5"/>
  <c r="D1798" i="5" s="1"/>
  <c r="C1799" i="5"/>
  <c r="D1799" i="5" s="1"/>
  <c r="C1800" i="5"/>
  <c r="D1800" i="5" s="1"/>
  <c r="C1801" i="5"/>
  <c r="D1801" i="5" s="1"/>
  <c r="C1802" i="5"/>
  <c r="D1802" i="5" s="1"/>
  <c r="C1803" i="5"/>
  <c r="D1803" i="5" s="1"/>
  <c r="C1804" i="5"/>
  <c r="D1804" i="5" s="1"/>
  <c r="C1805" i="5"/>
  <c r="D1805" i="5" s="1"/>
  <c r="C1806" i="5"/>
  <c r="D1806" i="5" s="1"/>
  <c r="C1807" i="5"/>
  <c r="D1807" i="5" s="1"/>
  <c r="C1808" i="5"/>
  <c r="D1808" i="5" s="1"/>
  <c r="C1809" i="5"/>
  <c r="D1809" i="5" s="1"/>
  <c r="C1810" i="5"/>
  <c r="D1810" i="5" s="1"/>
  <c r="C1811" i="5"/>
  <c r="D1811" i="5" s="1"/>
  <c r="C1812" i="5"/>
  <c r="D1812" i="5" s="1"/>
  <c r="C1813" i="5"/>
  <c r="D1813" i="5" s="1"/>
  <c r="C1814" i="5"/>
  <c r="D1814" i="5" s="1"/>
  <c r="C1815" i="5"/>
  <c r="D1815" i="5" s="1"/>
  <c r="C1816" i="5"/>
  <c r="D1816" i="5" s="1"/>
  <c r="C1817" i="5"/>
  <c r="D1817" i="5" s="1"/>
  <c r="C1818" i="5"/>
  <c r="D1818" i="5" s="1"/>
  <c r="C1819" i="5"/>
  <c r="D1819" i="5" s="1"/>
  <c r="C1820" i="5"/>
  <c r="D1820" i="5" s="1"/>
  <c r="C1821" i="5"/>
  <c r="D1821" i="5" s="1"/>
  <c r="C1822" i="5"/>
  <c r="D1822" i="5" s="1"/>
  <c r="C1823" i="5"/>
  <c r="D1823" i="5" s="1"/>
  <c r="C1824" i="5"/>
  <c r="D1824" i="5" s="1"/>
  <c r="C1825" i="5"/>
  <c r="D1825" i="5" s="1"/>
  <c r="C1826" i="5"/>
  <c r="D1826" i="5" s="1"/>
  <c r="C1827" i="5"/>
  <c r="D1827" i="5" s="1"/>
  <c r="C1828" i="5"/>
  <c r="D1828" i="5" s="1"/>
  <c r="C1829" i="5"/>
  <c r="D1829" i="5" s="1"/>
  <c r="C1830" i="5"/>
  <c r="D1830" i="5" s="1"/>
  <c r="C1831" i="5"/>
  <c r="D1831" i="5" s="1"/>
  <c r="C1832" i="5"/>
  <c r="D1832" i="5" s="1"/>
  <c r="C1833" i="5"/>
  <c r="D1833" i="5" s="1"/>
  <c r="C1834" i="5"/>
  <c r="D1834" i="5" s="1"/>
  <c r="C1835" i="5"/>
  <c r="D1835" i="5" s="1"/>
  <c r="C1836" i="5"/>
  <c r="D1836" i="5" s="1"/>
  <c r="C1837" i="5"/>
  <c r="D1837" i="5" s="1"/>
  <c r="C1838" i="5"/>
  <c r="D1838" i="5" s="1"/>
  <c r="C1839" i="5"/>
  <c r="D1839" i="5" s="1"/>
  <c r="C1840" i="5"/>
  <c r="D1840" i="5" s="1"/>
  <c r="C1841" i="5"/>
  <c r="D1841" i="5" s="1"/>
  <c r="C1842" i="5"/>
  <c r="D1842" i="5" s="1"/>
  <c r="C1843" i="5"/>
  <c r="D1843" i="5" s="1"/>
  <c r="C1844" i="5"/>
  <c r="D1844" i="5" s="1"/>
  <c r="C1845" i="5"/>
  <c r="D1845" i="5" s="1"/>
  <c r="C1846" i="5"/>
  <c r="D1846" i="5" s="1"/>
  <c r="C1847" i="5"/>
  <c r="D1847" i="5" s="1"/>
  <c r="C1848" i="5"/>
  <c r="D1848" i="5" s="1"/>
  <c r="C1849" i="5"/>
  <c r="D1849" i="5" s="1"/>
  <c r="C1850" i="5"/>
  <c r="D1850" i="5" s="1"/>
  <c r="C1851" i="5"/>
  <c r="D1851" i="5" s="1"/>
  <c r="C1852" i="5"/>
  <c r="D1852" i="5" s="1"/>
  <c r="C1853" i="5"/>
  <c r="D1853" i="5" s="1"/>
  <c r="C1854" i="5"/>
  <c r="D1854" i="5" s="1"/>
  <c r="C1855" i="5"/>
  <c r="D1855" i="5" s="1"/>
  <c r="C1856" i="5"/>
  <c r="D1856" i="5" s="1"/>
  <c r="C1857" i="5"/>
  <c r="D1857" i="5" s="1"/>
  <c r="C1858" i="5"/>
  <c r="D1858" i="5" s="1"/>
  <c r="C1859" i="5"/>
  <c r="D1859" i="5" s="1"/>
  <c r="C1860" i="5"/>
  <c r="D1860" i="5" s="1"/>
  <c r="C1861" i="5"/>
  <c r="D1861" i="5" s="1"/>
  <c r="C1862" i="5"/>
  <c r="D1862" i="5" s="1"/>
  <c r="C1863" i="5"/>
  <c r="D1863" i="5" s="1"/>
  <c r="C1864" i="5"/>
  <c r="D1864" i="5" s="1"/>
  <c r="C1865" i="5"/>
  <c r="D1865" i="5" s="1"/>
  <c r="C1866" i="5"/>
  <c r="D1866" i="5" s="1"/>
  <c r="C1867" i="5"/>
  <c r="D1867" i="5" s="1"/>
  <c r="C1868" i="5"/>
  <c r="D1868" i="5" s="1"/>
  <c r="C1869" i="5"/>
  <c r="D1869" i="5" s="1"/>
  <c r="C1870" i="5"/>
  <c r="D1870" i="5" s="1"/>
  <c r="C1871" i="5"/>
  <c r="D1871" i="5" s="1"/>
  <c r="C1872" i="5"/>
  <c r="D1872" i="5" s="1"/>
  <c r="C1873" i="5"/>
  <c r="D1873" i="5" s="1"/>
  <c r="C1874" i="5"/>
  <c r="D1874" i="5" s="1"/>
  <c r="C1875" i="5"/>
  <c r="D1875" i="5" s="1"/>
  <c r="C1876" i="5"/>
  <c r="D1876" i="5" s="1"/>
  <c r="C1877" i="5"/>
  <c r="D1877" i="5" s="1"/>
  <c r="C1878" i="5"/>
  <c r="D1878" i="5" s="1"/>
  <c r="C1879" i="5"/>
  <c r="D1879" i="5" s="1"/>
  <c r="C1880" i="5"/>
  <c r="D1880" i="5" s="1"/>
  <c r="C1881" i="5"/>
  <c r="D1881" i="5" s="1"/>
  <c r="C1882" i="5"/>
  <c r="D1882" i="5" s="1"/>
  <c r="C1883" i="5"/>
  <c r="D1883" i="5" s="1"/>
  <c r="C1884" i="5"/>
  <c r="D1884" i="5" s="1"/>
  <c r="C1885" i="5"/>
  <c r="D1885" i="5" s="1"/>
  <c r="C1886" i="5"/>
  <c r="D1886" i="5" s="1"/>
  <c r="C1887" i="5"/>
  <c r="D1887" i="5" s="1"/>
  <c r="C1888" i="5"/>
  <c r="D1888" i="5" s="1"/>
  <c r="C1889" i="5"/>
  <c r="D1889" i="5" s="1"/>
  <c r="C1890" i="5"/>
  <c r="D1890" i="5" s="1"/>
  <c r="C1891" i="5"/>
  <c r="D1891" i="5" s="1"/>
  <c r="C1892" i="5"/>
  <c r="D1892" i="5" s="1"/>
  <c r="C1893" i="5"/>
  <c r="D1893" i="5" s="1"/>
  <c r="C1894" i="5"/>
  <c r="D1894" i="5" s="1"/>
  <c r="C1895" i="5"/>
  <c r="D1895" i="5" s="1"/>
  <c r="C1896" i="5"/>
  <c r="D1896" i="5" s="1"/>
  <c r="C1897" i="5"/>
  <c r="D1897" i="5" s="1"/>
  <c r="C1898" i="5"/>
  <c r="D1898" i="5" s="1"/>
  <c r="C1899" i="5"/>
  <c r="D1899" i="5" s="1"/>
  <c r="C1900" i="5"/>
  <c r="D1900" i="5" s="1"/>
  <c r="C1901" i="5"/>
  <c r="D1901" i="5" s="1"/>
  <c r="C1902" i="5"/>
  <c r="D1902" i="5" s="1"/>
  <c r="C1903" i="5"/>
  <c r="D1903" i="5" s="1"/>
  <c r="C1904" i="5"/>
  <c r="D1904" i="5" s="1"/>
  <c r="C1905" i="5"/>
  <c r="D1905" i="5" s="1"/>
  <c r="C1906" i="5"/>
  <c r="D1906" i="5" s="1"/>
  <c r="C1907" i="5"/>
  <c r="D1907" i="5" s="1"/>
  <c r="C1908" i="5"/>
  <c r="D1908" i="5" s="1"/>
  <c r="C1909" i="5"/>
  <c r="D1909" i="5" s="1"/>
  <c r="C1910" i="5"/>
  <c r="D1910" i="5" s="1"/>
  <c r="C1911" i="5"/>
  <c r="D1911" i="5" s="1"/>
  <c r="C1912" i="5"/>
  <c r="D1912" i="5" s="1"/>
  <c r="C1913" i="5"/>
  <c r="D1913" i="5" s="1"/>
  <c r="C1914" i="5"/>
  <c r="D1914" i="5" s="1"/>
  <c r="C1915" i="5"/>
  <c r="D1915" i="5" s="1"/>
  <c r="C1916" i="5"/>
  <c r="D1916" i="5" s="1"/>
  <c r="C1917" i="5"/>
  <c r="D1917" i="5" s="1"/>
  <c r="C1918" i="5"/>
  <c r="D1918" i="5" s="1"/>
  <c r="C1919" i="5"/>
  <c r="D1919" i="5" s="1"/>
  <c r="C1920" i="5"/>
  <c r="D1920" i="5" s="1"/>
  <c r="C1921" i="5"/>
  <c r="D1921" i="5" s="1"/>
  <c r="C1922" i="5"/>
  <c r="D1922" i="5" s="1"/>
  <c r="C1923" i="5"/>
  <c r="D1923" i="5" s="1"/>
  <c r="C1924" i="5"/>
  <c r="D1924" i="5" s="1"/>
  <c r="C1925" i="5"/>
  <c r="D1925" i="5" s="1"/>
  <c r="C1926" i="5"/>
  <c r="D1926" i="5" s="1"/>
  <c r="C1927" i="5"/>
  <c r="D1927" i="5" s="1"/>
  <c r="C1928" i="5"/>
  <c r="D1928" i="5" s="1"/>
  <c r="C1929" i="5"/>
  <c r="D1929" i="5" s="1"/>
  <c r="C1930" i="5"/>
  <c r="D1930" i="5" s="1"/>
  <c r="C1931" i="5"/>
  <c r="D1931" i="5" s="1"/>
  <c r="C1932" i="5"/>
  <c r="D1932" i="5" s="1"/>
  <c r="C1933" i="5"/>
  <c r="D1933" i="5" s="1"/>
  <c r="C1934" i="5"/>
  <c r="D1934" i="5" s="1"/>
  <c r="C1935" i="5"/>
  <c r="D1935" i="5" s="1"/>
  <c r="C1936" i="5"/>
  <c r="D1936" i="5" s="1"/>
  <c r="C1937" i="5"/>
  <c r="D1937" i="5" s="1"/>
  <c r="C1938" i="5"/>
  <c r="D1938" i="5" s="1"/>
  <c r="C1939" i="5"/>
  <c r="D1939" i="5" s="1"/>
  <c r="C1940" i="5"/>
  <c r="D1940" i="5" s="1"/>
  <c r="C1941" i="5"/>
  <c r="D1941" i="5" s="1"/>
  <c r="C1942" i="5"/>
  <c r="D1942" i="5" s="1"/>
  <c r="C1943" i="5"/>
  <c r="D1943" i="5" s="1"/>
  <c r="C1944" i="5"/>
  <c r="D1944" i="5" s="1"/>
  <c r="C1945" i="5"/>
  <c r="D1945" i="5" s="1"/>
  <c r="C1946" i="5"/>
  <c r="D1946" i="5" s="1"/>
  <c r="C1947" i="5"/>
  <c r="D1947" i="5" s="1"/>
  <c r="C1948" i="5"/>
  <c r="D1948" i="5" s="1"/>
  <c r="C1949" i="5"/>
  <c r="D1949" i="5" s="1"/>
  <c r="C1950" i="5"/>
  <c r="D1950" i="5" s="1"/>
  <c r="C1951" i="5"/>
  <c r="D1951" i="5" s="1"/>
  <c r="C1952" i="5"/>
  <c r="D1952" i="5" s="1"/>
  <c r="C1953" i="5"/>
  <c r="D1953" i="5" s="1"/>
  <c r="C1954" i="5"/>
  <c r="D1954" i="5" s="1"/>
  <c r="C1955" i="5"/>
  <c r="D1955" i="5" s="1"/>
  <c r="C1956" i="5"/>
  <c r="D1956" i="5" s="1"/>
  <c r="C1957" i="5"/>
  <c r="D1957" i="5" s="1"/>
  <c r="C1958" i="5"/>
  <c r="D1958" i="5" s="1"/>
  <c r="C1959" i="5"/>
  <c r="D1959" i="5" s="1"/>
  <c r="C1960" i="5"/>
  <c r="D1960" i="5" s="1"/>
  <c r="C1961" i="5"/>
  <c r="D1961" i="5" s="1"/>
  <c r="C1962" i="5"/>
  <c r="D1962" i="5" s="1"/>
  <c r="C1963" i="5"/>
  <c r="D1963" i="5" s="1"/>
  <c r="C1964" i="5"/>
  <c r="D1964" i="5" s="1"/>
  <c r="C1965" i="5"/>
  <c r="D1965" i="5" s="1"/>
  <c r="C1966" i="5"/>
  <c r="D1966" i="5" s="1"/>
  <c r="C1967" i="5"/>
  <c r="D1967" i="5" s="1"/>
  <c r="C1968" i="5"/>
  <c r="D1968" i="5" s="1"/>
  <c r="C1969" i="5"/>
  <c r="D1969" i="5" s="1"/>
  <c r="C1970" i="5"/>
  <c r="D1970" i="5" s="1"/>
  <c r="C1971" i="5"/>
  <c r="D1971" i="5" s="1"/>
  <c r="C1972" i="5"/>
  <c r="D1972" i="5" s="1"/>
  <c r="C1973" i="5"/>
  <c r="D1973" i="5" s="1"/>
  <c r="C1974" i="5"/>
  <c r="D1974" i="5" s="1"/>
  <c r="C1975" i="5"/>
  <c r="D1975" i="5" s="1"/>
  <c r="C1976" i="5"/>
  <c r="D1976" i="5" s="1"/>
  <c r="C1977" i="5"/>
  <c r="D1977" i="5" s="1"/>
  <c r="C1978" i="5"/>
  <c r="D1978" i="5" s="1"/>
  <c r="C1979" i="5"/>
  <c r="D1979" i="5" s="1"/>
  <c r="C1980" i="5"/>
  <c r="D1980" i="5" s="1"/>
  <c r="C1981" i="5"/>
  <c r="D1981" i="5" s="1"/>
  <c r="C1982" i="5"/>
  <c r="D1982" i="5" s="1"/>
  <c r="C1983" i="5"/>
  <c r="D1983" i="5" s="1"/>
  <c r="C1984" i="5"/>
  <c r="D1984" i="5" s="1"/>
  <c r="C1985" i="5"/>
  <c r="D1985" i="5" s="1"/>
  <c r="C1986" i="5"/>
  <c r="D1986" i="5" s="1"/>
  <c r="C1987" i="5"/>
  <c r="D1987" i="5" s="1"/>
  <c r="C1988" i="5"/>
  <c r="D1988" i="5" s="1"/>
  <c r="C1989" i="5"/>
  <c r="D1989" i="5" s="1"/>
  <c r="C1990" i="5"/>
  <c r="D1990" i="5" s="1"/>
  <c r="C1991" i="5"/>
  <c r="D1991" i="5" s="1"/>
  <c r="C1992" i="5"/>
  <c r="D1992" i="5" s="1"/>
  <c r="C1993" i="5"/>
  <c r="D1993" i="5" s="1"/>
  <c r="C1994" i="5"/>
  <c r="D1994" i="5" s="1"/>
  <c r="C1995" i="5"/>
  <c r="D1995" i="5" s="1"/>
  <c r="C1996" i="5"/>
  <c r="D1996" i="5" s="1"/>
  <c r="C1997" i="5"/>
  <c r="D1997" i="5" s="1"/>
  <c r="C1998" i="5"/>
  <c r="D1998" i="5" s="1"/>
  <c r="C1999" i="5"/>
  <c r="D1999" i="5" s="1"/>
  <c r="C2000" i="5"/>
  <c r="D2000" i="5" s="1"/>
  <c r="C2001" i="5"/>
  <c r="D2001" i="5" s="1"/>
  <c r="C2002" i="5"/>
  <c r="D2002" i="5" s="1"/>
  <c r="C2003" i="5"/>
  <c r="D2003" i="5" s="1"/>
  <c r="C2004" i="5"/>
  <c r="D2004" i="5" s="1"/>
  <c r="C2005" i="5"/>
  <c r="D2005" i="5" s="1"/>
  <c r="C2006" i="5"/>
  <c r="D2006" i="5" s="1"/>
  <c r="C2007" i="5"/>
  <c r="D2007" i="5" s="1"/>
  <c r="C2008" i="5"/>
  <c r="D2008" i="5" s="1"/>
  <c r="C2009" i="5"/>
  <c r="D2009" i="5" s="1"/>
  <c r="C2010" i="5"/>
  <c r="D2010" i="5" s="1"/>
  <c r="C2011" i="5"/>
  <c r="D2011" i="5" s="1"/>
  <c r="C2012" i="5"/>
  <c r="D2012" i="5" s="1"/>
  <c r="C2013" i="5"/>
  <c r="D2013" i="5" s="1"/>
  <c r="C2014" i="5"/>
  <c r="D2014" i="5" s="1"/>
  <c r="C2015" i="5"/>
  <c r="D2015" i="5" s="1"/>
  <c r="C2016" i="5"/>
  <c r="D2016" i="5" s="1"/>
  <c r="C2017" i="5"/>
  <c r="D2017" i="5" s="1"/>
  <c r="C2018" i="5"/>
  <c r="D2018" i="5" s="1"/>
  <c r="C2019" i="5"/>
  <c r="D2019" i="5" s="1"/>
  <c r="C2020" i="5"/>
  <c r="D2020" i="5" s="1"/>
  <c r="C2021" i="5"/>
  <c r="D2021" i="5" s="1"/>
  <c r="C2022" i="5"/>
  <c r="D2022" i="5" s="1"/>
  <c r="C2023" i="5"/>
  <c r="D2023" i="5" s="1"/>
  <c r="C2024" i="5"/>
  <c r="D2024" i="5" s="1"/>
  <c r="C2025" i="5"/>
  <c r="D2025" i="5" s="1"/>
  <c r="C2026" i="5"/>
  <c r="D2026" i="5" s="1"/>
  <c r="C2027" i="5"/>
  <c r="D2027" i="5" s="1"/>
  <c r="C2028" i="5"/>
  <c r="D2028" i="5" s="1"/>
  <c r="C2029" i="5"/>
  <c r="D2029" i="5" s="1"/>
  <c r="C2030" i="5"/>
  <c r="D2030" i="5" s="1"/>
  <c r="C2031" i="5"/>
  <c r="D2031" i="5" s="1"/>
  <c r="C2032" i="5"/>
  <c r="D2032" i="5" s="1"/>
  <c r="C2033" i="5"/>
  <c r="D2033" i="5" s="1"/>
  <c r="C2034" i="5"/>
  <c r="D2034" i="5" s="1"/>
  <c r="C2035" i="5"/>
  <c r="D2035" i="5" s="1"/>
  <c r="C2036" i="5"/>
  <c r="D2036" i="5" s="1"/>
  <c r="C2037" i="5"/>
  <c r="D2037" i="5" s="1"/>
  <c r="C2038" i="5"/>
  <c r="D2038" i="5" s="1"/>
  <c r="C2039" i="5"/>
  <c r="D2039" i="5" s="1"/>
  <c r="C2040" i="5"/>
  <c r="D2040" i="5" s="1"/>
  <c r="C2041" i="5"/>
  <c r="D2041" i="5" s="1"/>
  <c r="C2042" i="5"/>
  <c r="D2042" i="5" s="1"/>
  <c r="C2043" i="5"/>
  <c r="D2043" i="5" s="1"/>
  <c r="C2044" i="5"/>
  <c r="D2044" i="5" s="1"/>
  <c r="C2045" i="5"/>
  <c r="D2045" i="5" s="1"/>
  <c r="C2046" i="5"/>
  <c r="D2046" i="5" s="1"/>
  <c r="C2047" i="5"/>
  <c r="D2047" i="5" s="1"/>
  <c r="C2048" i="5"/>
  <c r="D2048" i="5" s="1"/>
  <c r="C2049" i="5"/>
  <c r="D2049" i="5" s="1"/>
  <c r="C2050" i="5"/>
  <c r="D2050" i="5" s="1"/>
  <c r="C2051" i="5"/>
  <c r="D2051" i="5" s="1"/>
  <c r="C2052" i="5"/>
  <c r="D2052" i="5" s="1"/>
  <c r="C2053" i="5"/>
  <c r="D2053" i="5" s="1"/>
  <c r="C2054" i="5"/>
  <c r="D2054" i="5" s="1"/>
  <c r="C2055" i="5"/>
  <c r="D2055" i="5" s="1"/>
  <c r="C2056" i="5"/>
  <c r="D2056" i="5" s="1"/>
  <c r="C2057" i="5"/>
  <c r="D2057" i="5" s="1"/>
  <c r="C2058" i="5"/>
  <c r="D2058" i="5" s="1"/>
  <c r="C2059" i="5"/>
  <c r="D2059" i="5" s="1"/>
  <c r="C2060" i="5"/>
  <c r="D2060" i="5" s="1"/>
  <c r="C2061" i="5"/>
  <c r="D2061" i="5" s="1"/>
  <c r="C2062" i="5"/>
  <c r="D2062" i="5" s="1"/>
  <c r="C2063" i="5"/>
  <c r="D2063" i="5" s="1"/>
  <c r="C2064" i="5"/>
  <c r="D2064" i="5" s="1"/>
  <c r="C2065" i="5"/>
  <c r="D2065" i="5" s="1"/>
  <c r="C2066" i="5"/>
  <c r="D2066" i="5" s="1"/>
  <c r="C2067" i="5"/>
  <c r="D2067" i="5" s="1"/>
  <c r="C2068" i="5"/>
  <c r="D2068" i="5" s="1"/>
  <c r="C2069" i="5"/>
  <c r="D2069" i="5" s="1"/>
  <c r="C2070" i="5"/>
  <c r="D2070" i="5" s="1"/>
  <c r="C2071" i="5"/>
  <c r="D2071" i="5" s="1"/>
  <c r="C2072" i="5"/>
  <c r="D2072" i="5" s="1"/>
  <c r="C2073" i="5"/>
  <c r="D2073" i="5" s="1"/>
  <c r="C2074" i="5"/>
  <c r="D2074" i="5" s="1"/>
  <c r="C2075" i="5"/>
  <c r="D2075" i="5" s="1"/>
  <c r="C2076" i="5"/>
  <c r="D2076" i="5" s="1"/>
  <c r="C2077" i="5"/>
  <c r="D2077" i="5" s="1"/>
  <c r="C2078" i="5"/>
  <c r="D2078" i="5" s="1"/>
  <c r="C2079" i="5"/>
  <c r="D2079" i="5" s="1"/>
  <c r="C2080" i="5"/>
  <c r="D2080" i="5" s="1"/>
  <c r="C2081" i="5"/>
  <c r="D2081" i="5" s="1"/>
  <c r="C2082" i="5"/>
  <c r="D2082" i="5" s="1"/>
  <c r="C2083" i="5"/>
  <c r="D2083" i="5" s="1"/>
  <c r="C2084" i="5"/>
  <c r="D2084" i="5" s="1"/>
  <c r="C2085" i="5"/>
  <c r="D2085" i="5" s="1"/>
  <c r="C2086" i="5"/>
  <c r="D2086" i="5" s="1"/>
  <c r="C2087" i="5"/>
  <c r="D2087" i="5" s="1"/>
  <c r="C2088" i="5"/>
  <c r="D2088" i="5" s="1"/>
  <c r="C2089" i="5"/>
  <c r="D2089" i="5" s="1"/>
  <c r="C2090" i="5"/>
  <c r="D2090" i="5" s="1"/>
  <c r="C2091" i="5"/>
  <c r="D2091" i="5" s="1"/>
  <c r="C2092" i="5"/>
  <c r="D2092" i="5" s="1"/>
  <c r="C2093" i="5"/>
  <c r="D2093" i="5" s="1"/>
  <c r="C2094" i="5"/>
  <c r="D2094" i="5" s="1"/>
  <c r="C2095" i="5"/>
  <c r="D2095" i="5" s="1"/>
  <c r="C2096" i="5"/>
  <c r="D2096" i="5" s="1"/>
  <c r="C2097" i="5"/>
  <c r="D2097" i="5" s="1"/>
  <c r="C2098" i="5"/>
  <c r="D2098" i="5" s="1"/>
  <c r="C2099" i="5"/>
  <c r="D2099" i="5" s="1"/>
  <c r="C2100" i="5"/>
  <c r="D2100" i="5" s="1"/>
  <c r="C2101" i="5"/>
  <c r="D2101" i="5" s="1"/>
  <c r="C2102" i="5"/>
  <c r="D2102" i="5" s="1"/>
  <c r="C2103" i="5"/>
  <c r="D2103" i="5" s="1"/>
  <c r="C2104" i="5"/>
  <c r="D2104" i="5" s="1"/>
  <c r="C2105" i="5"/>
  <c r="D2105" i="5" s="1"/>
  <c r="C2106" i="5"/>
  <c r="D2106" i="5" s="1"/>
  <c r="C2107" i="5"/>
  <c r="D2107" i="5" s="1"/>
  <c r="C2108" i="5"/>
  <c r="D2108" i="5" s="1"/>
  <c r="C2109" i="5"/>
  <c r="D2109" i="5" s="1"/>
  <c r="C2110" i="5"/>
  <c r="D2110" i="5" s="1"/>
  <c r="C2111" i="5"/>
  <c r="D2111" i="5" s="1"/>
  <c r="C2112" i="5"/>
  <c r="D2112" i="5" s="1"/>
  <c r="C2113" i="5"/>
  <c r="D2113" i="5" s="1"/>
  <c r="C2114" i="5"/>
  <c r="D2114" i="5" s="1"/>
  <c r="C2115" i="5"/>
  <c r="D2115" i="5" s="1"/>
  <c r="C2116" i="5"/>
  <c r="D2116" i="5" s="1"/>
  <c r="C2117" i="5"/>
  <c r="D2117" i="5" s="1"/>
  <c r="C2118" i="5"/>
  <c r="D2118" i="5" s="1"/>
  <c r="C2119" i="5"/>
  <c r="D2119" i="5" s="1"/>
  <c r="C2120" i="5"/>
  <c r="D2120" i="5" s="1"/>
  <c r="C2121" i="5"/>
  <c r="D2121" i="5" s="1"/>
  <c r="C2122" i="5"/>
  <c r="D2122" i="5" s="1"/>
  <c r="C2123" i="5"/>
  <c r="D2123" i="5" s="1"/>
  <c r="C2124" i="5"/>
  <c r="D2124" i="5" s="1"/>
  <c r="C2125" i="5"/>
  <c r="D2125" i="5" s="1"/>
  <c r="C2126" i="5"/>
  <c r="D2126" i="5" s="1"/>
  <c r="C2127" i="5"/>
  <c r="D2127" i="5" s="1"/>
  <c r="C2128" i="5"/>
  <c r="D2128" i="5" s="1"/>
  <c r="C2129" i="5"/>
  <c r="D2129" i="5" s="1"/>
  <c r="C2130" i="5"/>
  <c r="D2130" i="5" s="1"/>
  <c r="C2131" i="5"/>
  <c r="D2131" i="5" s="1"/>
  <c r="C2132" i="5"/>
  <c r="D2132" i="5" s="1"/>
  <c r="C2133" i="5"/>
  <c r="D2133" i="5" s="1"/>
  <c r="C2134" i="5"/>
  <c r="D2134" i="5" s="1"/>
  <c r="C2135" i="5"/>
  <c r="D2135" i="5" s="1"/>
  <c r="C2136" i="5"/>
  <c r="D2136" i="5" s="1"/>
  <c r="C2137" i="5"/>
  <c r="D2137" i="5" s="1"/>
  <c r="C2138" i="5"/>
  <c r="D2138" i="5" s="1"/>
  <c r="C2139" i="5"/>
  <c r="D2139" i="5" s="1"/>
  <c r="C2140" i="5"/>
  <c r="D2140" i="5" s="1"/>
  <c r="C2141" i="5"/>
  <c r="D2141" i="5" s="1"/>
  <c r="C2142" i="5"/>
  <c r="D2142" i="5" s="1"/>
  <c r="C2143" i="5"/>
  <c r="D2143" i="5" s="1"/>
  <c r="C2144" i="5"/>
  <c r="D2144" i="5" s="1"/>
  <c r="C2145" i="5"/>
  <c r="D2145" i="5" s="1"/>
  <c r="C2146" i="5"/>
  <c r="D2146" i="5" s="1"/>
  <c r="C2147" i="5"/>
  <c r="D2147" i="5" s="1"/>
  <c r="C2148" i="5"/>
  <c r="D2148" i="5" s="1"/>
  <c r="C2149" i="5"/>
  <c r="D2149" i="5" s="1"/>
  <c r="C2150" i="5"/>
  <c r="D2150" i="5" s="1"/>
  <c r="C2151" i="5"/>
  <c r="D2151" i="5" s="1"/>
  <c r="C2152" i="5"/>
  <c r="D2152" i="5" s="1"/>
  <c r="C2153" i="5"/>
  <c r="D2153" i="5" s="1"/>
  <c r="C2154" i="5"/>
  <c r="D2154" i="5" s="1"/>
  <c r="C2155" i="5"/>
  <c r="D2155" i="5" s="1"/>
  <c r="C2156" i="5"/>
  <c r="D2156" i="5" s="1"/>
  <c r="C2157" i="5"/>
  <c r="D2157" i="5" s="1"/>
  <c r="C2158" i="5"/>
  <c r="D2158" i="5" s="1"/>
  <c r="C2159" i="5"/>
  <c r="D2159" i="5" s="1"/>
  <c r="C2160" i="5"/>
  <c r="D2160" i="5" s="1"/>
  <c r="C2161" i="5"/>
  <c r="D2161" i="5" s="1"/>
  <c r="C2162" i="5"/>
  <c r="D2162" i="5" s="1"/>
  <c r="C2163" i="5"/>
  <c r="D2163" i="5" s="1"/>
  <c r="C2164" i="5"/>
  <c r="D2164" i="5" s="1"/>
  <c r="C2165" i="5"/>
  <c r="D2165" i="5" s="1"/>
  <c r="C2166" i="5"/>
  <c r="D2166" i="5" s="1"/>
  <c r="C2167" i="5"/>
  <c r="D2167" i="5" s="1"/>
  <c r="C2168" i="5"/>
  <c r="D2168" i="5" s="1"/>
  <c r="C2169" i="5"/>
  <c r="D2169" i="5" s="1"/>
  <c r="C2170" i="5"/>
  <c r="D2170" i="5" s="1"/>
  <c r="C2171" i="5"/>
  <c r="D2171" i="5" s="1"/>
  <c r="C2172" i="5"/>
  <c r="D2172" i="5" s="1"/>
  <c r="C2173" i="5"/>
  <c r="D2173" i="5" s="1"/>
  <c r="C2174" i="5"/>
  <c r="D2174" i="5" s="1"/>
  <c r="C2175" i="5"/>
  <c r="D2175" i="5" s="1"/>
  <c r="C2176" i="5"/>
  <c r="D2176" i="5" s="1"/>
  <c r="C2177" i="5"/>
  <c r="D2177" i="5" s="1"/>
  <c r="C2178" i="5"/>
  <c r="D2178" i="5" s="1"/>
  <c r="C2179" i="5"/>
  <c r="D2179" i="5" s="1"/>
  <c r="C2180" i="5"/>
  <c r="D2180" i="5" s="1"/>
  <c r="C2181" i="5"/>
  <c r="D2181" i="5" s="1"/>
  <c r="C2182" i="5"/>
  <c r="D2182" i="5" s="1"/>
  <c r="C2183" i="5"/>
  <c r="D2183" i="5" s="1"/>
  <c r="C2184" i="5"/>
  <c r="D2184" i="5" s="1"/>
  <c r="C2185" i="5"/>
  <c r="D2185" i="5" s="1"/>
  <c r="C2186" i="5"/>
  <c r="D2186" i="5" s="1"/>
  <c r="C2187" i="5"/>
  <c r="D2187" i="5" s="1"/>
  <c r="C2188" i="5"/>
  <c r="D2188" i="5" s="1"/>
  <c r="C2189" i="5"/>
  <c r="D2189" i="5" s="1"/>
  <c r="C2190" i="5"/>
  <c r="D2190" i="5" s="1"/>
  <c r="C2191" i="5"/>
  <c r="D2191" i="5" s="1"/>
  <c r="C2193" i="5"/>
  <c r="D2193" i="5" s="1"/>
  <c r="C2194" i="5"/>
  <c r="D2194" i="5" s="1"/>
  <c r="C2195" i="5"/>
  <c r="D2195" i="5" s="1"/>
  <c r="C2196" i="5"/>
  <c r="D2196" i="5" s="1"/>
  <c r="C2197" i="5"/>
  <c r="D2197" i="5" s="1"/>
  <c r="C2198" i="5"/>
  <c r="D2198" i="5" s="1"/>
  <c r="C2199" i="5"/>
  <c r="D2199" i="5" s="1"/>
  <c r="C2200" i="5"/>
  <c r="D2200" i="5" s="1"/>
  <c r="C2201" i="5"/>
  <c r="D2201" i="5" s="1"/>
  <c r="C2202" i="5"/>
  <c r="D2202" i="5" s="1"/>
  <c r="C2203" i="5"/>
  <c r="D2203" i="5" s="1"/>
  <c r="C2204" i="5"/>
  <c r="D2204" i="5" s="1"/>
  <c r="C2205" i="5"/>
  <c r="D2205" i="5" s="1"/>
  <c r="C2206" i="5"/>
  <c r="D2206" i="5" s="1"/>
  <c r="C2207" i="5"/>
  <c r="D2207" i="5" s="1"/>
  <c r="C2208" i="5"/>
  <c r="D2208" i="5" s="1"/>
  <c r="C2209" i="5"/>
  <c r="D2209" i="5" s="1"/>
  <c r="C2210" i="5"/>
  <c r="D2210" i="5" s="1"/>
  <c r="C2211" i="5"/>
  <c r="D2211" i="5" s="1"/>
  <c r="C2212" i="5"/>
  <c r="D2212" i="5" s="1"/>
  <c r="C2213" i="5"/>
  <c r="D2213" i="5" s="1"/>
  <c r="C2214" i="5"/>
  <c r="D2214" i="5" s="1"/>
  <c r="C2215" i="5"/>
  <c r="D2215" i="5" s="1"/>
  <c r="C2216" i="5"/>
  <c r="D2216" i="5" s="1"/>
  <c r="C2217" i="5"/>
  <c r="D2217" i="5" s="1"/>
  <c r="C2218" i="5"/>
  <c r="D2218" i="5" s="1"/>
  <c r="C2219" i="5"/>
  <c r="D2219" i="5" s="1"/>
  <c r="C2220" i="5"/>
  <c r="D2220" i="5" s="1"/>
  <c r="C2221" i="5"/>
  <c r="D2221" i="5" s="1"/>
  <c r="C2222" i="5"/>
  <c r="D2222" i="5" s="1"/>
  <c r="C2223" i="5"/>
  <c r="D2223" i="5" s="1"/>
  <c r="C2224" i="5"/>
  <c r="D2224" i="5" s="1"/>
  <c r="C2225" i="5"/>
  <c r="D2225" i="5" s="1"/>
  <c r="C2226" i="5"/>
  <c r="D2226" i="5" s="1"/>
  <c r="C2227" i="5"/>
  <c r="D2227" i="5" s="1"/>
  <c r="C2228" i="5"/>
  <c r="D2228" i="5" s="1"/>
  <c r="C2229" i="5"/>
  <c r="D2229" i="5" s="1"/>
  <c r="C2230" i="5"/>
  <c r="D2230" i="5" s="1"/>
  <c r="C2231" i="5"/>
  <c r="D2231" i="5" s="1"/>
  <c r="C2232" i="5"/>
  <c r="D2232" i="5" s="1"/>
  <c r="C2233" i="5"/>
  <c r="D2233" i="5" s="1"/>
  <c r="C2234" i="5"/>
  <c r="D2234" i="5" s="1"/>
  <c r="C2235" i="5"/>
  <c r="D2235" i="5" s="1"/>
  <c r="C2236" i="5"/>
  <c r="D2236" i="5" s="1"/>
  <c r="C2237" i="5"/>
  <c r="D2237" i="5" s="1"/>
  <c r="C2238" i="5"/>
  <c r="D2238" i="5" s="1"/>
  <c r="C2239" i="5"/>
  <c r="D2239" i="5" s="1"/>
  <c r="C2240" i="5"/>
  <c r="D2240" i="5" s="1"/>
  <c r="C2241" i="5"/>
  <c r="D2241" i="5" s="1"/>
  <c r="C2242" i="5"/>
  <c r="D2242" i="5" s="1"/>
  <c r="C2243" i="5"/>
  <c r="D2243" i="5" s="1"/>
  <c r="C2244" i="5"/>
  <c r="D2244" i="5" s="1"/>
  <c r="C2245" i="5"/>
  <c r="D2245" i="5" s="1"/>
  <c r="C2246" i="5"/>
  <c r="D2246" i="5" s="1"/>
  <c r="C2247" i="5"/>
  <c r="D2247" i="5" s="1"/>
  <c r="C2248" i="5"/>
  <c r="D2248" i="5" s="1"/>
  <c r="C2249" i="5"/>
  <c r="D2249" i="5" s="1"/>
  <c r="C2250" i="5"/>
  <c r="D2250" i="5" s="1"/>
  <c r="C2251" i="5"/>
  <c r="D2251" i="5" s="1"/>
  <c r="C2252" i="5"/>
  <c r="D2252" i="5" s="1"/>
  <c r="C2253" i="5"/>
  <c r="D2253" i="5" s="1"/>
  <c r="C2254" i="5"/>
  <c r="D2254" i="5" s="1"/>
  <c r="C2255" i="5"/>
  <c r="D2255" i="5" s="1"/>
  <c r="C2256" i="5"/>
  <c r="D2256" i="5" s="1"/>
  <c r="C2257" i="5"/>
  <c r="D2257" i="5" s="1"/>
  <c r="C2258" i="5"/>
  <c r="D2258" i="5" s="1"/>
  <c r="C2259" i="5"/>
  <c r="D2259" i="5" s="1"/>
  <c r="C2260" i="5"/>
  <c r="D2260" i="5" s="1"/>
  <c r="C2261" i="5"/>
  <c r="D2261" i="5" s="1"/>
  <c r="C2262" i="5"/>
  <c r="D2262" i="5" s="1"/>
  <c r="C2263" i="5"/>
  <c r="D2263" i="5" s="1"/>
  <c r="C2264" i="5"/>
  <c r="D2264" i="5" s="1"/>
  <c r="C2265" i="5"/>
  <c r="D2265" i="5" s="1"/>
  <c r="C2266" i="5"/>
  <c r="D2266" i="5" s="1"/>
  <c r="C2267" i="5"/>
  <c r="D2267" i="5" s="1"/>
  <c r="C2268" i="5"/>
  <c r="D2268" i="5" s="1"/>
  <c r="C2269" i="5"/>
  <c r="D2269" i="5" s="1"/>
  <c r="C2270" i="5"/>
  <c r="D2270" i="5" s="1"/>
  <c r="C2271" i="5"/>
  <c r="D2271" i="5" s="1"/>
  <c r="C2272" i="5"/>
  <c r="D2272" i="5" s="1"/>
  <c r="C2273" i="5"/>
  <c r="D2273" i="5" s="1"/>
  <c r="C2274" i="5"/>
  <c r="D2274" i="5" s="1"/>
  <c r="C2275" i="5"/>
  <c r="D2275" i="5" s="1"/>
  <c r="C2276" i="5"/>
  <c r="D2276" i="5" s="1"/>
  <c r="C2277" i="5"/>
  <c r="D2277" i="5" s="1"/>
  <c r="C2278" i="5"/>
  <c r="D2278" i="5" s="1"/>
  <c r="C2279" i="5"/>
  <c r="D2279" i="5" s="1"/>
  <c r="C2280" i="5"/>
  <c r="D2280" i="5" s="1"/>
  <c r="C2281" i="5"/>
  <c r="D2281" i="5" s="1"/>
  <c r="C2282" i="5"/>
  <c r="D2282" i="5" s="1"/>
  <c r="C2283" i="5"/>
  <c r="D2283" i="5" s="1"/>
  <c r="C2284" i="5"/>
  <c r="D2284" i="5" s="1"/>
  <c r="C2285" i="5"/>
  <c r="D2285" i="5" s="1"/>
  <c r="C2286" i="5"/>
  <c r="D2286" i="5" s="1"/>
  <c r="C2287" i="5"/>
  <c r="D2287" i="5" s="1"/>
  <c r="C2288" i="5"/>
  <c r="D2288" i="5" s="1"/>
  <c r="C2289" i="5"/>
  <c r="D2289" i="5" s="1"/>
  <c r="C2290" i="5"/>
  <c r="D2290" i="5" s="1"/>
  <c r="C2291" i="5"/>
  <c r="D2291" i="5" s="1"/>
  <c r="C2292" i="5"/>
  <c r="D2292" i="5" s="1"/>
  <c r="C2293" i="5"/>
  <c r="D2293" i="5" s="1"/>
  <c r="C2294" i="5"/>
  <c r="D2294" i="5" s="1"/>
  <c r="C2295" i="5"/>
  <c r="D2295" i="5" s="1"/>
  <c r="C2296" i="5"/>
  <c r="D2296" i="5" s="1"/>
  <c r="C2297" i="5"/>
  <c r="D2297" i="5" s="1"/>
  <c r="C2298" i="5"/>
  <c r="D2298" i="5" s="1"/>
  <c r="C2299" i="5"/>
  <c r="D2299" i="5" s="1"/>
  <c r="C2300" i="5"/>
  <c r="D2300" i="5" s="1"/>
  <c r="C2301" i="5"/>
  <c r="D2301" i="5" s="1"/>
  <c r="C2302" i="5"/>
  <c r="D2302" i="5" s="1"/>
  <c r="C2303" i="5"/>
  <c r="D2303" i="5" s="1"/>
  <c r="C2304" i="5"/>
  <c r="D2304" i="5" s="1"/>
  <c r="C2305" i="5"/>
  <c r="D2305" i="5" s="1"/>
  <c r="C2306" i="5"/>
  <c r="D2306" i="5" s="1"/>
  <c r="C2307" i="5"/>
  <c r="D2307" i="5" s="1"/>
  <c r="C2308" i="5"/>
  <c r="D2308" i="5" s="1"/>
  <c r="C2309" i="5"/>
  <c r="D2309" i="5" s="1"/>
  <c r="C2310" i="5"/>
  <c r="D2310" i="5" s="1"/>
  <c r="C2311" i="5"/>
  <c r="D2311" i="5" s="1"/>
  <c r="C2312" i="5"/>
  <c r="D2312" i="5" s="1"/>
  <c r="C2313" i="5"/>
  <c r="D2313" i="5" s="1"/>
  <c r="C2314" i="5"/>
  <c r="D2314" i="5" s="1"/>
  <c r="C2315" i="5"/>
  <c r="D2315" i="5" s="1"/>
  <c r="C2316" i="5"/>
  <c r="D2316" i="5" s="1"/>
  <c r="C2317" i="5"/>
  <c r="D2317" i="5" s="1"/>
  <c r="C2318" i="5"/>
  <c r="D2318" i="5" s="1"/>
  <c r="C2319" i="5"/>
  <c r="D2319" i="5" s="1"/>
  <c r="C2320" i="5"/>
  <c r="D2320" i="5" s="1"/>
  <c r="C2321" i="5"/>
  <c r="D2321" i="5" s="1"/>
  <c r="C2322" i="5"/>
  <c r="D2322" i="5" s="1"/>
  <c r="C2323" i="5"/>
  <c r="D2323" i="5" s="1"/>
  <c r="C2324" i="5"/>
  <c r="D2324" i="5" s="1"/>
  <c r="C2325" i="5"/>
  <c r="D2325" i="5" s="1"/>
  <c r="C2326" i="5"/>
  <c r="D2326" i="5" s="1"/>
  <c r="C2327" i="5"/>
  <c r="D2327" i="5" s="1"/>
  <c r="C2328" i="5"/>
  <c r="D2328" i="5" s="1"/>
  <c r="C2329" i="5"/>
  <c r="D2329" i="5" s="1"/>
  <c r="C2330" i="5"/>
  <c r="D2330" i="5" s="1"/>
  <c r="C2331" i="5"/>
  <c r="D2331" i="5" s="1"/>
  <c r="C2332" i="5"/>
  <c r="D2332" i="5" s="1"/>
  <c r="C2333" i="5"/>
  <c r="D2333" i="5" s="1"/>
  <c r="C2334" i="5"/>
  <c r="D2334" i="5" s="1"/>
  <c r="C2335" i="5"/>
  <c r="D2335" i="5" s="1"/>
  <c r="C2336" i="5"/>
  <c r="D2336" i="5" s="1"/>
  <c r="C2337" i="5"/>
  <c r="D2337" i="5" s="1"/>
  <c r="C2338" i="5"/>
  <c r="D2338" i="5" s="1"/>
  <c r="C2339" i="5"/>
  <c r="D2339" i="5" s="1"/>
  <c r="C2340" i="5"/>
  <c r="D2340" i="5" s="1"/>
  <c r="C2341" i="5"/>
  <c r="D2341" i="5" s="1"/>
  <c r="C2342" i="5"/>
  <c r="D2342" i="5" s="1"/>
  <c r="C2343" i="5"/>
  <c r="D2343" i="5" s="1"/>
  <c r="C2344" i="5"/>
  <c r="D2344" i="5" s="1"/>
  <c r="C2345" i="5"/>
  <c r="D2345" i="5" s="1"/>
  <c r="C2346" i="5"/>
  <c r="D2346" i="5" s="1"/>
  <c r="C2347" i="5"/>
  <c r="D2347" i="5" s="1"/>
  <c r="C2348" i="5"/>
  <c r="D2348" i="5" s="1"/>
  <c r="C2349" i="5"/>
  <c r="D2349" i="5" s="1"/>
  <c r="C2350" i="5"/>
  <c r="D2350" i="5" s="1"/>
  <c r="C2351" i="5"/>
  <c r="D2351" i="5" s="1"/>
  <c r="C2352" i="5"/>
  <c r="D2352" i="5" s="1"/>
  <c r="C2353" i="5"/>
  <c r="D2353" i="5" s="1"/>
  <c r="C2354" i="5"/>
  <c r="D2354" i="5" s="1"/>
  <c r="C2355" i="5"/>
  <c r="D2355" i="5" s="1"/>
  <c r="C2356" i="5"/>
  <c r="D2356" i="5" s="1"/>
  <c r="C2357" i="5"/>
  <c r="D2357" i="5" s="1"/>
  <c r="C2358" i="5"/>
  <c r="D2358" i="5" s="1"/>
  <c r="C2359" i="5"/>
  <c r="D2359" i="5" s="1"/>
  <c r="C2360" i="5"/>
  <c r="D2360" i="5" s="1"/>
  <c r="C2361" i="5"/>
  <c r="D2361" i="5" s="1"/>
  <c r="C2362" i="5"/>
  <c r="D2362" i="5" s="1"/>
  <c r="C2363" i="5"/>
  <c r="D2363" i="5" s="1"/>
  <c r="C2364" i="5"/>
  <c r="D2364" i="5" s="1"/>
  <c r="C2365" i="5"/>
  <c r="D2365" i="5" s="1"/>
  <c r="C2366" i="5"/>
  <c r="D2366" i="5" s="1"/>
  <c r="C2367" i="5"/>
  <c r="D2367" i="5" s="1"/>
  <c r="C2368" i="5"/>
  <c r="D2368" i="5" s="1"/>
  <c r="C2369" i="5"/>
  <c r="D2369" i="5" s="1"/>
  <c r="C2370" i="5"/>
  <c r="D2370" i="5" s="1"/>
  <c r="C2371" i="5"/>
  <c r="D2371" i="5" s="1"/>
  <c r="C2372" i="5"/>
  <c r="D2372" i="5" s="1"/>
  <c r="C2373" i="5"/>
  <c r="D2373" i="5" s="1"/>
  <c r="C2374" i="5"/>
  <c r="D2374" i="5" s="1"/>
  <c r="C2375" i="5"/>
  <c r="D2375" i="5" s="1"/>
  <c r="C2376" i="5"/>
  <c r="D2376" i="5" s="1"/>
  <c r="C2377" i="5"/>
  <c r="D2377" i="5" s="1"/>
  <c r="C2378" i="5"/>
  <c r="D2378" i="5" s="1"/>
  <c r="C2379" i="5"/>
  <c r="D2379" i="5" s="1"/>
  <c r="C2380" i="5"/>
  <c r="D2380" i="5" s="1"/>
  <c r="C2381" i="5"/>
  <c r="D2381" i="5" s="1"/>
  <c r="C2382" i="5"/>
  <c r="D2382" i="5" s="1"/>
  <c r="C2383" i="5"/>
  <c r="D2383" i="5" s="1"/>
  <c r="C2384" i="5"/>
  <c r="D2384" i="5" s="1"/>
  <c r="C2385" i="5"/>
  <c r="D2385" i="5" s="1"/>
  <c r="C2386" i="5"/>
  <c r="D2386" i="5" s="1"/>
  <c r="C2387" i="5"/>
  <c r="D2387" i="5" s="1"/>
  <c r="C2388" i="5"/>
  <c r="D2388" i="5" s="1"/>
  <c r="C2389" i="5"/>
  <c r="D2389" i="5" s="1"/>
  <c r="C2390" i="5"/>
  <c r="D2390" i="5" s="1"/>
  <c r="C2391" i="5"/>
  <c r="D2391" i="5" s="1"/>
  <c r="C2392" i="5"/>
  <c r="D2392" i="5" s="1"/>
  <c r="C2393" i="5"/>
  <c r="D2393" i="5" s="1"/>
  <c r="C2394" i="5"/>
  <c r="D2394" i="5" s="1"/>
  <c r="C2395" i="5"/>
  <c r="D2395" i="5" s="1"/>
  <c r="C2396" i="5"/>
  <c r="D2396" i="5" s="1"/>
  <c r="C2397" i="5"/>
  <c r="D2397" i="5" s="1"/>
  <c r="C2398" i="5"/>
  <c r="D2398" i="5" s="1"/>
  <c r="C2399" i="5"/>
  <c r="D2399" i="5" s="1"/>
  <c r="C2400" i="5"/>
  <c r="D2400" i="5" s="1"/>
  <c r="C2401" i="5"/>
  <c r="D2401" i="5" s="1"/>
  <c r="C2402" i="5"/>
  <c r="D2402" i="5" s="1"/>
  <c r="C2403" i="5"/>
  <c r="D2403" i="5" s="1"/>
  <c r="C2404" i="5"/>
  <c r="D2404" i="5" s="1"/>
  <c r="C2405" i="5"/>
  <c r="D2405" i="5" s="1"/>
  <c r="C2406" i="5"/>
  <c r="D2406" i="5" s="1"/>
  <c r="C2407" i="5"/>
  <c r="D2407" i="5" s="1"/>
  <c r="C2408" i="5"/>
  <c r="D2408" i="5" s="1"/>
  <c r="C2409" i="5"/>
  <c r="D2409" i="5" s="1"/>
  <c r="C2410" i="5"/>
  <c r="D2410" i="5" s="1"/>
  <c r="C2411" i="5"/>
  <c r="D2411" i="5" s="1"/>
  <c r="C2412" i="5"/>
  <c r="D2412" i="5" s="1"/>
  <c r="C2413" i="5"/>
  <c r="D2413" i="5" s="1"/>
  <c r="C2414" i="5"/>
  <c r="D2414" i="5" s="1"/>
  <c r="C2415" i="5"/>
  <c r="D2415" i="5" s="1"/>
  <c r="C2416" i="5"/>
  <c r="D2416" i="5" s="1"/>
  <c r="C2417" i="5"/>
  <c r="D2417" i="5" s="1"/>
  <c r="C2418" i="5"/>
  <c r="D2418" i="5" s="1"/>
  <c r="C2419" i="5"/>
  <c r="D2419" i="5" s="1"/>
  <c r="C2420" i="5"/>
  <c r="D2420" i="5" s="1"/>
  <c r="C2421" i="5"/>
  <c r="D2421" i="5" s="1"/>
  <c r="C2422" i="5"/>
  <c r="D2422" i="5" s="1"/>
  <c r="C2423" i="5"/>
  <c r="D2423" i="5" s="1"/>
  <c r="C2424" i="5"/>
  <c r="D2424" i="5" s="1"/>
  <c r="C2425" i="5"/>
  <c r="D2425" i="5" s="1"/>
  <c r="C2426" i="5"/>
  <c r="D2426" i="5" s="1"/>
  <c r="C2427" i="5"/>
  <c r="D2427" i="5" s="1"/>
  <c r="C2428" i="5"/>
  <c r="D2428" i="5" s="1"/>
  <c r="C2429" i="5"/>
  <c r="D2429" i="5" s="1"/>
  <c r="C2430" i="5"/>
  <c r="D2430" i="5" s="1"/>
  <c r="C2431" i="5"/>
  <c r="D2431" i="5" s="1"/>
  <c r="C2432" i="5"/>
  <c r="D2432" i="5" s="1"/>
  <c r="C2433" i="5"/>
  <c r="D2433" i="5" s="1"/>
  <c r="C2434" i="5"/>
  <c r="D2434" i="5" s="1"/>
  <c r="C2435" i="5"/>
  <c r="D2435" i="5" s="1"/>
  <c r="C2436" i="5"/>
  <c r="D2436" i="5" s="1"/>
  <c r="C2437" i="5"/>
  <c r="D2437" i="5" s="1"/>
  <c r="C2438" i="5"/>
  <c r="D2438" i="5" s="1"/>
  <c r="C2439" i="5"/>
  <c r="D2439" i="5" s="1"/>
  <c r="C2440" i="5"/>
  <c r="D2440" i="5" s="1"/>
  <c r="C2441" i="5"/>
  <c r="D2441" i="5" s="1"/>
  <c r="C2442" i="5"/>
  <c r="D2442" i="5" s="1"/>
  <c r="C2443" i="5"/>
  <c r="D2443" i="5" s="1"/>
  <c r="C2444" i="5"/>
  <c r="D2444" i="5" s="1"/>
  <c r="C2445" i="5"/>
  <c r="D2445" i="5" s="1"/>
  <c r="C2446" i="5"/>
  <c r="D2446" i="5" s="1"/>
  <c r="C2447" i="5"/>
  <c r="D2447" i="5" s="1"/>
  <c r="C2448" i="5"/>
  <c r="D2448" i="5" s="1"/>
  <c r="C2449" i="5"/>
  <c r="D2449" i="5" s="1"/>
  <c r="C2450" i="5"/>
  <c r="D2450" i="5" s="1"/>
  <c r="C2451" i="5"/>
  <c r="D2451" i="5" s="1"/>
  <c r="C2452" i="5"/>
  <c r="D2452" i="5" s="1"/>
  <c r="C2453" i="5"/>
  <c r="D2453" i="5" s="1"/>
  <c r="C2454" i="5"/>
  <c r="D2454" i="5" s="1"/>
  <c r="C2455" i="5"/>
  <c r="D2455" i="5" s="1"/>
  <c r="C2456" i="5"/>
  <c r="D2456" i="5" s="1"/>
  <c r="C2457" i="5"/>
  <c r="D2457" i="5" s="1"/>
  <c r="C2458" i="5"/>
  <c r="D2458" i="5" s="1"/>
  <c r="C2459" i="5"/>
  <c r="D2459" i="5" s="1"/>
  <c r="C2460" i="5"/>
  <c r="D2460" i="5" s="1"/>
  <c r="C2461" i="5"/>
  <c r="D2461" i="5" s="1"/>
  <c r="C2462" i="5"/>
  <c r="D2462" i="5" s="1"/>
  <c r="C2463" i="5"/>
  <c r="D2463" i="5" s="1"/>
  <c r="C2464" i="5"/>
  <c r="D2464" i="5" s="1"/>
  <c r="C2465" i="5"/>
  <c r="D2465" i="5" s="1"/>
  <c r="C2466" i="5"/>
  <c r="D2466" i="5" s="1"/>
  <c r="C2467" i="5"/>
  <c r="D2467" i="5" s="1"/>
  <c r="C2468" i="5"/>
  <c r="D2468" i="5" s="1"/>
  <c r="C2469" i="5"/>
  <c r="D2469" i="5" s="1"/>
  <c r="C2470" i="5"/>
  <c r="D2470" i="5" s="1"/>
  <c r="C2471" i="5"/>
  <c r="D2471" i="5" s="1"/>
  <c r="C2472" i="5"/>
  <c r="D2472" i="5" s="1"/>
  <c r="C2473" i="5"/>
  <c r="D2473" i="5" s="1"/>
  <c r="C2474" i="5"/>
  <c r="D2474" i="5" s="1"/>
  <c r="C2475" i="5"/>
  <c r="D2475" i="5" s="1"/>
  <c r="C2476" i="5"/>
  <c r="D2476" i="5" s="1"/>
  <c r="C2477" i="5"/>
  <c r="D2477" i="5" s="1"/>
  <c r="C2478" i="5"/>
  <c r="D2478" i="5" s="1"/>
  <c r="C2479" i="5"/>
  <c r="D2479" i="5" s="1"/>
  <c r="C2480" i="5"/>
  <c r="D2480" i="5" s="1"/>
  <c r="C2481" i="5"/>
  <c r="D2481" i="5" s="1"/>
  <c r="C2482" i="5"/>
  <c r="D2482" i="5" s="1"/>
  <c r="C2483" i="5"/>
  <c r="D2483" i="5" s="1"/>
  <c r="C2484" i="5"/>
  <c r="D2484" i="5" s="1"/>
  <c r="C2485" i="5"/>
  <c r="D2485" i="5" s="1"/>
  <c r="C2486" i="5"/>
  <c r="D2486" i="5" s="1"/>
  <c r="C2487" i="5"/>
  <c r="D2487" i="5" s="1"/>
  <c r="C2488" i="5"/>
  <c r="D2488" i="5" s="1"/>
  <c r="C2489" i="5"/>
  <c r="D2489" i="5" s="1"/>
  <c r="C2490" i="5"/>
  <c r="D2490" i="5" s="1"/>
  <c r="C2491" i="5"/>
  <c r="D2491" i="5" s="1"/>
  <c r="C2492" i="5"/>
  <c r="D2492" i="5" s="1"/>
  <c r="C2493" i="5"/>
  <c r="D2493" i="5" s="1"/>
  <c r="C2494" i="5"/>
  <c r="D2494" i="5" s="1"/>
  <c r="C2495" i="5"/>
  <c r="D2495" i="5" s="1"/>
  <c r="C2496" i="5"/>
  <c r="D2496" i="5" s="1"/>
  <c r="C2497" i="5"/>
  <c r="D2497" i="5" s="1"/>
  <c r="C2498" i="5"/>
  <c r="D2498" i="5" s="1"/>
  <c r="C2499" i="5"/>
  <c r="D2499" i="5" s="1"/>
  <c r="C2500" i="5"/>
  <c r="D2500" i="5" s="1"/>
  <c r="C2501" i="5"/>
  <c r="D2501" i="5" s="1"/>
  <c r="C2502" i="5"/>
  <c r="D2502" i="5" s="1"/>
  <c r="C2503" i="5"/>
  <c r="D2503" i="5" s="1"/>
  <c r="C2504" i="5"/>
  <c r="D2504" i="5" s="1"/>
  <c r="C2505" i="5"/>
  <c r="D2505" i="5" s="1"/>
  <c r="C2506" i="5"/>
  <c r="D2506" i="5" s="1"/>
  <c r="C2507" i="5"/>
  <c r="D2507" i="5" s="1"/>
  <c r="C2508" i="5"/>
  <c r="D2508" i="5" s="1"/>
  <c r="C2509" i="5"/>
  <c r="D2509" i="5" s="1"/>
  <c r="C2510" i="5"/>
  <c r="D2510" i="5" s="1"/>
  <c r="C2511" i="5"/>
  <c r="D2511" i="5" s="1"/>
  <c r="C2512" i="5"/>
  <c r="D2512" i="5" s="1"/>
  <c r="C2513" i="5"/>
  <c r="D2513" i="5" s="1"/>
  <c r="C2514" i="5"/>
  <c r="D2514" i="5" s="1"/>
  <c r="C2515" i="5"/>
  <c r="D2515" i="5" s="1"/>
  <c r="C2516" i="5"/>
  <c r="D2516" i="5" s="1"/>
  <c r="C2517" i="5"/>
  <c r="D2517" i="5" s="1"/>
  <c r="C2518" i="5"/>
  <c r="D2518" i="5" s="1"/>
  <c r="C2519" i="5"/>
  <c r="D2519" i="5" s="1"/>
  <c r="C2520" i="5"/>
  <c r="D2520" i="5" s="1"/>
  <c r="C2521" i="5"/>
  <c r="D2521" i="5" s="1"/>
  <c r="C2522" i="5"/>
  <c r="D2522" i="5" s="1"/>
  <c r="C2523" i="5"/>
  <c r="D2523" i="5" s="1"/>
  <c r="C2524" i="5"/>
  <c r="D2524" i="5" s="1"/>
  <c r="C2525" i="5"/>
  <c r="D2525" i="5" s="1"/>
  <c r="C2526" i="5"/>
  <c r="D2526" i="5" s="1"/>
  <c r="C2527" i="5"/>
  <c r="D2527" i="5" s="1"/>
  <c r="C2528" i="5"/>
  <c r="D2528" i="5" s="1"/>
  <c r="C2529" i="5"/>
  <c r="D2529" i="5" s="1"/>
  <c r="C2530" i="5"/>
  <c r="D2530" i="5" s="1"/>
  <c r="C2531" i="5"/>
  <c r="D2531" i="5" s="1"/>
  <c r="C2532" i="5"/>
  <c r="D2532" i="5" s="1"/>
  <c r="C2533" i="5"/>
  <c r="D2533" i="5" s="1"/>
  <c r="C2534" i="5"/>
  <c r="D2534" i="5" s="1"/>
  <c r="C2535" i="5"/>
  <c r="D2535" i="5" s="1"/>
  <c r="C2536" i="5"/>
  <c r="D2536" i="5" s="1"/>
  <c r="C2537" i="5"/>
  <c r="D2537" i="5" s="1"/>
  <c r="C2538" i="5"/>
  <c r="D2538" i="5" s="1"/>
  <c r="C2539" i="5"/>
  <c r="D2539" i="5" s="1"/>
  <c r="C2540" i="5"/>
  <c r="D2540" i="5" s="1"/>
  <c r="C2541" i="5"/>
  <c r="D2541" i="5" s="1"/>
  <c r="C2542" i="5"/>
  <c r="D2542" i="5" s="1"/>
  <c r="C2543" i="5"/>
  <c r="D2543" i="5" s="1"/>
  <c r="C2544" i="5"/>
  <c r="D2544" i="5" s="1"/>
  <c r="C2545" i="5"/>
  <c r="D2545" i="5" s="1"/>
  <c r="C2546" i="5"/>
  <c r="D2546" i="5" s="1"/>
  <c r="C2547" i="5"/>
  <c r="D2547" i="5" s="1"/>
  <c r="C2548" i="5"/>
  <c r="D2548" i="5" s="1"/>
  <c r="C2549" i="5"/>
  <c r="D2549" i="5" s="1"/>
  <c r="C2550" i="5"/>
  <c r="D2550" i="5" s="1"/>
  <c r="C2551" i="5"/>
  <c r="D2551" i="5" s="1"/>
  <c r="C2552" i="5"/>
  <c r="D2552" i="5" s="1"/>
  <c r="C2553" i="5"/>
  <c r="D2553" i="5" s="1"/>
  <c r="C2554" i="5"/>
  <c r="D2554" i="5" s="1"/>
  <c r="C2555" i="5"/>
  <c r="D2555" i="5" s="1"/>
  <c r="C2557" i="5"/>
  <c r="D2557" i="5" s="1"/>
  <c r="C2558" i="5"/>
  <c r="D2558" i="5" s="1"/>
  <c r="C2559" i="5"/>
  <c r="D2559" i="5" s="1"/>
  <c r="C2560" i="5"/>
  <c r="D2560" i="5" s="1"/>
  <c r="C2561" i="5"/>
  <c r="D2561" i="5" s="1"/>
  <c r="C2562" i="5"/>
  <c r="D2562" i="5" s="1"/>
  <c r="C2563" i="5"/>
  <c r="D2563" i="5" s="1"/>
  <c r="C2564" i="5"/>
  <c r="D2564" i="5" s="1"/>
  <c r="C2565" i="5"/>
  <c r="D2565" i="5" s="1"/>
  <c r="C2566" i="5"/>
  <c r="D2566" i="5" s="1"/>
  <c r="C2567" i="5"/>
  <c r="D2567" i="5" s="1"/>
  <c r="C2568" i="5"/>
  <c r="D2568" i="5" s="1"/>
  <c r="C2569" i="5"/>
  <c r="D2569" i="5" s="1"/>
  <c r="C2570" i="5"/>
  <c r="D2570" i="5" s="1"/>
  <c r="C2571" i="5"/>
  <c r="D2571" i="5" s="1"/>
  <c r="C2572" i="5"/>
  <c r="D2572" i="5" s="1"/>
  <c r="C2573" i="5"/>
  <c r="D2573" i="5" s="1"/>
  <c r="C2574" i="5"/>
  <c r="D2574" i="5" s="1"/>
  <c r="C2575" i="5"/>
  <c r="D2575" i="5" s="1"/>
  <c r="C2576" i="5"/>
  <c r="D2576" i="5" s="1"/>
  <c r="C2577" i="5"/>
  <c r="D2577" i="5" s="1"/>
  <c r="C2578" i="5"/>
  <c r="D2578" i="5" s="1"/>
  <c r="C2579" i="5"/>
  <c r="D2579" i="5" s="1"/>
  <c r="C2580" i="5"/>
  <c r="D2580" i="5" s="1"/>
  <c r="C2581" i="5"/>
  <c r="D2581" i="5" s="1"/>
  <c r="C2582" i="5"/>
  <c r="D2582" i="5" s="1"/>
  <c r="C2583" i="5"/>
  <c r="D2583" i="5" s="1"/>
  <c r="C2584" i="5"/>
  <c r="D2584" i="5" s="1"/>
  <c r="C2585" i="5"/>
  <c r="D2585" i="5" s="1"/>
  <c r="C2586" i="5"/>
  <c r="D2586" i="5" s="1"/>
  <c r="C2587" i="5"/>
  <c r="D2587" i="5" s="1"/>
  <c r="C2588" i="5"/>
  <c r="D2588" i="5" s="1"/>
  <c r="C2589" i="5"/>
  <c r="D2589" i="5" s="1"/>
  <c r="C2590" i="5"/>
  <c r="D2590" i="5" s="1"/>
  <c r="C2591" i="5"/>
  <c r="D2591" i="5" s="1"/>
  <c r="C2592" i="5"/>
  <c r="D2592" i="5" s="1"/>
  <c r="C2593" i="5"/>
  <c r="D2593" i="5" s="1"/>
  <c r="C2594" i="5"/>
  <c r="D2594" i="5" s="1"/>
  <c r="C2595" i="5"/>
  <c r="D2595" i="5" s="1"/>
  <c r="C2596" i="5"/>
  <c r="D2596" i="5" s="1"/>
  <c r="C2597" i="5"/>
  <c r="D2597" i="5" s="1"/>
  <c r="C2598" i="5"/>
  <c r="D2598" i="5" s="1"/>
  <c r="C2599" i="5"/>
  <c r="D2599" i="5" s="1"/>
  <c r="C2600" i="5"/>
  <c r="D2600" i="5" s="1"/>
  <c r="C2601" i="5"/>
  <c r="D2601" i="5" s="1"/>
  <c r="C2602" i="5"/>
  <c r="D2602" i="5" s="1"/>
  <c r="C2603" i="5"/>
  <c r="D2603" i="5" s="1"/>
  <c r="C2604" i="5"/>
  <c r="D2604" i="5" s="1"/>
  <c r="C2605" i="5"/>
  <c r="D2605" i="5" s="1"/>
  <c r="C2606" i="5"/>
  <c r="D2606" i="5" s="1"/>
  <c r="C2607" i="5"/>
  <c r="D2607" i="5" s="1"/>
  <c r="C2608" i="5"/>
  <c r="D2608" i="5" s="1"/>
  <c r="C2609" i="5"/>
  <c r="D2609" i="5" s="1"/>
  <c r="C2610" i="5"/>
  <c r="D2610" i="5" s="1"/>
  <c r="C2611" i="5"/>
  <c r="D2611" i="5" s="1"/>
  <c r="C2612" i="5"/>
  <c r="D2612" i="5" s="1"/>
  <c r="C2613" i="5"/>
  <c r="D2613" i="5" s="1"/>
  <c r="C2614" i="5"/>
  <c r="D2614" i="5" s="1"/>
  <c r="C2615" i="5"/>
  <c r="D2615" i="5" s="1"/>
  <c r="C2616" i="5"/>
  <c r="D2616" i="5" s="1"/>
  <c r="C2617" i="5"/>
  <c r="D2617" i="5" s="1"/>
  <c r="C2618" i="5"/>
  <c r="D2618" i="5" s="1"/>
  <c r="C2619" i="5"/>
  <c r="D2619" i="5" s="1"/>
  <c r="C2620" i="5"/>
  <c r="D2620" i="5" s="1"/>
  <c r="C2621" i="5"/>
  <c r="D2621" i="5" s="1"/>
  <c r="C2622" i="5"/>
  <c r="D2622" i="5" s="1"/>
  <c r="C2623" i="5"/>
  <c r="D2623" i="5" s="1"/>
  <c r="C2624" i="5"/>
  <c r="D2624" i="5" s="1"/>
  <c r="C2625" i="5"/>
  <c r="D2625" i="5" s="1"/>
  <c r="C2626" i="5"/>
  <c r="D2626" i="5" s="1"/>
  <c r="C2627" i="5"/>
  <c r="D2627" i="5" s="1"/>
  <c r="C2628" i="5"/>
  <c r="D2628" i="5" s="1"/>
  <c r="C2629" i="5"/>
  <c r="D2629" i="5" s="1"/>
  <c r="C2630" i="5"/>
  <c r="D2630" i="5" s="1"/>
  <c r="C2631" i="5"/>
  <c r="D2631" i="5" s="1"/>
  <c r="C2632" i="5"/>
  <c r="D2632" i="5" s="1"/>
  <c r="C2633" i="5"/>
  <c r="D2633" i="5" s="1"/>
  <c r="C2634" i="5"/>
  <c r="D2634" i="5" s="1"/>
  <c r="C2635" i="5"/>
  <c r="D2635" i="5" s="1"/>
  <c r="C2636" i="5"/>
  <c r="D2636" i="5" s="1"/>
  <c r="C2637" i="5"/>
  <c r="D2637" i="5" s="1"/>
  <c r="C2638" i="5"/>
  <c r="D2638" i="5" s="1"/>
  <c r="C2639" i="5"/>
  <c r="D2639" i="5" s="1"/>
  <c r="C2640" i="5"/>
  <c r="D2640" i="5" s="1"/>
  <c r="C2641" i="5"/>
  <c r="D2641" i="5" s="1"/>
  <c r="C2642" i="5"/>
  <c r="D2642" i="5" s="1"/>
  <c r="C2643" i="5"/>
  <c r="D2643" i="5" s="1"/>
  <c r="C2644" i="5"/>
  <c r="D2644" i="5" s="1"/>
  <c r="C2645" i="5"/>
  <c r="D2645" i="5" s="1"/>
  <c r="C2646" i="5"/>
  <c r="D2646" i="5" s="1"/>
  <c r="C2647" i="5"/>
  <c r="D2647" i="5" s="1"/>
  <c r="C2648" i="5"/>
  <c r="D2648" i="5" s="1"/>
  <c r="C2649" i="5"/>
  <c r="D2649" i="5" s="1"/>
  <c r="C2650" i="5"/>
  <c r="D2650" i="5" s="1"/>
  <c r="C2651" i="5"/>
  <c r="D2651" i="5" s="1"/>
  <c r="C2652" i="5"/>
  <c r="D2652" i="5" s="1"/>
  <c r="C2653" i="5"/>
  <c r="D2653" i="5" s="1"/>
  <c r="C2654" i="5"/>
  <c r="D2654" i="5" s="1"/>
  <c r="C2655" i="5"/>
  <c r="D2655" i="5" s="1"/>
  <c r="C2656" i="5"/>
  <c r="D2656" i="5" s="1"/>
  <c r="C2657" i="5"/>
  <c r="D2657" i="5" s="1"/>
  <c r="C2658" i="5"/>
  <c r="D2658" i="5" s="1"/>
  <c r="C2659" i="5"/>
  <c r="D2659" i="5" s="1"/>
  <c r="C2660" i="5"/>
  <c r="D2660" i="5" s="1"/>
  <c r="C2661" i="5"/>
  <c r="D2661" i="5" s="1"/>
  <c r="C2662" i="5"/>
  <c r="D2662" i="5" s="1"/>
  <c r="C2663" i="5"/>
  <c r="D2663" i="5" s="1"/>
  <c r="C2664" i="5"/>
  <c r="D2664" i="5" s="1"/>
  <c r="C2665" i="5"/>
  <c r="D2665" i="5" s="1"/>
  <c r="C2666" i="5"/>
  <c r="D2666" i="5" s="1"/>
  <c r="C2667" i="5"/>
  <c r="D2667" i="5" s="1"/>
  <c r="C2668" i="5"/>
  <c r="D2668" i="5" s="1"/>
  <c r="C2669" i="5"/>
  <c r="D2669" i="5" s="1"/>
  <c r="C2670" i="5"/>
  <c r="D2670" i="5" s="1"/>
  <c r="C2671" i="5"/>
  <c r="D2671" i="5" s="1"/>
  <c r="C2672" i="5"/>
  <c r="D2672" i="5" s="1"/>
  <c r="C2673" i="5"/>
  <c r="D2673" i="5" s="1"/>
  <c r="C2674" i="5"/>
  <c r="D2674" i="5" s="1"/>
  <c r="C2675" i="5"/>
  <c r="D2675" i="5" s="1"/>
  <c r="C2676" i="5"/>
  <c r="D2676" i="5" s="1"/>
  <c r="C2677" i="5"/>
  <c r="D2677" i="5" s="1"/>
  <c r="C2678" i="5"/>
  <c r="D2678" i="5" s="1"/>
  <c r="C2679" i="5"/>
  <c r="D2679" i="5" s="1"/>
  <c r="C2680" i="5"/>
  <c r="D2680" i="5" s="1"/>
  <c r="C2681" i="5"/>
  <c r="D2681" i="5" s="1"/>
  <c r="C2682" i="5"/>
  <c r="D2682" i="5" s="1"/>
  <c r="C2683" i="5"/>
  <c r="D2683" i="5" s="1"/>
  <c r="C2684" i="5"/>
  <c r="D2684" i="5" s="1"/>
  <c r="C2685" i="5"/>
  <c r="D2685" i="5" s="1"/>
  <c r="C2686" i="5"/>
  <c r="D2686" i="5" s="1"/>
  <c r="C2687" i="5"/>
  <c r="D2687" i="5" s="1"/>
  <c r="C2689" i="5"/>
  <c r="D2689" i="5" s="1"/>
  <c r="C2690" i="5"/>
  <c r="D2690" i="5" s="1"/>
  <c r="C2691" i="5"/>
  <c r="D2691" i="5" s="1"/>
  <c r="C2692" i="5"/>
  <c r="D2692" i="5" s="1"/>
  <c r="C2693" i="5"/>
  <c r="D2693" i="5" s="1"/>
  <c r="C2694" i="5"/>
  <c r="D2694" i="5" s="1"/>
  <c r="C2695" i="5"/>
  <c r="D2695" i="5" s="1"/>
  <c r="AA30" i="17" s="1"/>
  <c r="Q22" i="44" s="1"/>
  <c r="C2696" i="5"/>
  <c r="D2696" i="5" s="1"/>
  <c r="C2697" i="5"/>
  <c r="D2697" i="5" s="1"/>
  <c r="C2698" i="5"/>
  <c r="D2698" i="5" s="1"/>
  <c r="C2699" i="5"/>
  <c r="D2699" i="5" s="1"/>
  <c r="C2700" i="5"/>
  <c r="D2700" i="5" s="1"/>
  <c r="C2701" i="5"/>
  <c r="D2701" i="5" s="1"/>
  <c r="C2702" i="5"/>
  <c r="D2702" i="5" s="1"/>
  <c r="C2703" i="5"/>
  <c r="D2703" i="5" s="1"/>
  <c r="C2704" i="5"/>
  <c r="D2704" i="5" s="1"/>
  <c r="C2705" i="5"/>
  <c r="D2705" i="5" s="1"/>
  <c r="C2706" i="5"/>
  <c r="D2706" i="5" s="1"/>
  <c r="C2707" i="5"/>
  <c r="D2707" i="5" s="1"/>
  <c r="C2708" i="5"/>
  <c r="D2708" i="5" s="1"/>
  <c r="C2709" i="5"/>
  <c r="D2709" i="5" s="1"/>
  <c r="C2710" i="5"/>
  <c r="D2710" i="5" s="1"/>
  <c r="C2711" i="5"/>
  <c r="D2711" i="5" s="1"/>
  <c r="C2712" i="5"/>
  <c r="D2712" i="5" s="1"/>
  <c r="C2713" i="5"/>
  <c r="D2713" i="5" s="1"/>
  <c r="C2714" i="5"/>
  <c r="D2714" i="5" s="1"/>
  <c r="C2715" i="5"/>
  <c r="D2715" i="5" s="1"/>
  <c r="C2716" i="5"/>
  <c r="D2716" i="5" s="1"/>
  <c r="C2717" i="5"/>
  <c r="D2717" i="5" s="1"/>
  <c r="C2718" i="5"/>
  <c r="D2718" i="5" s="1"/>
  <c r="C2719" i="5"/>
  <c r="D2719" i="5" s="1"/>
  <c r="C2720" i="5"/>
  <c r="D2720" i="5" s="1"/>
  <c r="C2721" i="5"/>
  <c r="D2721" i="5" s="1"/>
  <c r="C2722" i="5"/>
  <c r="D2722" i="5" s="1"/>
  <c r="C2723" i="5"/>
  <c r="D2723" i="5" s="1"/>
  <c r="C2724" i="5"/>
  <c r="D2724" i="5" s="1"/>
  <c r="C2725" i="5"/>
  <c r="D2725" i="5" s="1"/>
  <c r="C2726" i="5"/>
  <c r="D2726" i="5" s="1"/>
  <c r="C2727" i="5"/>
  <c r="D2727" i="5" s="1"/>
  <c r="C2728" i="5"/>
  <c r="D2728" i="5" s="1"/>
  <c r="C2729" i="5"/>
  <c r="D2729" i="5" s="1"/>
  <c r="C2730" i="5"/>
  <c r="D2730" i="5" s="1"/>
  <c r="C2731" i="5"/>
  <c r="D2731" i="5" s="1"/>
  <c r="C2732" i="5"/>
  <c r="D2732" i="5" s="1"/>
  <c r="C2733" i="5"/>
  <c r="D2733" i="5" s="1"/>
  <c r="C2734" i="5"/>
  <c r="D2734" i="5" s="1"/>
  <c r="C2735" i="5"/>
  <c r="D2735" i="5" s="1"/>
  <c r="C2736" i="5"/>
  <c r="D2736" i="5" s="1"/>
  <c r="C2737" i="5"/>
  <c r="D2737" i="5" s="1"/>
  <c r="C2738" i="5"/>
  <c r="D2738" i="5" s="1"/>
  <c r="C2739" i="5"/>
  <c r="D2739" i="5" s="1"/>
  <c r="C2740" i="5"/>
  <c r="D2740" i="5" s="1"/>
  <c r="C2741" i="5"/>
  <c r="D2741" i="5" s="1"/>
  <c r="C2742" i="5"/>
  <c r="D2742" i="5" s="1"/>
  <c r="C2743" i="5"/>
  <c r="D2743" i="5" s="1"/>
  <c r="C2744" i="5"/>
  <c r="D2744" i="5" s="1"/>
  <c r="C2745" i="5"/>
  <c r="D2745" i="5" s="1"/>
  <c r="C2746" i="5"/>
  <c r="D2746" i="5" s="1"/>
  <c r="C2747" i="5"/>
  <c r="D2747" i="5" s="1"/>
  <c r="C2748" i="5"/>
  <c r="D2748" i="5" s="1"/>
  <c r="C2749" i="5"/>
  <c r="D2749" i="5" s="1"/>
  <c r="C2750" i="5"/>
  <c r="D2750" i="5" s="1"/>
  <c r="C2751" i="5"/>
  <c r="D2751" i="5" s="1"/>
  <c r="C2752" i="5"/>
  <c r="D2752" i="5" s="1"/>
  <c r="C2753" i="5"/>
  <c r="D2753" i="5" s="1"/>
  <c r="C2754" i="5"/>
  <c r="D2754" i="5" s="1"/>
  <c r="C2755" i="5"/>
  <c r="D2755" i="5" s="1"/>
  <c r="C2756" i="5"/>
  <c r="D2756" i="5" s="1"/>
  <c r="C2757" i="5"/>
  <c r="D2757" i="5" s="1"/>
  <c r="C2758" i="5"/>
  <c r="D2758" i="5" s="1"/>
  <c r="C2759" i="5"/>
  <c r="D2759" i="5" s="1"/>
  <c r="C2760" i="5"/>
  <c r="D2760" i="5" s="1"/>
  <c r="C2761" i="5"/>
  <c r="D2761" i="5" s="1"/>
  <c r="C2762" i="5"/>
  <c r="D2762" i="5" s="1"/>
  <c r="C2763" i="5"/>
  <c r="D2763" i="5" s="1"/>
  <c r="C2764" i="5"/>
  <c r="D2764" i="5" s="1"/>
  <c r="C2765" i="5"/>
  <c r="D2765" i="5" s="1"/>
  <c r="C2766" i="5"/>
  <c r="D2766" i="5" s="1"/>
  <c r="C2767" i="5"/>
  <c r="D2767" i="5" s="1"/>
  <c r="C2768" i="5"/>
  <c r="D2768" i="5" s="1"/>
  <c r="C2769" i="5"/>
  <c r="D2769" i="5" s="1"/>
  <c r="C2770" i="5"/>
  <c r="D2770" i="5" s="1"/>
  <c r="C2771" i="5"/>
  <c r="D2771" i="5" s="1"/>
  <c r="C2772" i="5"/>
  <c r="D2772" i="5" s="1"/>
  <c r="C2773" i="5"/>
  <c r="D2773" i="5" s="1"/>
  <c r="C2774" i="5"/>
  <c r="D2774" i="5" s="1"/>
  <c r="C2775" i="5"/>
  <c r="D2775" i="5" s="1"/>
  <c r="C2776" i="5"/>
  <c r="D2776" i="5" s="1"/>
  <c r="C2777" i="5"/>
  <c r="D2777" i="5" s="1"/>
  <c r="C2778" i="5"/>
  <c r="D2778" i="5" s="1"/>
  <c r="C2779" i="5"/>
  <c r="D2779" i="5" s="1"/>
  <c r="C2780" i="5"/>
  <c r="D2780" i="5" s="1"/>
  <c r="C2781" i="5"/>
  <c r="D2781" i="5" s="1"/>
  <c r="C2782" i="5"/>
  <c r="D2782" i="5" s="1"/>
  <c r="C2783" i="5"/>
  <c r="D2783" i="5" s="1"/>
  <c r="C2784" i="5"/>
  <c r="D2784" i="5" s="1"/>
  <c r="C2785" i="5"/>
  <c r="D2785" i="5" s="1"/>
  <c r="C2786" i="5"/>
  <c r="D2786" i="5" s="1"/>
  <c r="C2787" i="5"/>
  <c r="D2787" i="5" s="1"/>
  <c r="C2788" i="5"/>
  <c r="D2788" i="5" s="1"/>
  <c r="C2789" i="5"/>
  <c r="D2789" i="5" s="1"/>
  <c r="C2790" i="5"/>
  <c r="D2790" i="5" s="1"/>
  <c r="C2791" i="5"/>
  <c r="D2791" i="5" s="1"/>
  <c r="C2792" i="5"/>
  <c r="D2792" i="5" s="1"/>
  <c r="C2793" i="5"/>
  <c r="D2793" i="5" s="1"/>
  <c r="C2794" i="5"/>
  <c r="D2794" i="5" s="1"/>
  <c r="C2795" i="5"/>
  <c r="D2795" i="5" s="1"/>
  <c r="C2796" i="5"/>
  <c r="D2796" i="5" s="1"/>
  <c r="C462" i="37"/>
  <c r="C109" i="38"/>
  <c r="C476" i="36"/>
  <c r="C470" i="31"/>
  <c r="C219" i="30"/>
  <c r="E219" i="30"/>
  <c r="R13" i="30"/>
  <c r="R73" i="30" s="1"/>
  <c r="C466" i="33"/>
  <c r="C99" i="36"/>
  <c r="C111" i="33"/>
  <c r="B31" i="17"/>
  <c r="B32" i="17"/>
  <c r="B33" i="17"/>
  <c r="B34" i="17"/>
  <c r="B35" i="17"/>
  <c r="W35" i="17" s="1"/>
  <c r="M27" i="44" s="1"/>
  <c r="Y35" i="17"/>
  <c r="O27" i="44" s="1"/>
  <c r="B36" i="17"/>
  <c r="B37" i="17"/>
  <c r="U37" i="17" s="1"/>
  <c r="K29" i="44" s="1"/>
  <c r="B40" i="17"/>
  <c r="V40" i="17" s="1"/>
  <c r="L32" i="44" s="1"/>
  <c r="B41" i="17"/>
  <c r="W41" i="17" s="1"/>
  <c r="M33" i="44" s="1"/>
  <c r="B42" i="17"/>
  <c r="B43" i="17"/>
  <c r="AB43" i="17" s="1"/>
  <c r="R35" i="44" s="1"/>
  <c r="B44" i="17"/>
  <c r="B45" i="17"/>
  <c r="B46" i="17"/>
  <c r="B47" i="17"/>
  <c r="B50" i="17"/>
  <c r="B51" i="17"/>
  <c r="W51" i="17" s="1"/>
  <c r="M43" i="44" s="1"/>
  <c r="B52" i="17"/>
  <c r="C23" i="17"/>
  <c r="C24" i="17"/>
  <c r="C25" i="17"/>
  <c r="C26" i="17"/>
  <c r="C18" i="44" s="1"/>
  <c r="C27" i="17"/>
  <c r="C20" i="61" s="1"/>
  <c r="C28" i="17"/>
  <c r="C20" i="44" s="1"/>
  <c r="C29" i="17"/>
  <c r="C30" i="17"/>
  <c r="C31" i="17"/>
  <c r="C32" i="17"/>
  <c r="C33" i="17"/>
  <c r="C26" i="61" s="1"/>
  <c r="C34" i="17"/>
  <c r="C27" i="61" s="1"/>
  <c r="C35" i="17"/>
  <c r="C36" i="17"/>
  <c r="C27" i="50" s="1"/>
  <c r="C37" i="17"/>
  <c r="C29" i="44" s="1"/>
  <c r="C39" i="17"/>
  <c r="C40" i="17"/>
  <c r="C41" i="17"/>
  <c r="C42" i="17"/>
  <c r="C34" i="44" s="1"/>
  <c r="C43" i="17"/>
  <c r="C44" i="17"/>
  <c r="C45" i="17"/>
  <c r="C46" i="17"/>
  <c r="C47" i="17"/>
  <c r="C49" i="17"/>
  <c r="C50" i="17"/>
  <c r="C51" i="17"/>
  <c r="C52" i="17"/>
  <c r="H10" i="70"/>
  <c r="H8" i="70" s="1"/>
  <c r="G70" i="17" s="1"/>
  <c r="L101" i="17"/>
  <c r="L107" i="17"/>
  <c r="L141" i="17"/>
  <c r="L146" i="17"/>
  <c r="L162" i="17"/>
  <c r="L166" i="17"/>
  <c r="L197" i="17"/>
  <c r="L218" i="17"/>
  <c r="L230" i="17"/>
  <c r="B252" i="17"/>
  <c r="L293" i="17"/>
  <c r="H31" i="70" s="1"/>
  <c r="L310" i="17"/>
  <c r="B102" i="17"/>
  <c r="B103" i="17"/>
  <c r="B104" i="17"/>
  <c r="B105" i="17"/>
  <c r="B108" i="17"/>
  <c r="B109" i="17"/>
  <c r="B110" i="17"/>
  <c r="B111" i="17"/>
  <c r="B112" i="17"/>
  <c r="B113" i="17"/>
  <c r="U113" i="17" s="1"/>
  <c r="B114" i="17"/>
  <c r="B115" i="17"/>
  <c r="B116" i="17"/>
  <c r="B117" i="17"/>
  <c r="Y117" i="17" s="1"/>
  <c r="B118" i="17"/>
  <c r="B119" i="17"/>
  <c r="B120" i="17"/>
  <c r="B121" i="17"/>
  <c r="B122" i="17"/>
  <c r="V122" i="17" s="1"/>
  <c r="B123" i="17"/>
  <c r="B124" i="17"/>
  <c r="V124" i="17" s="1"/>
  <c r="B125" i="17"/>
  <c r="B126" i="17"/>
  <c r="B142" i="17"/>
  <c r="B143" i="17"/>
  <c r="AF143" i="17" s="1"/>
  <c r="B144" i="17"/>
  <c r="B147" i="17"/>
  <c r="B148" i="17"/>
  <c r="B149" i="17"/>
  <c r="B150" i="17"/>
  <c r="B151" i="17"/>
  <c r="B152" i="17"/>
  <c r="B153" i="17"/>
  <c r="Z153" i="17" s="1"/>
  <c r="B154" i="17"/>
  <c r="B155" i="17"/>
  <c r="B156" i="17"/>
  <c r="B157" i="17"/>
  <c r="Z157" i="17" s="1"/>
  <c r="B160" i="17"/>
  <c r="AA160" i="17" s="1"/>
  <c r="B163" i="17"/>
  <c r="B164" i="17"/>
  <c r="B167" i="17"/>
  <c r="B168" i="17"/>
  <c r="B169" i="17"/>
  <c r="B170" i="17"/>
  <c r="B171" i="17"/>
  <c r="B172" i="17"/>
  <c r="U172" i="17" s="1"/>
  <c r="B173" i="17"/>
  <c r="Y173" i="17" s="1"/>
  <c r="B174" i="17"/>
  <c r="B175" i="17"/>
  <c r="B198" i="17"/>
  <c r="B199" i="17"/>
  <c r="B200" i="17"/>
  <c r="B201" i="17"/>
  <c r="B202" i="17"/>
  <c r="B203" i="17"/>
  <c r="Y203" i="17" s="1"/>
  <c r="B204" i="17"/>
  <c r="B205" i="17"/>
  <c r="B206" i="17"/>
  <c r="B207" i="17"/>
  <c r="B208" i="17"/>
  <c r="B209" i="17"/>
  <c r="Y209" i="17" s="1"/>
  <c r="B210" i="17"/>
  <c r="X210" i="17" s="1"/>
  <c r="B211" i="17"/>
  <c r="B212" i="17"/>
  <c r="B213" i="17"/>
  <c r="AC213" i="17" s="1"/>
  <c r="B214" i="17"/>
  <c r="X214" i="17" s="1"/>
  <c r="B215" i="17"/>
  <c r="W215" i="17" s="1"/>
  <c r="B219" i="17"/>
  <c r="B220" i="17"/>
  <c r="B221" i="17"/>
  <c r="X221" i="17" s="1"/>
  <c r="B222" i="17"/>
  <c r="B223" i="17"/>
  <c r="B224" i="17"/>
  <c r="B225" i="17"/>
  <c r="B226" i="17"/>
  <c r="B227" i="17"/>
  <c r="B228" i="17"/>
  <c r="B231" i="17"/>
  <c r="B232" i="17"/>
  <c r="B233" i="17"/>
  <c r="B234" i="17"/>
  <c r="B235" i="17"/>
  <c r="B236" i="17"/>
  <c r="B237" i="17"/>
  <c r="AD237" i="17" s="1"/>
  <c r="B238" i="17"/>
  <c r="B239" i="17"/>
  <c r="AF239" i="17" s="1"/>
  <c r="B240" i="17"/>
  <c r="B241" i="17"/>
  <c r="B242" i="17"/>
  <c r="B243" i="17"/>
  <c r="B244" i="17"/>
  <c r="B247" i="17"/>
  <c r="B248" i="17"/>
  <c r="B249" i="17"/>
  <c r="B250" i="17"/>
  <c r="B251" i="17"/>
  <c r="B253" i="17"/>
  <c r="B254" i="17"/>
  <c r="B255" i="17"/>
  <c r="B256" i="17"/>
  <c r="B257" i="17"/>
  <c r="B258" i="17"/>
  <c r="B259" i="17"/>
  <c r="B260" i="17"/>
  <c r="B261" i="17"/>
  <c r="B262" i="17"/>
  <c r="B263" i="17"/>
  <c r="B264" i="17"/>
  <c r="B265" i="17"/>
  <c r="B266" i="17"/>
  <c r="B267" i="17"/>
  <c r="B268" i="17"/>
  <c r="B269" i="17"/>
  <c r="B270" i="17"/>
  <c r="B271" i="17"/>
  <c r="B272" i="17"/>
  <c r="B273" i="17"/>
  <c r="Y273" i="17" s="1"/>
  <c r="B276" i="17"/>
  <c r="B277" i="17"/>
  <c r="B278" i="17"/>
  <c r="B279" i="17"/>
  <c r="B280" i="17"/>
  <c r="B281" i="17"/>
  <c r="B282" i="17"/>
  <c r="V282" i="17" s="1"/>
  <c r="B283" i="17"/>
  <c r="B284" i="17"/>
  <c r="B285" i="17"/>
  <c r="B286" i="17"/>
  <c r="AA286" i="17" s="1"/>
  <c r="B287" i="17"/>
  <c r="B288" i="17"/>
  <c r="B289" i="17"/>
  <c r="B290" i="17"/>
  <c r="B291" i="17"/>
  <c r="B294" i="17"/>
  <c r="B295" i="17"/>
  <c r="B296" i="17"/>
  <c r="B297" i="17"/>
  <c r="AF297" i="17" s="1"/>
  <c r="B298" i="17"/>
  <c r="B299" i="17"/>
  <c r="AE299" i="17" s="1"/>
  <c r="B300" i="17"/>
  <c r="B301" i="17"/>
  <c r="B302" i="17"/>
  <c r="B303" i="17"/>
  <c r="AE303" i="17" s="1"/>
  <c r="B304" i="17"/>
  <c r="B305" i="17"/>
  <c r="B306" i="17"/>
  <c r="B307" i="17"/>
  <c r="B311" i="17"/>
  <c r="B312" i="17"/>
  <c r="B313" i="17"/>
  <c r="B314" i="17"/>
  <c r="B315" i="17"/>
  <c r="Y315" i="17" s="1"/>
  <c r="B316" i="17"/>
  <c r="AE316" i="17" s="1"/>
  <c r="B317" i="17"/>
  <c r="B318" i="17"/>
  <c r="B319" i="17"/>
  <c r="B320" i="17"/>
  <c r="B321" i="17"/>
  <c r="B322" i="17"/>
  <c r="B323" i="17"/>
  <c r="B326" i="17"/>
  <c r="B327" i="17"/>
  <c r="Z327" i="17" s="1"/>
  <c r="B328" i="17"/>
  <c r="B329" i="17"/>
  <c r="U329" i="17" s="1"/>
  <c r="B330" i="17"/>
  <c r="W330" i="17" s="1"/>
  <c r="C99" i="17"/>
  <c r="C101" i="17"/>
  <c r="C102" i="17"/>
  <c r="C103" i="17"/>
  <c r="C104" i="17"/>
  <c r="C105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37" i="17"/>
  <c r="C139" i="17"/>
  <c r="C141" i="17"/>
  <c r="C142" i="17"/>
  <c r="C143" i="17"/>
  <c r="C144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9" i="17"/>
  <c r="C160" i="17"/>
  <c r="C162" i="17"/>
  <c r="C163" i="17"/>
  <c r="C164" i="17"/>
  <c r="C166" i="17"/>
  <c r="C167" i="17"/>
  <c r="C168" i="17"/>
  <c r="C169" i="17"/>
  <c r="C170" i="17"/>
  <c r="C171" i="17"/>
  <c r="C172" i="17"/>
  <c r="C173" i="17"/>
  <c r="C174" i="17"/>
  <c r="C175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8" i="17"/>
  <c r="C219" i="17"/>
  <c r="C220" i="17"/>
  <c r="C221" i="17"/>
  <c r="C222" i="17"/>
  <c r="C223" i="17"/>
  <c r="C224" i="17"/>
  <c r="C225" i="17"/>
  <c r="C226" i="17"/>
  <c r="C227" i="17"/>
  <c r="C228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5" i="17"/>
  <c r="C326" i="17"/>
  <c r="C327" i="17"/>
  <c r="C328" i="17"/>
  <c r="C329" i="17"/>
  <c r="C330" i="17"/>
  <c r="C589" i="2"/>
  <c r="B351" i="17" s="1"/>
  <c r="U351" i="17" s="1"/>
  <c r="D589" i="2"/>
  <c r="C351" i="17" s="1"/>
  <c r="C320" i="15"/>
  <c r="D591" i="2"/>
  <c r="C352" i="17" s="1"/>
  <c r="D593" i="2"/>
  <c r="C353" i="17" s="1"/>
  <c r="D595" i="2"/>
  <c r="C354" i="17" s="1"/>
  <c r="D597" i="2"/>
  <c r="C355" i="17" s="1"/>
  <c r="D599" i="2"/>
  <c r="C356" i="17" s="1"/>
  <c r="D601" i="2"/>
  <c r="C357" i="17" s="1"/>
  <c r="D603" i="2"/>
  <c r="C358" i="17" s="1"/>
  <c r="D605" i="2"/>
  <c r="C359" i="17" s="1"/>
  <c r="D607" i="2"/>
  <c r="C360" i="17" s="1"/>
  <c r="D609" i="2"/>
  <c r="C361" i="17" s="1"/>
  <c r="D611" i="2"/>
  <c r="C362" i="17" s="1"/>
  <c r="D613" i="2"/>
  <c r="D615" i="2"/>
  <c r="C364" i="17" s="1"/>
  <c r="D617" i="2"/>
  <c r="C365" i="17" s="1"/>
  <c r="D619" i="2"/>
  <c r="C366" i="17" s="1"/>
  <c r="D621" i="2"/>
  <c r="C367" i="17" s="1"/>
  <c r="D623" i="2"/>
  <c r="C368" i="17" s="1"/>
  <c r="D625" i="2"/>
  <c r="C369" i="17" s="1"/>
  <c r="D627" i="2"/>
  <c r="C370" i="17" s="1"/>
  <c r="D629" i="2"/>
  <c r="C371" i="17" s="1"/>
  <c r="D631" i="2"/>
  <c r="C372" i="17" s="1"/>
  <c r="D633" i="2"/>
  <c r="C373" i="17" s="1"/>
  <c r="D635" i="2"/>
  <c r="C374" i="17" s="1"/>
  <c r="D637" i="2"/>
  <c r="C375" i="17" s="1"/>
  <c r="F2774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R2801" i="5"/>
  <c r="E35" i="20"/>
  <c r="F35" i="20"/>
  <c r="F53" i="20"/>
  <c r="E53" i="20"/>
  <c r="I36" i="20"/>
  <c r="D35" i="20"/>
  <c r="J81" i="20"/>
  <c r="H10" i="20"/>
  <c r="J10" i="20" s="1"/>
  <c r="H11" i="20"/>
  <c r="J11" i="20" s="1"/>
  <c r="H12" i="20"/>
  <c r="J12" i="20" s="1"/>
  <c r="H13" i="20"/>
  <c r="J13" i="20" s="1"/>
  <c r="H14" i="20"/>
  <c r="J14" i="20" s="1"/>
  <c r="H15" i="20"/>
  <c r="J15" i="20" s="1"/>
  <c r="F44" i="20"/>
  <c r="E44" i="20"/>
  <c r="D44" i="20"/>
  <c r="F2698" i="5"/>
  <c r="F2792" i="5"/>
  <c r="F2793" i="5"/>
  <c r="F2794" i="5"/>
  <c r="F2795" i="5"/>
  <c r="F2796" i="5"/>
  <c r="U2329" i="5"/>
  <c r="U1787" i="5"/>
  <c r="R17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P335" i="15"/>
  <c r="P336" i="15"/>
  <c r="P337" i="15"/>
  <c r="P338" i="15"/>
  <c r="P339" i="15"/>
  <c r="P340" i="15"/>
  <c r="P341" i="15"/>
  <c r="P342" i="15"/>
  <c r="P343" i="15"/>
  <c r="P344" i="15"/>
  <c r="P345" i="15"/>
  <c r="P346" i="15"/>
  <c r="P347" i="15"/>
  <c r="P348" i="15"/>
  <c r="P349" i="15"/>
  <c r="P350" i="15"/>
  <c r="P351" i="15"/>
  <c r="P352" i="15"/>
  <c r="P353" i="15"/>
  <c r="P354" i="15"/>
  <c r="P355" i="15"/>
  <c r="P356" i="15"/>
  <c r="P357" i="15"/>
  <c r="P358" i="15"/>
  <c r="P359" i="15"/>
  <c r="P360" i="15"/>
  <c r="P361" i="15"/>
  <c r="P362" i="15"/>
  <c r="P363" i="15"/>
  <c r="P364" i="15"/>
  <c r="P365" i="15"/>
  <c r="P366" i="15"/>
  <c r="P367" i="15"/>
  <c r="P368" i="15"/>
  <c r="P369" i="15"/>
  <c r="P370" i="15"/>
  <c r="P371" i="15"/>
  <c r="P319" i="15"/>
  <c r="I13" i="71"/>
  <c r="L21" i="71"/>
  <c r="M21" i="71" s="1"/>
  <c r="J21" i="71" s="1"/>
  <c r="K21" i="71" s="1"/>
  <c r="H21" i="71"/>
  <c r="I21" i="71"/>
  <c r="H17" i="71"/>
  <c r="H18" i="71"/>
  <c r="H19" i="71"/>
  <c r="H20" i="71"/>
  <c r="H14" i="71"/>
  <c r="I14" i="71"/>
  <c r="I17" i="71"/>
  <c r="I18" i="71"/>
  <c r="I19" i="71"/>
  <c r="I20" i="71"/>
  <c r="H32" i="70"/>
  <c r="R2799" i="5"/>
  <c r="B64" i="59"/>
  <c r="B88" i="59" s="1"/>
  <c r="B107" i="59" s="1"/>
  <c r="B123" i="59" s="1"/>
  <c r="B63" i="59"/>
  <c r="B87" i="59" s="1"/>
  <c r="B106" i="59" s="1"/>
  <c r="B122" i="59" s="1"/>
  <c r="B62" i="59"/>
  <c r="B86" i="59" s="1"/>
  <c r="B105" i="59" s="1"/>
  <c r="B121" i="59" s="1"/>
  <c r="B61" i="59"/>
  <c r="B85" i="59" s="1"/>
  <c r="B104" i="59" s="1"/>
  <c r="B120" i="59" s="1"/>
  <c r="B60" i="59"/>
  <c r="B84" i="59" s="1"/>
  <c r="B103" i="59" s="1"/>
  <c r="B119" i="59" s="1"/>
  <c r="C16" i="44"/>
  <c r="C25" i="61"/>
  <c r="C33" i="44"/>
  <c r="C41" i="44"/>
  <c r="C42" i="44"/>
  <c r="C43" i="44"/>
  <c r="C44" i="44"/>
  <c r="H37" i="70"/>
  <c r="L2803" i="5"/>
  <c r="K178" i="17"/>
  <c r="J7" i="70"/>
  <c r="J6" i="70"/>
  <c r="AD37" i="70"/>
  <c r="AD16" i="70"/>
  <c r="W37" i="70"/>
  <c r="W16" i="70"/>
  <c r="O28" i="70"/>
  <c r="V28" i="70" s="1"/>
  <c r="AC28" i="70" s="1"/>
  <c r="P16" i="70"/>
  <c r="P32" i="70"/>
  <c r="W32" i="70" s="1"/>
  <c r="AD32" i="70" s="1"/>
  <c r="P31" i="70"/>
  <c r="W31" i="70" s="1"/>
  <c r="AD31" i="70" s="1"/>
  <c r="P24" i="70"/>
  <c r="P23" i="70"/>
  <c r="P37" i="70"/>
  <c r="E26" i="70"/>
  <c r="M26" i="70" s="1"/>
  <c r="T26" i="70" s="1"/>
  <c r="AA26" i="70" s="1"/>
  <c r="E32" i="70"/>
  <c r="M32" i="70" s="1"/>
  <c r="T32" i="70" s="1"/>
  <c r="AA32" i="70" s="1"/>
  <c r="E31" i="70"/>
  <c r="M31" i="70" s="1"/>
  <c r="T31" i="70" s="1"/>
  <c r="AA31" i="70" s="1"/>
  <c r="E30" i="70"/>
  <c r="M30" i="70" s="1"/>
  <c r="T30" i="70" s="1"/>
  <c r="AA30" i="70" s="1"/>
  <c r="E29" i="70"/>
  <c r="M29" i="70" s="1"/>
  <c r="T29" i="70" s="1"/>
  <c r="AA29" i="70" s="1"/>
  <c r="E28" i="70"/>
  <c r="M28" i="70" s="1"/>
  <c r="T28" i="70" s="1"/>
  <c r="AA28" i="70" s="1"/>
  <c r="E27" i="70"/>
  <c r="M27" i="70" s="1"/>
  <c r="T27" i="70" s="1"/>
  <c r="AA27" i="70" s="1"/>
  <c r="E122" i="59"/>
  <c r="E123" i="59"/>
  <c r="G128" i="59"/>
  <c r="H128" i="59"/>
  <c r="J124" i="59"/>
  <c r="J128" i="59" s="1"/>
  <c r="E109" i="59"/>
  <c r="G109" i="59"/>
  <c r="H109" i="59"/>
  <c r="J108" i="59"/>
  <c r="B66" i="59"/>
  <c r="B90" i="59" s="1"/>
  <c r="B108" i="59" s="1"/>
  <c r="B124" i="59" s="1"/>
  <c r="K125" i="59"/>
  <c r="L125" i="59"/>
  <c r="K126" i="59"/>
  <c r="L126" i="59"/>
  <c r="K127" i="59"/>
  <c r="L127" i="59"/>
  <c r="L124" i="59"/>
  <c r="L121" i="59"/>
  <c r="K121" i="59"/>
  <c r="L120" i="59"/>
  <c r="K120" i="59"/>
  <c r="K119" i="59"/>
  <c r="L119" i="59"/>
  <c r="L103" i="59"/>
  <c r="K103" i="59"/>
  <c r="L108" i="59"/>
  <c r="L107" i="59"/>
  <c r="L106" i="59"/>
  <c r="K106" i="59"/>
  <c r="L105" i="59"/>
  <c r="K105" i="59"/>
  <c r="L104" i="59"/>
  <c r="K104" i="59"/>
  <c r="K107" i="59"/>
  <c r="L20" i="71"/>
  <c r="M20" i="71" s="1"/>
  <c r="F71" i="20"/>
  <c r="E71" i="20"/>
  <c r="O15" i="71"/>
  <c r="E589" i="2"/>
  <c r="K13" i="2"/>
  <c r="R13" i="2"/>
  <c r="R590" i="2"/>
  <c r="K590" i="2"/>
  <c r="E591" i="2"/>
  <c r="P13" i="2"/>
  <c r="P592" i="2"/>
  <c r="K592" i="2"/>
  <c r="E593" i="2"/>
  <c r="K594" i="2"/>
  <c r="E595" i="2"/>
  <c r="K596" i="2"/>
  <c r="E597" i="2"/>
  <c r="K598" i="2"/>
  <c r="E599" i="2"/>
  <c r="K600" i="2"/>
  <c r="E601" i="2"/>
  <c r="K602" i="2"/>
  <c r="E603" i="2"/>
  <c r="K604" i="2"/>
  <c r="E605" i="2"/>
  <c r="K606" i="2"/>
  <c r="E607" i="2"/>
  <c r="K608" i="2"/>
  <c r="E609" i="2"/>
  <c r="K610" i="2"/>
  <c r="E611" i="2"/>
  <c r="K612" i="2"/>
  <c r="E613" i="2"/>
  <c r="K614" i="2"/>
  <c r="E615" i="2"/>
  <c r="K616" i="2"/>
  <c r="E617" i="2"/>
  <c r="K618" i="2"/>
  <c r="E619" i="2"/>
  <c r="K620" i="2"/>
  <c r="E621" i="2"/>
  <c r="K622" i="2"/>
  <c r="E623" i="2"/>
  <c r="K624" i="2"/>
  <c r="E625" i="2"/>
  <c r="K626" i="2"/>
  <c r="E627" i="2"/>
  <c r="K628" i="2"/>
  <c r="E629" i="2"/>
  <c r="K630" i="2"/>
  <c r="E631" i="2"/>
  <c r="K632" i="2"/>
  <c r="E633" i="2"/>
  <c r="K634" i="2"/>
  <c r="E635" i="2"/>
  <c r="K636" i="2"/>
  <c r="E637" i="2"/>
  <c r="K638" i="2"/>
  <c r="E644" i="2"/>
  <c r="C644" i="2"/>
  <c r="J13" i="2"/>
  <c r="J645" i="2"/>
  <c r="K645" i="2"/>
  <c r="E646" i="2"/>
  <c r="E648" i="2"/>
  <c r="E650" i="2"/>
  <c r="E652" i="2"/>
  <c r="E654" i="2"/>
  <c r="E656" i="2"/>
  <c r="E658" i="2"/>
  <c r="E660" i="2"/>
  <c r="E662" i="2"/>
  <c r="E664" i="2"/>
  <c r="E666" i="2"/>
  <c r="E668" i="2"/>
  <c r="E670" i="2"/>
  <c r="E672" i="2"/>
  <c r="E674" i="2"/>
  <c r="E676" i="2"/>
  <c r="E678" i="2"/>
  <c r="E680" i="2"/>
  <c r="E682" i="2"/>
  <c r="E684" i="2"/>
  <c r="E686" i="2"/>
  <c r="E688" i="2"/>
  <c r="E690" i="2"/>
  <c r="E692" i="2"/>
  <c r="E589" i="30"/>
  <c r="K13" i="30"/>
  <c r="C589" i="30"/>
  <c r="I589" i="30" s="1"/>
  <c r="G589" i="30" s="1"/>
  <c r="K590" i="30"/>
  <c r="E591" i="30"/>
  <c r="R245" i="30"/>
  <c r="R592" i="30"/>
  <c r="K592" i="30"/>
  <c r="E593" i="30"/>
  <c r="K594" i="30"/>
  <c r="E595" i="30"/>
  <c r="K596" i="30"/>
  <c r="E597" i="30"/>
  <c r="K598" i="30"/>
  <c r="E599" i="30"/>
  <c r="K600" i="30"/>
  <c r="E601" i="30"/>
  <c r="K602" i="30"/>
  <c r="E603" i="30"/>
  <c r="K604" i="30"/>
  <c r="E605" i="30"/>
  <c r="K606" i="30"/>
  <c r="E607" i="30"/>
  <c r="K608" i="30"/>
  <c r="E609" i="30"/>
  <c r="K610" i="30"/>
  <c r="E611" i="30"/>
  <c r="K612" i="30"/>
  <c r="E613" i="30"/>
  <c r="K614" i="30"/>
  <c r="E615" i="30"/>
  <c r="K616" i="30"/>
  <c r="E617" i="30"/>
  <c r="K618" i="30"/>
  <c r="E619" i="30"/>
  <c r="K620" i="30"/>
  <c r="E621" i="30"/>
  <c r="K622" i="30"/>
  <c r="E623" i="30"/>
  <c r="K624" i="30"/>
  <c r="E625" i="30"/>
  <c r="K626" i="30"/>
  <c r="E627" i="30"/>
  <c r="K628" i="30"/>
  <c r="E629" i="30"/>
  <c r="K630" i="30"/>
  <c r="E631" i="30"/>
  <c r="K632" i="30"/>
  <c r="E633" i="30"/>
  <c r="K634" i="30"/>
  <c r="E635" i="30"/>
  <c r="K636" i="30"/>
  <c r="E637" i="30"/>
  <c r="K638" i="30"/>
  <c r="E644" i="30"/>
  <c r="C644" i="30"/>
  <c r="L13" i="30"/>
  <c r="L645" i="30"/>
  <c r="K645" i="30"/>
  <c r="E646" i="30"/>
  <c r="E648" i="30"/>
  <c r="E650" i="30"/>
  <c r="E652" i="30"/>
  <c r="E654" i="30"/>
  <c r="E656" i="30"/>
  <c r="E658" i="30"/>
  <c r="E660" i="30"/>
  <c r="E662" i="30"/>
  <c r="E664" i="30"/>
  <c r="E666" i="30"/>
  <c r="E668" i="30"/>
  <c r="E670" i="30"/>
  <c r="E672" i="30"/>
  <c r="E674" i="30"/>
  <c r="E676" i="30"/>
  <c r="E678" i="30"/>
  <c r="E680" i="30"/>
  <c r="E682" i="30"/>
  <c r="E684" i="30"/>
  <c r="E686" i="30"/>
  <c r="E688" i="30"/>
  <c r="E690" i="30"/>
  <c r="E692" i="30"/>
  <c r="E589" i="31"/>
  <c r="K13" i="31"/>
  <c r="C589" i="31"/>
  <c r="I589" i="31" s="1"/>
  <c r="M13" i="31"/>
  <c r="M582" i="31" s="1"/>
  <c r="M590" i="31"/>
  <c r="K590" i="31"/>
  <c r="E591" i="31"/>
  <c r="M592" i="31"/>
  <c r="K592" i="31"/>
  <c r="E593" i="31"/>
  <c r="K594" i="31"/>
  <c r="E595" i="31"/>
  <c r="K596" i="31"/>
  <c r="E597" i="31"/>
  <c r="K598" i="31"/>
  <c r="E599" i="31"/>
  <c r="K600" i="31"/>
  <c r="E601" i="31"/>
  <c r="K602" i="31"/>
  <c r="E603" i="31"/>
  <c r="K604" i="31"/>
  <c r="E605" i="31"/>
  <c r="K606" i="31"/>
  <c r="E607" i="31"/>
  <c r="K608" i="31"/>
  <c r="E609" i="31"/>
  <c r="K610" i="31"/>
  <c r="E611" i="31"/>
  <c r="K612" i="31"/>
  <c r="E613" i="31"/>
  <c r="K614" i="31"/>
  <c r="E615" i="31"/>
  <c r="K616" i="31"/>
  <c r="E617" i="31"/>
  <c r="K618" i="31"/>
  <c r="E619" i="31"/>
  <c r="K620" i="31"/>
  <c r="E621" i="31"/>
  <c r="K622" i="31"/>
  <c r="E623" i="31"/>
  <c r="K624" i="31"/>
  <c r="E625" i="31"/>
  <c r="K626" i="31"/>
  <c r="E627" i="31"/>
  <c r="K628" i="31"/>
  <c r="E629" i="31"/>
  <c r="K630" i="31"/>
  <c r="E631" i="31"/>
  <c r="K632" i="31"/>
  <c r="E633" i="31"/>
  <c r="K634" i="31"/>
  <c r="E635" i="31"/>
  <c r="K636" i="31"/>
  <c r="E637" i="31"/>
  <c r="K638" i="31"/>
  <c r="E644" i="31"/>
  <c r="C644" i="31"/>
  <c r="M645" i="31"/>
  <c r="K645" i="31"/>
  <c r="E646" i="31"/>
  <c r="E648" i="31"/>
  <c r="E650" i="31"/>
  <c r="E652" i="31"/>
  <c r="E654" i="31"/>
  <c r="E656" i="31"/>
  <c r="E658" i="31"/>
  <c r="E660" i="31"/>
  <c r="E662" i="31"/>
  <c r="E664" i="31"/>
  <c r="E666" i="31"/>
  <c r="E668" i="31"/>
  <c r="E670" i="31"/>
  <c r="E672" i="31"/>
  <c r="E674" i="31"/>
  <c r="E676" i="31"/>
  <c r="E678" i="31"/>
  <c r="E680" i="31"/>
  <c r="E682" i="31"/>
  <c r="E684" i="31"/>
  <c r="E686" i="31"/>
  <c r="E688" i="31"/>
  <c r="E690" i="31"/>
  <c r="E692" i="31"/>
  <c r="E589" i="32"/>
  <c r="K13" i="32"/>
  <c r="C589" i="32"/>
  <c r="I589" i="32" s="1"/>
  <c r="P13" i="32"/>
  <c r="P590" i="32"/>
  <c r="K590" i="32"/>
  <c r="E591" i="32"/>
  <c r="K592" i="32"/>
  <c r="E593" i="32"/>
  <c r="K594" i="32"/>
  <c r="E595" i="32"/>
  <c r="K596" i="32"/>
  <c r="E597" i="32"/>
  <c r="K598" i="32"/>
  <c r="E599" i="32"/>
  <c r="K600" i="32"/>
  <c r="E601" i="32"/>
  <c r="K602" i="32"/>
  <c r="E603" i="32"/>
  <c r="K604" i="32"/>
  <c r="E605" i="32"/>
  <c r="K606" i="32"/>
  <c r="E607" i="32"/>
  <c r="K608" i="32"/>
  <c r="E609" i="32"/>
  <c r="K610" i="32"/>
  <c r="E611" i="32"/>
  <c r="K612" i="32"/>
  <c r="E613" i="32"/>
  <c r="K614" i="32"/>
  <c r="E615" i="32"/>
  <c r="K616" i="32"/>
  <c r="E617" i="32"/>
  <c r="K618" i="32"/>
  <c r="E619" i="32"/>
  <c r="K620" i="32"/>
  <c r="E621" i="32"/>
  <c r="K622" i="32"/>
  <c r="E623" i="32"/>
  <c r="K624" i="32"/>
  <c r="E625" i="32"/>
  <c r="K626" i="32"/>
  <c r="E627" i="32"/>
  <c r="K628" i="32"/>
  <c r="E629" i="32"/>
  <c r="K630" i="32"/>
  <c r="E631" i="32"/>
  <c r="K632" i="32"/>
  <c r="E633" i="32"/>
  <c r="K634" i="32"/>
  <c r="E635" i="32"/>
  <c r="K636" i="32"/>
  <c r="E637" i="32"/>
  <c r="K638" i="32"/>
  <c r="E644" i="32"/>
  <c r="C644" i="32"/>
  <c r="I644" i="32" s="1"/>
  <c r="J13" i="32"/>
  <c r="J645" i="32"/>
  <c r="K645" i="32"/>
  <c r="E646" i="32"/>
  <c r="E648" i="32"/>
  <c r="E650" i="32"/>
  <c r="E652" i="32"/>
  <c r="E654" i="32"/>
  <c r="E656" i="32"/>
  <c r="E658" i="32"/>
  <c r="E660" i="32"/>
  <c r="E662" i="32"/>
  <c r="E664" i="32"/>
  <c r="E666" i="32"/>
  <c r="E668" i="32"/>
  <c r="E670" i="32"/>
  <c r="E672" i="32"/>
  <c r="E674" i="32"/>
  <c r="E676" i="32"/>
  <c r="E678" i="32"/>
  <c r="E680" i="32"/>
  <c r="E682" i="32"/>
  <c r="E684" i="32"/>
  <c r="E686" i="32"/>
  <c r="E688" i="32"/>
  <c r="E690" i="32"/>
  <c r="E692" i="32"/>
  <c r="E589" i="33"/>
  <c r="K13" i="33"/>
  <c r="C589" i="33"/>
  <c r="I589" i="33" s="1"/>
  <c r="P13" i="33"/>
  <c r="P245" i="33" s="1"/>
  <c r="P590" i="33"/>
  <c r="K590" i="33"/>
  <c r="E591" i="33"/>
  <c r="R13" i="33"/>
  <c r="R592" i="33"/>
  <c r="K592" i="33"/>
  <c r="E593" i="33"/>
  <c r="K594" i="33"/>
  <c r="E595" i="33"/>
  <c r="K596" i="33"/>
  <c r="E597" i="33"/>
  <c r="K598" i="33"/>
  <c r="E599" i="33"/>
  <c r="K600" i="33"/>
  <c r="E601" i="33"/>
  <c r="K602" i="33"/>
  <c r="E603" i="33"/>
  <c r="K604" i="33"/>
  <c r="E605" i="33"/>
  <c r="K606" i="33"/>
  <c r="E607" i="33"/>
  <c r="K608" i="33"/>
  <c r="E609" i="33"/>
  <c r="K610" i="33"/>
  <c r="E611" i="33"/>
  <c r="K612" i="33"/>
  <c r="E613" i="33"/>
  <c r="K614" i="33"/>
  <c r="E615" i="33"/>
  <c r="K616" i="33"/>
  <c r="E617" i="33"/>
  <c r="K618" i="33"/>
  <c r="E619" i="33"/>
  <c r="K620" i="33"/>
  <c r="E621" i="33"/>
  <c r="K622" i="33"/>
  <c r="E623" i="33"/>
  <c r="K624" i="33"/>
  <c r="E625" i="33"/>
  <c r="K626" i="33"/>
  <c r="E627" i="33"/>
  <c r="K628" i="33"/>
  <c r="E629" i="33"/>
  <c r="K630" i="33"/>
  <c r="E631" i="33"/>
  <c r="K632" i="33"/>
  <c r="E633" i="33"/>
  <c r="K634" i="33"/>
  <c r="E635" i="33"/>
  <c r="K636" i="33"/>
  <c r="E637" i="33"/>
  <c r="K638" i="33"/>
  <c r="E644" i="33"/>
  <c r="C644" i="33"/>
  <c r="J13" i="33"/>
  <c r="J582" i="33" s="1"/>
  <c r="J645" i="33"/>
  <c r="K645" i="33"/>
  <c r="E646" i="33"/>
  <c r="E648" i="33"/>
  <c r="E650" i="33"/>
  <c r="E652" i="33"/>
  <c r="E654" i="33"/>
  <c r="E656" i="33"/>
  <c r="E658" i="33"/>
  <c r="E660" i="33"/>
  <c r="E662" i="33"/>
  <c r="E664" i="33"/>
  <c r="E666" i="33"/>
  <c r="E668" i="33"/>
  <c r="E670" i="33"/>
  <c r="E672" i="33"/>
  <c r="E674" i="33"/>
  <c r="E676" i="33"/>
  <c r="E678" i="33"/>
  <c r="E680" i="33"/>
  <c r="E682" i="33"/>
  <c r="E684" i="33"/>
  <c r="E686" i="33"/>
  <c r="E688" i="33"/>
  <c r="E690" i="33"/>
  <c r="E692" i="33"/>
  <c r="E589" i="34"/>
  <c r="K13" i="34"/>
  <c r="C589" i="34"/>
  <c r="I589" i="34" s="1"/>
  <c r="G589" i="34" s="1"/>
  <c r="R13" i="34"/>
  <c r="R590" i="34"/>
  <c r="K590" i="34"/>
  <c r="E591" i="34"/>
  <c r="J13" i="34"/>
  <c r="J582" i="34" s="1"/>
  <c r="J592" i="34"/>
  <c r="K592" i="34"/>
  <c r="E593" i="34"/>
  <c r="K594" i="34"/>
  <c r="E595" i="34"/>
  <c r="K596" i="34"/>
  <c r="E597" i="34"/>
  <c r="K598" i="34"/>
  <c r="E599" i="34"/>
  <c r="K600" i="34"/>
  <c r="E601" i="34"/>
  <c r="K602" i="34"/>
  <c r="E603" i="34"/>
  <c r="K604" i="34"/>
  <c r="E605" i="34"/>
  <c r="K606" i="34"/>
  <c r="E607" i="34"/>
  <c r="K608" i="34"/>
  <c r="E609" i="34"/>
  <c r="K610" i="34"/>
  <c r="E611" i="34"/>
  <c r="K612" i="34"/>
  <c r="E613" i="34"/>
  <c r="K614" i="34"/>
  <c r="E615" i="34"/>
  <c r="K616" i="34"/>
  <c r="E617" i="34"/>
  <c r="K618" i="34"/>
  <c r="E619" i="34"/>
  <c r="K620" i="34"/>
  <c r="E621" i="34"/>
  <c r="K622" i="34"/>
  <c r="E623" i="34"/>
  <c r="K624" i="34"/>
  <c r="E625" i="34"/>
  <c r="K626" i="34"/>
  <c r="E627" i="34"/>
  <c r="K628" i="34"/>
  <c r="E629" i="34"/>
  <c r="K630" i="34"/>
  <c r="E631" i="34"/>
  <c r="K632" i="34"/>
  <c r="E633" i="34"/>
  <c r="K634" i="34"/>
  <c r="E635" i="34"/>
  <c r="K636" i="34"/>
  <c r="E637" i="34"/>
  <c r="K638" i="34"/>
  <c r="E644" i="34"/>
  <c r="C644" i="34"/>
  <c r="K645" i="34"/>
  <c r="E646" i="34"/>
  <c r="E648" i="34"/>
  <c r="E650" i="34"/>
  <c r="E652" i="34"/>
  <c r="E654" i="34"/>
  <c r="E656" i="34"/>
  <c r="E658" i="34"/>
  <c r="E660" i="34"/>
  <c r="E662" i="34"/>
  <c r="E664" i="34"/>
  <c r="E666" i="34"/>
  <c r="E668" i="34"/>
  <c r="E670" i="34"/>
  <c r="E672" i="34"/>
  <c r="E674" i="34"/>
  <c r="E676" i="34"/>
  <c r="E678" i="34"/>
  <c r="E680" i="34"/>
  <c r="E682" i="34"/>
  <c r="E684" i="34"/>
  <c r="E686" i="34"/>
  <c r="E688" i="34"/>
  <c r="E690" i="34"/>
  <c r="E692" i="34"/>
  <c r="E589" i="35"/>
  <c r="K13" i="35"/>
  <c r="C589" i="35"/>
  <c r="I589" i="35" s="1"/>
  <c r="M13" i="35"/>
  <c r="M582" i="35" s="1"/>
  <c r="M590" i="35"/>
  <c r="K590" i="35"/>
  <c r="E591" i="35"/>
  <c r="L13" i="35"/>
  <c r="L592" i="35"/>
  <c r="K592" i="35"/>
  <c r="E593" i="35"/>
  <c r="K594" i="35"/>
  <c r="E595" i="35"/>
  <c r="K596" i="35"/>
  <c r="E597" i="35"/>
  <c r="K598" i="35"/>
  <c r="E599" i="35"/>
  <c r="K600" i="35"/>
  <c r="E601" i="35"/>
  <c r="K602" i="35"/>
  <c r="E603" i="35"/>
  <c r="K604" i="35"/>
  <c r="E605" i="35"/>
  <c r="K606" i="35"/>
  <c r="E607" i="35"/>
  <c r="K608" i="35"/>
  <c r="E609" i="35"/>
  <c r="K610" i="35"/>
  <c r="E611" i="35"/>
  <c r="K612" i="35"/>
  <c r="E613" i="35"/>
  <c r="K614" i="35"/>
  <c r="E615" i="35"/>
  <c r="K616" i="35"/>
  <c r="E617" i="35"/>
  <c r="K618" i="35"/>
  <c r="E619" i="35"/>
  <c r="K620" i="35"/>
  <c r="E621" i="35"/>
  <c r="K622" i="35"/>
  <c r="E623" i="35"/>
  <c r="K624" i="35"/>
  <c r="E625" i="35"/>
  <c r="K626" i="35"/>
  <c r="E627" i="35"/>
  <c r="K628" i="35"/>
  <c r="E629" i="35"/>
  <c r="K630" i="35"/>
  <c r="E631" i="35"/>
  <c r="K632" i="35"/>
  <c r="E633" i="35"/>
  <c r="K634" i="35"/>
  <c r="E635" i="35"/>
  <c r="K636" i="35"/>
  <c r="E637" i="35"/>
  <c r="K638" i="35"/>
  <c r="E644" i="35"/>
  <c r="C644" i="35"/>
  <c r="K645" i="35"/>
  <c r="E646" i="35"/>
  <c r="E648" i="35"/>
  <c r="E650" i="35"/>
  <c r="E652" i="35"/>
  <c r="E654" i="35"/>
  <c r="E656" i="35"/>
  <c r="E658" i="35"/>
  <c r="E660" i="35"/>
  <c r="E662" i="35"/>
  <c r="E664" i="35"/>
  <c r="E666" i="35"/>
  <c r="E668" i="35"/>
  <c r="E670" i="35"/>
  <c r="E672" i="35"/>
  <c r="E674" i="35"/>
  <c r="E676" i="35"/>
  <c r="E678" i="35"/>
  <c r="E680" i="35"/>
  <c r="E682" i="35"/>
  <c r="E684" i="35"/>
  <c r="E686" i="35"/>
  <c r="E688" i="35"/>
  <c r="E690" i="35"/>
  <c r="E692" i="35"/>
  <c r="E589" i="36"/>
  <c r="K13" i="36"/>
  <c r="C589" i="36"/>
  <c r="I589" i="36" s="1"/>
  <c r="O13" i="36"/>
  <c r="O590" i="36"/>
  <c r="K590" i="36"/>
  <c r="E591" i="36"/>
  <c r="R13" i="36"/>
  <c r="R245" i="36" s="1"/>
  <c r="R592" i="36"/>
  <c r="K592" i="36"/>
  <c r="E593" i="36"/>
  <c r="K594" i="36"/>
  <c r="E595" i="36"/>
  <c r="K596" i="36"/>
  <c r="E597" i="36"/>
  <c r="K598" i="36"/>
  <c r="E599" i="36"/>
  <c r="K600" i="36"/>
  <c r="E601" i="36"/>
  <c r="K602" i="36"/>
  <c r="E603" i="36"/>
  <c r="K604" i="36"/>
  <c r="E605" i="36"/>
  <c r="K606" i="36"/>
  <c r="E607" i="36"/>
  <c r="K608" i="36"/>
  <c r="E609" i="36"/>
  <c r="K610" i="36"/>
  <c r="E611" i="36"/>
  <c r="K612" i="36"/>
  <c r="E613" i="36"/>
  <c r="K614" i="36"/>
  <c r="E615" i="36"/>
  <c r="K616" i="36"/>
  <c r="E617" i="36"/>
  <c r="K618" i="36"/>
  <c r="E619" i="36"/>
  <c r="K620" i="36"/>
  <c r="E621" i="36"/>
  <c r="K622" i="36"/>
  <c r="E623" i="36"/>
  <c r="K624" i="36"/>
  <c r="E625" i="36"/>
  <c r="K626" i="36"/>
  <c r="E627" i="36"/>
  <c r="K628" i="36"/>
  <c r="E629" i="36"/>
  <c r="K630" i="36"/>
  <c r="E631" i="36"/>
  <c r="K632" i="36"/>
  <c r="E633" i="36"/>
  <c r="K634" i="36"/>
  <c r="E635" i="36"/>
  <c r="K636" i="36"/>
  <c r="E637" i="36"/>
  <c r="K638" i="36"/>
  <c r="E644" i="36"/>
  <c r="C644" i="36"/>
  <c r="I644" i="36" s="1"/>
  <c r="S13" i="36"/>
  <c r="S582" i="36" s="1"/>
  <c r="S645" i="36"/>
  <c r="K645" i="36"/>
  <c r="E646" i="36"/>
  <c r="E648" i="36"/>
  <c r="E650" i="36"/>
  <c r="E652" i="36"/>
  <c r="E654" i="36"/>
  <c r="E656" i="36"/>
  <c r="E658" i="36"/>
  <c r="E660" i="36"/>
  <c r="E662" i="36"/>
  <c r="E664" i="36"/>
  <c r="E666" i="36"/>
  <c r="E668" i="36"/>
  <c r="E670" i="36"/>
  <c r="E672" i="36"/>
  <c r="E674" i="36"/>
  <c r="E676" i="36"/>
  <c r="E678" i="36"/>
  <c r="E680" i="36"/>
  <c r="E682" i="36"/>
  <c r="E684" i="36"/>
  <c r="E686" i="36"/>
  <c r="E688" i="36"/>
  <c r="E690" i="36"/>
  <c r="E692" i="36"/>
  <c r="E589" i="37"/>
  <c r="K13" i="37"/>
  <c r="C589" i="37"/>
  <c r="I589" i="37" s="1"/>
  <c r="R13" i="37"/>
  <c r="R590" i="37"/>
  <c r="K590" i="37"/>
  <c r="E591" i="37"/>
  <c r="Q13" i="37"/>
  <c r="Q592" i="37"/>
  <c r="K592" i="37"/>
  <c r="E593" i="37"/>
  <c r="K594" i="37"/>
  <c r="E595" i="37"/>
  <c r="K596" i="37"/>
  <c r="E597" i="37"/>
  <c r="K598" i="37"/>
  <c r="E599" i="37"/>
  <c r="K600" i="37"/>
  <c r="E601" i="37"/>
  <c r="K602" i="37"/>
  <c r="E603" i="37"/>
  <c r="K604" i="37"/>
  <c r="E605" i="37"/>
  <c r="K606" i="37"/>
  <c r="E607" i="37"/>
  <c r="K608" i="37"/>
  <c r="E609" i="37"/>
  <c r="K610" i="37"/>
  <c r="E611" i="37"/>
  <c r="K612" i="37"/>
  <c r="E613" i="37"/>
  <c r="K614" i="37"/>
  <c r="E615" i="37"/>
  <c r="K616" i="37"/>
  <c r="E617" i="37"/>
  <c r="K618" i="37"/>
  <c r="E619" i="37"/>
  <c r="K620" i="37"/>
  <c r="E621" i="37"/>
  <c r="K622" i="37"/>
  <c r="E623" i="37"/>
  <c r="K624" i="37"/>
  <c r="E625" i="37"/>
  <c r="K626" i="37"/>
  <c r="E627" i="37"/>
  <c r="K628" i="37"/>
  <c r="E629" i="37"/>
  <c r="K630" i="37"/>
  <c r="E631" i="37"/>
  <c r="K632" i="37"/>
  <c r="E633" i="37"/>
  <c r="K634" i="37"/>
  <c r="E635" i="37"/>
  <c r="K636" i="37"/>
  <c r="E637" i="37"/>
  <c r="K638" i="37"/>
  <c r="E644" i="37"/>
  <c r="C644" i="37"/>
  <c r="K645" i="37"/>
  <c r="E646" i="37"/>
  <c r="E648" i="37"/>
  <c r="E650" i="37"/>
  <c r="E652" i="37"/>
  <c r="E654" i="37"/>
  <c r="E656" i="37"/>
  <c r="E658" i="37"/>
  <c r="E660" i="37"/>
  <c r="E662" i="37"/>
  <c r="E664" i="37"/>
  <c r="E666" i="37"/>
  <c r="E668" i="37"/>
  <c r="E670" i="37"/>
  <c r="E672" i="37"/>
  <c r="E674" i="37"/>
  <c r="E676" i="37"/>
  <c r="E678" i="37"/>
  <c r="E680" i="37"/>
  <c r="E682" i="37"/>
  <c r="E684" i="37"/>
  <c r="E686" i="37"/>
  <c r="E688" i="37"/>
  <c r="E690" i="37"/>
  <c r="E692" i="37"/>
  <c r="E589" i="38"/>
  <c r="K13" i="38"/>
  <c r="C589" i="38"/>
  <c r="I589" i="38" s="1"/>
  <c r="R13" i="38"/>
  <c r="R582" i="38" s="1"/>
  <c r="R590" i="38"/>
  <c r="K590" i="38"/>
  <c r="E591" i="38"/>
  <c r="J13" i="38"/>
  <c r="J582" i="38" s="1"/>
  <c r="J592" i="38"/>
  <c r="K592" i="38"/>
  <c r="E593" i="38"/>
  <c r="K594" i="38"/>
  <c r="E595" i="38"/>
  <c r="K596" i="38"/>
  <c r="E597" i="38"/>
  <c r="K598" i="38"/>
  <c r="E599" i="38"/>
  <c r="K600" i="38"/>
  <c r="E601" i="38"/>
  <c r="K602" i="38"/>
  <c r="E603" i="38"/>
  <c r="K604" i="38"/>
  <c r="E605" i="38"/>
  <c r="K606" i="38"/>
  <c r="E607" i="38"/>
  <c r="K608" i="38"/>
  <c r="E609" i="38"/>
  <c r="K610" i="38"/>
  <c r="E611" i="38"/>
  <c r="K612" i="38"/>
  <c r="E613" i="38"/>
  <c r="K614" i="38"/>
  <c r="E615" i="38"/>
  <c r="K616" i="38"/>
  <c r="E617" i="38"/>
  <c r="K618" i="38"/>
  <c r="E619" i="38"/>
  <c r="K620" i="38"/>
  <c r="E621" i="38"/>
  <c r="K622" i="38"/>
  <c r="E623" i="38"/>
  <c r="K624" i="38"/>
  <c r="E625" i="38"/>
  <c r="K626" i="38"/>
  <c r="E627" i="38"/>
  <c r="K628" i="38"/>
  <c r="E629" i="38"/>
  <c r="K630" i="38"/>
  <c r="E631" i="38"/>
  <c r="K632" i="38"/>
  <c r="E633" i="38"/>
  <c r="K634" i="38"/>
  <c r="E635" i="38"/>
  <c r="K636" i="38"/>
  <c r="E637" i="38"/>
  <c r="K638" i="38"/>
  <c r="E644" i="38"/>
  <c r="C644" i="38"/>
  <c r="I644" i="38" s="1"/>
  <c r="J645" i="38"/>
  <c r="S13" i="38"/>
  <c r="S582" i="38" s="1"/>
  <c r="S645" i="38"/>
  <c r="K645" i="38"/>
  <c r="E646" i="38"/>
  <c r="E648" i="38"/>
  <c r="E650" i="38"/>
  <c r="E652" i="38"/>
  <c r="E654" i="38"/>
  <c r="E656" i="38"/>
  <c r="E658" i="38"/>
  <c r="E660" i="38"/>
  <c r="E662" i="38"/>
  <c r="E664" i="38"/>
  <c r="E666" i="38"/>
  <c r="E668" i="38"/>
  <c r="E670" i="38"/>
  <c r="E672" i="38"/>
  <c r="E674" i="38"/>
  <c r="E676" i="38"/>
  <c r="E678" i="38"/>
  <c r="E680" i="38"/>
  <c r="E682" i="38"/>
  <c r="E684" i="38"/>
  <c r="E686" i="38"/>
  <c r="E688" i="38"/>
  <c r="E690" i="38"/>
  <c r="E692" i="38"/>
  <c r="E589" i="39"/>
  <c r="K13" i="39"/>
  <c r="C589" i="39"/>
  <c r="I589" i="39" s="1"/>
  <c r="G589" i="39" s="1"/>
  <c r="S13" i="39"/>
  <c r="S590" i="39"/>
  <c r="K590" i="39"/>
  <c r="E591" i="39"/>
  <c r="M13" i="39"/>
  <c r="M592" i="39"/>
  <c r="K592" i="39"/>
  <c r="E593" i="39"/>
  <c r="K594" i="39"/>
  <c r="E595" i="39"/>
  <c r="K596" i="39"/>
  <c r="E597" i="39"/>
  <c r="K598" i="39"/>
  <c r="E599" i="39"/>
  <c r="K600" i="39"/>
  <c r="E601" i="39"/>
  <c r="K602" i="39"/>
  <c r="E603" i="39"/>
  <c r="K604" i="39"/>
  <c r="E605" i="39"/>
  <c r="K606" i="39"/>
  <c r="E607" i="39"/>
  <c r="K608" i="39"/>
  <c r="E609" i="39"/>
  <c r="K610" i="39"/>
  <c r="E611" i="39"/>
  <c r="K612" i="39"/>
  <c r="E613" i="39"/>
  <c r="K614" i="39"/>
  <c r="E615" i="39"/>
  <c r="K616" i="39"/>
  <c r="E617" i="39"/>
  <c r="K618" i="39"/>
  <c r="E619" i="39"/>
  <c r="K620" i="39"/>
  <c r="E621" i="39"/>
  <c r="K622" i="39"/>
  <c r="E623" i="39"/>
  <c r="K624" i="39"/>
  <c r="E625" i="39"/>
  <c r="K626" i="39"/>
  <c r="E627" i="39"/>
  <c r="K628" i="39"/>
  <c r="E629" i="39"/>
  <c r="K630" i="39"/>
  <c r="E631" i="39"/>
  <c r="K632" i="39"/>
  <c r="E633" i="39"/>
  <c r="K634" i="39"/>
  <c r="E635" i="39"/>
  <c r="K636" i="39"/>
  <c r="E637" i="39"/>
  <c r="K638" i="39"/>
  <c r="E644" i="39"/>
  <c r="C644" i="39"/>
  <c r="K645" i="39"/>
  <c r="E646" i="39"/>
  <c r="E648" i="39"/>
  <c r="E650" i="39"/>
  <c r="E652" i="39"/>
  <c r="E654" i="39"/>
  <c r="E656" i="39"/>
  <c r="E658" i="39"/>
  <c r="E660" i="39"/>
  <c r="E662" i="39"/>
  <c r="E664" i="39"/>
  <c r="E666" i="39"/>
  <c r="E668" i="39"/>
  <c r="E670" i="39"/>
  <c r="E672" i="39"/>
  <c r="E674" i="39"/>
  <c r="E676" i="39"/>
  <c r="E678" i="39"/>
  <c r="E680" i="39"/>
  <c r="E682" i="39"/>
  <c r="E684" i="39"/>
  <c r="E686" i="39"/>
  <c r="E688" i="39"/>
  <c r="E690" i="39"/>
  <c r="E692" i="39"/>
  <c r="J590" i="2"/>
  <c r="J592" i="2"/>
  <c r="J594" i="2"/>
  <c r="J596" i="2"/>
  <c r="J598" i="2"/>
  <c r="J600" i="2"/>
  <c r="J602" i="2"/>
  <c r="J604" i="2"/>
  <c r="J606" i="2"/>
  <c r="J608" i="2"/>
  <c r="J610" i="2"/>
  <c r="J612" i="2"/>
  <c r="J614" i="2"/>
  <c r="J616" i="2"/>
  <c r="J618" i="2"/>
  <c r="J620" i="2"/>
  <c r="J622" i="2"/>
  <c r="J624" i="2"/>
  <c r="J626" i="2"/>
  <c r="J628" i="2"/>
  <c r="J630" i="2"/>
  <c r="J632" i="2"/>
  <c r="J634" i="2"/>
  <c r="J636" i="2"/>
  <c r="J638" i="2"/>
  <c r="C348" i="15"/>
  <c r="C646" i="31" s="1"/>
  <c r="I646" i="31" s="1"/>
  <c r="J13" i="30"/>
  <c r="J582" i="30" s="1"/>
  <c r="J590" i="30"/>
  <c r="J592" i="30"/>
  <c r="J594" i="30"/>
  <c r="J596" i="30"/>
  <c r="J598" i="30"/>
  <c r="J600" i="30"/>
  <c r="J602" i="30"/>
  <c r="J604" i="30"/>
  <c r="J606" i="30"/>
  <c r="J608" i="30"/>
  <c r="J610" i="30"/>
  <c r="J612" i="30"/>
  <c r="J614" i="30"/>
  <c r="J616" i="30"/>
  <c r="J618" i="30"/>
  <c r="J620" i="30"/>
  <c r="J622" i="30"/>
  <c r="J624" i="30"/>
  <c r="J626" i="30"/>
  <c r="J628" i="30"/>
  <c r="J630" i="30"/>
  <c r="J632" i="30"/>
  <c r="J634" i="30"/>
  <c r="J636" i="30"/>
  <c r="J638" i="30"/>
  <c r="J645" i="30"/>
  <c r="J13" i="31"/>
  <c r="J582" i="31" s="1"/>
  <c r="J590" i="31"/>
  <c r="J592" i="31"/>
  <c r="J594" i="31"/>
  <c r="J596" i="31"/>
  <c r="J598" i="31"/>
  <c r="J600" i="31"/>
  <c r="J602" i="31"/>
  <c r="J604" i="31"/>
  <c r="J606" i="31"/>
  <c r="J608" i="31"/>
  <c r="J610" i="31"/>
  <c r="J612" i="31"/>
  <c r="J614" i="31"/>
  <c r="J616" i="31"/>
  <c r="J618" i="31"/>
  <c r="J620" i="31"/>
  <c r="J622" i="31"/>
  <c r="J624" i="31"/>
  <c r="J626" i="31"/>
  <c r="J628" i="31"/>
  <c r="J630" i="31"/>
  <c r="J632" i="31"/>
  <c r="J634" i="31"/>
  <c r="J636" i="31"/>
  <c r="J638" i="31"/>
  <c r="J645" i="31"/>
  <c r="J590" i="32"/>
  <c r="J592" i="32"/>
  <c r="J594" i="32"/>
  <c r="J596" i="32"/>
  <c r="J598" i="32"/>
  <c r="J600" i="32"/>
  <c r="J602" i="32"/>
  <c r="J604" i="32"/>
  <c r="J606" i="32"/>
  <c r="J608" i="32"/>
  <c r="J610" i="32"/>
  <c r="J612" i="32"/>
  <c r="J614" i="32"/>
  <c r="J616" i="32"/>
  <c r="J618" i="32"/>
  <c r="J620" i="32"/>
  <c r="J622" i="32"/>
  <c r="J624" i="32"/>
  <c r="J626" i="32"/>
  <c r="J628" i="32"/>
  <c r="J630" i="32"/>
  <c r="J632" i="32"/>
  <c r="J634" i="32"/>
  <c r="J636" i="32"/>
  <c r="J638" i="32"/>
  <c r="J590" i="33"/>
  <c r="J592" i="33"/>
  <c r="J594" i="33"/>
  <c r="J596" i="33"/>
  <c r="J598" i="33"/>
  <c r="J600" i="33"/>
  <c r="J602" i="33"/>
  <c r="J604" i="33"/>
  <c r="J606" i="33"/>
  <c r="J608" i="33"/>
  <c r="J610" i="33"/>
  <c r="J612" i="33"/>
  <c r="J614" i="33"/>
  <c r="J616" i="33"/>
  <c r="J618" i="33"/>
  <c r="J620" i="33"/>
  <c r="J622" i="33"/>
  <c r="J624" i="33"/>
  <c r="J626" i="33"/>
  <c r="J628" i="33"/>
  <c r="J630" i="33"/>
  <c r="J632" i="33"/>
  <c r="J634" i="33"/>
  <c r="J636" i="33"/>
  <c r="J638" i="33"/>
  <c r="J590" i="34"/>
  <c r="J594" i="34"/>
  <c r="J596" i="34"/>
  <c r="J598" i="34"/>
  <c r="J600" i="34"/>
  <c r="J602" i="34"/>
  <c r="J604" i="34"/>
  <c r="J606" i="34"/>
  <c r="J608" i="34"/>
  <c r="J610" i="34"/>
  <c r="J612" i="34"/>
  <c r="J614" i="34"/>
  <c r="J616" i="34"/>
  <c r="J618" i="34"/>
  <c r="J620" i="34"/>
  <c r="J622" i="34"/>
  <c r="J624" i="34"/>
  <c r="J626" i="34"/>
  <c r="J628" i="34"/>
  <c r="J630" i="34"/>
  <c r="J632" i="34"/>
  <c r="J634" i="34"/>
  <c r="J636" i="34"/>
  <c r="J638" i="34"/>
  <c r="J645" i="34"/>
  <c r="J13" i="35"/>
  <c r="J582" i="35" s="1"/>
  <c r="J590" i="35"/>
  <c r="J592" i="35"/>
  <c r="J594" i="35"/>
  <c r="J596" i="35"/>
  <c r="J598" i="35"/>
  <c r="J600" i="35"/>
  <c r="J602" i="35"/>
  <c r="J604" i="35"/>
  <c r="J606" i="35"/>
  <c r="J608" i="35"/>
  <c r="J610" i="35"/>
  <c r="J612" i="35"/>
  <c r="J614" i="35"/>
  <c r="J616" i="35"/>
  <c r="J618" i="35"/>
  <c r="J620" i="35"/>
  <c r="J622" i="35"/>
  <c r="J624" i="35"/>
  <c r="J626" i="35"/>
  <c r="J628" i="35"/>
  <c r="J630" i="35"/>
  <c r="J632" i="35"/>
  <c r="J634" i="35"/>
  <c r="J636" i="35"/>
  <c r="J638" i="35"/>
  <c r="J645" i="35"/>
  <c r="J13" i="36"/>
  <c r="J582" i="36" s="1"/>
  <c r="J590" i="36"/>
  <c r="J592" i="36"/>
  <c r="J594" i="36"/>
  <c r="J596" i="36"/>
  <c r="J598" i="36"/>
  <c r="J600" i="36"/>
  <c r="J602" i="36"/>
  <c r="J604" i="36"/>
  <c r="J606" i="36"/>
  <c r="J608" i="36"/>
  <c r="J610" i="36"/>
  <c r="J612" i="36"/>
  <c r="J614" i="36"/>
  <c r="J616" i="36"/>
  <c r="J618" i="36"/>
  <c r="J620" i="36"/>
  <c r="J622" i="36"/>
  <c r="J624" i="36"/>
  <c r="J626" i="36"/>
  <c r="J628" i="36"/>
  <c r="J630" i="36"/>
  <c r="J632" i="36"/>
  <c r="J634" i="36"/>
  <c r="J636" i="36"/>
  <c r="J638" i="36"/>
  <c r="J645" i="36"/>
  <c r="J13" i="37"/>
  <c r="J582" i="37" s="1"/>
  <c r="J590" i="37"/>
  <c r="J592" i="37"/>
  <c r="J594" i="37"/>
  <c r="J596" i="37"/>
  <c r="J598" i="37"/>
  <c r="J600" i="37"/>
  <c r="J602" i="37"/>
  <c r="J604" i="37"/>
  <c r="J606" i="37"/>
  <c r="J608" i="37"/>
  <c r="J610" i="37"/>
  <c r="J612" i="37"/>
  <c r="J614" i="37"/>
  <c r="J616" i="37"/>
  <c r="J618" i="37"/>
  <c r="J620" i="37"/>
  <c r="J622" i="37"/>
  <c r="J624" i="37"/>
  <c r="J626" i="37"/>
  <c r="J628" i="37"/>
  <c r="J630" i="37"/>
  <c r="J632" i="37"/>
  <c r="J634" i="37"/>
  <c r="J636" i="37"/>
  <c r="J638" i="37"/>
  <c r="J645" i="37"/>
  <c r="J590" i="38"/>
  <c r="J594" i="38"/>
  <c r="J596" i="38"/>
  <c r="J598" i="38"/>
  <c r="J600" i="38"/>
  <c r="J602" i="38"/>
  <c r="J604" i="38"/>
  <c r="J606" i="38"/>
  <c r="J608" i="38"/>
  <c r="J610" i="38"/>
  <c r="J612" i="38"/>
  <c r="J614" i="38"/>
  <c r="J616" i="38"/>
  <c r="J618" i="38"/>
  <c r="J620" i="38"/>
  <c r="J622" i="38"/>
  <c r="J624" i="38"/>
  <c r="J626" i="38"/>
  <c r="J628" i="38"/>
  <c r="J630" i="38"/>
  <c r="J632" i="38"/>
  <c r="J634" i="38"/>
  <c r="J636" i="38"/>
  <c r="J638" i="38"/>
  <c r="J13" i="39"/>
  <c r="J582" i="39" s="1"/>
  <c r="J645" i="39"/>
  <c r="E589" i="40"/>
  <c r="J13" i="40"/>
  <c r="C589" i="40"/>
  <c r="I589" i="40" s="1"/>
  <c r="R13" i="40"/>
  <c r="R582" i="40" s="1"/>
  <c r="R590" i="40"/>
  <c r="J590" i="40"/>
  <c r="E591" i="40"/>
  <c r="J592" i="40"/>
  <c r="E593" i="40"/>
  <c r="J594" i="40"/>
  <c r="E595" i="40"/>
  <c r="J596" i="40"/>
  <c r="E597" i="40"/>
  <c r="J598" i="40"/>
  <c r="E599" i="40"/>
  <c r="J600" i="40"/>
  <c r="E601" i="40"/>
  <c r="J602" i="40"/>
  <c r="E603" i="40"/>
  <c r="J604" i="40"/>
  <c r="E605" i="40"/>
  <c r="J606" i="40"/>
  <c r="E607" i="40"/>
  <c r="J608" i="40"/>
  <c r="E609" i="40"/>
  <c r="J610" i="40"/>
  <c r="E611" i="40"/>
  <c r="J612" i="40"/>
  <c r="E613" i="40"/>
  <c r="J614" i="40"/>
  <c r="E615" i="40"/>
  <c r="J616" i="40"/>
  <c r="E617" i="40"/>
  <c r="J618" i="40"/>
  <c r="E619" i="40"/>
  <c r="J620" i="40"/>
  <c r="E621" i="40"/>
  <c r="J622" i="40"/>
  <c r="E623" i="40"/>
  <c r="J624" i="40"/>
  <c r="E625" i="40"/>
  <c r="J626" i="40"/>
  <c r="E627" i="40"/>
  <c r="J628" i="40"/>
  <c r="E629" i="40"/>
  <c r="J630" i="40"/>
  <c r="E631" i="40"/>
  <c r="J632" i="40"/>
  <c r="E633" i="40"/>
  <c r="J634" i="40"/>
  <c r="E635" i="40"/>
  <c r="J636" i="40"/>
  <c r="E637" i="40"/>
  <c r="J638" i="40"/>
  <c r="E644" i="40"/>
  <c r="C644" i="40"/>
  <c r="K13" i="40"/>
  <c r="K645" i="40"/>
  <c r="J645" i="40"/>
  <c r="E646" i="40"/>
  <c r="E648" i="40"/>
  <c r="E650" i="40"/>
  <c r="E652" i="40"/>
  <c r="E654" i="40"/>
  <c r="E656" i="40"/>
  <c r="E658" i="40"/>
  <c r="E660" i="40"/>
  <c r="E662" i="40"/>
  <c r="E664" i="40"/>
  <c r="E666" i="40"/>
  <c r="E668" i="40"/>
  <c r="E670" i="40"/>
  <c r="E672" i="40"/>
  <c r="E674" i="40"/>
  <c r="E676" i="40"/>
  <c r="E678" i="40"/>
  <c r="E680" i="40"/>
  <c r="E682" i="40"/>
  <c r="E684" i="40"/>
  <c r="E686" i="40"/>
  <c r="E688" i="40"/>
  <c r="E690" i="40"/>
  <c r="E692" i="40"/>
  <c r="S13" i="2"/>
  <c r="S582" i="2" s="1"/>
  <c r="S590" i="2"/>
  <c r="S592" i="2"/>
  <c r="S594" i="2"/>
  <c r="S596" i="2"/>
  <c r="S598" i="2"/>
  <c r="S600" i="2"/>
  <c r="S602" i="2"/>
  <c r="S604" i="2"/>
  <c r="S606" i="2"/>
  <c r="S608" i="2"/>
  <c r="S610" i="2"/>
  <c r="S612" i="2"/>
  <c r="S614" i="2"/>
  <c r="S616" i="2"/>
  <c r="S618" i="2"/>
  <c r="S620" i="2"/>
  <c r="S622" i="2"/>
  <c r="S624" i="2"/>
  <c r="S626" i="2"/>
  <c r="S628" i="2"/>
  <c r="S630" i="2"/>
  <c r="S632" i="2"/>
  <c r="S634" i="2"/>
  <c r="S636" i="2"/>
  <c r="S638" i="2"/>
  <c r="S645" i="2"/>
  <c r="S13" i="30"/>
  <c r="S590" i="30"/>
  <c r="S592" i="30"/>
  <c r="S594" i="30"/>
  <c r="S596" i="30"/>
  <c r="S598" i="30"/>
  <c r="S600" i="30"/>
  <c r="S602" i="30"/>
  <c r="S604" i="30"/>
  <c r="S606" i="30"/>
  <c r="S608" i="30"/>
  <c r="S610" i="30"/>
  <c r="S612" i="30"/>
  <c r="S614" i="30"/>
  <c r="S616" i="30"/>
  <c r="S618" i="30"/>
  <c r="S620" i="30"/>
  <c r="S622" i="30"/>
  <c r="S624" i="30"/>
  <c r="S626" i="30"/>
  <c r="S628" i="30"/>
  <c r="S630" i="30"/>
  <c r="S632" i="30"/>
  <c r="S634" i="30"/>
  <c r="S636" i="30"/>
  <c r="S638" i="30"/>
  <c r="S645" i="30"/>
  <c r="S13" i="31"/>
  <c r="S590" i="31"/>
  <c r="S592" i="31"/>
  <c r="S594" i="31"/>
  <c r="S596" i="31"/>
  <c r="S598" i="31"/>
  <c r="S600" i="31"/>
  <c r="S602" i="31"/>
  <c r="S604" i="31"/>
  <c r="S606" i="31"/>
  <c r="S608" i="31"/>
  <c r="S610" i="31"/>
  <c r="S612" i="31"/>
  <c r="S614" i="31"/>
  <c r="S616" i="31"/>
  <c r="S618" i="31"/>
  <c r="S620" i="31"/>
  <c r="S622" i="31"/>
  <c r="S624" i="31"/>
  <c r="S626" i="31"/>
  <c r="S628" i="31"/>
  <c r="S630" i="31"/>
  <c r="S632" i="31"/>
  <c r="S634" i="31"/>
  <c r="S636" i="31"/>
  <c r="S638" i="31"/>
  <c r="S645" i="31"/>
  <c r="S13" i="32"/>
  <c r="S590" i="32"/>
  <c r="S592" i="32"/>
  <c r="S594" i="32"/>
  <c r="S596" i="32"/>
  <c r="S598" i="32"/>
  <c r="S600" i="32"/>
  <c r="S602" i="32"/>
  <c r="S604" i="32"/>
  <c r="S606" i="32"/>
  <c r="S608" i="32"/>
  <c r="S610" i="32"/>
  <c r="S612" i="32"/>
  <c r="S614" i="32"/>
  <c r="S616" i="32"/>
  <c r="S618" i="32"/>
  <c r="S620" i="32"/>
  <c r="S622" i="32"/>
  <c r="S624" i="32"/>
  <c r="S626" i="32"/>
  <c r="S628" i="32"/>
  <c r="S630" i="32"/>
  <c r="S632" i="32"/>
  <c r="S634" i="32"/>
  <c r="S636" i="32"/>
  <c r="S638" i="32"/>
  <c r="S645" i="32"/>
  <c r="S13" i="33"/>
  <c r="S590" i="33"/>
  <c r="S592" i="33"/>
  <c r="S594" i="33"/>
  <c r="S596" i="33"/>
  <c r="S598" i="33"/>
  <c r="S600" i="33"/>
  <c r="S602" i="33"/>
  <c r="S604" i="33"/>
  <c r="S606" i="33"/>
  <c r="S608" i="33"/>
  <c r="S610" i="33"/>
  <c r="S612" i="33"/>
  <c r="S614" i="33"/>
  <c r="S616" i="33"/>
  <c r="S618" i="33"/>
  <c r="S620" i="33"/>
  <c r="S622" i="33"/>
  <c r="S624" i="33"/>
  <c r="S626" i="33"/>
  <c r="S628" i="33"/>
  <c r="S630" i="33"/>
  <c r="S632" i="33"/>
  <c r="S634" i="33"/>
  <c r="S636" i="33"/>
  <c r="S638" i="33"/>
  <c r="S645" i="33"/>
  <c r="S13" i="34"/>
  <c r="S590" i="34"/>
  <c r="S592" i="34"/>
  <c r="S594" i="34"/>
  <c r="S596" i="34"/>
  <c r="S598" i="34"/>
  <c r="S600" i="34"/>
  <c r="S602" i="34"/>
  <c r="S604" i="34"/>
  <c r="S606" i="34"/>
  <c r="S608" i="34"/>
  <c r="S610" i="34"/>
  <c r="S612" i="34"/>
  <c r="S614" i="34"/>
  <c r="S616" i="34"/>
  <c r="S618" i="34"/>
  <c r="S620" i="34"/>
  <c r="S622" i="34"/>
  <c r="S624" i="34"/>
  <c r="S626" i="34"/>
  <c r="S628" i="34"/>
  <c r="S630" i="34"/>
  <c r="S632" i="34"/>
  <c r="S634" i="34"/>
  <c r="S636" i="34"/>
  <c r="S638" i="34"/>
  <c r="S645" i="34"/>
  <c r="S13" i="35"/>
  <c r="S590" i="35"/>
  <c r="S592" i="35"/>
  <c r="S594" i="35"/>
  <c r="S596" i="35"/>
  <c r="S598" i="35"/>
  <c r="S600" i="35"/>
  <c r="S602" i="35"/>
  <c r="S604" i="35"/>
  <c r="S606" i="35"/>
  <c r="S608" i="35"/>
  <c r="S610" i="35"/>
  <c r="S612" i="35"/>
  <c r="S614" i="35"/>
  <c r="S616" i="35"/>
  <c r="S618" i="35"/>
  <c r="S620" i="35"/>
  <c r="S622" i="35"/>
  <c r="S624" i="35"/>
  <c r="S626" i="35"/>
  <c r="S628" i="35"/>
  <c r="S630" i="35"/>
  <c r="S632" i="35"/>
  <c r="S634" i="35"/>
  <c r="S636" i="35"/>
  <c r="S638" i="35"/>
  <c r="S645" i="35"/>
  <c r="S590" i="36"/>
  <c r="S592" i="36"/>
  <c r="S594" i="36"/>
  <c r="S596" i="36"/>
  <c r="S598" i="36"/>
  <c r="S600" i="36"/>
  <c r="S602" i="36"/>
  <c r="S604" i="36"/>
  <c r="S606" i="36"/>
  <c r="S608" i="36"/>
  <c r="S610" i="36"/>
  <c r="S612" i="36"/>
  <c r="S614" i="36"/>
  <c r="S616" i="36"/>
  <c r="S618" i="36"/>
  <c r="S620" i="36"/>
  <c r="S622" i="36"/>
  <c r="S624" i="36"/>
  <c r="S626" i="36"/>
  <c r="S628" i="36"/>
  <c r="S630" i="36"/>
  <c r="S632" i="36"/>
  <c r="S634" i="36"/>
  <c r="S636" i="36"/>
  <c r="S638" i="36"/>
  <c r="S13" i="37"/>
  <c r="S582" i="37" s="1"/>
  <c r="S590" i="37"/>
  <c r="S592" i="37"/>
  <c r="S594" i="37"/>
  <c r="S596" i="37"/>
  <c r="S598" i="37"/>
  <c r="S600" i="37"/>
  <c r="S602" i="37"/>
  <c r="S604" i="37"/>
  <c r="S606" i="37"/>
  <c r="S608" i="37"/>
  <c r="S610" i="37"/>
  <c r="S612" i="37"/>
  <c r="S614" i="37"/>
  <c r="S616" i="37"/>
  <c r="S618" i="37"/>
  <c r="S620" i="37"/>
  <c r="S622" i="37"/>
  <c r="S624" i="37"/>
  <c r="S626" i="37"/>
  <c r="S628" i="37"/>
  <c r="S630" i="37"/>
  <c r="S632" i="37"/>
  <c r="S634" i="37"/>
  <c r="S636" i="37"/>
  <c r="S638" i="37"/>
  <c r="S645" i="37"/>
  <c r="S590" i="38"/>
  <c r="S592" i="38"/>
  <c r="S594" i="38"/>
  <c r="S596" i="38"/>
  <c r="S598" i="38"/>
  <c r="S600" i="38"/>
  <c r="S602" i="38"/>
  <c r="S604" i="38"/>
  <c r="S606" i="38"/>
  <c r="S608" i="38"/>
  <c r="S610" i="38"/>
  <c r="S612" i="38"/>
  <c r="S614" i="38"/>
  <c r="S616" i="38"/>
  <c r="S618" i="38"/>
  <c r="S620" i="38"/>
  <c r="S622" i="38"/>
  <c r="S624" i="38"/>
  <c r="S626" i="38"/>
  <c r="S628" i="38"/>
  <c r="S630" i="38"/>
  <c r="S632" i="38"/>
  <c r="S634" i="38"/>
  <c r="S636" i="38"/>
  <c r="S638" i="38"/>
  <c r="S592" i="39"/>
  <c r="S594" i="39"/>
  <c r="S596" i="39"/>
  <c r="S598" i="39"/>
  <c r="S600" i="39"/>
  <c r="S602" i="39"/>
  <c r="S604" i="39"/>
  <c r="S606" i="39"/>
  <c r="S608" i="39"/>
  <c r="S610" i="39"/>
  <c r="S612" i="39"/>
  <c r="S614" i="39"/>
  <c r="S616" i="39"/>
  <c r="S618" i="39"/>
  <c r="S620" i="39"/>
  <c r="S622" i="39"/>
  <c r="S624" i="39"/>
  <c r="S626" i="39"/>
  <c r="S628" i="39"/>
  <c r="S630" i="39"/>
  <c r="S632" i="39"/>
  <c r="S634" i="39"/>
  <c r="S636" i="39"/>
  <c r="S638" i="39"/>
  <c r="S645" i="39"/>
  <c r="S13" i="40"/>
  <c r="S582" i="40" s="1"/>
  <c r="S590" i="40"/>
  <c r="S592" i="40"/>
  <c r="S594" i="40"/>
  <c r="S596" i="40"/>
  <c r="S598" i="40"/>
  <c r="S600" i="40"/>
  <c r="S602" i="40"/>
  <c r="S604" i="40"/>
  <c r="S606" i="40"/>
  <c r="S608" i="40"/>
  <c r="S610" i="40"/>
  <c r="S612" i="40"/>
  <c r="S614" i="40"/>
  <c r="S616" i="40"/>
  <c r="S618" i="40"/>
  <c r="S620" i="40"/>
  <c r="S622" i="40"/>
  <c r="S624" i="40"/>
  <c r="S626" i="40"/>
  <c r="S628" i="40"/>
  <c r="S630" i="40"/>
  <c r="S632" i="40"/>
  <c r="S634" i="40"/>
  <c r="S636" i="40"/>
  <c r="S638" i="40"/>
  <c r="S645" i="40"/>
  <c r="R645" i="2"/>
  <c r="R645" i="30"/>
  <c r="R13" i="31"/>
  <c r="R582" i="31" s="1"/>
  <c r="R645" i="31"/>
  <c r="R13" i="32"/>
  <c r="R645" i="32"/>
  <c r="R645" i="33"/>
  <c r="R645" i="34"/>
  <c r="R13" i="35"/>
  <c r="R645" i="35"/>
  <c r="R645" i="36"/>
  <c r="R645" i="37"/>
  <c r="R645" i="38"/>
  <c r="R13" i="39"/>
  <c r="R645" i="39"/>
  <c r="R645" i="40"/>
  <c r="Q13" i="2"/>
  <c r="Q590" i="2"/>
  <c r="Q592" i="2"/>
  <c r="Q594" i="2"/>
  <c r="Q596" i="2"/>
  <c r="Q598" i="2"/>
  <c r="Q600" i="2"/>
  <c r="Q602" i="2"/>
  <c r="Q604" i="2"/>
  <c r="Q606" i="2"/>
  <c r="Q608" i="2"/>
  <c r="Q610" i="2"/>
  <c r="Q612" i="2"/>
  <c r="Q614" i="2"/>
  <c r="Q616" i="2"/>
  <c r="Q618" i="2"/>
  <c r="Q620" i="2"/>
  <c r="Q622" i="2"/>
  <c r="Q624" i="2"/>
  <c r="Q626" i="2"/>
  <c r="Q628" i="2"/>
  <c r="Q630" i="2"/>
  <c r="Q632" i="2"/>
  <c r="Q634" i="2"/>
  <c r="Q636" i="2"/>
  <c r="Q638" i="2"/>
  <c r="Q645" i="2"/>
  <c r="Q13" i="30"/>
  <c r="Q590" i="30"/>
  <c r="Q592" i="30"/>
  <c r="Q594" i="30"/>
  <c r="Q596" i="30"/>
  <c r="Q598" i="30"/>
  <c r="Q600" i="30"/>
  <c r="Q602" i="30"/>
  <c r="Q604" i="30"/>
  <c r="Q606" i="30"/>
  <c r="Q608" i="30"/>
  <c r="Q610" i="30"/>
  <c r="Q612" i="30"/>
  <c r="Q614" i="30"/>
  <c r="Q616" i="30"/>
  <c r="Q618" i="30"/>
  <c r="Q620" i="30"/>
  <c r="Q622" i="30"/>
  <c r="Q624" i="30"/>
  <c r="Q626" i="30"/>
  <c r="Q628" i="30"/>
  <c r="Q630" i="30"/>
  <c r="Q632" i="30"/>
  <c r="Q634" i="30"/>
  <c r="Q636" i="30"/>
  <c r="Q638" i="30"/>
  <c r="Q645" i="30"/>
  <c r="Q13" i="31"/>
  <c r="Q590" i="31"/>
  <c r="Q592" i="31"/>
  <c r="Q594" i="31"/>
  <c r="Q596" i="31"/>
  <c r="Q598" i="31"/>
  <c r="Q600" i="31"/>
  <c r="Q602" i="31"/>
  <c r="Q604" i="31"/>
  <c r="Q606" i="31"/>
  <c r="Q608" i="31"/>
  <c r="Q610" i="31"/>
  <c r="Q612" i="31"/>
  <c r="Q614" i="31"/>
  <c r="Q616" i="31"/>
  <c r="Q618" i="31"/>
  <c r="Q620" i="31"/>
  <c r="Q622" i="31"/>
  <c r="Q624" i="31"/>
  <c r="Q626" i="31"/>
  <c r="Q628" i="31"/>
  <c r="Q630" i="31"/>
  <c r="Q632" i="31"/>
  <c r="Q634" i="31"/>
  <c r="Q636" i="31"/>
  <c r="Q638" i="31"/>
  <c r="Q645" i="31"/>
  <c r="Q13" i="32"/>
  <c r="Q590" i="32"/>
  <c r="Q592" i="32"/>
  <c r="Q594" i="32"/>
  <c r="Q596" i="32"/>
  <c r="Q598" i="32"/>
  <c r="Q600" i="32"/>
  <c r="Q602" i="32"/>
  <c r="Q604" i="32"/>
  <c r="Q606" i="32"/>
  <c r="Q608" i="32"/>
  <c r="Q610" i="32"/>
  <c r="Q612" i="32"/>
  <c r="Q614" i="32"/>
  <c r="Q616" i="32"/>
  <c r="Q618" i="32"/>
  <c r="Q620" i="32"/>
  <c r="Q622" i="32"/>
  <c r="Q624" i="32"/>
  <c r="Q626" i="32"/>
  <c r="Q628" i="32"/>
  <c r="Q630" i="32"/>
  <c r="Q632" i="32"/>
  <c r="Q634" i="32"/>
  <c r="Q636" i="32"/>
  <c r="Q638" i="32"/>
  <c r="Q645" i="32"/>
  <c r="Q13" i="33"/>
  <c r="Q590" i="33"/>
  <c r="Q592" i="33"/>
  <c r="Q594" i="33"/>
  <c r="Q596" i="33"/>
  <c r="Q598" i="33"/>
  <c r="Q600" i="33"/>
  <c r="Q602" i="33"/>
  <c r="Q604" i="33"/>
  <c r="Q606" i="33"/>
  <c r="Q608" i="33"/>
  <c r="Q610" i="33"/>
  <c r="Q612" i="33"/>
  <c r="Q614" i="33"/>
  <c r="Q616" i="33"/>
  <c r="Q618" i="33"/>
  <c r="Q620" i="33"/>
  <c r="Q622" i="33"/>
  <c r="Q624" i="33"/>
  <c r="Q626" i="33"/>
  <c r="Q628" i="33"/>
  <c r="Q630" i="33"/>
  <c r="Q632" i="33"/>
  <c r="Q634" i="33"/>
  <c r="Q636" i="33"/>
  <c r="Q638" i="33"/>
  <c r="Q645" i="33"/>
  <c r="Q13" i="34"/>
  <c r="Q590" i="34"/>
  <c r="Q592" i="34"/>
  <c r="Q594" i="34"/>
  <c r="Q596" i="34"/>
  <c r="Q598" i="34"/>
  <c r="Q600" i="34"/>
  <c r="Q602" i="34"/>
  <c r="Q604" i="34"/>
  <c r="Q606" i="34"/>
  <c r="Q608" i="34"/>
  <c r="Q610" i="34"/>
  <c r="Q612" i="34"/>
  <c r="Q614" i="34"/>
  <c r="Q616" i="34"/>
  <c r="Q618" i="34"/>
  <c r="Q620" i="34"/>
  <c r="Q622" i="34"/>
  <c r="Q624" i="34"/>
  <c r="Q626" i="34"/>
  <c r="Q628" i="34"/>
  <c r="Q630" i="34"/>
  <c r="Q632" i="34"/>
  <c r="Q634" i="34"/>
  <c r="Q636" i="34"/>
  <c r="Q638" i="34"/>
  <c r="Q645" i="34"/>
  <c r="Q13" i="35"/>
  <c r="Q590" i="35"/>
  <c r="Q592" i="35"/>
  <c r="Q594" i="35"/>
  <c r="Q596" i="35"/>
  <c r="Q598" i="35"/>
  <c r="Q600" i="35"/>
  <c r="Q602" i="35"/>
  <c r="Q604" i="35"/>
  <c r="Q606" i="35"/>
  <c r="Q608" i="35"/>
  <c r="Q610" i="35"/>
  <c r="Q612" i="35"/>
  <c r="Q614" i="35"/>
  <c r="Q616" i="35"/>
  <c r="Q618" i="35"/>
  <c r="Q620" i="35"/>
  <c r="Q622" i="35"/>
  <c r="Q624" i="35"/>
  <c r="Q626" i="35"/>
  <c r="Q628" i="35"/>
  <c r="Q630" i="35"/>
  <c r="Q632" i="35"/>
  <c r="Q634" i="35"/>
  <c r="Q636" i="35"/>
  <c r="Q638" i="35"/>
  <c r="Q645" i="35"/>
  <c r="Q13" i="36"/>
  <c r="Q582" i="36" s="1"/>
  <c r="Q590" i="36"/>
  <c r="Q592" i="36"/>
  <c r="Q594" i="36"/>
  <c r="Q596" i="36"/>
  <c r="Q598" i="36"/>
  <c r="Q600" i="36"/>
  <c r="Q602" i="36"/>
  <c r="Q604" i="36"/>
  <c r="Q606" i="36"/>
  <c r="Q608" i="36"/>
  <c r="Q610" i="36"/>
  <c r="Q612" i="36"/>
  <c r="Q614" i="36"/>
  <c r="Q616" i="36"/>
  <c r="Q618" i="36"/>
  <c r="Q620" i="36"/>
  <c r="Q622" i="36"/>
  <c r="Q624" i="36"/>
  <c r="Q626" i="36"/>
  <c r="Q628" i="36"/>
  <c r="Q630" i="36"/>
  <c r="Q632" i="36"/>
  <c r="Q634" i="36"/>
  <c r="Q636" i="36"/>
  <c r="Q638" i="36"/>
  <c r="Q645" i="36"/>
  <c r="Q590" i="37"/>
  <c r="Q594" i="37"/>
  <c r="Q596" i="37"/>
  <c r="Q598" i="37"/>
  <c r="Q600" i="37"/>
  <c r="Q602" i="37"/>
  <c r="Q604" i="37"/>
  <c r="Q606" i="37"/>
  <c r="Q608" i="37"/>
  <c r="Q610" i="37"/>
  <c r="Q612" i="37"/>
  <c r="Q614" i="37"/>
  <c r="Q616" i="37"/>
  <c r="Q618" i="37"/>
  <c r="Q620" i="37"/>
  <c r="Q622" i="37"/>
  <c r="Q624" i="37"/>
  <c r="Q626" i="37"/>
  <c r="Q628" i="37"/>
  <c r="Q630" i="37"/>
  <c r="Q632" i="37"/>
  <c r="Q634" i="37"/>
  <c r="Q636" i="37"/>
  <c r="Q638" i="37"/>
  <c r="Q645" i="37"/>
  <c r="Q13" i="38"/>
  <c r="Q582" i="38" s="1"/>
  <c r="Q590" i="38"/>
  <c r="Q592" i="38"/>
  <c r="Q594" i="38"/>
  <c r="Q596" i="38"/>
  <c r="Q598" i="38"/>
  <c r="Q600" i="38"/>
  <c r="Q602" i="38"/>
  <c r="Q604" i="38"/>
  <c r="Q606" i="38"/>
  <c r="Q608" i="38"/>
  <c r="Q610" i="38"/>
  <c r="Q612" i="38"/>
  <c r="Q614" i="38"/>
  <c r="Q616" i="38"/>
  <c r="Q618" i="38"/>
  <c r="Q620" i="38"/>
  <c r="Q622" i="38"/>
  <c r="Q624" i="38"/>
  <c r="Q626" i="38"/>
  <c r="Q628" i="38"/>
  <c r="Q630" i="38"/>
  <c r="Q632" i="38"/>
  <c r="Q634" i="38"/>
  <c r="Q636" i="38"/>
  <c r="Q638" i="38"/>
  <c r="Q645" i="38"/>
  <c r="Q13" i="39"/>
  <c r="Q582" i="39" s="1"/>
  <c r="Q590" i="39"/>
  <c r="Q592" i="39"/>
  <c r="Q594" i="39"/>
  <c r="Q596" i="39"/>
  <c r="Q598" i="39"/>
  <c r="Q600" i="39"/>
  <c r="Q602" i="39"/>
  <c r="Q604" i="39"/>
  <c r="Q606" i="39"/>
  <c r="Q608" i="39"/>
  <c r="Q610" i="39"/>
  <c r="Q612" i="39"/>
  <c r="Q614" i="39"/>
  <c r="Q616" i="39"/>
  <c r="Q618" i="39"/>
  <c r="Q620" i="39"/>
  <c r="Q622" i="39"/>
  <c r="Q624" i="39"/>
  <c r="Q626" i="39"/>
  <c r="Q628" i="39"/>
  <c r="Q630" i="39"/>
  <c r="Q632" i="39"/>
  <c r="Q634" i="39"/>
  <c r="Q636" i="39"/>
  <c r="Q638" i="39"/>
  <c r="Q645" i="39"/>
  <c r="Q13" i="40"/>
  <c r="Q582" i="40" s="1"/>
  <c r="Q590" i="40"/>
  <c r="Q592" i="40"/>
  <c r="Q594" i="40"/>
  <c r="Q596" i="40"/>
  <c r="Q598" i="40"/>
  <c r="Q600" i="40"/>
  <c r="Q602" i="40"/>
  <c r="Q604" i="40"/>
  <c r="Q606" i="40"/>
  <c r="Q608" i="40"/>
  <c r="Q610" i="40"/>
  <c r="Q612" i="40"/>
  <c r="Q614" i="40"/>
  <c r="Q616" i="40"/>
  <c r="Q618" i="40"/>
  <c r="Q620" i="40"/>
  <c r="Q622" i="40"/>
  <c r="Q624" i="40"/>
  <c r="Q626" i="40"/>
  <c r="Q628" i="40"/>
  <c r="Q630" i="40"/>
  <c r="Q632" i="40"/>
  <c r="Q634" i="40"/>
  <c r="Q636" i="40"/>
  <c r="Q638" i="40"/>
  <c r="Q645" i="40"/>
  <c r="P590" i="2"/>
  <c r="P594" i="2"/>
  <c r="P596" i="2"/>
  <c r="P598" i="2"/>
  <c r="P600" i="2"/>
  <c r="P602" i="2"/>
  <c r="P604" i="2"/>
  <c r="P606" i="2"/>
  <c r="P608" i="2"/>
  <c r="P610" i="2"/>
  <c r="P612" i="2"/>
  <c r="P614" i="2"/>
  <c r="P616" i="2"/>
  <c r="P618" i="2"/>
  <c r="P620" i="2"/>
  <c r="P622" i="2"/>
  <c r="P624" i="2"/>
  <c r="P626" i="2"/>
  <c r="P628" i="2"/>
  <c r="P630" i="2"/>
  <c r="P632" i="2"/>
  <c r="P634" i="2"/>
  <c r="P636" i="2"/>
  <c r="P638" i="2"/>
  <c r="P645" i="2"/>
  <c r="P13" i="30"/>
  <c r="P590" i="30"/>
  <c r="P592" i="30"/>
  <c r="P594" i="30"/>
  <c r="P596" i="30"/>
  <c r="P598" i="30"/>
  <c r="P600" i="30"/>
  <c r="P602" i="30"/>
  <c r="P604" i="30"/>
  <c r="P606" i="30"/>
  <c r="P608" i="30"/>
  <c r="P610" i="30"/>
  <c r="P612" i="30"/>
  <c r="P614" i="30"/>
  <c r="P616" i="30"/>
  <c r="P618" i="30"/>
  <c r="P620" i="30"/>
  <c r="P622" i="30"/>
  <c r="P624" i="30"/>
  <c r="P626" i="30"/>
  <c r="P628" i="30"/>
  <c r="P630" i="30"/>
  <c r="P632" i="30"/>
  <c r="P634" i="30"/>
  <c r="P636" i="30"/>
  <c r="P638" i="30"/>
  <c r="P645" i="30"/>
  <c r="P13" i="31"/>
  <c r="P590" i="31"/>
  <c r="P592" i="31"/>
  <c r="P594" i="31"/>
  <c r="P596" i="31"/>
  <c r="P598" i="31"/>
  <c r="P600" i="31"/>
  <c r="P602" i="31"/>
  <c r="P604" i="31"/>
  <c r="P606" i="31"/>
  <c r="P608" i="31"/>
  <c r="P610" i="31"/>
  <c r="P612" i="31"/>
  <c r="P614" i="31"/>
  <c r="P616" i="31"/>
  <c r="P618" i="31"/>
  <c r="P620" i="31"/>
  <c r="P622" i="31"/>
  <c r="P624" i="31"/>
  <c r="P626" i="31"/>
  <c r="P628" i="31"/>
  <c r="P630" i="31"/>
  <c r="P632" i="31"/>
  <c r="P634" i="31"/>
  <c r="P636" i="31"/>
  <c r="P638" i="31"/>
  <c r="P645" i="31"/>
  <c r="P592" i="32"/>
  <c r="P594" i="32"/>
  <c r="P596" i="32"/>
  <c r="P598" i="32"/>
  <c r="P600" i="32"/>
  <c r="P602" i="32"/>
  <c r="P604" i="32"/>
  <c r="P606" i="32"/>
  <c r="P608" i="32"/>
  <c r="P610" i="32"/>
  <c r="P612" i="32"/>
  <c r="P614" i="32"/>
  <c r="P616" i="32"/>
  <c r="P618" i="32"/>
  <c r="P620" i="32"/>
  <c r="P622" i="32"/>
  <c r="P624" i="32"/>
  <c r="P626" i="32"/>
  <c r="P628" i="32"/>
  <c r="P630" i="32"/>
  <c r="P632" i="32"/>
  <c r="P634" i="32"/>
  <c r="P636" i="32"/>
  <c r="P638" i="32"/>
  <c r="P645" i="32"/>
  <c r="P592" i="33"/>
  <c r="P594" i="33"/>
  <c r="P596" i="33"/>
  <c r="P598" i="33"/>
  <c r="P600" i="33"/>
  <c r="P602" i="33"/>
  <c r="P604" i="33"/>
  <c r="P606" i="33"/>
  <c r="P608" i="33"/>
  <c r="P610" i="33"/>
  <c r="P612" i="33"/>
  <c r="P614" i="33"/>
  <c r="P616" i="33"/>
  <c r="P618" i="33"/>
  <c r="P620" i="33"/>
  <c r="P622" i="33"/>
  <c r="P624" i="33"/>
  <c r="P626" i="33"/>
  <c r="P628" i="33"/>
  <c r="P630" i="33"/>
  <c r="P632" i="33"/>
  <c r="P634" i="33"/>
  <c r="P636" i="33"/>
  <c r="P638" i="33"/>
  <c r="P645" i="33"/>
  <c r="P13" i="34"/>
  <c r="P590" i="34"/>
  <c r="P592" i="34"/>
  <c r="P594" i="34"/>
  <c r="P596" i="34"/>
  <c r="P598" i="34"/>
  <c r="P600" i="34"/>
  <c r="P602" i="34"/>
  <c r="P604" i="34"/>
  <c r="P606" i="34"/>
  <c r="P608" i="34"/>
  <c r="P610" i="34"/>
  <c r="P612" i="34"/>
  <c r="P614" i="34"/>
  <c r="P616" i="34"/>
  <c r="P618" i="34"/>
  <c r="P620" i="34"/>
  <c r="P622" i="34"/>
  <c r="P624" i="34"/>
  <c r="P626" i="34"/>
  <c r="P628" i="34"/>
  <c r="P630" i="34"/>
  <c r="P632" i="34"/>
  <c r="P634" i="34"/>
  <c r="P636" i="34"/>
  <c r="P638" i="34"/>
  <c r="P645" i="34"/>
  <c r="P13" i="35"/>
  <c r="P590" i="35"/>
  <c r="P592" i="35"/>
  <c r="P594" i="35"/>
  <c r="P596" i="35"/>
  <c r="P598" i="35"/>
  <c r="P600" i="35"/>
  <c r="P602" i="35"/>
  <c r="P604" i="35"/>
  <c r="P606" i="35"/>
  <c r="P608" i="35"/>
  <c r="P610" i="35"/>
  <c r="P612" i="35"/>
  <c r="P614" i="35"/>
  <c r="P616" i="35"/>
  <c r="P618" i="35"/>
  <c r="P620" i="35"/>
  <c r="P622" i="35"/>
  <c r="P624" i="35"/>
  <c r="P626" i="35"/>
  <c r="P628" i="35"/>
  <c r="P630" i="35"/>
  <c r="P632" i="35"/>
  <c r="P634" i="35"/>
  <c r="P636" i="35"/>
  <c r="P638" i="35"/>
  <c r="P645" i="35"/>
  <c r="P13" i="36"/>
  <c r="P590" i="36"/>
  <c r="P592" i="36"/>
  <c r="P594" i="36"/>
  <c r="P596" i="36"/>
  <c r="P598" i="36"/>
  <c r="P600" i="36"/>
  <c r="P602" i="36"/>
  <c r="P604" i="36"/>
  <c r="P606" i="36"/>
  <c r="P608" i="36"/>
  <c r="P610" i="36"/>
  <c r="P612" i="36"/>
  <c r="P614" i="36"/>
  <c r="P616" i="36"/>
  <c r="P618" i="36"/>
  <c r="P620" i="36"/>
  <c r="P622" i="36"/>
  <c r="P624" i="36"/>
  <c r="P626" i="36"/>
  <c r="P628" i="36"/>
  <c r="P630" i="36"/>
  <c r="P632" i="36"/>
  <c r="P634" i="36"/>
  <c r="P636" i="36"/>
  <c r="P638" i="36"/>
  <c r="P645" i="36"/>
  <c r="P13" i="37"/>
  <c r="P582" i="37" s="1"/>
  <c r="P590" i="37"/>
  <c r="P592" i="37"/>
  <c r="P594" i="37"/>
  <c r="P596" i="37"/>
  <c r="P598" i="37"/>
  <c r="P600" i="37"/>
  <c r="P602" i="37"/>
  <c r="P604" i="37"/>
  <c r="P606" i="37"/>
  <c r="P608" i="37"/>
  <c r="P610" i="37"/>
  <c r="P612" i="37"/>
  <c r="P614" i="37"/>
  <c r="P616" i="37"/>
  <c r="P618" i="37"/>
  <c r="P620" i="37"/>
  <c r="P622" i="37"/>
  <c r="P624" i="37"/>
  <c r="P626" i="37"/>
  <c r="P628" i="37"/>
  <c r="P630" i="37"/>
  <c r="P632" i="37"/>
  <c r="P634" i="37"/>
  <c r="P636" i="37"/>
  <c r="P638" i="37"/>
  <c r="P645" i="37"/>
  <c r="P13" i="38"/>
  <c r="P582" i="38" s="1"/>
  <c r="P590" i="38"/>
  <c r="P592" i="38"/>
  <c r="P594" i="38"/>
  <c r="P596" i="38"/>
  <c r="P598" i="38"/>
  <c r="P600" i="38"/>
  <c r="P602" i="38"/>
  <c r="P604" i="38"/>
  <c r="P606" i="38"/>
  <c r="P608" i="38"/>
  <c r="P610" i="38"/>
  <c r="P612" i="38"/>
  <c r="P614" i="38"/>
  <c r="P616" i="38"/>
  <c r="P618" i="38"/>
  <c r="P620" i="38"/>
  <c r="P622" i="38"/>
  <c r="P624" i="38"/>
  <c r="P626" i="38"/>
  <c r="P628" i="38"/>
  <c r="P630" i="38"/>
  <c r="P632" i="38"/>
  <c r="P634" i="38"/>
  <c r="P636" i="38"/>
  <c r="P638" i="38"/>
  <c r="P645" i="38"/>
  <c r="P13" i="39"/>
  <c r="P590" i="39"/>
  <c r="P592" i="39"/>
  <c r="P594" i="39"/>
  <c r="P596" i="39"/>
  <c r="P598" i="39"/>
  <c r="P600" i="39"/>
  <c r="P602" i="39"/>
  <c r="P604" i="39"/>
  <c r="P606" i="39"/>
  <c r="P608" i="39"/>
  <c r="P610" i="39"/>
  <c r="P612" i="39"/>
  <c r="P614" i="39"/>
  <c r="P616" i="39"/>
  <c r="P618" i="39"/>
  <c r="P620" i="39"/>
  <c r="P622" i="39"/>
  <c r="P624" i="39"/>
  <c r="P626" i="39"/>
  <c r="P628" i="39"/>
  <c r="P630" i="39"/>
  <c r="P632" i="39"/>
  <c r="P634" i="39"/>
  <c r="P636" i="39"/>
  <c r="P638" i="39"/>
  <c r="P645" i="39"/>
  <c r="P13" i="40"/>
  <c r="P590" i="40"/>
  <c r="P592" i="40"/>
  <c r="P594" i="40"/>
  <c r="P596" i="40"/>
  <c r="P598" i="40"/>
  <c r="P600" i="40"/>
  <c r="P602" i="40"/>
  <c r="P604" i="40"/>
  <c r="P606" i="40"/>
  <c r="P608" i="40"/>
  <c r="P610" i="40"/>
  <c r="P612" i="40"/>
  <c r="P614" i="40"/>
  <c r="P616" i="40"/>
  <c r="P618" i="40"/>
  <c r="P620" i="40"/>
  <c r="P622" i="40"/>
  <c r="P624" i="40"/>
  <c r="P626" i="40"/>
  <c r="P628" i="40"/>
  <c r="P630" i="40"/>
  <c r="P632" i="40"/>
  <c r="P634" i="40"/>
  <c r="P636" i="40"/>
  <c r="P638" i="40"/>
  <c r="P645" i="40"/>
  <c r="O13" i="2"/>
  <c r="O645" i="2"/>
  <c r="O590" i="2"/>
  <c r="O592" i="2"/>
  <c r="O594" i="2"/>
  <c r="O596" i="2"/>
  <c r="O598" i="2"/>
  <c r="O600" i="2"/>
  <c r="O602" i="2"/>
  <c r="O604" i="2"/>
  <c r="O606" i="2"/>
  <c r="O608" i="2"/>
  <c r="O610" i="2"/>
  <c r="O612" i="2"/>
  <c r="O614" i="2"/>
  <c r="O616" i="2"/>
  <c r="O618" i="2"/>
  <c r="O620" i="2"/>
  <c r="O622" i="2"/>
  <c r="O624" i="2"/>
  <c r="O626" i="2"/>
  <c r="O628" i="2"/>
  <c r="O630" i="2"/>
  <c r="O632" i="2"/>
  <c r="O634" i="2"/>
  <c r="O636" i="2"/>
  <c r="O638" i="2"/>
  <c r="O13" i="30"/>
  <c r="O582" i="30" s="1"/>
  <c r="O645" i="30"/>
  <c r="O590" i="30"/>
  <c r="O592" i="30"/>
  <c r="O594" i="30"/>
  <c r="O596" i="30"/>
  <c r="O598" i="30"/>
  <c r="O600" i="30"/>
  <c r="O602" i="30"/>
  <c r="O604" i="30"/>
  <c r="O606" i="30"/>
  <c r="O608" i="30"/>
  <c r="O610" i="30"/>
  <c r="O612" i="30"/>
  <c r="O614" i="30"/>
  <c r="O616" i="30"/>
  <c r="O618" i="30"/>
  <c r="O620" i="30"/>
  <c r="O622" i="30"/>
  <c r="O624" i="30"/>
  <c r="O626" i="30"/>
  <c r="O628" i="30"/>
  <c r="O630" i="30"/>
  <c r="O632" i="30"/>
  <c r="O634" i="30"/>
  <c r="O636" i="30"/>
  <c r="O638" i="30"/>
  <c r="O13" i="31"/>
  <c r="O645" i="31"/>
  <c r="O590" i="31"/>
  <c r="O592" i="31"/>
  <c r="O594" i="31"/>
  <c r="O596" i="31"/>
  <c r="O598" i="31"/>
  <c r="O600" i="31"/>
  <c r="O602" i="31"/>
  <c r="O604" i="31"/>
  <c r="O606" i="31"/>
  <c r="O608" i="31"/>
  <c r="O610" i="31"/>
  <c r="O612" i="31"/>
  <c r="O614" i="31"/>
  <c r="O616" i="31"/>
  <c r="O618" i="31"/>
  <c r="O620" i="31"/>
  <c r="O622" i="31"/>
  <c r="O624" i="31"/>
  <c r="O626" i="31"/>
  <c r="O628" i="31"/>
  <c r="O630" i="31"/>
  <c r="O632" i="31"/>
  <c r="O634" i="31"/>
  <c r="O636" i="31"/>
  <c r="O638" i="31"/>
  <c r="O13" i="32"/>
  <c r="O645" i="32"/>
  <c r="O590" i="32"/>
  <c r="O592" i="32"/>
  <c r="O594" i="32"/>
  <c r="O596" i="32"/>
  <c r="O598" i="32"/>
  <c r="O600" i="32"/>
  <c r="O602" i="32"/>
  <c r="O604" i="32"/>
  <c r="O606" i="32"/>
  <c r="O608" i="32"/>
  <c r="O610" i="32"/>
  <c r="O612" i="32"/>
  <c r="O614" i="32"/>
  <c r="O616" i="32"/>
  <c r="O618" i="32"/>
  <c r="O620" i="32"/>
  <c r="O622" i="32"/>
  <c r="O624" i="32"/>
  <c r="O626" i="32"/>
  <c r="O628" i="32"/>
  <c r="O630" i="32"/>
  <c r="O632" i="32"/>
  <c r="O634" i="32"/>
  <c r="O636" i="32"/>
  <c r="O638" i="32"/>
  <c r="O13" i="33"/>
  <c r="O73" i="33" s="1"/>
  <c r="O645" i="33"/>
  <c r="O590" i="33"/>
  <c r="O592" i="33"/>
  <c r="O594" i="33"/>
  <c r="O596" i="33"/>
  <c r="O598" i="33"/>
  <c r="O600" i="33"/>
  <c r="O602" i="33"/>
  <c r="O604" i="33"/>
  <c r="O606" i="33"/>
  <c r="O608" i="33"/>
  <c r="O610" i="33"/>
  <c r="O612" i="33"/>
  <c r="O614" i="33"/>
  <c r="O616" i="33"/>
  <c r="O618" i="33"/>
  <c r="O620" i="33"/>
  <c r="O622" i="33"/>
  <c r="O624" i="33"/>
  <c r="O626" i="33"/>
  <c r="O628" i="33"/>
  <c r="O630" i="33"/>
  <c r="O632" i="33"/>
  <c r="O634" i="33"/>
  <c r="O636" i="33"/>
  <c r="O638" i="33"/>
  <c r="O13" i="34"/>
  <c r="O645" i="34"/>
  <c r="O590" i="34"/>
  <c r="O592" i="34"/>
  <c r="O594" i="34"/>
  <c r="O596" i="34"/>
  <c r="O598" i="34"/>
  <c r="O600" i="34"/>
  <c r="O602" i="34"/>
  <c r="O604" i="34"/>
  <c r="O606" i="34"/>
  <c r="O608" i="34"/>
  <c r="O610" i="34"/>
  <c r="O612" i="34"/>
  <c r="O614" i="34"/>
  <c r="O616" i="34"/>
  <c r="O618" i="34"/>
  <c r="O620" i="34"/>
  <c r="O622" i="34"/>
  <c r="O624" i="34"/>
  <c r="O626" i="34"/>
  <c r="O628" i="34"/>
  <c r="O630" i="34"/>
  <c r="O632" i="34"/>
  <c r="O634" i="34"/>
  <c r="O636" i="34"/>
  <c r="O638" i="34"/>
  <c r="O13" i="35"/>
  <c r="O645" i="35"/>
  <c r="O590" i="35"/>
  <c r="O592" i="35"/>
  <c r="O594" i="35"/>
  <c r="O596" i="35"/>
  <c r="O598" i="35"/>
  <c r="O600" i="35"/>
  <c r="O602" i="35"/>
  <c r="O604" i="35"/>
  <c r="O606" i="35"/>
  <c r="O608" i="35"/>
  <c r="O610" i="35"/>
  <c r="O612" i="35"/>
  <c r="O614" i="35"/>
  <c r="O616" i="35"/>
  <c r="O618" i="35"/>
  <c r="O620" i="35"/>
  <c r="O622" i="35"/>
  <c r="O624" i="35"/>
  <c r="O626" i="35"/>
  <c r="O628" i="35"/>
  <c r="O630" i="35"/>
  <c r="O632" i="35"/>
  <c r="O634" i="35"/>
  <c r="O636" i="35"/>
  <c r="O638" i="35"/>
  <c r="O645" i="36"/>
  <c r="O592" i="36"/>
  <c r="O594" i="36"/>
  <c r="O596" i="36"/>
  <c r="O598" i="36"/>
  <c r="O600" i="36"/>
  <c r="O602" i="36"/>
  <c r="O604" i="36"/>
  <c r="O606" i="36"/>
  <c r="O608" i="36"/>
  <c r="O610" i="36"/>
  <c r="O612" i="36"/>
  <c r="O614" i="36"/>
  <c r="O616" i="36"/>
  <c r="O618" i="36"/>
  <c r="O620" i="36"/>
  <c r="O622" i="36"/>
  <c r="O624" i="36"/>
  <c r="O626" i="36"/>
  <c r="O628" i="36"/>
  <c r="O630" i="36"/>
  <c r="O632" i="36"/>
  <c r="O634" i="36"/>
  <c r="O636" i="36"/>
  <c r="O638" i="36"/>
  <c r="O13" i="37"/>
  <c r="O645" i="37"/>
  <c r="O590" i="37"/>
  <c r="O592" i="37"/>
  <c r="O594" i="37"/>
  <c r="O596" i="37"/>
  <c r="O598" i="37"/>
  <c r="O600" i="37"/>
  <c r="O602" i="37"/>
  <c r="O604" i="37"/>
  <c r="O606" i="37"/>
  <c r="O608" i="37"/>
  <c r="O610" i="37"/>
  <c r="O612" i="37"/>
  <c r="O614" i="37"/>
  <c r="O616" i="37"/>
  <c r="O618" i="37"/>
  <c r="O620" i="37"/>
  <c r="O622" i="37"/>
  <c r="O624" i="37"/>
  <c r="O626" i="37"/>
  <c r="O628" i="37"/>
  <c r="O630" i="37"/>
  <c r="O632" i="37"/>
  <c r="O634" i="37"/>
  <c r="O636" i="37"/>
  <c r="O638" i="37"/>
  <c r="O13" i="38"/>
  <c r="O645" i="38"/>
  <c r="O590" i="38"/>
  <c r="O592" i="38"/>
  <c r="O594" i="38"/>
  <c r="O596" i="38"/>
  <c r="O598" i="38"/>
  <c r="O600" i="38"/>
  <c r="O602" i="38"/>
  <c r="O604" i="38"/>
  <c r="O606" i="38"/>
  <c r="O608" i="38"/>
  <c r="O610" i="38"/>
  <c r="O612" i="38"/>
  <c r="O614" i="38"/>
  <c r="O616" i="38"/>
  <c r="O618" i="38"/>
  <c r="O620" i="38"/>
  <c r="O622" i="38"/>
  <c r="O624" i="38"/>
  <c r="O626" i="38"/>
  <c r="O628" i="38"/>
  <c r="O630" i="38"/>
  <c r="O632" i="38"/>
  <c r="O634" i="38"/>
  <c r="O636" i="38"/>
  <c r="O638" i="38"/>
  <c r="O13" i="39"/>
  <c r="O73" i="39" s="1"/>
  <c r="O645" i="39"/>
  <c r="O590" i="39"/>
  <c r="O592" i="39"/>
  <c r="O594" i="39"/>
  <c r="O596" i="39"/>
  <c r="O598" i="39"/>
  <c r="O600" i="39"/>
  <c r="O602" i="39"/>
  <c r="O604" i="39"/>
  <c r="O606" i="39"/>
  <c r="O608" i="39"/>
  <c r="O610" i="39"/>
  <c r="O612" i="39"/>
  <c r="O614" i="39"/>
  <c r="O616" i="39"/>
  <c r="O618" i="39"/>
  <c r="O620" i="39"/>
  <c r="O622" i="39"/>
  <c r="O624" i="39"/>
  <c r="O626" i="39"/>
  <c r="O628" i="39"/>
  <c r="O630" i="39"/>
  <c r="O632" i="39"/>
  <c r="O634" i="39"/>
  <c r="O636" i="39"/>
  <c r="O638" i="39"/>
  <c r="O13" i="40"/>
  <c r="O596" i="40"/>
  <c r="O590" i="40"/>
  <c r="O592" i="40"/>
  <c r="O594" i="40"/>
  <c r="O598" i="40"/>
  <c r="O600" i="40"/>
  <c r="O602" i="40"/>
  <c r="O604" i="40"/>
  <c r="O606" i="40"/>
  <c r="O608" i="40"/>
  <c r="O610" i="40"/>
  <c r="O612" i="40"/>
  <c r="O614" i="40"/>
  <c r="O616" i="40"/>
  <c r="O618" i="40"/>
  <c r="O620" i="40"/>
  <c r="O622" i="40"/>
  <c r="O624" i="40"/>
  <c r="O626" i="40"/>
  <c r="O628" i="40"/>
  <c r="O630" i="40"/>
  <c r="O632" i="40"/>
  <c r="O634" i="40"/>
  <c r="O636" i="40"/>
  <c r="O638" i="40"/>
  <c r="N13" i="2"/>
  <c r="N645" i="2"/>
  <c r="E488" i="2"/>
  <c r="C488" i="2"/>
  <c r="C171" i="33"/>
  <c r="E171" i="33"/>
  <c r="C167" i="2"/>
  <c r="E167" i="2"/>
  <c r="C219" i="37"/>
  <c r="E219" i="37"/>
  <c r="C175" i="2"/>
  <c r="N489" i="2"/>
  <c r="N13" i="30"/>
  <c r="N645" i="30"/>
  <c r="E488" i="30"/>
  <c r="C488" i="30"/>
  <c r="N489" i="30"/>
  <c r="N13" i="31"/>
  <c r="N645" i="31"/>
  <c r="E488" i="31"/>
  <c r="C488" i="31"/>
  <c r="N489" i="31"/>
  <c r="N13" i="32"/>
  <c r="N645" i="32"/>
  <c r="E488" i="32"/>
  <c r="C488" i="32"/>
  <c r="N489" i="32"/>
  <c r="N13" i="33"/>
  <c r="N582" i="33" s="1"/>
  <c r="N645" i="33"/>
  <c r="E488" i="33"/>
  <c r="C488" i="33"/>
  <c r="N489" i="33"/>
  <c r="N13" i="34"/>
  <c r="N645" i="34"/>
  <c r="E488" i="34"/>
  <c r="C488" i="34"/>
  <c r="N489" i="34"/>
  <c r="N13" i="35"/>
  <c r="N645" i="35"/>
  <c r="E488" i="35"/>
  <c r="C488" i="35"/>
  <c r="N489" i="35"/>
  <c r="N13" i="36"/>
  <c r="N645" i="36"/>
  <c r="E488" i="36"/>
  <c r="C488" i="36"/>
  <c r="N489" i="36"/>
  <c r="N13" i="37"/>
  <c r="N582" i="37" s="1"/>
  <c r="N645" i="37"/>
  <c r="E488" i="37"/>
  <c r="C488" i="37"/>
  <c r="N489" i="37"/>
  <c r="N13" i="38"/>
  <c r="N645" i="38"/>
  <c r="E488" i="38"/>
  <c r="C488" i="38"/>
  <c r="N489" i="38"/>
  <c r="N13" i="39"/>
  <c r="N645" i="39"/>
  <c r="E488" i="39"/>
  <c r="C488" i="39"/>
  <c r="N489" i="39"/>
  <c r="N13" i="40"/>
  <c r="N73" i="40" s="1"/>
  <c r="N645" i="40"/>
  <c r="E488" i="40"/>
  <c r="C488" i="40"/>
  <c r="N489" i="40"/>
  <c r="M13" i="2"/>
  <c r="M590" i="2"/>
  <c r="M592" i="2"/>
  <c r="M594" i="2"/>
  <c r="M596" i="2"/>
  <c r="M598" i="2"/>
  <c r="M600" i="2"/>
  <c r="M602" i="2"/>
  <c r="M604" i="2"/>
  <c r="M606" i="2"/>
  <c r="M608" i="2"/>
  <c r="M610" i="2"/>
  <c r="M612" i="2"/>
  <c r="M614" i="2"/>
  <c r="M616" i="2"/>
  <c r="M618" i="2"/>
  <c r="M620" i="2"/>
  <c r="M622" i="2"/>
  <c r="M624" i="2"/>
  <c r="M626" i="2"/>
  <c r="M628" i="2"/>
  <c r="M630" i="2"/>
  <c r="M632" i="2"/>
  <c r="M634" i="2"/>
  <c r="M636" i="2"/>
  <c r="M638" i="2"/>
  <c r="M645" i="2"/>
  <c r="M13" i="30"/>
  <c r="M582" i="30" s="1"/>
  <c r="M590" i="30"/>
  <c r="M592" i="30"/>
  <c r="M594" i="30"/>
  <c r="M596" i="30"/>
  <c r="M598" i="30"/>
  <c r="M600" i="30"/>
  <c r="M602" i="30"/>
  <c r="M604" i="30"/>
  <c r="M606" i="30"/>
  <c r="M608" i="30"/>
  <c r="M610" i="30"/>
  <c r="M612" i="30"/>
  <c r="M614" i="30"/>
  <c r="M616" i="30"/>
  <c r="M618" i="30"/>
  <c r="M620" i="30"/>
  <c r="M622" i="30"/>
  <c r="M624" i="30"/>
  <c r="M626" i="30"/>
  <c r="M628" i="30"/>
  <c r="M630" i="30"/>
  <c r="M632" i="30"/>
  <c r="M634" i="30"/>
  <c r="M636" i="30"/>
  <c r="M638" i="30"/>
  <c r="M645" i="30"/>
  <c r="M594" i="31"/>
  <c r="M596" i="31"/>
  <c r="M598" i="31"/>
  <c r="M600" i="31"/>
  <c r="M602" i="31"/>
  <c r="M604" i="31"/>
  <c r="M606" i="31"/>
  <c r="M608" i="31"/>
  <c r="M610" i="31"/>
  <c r="M612" i="31"/>
  <c r="M614" i="31"/>
  <c r="M616" i="31"/>
  <c r="M618" i="31"/>
  <c r="M620" i="31"/>
  <c r="M622" i="31"/>
  <c r="M624" i="31"/>
  <c r="M626" i="31"/>
  <c r="M628" i="31"/>
  <c r="M630" i="31"/>
  <c r="M632" i="31"/>
  <c r="M634" i="31"/>
  <c r="M636" i="31"/>
  <c r="M638" i="31"/>
  <c r="M13" i="32"/>
  <c r="M582" i="32" s="1"/>
  <c r="M590" i="32"/>
  <c r="M592" i="32"/>
  <c r="M594" i="32"/>
  <c r="M596" i="32"/>
  <c r="M598" i="32"/>
  <c r="M600" i="32"/>
  <c r="M602" i="32"/>
  <c r="M604" i="32"/>
  <c r="M606" i="32"/>
  <c r="M608" i="32"/>
  <c r="M610" i="32"/>
  <c r="M612" i="32"/>
  <c r="M614" i="32"/>
  <c r="M616" i="32"/>
  <c r="M618" i="32"/>
  <c r="M620" i="32"/>
  <c r="M622" i="32"/>
  <c r="M624" i="32"/>
  <c r="M626" i="32"/>
  <c r="M628" i="32"/>
  <c r="M630" i="32"/>
  <c r="M632" i="32"/>
  <c r="M634" i="32"/>
  <c r="M636" i="32"/>
  <c r="M638" i="32"/>
  <c r="M645" i="32"/>
  <c r="M13" i="33"/>
  <c r="M590" i="33"/>
  <c r="M592" i="33"/>
  <c r="M594" i="33"/>
  <c r="M596" i="33"/>
  <c r="M598" i="33"/>
  <c r="M600" i="33"/>
  <c r="M602" i="33"/>
  <c r="M604" i="33"/>
  <c r="M606" i="33"/>
  <c r="M608" i="33"/>
  <c r="M610" i="33"/>
  <c r="M612" i="33"/>
  <c r="M614" i="33"/>
  <c r="M616" i="33"/>
  <c r="M618" i="33"/>
  <c r="M620" i="33"/>
  <c r="M622" i="33"/>
  <c r="M624" i="33"/>
  <c r="M626" i="33"/>
  <c r="M628" i="33"/>
  <c r="M630" i="33"/>
  <c r="M632" i="33"/>
  <c r="M634" i="33"/>
  <c r="M636" i="33"/>
  <c r="M638" i="33"/>
  <c r="M645" i="33"/>
  <c r="M13" i="34"/>
  <c r="M582" i="34" s="1"/>
  <c r="M590" i="34"/>
  <c r="M592" i="34"/>
  <c r="M594" i="34"/>
  <c r="M596" i="34"/>
  <c r="M598" i="34"/>
  <c r="M600" i="34"/>
  <c r="M602" i="34"/>
  <c r="M604" i="34"/>
  <c r="M606" i="34"/>
  <c r="M608" i="34"/>
  <c r="M610" i="34"/>
  <c r="M612" i="34"/>
  <c r="M614" i="34"/>
  <c r="M616" i="34"/>
  <c r="M618" i="34"/>
  <c r="M620" i="34"/>
  <c r="M622" i="34"/>
  <c r="M624" i="34"/>
  <c r="M626" i="34"/>
  <c r="M628" i="34"/>
  <c r="M630" i="34"/>
  <c r="M632" i="34"/>
  <c r="M634" i="34"/>
  <c r="M636" i="34"/>
  <c r="M638" i="34"/>
  <c r="M645" i="34"/>
  <c r="M592" i="35"/>
  <c r="M594" i="35"/>
  <c r="M596" i="35"/>
  <c r="M598" i="35"/>
  <c r="M600" i="35"/>
  <c r="M602" i="35"/>
  <c r="M604" i="35"/>
  <c r="M606" i="35"/>
  <c r="M608" i="35"/>
  <c r="M610" i="35"/>
  <c r="M612" i="35"/>
  <c r="M614" i="35"/>
  <c r="M616" i="35"/>
  <c r="M618" i="35"/>
  <c r="M620" i="35"/>
  <c r="M622" i="35"/>
  <c r="M624" i="35"/>
  <c r="M626" i="35"/>
  <c r="M628" i="35"/>
  <c r="M630" i="35"/>
  <c r="M632" i="35"/>
  <c r="M634" i="35"/>
  <c r="M636" i="35"/>
  <c r="M638" i="35"/>
  <c r="M645" i="35"/>
  <c r="M13" i="36"/>
  <c r="M245" i="36" s="1"/>
  <c r="M590" i="36"/>
  <c r="M592" i="36"/>
  <c r="M594" i="36"/>
  <c r="M596" i="36"/>
  <c r="M598" i="36"/>
  <c r="M600" i="36"/>
  <c r="M602" i="36"/>
  <c r="M604" i="36"/>
  <c r="M606" i="36"/>
  <c r="M608" i="36"/>
  <c r="M610" i="36"/>
  <c r="M612" i="36"/>
  <c r="M614" i="36"/>
  <c r="M616" i="36"/>
  <c r="M618" i="36"/>
  <c r="M620" i="36"/>
  <c r="M622" i="36"/>
  <c r="M624" i="36"/>
  <c r="M626" i="36"/>
  <c r="M628" i="36"/>
  <c r="M630" i="36"/>
  <c r="M632" i="36"/>
  <c r="M634" i="36"/>
  <c r="M636" i="36"/>
  <c r="M638" i="36"/>
  <c r="M645" i="36"/>
  <c r="M13" i="37"/>
  <c r="M590" i="37"/>
  <c r="M592" i="37"/>
  <c r="M594" i="37"/>
  <c r="M596" i="37"/>
  <c r="M598" i="37"/>
  <c r="M600" i="37"/>
  <c r="M602" i="37"/>
  <c r="M604" i="37"/>
  <c r="M606" i="37"/>
  <c r="M608" i="37"/>
  <c r="M610" i="37"/>
  <c r="M612" i="37"/>
  <c r="M614" i="37"/>
  <c r="M616" i="37"/>
  <c r="M618" i="37"/>
  <c r="M620" i="37"/>
  <c r="M622" i="37"/>
  <c r="M624" i="37"/>
  <c r="M626" i="37"/>
  <c r="M628" i="37"/>
  <c r="M630" i="37"/>
  <c r="M632" i="37"/>
  <c r="M634" i="37"/>
  <c r="M636" i="37"/>
  <c r="M638" i="37"/>
  <c r="M645" i="37"/>
  <c r="M13" i="38"/>
  <c r="M582" i="38" s="1"/>
  <c r="M590" i="38"/>
  <c r="M592" i="38"/>
  <c r="M594" i="38"/>
  <c r="M596" i="38"/>
  <c r="M598" i="38"/>
  <c r="M600" i="38"/>
  <c r="M602" i="38"/>
  <c r="M604" i="38"/>
  <c r="M606" i="38"/>
  <c r="M608" i="38"/>
  <c r="M610" i="38"/>
  <c r="M612" i="38"/>
  <c r="M614" i="38"/>
  <c r="M616" i="38"/>
  <c r="M618" i="38"/>
  <c r="M620" i="38"/>
  <c r="M622" i="38"/>
  <c r="M624" i="38"/>
  <c r="M626" i="38"/>
  <c r="M628" i="38"/>
  <c r="M630" i="38"/>
  <c r="M632" i="38"/>
  <c r="M634" i="38"/>
  <c r="M636" i="38"/>
  <c r="M638" i="38"/>
  <c r="M645" i="38"/>
  <c r="M590" i="39"/>
  <c r="M594" i="39"/>
  <c r="M596" i="39"/>
  <c r="M598" i="39"/>
  <c r="M600" i="39"/>
  <c r="M602" i="39"/>
  <c r="M604" i="39"/>
  <c r="M606" i="39"/>
  <c r="M608" i="39"/>
  <c r="M610" i="39"/>
  <c r="M612" i="39"/>
  <c r="M614" i="39"/>
  <c r="M616" i="39"/>
  <c r="M618" i="39"/>
  <c r="M620" i="39"/>
  <c r="M622" i="39"/>
  <c r="M624" i="39"/>
  <c r="M626" i="39"/>
  <c r="M628" i="39"/>
  <c r="M630" i="39"/>
  <c r="M632" i="39"/>
  <c r="M634" i="39"/>
  <c r="M636" i="39"/>
  <c r="M638" i="39"/>
  <c r="M645" i="39"/>
  <c r="M13" i="40"/>
  <c r="M582" i="40" s="1"/>
  <c r="M590" i="40"/>
  <c r="M592" i="40"/>
  <c r="M594" i="40"/>
  <c r="M596" i="40"/>
  <c r="M598" i="40"/>
  <c r="M600" i="40"/>
  <c r="M602" i="40"/>
  <c r="M604" i="40"/>
  <c r="M606" i="40"/>
  <c r="M608" i="40"/>
  <c r="M610" i="40"/>
  <c r="M612" i="40"/>
  <c r="M614" i="40"/>
  <c r="M616" i="40"/>
  <c r="M618" i="40"/>
  <c r="M620" i="40"/>
  <c r="M622" i="40"/>
  <c r="M624" i="40"/>
  <c r="M626" i="40"/>
  <c r="M628" i="40"/>
  <c r="M630" i="40"/>
  <c r="M632" i="40"/>
  <c r="M634" i="40"/>
  <c r="M636" i="40"/>
  <c r="M638" i="40"/>
  <c r="M645" i="40"/>
  <c r="L13" i="2"/>
  <c r="L590" i="2"/>
  <c r="L592" i="2"/>
  <c r="L594" i="2"/>
  <c r="L596" i="2"/>
  <c r="L598" i="2"/>
  <c r="L600" i="2"/>
  <c r="L602" i="2"/>
  <c r="L604" i="2"/>
  <c r="L606" i="2"/>
  <c r="L608" i="2"/>
  <c r="L610" i="2"/>
  <c r="L612" i="2"/>
  <c r="L614" i="2"/>
  <c r="L616" i="2"/>
  <c r="L618" i="2"/>
  <c r="L620" i="2"/>
  <c r="L622" i="2"/>
  <c r="L624" i="2"/>
  <c r="L626" i="2"/>
  <c r="L628" i="2"/>
  <c r="L630" i="2"/>
  <c r="L632" i="2"/>
  <c r="L634" i="2"/>
  <c r="L636" i="2"/>
  <c r="L638" i="2"/>
  <c r="L645" i="2"/>
  <c r="L590" i="30"/>
  <c r="L592" i="30"/>
  <c r="L594" i="30"/>
  <c r="L596" i="30"/>
  <c r="L598" i="30"/>
  <c r="L600" i="30"/>
  <c r="L602" i="30"/>
  <c r="L604" i="30"/>
  <c r="L606" i="30"/>
  <c r="L608" i="30"/>
  <c r="L610" i="30"/>
  <c r="L612" i="30"/>
  <c r="L614" i="30"/>
  <c r="L616" i="30"/>
  <c r="L618" i="30"/>
  <c r="L620" i="30"/>
  <c r="L622" i="30"/>
  <c r="L624" i="30"/>
  <c r="L626" i="30"/>
  <c r="L628" i="30"/>
  <c r="L630" i="30"/>
  <c r="L632" i="30"/>
  <c r="L634" i="30"/>
  <c r="L636" i="30"/>
  <c r="L638" i="30"/>
  <c r="L13" i="31"/>
  <c r="L590" i="31"/>
  <c r="L592" i="31"/>
  <c r="L594" i="31"/>
  <c r="L596" i="31"/>
  <c r="L598" i="31"/>
  <c r="L600" i="31"/>
  <c r="L602" i="31"/>
  <c r="L604" i="31"/>
  <c r="L606" i="31"/>
  <c r="L608" i="31"/>
  <c r="L610" i="31"/>
  <c r="L612" i="31"/>
  <c r="L614" i="31"/>
  <c r="L616" i="31"/>
  <c r="L618" i="31"/>
  <c r="L620" i="31"/>
  <c r="L622" i="31"/>
  <c r="L624" i="31"/>
  <c r="L626" i="31"/>
  <c r="L628" i="31"/>
  <c r="L630" i="31"/>
  <c r="L632" i="31"/>
  <c r="L634" i="31"/>
  <c r="L636" i="31"/>
  <c r="L638" i="31"/>
  <c r="L645" i="31"/>
  <c r="L13" i="32"/>
  <c r="L590" i="32"/>
  <c r="L592" i="32"/>
  <c r="L594" i="32"/>
  <c r="L596" i="32"/>
  <c r="L598" i="32"/>
  <c r="L600" i="32"/>
  <c r="L602" i="32"/>
  <c r="L604" i="32"/>
  <c r="L606" i="32"/>
  <c r="L608" i="32"/>
  <c r="L610" i="32"/>
  <c r="L612" i="32"/>
  <c r="L614" i="32"/>
  <c r="L616" i="32"/>
  <c r="L618" i="32"/>
  <c r="L620" i="32"/>
  <c r="L622" i="32"/>
  <c r="L624" i="32"/>
  <c r="L626" i="32"/>
  <c r="L628" i="32"/>
  <c r="L630" i="32"/>
  <c r="L632" i="32"/>
  <c r="L634" i="32"/>
  <c r="L636" i="32"/>
  <c r="L638" i="32"/>
  <c r="L645" i="32"/>
  <c r="L13" i="33"/>
  <c r="L590" i="33"/>
  <c r="L592" i="33"/>
  <c r="L594" i="33"/>
  <c r="L596" i="33"/>
  <c r="L598" i="33"/>
  <c r="L600" i="33"/>
  <c r="L602" i="33"/>
  <c r="L604" i="33"/>
  <c r="L606" i="33"/>
  <c r="L608" i="33"/>
  <c r="L610" i="33"/>
  <c r="L612" i="33"/>
  <c r="L614" i="33"/>
  <c r="L616" i="33"/>
  <c r="L618" i="33"/>
  <c r="L620" i="33"/>
  <c r="L622" i="33"/>
  <c r="L624" i="33"/>
  <c r="L626" i="33"/>
  <c r="L628" i="33"/>
  <c r="L630" i="33"/>
  <c r="L632" i="33"/>
  <c r="L634" i="33"/>
  <c r="L636" i="33"/>
  <c r="L638" i="33"/>
  <c r="L645" i="33"/>
  <c r="L13" i="34"/>
  <c r="L590" i="34"/>
  <c r="L592" i="34"/>
  <c r="L594" i="34"/>
  <c r="L596" i="34"/>
  <c r="L598" i="34"/>
  <c r="L600" i="34"/>
  <c r="L602" i="34"/>
  <c r="L604" i="34"/>
  <c r="L606" i="34"/>
  <c r="L608" i="34"/>
  <c r="L610" i="34"/>
  <c r="L612" i="34"/>
  <c r="L614" i="34"/>
  <c r="L616" i="34"/>
  <c r="L618" i="34"/>
  <c r="L620" i="34"/>
  <c r="L622" i="34"/>
  <c r="L624" i="34"/>
  <c r="L626" i="34"/>
  <c r="L628" i="34"/>
  <c r="L630" i="34"/>
  <c r="L632" i="34"/>
  <c r="L634" i="34"/>
  <c r="L636" i="34"/>
  <c r="L638" i="34"/>
  <c r="L645" i="34"/>
  <c r="L590" i="35"/>
  <c r="L594" i="35"/>
  <c r="L596" i="35"/>
  <c r="L598" i="35"/>
  <c r="L600" i="35"/>
  <c r="L602" i="35"/>
  <c r="L604" i="35"/>
  <c r="L606" i="35"/>
  <c r="L608" i="35"/>
  <c r="L610" i="35"/>
  <c r="L612" i="35"/>
  <c r="L614" i="35"/>
  <c r="L616" i="35"/>
  <c r="L618" i="35"/>
  <c r="L620" i="35"/>
  <c r="L622" i="35"/>
  <c r="L624" i="35"/>
  <c r="L626" i="35"/>
  <c r="L628" i="35"/>
  <c r="L630" i="35"/>
  <c r="L632" i="35"/>
  <c r="L634" i="35"/>
  <c r="L636" i="35"/>
  <c r="L638" i="35"/>
  <c r="L645" i="35"/>
  <c r="L13" i="36"/>
  <c r="L590" i="36"/>
  <c r="L592" i="36"/>
  <c r="L594" i="36"/>
  <c r="L596" i="36"/>
  <c r="L598" i="36"/>
  <c r="L600" i="36"/>
  <c r="L602" i="36"/>
  <c r="L604" i="36"/>
  <c r="L606" i="36"/>
  <c r="L608" i="36"/>
  <c r="L610" i="36"/>
  <c r="L612" i="36"/>
  <c r="L614" i="36"/>
  <c r="L616" i="36"/>
  <c r="L618" i="36"/>
  <c r="L620" i="36"/>
  <c r="L622" i="36"/>
  <c r="L624" i="36"/>
  <c r="L626" i="36"/>
  <c r="L628" i="36"/>
  <c r="L630" i="36"/>
  <c r="L632" i="36"/>
  <c r="L634" i="36"/>
  <c r="L636" i="36"/>
  <c r="L638" i="36"/>
  <c r="L645" i="36"/>
  <c r="L13" i="37"/>
  <c r="L582" i="37" s="1"/>
  <c r="L590" i="37"/>
  <c r="L592" i="37"/>
  <c r="L594" i="37"/>
  <c r="L596" i="37"/>
  <c r="L598" i="37"/>
  <c r="L600" i="37"/>
  <c r="L602" i="37"/>
  <c r="L604" i="37"/>
  <c r="L606" i="37"/>
  <c r="L608" i="37"/>
  <c r="L610" i="37"/>
  <c r="L612" i="37"/>
  <c r="L614" i="37"/>
  <c r="L616" i="37"/>
  <c r="L618" i="37"/>
  <c r="L620" i="37"/>
  <c r="L622" i="37"/>
  <c r="L624" i="37"/>
  <c r="L626" i="37"/>
  <c r="L628" i="37"/>
  <c r="L630" i="37"/>
  <c r="L632" i="37"/>
  <c r="L634" i="37"/>
  <c r="L636" i="37"/>
  <c r="L638" i="37"/>
  <c r="L645" i="37"/>
  <c r="L13" i="38"/>
  <c r="L590" i="38"/>
  <c r="L592" i="38"/>
  <c r="L594" i="38"/>
  <c r="L596" i="38"/>
  <c r="L598" i="38"/>
  <c r="L600" i="38"/>
  <c r="L602" i="38"/>
  <c r="L604" i="38"/>
  <c r="L606" i="38"/>
  <c r="L608" i="38"/>
  <c r="L610" i="38"/>
  <c r="L612" i="38"/>
  <c r="L614" i="38"/>
  <c r="L616" i="38"/>
  <c r="L618" i="38"/>
  <c r="L620" i="38"/>
  <c r="L622" i="38"/>
  <c r="L624" i="38"/>
  <c r="L626" i="38"/>
  <c r="L628" i="38"/>
  <c r="L630" i="38"/>
  <c r="L632" i="38"/>
  <c r="L634" i="38"/>
  <c r="L636" i="38"/>
  <c r="L638" i="38"/>
  <c r="L645" i="38"/>
  <c r="L13" i="39"/>
  <c r="L590" i="39"/>
  <c r="L592" i="39"/>
  <c r="L594" i="39"/>
  <c r="L596" i="39"/>
  <c r="L598" i="39"/>
  <c r="L600" i="39"/>
  <c r="L602" i="39"/>
  <c r="L604" i="39"/>
  <c r="L606" i="39"/>
  <c r="L608" i="39"/>
  <c r="L610" i="39"/>
  <c r="L612" i="39"/>
  <c r="L614" i="39"/>
  <c r="L616" i="39"/>
  <c r="L618" i="39"/>
  <c r="L620" i="39"/>
  <c r="L622" i="39"/>
  <c r="L624" i="39"/>
  <c r="L626" i="39"/>
  <c r="L628" i="39"/>
  <c r="L630" i="39"/>
  <c r="L632" i="39"/>
  <c r="L634" i="39"/>
  <c r="L636" i="39"/>
  <c r="L638" i="39"/>
  <c r="L645" i="39"/>
  <c r="L13" i="40"/>
  <c r="L590" i="40"/>
  <c r="L592" i="40"/>
  <c r="L594" i="40"/>
  <c r="L596" i="40"/>
  <c r="L598" i="40"/>
  <c r="L600" i="40"/>
  <c r="L602" i="40"/>
  <c r="L604" i="40"/>
  <c r="L606" i="40"/>
  <c r="L608" i="40"/>
  <c r="L610" i="40"/>
  <c r="L612" i="40"/>
  <c r="L614" i="40"/>
  <c r="L616" i="40"/>
  <c r="L618" i="40"/>
  <c r="L620" i="40"/>
  <c r="L622" i="40"/>
  <c r="L624" i="40"/>
  <c r="L626" i="40"/>
  <c r="L628" i="40"/>
  <c r="L630" i="40"/>
  <c r="L632" i="40"/>
  <c r="L634" i="40"/>
  <c r="L636" i="40"/>
  <c r="L638" i="40"/>
  <c r="L645" i="40"/>
  <c r="E20" i="30"/>
  <c r="E22" i="30"/>
  <c r="E24" i="30"/>
  <c r="E26" i="30"/>
  <c r="E28" i="30"/>
  <c r="E30" i="30"/>
  <c r="E32" i="30"/>
  <c r="P32" i="30" s="1"/>
  <c r="E34" i="30"/>
  <c r="E36" i="30"/>
  <c r="E38" i="30"/>
  <c r="N38" i="30" s="1"/>
  <c r="E40" i="30"/>
  <c r="E42" i="30"/>
  <c r="E44" i="30"/>
  <c r="E46" i="30"/>
  <c r="E48" i="30"/>
  <c r="R48" i="30" s="1"/>
  <c r="E50" i="30"/>
  <c r="E52" i="30"/>
  <c r="E54" i="30"/>
  <c r="E56" i="30"/>
  <c r="E58" i="30"/>
  <c r="E83" i="30"/>
  <c r="E85" i="30"/>
  <c r="E97" i="30"/>
  <c r="E99" i="30"/>
  <c r="E101" i="30"/>
  <c r="E103" i="30"/>
  <c r="R103" i="30" s="1"/>
  <c r="E105" i="30"/>
  <c r="E107" i="30"/>
  <c r="E109" i="30"/>
  <c r="E111" i="30"/>
  <c r="E113" i="30"/>
  <c r="R113" i="30" s="1"/>
  <c r="E115" i="30"/>
  <c r="E117" i="30"/>
  <c r="E119" i="30"/>
  <c r="R119" i="30" s="1"/>
  <c r="E121" i="30"/>
  <c r="E123" i="30"/>
  <c r="E125" i="30"/>
  <c r="E127" i="30"/>
  <c r="E129" i="30"/>
  <c r="E131" i="30"/>
  <c r="E339" i="30"/>
  <c r="E341" i="30"/>
  <c r="E343" i="30"/>
  <c r="E345" i="30"/>
  <c r="E347" i="30"/>
  <c r="E349" i="30"/>
  <c r="E351" i="30"/>
  <c r="E353" i="30"/>
  <c r="E355" i="30"/>
  <c r="E357" i="30"/>
  <c r="E359" i="30"/>
  <c r="E361" i="30"/>
  <c r="E363" i="30"/>
  <c r="E365" i="30"/>
  <c r="E367" i="30"/>
  <c r="E369" i="30"/>
  <c r="E371" i="30"/>
  <c r="E373" i="30"/>
  <c r="R373" i="30" s="1"/>
  <c r="E375" i="30"/>
  <c r="E377" i="30"/>
  <c r="E379" i="30"/>
  <c r="E381" i="30"/>
  <c r="E383" i="30"/>
  <c r="E385" i="30"/>
  <c r="E387" i="30"/>
  <c r="E389" i="30"/>
  <c r="E391" i="30"/>
  <c r="E393" i="30"/>
  <c r="E395" i="30"/>
  <c r="E397" i="30"/>
  <c r="E399" i="30"/>
  <c r="E401" i="30"/>
  <c r="E403" i="30"/>
  <c r="E405" i="30"/>
  <c r="E407" i="30"/>
  <c r="E417" i="30"/>
  <c r="E419" i="30"/>
  <c r="E421" i="30"/>
  <c r="E423" i="30"/>
  <c r="E425" i="30"/>
  <c r="E427" i="30"/>
  <c r="E429" i="30"/>
  <c r="E431" i="30"/>
  <c r="E433" i="30"/>
  <c r="E435" i="30"/>
  <c r="E437" i="30"/>
  <c r="E439" i="30"/>
  <c r="E441" i="30"/>
  <c r="E443" i="30"/>
  <c r="E445" i="30"/>
  <c r="E447" i="30"/>
  <c r="E449" i="30"/>
  <c r="E451" i="30"/>
  <c r="E453" i="30"/>
  <c r="E455" i="30"/>
  <c r="E462" i="30"/>
  <c r="E464" i="30"/>
  <c r="E466" i="30"/>
  <c r="R466" i="30" s="1"/>
  <c r="E468" i="30"/>
  <c r="E470" i="30"/>
  <c r="E472" i="30"/>
  <c r="E474" i="30"/>
  <c r="E476" i="30"/>
  <c r="E478" i="30"/>
  <c r="E480" i="30"/>
  <c r="E482" i="30"/>
  <c r="E484" i="30"/>
  <c r="E486" i="30"/>
  <c r="M489" i="30"/>
  <c r="E490" i="30"/>
  <c r="E492" i="30"/>
  <c r="E494" i="30"/>
  <c r="E496" i="30"/>
  <c r="E498" i="30"/>
  <c r="E500" i="30"/>
  <c r="E508" i="30"/>
  <c r="E510" i="30"/>
  <c r="E512" i="30"/>
  <c r="E514" i="30"/>
  <c r="E516" i="30"/>
  <c r="E518" i="30"/>
  <c r="E520" i="30"/>
  <c r="E522" i="30"/>
  <c r="E524" i="30"/>
  <c r="E526" i="30"/>
  <c r="E528" i="30"/>
  <c r="E530" i="30"/>
  <c r="E532" i="30"/>
  <c r="E534" i="30"/>
  <c r="E536" i="30"/>
  <c r="R536" i="30" s="1"/>
  <c r="E538" i="30"/>
  <c r="E540" i="30"/>
  <c r="E542" i="30"/>
  <c r="E544" i="30"/>
  <c r="E546" i="30"/>
  <c r="E179" i="30"/>
  <c r="E197" i="30"/>
  <c r="Q489" i="30"/>
  <c r="S489" i="30"/>
  <c r="E20" i="31"/>
  <c r="E22" i="31"/>
  <c r="E24" i="31"/>
  <c r="E26" i="31"/>
  <c r="E28" i="31"/>
  <c r="E30" i="31"/>
  <c r="E32" i="31"/>
  <c r="E34" i="31"/>
  <c r="E36" i="31"/>
  <c r="E38" i="31"/>
  <c r="E40" i="31"/>
  <c r="E42" i="31"/>
  <c r="E44" i="31"/>
  <c r="E46" i="31"/>
  <c r="E48" i="31"/>
  <c r="E50" i="31"/>
  <c r="E52" i="31"/>
  <c r="E54" i="31"/>
  <c r="E56" i="31"/>
  <c r="E58" i="31"/>
  <c r="E83" i="31"/>
  <c r="E85" i="31"/>
  <c r="E97" i="31"/>
  <c r="E99" i="31"/>
  <c r="E101" i="31"/>
  <c r="E103" i="31"/>
  <c r="E105" i="31"/>
  <c r="E107" i="31"/>
  <c r="E179" i="31"/>
  <c r="E109" i="31"/>
  <c r="E181" i="31"/>
  <c r="E111" i="31"/>
  <c r="E231" i="31"/>
  <c r="E113" i="31"/>
  <c r="E197" i="31"/>
  <c r="E115" i="31"/>
  <c r="E117" i="31"/>
  <c r="E119" i="31"/>
  <c r="E121" i="31"/>
  <c r="E123" i="31"/>
  <c r="E125" i="31"/>
  <c r="E127" i="31"/>
  <c r="E129" i="31"/>
  <c r="E131" i="31"/>
  <c r="E339" i="31"/>
  <c r="E341" i="31"/>
  <c r="E343" i="31"/>
  <c r="E345" i="31"/>
  <c r="E347" i="31"/>
  <c r="E349" i="31"/>
  <c r="E351" i="31"/>
  <c r="E353" i="31"/>
  <c r="E355" i="31"/>
  <c r="E357" i="31"/>
  <c r="E359" i="31"/>
  <c r="E361" i="31"/>
  <c r="E363" i="31"/>
  <c r="E365" i="31"/>
  <c r="E367" i="31"/>
  <c r="E369" i="31"/>
  <c r="E371" i="31"/>
  <c r="E373" i="31"/>
  <c r="E375" i="31"/>
  <c r="E377" i="31"/>
  <c r="E379" i="31"/>
  <c r="E381" i="31"/>
  <c r="E383" i="31"/>
  <c r="E385" i="31"/>
  <c r="E387" i="31"/>
  <c r="E389" i="31"/>
  <c r="E391" i="31"/>
  <c r="E393" i="31"/>
  <c r="E395" i="31"/>
  <c r="E397" i="31"/>
  <c r="E399" i="31"/>
  <c r="E401" i="31"/>
  <c r="E403" i="31"/>
  <c r="E405" i="31"/>
  <c r="E407" i="31"/>
  <c r="E417" i="31"/>
  <c r="E419" i="31"/>
  <c r="E421" i="31"/>
  <c r="E423" i="31"/>
  <c r="E425" i="31"/>
  <c r="E427" i="31"/>
  <c r="E429" i="31"/>
  <c r="E431" i="31"/>
  <c r="E433" i="31"/>
  <c r="E435" i="31"/>
  <c r="E437" i="31"/>
  <c r="E439" i="31"/>
  <c r="E441" i="31"/>
  <c r="E443" i="31"/>
  <c r="E445" i="31"/>
  <c r="E447" i="31"/>
  <c r="E449" i="31"/>
  <c r="E451" i="31"/>
  <c r="E453" i="31"/>
  <c r="E455" i="31"/>
  <c r="E462" i="31"/>
  <c r="E464" i="31"/>
  <c r="E466" i="31"/>
  <c r="E468" i="31"/>
  <c r="E470" i="31"/>
  <c r="E472" i="31"/>
  <c r="E474" i="31"/>
  <c r="E476" i="31"/>
  <c r="E478" i="31"/>
  <c r="E480" i="31"/>
  <c r="E482" i="31"/>
  <c r="E484" i="31"/>
  <c r="E486" i="31"/>
  <c r="M489" i="31"/>
  <c r="E490" i="31"/>
  <c r="E492" i="31"/>
  <c r="E494" i="31"/>
  <c r="E496" i="31"/>
  <c r="E498" i="31"/>
  <c r="E500" i="31"/>
  <c r="E508" i="31"/>
  <c r="E510" i="31"/>
  <c r="E512" i="31"/>
  <c r="E514" i="31"/>
  <c r="E516" i="31"/>
  <c r="E518" i="31"/>
  <c r="E520" i="31"/>
  <c r="E522" i="31"/>
  <c r="E524" i="31"/>
  <c r="E526" i="31"/>
  <c r="E528" i="31"/>
  <c r="E530" i="31"/>
  <c r="E532" i="31"/>
  <c r="E534" i="31"/>
  <c r="E536" i="31"/>
  <c r="E538" i="31"/>
  <c r="E540" i="31"/>
  <c r="E542" i="31"/>
  <c r="E544" i="31"/>
  <c r="E546" i="31"/>
  <c r="Q489" i="31"/>
  <c r="S489" i="31"/>
  <c r="E20" i="32"/>
  <c r="E22" i="32"/>
  <c r="Q22" i="32" s="1"/>
  <c r="E24" i="32"/>
  <c r="E26" i="32"/>
  <c r="E28" i="32"/>
  <c r="E30" i="32"/>
  <c r="E32" i="32"/>
  <c r="E34" i="32"/>
  <c r="E36" i="32"/>
  <c r="E38" i="32"/>
  <c r="Q38" i="32" s="1"/>
  <c r="E40" i="32"/>
  <c r="K40" i="32" s="1"/>
  <c r="E42" i="32"/>
  <c r="E44" i="32"/>
  <c r="E46" i="32"/>
  <c r="E48" i="32"/>
  <c r="E50" i="32"/>
  <c r="E52" i="32"/>
  <c r="E54" i="32"/>
  <c r="E56" i="32"/>
  <c r="E58" i="32"/>
  <c r="E83" i="32"/>
  <c r="E85" i="32"/>
  <c r="E97" i="32"/>
  <c r="E99" i="32"/>
  <c r="E101" i="32"/>
  <c r="E103" i="32"/>
  <c r="E105" i="32"/>
  <c r="E107" i="32"/>
  <c r="E109" i="32"/>
  <c r="E111" i="32"/>
  <c r="E113" i="32"/>
  <c r="E115" i="32"/>
  <c r="E117" i="32"/>
  <c r="E119" i="32"/>
  <c r="E121" i="32"/>
  <c r="E123" i="32"/>
  <c r="E125" i="32"/>
  <c r="E127" i="32"/>
  <c r="E129" i="32"/>
  <c r="E131" i="32"/>
  <c r="E339" i="32"/>
  <c r="E341" i="32"/>
  <c r="E343" i="32"/>
  <c r="E345" i="32"/>
  <c r="E347" i="32"/>
  <c r="E349" i="32"/>
  <c r="E351" i="32"/>
  <c r="E353" i="32"/>
  <c r="E355" i="32"/>
  <c r="E357" i="32"/>
  <c r="E359" i="32"/>
  <c r="E361" i="32"/>
  <c r="E363" i="32"/>
  <c r="E365" i="32"/>
  <c r="E367" i="32"/>
  <c r="E369" i="32"/>
  <c r="E371" i="32"/>
  <c r="E373" i="32"/>
  <c r="E375" i="32"/>
  <c r="E377" i="32"/>
  <c r="E379" i="32"/>
  <c r="E381" i="32"/>
  <c r="E383" i="32"/>
  <c r="E385" i="32"/>
  <c r="E387" i="32"/>
  <c r="E389" i="32"/>
  <c r="E391" i="32"/>
  <c r="E393" i="32"/>
  <c r="E395" i="32"/>
  <c r="E397" i="32"/>
  <c r="E399" i="32"/>
  <c r="E401" i="32"/>
  <c r="E403" i="32"/>
  <c r="E405" i="32"/>
  <c r="E407" i="32"/>
  <c r="E417" i="32"/>
  <c r="E419" i="32"/>
  <c r="E421" i="32"/>
  <c r="E423" i="32"/>
  <c r="E425" i="32"/>
  <c r="E427" i="32"/>
  <c r="E429" i="32"/>
  <c r="E431" i="32"/>
  <c r="E433" i="32"/>
  <c r="E435" i="32"/>
  <c r="E437" i="32"/>
  <c r="E439" i="32"/>
  <c r="E441" i="32"/>
  <c r="E443" i="32"/>
  <c r="E445" i="32"/>
  <c r="E447" i="32"/>
  <c r="E449" i="32"/>
  <c r="E451" i="32"/>
  <c r="E453" i="32"/>
  <c r="E455" i="32"/>
  <c r="E462" i="32"/>
  <c r="E464" i="32"/>
  <c r="E466" i="32"/>
  <c r="E468" i="32"/>
  <c r="E470" i="32"/>
  <c r="E472" i="32"/>
  <c r="E474" i="32"/>
  <c r="E476" i="32"/>
  <c r="E478" i="32"/>
  <c r="E480" i="32"/>
  <c r="E482" i="32"/>
  <c r="E484" i="32"/>
  <c r="E486" i="32"/>
  <c r="M489" i="32"/>
  <c r="E490" i="32"/>
  <c r="E492" i="32"/>
  <c r="E494" i="32"/>
  <c r="E496" i="32"/>
  <c r="E498" i="32"/>
  <c r="E500" i="32"/>
  <c r="E508" i="32"/>
  <c r="E510" i="32"/>
  <c r="E512" i="32"/>
  <c r="E514" i="32"/>
  <c r="E516" i="32"/>
  <c r="E518" i="32"/>
  <c r="E520" i="32"/>
  <c r="E522" i="32"/>
  <c r="E524" i="32"/>
  <c r="E526" i="32"/>
  <c r="E528" i="32"/>
  <c r="E530" i="32"/>
  <c r="E532" i="32"/>
  <c r="E534" i="32"/>
  <c r="E536" i="32"/>
  <c r="E538" i="32"/>
  <c r="E540" i="32"/>
  <c r="E542" i="32"/>
  <c r="E544" i="32"/>
  <c r="E546" i="32"/>
  <c r="E177" i="32"/>
  <c r="Q489" i="32"/>
  <c r="S489" i="32"/>
  <c r="E20" i="33"/>
  <c r="E22" i="33"/>
  <c r="E24" i="33"/>
  <c r="E26" i="33"/>
  <c r="E28" i="33"/>
  <c r="E30" i="33"/>
  <c r="E32" i="33"/>
  <c r="E34" i="33"/>
  <c r="E36" i="33"/>
  <c r="E38" i="33"/>
  <c r="E40" i="33"/>
  <c r="E42" i="33"/>
  <c r="E44" i="33"/>
  <c r="E46" i="33"/>
  <c r="E48" i="33"/>
  <c r="E50" i="33"/>
  <c r="E52" i="33"/>
  <c r="E54" i="33"/>
  <c r="E56" i="33"/>
  <c r="E58" i="33"/>
  <c r="E83" i="33"/>
  <c r="E85" i="33"/>
  <c r="E97" i="33"/>
  <c r="E99" i="33"/>
  <c r="E101" i="33"/>
  <c r="E103" i="33"/>
  <c r="E105" i="33"/>
  <c r="E107" i="33"/>
  <c r="E109" i="33"/>
  <c r="E111" i="33"/>
  <c r="E113" i="33"/>
  <c r="E115" i="33"/>
  <c r="E117" i="33"/>
  <c r="E119" i="33"/>
  <c r="E121" i="33"/>
  <c r="E123" i="33"/>
  <c r="E125" i="33"/>
  <c r="E127" i="33"/>
  <c r="E129" i="33"/>
  <c r="E131" i="33"/>
  <c r="E339" i="33"/>
  <c r="E341" i="33"/>
  <c r="E343" i="33"/>
  <c r="E345" i="33"/>
  <c r="E347" i="33"/>
  <c r="E349" i="33"/>
  <c r="E351" i="33"/>
  <c r="E353" i="33"/>
  <c r="E355" i="33"/>
  <c r="E357" i="33"/>
  <c r="E359" i="33"/>
  <c r="E361" i="33"/>
  <c r="E363" i="33"/>
  <c r="E365" i="33"/>
  <c r="E367" i="33"/>
  <c r="E369" i="33"/>
  <c r="E371" i="33"/>
  <c r="E373" i="33"/>
  <c r="E375" i="33"/>
  <c r="E377" i="33"/>
  <c r="E379" i="33"/>
  <c r="E381" i="33"/>
  <c r="E383" i="33"/>
  <c r="E385" i="33"/>
  <c r="E387" i="33"/>
  <c r="E389" i="33"/>
  <c r="E391" i="33"/>
  <c r="E393" i="33"/>
  <c r="E395" i="33"/>
  <c r="E397" i="33"/>
  <c r="E399" i="33"/>
  <c r="E401" i="33"/>
  <c r="E403" i="33"/>
  <c r="E405" i="33"/>
  <c r="E407" i="33"/>
  <c r="E417" i="33"/>
  <c r="E419" i="33"/>
  <c r="E421" i="33"/>
  <c r="E423" i="33"/>
  <c r="E425" i="33"/>
  <c r="E427" i="33"/>
  <c r="E429" i="33"/>
  <c r="E431" i="33"/>
  <c r="E433" i="33"/>
  <c r="E435" i="33"/>
  <c r="E437" i="33"/>
  <c r="E439" i="33"/>
  <c r="E441" i="33"/>
  <c r="E443" i="33"/>
  <c r="E445" i="33"/>
  <c r="E447" i="33"/>
  <c r="E449" i="33"/>
  <c r="E451" i="33"/>
  <c r="E453" i="33"/>
  <c r="E455" i="33"/>
  <c r="E462" i="33"/>
  <c r="E464" i="33"/>
  <c r="E466" i="33"/>
  <c r="E468" i="33"/>
  <c r="E470" i="33"/>
  <c r="E472" i="33"/>
  <c r="E474" i="33"/>
  <c r="E476" i="33"/>
  <c r="E478" i="33"/>
  <c r="E480" i="33"/>
  <c r="E482" i="33"/>
  <c r="E484" i="33"/>
  <c r="E486" i="33"/>
  <c r="M489" i="33"/>
  <c r="E490" i="33"/>
  <c r="E492" i="33"/>
  <c r="E494" i="33"/>
  <c r="E496" i="33"/>
  <c r="E498" i="33"/>
  <c r="E500" i="33"/>
  <c r="E508" i="33"/>
  <c r="E510" i="33"/>
  <c r="E512" i="33"/>
  <c r="E514" i="33"/>
  <c r="E516" i="33"/>
  <c r="E518" i="33"/>
  <c r="E520" i="33"/>
  <c r="E522" i="33"/>
  <c r="E524" i="33"/>
  <c r="E526" i="33"/>
  <c r="E528" i="33"/>
  <c r="E530" i="33"/>
  <c r="E532" i="33"/>
  <c r="E534" i="33"/>
  <c r="E536" i="33"/>
  <c r="E538" i="33"/>
  <c r="E540" i="33"/>
  <c r="E542" i="33"/>
  <c r="E544" i="33"/>
  <c r="E546" i="33"/>
  <c r="Q489" i="33"/>
  <c r="E179" i="33"/>
  <c r="E197" i="33"/>
  <c r="S489" i="33"/>
  <c r="E20" i="34"/>
  <c r="E22" i="34"/>
  <c r="E24" i="34"/>
  <c r="E26" i="34"/>
  <c r="E28" i="34"/>
  <c r="E30" i="34"/>
  <c r="E32" i="34"/>
  <c r="E34" i="34"/>
  <c r="E36" i="34"/>
  <c r="E38" i="34"/>
  <c r="E40" i="34"/>
  <c r="E42" i="34"/>
  <c r="E44" i="34"/>
  <c r="E46" i="34"/>
  <c r="E48" i="34"/>
  <c r="E50" i="34"/>
  <c r="E52" i="34"/>
  <c r="E54" i="34"/>
  <c r="E56" i="34"/>
  <c r="E58" i="34"/>
  <c r="E83" i="34"/>
  <c r="E85" i="34"/>
  <c r="E97" i="34"/>
  <c r="E99" i="34"/>
  <c r="E101" i="34"/>
  <c r="E103" i="34"/>
  <c r="E105" i="34"/>
  <c r="E107" i="34"/>
  <c r="E109" i="34"/>
  <c r="E111" i="34"/>
  <c r="E113" i="34"/>
  <c r="E115" i="34"/>
  <c r="E117" i="34"/>
  <c r="E119" i="34"/>
  <c r="E121" i="34"/>
  <c r="E123" i="34"/>
  <c r="E125" i="34"/>
  <c r="E127" i="34"/>
  <c r="E129" i="34"/>
  <c r="E131" i="34"/>
  <c r="E339" i="34"/>
  <c r="E341" i="34"/>
  <c r="E343" i="34"/>
  <c r="E345" i="34"/>
  <c r="E347" i="34"/>
  <c r="E349" i="34"/>
  <c r="E351" i="34"/>
  <c r="E353" i="34"/>
  <c r="E355" i="34"/>
  <c r="E357" i="34"/>
  <c r="E359" i="34"/>
  <c r="E361" i="34"/>
  <c r="E363" i="34"/>
  <c r="E365" i="34"/>
  <c r="E367" i="34"/>
  <c r="E369" i="34"/>
  <c r="E371" i="34"/>
  <c r="E373" i="34"/>
  <c r="E375" i="34"/>
  <c r="E377" i="34"/>
  <c r="E379" i="34"/>
  <c r="E381" i="34"/>
  <c r="E383" i="34"/>
  <c r="E385" i="34"/>
  <c r="E387" i="34"/>
  <c r="E389" i="34"/>
  <c r="E391" i="34"/>
  <c r="E393" i="34"/>
  <c r="E395" i="34"/>
  <c r="E397" i="34"/>
  <c r="E399" i="34"/>
  <c r="E401" i="34"/>
  <c r="E403" i="34"/>
  <c r="E405" i="34"/>
  <c r="E407" i="34"/>
  <c r="E417" i="34"/>
  <c r="E419" i="34"/>
  <c r="E421" i="34"/>
  <c r="E423" i="34"/>
  <c r="E425" i="34"/>
  <c r="E427" i="34"/>
  <c r="E429" i="34"/>
  <c r="E431" i="34"/>
  <c r="E433" i="34"/>
  <c r="E435" i="34"/>
  <c r="E437" i="34"/>
  <c r="E439" i="34"/>
  <c r="E441" i="34"/>
  <c r="E443" i="34"/>
  <c r="E445" i="34"/>
  <c r="E447" i="34"/>
  <c r="E449" i="34"/>
  <c r="E451" i="34"/>
  <c r="E453" i="34"/>
  <c r="E455" i="34"/>
  <c r="E462" i="34"/>
  <c r="E464" i="34"/>
  <c r="E466" i="34"/>
  <c r="E468" i="34"/>
  <c r="E470" i="34"/>
  <c r="E472" i="34"/>
  <c r="E474" i="34"/>
  <c r="E476" i="34"/>
  <c r="E478" i="34"/>
  <c r="E480" i="34"/>
  <c r="E482" i="34"/>
  <c r="E484" i="34"/>
  <c r="E486" i="34"/>
  <c r="M489" i="34"/>
  <c r="E490" i="34"/>
  <c r="E492" i="34"/>
  <c r="E494" i="34"/>
  <c r="E496" i="34"/>
  <c r="E498" i="34"/>
  <c r="E500" i="34"/>
  <c r="E508" i="34"/>
  <c r="E510" i="34"/>
  <c r="E512" i="34"/>
  <c r="E514" i="34"/>
  <c r="E516" i="34"/>
  <c r="E518" i="34"/>
  <c r="E520" i="34"/>
  <c r="E522" i="34"/>
  <c r="E524" i="34"/>
  <c r="E526" i="34"/>
  <c r="E528" i="34"/>
  <c r="E530" i="34"/>
  <c r="E532" i="34"/>
  <c r="E534" i="34"/>
  <c r="E536" i="34"/>
  <c r="E538" i="34"/>
  <c r="E540" i="34"/>
  <c r="E542" i="34"/>
  <c r="E544" i="34"/>
  <c r="E546" i="34"/>
  <c r="E179" i="34"/>
  <c r="Q489" i="34"/>
  <c r="E181" i="34"/>
  <c r="S489" i="34"/>
  <c r="E20" i="35"/>
  <c r="E22" i="35"/>
  <c r="E24" i="35"/>
  <c r="E26" i="35"/>
  <c r="E28" i="35"/>
  <c r="E30" i="35"/>
  <c r="E32" i="35"/>
  <c r="P32" i="35" s="1"/>
  <c r="E34" i="35"/>
  <c r="E36" i="35"/>
  <c r="E38" i="35"/>
  <c r="E40" i="35"/>
  <c r="E42" i="35"/>
  <c r="E44" i="35"/>
  <c r="E46" i="35"/>
  <c r="E48" i="35"/>
  <c r="E50" i="35"/>
  <c r="E52" i="35"/>
  <c r="E54" i="35"/>
  <c r="N54" i="35" s="1"/>
  <c r="E56" i="35"/>
  <c r="E58" i="35"/>
  <c r="E83" i="35"/>
  <c r="E85" i="35"/>
  <c r="E97" i="35"/>
  <c r="E99" i="35"/>
  <c r="E101" i="35"/>
  <c r="E103" i="35"/>
  <c r="E105" i="35"/>
  <c r="E177" i="35"/>
  <c r="E107" i="35"/>
  <c r="E179" i="35"/>
  <c r="E109" i="35"/>
  <c r="E181" i="35"/>
  <c r="E111" i="35"/>
  <c r="E231" i="35"/>
  <c r="E113" i="35"/>
  <c r="E197" i="35"/>
  <c r="E115" i="35"/>
  <c r="E117" i="35"/>
  <c r="E119" i="35"/>
  <c r="E121" i="35"/>
  <c r="E123" i="35"/>
  <c r="E125" i="35"/>
  <c r="E127" i="35"/>
  <c r="E129" i="35"/>
  <c r="E131" i="35"/>
  <c r="E339" i="35"/>
  <c r="E341" i="35"/>
  <c r="E343" i="35"/>
  <c r="E345" i="35"/>
  <c r="E347" i="35"/>
  <c r="E349" i="35"/>
  <c r="E351" i="35"/>
  <c r="E353" i="35"/>
  <c r="E355" i="35"/>
  <c r="E357" i="35"/>
  <c r="E359" i="35"/>
  <c r="E361" i="35"/>
  <c r="E363" i="35"/>
  <c r="E365" i="35"/>
  <c r="E367" i="35"/>
  <c r="E369" i="35"/>
  <c r="E371" i="35"/>
  <c r="E373" i="35"/>
  <c r="E375" i="35"/>
  <c r="E377" i="35"/>
  <c r="E379" i="35"/>
  <c r="E381" i="35"/>
  <c r="E383" i="35"/>
  <c r="E385" i="35"/>
  <c r="E387" i="35"/>
  <c r="E389" i="35"/>
  <c r="E391" i="35"/>
  <c r="E393" i="35"/>
  <c r="E395" i="35"/>
  <c r="E397" i="35"/>
  <c r="E399" i="35"/>
  <c r="E401" i="35"/>
  <c r="E403" i="35"/>
  <c r="E405" i="35"/>
  <c r="E407" i="35"/>
  <c r="E417" i="35"/>
  <c r="E419" i="35"/>
  <c r="E421" i="35"/>
  <c r="E423" i="35"/>
  <c r="E425" i="35"/>
  <c r="E427" i="35"/>
  <c r="E429" i="35"/>
  <c r="E431" i="35"/>
  <c r="E433" i="35"/>
  <c r="E435" i="35"/>
  <c r="E437" i="35"/>
  <c r="E439" i="35"/>
  <c r="E441" i="35"/>
  <c r="E443" i="35"/>
  <c r="E445" i="35"/>
  <c r="E447" i="35"/>
  <c r="E449" i="35"/>
  <c r="E451" i="35"/>
  <c r="E453" i="35"/>
  <c r="E455" i="35"/>
  <c r="E462" i="35"/>
  <c r="E464" i="35"/>
  <c r="E466" i="35"/>
  <c r="E468" i="35"/>
  <c r="E470" i="35"/>
  <c r="E472" i="35"/>
  <c r="E474" i="35"/>
  <c r="E476" i="35"/>
  <c r="E478" i="35"/>
  <c r="E480" i="35"/>
  <c r="E482" i="35"/>
  <c r="E484" i="35"/>
  <c r="E486" i="35"/>
  <c r="M489" i="35"/>
  <c r="E490" i="35"/>
  <c r="E492" i="35"/>
  <c r="E494" i="35"/>
  <c r="E496" i="35"/>
  <c r="E498" i="35"/>
  <c r="E500" i="35"/>
  <c r="E508" i="35"/>
  <c r="E510" i="35"/>
  <c r="E512" i="35"/>
  <c r="E514" i="35"/>
  <c r="E516" i="35"/>
  <c r="E518" i="35"/>
  <c r="E520" i="35"/>
  <c r="E522" i="35"/>
  <c r="E524" i="35"/>
  <c r="E526" i="35"/>
  <c r="E528" i="35"/>
  <c r="E530" i="35"/>
  <c r="E532" i="35"/>
  <c r="E534" i="35"/>
  <c r="E536" i="35"/>
  <c r="E538" i="35"/>
  <c r="E540" i="35"/>
  <c r="E542" i="35"/>
  <c r="E544" i="35"/>
  <c r="E546" i="35"/>
  <c r="Q489" i="35"/>
  <c r="S489" i="35"/>
  <c r="E20" i="36"/>
  <c r="E22" i="36"/>
  <c r="E24" i="36"/>
  <c r="E26" i="36"/>
  <c r="E28" i="36"/>
  <c r="E30" i="36"/>
  <c r="E32" i="36"/>
  <c r="E34" i="36"/>
  <c r="E36" i="36"/>
  <c r="E38" i="36"/>
  <c r="E40" i="36"/>
  <c r="E42" i="36"/>
  <c r="E44" i="36"/>
  <c r="E46" i="36"/>
  <c r="E48" i="36"/>
  <c r="E50" i="36"/>
  <c r="E52" i="36"/>
  <c r="E54" i="36"/>
  <c r="E56" i="36"/>
  <c r="E58" i="36"/>
  <c r="E83" i="36"/>
  <c r="E85" i="36"/>
  <c r="E97" i="36"/>
  <c r="E99" i="36"/>
  <c r="E101" i="36"/>
  <c r="E103" i="36"/>
  <c r="E105" i="36"/>
  <c r="E107" i="36"/>
  <c r="E179" i="36"/>
  <c r="E109" i="36"/>
  <c r="E111" i="36"/>
  <c r="E231" i="36"/>
  <c r="E113" i="36"/>
  <c r="E115" i="36"/>
  <c r="E117" i="36"/>
  <c r="E119" i="36"/>
  <c r="E121" i="36"/>
  <c r="E123" i="36"/>
  <c r="E125" i="36"/>
  <c r="E127" i="36"/>
  <c r="E129" i="36"/>
  <c r="E131" i="36"/>
  <c r="E339" i="36"/>
  <c r="E341" i="36"/>
  <c r="E343" i="36"/>
  <c r="E345" i="36"/>
  <c r="E347" i="36"/>
  <c r="E349" i="36"/>
  <c r="E351" i="36"/>
  <c r="E353" i="36"/>
  <c r="E355" i="36"/>
  <c r="E357" i="36"/>
  <c r="E359" i="36"/>
  <c r="E361" i="36"/>
  <c r="E363" i="36"/>
  <c r="E365" i="36"/>
  <c r="E367" i="36"/>
  <c r="E369" i="36"/>
  <c r="E371" i="36"/>
  <c r="E373" i="36"/>
  <c r="E375" i="36"/>
  <c r="E377" i="36"/>
  <c r="E379" i="36"/>
  <c r="E381" i="36"/>
  <c r="E383" i="36"/>
  <c r="E385" i="36"/>
  <c r="E387" i="36"/>
  <c r="E389" i="36"/>
  <c r="E391" i="36"/>
  <c r="E393" i="36"/>
  <c r="E395" i="36"/>
  <c r="E397" i="36"/>
  <c r="E399" i="36"/>
  <c r="E401" i="36"/>
  <c r="E403" i="36"/>
  <c r="E405" i="36"/>
  <c r="E407" i="36"/>
  <c r="E417" i="36"/>
  <c r="E419" i="36"/>
  <c r="E421" i="36"/>
  <c r="E423" i="36"/>
  <c r="E425" i="36"/>
  <c r="E427" i="36"/>
  <c r="E429" i="36"/>
  <c r="E431" i="36"/>
  <c r="E433" i="36"/>
  <c r="E435" i="36"/>
  <c r="E437" i="36"/>
  <c r="E439" i="36"/>
  <c r="E441" i="36"/>
  <c r="E443" i="36"/>
  <c r="E445" i="36"/>
  <c r="E447" i="36"/>
  <c r="E449" i="36"/>
  <c r="E451" i="36"/>
  <c r="E453" i="36"/>
  <c r="E455" i="36"/>
  <c r="E462" i="36"/>
  <c r="E464" i="36"/>
  <c r="E466" i="36"/>
  <c r="E468" i="36"/>
  <c r="E470" i="36"/>
  <c r="E472" i="36"/>
  <c r="E474" i="36"/>
  <c r="E476" i="36"/>
  <c r="E478" i="36"/>
  <c r="E480" i="36"/>
  <c r="E482" i="36"/>
  <c r="E484" i="36"/>
  <c r="E486" i="36"/>
  <c r="M489" i="36"/>
  <c r="E490" i="36"/>
  <c r="E492" i="36"/>
  <c r="E494" i="36"/>
  <c r="E496" i="36"/>
  <c r="E498" i="36"/>
  <c r="E500" i="36"/>
  <c r="E508" i="36"/>
  <c r="E510" i="36"/>
  <c r="E512" i="36"/>
  <c r="E514" i="36"/>
  <c r="E516" i="36"/>
  <c r="E518" i="36"/>
  <c r="E520" i="36"/>
  <c r="E522" i="36"/>
  <c r="E524" i="36"/>
  <c r="E526" i="36"/>
  <c r="E528" i="36"/>
  <c r="E530" i="36"/>
  <c r="E532" i="36"/>
  <c r="E534" i="36"/>
  <c r="E536" i="36"/>
  <c r="E538" i="36"/>
  <c r="E540" i="36"/>
  <c r="E542" i="36"/>
  <c r="E544" i="36"/>
  <c r="E546" i="36"/>
  <c r="E197" i="36"/>
  <c r="Q489" i="36"/>
  <c r="E181" i="36"/>
  <c r="S489" i="36"/>
  <c r="E20" i="37"/>
  <c r="E22" i="37"/>
  <c r="N22" i="37" s="1"/>
  <c r="E24" i="37"/>
  <c r="E26" i="37"/>
  <c r="E28" i="37"/>
  <c r="E30" i="37"/>
  <c r="E32" i="37"/>
  <c r="E34" i="37"/>
  <c r="E36" i="37"/>
  <c r="E38" i="37"/>
  <c r="E40" i="37"/>
  <c r="E42" i="37"/>
  <c r="E44" i="37"/>
  <c r="E46" i="37"/>
  <c r="E48" i="37"/>
  <c r="E50" i="37"/>
  <c r="E52" i="37"/>
  <c r="E54" i="37"/>
  <c r="E56" i="37"/>
  <c r="E58" i="37"/>
  <c r="E83" i="37"/>
  <c r="E85" i="37"/>
  <c r="E97" i="37"/>
  <c r="E99" i="37"/>
  <c r="E101" i="37"/>
  <c r="E103" i="37"/>
  <c r="E105" i="37"/>
  <c r="E107" i="37"/>
  <c r="E109" i="37"/>
  <c r="E111" i="37"/>
  <c r="E113" i="37"/>
  <c r="E115" i="37"/>
  <c r="E117" i="37"/>
  <c r="E119" i="37"/>
  <c r="E121" i="37"/>
  <c r="E123" i="37"/>
  <c r="E125" i="37"/>
  <c r="E127" i="37"/>
  <c r="E129" i="37"/>
  <c r="E131" i="37"/>
  <c r="E339" i="37"/>
  <c r="E341" i="37"/>
  <c r="E343" i="37"/>
  <c r="E345" i="37"/>
  <c r="E347" i="37"/>
  <c r="E349" i="37"/>
  <c r="E351" i="37"/>
  <c r="E353" i="37"/>
  <c r="E355" i="37"/>
  <c r="E357" i="37"/>
  <c r="E359" i="37"/>
  <c r="E361" i="37"/>
  <c r="E363" i="37"/>
  <c r="E365" i="37"/>
  <c r="E367" i="37"/>
  <c r="E369" i="37"/>
  <c r="E371" i="37"/>
  <c r="E373" i="37"/>
  <c r="E375" i="37"/>
  <c r="E377" i="37"/>
  <c r="E379" i="37"/>
  <c r="E381" i="37"/>
  <c r="E383" i="37"/>
  <c r="E385" i="37"/>
  <c r="E387" i="37"/>
  <c r="E389" i="37"/>
  <c r="E391" i="37"/>
  <c r="E393" i="37"/>
  <c r="E395" i="37"/>
  <c r="E397" i="37"/>
  <c r="E399" i="37"/>
  <c r="E401" i="37"/>
  <c r="E403" i="37"/>
  <c r="E405" i="37"/>
  <c r="E407" i="37"/>
  <c r="E417" i="37"/>
  <c r="E419" i="37"/>
  <c r="E421" i="37"/>
  <c r="E423" i="37"/>
  <c r="E425" i="37"/>
  <c r="E427" i="37"/>
  <c r="E429" i="37"/>
  <c r="E431" i="37"/>
  <c r="E433" i="37"/>
  <c r="E435" i="37"/>
  <c r="E437" i="37"/>
  <c r="E439" i="37"/>
  <c r="E441" i="37"/>
  <c r="E443" i="37"/>
  <c r="E445" i="37"/>
  <c r="E447" i="37"/>
  <c r="E449" i="37"/>
  <c r="E451" i="37"/>
  <c r="E453" i="37"/>
  <c r="E455" i="37"/>
  <c r="E462" i="37"/>
  <c r="E464" i="37"/>
  <c r="E466" i="37"/>
  <c r="E468" i="37"/>
  <c r="E470" i="37"/>
  <c r="E472" i="37"/>
  <c r="E474" i="37"/>
  <c r="E476" i="37"/>
  <c r="E478" i="37"/>
  <c r="E480" i="37"/>
  <c r="E482" i="37"/>
  <c r="E484" i="37"/>
  <c r="E486" i="37"/>
  <c r="M489" i="37"/>
  <c r="E490" i="37"/>
  <c r="E492" i="37"/>
  <c r="E494" i="37"/>
  <c r="E496" i="37"/>
  <c r="E498" i="37"/>
  <c r="E500" i="37"/>
  <c r="E508" i="37"/>
  <c r="E510" i="37"/>
  <c r="E512" i="37"/>
  <c r="E514" i="37"/>
  <c r="E516" i="37"/>
  <c r="E518" i="37"/>
  <c r="E520" i="37"/>
  <c r="E522" i="37"/>
  <c r="E524" i="37"/>
  <c r="E526" i="37"/>
  <c r="E528" i="37"/>
  <c r="E530" i="37"/>
  <c r="E532" i="37"/>
  <c r="E534" i="37"/>
  <c r="E536" i="37"/>
  <c r="E538" i="37"/>
  <c r="E540" i="37"/>
  <c r="E542" i="37"/>
  <c r="E544" i="37"/>
  <c r="E546" i="37"/>
  <c r="E181" i="37"/>
  <c r="E231" i="37"/>
  <c r="Q489" i="37"/>
  <c r="E177" i="37"/>
  <c r="E197" i="37"/>
  <c r="S489" i="37"/>
  <c r="E20" i="38"/>
  <c r="E22" i="38"/>
  <c r="E24" i="38"/>
  <c r="E26" i="38"/>
  <c r="E28" i="38"/>
  <c r="R28" i="38" s="1"/>
  <c r="E30" i="38"/>
  <c r="E32" i="38"/>
  <c r="E34" i="38"/>
  <c r="E36" i="38"/>
  <c r="E38" i="38"/>
  <c r="E40" i="38"/>
  <c r="E42" i="38"/>
  <c r="E44" i="38"/>
  <c r="R44" i="38" s="1"/>
  <c r="E46" i="38"/>
  <c r="E48" i="38"/>
  <c r="E50" i="38"/>
  <c r="E52" i="38"/>
  <c r="E54" i="38"/>
  <c r="E56" i="38"/>
  <c r="E58" i="38"/>
  <c r="E83" i="38"/>
  <c r="E85" i="38"/>
  <c r="E97" i="38"/>
  <c r="E99" i="38"/>
  <c r="E101" i="38"/>
  <c r="E103" i="38"/>
  <c r="E105" i="38"/>
  <c r="E107" i="38"/>
  <c r="E109" i="38"/>
  <c r="E111" i="38"/>
  <c r="E231" i="38"/>
  <c r="E113" i="38"/>
  <c r="E115" i="38"/>
  <c r="E117" i="38"/>
  <c r="E119" i="38"/>
  <c r="E121" i="38"/>
  <c r="E123" i="38"/>
  <c r="E125" i="38"/>
  <c r="E127" i="38"/>
  <c r="E129" i="38"/>
  <c r="E131" i="38"/>
  <c r="E339" i="38"/>
  <c r="E341" i="38"/>
  <c r="E343" i="38"/>
  <c r="E345" i="38"/>
  <c r="E347" i="38"/>
  <c r="E349" i="38"/>
  <c r="E351" i="38"/>
  <c r="E353" i="38"/>
  <c r="E355" i="38"/>
  <c r="E357" i="38"/>
  <c r="E359" i="38"/>
  <c r="E361" i="38"/>
  <c r="E363" i="38"/>
  <c r="E365" i="38"/>
  <c r="E367" i="38"/>
  <c r="E369" i="38"/>
  <c r="E371" i="38"/>
  <c r="E373" i="38"/>
  <c r="E375" i="38"/>
  <c r="E377" i="38"/>
  <c r="E379" i="38"/>
  <c r="E381" i="38"/>
  <c r="E383" i="38"/>
  <c r="E385" i="38"/>
  <c r="E387" i="38"/>
  <c r="E389" i="38"/>
  <c r="E391" i="38"/>
  <c r="E393" i="38"/>
  <c r="E395" i="38"/>
  <c r="E397" i="38"/>
  <c r="E399" i="38"/>
  <c r="E401" i="38"/>
  <c r="E403" i="38"/>
  <c r="E405" i="38"/>
  <c r="E407" i="38"/>
  <c r="E417" i="38"/>
  <c r="E419" i="38"/>
  <c r="E421" i="38"/>
  <c r="E423" i="38"/>
  <c r="E425" i="38"/>
  <c r="E427" i="38"/>
  <c r="E429" i="38"/>
  <c r="E431" i="38"/>
  <c r="E433" i="38"/>
  <c r="E435" i="38"/>
  <c r="E437" i="38"/>
  <c r="E439" i="38"/>
  <c r="E441" i="38"/>
  <c r="E443" i="38"/>
  <c r="E445" i="38"/>
  <c r="E447" i="38"/>
  <c r="E449" i="38"/>
  <c r="E451" i="38"/>
  <c r="E453" i="38"/>
  <c r="E455" i="38"/>
  <c r="E462" i="38"/>
  <c r="E464" i="38"/>
  <c r="E466" i="38"/>
  <c r="E468" i="38"/>
  <c r="E470" i="38"/>
  <c r="E472" i="38"/>
  <c r="E474" i="38"/>
  <c r="E476" i="38"/>
  <c r="E478" i="38"/>
  <c r="E480" i="38"/>
  <c r="E482" i="38"/>
  <c r="E484" i="38"/>
  <c r="E486" i="38"/>
  <c r="M489" i="38"/>
  <c r="E490" i="38"/>
  <c r="E492" i="38"/>
  <c r="E494" i="38"/>
  <c r="E496" i="38"/>
  <c r="E498" i="38"/>
  <c r="E500" i="38"/>
  <c r="E508" i="38"/>
  <c r="E510" i="38"/>
  <c r="E512" i="38"/>
  <c r="E514" i="38"/>
  <c r="E516" i="38"/>
  <c r="E518" i="38"/>
  <c r="E520" i="38"/>
  <c r="E522" i="38"/>
  <c r="E524" i="38"/>
  <c r="E526" i="38"/>
  <c r="E528" i="38"/>
  <c r="E530" i="38"/>
  <c r="E532" i="38"/>
  <c r="E534" i="38"/>
  <c r="E536" i="38"/>
  <c r="E538" i="38"/>
  <c r="E540" i="38"/>
  <c r="E542" i="38"/>
  <c r="E544" i="38"/>
  <c r="E546" i="38"/>
  <c r="E177" i="38"/>
  <c r="E197" i="38"/>
  <c r="Q489" i="38"/>
  <c r="S489" i="38"/>
  <c r="E20" i="39"/>
  <c r="E22" i="39"/>
  <c r="E24" i="39"/>
  <c r="E26" i="39"/>
  <c r="E28" i="39"/>
  <c r="E30" i="39"/>
  <c r="E32" i="39"/>
  <c r="E34" i="39"/>
  <c r="E36" i="39"/>
  <c r="E38" i="39"/>
  <c r="E40" i="39"/>
  <c r="E42" i="39"/>
  <c r="E44" i="39"/>
  <c r="E46" i="39"/>
  <c r="E48" i="39"/>
  <c r="E50" i="39"/>
  <c r="E52" i="39"/>
  <c r="E54" i="39"/>
  <c r="E56" i="39"/>
  <c r="E58" i="39"/>
  <c r="E83" i="39"/>
  <c r="E85" i="39"/>
  <c r="O85" i="39" s="1"/>
  <c r="E97" i="39"/>
  <c r="E99" i="39"/>
  <c r="E101" i="39"/>
  <c r="E103" i="39"/>
  <c r="E105" i="39"/>
  <c r="E177" i="39"/>
  <c r="E107" i="39"/>
  <c r="E179" i="39"/>
  <c r="E109" i="39"/>
  <c r="E181" i="39"/>
  <c r="E111" i="39"/>
  <c r="E231" i="39"/>
  <c r="E113" i="39"/>
  <c r="E197" i="39"/>
  <c r="E115" i="39"/>
  <c r="E117" i="39"/>
  <c r="E119" i="39"/>
  <c r="E121" i="39"/>
  <c r="E123" i="39"/>
  <c r="E125" i="39"/>
  <c r="E127" i="39"/>
  <c r="E129" i="39"/>
  <c r="E131" i="39"/>
  <c r="E339" i="39"/>
  <c r="E341" i="39"/>
  <c r="E343" i="39"/>
  <c r="E345" i="39"/>
  <c r="E347" i="39"/>
  <c r="E349" i="39"/>
  <c r="E351" i="39"/>
  <c r="E353" i="39"/>
  <c r="E355" i="39"/>
  <c r="E357" i="39"/>
  <c r="E359" i="39"/>
  <c r="E361" i="39"/>
  <c r="E363" i="39"/>
  <c r="E365" i="39"/>
  <c r="E367" i="39"/>
  <c r="E369" i="39"/>
  <c r="E371" i="39"/>
  <c r="E373" i="39"/>
  <c r="E375" i="39"/>
  <c r="E377" i="39"/>
  <c r="E379" i="39"/>
  <c r="E381" i="39"/>
  <c r="E383" i="39"/>
  <c r="E385" i="39"/>
  <c r="E387" i="39"/>
  <c r="E389" i="39"/>
  <c r="E391" i="39"/>
  <c r="E393" i="39"/>
  <c r="E395" i="39"/>
  <c r="E397" i="39"/>
  <c r="E399" i="39"/>
  <c r="E401" i="39"/>
  <c r="E403" i="39"/>
  <c r="E405" i="39"/>
  <c r="E407" i="39"/>
  <c r="E417" i="39"/>
  <c r="E419" i="39"/>
  <c r="E421" i="39"/>
  <c r="E423" i="39"/>
  <c r="E425" i="39"/>
  <c r="E427" i="39"/>
  <c r="E429" i="39"/>
  <c r="E431" i="39"/>
  <c r="E433" i="39"/>
  <c r="E435" i="39"/>
  <c r="E437" i="39"/>
  <c r="E439" i="39"/>
  <c r="E441" i="39"/>
  <c r="E443" i="39"/>
  <c r="E445" i="39"/>
  <c r="E447" i="39"/>
  <c r="E449" i="39"/>
  <c r="E451" i="39"/>
  <c r="E453" i="39"/>
  <c r="E455" i="39"/>
  <c r="E462" i="39"/>
  <c r="E464" i="39"/>
  <c r="E466" i="39"/>
  <c r="E468" i="39"/>
  <c r="E470" i="39"/>
  <c r="E472" i="39"/>
  <c r="E474" i="39"/>
  <c r="E476" i="39"/>
  <c r="E478" i="39"/>
  <c r="E480" i="39"/>
  <c r="E482" i="39"/>
  <c r="E484" i="39"/>
  <c r="E486" i="39"/>
  <c r="M489" i="39"/>
  <c r="E490" i="39"/>
  <c r="E492" i="39"/>
  <c r="E494" i="39"/>
  <c r="E496" i="39"/>
  <c r="E498" i="39"/>
  <c r="E500" i="39"/>
  <c r="E508" i="39"/>
  <c r="E510" i="39"/>
  <c r="E512" i="39"/>
  <c r="E514" i="39"/>
  <c r="E516" i="39"/>
  <c r="E518" i="39"/>
  <c r="E520" i="39"/>
  <c r="E522" i="39"/>
  <c r="E524" i="39"/>
  <c r="E526" i="39"/>
  <c r="E528" i="39"/>
  <c r="E530" i="39"/>
  <c r="E532" i="39"/>
  <c r="E534" i="39"/>
  <c r="E536" i="39"/>
  <c r="E538" i="39"/>
  <c r="E540" i="39"/>
  <c r="E542" i="39"/>
  <c r="E544" i="39"/>
  <c r="E546" i="39"/>
  <c r="Q489" i="39"/>
  <c r="S489" i="39"/>
  <c r="E20" i="40"/>
  <c r="E22" i="40"/>
  <c r="E24" i="40"/>
  <c r="E26" i="40"/>
  <c r="E28" i="40"/>
  <c r="E30" i="40"/>
  <c r="E32" i="40"/>
  <c r="E34" i="40"/>
  <c r="E36" i="40"/>
  <c r="E38" i="40"/>
  <c r="E40" i="40"/>
  <c r="E42" i="40"/>
  <c r="E44" i="40"/>
  <c r="E46" i="40"/>
  <c r="E48" i="40"/>
  <c r="E50" i="40"/>
  <c r="S50" i="40" s="1"/>
  <c r="E52" i="40"/>
  <c r="E54" i="40"/>
  <c r="E56" i="40"/>
  <c r="E58" i="40"/>
  <c r="E83" i="40"/>
  <c r="E85" i="40"/>
  <c r="E97" i="40"/>
  <c r="E99" i="40"/>
  <c r="E101" i="40"/>
  <c r="E103" i="40"/>
  <c r="E105" i="40"/>
  <c r="E177" i="40"/>
  <c r="E107" i="40"/>
  <c r="E179" i="40"/>
  <c r="E109" i="40"/>
  <c r="E181" i="40"/>
  <c r="E111" i="40"/>
  <c r="E231" i="40"/>
  <c r="E113" i="40"/>
  <c r="E197" i="40"/>
  <c r="E115" i="40"/>
  <c r="E117" i="40"/>
  <c r="E119" i="40"/>
  <c r="E121" i="40"/>
  <c r="E123" i="40"/>
  <c r="E125" i="40"/>
  <c r="E127" i="40"/>
  <c r="E129" i="40"/>
  <c r="E131" i="40"/>
  <c r="E339" i="40"/>
  <c r="E341" i="40"/>
  <c r="E343" i="40"/>
  <c r="E345" i="40"/>
  <c r="E347" i="40"/>
  <c r="E349" i="40"/>
  <c r="E351" i="40"/>
  <c r="E353" i="40"/>
  <c r="E355" i="40"/>
  <c r="E357" i="40"/>
  <c r="E359" i="40"/>
  <c r="E361" i="40"/>
  <c r="E363" i="40"/>
  <c r="E365" i="40"/>
  <c r="E367" i="40"/>
  <c r="E369" i="40"/>
  <c r="E371" i="40"/>
  <c r="E373" i="40"/>
  <c r="E375" i="40"/>
  <c r="E377" i="40"/>
  <c r="E379" i="40"/>
  <c r="E381" i="40"/>
  <c r="E383" i="40"/>
  <c r="E385" i="40"/>
  <c r="E387" i="40"/>
  <c r="E389" i="40"/>
  <c r="E391" i="40"/>
  <c r="E393" i="40"/>
  <c r="E395" i="40"/>
  <c r="E397" i="40"/>
  <c r="E399" i="40"/>
  <c r="E401" i="40"/>
  <c r="E403" i="40"/>
  <c r="E405" i="40"/>
  <c r="E407" i="40"/>
  <c r="E417" i="40"/>
  <c r="E419" i="40"/>
  <c r="E421" i="40"/>
  <c r="E423" i="40"/>
  <c r="E425" i="40"/>
  <c r="E427" i="40"/>
  <c r="E429" i="40"/>
  <c r="E431" i="40"/>
  <c r="E433" i="40"/>
  <c r="E435" i="40"/>
  <c r="E437" i="40"/>
  <c r="E439" i="40"/>
  <c r="E441" i="40"/>
  <c r="E443" i="40"/>
  <c r="E445" i="40"/>
  <c r="E447" i="40"/>
  <c r="E449" i="40"/>
  <c r="E451" i="40"/>
  <c r="E453" i="40"/>
  <c r="E455" i="40"/>
  <c r="E462" i="40"/>
  <c r="E464" i="40"/>
  <c r="E466" i="40"/>
  <c r="E468" i="40"/>
  <c r="E470" i="40"/>
  <c r="E472" i="40"/>
  <c r="E474" i="40"/>
  <c r="E476" i="40"/>
  <c r="E478" i="40"/>
  <c r="E480" i="40"/>
  <c r="E482" i="40"/>
  <c r="E484" i="40"/>
  <c r="E486" i="40"/>
  <c r="M489" i="40"/>
  <c r="E490" i="40"/>
  <c r="E492" i="40"/>
  <c r="E494" i="40"/>
  <c r="E496" i="40"/>
  <c r="E498" i="40"/>
  <c r="E500" i="40"/>
  <c r="E508" i="40"/>
  <c r="E510" i="40"/>
  <c r="E512" i="40"/>
  <c r="E514" i="40"/>
  <c r="E516" i="40"/>
  <c r="E518" i="40"/>
  <c r="E520" i="40"/>
  <c r="E522" i="40"/>
  <c r="E524" i="40"/>
  <c r="E526" i="40"/>
  <c r="E528" i="40"/>
  <c r="E530" i="40"/>
  <c r="E532" i="40"/>
  <c r="E534" i="40"/>
  <c r="E536" i="40"/>
  <c r="E538" i="40"/>
  <c r="E540" i="40"/>
  <c r="E542" i="40"/>
  <c r="E544" i="40"/>
  <c r="E546" i="40"/>
  <c r="Q489" i="40"/>
  <c r="S489" i="40"/>
  <c r="E20" i="2"/>
  <c r="E22" i="2"/>
  <c r="E24" i="2"/>
  <c r="E26" i="2"/>
  <c r="E28" i="2"/>
  <c r="E30" i="2"/>
  <c r="E32" i="2"/>
  <c r="E34" i="2"/>
  <c r="E36" i="2"/>
  <c r="E38" i="2"/>
  <c r="N38" i="2" s="1"/>
  <c r="E40" i="2"/>
  <c r="E42" i="2"/>
  <c r="E44" i="2"/>
  <c r="E46" i="2"/>
  <c r="E48" i="2"/>
  <c r="P48" i="2" s="1"/>
  <c r="E50" i="2"/>
  <c r="E52" i="2"/>
  <c r="E54" i="2"/>
  <c r="K54" i="2" s="1"/>
  <c r="E56" i="2"/>
  <c r="E58" i="2"/>
  <c r="E83" i="2"/>
  <c r="E85" i="2"/>
  <c r="E97" i="2"/>
  <c r="E99" i="2"/>
  <c r="E101" i="2"/>
  <c r="E103" i="2"/>
  <c r="E105" i="2"/>
  <c r="E107" i="2"/>
  <c r="E109" i="2"/>
  <c r="E111" i="2"/>
  <c r="E231" i="2"/>
  <c r="E113" i="2"/>
  <c r="E115" i="2"/>
  <c r="E117" i="2"/>
  <c r="E119" i="2"/>
  <c r="E121" i="2"/>
  <c r="E123" i="2"/>
  <c r="E125" i="2"/>
  <c r="E127" i="2"/>
  <c r="E129" i="2"/>
  <c r="E131" i="2"/>
  <c r="E339" i="2"/>
  <c r="E341" i="2"/>
  <c r="E343" i="2"/>
  <c r="E345" i="2"/>
  <c r="E347" i="2"/>
  <c r="E349" i="2"/>
  <c r="E351" i="2"/>
  <c r="E353" i="2"/>
  <c r="E355" i="2"/>
  <c r="E357" i="2"/>
  <c r="E359" i="2"/>
  <c r="E361" i="2"/>
  <c r="E363" i="2"/>
  <c r="E365" i="2"/>
  <c r="E367" i="2"/>
  <c r="E369" i="2"/>
  <c r="E371" i="2"/>
  <c r="E373" i="2"/>
  <c r="E375" i="2"/>
  <c r="E377" i="2"/>
  <c r="E379" i="2"/>
  <c r="E381" i="2"/>
  <c r="E383" i="2"/>
  <c r="E385" i="2"/>
  <c r="E387" i="2"/>
  <c r="E389" i="2"/>
  <c r="E391" i="2"/>
  <c r="E393" i="2"/>
  <c r="E395" i="2"/>
  <c r="E397" i="2"/>
  <c r="E399" i="2"/>
  <c r="E401" i="2"/>
  <c r="E403" i="2"/>
  <c r="E405" i="2"/>
  <c r="E407" i="2"/>
  <c r="E417" i="2"/>
  <c r="E419" i="2"/>
  <c r="E421" i="2"/>
  <c r="E423" i="2"/>
  <c r="E425" i="2"/>
  <c r="E427" i="2"/>
  <c r="E429" i="2"/>
  <c r="E431" i="2"/>
  <c r="E433" i="2"/>
  <c r="E435" i="2"/>
  <c r="E437" i="2"/>
  <c r="E439" i="2"/>
  <c r="E441" i="2"/>
  <c r="E443" i="2"/>
  <c r="E445" i="2"/>
  <c r="E447" i="2"/>
  <c r="E449" i="2"/>
  <c r="E451" i="2"/>
  <c r="E453" i="2"/>
  <c r="E455" i="2"/>
  <c r="E462" i="2"/>
  <c r="E464" i="2"/>
  <c r="E466" i="2"/>
  <c r="E468" i="2"/>
  <c r="E470" i="2"/>
  <c r="E472" i="2"/>
  <c r="E474" i="2"/>
  <c r="E476" i="2"/>
  <c r="E478" i="2"/>
  <c r="E480" i="2"/>
  <c r="E482" i="2"/>
  <c r="E484" i="2"/>
  <c r="E486" i="2"/>
  <c r="M489" i="2"/>
  <c r="E490" i="2"/>
  <c r="E492" i="2"/>
  <c r="E494" i="2"/>
  <c r="E496" i="2"/>
  <c r="E498" i="2"/>
  <c r="E500" i="2"/>
  <c r="E508" i="2"/>
  <c r="E510" i="2"/>
  <c r="E512" i="2"/>
  <c r="E514" i="2"/>
  <c r="E516" i="2"/>
  <c r="E518" i="2"/>
  <c r="E520" i="2"/>
  <c r="E522" i="2"/>
  <c r="E524" i="2"/>
  <c r="E526" i="2"/>
  <c r="E528" i="2"/>
  <c r="E530" i="2"/>
  <c r="E532" i="2"/>
  <c r="E534" i="2"/>
  <c r="E536" i="2"/>
  <c r="E538" i="2"/>
  <c r="E540" i="2"/>
  <c r="E542" i="2"/>
  <c r="E544" i="2"/>
  <c r="E546" i="2"/>
  <c r="E177" i="2"/>
  <c r="E197" i="2"/>
  <c r="O489" i="2"/>
  <c r="E181" i="2"/>
  <c r="Q489" i="2"/>
  <c r="S489" i="2"/>
  <c r="E253" i="2"/>
  <c r="C253" i="2"/>
  <c r="L254" i="2"/>
  <c r="E255" i="2"/>
  <c r="C255" i="2"/>
  <c r="I255" i="2" s="1"/>
  <c r="J256" i="2"/>
  <c r="L256" i="2"/>
  <c r="E257" i="2"/>
  <c r="C257" i="2"/>
  <c r="I257" i="2" s="1"/>
  <c r="G257" i="2" s="1"/>
  <c r="M258" i="2"/>
  <c r="L258" i="2"/>
  <c r="E259" i="2"/>
  <c r="C259" i="2"/>
  <c r="L260" i="2"/>
  <c r="E261" i="2"/>
  <c r="C261" i="2"/>
  <c r="L262" i="2"/>
  <c r="E263" i="2"/>
  <c r="C263" i="2"/>
  <c r="I263" i="2" s="1"/>
  <c r="G263" i="2" s="1"/>
  <c r="M264" i="2"/>
  <c r="L264" i="2"/>
  <c r="E265" i="2"/>
  <c r="C265" i="2"/>
  <c r="L266" i="2"/>
  <c r="E267" i="2"/>
  <c r="C267" i="2"/>
  <c r="L268" i="2"/>
  <c r="E269" i="2"/>
  <c r="C269" i="2"/>
  <c r="L270" i="2"/>
  <c r="E271" i="2"/>
  <c r="C271" i="2"/>
  <c r="L272" i="2"/>
  <c r="E273" i="2"/>
  <c r="C273" i="2"/>
  <c r="I273" i="2" s="1"/>
  <c r="G273" i="2" s="1"/>
  <c r="S274" i="2"/>
  <c r="L274" i="2"/>
  <c r="E275" i="2"/>
  <c r="C275" i="2"/>
  <c r="I275" i="2" s="1"/>
  <c r="L276" i="2"/>
  <c r="E277" i="2"/>
  <c r="C277" i="2"/>
  <c r="I277" i="2" s="1"/>
  <c r="K278" i="2"/>
  <c r="L278" i="2"/>
  <c r="E279" i="2"/>
  <c r="C279" i="2"/>
  <c r="I279" i="2" s="1"/>
  <c r="J280" i="2"/>
  <c r="L280" i="2"/>
  <c r="E281" i="2"/>
  <c r="C281" i="2"/>
  <c r="I281" i="2" s="1"/>
  <c r="O282" i="2"/>
  <c r="L282" i="2"/>
  <c r="E283" i="2"/>
  <c r="C283" i="2"/>
  <c r="I283" i="2" s="1"/>
  <c r="M284" i="2"/>
  <c r="L284" i="2"/>
  <c r="E285" i="2"/>
  <c r="C285" i="2"/>
  <c r="I285" i="2" s="1"/>
  <c r="L286" i="2"/>
  <c r="E287" i="2"/>
  <c r="C287" i="2"/>
  <c r="I287" i="2" s="1"/>
  <c r="O288" i="2"/>
  <c r="L288" i="2"/>
  <c r="E289" i="2"/>
  <c r="C289" i="2"/>
  <c r="I289" i="2" s="1"/>
  <c r="G289" i="2" s="1"/>
  <c r="S290" i="2"/>
  <c r="L290" i="2"/>
  <c r="E291" i="2"/>
  <c r="C291" i="2"/>
  <c r="I291" i="2" s="1"/>
  <c r="Q292" i="2"/>
  <c r="L292" i="2"/>
  <c r="E298" i="2"/>
  <c r="C298" i="2"/>
  <c r="H160" i="15"/>
  <c r="F160" i="15"/>
  <c r="G160" i="15"/>
  <c r="I160" i="15"/>
  <c r="J160" i="15"/>
  <c r="K160" i="15"/>
  <c r="L160" i="15"/>
  <c r="M160" i="15"/>
  <c r="N160" i="15"/>
  <c r="O160" i="15"/>
  <c r="E300" i="2"/>
  <c r="C300" i="2"/>
  <c r="E302" i="2"/>
  <c r="C302" i="2"/>
  <c r="E304" i="2"/>
  <c r="C304" i="2"/>
  <c r="E306" i="2"/>
  <c r="C306" i="2"/>
  <c r="E308" i="2"/>
  <c r="C308" i="2"/>
  <c r="E310" i="2"/>
  <c r="C310" i="2"/>
  <c r="I310" i="2" s="1"/>
  <c r="G310" i="2" s="1"/>
  <c r="E312" i="2"/>
  <c r="C312" i="2"/>
  <c r="E314" i="2"/>
  <c r="C314" i="2"/>
  <c r="I314" i="2" s="1"/>
  <c r="G314" i="2" s="1"/>
  <c r="E316" i="2"/>
  <c r="C316" i="2"/>
  <c r="E318" i="2"/>
  <c r="C318" i="2"/>
  <c r="I318" i="2" s="1"/>
  <c r="G318" i="2" s="1"/>
  <c r="E320" i="2"/>
  <c r="C320" i="2"/>
  <c r="I320" i="2" s="1"/>
  <c r="E322" i="2"/>
  <c r="C322" i="2"/>
  <c r="I322" i="2" s="1"/>
  <c r="G322" i="2" s="1"/>
  <c r="E324" i="2"/>
  <c r="C324" i="2"/>
  <c r="I324" i="2" s="1"/>
  <c r="G324" i="2" s="1"/>
  <c r="E326" i="2"/>
  <c r="C326" i="2"/>
  <c r="I326" i="2" s="1"/>
  <c r="G326" i="2" s="1"/>
  <c r="E328" i="2"/>
  <c r="C328" i="2"/>
  <c r="I328" i="2" s="1"/>
  <c r="G328" i="2" s="1"/>
  <c r="E330" i="2"/>
  <c r="C330" i="2"/>
  <c r="I330" i="2" s="1"/>
  <c r="G330" i="2" s="1"/>
  <c r="E332" i="2"/>
  <c r="C332" i="2"/>
  <c r="I332" i="2" s="1"/>
  <c r="G332" i="2" s="1"/>
  <c r="E253" i="30"/>
  <c r="C253" i="30"/>
  <c r="L254" i="30"/>
  <c r="E255" i="30"/>
  <c r="C255" i="30"/>
  <c r="I255" i="30" s="1"/>
  <c r="O256" i="30"/>
  <c r="L256" i="30"/>
  <c r="E257" i="30"/>
  <c r="C257" i="30"/>
  <c r="I257" i="30" s="1"/>
  <c r="Q258" i="30"/>
  <c r="L258" i="30"/>
  <c r="E259" i="30"/>
  <c r="C259" i="30"/>
  <c r="L260" i="30"/>
  <c r="E261" i="30"/>
  <c r="C261" i="30"/>
  <c r="L262" i="30"/>
  <c r="E263" i="30"/>
  <c r="C263" i="30"/>
  <c r="I263" i="30" s="1"/>
  <c r="Q264" i="30"/>
  <c r="L264" i="30"/>
  <c r="E265" i="30"/>
  <c r="C265" i="30"/>
  <c r="L266" i="30"/>
  <c r="E267" i="30"/>
  <c r="C267" i="30"/>
  <c r="L268" i="30"/>
  <c r="E269" i="30"/>
  <c r="C269" i="30"/>
  <c r="L270" i="30"/>
  <c r="E271" i="30"/>
  <c r="C271" i="30"/>
  <c r="L272" i="30"/>
  <c r="E273" i="30"/>
  <c r="C273" i="30"/>
  <c r="I273" i="30" s="1"/>
  <c r="O274" i="30"/>
  <c r="L274" i="30"/>
  <c r="E275" i="30"/>
  <c r="C275" i="30"/>
  <c r="I275" i="30" s="1"/>
  <c r="Q276" i="30"/>
  <c r="L276" i="30"/>
  <c r="E277" i="30"/>
  <c r="C277" i="30"/>
  <c r="I277" i="30" s="1"/>
  <c r="Q278" i="30"/>
  <c r="L278" i="30"/>
  <c r="E279" i="30"/>
  <c r="C279" i="30"/>
  <c r="I279" i="30" s="1"/>
  <c r="O280" i="30"/>
  <c r="L280" i="30"/>
  <c r="E281" i="30"/>
  <c r="C281" i="30"/>
  <c r="I281" i="30" s="1"/>
  <c r="J282" i="30"/>
  <c r="L282" i="30"/>
  <c r="E283" i="30"/>
  <c r="C283" i="30"/>
  <c r="I283" i="30" s="1"/>
  <c r="O284" i="30"/>
  <c r="L284" i="30"/>
  <c r="E285" i="30"/>
  <c r="C285" i="30"/>
  <c r="I285" i="30" s="1"/>
  <c r="J286" i="30"/>
  <c r="L286" i="30"/>
  <c r="E287" i="30"/>
  <c r="C287" i="30"/>
  <c r="I287" i="30" s="1"/>
  <c r="O288" i="30"/>
  <c r="L288" i="30"/>
  <c r="E289" i="30"/>
  <c r="C289" i="30"/>
  <c r="I289" i="30" s="1"/>
  <c r="S290" i="30"/>
  <c r="L290" i="30"/>
  <c r="E291" i="30"/>
  <c r="C291" i="30"/>
  <c r="I291" i="30" s="1"/>
  <c r="L292" i="30"/>
  <c r="E298" i="30"/>
  <c r="C298" i="30"/>
  <c r="E300" i="30"/>
  <c r="C300" i="30"/>
  <c r="E302" i="30"/>
  <c r="C302" i="30"/>
  <c r="E304" i="30"/>
  <c r="C304" i="30"/>
  <c r="E306" i="30"/>
  <c r="C306" i="30"/>
  <c r="E308" i="30"/>
  <c r="C308" i="30"/>
  <c r="E310" i="30"/>
  <c r="C310" i="30"/>
  <c r="I310" i="30" s="1"/>
  <c r="G310" i="30" s="1"/>
  <c r="E312" i="30"/>
  <c r="C312" i="30"/>
  <c r="E314" i="30"/>
  <c r="C314" i="30"/>
  <c r="I314" i="30" s="1"/>
  <c r="G314" i="30" s="1"/>
  <c r="E316" i="30"/>
  <c r="C316" i="30"/>
  <c r="E318" i="30"/>
  <c r="C318" i="30"/>
  <c r="I318" i="30" s="1"/>
  <c r="G318" i="30" s="1"/>
  <c r="E320" i="30"/>
  <c r="C320" i="30"/>
  <c r="I320" i="30" s="1"/>
  <c r="G320" i="30" s="1"/>
  <c r="E322" i="30"/>
  <c r="C322" i="30"/>
  <c r="I322" i="30" s="1"/>
  <c r="G322" i="30" s="1"/>
  <c r="E324" i="30"/>
  <c r="C324" i="30"/>
  <c r="I324" i="30" s="1"/>
  <c r="G324" i="30" s="1"/>
  <c r="E326" i="30"/>
  <c r="C326" i="30"/>
  <c r="I326" i="30" s="1"/>
  <c r="G326" i="30" s="1"/>
  <c r="E328" i="30"/>
  <c r="C328" i="30"/>
  <c r="I328" i="30" s="1"/>
  <c r="G328" i="30" s="1"/>
  <c r="E330" i="30"/>
  <c r="C330" i="30"/>
  <c r="I330" i="30" s="1"/>
  <c r="G330" i="30" s="1"/>
  <c r="E332" i="30"/>
  <c r="C332" i="30"/>
  <c r="I332" i="30" s="1"/>
  <c r="G332" i="30" s="1"/>
  <c r="E253" i="31"/>
  <c r="C253" i="31"/>
  <c r="L254" i="31"/>
  <c r="E255" i="31"/>
  <c r="C255" i="31"/>
  <c r="I255" i="31" s="1"/>
  <c r="K256" i="31"/>
  <c r="L256" i="31"/>
  <c r="E257" i="31"/>
  <c r="C257" i="31"/>
  <c r="I257" i="31" s="1"/>
  <c r="G257" i="31" s="1"/>
  <c r="K258" i="31"/>
  <c r="L258" i="31"/>
  <c r="E259" i="31"/>
  <c r="C259" i="31"/>
  <c r="L260" i="31"/>
  <c r="E261" i="31"/>
  <c r="C261" i="31"/>
  <c r="L262" i="31"/>
  <c r="E263" i="31"/>
  <c r="C263" i="31"/>
  <c r="I263" i="31" s="1"/>
  <c r="S264" i="31"/>
  <c r="L264" i="31"/>
  <c r="E265" i="31"/>
  <c r="C265" i="31"/>
  <c r="L266" i="31"/>
  <c r="E267" i="31"/>
  <c r="C267" i="31"/>
  <c r="L268" i="31"/>
  <c r="E269" i="31"/>
  <c r="C269" i="31"/>
  <c r="L270" i="31"/>
  <c r="E271" i="31"/>
  <c r="C271" i="31"/>
  <c r="L272" i="31"/>
  <c r="E273" i="31"/>
  <c r="C273" i="31"/>
  <c r="I273" i="31" s="1"/>
  <c r="L274" i="31"/>
  <c r="E275" i="31"/>
  <c r="C275" i="31"/>
  <c r="I275" i="31" s="1"/>
  <c r="L276" i="31"/>
  <c r="E277" i="31"/>
  <c r="C277" i="31"/>
  <c r="I277" i="31" s="1"/>
  <c r="G277" i="31" s="1"/>
  <c r="L278" i="31"/>
  <c r="E279" i="31"/>
  <c r="C279" i="31"/>
  <c r="I279" i="31" s="1"/>
  <c r="L280" i="31"/>
  <c r="E281" i="31"/>
  <c r="C281" i="31"/>
  <c r="I281" i="31" s="1"/>
  <c r="G281" i="31" s="1"/>
  <c r="L282" i="31"/>
  <c r="E283" i="31"/>
  <c r="C283" i="31"/>
  <c r="I283" i="31" s="1"/>
  <c r="S284" i="31"/>
  <c r="L284" i="31"/>
  <c r="E285" i="31"/>
  <c r="C285" i="31"/>
  <c r="I285" i="31" s="1"/>
  <c r="J286" i="31"/>
  <c r="L286" i="31"/>
  <c r="E287" i="31"/>
  <c r="C287" i="31"/>
  <c r="I287" i="31" s="1"/>
  <c r="L288" i="31"/>
  <c r="E289" i="31"/>
  <c r="C289" i="31"/>
  <c r="I289" i="31" s="1"/>
  <c r="R290" i="31"/>
  <c r="L290" i="31"/>
  <c r="E291" i="31"/>
  <c r="C291" i="31"/>
  <c r="I291" i="31" s="1"/>
  <c r="G291" i="31" s="1"/>
  <c r="R292" i="31"/>
  <c r="L292" i="31"/>
  <c r="E298" i="31"/>
  <c r="C298" i="31"/>
  <c r="E300" i="31"/>
  <c r="C300" i="31"/>
  <c r="E302" i="31"/>
  <c r="C302" i="31"/>
  <c r="E304" i="31"/>
  <c r="C304" i="31"/>
  <c r="E306" i="31"/>
  <c r="C306" i="31"/>
  <c r="E308" i="31"/>
  <c r="C308" i="31"/>
  <c r="E310" i="31"/>
  <c r="C310" i="31"/>
  <c r="I310" i="31" s="1"/>
  <c r="G310" i="31" s="1"/>
  <c r="E312" i="31"/>
  <c r="C312" i="31"/>
  <c r="E314" i="31"/>
  <c r="C314" i="31"/>
  <c r="I314" i="31" s="1"/>
  <c r="G314" i="31" s="1"/>
  <c r="E316" i="31"/>
  <c r="C316" i="31"/>
  <c r="E318" i="31"/>
  <c r="C318" i="31"/>
  <c r="I318" i="31" s="1"/>
  <c r="G318" i="31" s="1"/>
  <c r="E320" i="31"/>
  <c r="C320" i="31"/>
  <c r="I320" i="31" s="1"/>
  <c r="G320" i="31" s="1"/>
  <c r="E322" i="31"/>
  <c r="C322" i="31"/>
  <c r="I322" i="31" s="1"/>
  <c r="G322" i="31" s="1"/>
  <c r="E324" i="31"/>
  <c r="C324" i="31"/>
  <c r="I324" i="31" s="1"/>
  <c r="G324" i="31" s="1"/>
  <c r="E326" i="31"/>
  <c r="C326" i="31"/>
  <c r="I326" i="31" s="1"/>
  <c r="G326" i="31" s="1"/>
  <c r="E328" i="31"/>
  <c r="C328" i="31"/>
  <c r="I328" i="31" s="1"/>
  <c r="G328" i="31" s="1"/>
  <c r="E330" i="31"/>
  <c r="C330" i="31"/>
  <c r="I330" i="31" s="1"/>
  <c r="G330" i="31" s="1"/>
  <c r="E332" i="31"/>
  <c r="C332" i="31"/>
  <c r="I332" i="31" s="1"/>
  <c r="G332" i="31" s="1"/>
  <c r="E253" i="32"/>
  <c r="C253" i="32"/>
  <c r="L254" i="32"/>
  <c r="E255" i="32"/>
  <c r="C255" i="32"/>
  <c r="I255" i="32" s="1"/>
  <c r="L256" i="32"/>
  <c r="E257" i="32"/>
  <c r="C257" i="32"/>
  <c r="I257" i="32" s="1"/>
  <c r="L258" i="32"/>
  <c r="E259" i="32"/>
  <c r="C259" i="32"/>
  <c r="L260" i="32"/>
  <c r="E261" i="32"/>
  <c r="C261" i="32"/>
  <c r="L262" i="32"/>
  <c r="E263" i="32"/>
  <c r="C263" i="32"/>
  <c r="I263" i="32" s="1"/>
  <c r="G263" i="32" s="1"/>
  <c r="O264" i="32"/>
  <c r="L264" i="32"/>
  <c r="E265" i="32"/>
  <c r="C265" i="32"/>
  <c r="L266" i="32"/>
  <c r="E267" i="32"/>
  <c r="C267" i="32"/>
  <c r="L268" i="32"/>
  <c r="E269" i="32"/>
  <c r="C269" i="32"/>
  <c r="L270" i="32"/>
  <c r="E271" i="32"/>
  <c r="C271" i="32"/>
  <c r="L272" i="32"/>
  <c r="E273" i="32"/>
  <c r="C273" i="32"/>
  <c r="I273" i="32" s="1"/>
  <c r="G273" i="32" s="1"/>
  <c r="M274" i="32"/>
  <c r="L274" i="32"/>
  <c r="E275" i="32"/>
  <c r="C275" i="32"/>
  <c r="I275" i="32" s="1"/>
  <c r="Q276" i="32"/>
  <c r="L276" i="32"/>
  <c r="E277" i="32"/>
  <c r="C277" i="32"/>
  <c r="I277" i="32" s="1"/>
  <c r="G277" i="32" s="1"/>
  <c r="O278" i="32"/>
  <c r="L278" i="32"/>
  <c r="E279" i="32"/>
  <c r="C279" i="32"/>
  <c r="I279" i="32" s="1"/>
  <c r="J280" i="32"/>
  <c r="L280" i="32"/>
  <c r="E281" i="32"/>
  <c r="C281" i="32"/>
  <c r="I281" i="32" s="1"/>
  <c r="G281" i="32" s="1"/>
  <c r="M282" i="32"/>
  <c r="L282" i="32"/>
  <c r="E283" i="32"/>
  <c r="C283" i="32"/>
  <c r="I283" i="32" s="1"/>
  <c r="S284" i="32"/>
  <c r="L284" i="32"/>
  <c r="E285" i="32"/>
  <c r="C285" i="32"/>
  <c r="I285" i="32" s="1"/>
  <c r="G285" i="32" s="1"/>
  <c r="L286" i="32"/>
  <c r="E287" i="32"/>
  <c r="C287" i="32"/>
  <c r="I287" i="32" s="1"/>
  <c r="J288" i="32"/>
  <c r="L288" i="32"/>
  <c r="E289" i="32"/>
  <c r="C289" i="32"/>
  <c r="I289" i="32" s="1"/>
  <c r="L290" i="32"/>
  <c r="E291" i="32"/>
  <c r="C291" i="32"/>
  <c r="I291" i="32" s="1"/>
  <c r="Q292" i="32"/>
  <c r="L292" i="32"/>
  <c r="E298" i="32"/>
  <c r="C298" i="32"/>
  <c r="E300" i="32"/>
  <c r="C300" i="32"/>
  <c r="E302" i="32"/>
  <c r="C302" i="32"/>
  <c r="E304" i="32"/>
  <c r="C304" i="32"/>
  <c r="E306" i="32"/>
  <c r="C306" i="32"/>
  <c r="E308" i="32"/>
  <c r="C308" i="32"/>
  <c r="E310" i="32"/>
  <c r="C310" i="32"/>
  <c r="I310" i="32" s="1"/>
  <c r="G310" i="32" s="1"/>
  <c r="E312" i="32"/>
  <c r="C312" i="32"/>
  <c r="E314" i="32"/>
  <c r="C314" i="32"/>
  <c r="I314" i="32" s="1"/>
  <c r="G314" i="32" s="1"/>
  <c r="E316" i="32"/>
  <c r="C316" i="32"/>
  <c r="E318" i="32"/>
  <c r="C318" i="32"/>
  <c r="I318" i="32" s="1"/>
  <c r="G318" i="32" s="1"/>
  <c r="E320" i="32"/>
  <c r="C320" i="32"/>
  <c r="I320" i="32" s="1"/>
  <c r="G320" i="32" s="1"/>
  <c r="E322" i="32"/>
  <c r="C322" i="32"/>
  <c r="I322" i="32" s="1"/>
  <c r="G322" i="32" s="1"/>
  <c r="E324" i="32"/>
  <c r="C324" i="32"/>
  <c r="I324" i="32" s="1"/>
  <c r="G324" i="32" s="1"/>
  <c r="E326" i="32"/>
  <c r="C326" i="32"/>
  <c r="I326" i="32" s="1"/>
  <c r="G326" i="32" s="1"/>
  <c r="E328" i="32"/>
  <c r="C328" i="32"/>
  <c r="I328" i="32" s="1"/>
  <c r="G328" i="32" s="1"/>
  <c r="E330" i="32"/>
  <c r="C330" i="32"/>
  <c r="I330" i="32" s="1"/>
  <c r="G330" i="32" s="1"/>
  <c r="E332" i="32"/>
  <c r="C332" i="32"/>
  <c r="I332" i="32" s="1"/>
  <c r="G332" i="32" s="1"/>
  <c r="E253" i="33"/>
  <c r="C253" i="33"/>
  <c r="L254" i="33"/>
  <c r="E255" i="33"/>
  <c r="C255" i="33"/>
  <c r="I255" i="33" s="1"/>
  <c r="G255" i="33" s="1"/>
  <c r="R256" i="33"/>
  <c r="L256" i="33"/>
  <c r="E257" i="33"/>
  <c r="C257" i="33"/>
  <c r="I257" i="33" s="1"/>
  <c r="S258" i="33"/>
  <c r="L258" i="33"/>
  <c r="E259" i="33"/>
  <c r="C259" i="33"/>
  <c r="L260" i="33"/>
  <c r="E261" i="33"/>
  <c r="C261" i="33"/>
  <c r="L262" i="33"/>
  <c r="E263" i="33"/>
  <c r="C263" i="33"/>
  <c r="I263" i="33" s="1"/>
  <c r="L264" i="33"/>
  <c r="E265" i="33"/>
  <c r="C265" i="33"/>
  <c r="L266" i="33"/>
  <c r="E267" i="33"/>
  <c r="C267" i="33"/>
  <c r="L268" i="33"/>
  <c r="E269" i="33"/>
  <c r="C269" i="33"/>
  <c r="L270" i="33"/>
  <c r="E271" i="33"/>
  <c r="C271" i="33"/>
  <c r="L272" i="33"/>
  <c r="E273" i="33"/>
  <c r="C273" i="33"/>
  <c r="I273" i="33" s="1"/>
  <c r="R274" i="33"/>
  <c r="L274" i="33"/>
  <c r="E275" i="33"/>
  <c r="C275" i="33"/>
  <c r="I275" i="33" s="1"/>
  <c r="R276" i="33"/>
  <c r="L276" i="33"/>
  <c r="E277" i="33"/>
  <c r="C277" i="33"/>
  <c r="I277" i="33" s="1"/>
  <c r="P278" i="33"/>
  <c r="L278" i="33"/>
  <c r="E279" i="33"/>
  <c r="C279" i="33"/>
  <c r="I279" i="33" s="1"/>
  <c r="J280" i="33"/>
  <c r="L280" i="33"/>
  <c r="E281" i="33"/>
  <c r="C281" i="33"/>
  <c r="I281" i="33" s="1"/>
  <c r="P282" i="33"/>
  <c r="L282" i="33"/>
  <c r="E283" i="33"/>
  <c r="C283" i="33"/>
  <c r="I283" i="33" s="1"/>
  <c r="K284" i="33"/>
  <c r="L284" i="33"/>
  <c r="E285" i="33"/>
  <c r="C285" i="33"/>
  <c r="I285" i="33" s="1"/>
  <c r="R286" i="33"/>
  <c r="L286" i="33"/>
  <c r="E287" i="33"/>
  <c r="C287" i="33"/>
  <c r="I287" i="33" s="1"/>
  <c r="L288" i="33"/>
  <c r="E289" i="33"/>
  <c r="C289" i="33"/>
  <c r="I289" i="33" s="1"/>
  <c r="P290" i="33"/>
  <c r="L290" i="33"/>
  <c r="E291" i="33"/>
  <c r="C291" i="33"/>
  <c r="I291" i="33" s="1"/>
  <c r="G291" i="33" s="1"/>
  <c r="R292" i="33"/>
  <c r="L292" i="33"/>
  <c r="E298" i="33"/>
  <c r="C298" i="33"/>
  <c r="E300" i="33"/>
  <c r="C300" i="33"/>
  <c r="E302" i="33"/>
  <c r="C302" i="33"/>
  <c r="E304" i="33"/>
  <c r="C304" i="33"/>
  <c r="E306" i="33"/>
  <c r="C306" i="33"/>
  <c r="E308" i="33"/>
  <c r="C308" i="33"/>
  <c r="E310" i="33"/>
  <c r="C310" i="33"/>
  <c r="I310" i="33" s="1"/>
  <c r="G310" i="33" s="1"/>
  <c r="E312" i="33"/>
  <c r="C312" i="33"/>
  <c r="E314" i="33"/>
  <c r="C314" i="33"/>
  <c r="I314" i="33" s="1"/>
  <c r="G314" i="33" s="1"/>
  <c r="E316" i="33"/>
  <c r="C316" i="33"/>
  <c r="E318" i="33"/>
  <c r="C318" i="33"/>
  <c r="I318" i="33" s="1"/>
  <c r="G318" i="33" s="1"/>
  <c r="E320" i="33"/>
  <c r="C320" i="33"/>
  <c r="I320" i="33" s="1"/>
  <c r="G320" i="33" s="1"/>
  <c r="E322" i="33"/>
  <c r="C322" i="33"/>
  <c r="I322" i="33" s="1"/>
  <c r="G322" i="33" s="1"/>
  <c r="E324" i="33"/>
  <c r="C324" i="33"/>
  <c r="I324" i="33" s="1"/>
  <c r="G324" i="33" s="1"/>
  <c r="E326" i="33"/>
  <c r="C326" i="33"/>
  <c r="I326" i="33" s="1"/>
  <c r="G326" i="33" s="1"/>
  <c r="E328" i="33"/>
  <c r="C328" i="33"/>
  <c r="I328" i="33" s="1"/>
  <c r="G328" i="33" s="1"/>
  <c r="E330" i="33"/>
  <c r="C330" i="33"/>
  <c r="I330" i="33" s="1"/>
  <c r="G330" i="33" s="1"/>
  <c r="E332" i="33"/>
  <c r="C332" i="33"/>
  <c r="I332" i="33" s="1"/>
  <c r="G332" i="33" s="1"/>
  <c r="E253" i="34"/>
  <c r="C253" i="34"/>
  <c r="L254" i="34"/>
  <c r="E255" i="34"/>
  <c r="C255" i="34"/>
  <c r="I255" i="34" s="1"/>
  <c r="S256" i="34"/>
  <c r="L256" i="34"/>
  <c r="E257" i="34"/>
  <c r="C257" i="34"/>
  <c r="I257" i="34" s="1"/>
  <c r="L258" i="34"/>
  <c r="E259" i="34"/>
  <c r="C259" i="34"/>
  <c r="L260" i="34"/>
  <c r="E261" i="34"/>
  <c r="C261" i="34"/>
  <c r="L262" i="34"/>
  <c r="E263" i="34"/>
  <c r="C263" i="34"/>
  <c r="I263" i="34" s="1"/>
  <c r="G263" i="34" s="1"/>
  <c r="S264" i="34"/>
  <c r="L264" i="34"/>
  <c r="E265" i="34"/>
  <c r="C265" i="34"/>
  <c r="L266" i="34"/>
  <c r="E267" i="34"/>
  <c r="C267" i="34"/>
  <c r="L268" i="34"/>
  <c r="E269" i="34"/>
  <c r="C269" i="34"/>
  <c r="L270" i="34"/>
  <c r="E271" i="34"/>
  <c r="C271" i="34"/>
  <c r="L272" i="34"/>
  <c r="E273" i="34"/>
  <c r="C273" i="34"/>
  <c r="I273" i="34" s="1"/>
  <c r="G273" i="34" s="1"/>
  <c r="L274" i="34"/>
  <c r="E275" i="34"/>
  <c r="C275" i="34"/>
  <c r="I275" i="34" s="1"/>
  <c r="O276" i="34"/>
  <c r="L276" i="34"/>
  <c r="E277" i="34"/>
  <c r="C277" i="34"/>
  <c r="I277" i="34" s="1"/>
  <c r="O278" i="34"/>
  <c r="L278" i="34"/>
  <c r="E279" i="34"/>
  <c r="C279" i="34"/>
  <c r="I279" i="34" s="1"/>
  <c r="L280" i="34"/>
  <c r="E281" i="34"/>
  <c r="C281" i="34"/>
  <c r="I281" i="34" s="1"/>
  <c r="S282" i="34"/>
  <c r="L282" i="34"/>
  <c r="E283" i="34"/>
  <c r="C283" i="34"/>
  <c r="I283" i="34" s="1"/>
  <c r="G283" i="34" s="1"/>
  <c r="M284" i="34"/>
  <c r="L284" i="34"/>
  <c r="E285" i="34"/>
  <c r="C285" i="34"/>
  <c r="I285" i="34" s="1"/>
  <c r="L286" i="34"/>
  <c r="E287" i="34"/>
  <c r="C287" i="34"/>
  <c r="I287" i="34" s="1"/>
  <c r="G287" i="34" s="1"/>
  <c r="O288" i="34"/>
  <c r="L288" i="34"/>
  <c r="E289" i="34"/>
  <c r="C289" i="34"/>
  <c r="I289" i="34" s="1"/>
  <c r="L290" i="34"/>
  <c r="E291" i="34"/>
  <c r="C291" i="34"/>
  <c r="I291" i="34" s="1"/>
  <c r="S292" i="34"/>
  <c r="L292" i="34"/>
  <c r="E298" i="34"/>
  <c r="C298" i="34"/>
  <c r="E300" i="34"/>
  <c r="C300" i="34"/>
  <c r="E302" i="34"/>
  <c r="C302" i="34"/>
  <c r="E304" i="34"/>
  <c r="C304" i="34"/>
  <c r="E306" i="34"/>
  <c r="C306" i="34"/>
  <c r="E308" i="34"/>
  <c r="C308" i="34"/>
  <c r="E310" i="34"/>
  <c r="C310" i="34"/>
  <c r="I310" i="34" s="1"/>
  <c r="G310" i="34" s="1"/>
  <c r="E312" i="34"/>
  <c r="C312" i="34"/>
  <c r="E314" i="34"/>
  <c r="C314" i="34"/>
  <c r="I314" i="34" s="1"/>
  <c r="G314" i="34" s="1"/>
  <c r="E316" i="34"/>
  <c r="C316" i="34"/>
  <c r="E318" i="34"/>
  <c r="C318" i="34"/>
  <c r="I318" i="34" s="1"/>
  <c r="G318" i="34" s="1"/>
  <c r="E320" i="34"/>
  <c r="C320" i="34"/>
  <c r="I320" i="34" s="1"/>
  <c r="G320" i="34" s="1"/>
  <c r="E322" i="34"/>
  <c r="C322" i="34"/>
  <c r="I322" i="34" s="1"/>
  <c r="G322" i="34" s="1"/>
  <c r="E324" i="34"/>
  <c r="C324" i="34"/>
  <c r="I324" i="34" s="1"/>
  <c r="G324" i="34" s="1"/>
  <c r="E326" i="34"/>
  <c r="C326" i="34"/>
  <c r="I326" i="34" s="1"/>
  <c r="G326" i="34" s="1"/>
  <c r="E328" i="34"/>
  <c r="C328" i="34"/>
  <c r="I328" i="34" s="1"/>
  <c r="G328" i="34" s="1"/>
  <c r="E330" i="34"/>
  <c r="C330" i="34"/>
  <c r="I330" i="34" s="1"/>
  <c r="G330" i="34" s="1"/>
  <c r="E332" i="34"/>
  <c r="C332" i="34"/>
  <c r="I332" i="34" s="1"/>
  <c r="G332" i="34" s="1"/>
  <c r="E253" i="35"/>
  <c r="C253" i="35"/>
  <c r="L254" i="35"/>
  <c r="E255" i="35"/>
  <c r="C255" i="35"/>
  <c r="I255" i="35" s="1"/>
  <c r="L256" i="35"/>
  <c r="E257" i="35"/>
  <c r="C257" i="35"/>
  <c r="I257" i="35" s="1"/>
  <c r="N258" i="35"/>
  <c r="L258" i="35"/>
  <c r="E259" i="35"/>
  <c r="C259" i="35"/>
  <c r="L260" i="35"/>
  <c r="E261" i="35"/>
  <c r="C261" i="35"/>
  <c r="L262" i="35"/>
  <c r="E263" i="35"/>
  <c r="C263" i="35"/>
  <c r="I263" i="35" s="1"/>
  <c r="K264" i="35"/>
  <c r="L264" i="35"/>
  <c r="E265" i="35"/>
  <c r="C265" i="35"/>
  <c r="L266" i="35"/>
  <c r="E267" i="35"/>
  <c r="C267" i="35"/>
  <c r="L268" i="35"/>
  <c r="E269" i="35"/>
  <c r="C269" i="35"/>
  <c r="L270" i="35"/>
  <c r="E271" i="35"/>
  <c r="C271" i="35"/>
  <c r="L272" i="35"/>
  <c r="E273" i="35"/>
  <c r="C273" i="35"/>
  <c r="I273" i="35" s="1"/>
  <c r="N274" i="35"/>
  <c r="L274" i="35"/>
  <c r="E275" i="35"/>
  <c r="C275" i="35"/>
  <c r="I275" i="35" s="1"/>
  <c r="P276" i="35"/>
  <c r="L276" i="35"/>
  <c r="E277" i="35"/>
  <c r="C277" i="35"/>
  <c r="I277" i="35" s="1"/>
  <c r="L278" i="35"/>
  <c r="E279" i="35"/>
  <c r="C279" i="35"/>
  <c r="I279" i="35" s="1"/>
  <c r="K280" i="35"/>
  <c r="L280" i="35"/>
  <c r="E281" i="35"/>
  <c r="C281" i="35"/>
  <c r="I281" i="35" s="1"/>
  <c r="G281" i="35" s="1"/>
  <c r="N282" i="35"/>
  <c r="L282" i="35"/>
  <c r="E283" i="35"/>
  <c r="C283" i="35"/>
  <c r="I283" i="35" s="1"/>
  <c r="L284" i="35"/>
  <c r="E285" i="35"/>
  <c r="C285" i="35"/>
  <c r="I285" i="35" s="1"/>
  <c r="L286" i="35"/>
  <c r="E287" i="35"/>
  <c r="C287" i="35"/>
  <c r="I287" i="35" s="1"/>
  <c r="G287" i="35" s="1"/>
  <c r="S288" i="35"/>
  <c r="L288" i="35"/>
  <c r="E289" i="35"/>
  <c r="C289" i="35"/>
  <c r="I289" i="35" s="1"/>
  <c r="J289" i="35" s="1"/>
  <c r="Q190" i="44" s="1"/>
  <c r="P290" i="35"/>
  <c r="L290" i="35"/>
  <c r="E291" i="35"/>
  <c r="C291" i="35"/>
  <c r="I291" i="35" s="1"/>
  <c r="G291" i="35" s="1"/>
  <c r="P292" i="35"/>
  <c r="L292" i="35"/>
  <c r="E298" i="35"/>
  <c r="C298" i="35"/>
  <c r="E300" i="35"/>
  <c r="C300" i="35"/>
  <c r="E302" i="35"/>
  <c r="C302" i="35"/>
  <c r="E304" i="35"/>
  <c r="C304" i="35"/>
  <c r="E306" i="35"/>
  <c r="C306" i="35"/>
  <c r="E308" i="35"/>
  <c r="C308" i="35"/>
  <c r="E310" i="35"/>
  <c r="C310" i="35"/>
  <c r="I310" i="35" s="1"/>
  <c r="G310" i="35" s="1"/>
  <c r="E312" i="35"/>
  <c r="C312" i="35"/>
  <c r="E314" i="35"/>
  <c r="C314" i="35"/>
  <c r="I314" i="35" s="1"/>
  <c r="E316" i="35"/>
  <c r="C316" i="35"/>
  <c r="E318" i="35"/>
  <c r="C318" i="35"/>
  <c r="I318" i="35" s="1"/>
  <c r="G318" i="35" s="1"/>
  <c r="E320" i="35"/>
  <c r="C320" i="35"/>
  <c r="I320" i="35" s="1"/>
  <c r="G320" i="35" s="1"/>
  <c r="E322" i="35"/>
  <c r="C322" i="35"/>
  <c r="I322" i="35" s="1"/>
  <c r="G322" i="35" s="1"/>
  <c r="E324" i="35"/>
  <c r="C324" i="35"/>
  <c r="I324" i="35" s="1"/>
  <c r="G324" i="35" s="1"/>
  <c r="E326" i="35"/>
  <c r="C326" i="35"/>
  <c r="I326" i="35" s="1"/>
  <c r="G326" i="35" s="1"/>
  <c r="E328" i="35"/>
  <c r="C328" i="35"/>
  <c r="I328" i="35" s="1"/>
  <c r="G328" i="35" s="1"/>
  <c r="E330" i="35"/>
  <c r="C330" i="35"/>
  <c r="I330" i="35" s="1"/>
  <c r="G330" i="35" s="1"/>
  <c r="E332" i="35"/>
  <c r="C332" i="35"/>
  <c r="I332" i="35" s="1"/>
  <c r="G332" i="35" s="1"/>
  <c r="E253" i="36"/>
  <c r="C253" i="36"/>
  <c r="L254" i="36"/>
  <c r="E255" i="36"/>
  <c r="C255" i="36"/>
  <c r="I255" i="36" s="1"/>
  <c r="M256" i="36"/>
  <c r="L256" i="36"/>
  <c r="E257" i="36"/>
  <c r="C257" i="36"/>
  <c r="I257" i="36" s="1"/>
  <c r="J258" i="36"/>
  <c r="L258" i="36"/>
  <c r="E259" i="36"/>
  <c r="C259" i="36"/>
  <c r="L260" i="36"/>
  <c r="E261" i="36"/>
  <c r="C261" i="36"/>
  <c r="L262" i="36"/>
  <c r="E263" i="36"/>
  <c r="C263" i="36"/>
  <c r="I263" i="36" s="1"/>
  <c r="Q264" i="36"/>
  <c r="L264" i="36"/>
  <c r="E265" i="36"/>
  <c r="C265" i="36"/>
  <c r="L266" i="36"/>
  <c r="E267" i="36"/>
  <c r="C267" i="36"/>
  <c r="L268" i="36"/>
  <c r="E269" i="36"/>
  <c r="C269" i="36"/>
  <c r="L270" i="36"/>
  <c r="E271" i="36"/>
  <c r="C271" i="36"/>
  <c r="L272" i="36"/>
  <c r="E273" i="36"/>
  <c r="C273" i="36"/>
  <c r="I273" i="36" s="1"/>
  <c r="L274" i="36"/>
  <c r="E275" i="36"/>
  <c r="C275" i="36"/>
  <c r="I275" i="36" s="1"/>
  <c r="L276" i="36"/>
  <c r="E277" i="36"/>
  <c r="C277" i="36"/>
  <c r="I277" i="36" s="1"/>
  <c r="L278" i="36"/>
  <c r="E279" i="36"/>
  <c r="C279" i="36"/>
  <c r="I279" i="36" s="1"/>
  <c r="O280" i="36"/>
  <c r="L280" i="36"/>
  <c r="E281" i="36"/>
  <c r="C281" i="36"/>
  <c r="I281" i="36" s="1"/>
  <c r="G281" i="36" s="1"/>
  <c r="J282" i="36"/>
  <c r="L282" i="36"/>
  <c r="E283" i="36"/>
  <c r="C283" i="36"/>
  <c r="I283" i="36" s="1"/>
  <c r="S284" i="36"/>
  <c r="L284" i="36"/>
  <c r="E285" i="36"/>
  <c r="C285" i="36"/>
  <c r="I285" i="36" s="1"/>
  <c r="G285" i="36" s="1"/>
  <c r="L286" i="36"/>
  <c r="E287" i="36"/>
  <c r="C287" i="36"/>
  <c r="I287" i="36" s="1"/>
  <c r="L288" i="36"/>
  <c r="E289" i="36"/>
  <c r="C289" i="36"/>
  <c r="I289" i="36" s="1"/>
  <c r="L290" i="36"/>
  <c r="E291" i="36"/>
  <c r="C291" i="36"/>
  <c r="I291" i="36" s="1"/>
  <c r="L292" i="36"/>
  <c r="E298" i="36"/>
  <c r="C298" i="36"/>
  <c r="E300" i="36"/>
  <c r="C300" i="36"/>
  <c r="E302" i="36"/>
  <c r="C302" i="36"/>
  <c r="E304" i="36"/>
  <c r="C304" i="36"/>
  <c r="E306" i="36"/>
  <c r="C306" i="36"/>
  <c r="E308" i="36"/>
  <c r="C308" i="36"/>
  <c r="E310" i="36"/>
  <c r="C310" i="36"/>
  <c r="I310" i="36" s="1"/>
  <c r="G310" i="36" s="1"/>
  <c r="E312" i="36"/>
  <c r="C312" i="36"/>
  <c r="E314" i="36"/>
  <c r="C314" i="36"/>
  <c r="I314" i="36" s="1"/>
  <c r="G314" i="36" s="1"/>
  <c r="E316" i="36"/>
  <c r="C316" i="36"/>
  <c r="E318" i="36"/>
  <c r="C318" i="36"/>
  <c r="I318" i="36" s="1"/>
  <c r="G318" i="36" s="1"/>
  <c r="E320" i="36"/>
  <c r="C320" i="36"/>
  <c r="I320" i="36" s="1"/>
  <c r="G320" i="36" s="1"/>
  <c r="E322" i="36"/>
  <c r="C322" i="36"/>
  <c r="I322" i="36" s="1"/>
  <c r="G322" i="36" s="1"/>
  <c r="E324" i="36"/>
  <c r="C324" i="36"/>
  <c r="I324" i="36" s="1"/>
  <c r="G324" i="36" s="1"/>
  <c r="E326" i="36"/>
  <c r="C326" i="36"/>
  <c r="I326" i="36" s="1"/>
  <c r="G326" i="36" s="1"/>
  <c r="E328" i="36"/>
  <c r="C328" i="36"/>
  <c r="I328" i="36" s="1"/>
  <c r="G328" i="36" s="1"/>
  <c r="E330" i="36"/>
  <c r="C330" i="36"/>
  <c r="I330" i="36" s="1"/>
  <c r="G330" i="36" s="1"/>
  <c r="E332" i="36"/>
  <c r="C332" i="36"/>
  <c r="I332" i="36" s="1"/>
  <c r="G332" i="36" s="1"/>
  <c r="E253" i="37"/>
  <c r="C253" i="37"/>
  <c r="L254" i="37"/>
  <c r="E255" i="37"/>
  <c r="C255" i="37"/>
  <c r="I255" i="37" s="1"/>
  <c r="P256" i="37"/>
  <c r="L256" i="37"/>
  <c r="E257" i="37"/>
  <c r="C257" i="37"/>
  <c r="I257" i="37" s="1"/>
  <c r="R258" i="37"/>
  <c r="L258" i="37"/>
  <c r="E259" i="37"/>
  <c r="C259" i="37"/>
  <c r="L260" i="37"/>
  <c r="E261" i="37"/>
  <c r="C261" i="37"/>
  <c r="L262" i="37"/>
  <c r="E263" i="37"/>
  <c r="C263" i="37"/>
  <c r="I263" i="37" s="1"/>
  <c r="J264" i="37"/>
  <c r="L264" i="37"/>
  <c r="E265" i="37"/>
  <c r="C265" i="37"/>
  <c r="L266" i="37"/>
  <c r="E267" i="37"/>
  <c r="C267" i="37"/>
  <c r="L268" i="37"/>
  <c r="E269" i="37"/>
  <c r="C269" i="37"/>
  <c r="L270" i="37"/>
  <c r="E271" i="37"/>
  <c r="C271" i="37"/>
  <c r="L272" i="37"/>
  <c r="E273" i="37"/>
  <c r="C273" i="37"/>
  <c r="I273" i="37" s="1"/>
  <c r="R274" i="37"/>
  <c r="L274" i="37"/>
  <c r="E275" i="37"/>
  <c r="C275" i="37"/>
  <c r="I275" i="37" s="1"/>
  <c r="L276" i="37"/>
  <c r="E277" i="37"/>
  <c r="C277" i="37"/>
  <c r="I277" i="37" s="1"/>
  <c r="G277" i="37" s="1"/>
  <c r="L278" i="37"/>
  <c r="E279" i="37"/>
  <c r="C279" i="37"/>
  <c r="I279" i="37" s="1"/>
  <c r="L280" i="37"/>
  <c r="E281" i="37"/>
  <c r="C281" i="37"/>
  <c r="I281" i="37" s="1"/>
  <c r="N282" i="37"/>
  <c r="L282" i="37"/>
  <c r="E283" i="37"/>
  <c r="C283" i="37"/>
  <c r="I283" i="37" s="1"/>
  <c r="G283" i="37" s="1"/>
  <c r="L284" i="37"/>
  <c r="E285" i="37"/>
  <c r="C285" i="37"/>
  <c r="I285" i="37" s="1"/>
  <c r="L286" i="37"/>
  <c r="E287" i="37"/>
  <c r="C287" i="37"/>
  <c r="I287" i="37" s="1"/>
  <c r="G287" i="37" s="1"/>
  <c r="N288" i="37"/>
  <c r="L288" i="37"/>
  <c r="E289" i="37"/>
  <c r="C289" i="37"/>
  <c r="I289" i="37" s="1"/>
  <c r="R290" i="37"/>
  <c r="L290" i="37"/>
  <c r="E291" i="37"/>
  <c r="C291" i="37"/>
  <c r="I291" i="37" s="1"/>
  <c r="G291" i="37" s="1"/>
  <c r="L292" i="37"/>
  <c r="E298" i="37"/>
  <c r="C298" i="37"/>
  <c r="E300" i="37"/>
  <c r="C300" i="37"/>
  <c r="E302" i="37"/>
  <c r="C302" i="37"/>
  <c r="E304" i="37"/>
  <c r="C304" i="37"/>
  <c r="E306" i="37"/>
  <c r="C306" i="37"/>
  <c r="E308" i="37"/>
  <c r="C308" i="37"/>
  <c r="E310" i="37"/>
  <c r="C310" i="37"/>
  <c r="I310" i="37" s="1"/>
  <c r="G310" i="37" s="1"/>
  <c r="E312" i="37"/>
  <c r="C312" i="37"/>
  <c r="E314" i="37"/>
  <c r="C314" i="37"/>
  <c r="I314" i="37" s="1"/>
  <c r="G314" i="37" s="1"/>
  <c r="E316" i="37"/>
  <c r="C316" i="37"/>
  <c r="E318" i="37"/>
  <c r="C318" i="37"/>
  <c r="I318" i="37" s="1"/>
  <c r="G318" i="37" s="1"/>
  <c r="E320" i="37"/>
  <c r="C320" i="37"/>
  <c r="I320" i="37" s="1"/>
  <c r="G320" i="37" s="1"/>
  <c r="E322" i="37"/>
  <c r="C322" i="37"/>
  <c r="I322" i="37" s="1"/>
  <c r="G322" i="37" s="1"/>
  <c r="E324" i="37"/>
  <c r="C324" i="37"/>
  <c r="I324" i="37" s="1"/>
  <c r="G324" i="37" s="1"/>
  <c r="E326" i="37"/>
  <c r="C326" i="37"/>
  <c r="I326" i="37" s="1"/>
  <c r="G326" i="37" s="1"/>
  <c r="E328" i="37"/>
  <c r="C328" i="37"/>
  <c r="I328" i="37" s="1"/>
  <c r="G328" i="37" s="1"/>
  <c r="E330" i="37"/>
  <c r="C330" i="37"/>
  <c r="I330" i="37" s="1"/>
  <c r="G330" i="37" s="1"/>
  <c r="E332" i="37"/>
  <c r="C332" i="37"/>
  <c r="I332" i="37" s="1"/>
  <c r="G332" i="37" s="1"/>
  <c r="E253" i="38"/>
  <c r="C253" i="38"/>
  <c r="L254" i="38"/>
  <c r="E255" i="38"/>
  <c r="C255" i="38"/>
  <c r="I255" i="38" s="1"/>
  <c r="G255" i="38" s="1"/>
  <c r="K256" i="38"/>
  <c r="L256" i="38"/>
  <c r="E257" i="38"/>
  <c r="C257" i="38"/>
  <c r="I257" i="38" s="1"/>
  <c r="L258" i="38"/>
  <c r="E259" i="38"/>
  <c r="C259" i="38"/>
  <c r="L260" i="38"/>
  <c r="E261" i="38"/>
  <c r="C261" i="38"/>
  <c r="L262" i="38"/>
  <c r="E263" i="38"/>
  <c r="C263" i="38"/>
  <c r="I263" i="38" s="1"/>
  <c r="M264" i="38"/>
  <c r="L264" i="38"/>
  <c r="E265" i="38"/>
  <c r="C265" i="38"/>
  <c r="L266" i="38"/>
  <c r="E267" i="38"/>
  <c r="C267" i="38"/>
  <c r="L268" i="38"/>
  <c r="E269" i="38"/>
  <c r="C269" i="38"/>
  <c r="L270" i="38"/>
  <c r="E271" i="38"/>
  <c r="C271" i="38"/>
  <c r="L272" i="38"/>
  <c r="E273" i="38"/>
  <c r="C273" i="38"/>
  <c r="I273" i="38" s="1"/>
  <c r="L274" i="38"/>
  <c r="E275" i="38"/>
  <c r="C275" i="38"/>
  <c r="I275" i="38" s="1"/>
  <c r="G275" i="38" s="1"/>
  <c r="O276" i="38"/>
  <c r="L276" i="38"/>
  <c r="E277" i="38"/>
  <c r="C277" i="38"/>
  <c r="I277" i="38" s="1"/>
  <c r="Q278" i="38"/>
  <c r="L278" i="38"/>
  <c r="E279" i="38"/>
  <c r="C279" i="38"/>
  <c r="I279" i="38" s="1"/>
  <c r="G279" i="38" s="1"/>
  <c r="L280" i="38"/>
  <c r="E281" i="38"/>
  <c r="C281" i="38"/>
  <c r="I281" i="38" s="1"/>
  <c r="L282" i="38"/>
  <c r="E283" i="38"/>
  <c r="C283" i="38"/>
  <c r="I283" i="38" s="1"/>
  <c r="G283" i="38" s="1"/>
  <c r="J284" i="38"/>
  <c r="L284" i="38"/>
  <c r="E285" i="38"/>
  <c r="C285" i="38"/>
  <c r="I285" i="38" s="1"/>
  <c r="J286" i="38"/>
  <c r="L286" i="38"/>
  <c r="E287" i="38"/>
  <c r="C287" i="38"/>
  <c r="I287" i="38" s="1"/>
  <c r="G287" i="38" s="1"/>
  <c r="M288" i="38"/>
  <c r="L288" i="38"/>
  <c r="E289" i="38"/>
  <c r="C289" i="38"/>
  <c r="I289" i="38" s="1"/>
  <c r="L290" i="38"/>
  <c r="E291" i="38"/>
  <c r="C291" i="38"/>
  <c r="I291" i="38" s="1"/>
  <c r="O292" i="38"/>
  <c r="L292" i="38"/>
  <c r="E298" i="38"/>
  <c r="C298" i="38"/>
  <c r="E300" i="38"/>
  <c r="C300" i="38"/>
  <c r="E302" i="38"/>
  <c r="C302" i="38"/>
  <c r="E304" i="38"/>
  <c r="C304" i="38"/>
  <c r="E306" i="38"/>
  <c r="C306" i="38"/>
  <c r="E308" i="38"/>
  <c r="C308" i="38"/>
  <c r="E310" i="38"/>
  <c r="C310" i="38"/>
  <c r="I310" i="38" s="1"/>
  <c r="G310" i="38" s="1"/>
  <c r="E312" i="38"/>
  <c r="C312" i="38"/>
  <c r="E314" i="38"/>
  <c r="C314" i="38"/>
  <c r="I314" i="38" s="1"/>
  <c r="G314" i="38" s="1"/>
  <c r="E316" i="38"/>
  <c r="C316" i="38"/>
  <c r="E318" i="38"/>
  <c r="C318" i="38"/>
  <c r="I318" i="38" s="1"/>
  <c r="G318" i="38" s="1"/>
  <c r="E320" i="38"/>
  <c r="C320" i="38"/>
  <c r="I320" i="38" s="1"/>
  <c r="G320" i="38" s="1"/>
  <c r="E322" i="38"/>
  <c r="C322" i="38"/>
  <c r="I322" i="38" s="1"/>
  <c r="G322" i="38" s="1"/>
  <c r="E324" i="38"/>
  <c r="C324" i="38"/>
  <c r="I324" i="38" s="1"/>
  <c r="G324" i="38" s="1"/>
  <c r="E326" i="38"/>
  <c r="C326" i="38"/>
  <c r="I326" i="38" s="1"/>
  <c r="G326" i="38" s="1"/>
  <c r="E328" i="38"/>
  <c r="C328" i="38"/>
  <c r="I328" i="38" s="1"/>
  <c r="G328" i="38" s="1"/>
  <c r="E330" i="38"/>
  <c r="C330" i="38"/>
  <c r="I330" i="38" s="1"/>
  <c r="G330" i="38" s="1"/>
  <c r="E332" i="38"/>
  <c r="C332" i="38"/>
  <c r="I332" i="38" s="1"/>
  <c r="G332" i="38" s="1"/>
  <c r="E253" i="39"/>
  <c r="C253" i="39"/>
  <c r="L254" i="39"/>
  <c r="E255" i="39"/>
  <c r="C255" i="39"/>
  <c r="I255" i="39" s="1"/>
  <c r="G255" i="39" s="1"/>
  <c r="S256" i="39"/>
  <c r="L256" i="39"/>
  <c r="E257" i="39"/>
  <c r="C257" i="39"/>
  <c r="I257" i="39" s="1"/>
  <c r="P258" i="39"/>
  <c r="L258" i="39"/>
  <c r="E259" i="39"/>
  <c r="C259" i="39"/>
  <c r="L260" i="39"/>
  <c r="E261" i="39"/>
  <c r="C261" i="39"/>
  <c r="L262" i="39"/>
  <c r="E263" i="39"/>
  <c r="C263" i="39"/>
  <c r="I263" i="39" s="1"/>
  <c r="G263" i="39" s="1"/>
  <c r="R264" i="39"/>
  <c r="L264" i="39"/>
  <c r="E265" i="39"/>
  <c r="C265" i="39"/>
  <c r="L266" i="39"/>
  <c r="E267" i="39"/>
  <c r="C267" i="39"/>
  <c r="L268" i="39"/>
  <c r="E269" i="39"/>
  <c r="C269" i="39"/>
  <c r="L270" i="39"/>
  <c r="E271" i="39"/>
  <c r="C271" i="39"/>
  <c r="L272" i="39"/>
  <c r="E273" i="39"/>
  <c r="C273" i="39"/>
  <c r="I273" i="39" s="1"/>
  <c r="G273" i="39" s="1"/>
  <c r="P274" i="39"/>
  <c r="L274" i="39"/>
  <c r="E275" i="39"/>
  <c r="C275" i="39"/>
  <c r="I275" i="39" s="1"/>
  <c r="R276" i="39"/>
  <c r="L276" i="39"/>
  <c r="E277" i="39"/>
  <c r="C277" i="39"/>
  <c r="I277" i="39" s="1"/>
  <c r="G277" i="39" s="1"/>
  <c r="P278" i="39"/>
  <c r="L278" i="39"/>
  <c r="E279" i="39"/>
  <c r="C279" i="39"/>
  <c r="I279" i="39" s="1"/>
  <c r="R280" i="39"/>
  <c r="L280" i="39"/>
  <c r="E281" i="39"/>
  <c r="C281" i="39"/>
  <c r="I281" i="39" s="1"/>
  <c r="G281" i="39" s="1"/>
  <c r="P282" i="39"/>
  <c r="L282" i="39"/>
  <c r="E283" i="39"/>
  <c r="C283" i="39"/>
  <c r="I283" i="39" s="1"/>
  <c r="L284" i="39"/>
  <c r="E285" i="39"/>
  <c r="C285" i="39"/>
  <c r="I285" i="39" s="1"/>
  <c r="N286" i="39"/>
  <c r="L286" i="39"/>
  <c r="E287" i="39"/>
  <c r="C287" i="39"/>
  <c r="I287" i="39" s="1"/>
  <c r="S288" i="39"/>
  <c r="L288" i="39"/>
  <c r="E289" i="39"/>
  <c r="C289" i="39"/>
  <c r="I289" i="39" s="1"/>
  <c r="P290" i="39"/>
  <c r="L290" i="39"/>
  <c r="E291" i="39"/>
  <c r="C291" i="39"/>
  <c r="I291" i="39" s="1"/>
  <c r="J292" i="39"/>
  <c r="L292" i="39"/>
  <c r="E298" i="39"/>
  <c r="C298" i="39"/>
  <c r="E300" i="39"/>
  <c r="C300" i="39"/>
  <c r="E302" i="39"/>
  <c r="C302" i="39"/>
  <c r="E304" i="39"/>
  <c r="C304" i="39"/>
  <c r="E306" i="39"/>
  <c r="C306" i="39"/>
  <c r="E308" i="39"/>
  <c r="C308" i="39"/>
  <c r="E310" i="39"/>
  <c r="C310" i="39"/>
  <c r="I310" i="39" s="1"/>
  <c r="G310" i="39" s="1"/>
  <c r="E312" i="39"/>
  <c r="C312" i="39"/>
  <c r="E314" i="39"/>
  <c r="C314" i="39"/>
  <c r="I314" i="39" s="1"/>
  <c r="G314" i="39" s="1"/>
  <c r="E316" i="39"/>
  <c r="C316" i="39"/>
  <c r="E318" i="39"/>
  <c r="C318" i="39"/>
  <c r="I318" i="39" s="1"/>
  <c r="G318" i="39" s="1"/>
  <c r="E320" i="39"/>
  <c r="C320" i="39"/>
  <c r="I320" i="39" s="1"/>
  <c r="G320" i="39" s="1"/>
  <c r="E322" i="39"/>
  <c r="C322" i="39"/>
  <c r="I322" i="39" s="1"/>
  <c r="G322" i="39" s="1"/>
  <c r="E324" i="39"/>
  <c r="C324" i="39"/>
  <c r="I324" i="39" s="1"/>
  <c r="G324" i="39" s="1"/>
  <c r="E326" i="39"/>
  <c r="C326" i="39"/>
  <c r="I326" i="39" s="1"/>
  <c r="G326" i="39" s="1"/>
  <c r="E328" i="39"/>
  <c r="C328" i="39"/>
  <c r="I328" i="39" s="1"/>
  <c r="G328" i="39" s="1"/>
  <c r="E330" i="39"/>
  <c r="C330" i="39"/>
  <c r="I330" i="39" s="1"/>
  <c r="G330" i="39" s="1"/>
  <c r="E332" i="39"/>
  <c r="C332" i="39"/>
  <c r="I332" i="39" s="1"/>
  <c r="G332" i="39" s="1"/>
  <c r="E253" i="40"/>
  <c r="C253" i="40"/>
  <c r="L254" i="40"/>
  <c r="E255" i="40"/>
  <c r="C255" i="40"/>
  <c r="I255" i="40" s="1"/>
  <c r="M256" i="40"/>
  <c r="L256" i="40"/>
  <c r="E257" i="40"/>
  <c r="C257" i="40"/>
  <c r="I257" i="40" s="1"/>
  <c r="G257" i="40" s="1"/>
  <c r="M258" i="40"/>
  <c r="L258" i="40"/>
  <c r="E259" i="40"/>
  <c r="C259" i="40"/>
  <c r="L260" i="40"/>
  <c r="E261" i="40"/>
  <c r="C261" i="40"/>
  <c r="L262" i="40"/>
  <c r="E263" i="40"/>
  <c r="C263" i="40"/>
  <c r="I263" i="40" s="1"/>
  <c r="S264" i="40"/>
  <c r="L264" i="40"/>
  <c r="E265" i="40"/>
  <c r="C265" i="40"/>
  <c r="L266" i="40"/>
  <c r="E267" i="40"/>
  <c r="C267" i="40"/>
  <c r="L268" i="40"/>
  <c r="E269" i="40"/>
  <c r="C269" i="40"/>
  <c r="L270" i="40"/>
  <c r="E271" i="40"/>
  <c r="C271" i="40"/>
  <c r="L272" i="40"/>
  <c r="E273" i="40"/>
  <c r="C273" i="40"/>
  <c r="I273" i="40" s="1"/>
  <c r="Q274" i="40"/>
  <c r="L274" i="40"/>
  <c r="E275" i="40"/>
  <c r="C275" i="40"/>
  <c r="I275" i="40" s="1"/>
  <c r="G275" i="40" s="1"/>
  <c r="M276" i="40"/>
  <c r="L276" i="40"/>
  <c r="E277" i="40"/>
  <c r="C277" i="40"/>
  <c r="I277" i="40" s="1"/>
  <c r="L278" i="40"/>
  <c r="E279" i="40"/>
  <c r="C279" i="40"/>
  <c r="I279" i="40" s="1"/>
  <c r="M280" i="40"/>
  <c r="L280" i="40"/>
  <c r="E281" i="40"/>
  <c r="C281" i="40"/>
  <c r="I281" i="40" s="1"/>
  <c r="J282" i="40"/>
  <c r="L282" i="40"/>
  <c r="E283" i="40"/>
  <c r="C283" i="40"/>
  <c r="I283" i="40" s="1"/>
  <c r="S284" i="40"/>
  <c r="L284" i="40"/>
  <c r="E285" i="40"/>
  <c r="C285" i="40"/>
  <c r="I285" i="40" s="1"/>
  <c r="Q286" i="40"/>
  <c r="L286" i="40"/>
  <c r="E287" i="40"/>
  <c r="C287" i="40"/>
  <c r="I287" i="40" s="1"/>
  <c r="L288" i="40"/>
  <c r="E289" i="40"/>
  <c r="C289" i="40"/>
  <c r="I289" i="40" s="1"/>
  <c r="G289" i="40" s="1"/>
  <c r="Q290" i="40"/>
  <c r="L290" i="40"/>
  <c r="E291" i="40"/>
  <c r="C291" i="40"/>
  <c r="I291" i="40" s="1"/>
  <c r="L292" i="40"/>
  <c r="E298" i="40"/>
  <c r="C298" i="40"/>
  <c r="E300" i="40"/>
  <c r="C300" i="40"/>
  <c r="E302" i="40"/>
  <c r="C302" i="40"/>
  <c r="E304" i="40"/>
  <c r="C304" i="40"/>
  <c r="E306" i="40"/>
  <c r="C306" i="40"/>
  <c r="E308" i="40"/>
  <c r="C308" i="40"/>
  <c r="E310" i="40"/>
  <c r="C310" i="40"/>
  <c r="I310" i="40" s="1"/>
  <c r="G310" i="40" s="1"/>
  <c r="E312" i="40"/>
  <c r="C312" i="40"/>
  <c r="E314" i="40"/>
  <c r="C314" i="40"/>
  <c r="I314" i="40" s="1"/>
  <c r="G314" i="40" s="1"/>
  <c r="E316" i="40"/>
  <c r="C316" i="40"/>
  <c r="E318" i="40"/>
  <c r="C318" i="40"/>
  <c r="I318" i="40" s="1"/>
  <c r="G318" i="40" s="1"/>
  <c r="E320" i="40"/>
  <c r="C320" i="40"/>
  <c r="I320" i="40" s="1"/>
  <c r="G320" i="40" s="1"/>
  <c r="E322" i="40"/>
  <c r="C322" i="40"/>
  <c r="I322" i="40" s="1"/>
  <c r="G322" i="40" s="1"/>
  <c r="E324" i="40"/>
  <c r="C324" i="40"/>
  <c r="I324" i="40" s="1"/>
  <c r="G324" i="40" s="1"/>
  <c r="E326" i="40"/>
  <c r="C326" i="40"/>
  <c r="I326" i="40" s="1"/>
  <c r="G326" i="40" s="1"/>
  <c r="E328" i="40"/>
  <c r="C328" i="40"/>
  <c r="I328" i="40" s="1"/>
  <c r="G328" i="40" s="1"/>
  <c r="E330" i="40"/>
  <c r="C330" i="40"/>
  <c r="I330" i="40" s="1"/>
  <c r="G330" i="40" s="1"/>
  <c r="E332" i="40"/>
  <c r="C332" i="40"/>
  <c r="I332" i="40" s="1"/>
  <c r="G332" i="40" s="1"/>
  <c r="M254" i="2"/>
  <c r="M256" i="2"/>
  <c r="M260" i="2"/>
  <c r="M262" i="2"/>
  <c r="M266" i="2"/>
  <c r="M268" i="2"/>
  <c r="M270" i="2"/>
  <c r="M272" i="2"/>
  <c r="M274" i="2"/>
  <c r="M276" i="2"/>
  <c r="M278" i="2"/>
  <c r="M280" i="2"/>
  <c r="M282" i="2"/>
  <c r="M286" i="2"/>
  <c r="M288" i="2"/>
  <c r="M290" i="2"/>
  <c r="M292" i="2"/>
  <c r="M254" i="30"/>
  <c r="M256" i="30"/>
  <c r="M258" i="30"/>
  <c r="M260" i="30"/>
  <c r="M262" i="30"/>
  <c r="M264" i="30"/>
  <c r="M266" i="30"/>
  <c r="M268" i="30"/>
  <c r="M270" i="30"/>
  <c r="M272" i="30"/>
  <c r="M274" i="30"/>
  <c r="M276" i="30"/>
  <c r="M278" i="30"/>
  <c r="M280" i="30"/>
  <c r="M282" i="30"/>
  <c r="M284" i="30"/>
  <c r="M286" i="30"/>
  <c r="M288" i="30"/>
  <c r="M290" i="30"/>
  <c r="M292" i="30"/>
  <c r="M254" i="31"/>
  <c r="M256" i="31"/>
  <c r="M258" i="31"/>
  <c r="M260" i="31"/>
  <c r="M262" i="31"/>
  <c r="M264" i="31"/>
  <c r="M266" i="31"/>
  <c r="M268" i="31"/>
  <c r="M270" i="31"/>
  <c r="M272" i="31"/>
  <c r="M274" i="31"/>
  <c r="M276" i="31"/>
  <c r="M278" i="31"/>
  <c r="M280" i="31"/>
  <c r="M282" i="31"/>
  <c r="M284" i="31"/>
  <c r="M286" i="31"/>
  <c r="M288" i="31"/>
  <c r="M290" i="31"/>
  <c r="M292" i="31"/>
  <c r="M254" i="32"/>
  <c r="M256" i="32"/>
  <c r="M258" i="32"/>
  <c r="M260" i="32"/>
  <c r="M262" i="32"/>
  <c r="M264" i="32"/>
  <c r="M266" i="32"/>
  <c r="M268" i="32"/>
  <c r="M270" i="32"/>
  <c r="M272" i="32"/>
  <c r="M276" i="32"/>
  <c r="M278" i="32"/>
  <c r="M280" i="32"/>
  <c r="M284" i="32"/>
  <c r="M286" i="32"/>
  <c r="M288" i="32"/>
  <c r="M290" i="32"/>
  <c r="M292" i="32"/>
  <c r="M254" i="33"/>
  <c r="M256" i="33"/>
  <c r="M258" i="33"/>
  <c r="M260" i="33"/>
  <c r="M262" i="33"/>
  <c r="M264" i="33"/>
  <c r="M266" i="33"/>
  <c r="M268" i="33"/>
  <c r="M270" i="33"/>
  <c r="M272" i="33"/>
  <c r="M274" i="33"/>
  <c r="M276" i="33"/>
  <c r="M278" i="33"/>
  <c r="M280" i="33"/>
  <c r="M282" i="33"/>
  <c r="M284" i="33"/>
  <c r="M286" i="33"/>
  <c r="M288" i="33"/>
  <c r="M290" i="33"/>
  <c r="M292" i="33"/>
  <c r="M254" i="34"/>
  <c r="M256" i="34"/>
  <c r="M258" i="34"/>
  <c r="M260" i="34"/>
  <c r="M262" i="34"/>
  <c r="M264" i="34"/>
  <c r="M266" i="34"/>
  <c r="M268" i="34"/>
  <c r="M270" i="34"/>
  <c r="M272" i="34"/>
  <c r="M274" i="34"/>
  <c r="M276" i="34"/>
  <c r="M278" i="34"/>
  <c r="M280" i="34"/>
  <c r="M282" i="34"/>
  <c r="M286" i="34"/>
  <c r="M288" i="34"/>
  <c r="M290" i="34"/>
  <c r="M292" i="34"/>
  <c r="M254" i="35"/>
  <c r="M256" i="35"/>
  <c r="M258" i="35"/>
  <c r="M260" i="35"/>
  <c r="M262" i="35"/>
  <c r="M264" i="35"/>
  <c r="M266" i="35"/>
  <c r="M268" i="35"/>
  <c r="M270" i="35"/>
  <c r="M272" i="35"/>
  <c r="M274" i="35"/>
  <c r="M276" i="35"/>
  <c r="M278" i="35"/>
  <c r="M280" i="35"/>
  <c r="M282" i="35"/>
  <c r="M284" i="35"/>
  <c r="M286" i="35"/>
  <c r="M288" i="35"/>
  <c r="M290" i="35"/>
  <c r="M292" i="35"/>
  <c r="M254" i="36"/>
  <c r="M258" i="36"/>
  <c r="M260" i="36"/>
  <c r="M262" i="36"/>
  <c r="M264" i="36"/>
  <c r="M266" i="36"/>
  <c r="M268" i="36"/>
  <c r="M270" i="36"/>
  <c r="M272" i="36"/>
  <c r="M274" i="36"/>
  <c r="M276" i="36"/>
  <c r="M278" i="36"/>
  <c r="M280" i="36"/>
  <c r="M282" i="36"/>
  <c r="M284" i="36"/>
  <c r="M286" i="36"/>
  <c r="M288" i="36"/>
  <c r="M290" i="36"/>
  <c r="M292" i="36"/>
  <c r="M254" i="37"/>
  <c r="M256" i="37"/>
  <c r="M258" i="37"/>
  <c r="M260" i="37"/>
  <c r="M262" i="37"/>
  <c r="M264" i="37"/>
  <c r="M266" i="37"/>
  <c r="M268" i="37"/>
  <c r="M270" i="37"/>
  <c r="M272" i="37"/>
  <c r="M274" i="37"/>
  <c r="M276" i="37"/>
  <c r="M278" i="37"/>
  <c r="M280" i="37"/>
  <c r="M282" i="37"/>
  <c r="M284" i="37"/>
  <c r="M286" i="37"/>
  <c r="M288" i="37"/>
  <c r="M290" i="37"/>
  <c r="M292" i="37"/>
  <c r="M254" i="38"/>
  <c r="M256" i="38"/>
  <c r="M258" i="38"/>
  <c r="M260" i="38"/>
  <c r="M262" i="38"/>
  <c r="M266" i="38"/>
  <c r="M268" i="38"/>
  <c r="M270" i="38"/>
  <c r="M272" i="38"/>
  <c r="M274" i="38"/>
  <c r="M276" i="38"/>
  <c r="M278" i="38"/>
  <c r="M280" i="38"/>
  <c r="M282" i="38"/>
  <c r="M284" i="38"/>
  <c r="M286" i="38"/>
  <c r="M290" i="38"/>
  <c r="M292" i="38"/>
  <c r="M254" i="39"/>
  <c r="M256" i="39"/>
  <c r="M258" i="39"/>
  <c r="M260" i="39"/>
  <c r="M262" i="39"/>
  <c r="M264" i="39"/>
  <c r="M266" i="39"/>
  <c r="M268" i="39"/>
  <c r="M270" i="39"/>
  <c r="M272" i="39"/>
  <c r="M274" i="39"/>
  <c r="M276" i="39"/>
  <c r="M278" i="39"/>
  <c r="M280" i="39"/>
  <c r="M282" i="39"/>
  <c r="M284" i="39"/>
  <c r="M286" i="39"/>
  <c r="M288" i="39"/>
  <c r="M290" i="39"/>
  <c r="M292" i="39"/>
  <c r="M254" i="40"/>
  <c r="M260" i="40"/>
  <c r="M262" i="40"/>
  <c r="M264" i="40"/>
  <c r="M266" i="40"/>
  <c r="M268" i="40"/>
  <c r="M270" i="40"/>
  <c r="M272" i="40"/>
  <c r="M274" i="40"/>
  <c r="M278" i="40"/>
  <c r="M282" i="40"/>
  <c r="M284" i="40"/>
  <c r="M286" i="40"/>
  <c r="M288" i="40"/>
  <c r="M290" i="40"/>
  <c r="M292" i="40"/>
  <c r="N254" i="2"/>
  <c r="N256" i="2"/>
  <c r="N258" i="2"/>
  <c r="N260" i="2"/>
  <c r="N262" i="2"/>
  <c r="N264" i="2"/>
  <c r="N266" i="2"/>
  <c r="N268" i="2"/>
  <c r="N270" i="2"/>
  <c r="N272" i="2"/>
  <c r="N274" i="2"/>
  <c r="N276" i="2"/>
  <c r="N278" i="2"/>
  <c r="N280" i="2"/>
  <c r="N282" i="2"/>
  <c r="N284" i="2"/>
  <c r="N286" i="2"/>
  <c r="N288" i="2"/>
  <c r="N290" i="2"/>
  <c r="N292" i="2"/>
  <c r="N254" i="30"/>
  <c r="N256" i="30"/>
  <c r="N258" i="30"/>
  <c r="N260" i="30"/>
  <c r="N262" i="30"/>
  <c r="N264" i="30"/>
  <c r="N266" i="30"/>
  <c r="N268" i="30"/>
  <c r="N270" i="30"/>
  <c r="N272" i="30"/>
  <c r="N274" i="30"/>
  <c r="N276" i="30"/>
  <c r="N278" i="30"/>
  <c r="N280" i="30"/>
  <c r="N282" i="30"/>
  <c r="N284" i="30"/>
  <c r="N286" i="30"/>
  <c r="N288" i="30"/>
  <c r="N290" i="30"/>
  <c r="N292" i="30"/>
  <c r="N254" i="31"/>
  <c r="N256" i="31"/>
  <c r="N258" i="31"/>
  <c r="N260" i="31"/>
  <c r="N262" i="31"/>
  <c r="N264" i="31"/>
  <c r="N266" i="31"/>
  <c r="N268" i="31"/>
  <c r="N270" i="31"/>
  <c r="N272" i="31"/>
  <c r="N274" i="31"/>
  <c r="N276" i="31"/>
  <c r="N278" i="31"/>
  <c r="N280" i="31"/>
  <c r="N282" i="31"/>
  <c r="N284" i="31"/>
  <c r="N286" i="31"/>
  <c r="N288" i="31"/>
  <c r="N290" i="31"/>
  <c r="N292" i="31"/>
  <c r="N254" i="32"/>
  <c r="N256" i="32"/>
  <c r="N258" i="32"/>
  <c r="N260" i="32"/>
  <c r="N262" i="32"/>
  <c r="N264" i="32"/>
  <c r="N266" i="32"/>
  <c r="N268" i="32"/>
  <c r="N270" i="32"/>
  <c r="N272" i="32"/>
  <c r="N274" i="32"/>
  <c r="N276" i="32"/>
  <c r="N278" i="32"/>
  <c r="N280" i="32"/>
  <c r="N282" i="32"/>
  <c r="N284" i="32"/>
  <c r="N286" i="32"/>
  <c r="N288" i="32"/>
  <c r="N290" i="32"/>
  <c r="N292" i="32"/>
  <c r="N254" i="33"/>
  <c r="N256" i="33"/>
  <c r="N258" i="33"/>
  <c r="N260" i="33"/>
  <c r="N262" i="33"/>
  <c r="N264" i="33"/>
  <c r="N266" i="33"/>
  <c r="N268" i="33"/>
  <c r="N270" i="33"/>
  <c r="N272" i="33"/>
  <c r="N274" i="33"/>
  <c r="N276" i="33"/>
  <c r="N278" i="33"/>
  <c r="N280" i="33"/>
  <c r="N282" i="33"/>
  <c r="N284" i="33"/>
  <c r="N286" i="33"/>
  <c r="N288" i="33"/>
  <c r="N290" i="33"/>
  <c r="N292" i="33"/>
  <c r="N254" i="34"/>
  <c r="N256" i="34"/>
  <c r="N258" i="34"/>
  <c r="N260" i="34"/>
  <c r="N262" i="34"/>
  <c r="N264" i="34"/>
  <c r="N266" i="34"/>
  <c r="N268" i="34"/>
  <c r="N270" i="34"/>
  <c r="N272" i="34"/>
  <c r="N274" i="34"/>
  <c r="N276" i="34"/>
  <c r="N278" i="34"/>
  <c r="N280" i="34"/>
  <c r="N282" i="34"/>
  <c r="N284" i="34"/>
  <c r="N286" i="34"/>
  <c r="N288" i="34"/>
  <c r="N290" i="34"/>
  <c r="N292" i="34"/>
  <c r="N254" i="35"/>
  <c r="N256" i="35"/>
  <c r="N260" i="35"/>
  <c r="N262" i="35"/>
  <c r="N264" i="35"/>
  <c r="N266" i="35"/>
  <c r="N268" i="35"/>
  <c r="N270" i="35"/>
  <c r="N272" i="35"/>
  <c r="N276" i="35"/>
  <c r="N278" i="35"/>
  <c r="N280" i="35"/>
  <c r="N284" i="35"/>
  <c r="N286" i="35"/>
  <c r="N288" i="35"/>
  <c r="N290" i="35"/>
  <c r="N292" i="35"/>
  <c r="N254" i="36"/>
  <c r="N256" i="36"/>
  <c r="N258" i="36"/>
  <c r="N260" i="36"/>
  <c r="N262" i="36"/>
  <c r="N264" i="36"/>
  <c r="N266" i="36"/>
  <c r="N268" i="36"/>
  <c r="N270" i="36"/>
  <c r="N272" i="36"/>
  <c r="N274" i="36"/>
  <c r="N276" i="36"/>
  <c r="N278" i="36"/>
  <c r="N280" i="36"/>
  <c r="N282" i="36"/>
  <c r="N284" i="36"/>
  <c r="N286" i="36"/>
  <c r="N288" i="36"/>
  <c r="N290" i="36"/>
  <c r="N292" i="36"/>
  <c r="N254" i="37"/>
  <c r="N256" i="37"/>
  <c r="N258" i="37"/>
  <c r="N260" i="37"/>
  <c r="N262" i="37"/>
  <c r="N264" i="37"/>
  <c r="N266" i="37"/>
  <c r="N268" i="37"/>
  <c r="N270" i="37"/>
  <c r="N272" i="37"/>
  <c r="N274" i="37"/>
  <c r="N276" i="37"/>
  <c r="N278" i="37"/>
  <c r="N280" i="37"/>
  <c r="N284" i="37"/>
  <c r="N286" i="37"/>
  <c r="N290" i="37"/>
  <c r="N292" i="37"/>
  <c r="N254" i="38"/>
  <c r="N256" i="38"/>
  <c r="N258" i="38"/>
  <c r="N260" i="38"/>
  <c r="N262" i="38"/>
  <c r="N264" i="38"/>
  <c r="N266" i="38"/>
  <c r="N268" i="38"/>
  <c r="N270" i="38"/>
  <c r="N272" i="38"/>
  <c r="N274" i="38"/>
  <c r="N276" i="38"/>
  <c r="N278" i="38"/>
  <c r="N280" i="38"/>
  <c r="N282" i="38"/>
  <c r="N284" i="38"/>
  <c r="N286" i="38"/>
  <c r="N288" i="38"/>
  <c r="N290" i="38"/>
  <c r="N292" i="38"/>
  <c r="N254" i="39"/>
  <c r="N256" i="39"/>
  <c r="N258" i="39"/>
  <c r="N260" i="39"/>
  <c r="N262" i="39"/>
  <c r="N264" i="39"/>
  <c r="N266" i="39"/>
  <c r="N268" i="39"/>
  <c r="N270" i="39"/>
  <c r="N272" i="39"/>
  <c r="N274" i="39"/>
  <c r="N276" i="39"/>
  <c r="N278" i="39"/>
  <c r="N280" i="39"/>
  <c r="N282" i="39"/>
  <c r="N284" i="39"/>
  <c r="N288" i="39"/>
  <c r="N290" i="39"/>
  <c r="N292" i="39"/>
  <c r="N254" i="40"/>
  <c r="N256" i="40"/>
  <c r="N258" i="40"/>
  <c r="N260" i="40"/>
  <c r="N262" i="40"/>
  <c r="N264" i="40"/>
  <c r="N266" i="40"/>
  <c r="N268" i="40"/>
  <c r="N270" i="40"/>
  <c r="N272" i="40"/>
  <c r="N274" i="40"/>
  <c r="N276" i="40"/>
  <c r="N278" i="40"/>
  <c r="N280" i="40"/>
  <c r="N282" i="40"/>
  <c r="N284" i="40"/>
  <c r="N286" i="40"/>
  <c r="N288" i="40"/>
  <c r="N290" i="40"/>
  <c r="N292" i="40"/>
  <c r="O254" i="2"/>
  <c r="O256" i="2"/>
  <c r="O258" i="2"/>
  <c r="O260" i="2"/>
  <c r="O262" i="2"/>
  <c r="O264" i="2"/>
  <c r="O266" i="2"/>
  <c r="O268" i="2"/>
  <c r="O270" i="2"/>
  <c r="O272" i="2"/>
  <c r="O274" i="2"/>
  <c r="O276" i="2"/>
  <c r="O278" i="2"/>
  <c r="O280" i="2"/>
  <c r="O284" i="2"/>
  <c r="O286" i="2"/>
  <c r="O290" i="2"/>
  <c r="O292" i="2"/>
  <c r="O254" i="30"/>
  <c r="O258" i="30"/>
  <c r="O260" i="30"/>
  <c r="O262" i="30"/>
  <c r="O264" i="30"/>
  <c r="O266" i="30"/>
  <c r="O268" i="30"/>
  <c r="O270" i="30"/>
  <c r="O272" i="30"/>
  <c r="O276" i="30"/>
  <c r="O278" i="30"/>
  <c r="O282" i="30"/>
  <c r="O286" i="30"/>
  <c r="O290" i="30"/>
  <c r="O292" i="30"/>
  <c r="O254" i="31"/>
  <c r="O256" i="31"/>
  <c r="O258" i="31"/>
  <c r="O260" i="31"/>
  <c r="O262" i="31"/>
  <c r="O264" i="31"/>
  <c r="O266" i="31"/>
  <c r="O268" i="31"/>
  <c r="O270" i="31"/>
  <c r="O272" i="31"/>
  <c r="O274" i="31"/>
  <c r="O276" i="31"/>
  <c r="O278" i="31"/>
  <c r="O280" i="31"/>
  <c r="O282" i="31"/>
  <c r="O284" i="31"/>
  <c r="O286" i="31"/>
  <c r="O288" i="31"/>
  <c r="O290" i="31"/>
  <c r="O292" i="31"/>
  <c r="O254" i="32"/>
  <c r="O256" i="32"/>
  <c r="O258" i="32"/>
  <c r="O260" i="32"/>
  <c r="O262" i="32"/>
  <c r="O266" i="32"/>
  <c r="O268" i="32"/>
  <c r="O270" i="32"/>
  <c r="O272" i="32"/>
  <c r="O274" i="32"/>
  <c r="O276" i="32"/>
  <c r="O280" i="32"/>
  <c r="O282" i="32"/>
  <c r="O284" i="32"/>
  <c r="O286" i="32"/>
  <c r="O288" i="32"/>
  <c r="O290" i="32"/>
  <c r="O292" i="32"/>
  <c r="O254" i="33"/>
  <c r="O256" i="33"/>
  <c r="O258" i="33"/>
  <c r="O260" i="33"/>
  <c r="O262" i="33"/>
  <c r="O264" i="33"/>
  <c r="O266" i="33"/>
  <c r="O268" i="33"/>
  <c r="O270" i="33"/>
  <c r="O272" i="33"/>
  <c r="O274" i="33"/>
  <c r="O276" i="33"/>
  <c r="O278" i="33"/>
  <c r="O280" i="33"/>
  <c r="O282" i="33"/>
  <c r="O284" i="33"/>
  <c r="O286" i="33"/>
  <c r="O288" i="33"/>
  <c r="O290" i="33"/>
  <c r="O292" i="33"/>
  <c r="O254" i="34"/>
  <c r="O256" i="34"/>
  <c r="O258" i="34"/>
  <c r="O260" i="34"/>
  <c r="O262" i="34"/>
  <c r="O264" i="34"/>
  <c r="O266" i="34"/>
  <c r="O268" i="34"/>
  <c r="O270" i="34"/>
  <c r="O272" i="34"/>
  <c r="O274" i="34"/>
  <c r="O280" i="34"/>
  <c r="O282" i="34"/>
  <c r="O284" i="34"/>
  <c r="O286" i="34"/>
  <c r="O290" i="34"/>
  <c r="O292" i="34"/>
  <c r="O254" i="35"/>
  <c r="O256" i="35"/>
  <c r="O258" i="35"/>
  <c r="O260" i="35"/>
  <c r="O262" i="35"/>
  <c r="O264" i="35"/>
  <c r="O266" i="35"/>
  <c r="O268" i="35"/>
  <c r="O270" i="35"/>
  <c r="O272" i="35"/>
  <c r="O274" i="35"/>
  <c r="O276" i="35"/>
  <c r="O278" i="35"/>
  <c r="O280" i="35"/>
  <c r="O282" i="35"/>
  <c r="O284" i="35"/>
  <c r="O286" i="35"/>
  <c r="O288" i="35"/>
  <c r="O290" i="35"/>
  <c r="O292" i="35"/>
  <c r="O254" i="36"/>
  <c r="O256" i="36"/>
  <c r="O258" i="36"/>
  <c r="O260" i="36"/>
  <c r="O262" i="36"/>
  <c r="O264" i="36"/>
  <c r="O266" i="36"/>
  <c r="O268" i="36"/>
  <c r="O270" i="36"/>
  <c r="O272" i="36"/>
  <c r="O274" i="36"/>
  <c r="O276" i="36"/>
  <c r="O278" i="36"/>
  <c r="O282" i="36"/>
  <c r="O284" i="36"/>
  <c r="O286" i="36"/>
  <c r="O288" i="36"/>
  <c r="O290" i="36"/>
  <c r="O292" i="36"/>
  <c r="O254" i="37"/>
  <c r="O256" i="37"/>
  <c r="O258" i="37"/>
  <c r="O260" i="37"/>
  <c r="O262" i="37"/>
  <c r="O264" i="37"/>
  <c r="O266" i="37"/>
  <c r="O268" i="37"/>
  <c r="O270" i="37"/>
  <c r="O272" i="37"/>
  <c r="O274" i="37"/>
  <c r="O276" i="37"/>
  <c r="O278" i="37"/>
  <c r="O280" i="37"/>
  <c r="O282" i="37"/>
  <c r="O284" i="37"/>
  <c r="O286" i="37"/>
  <c r="O288" i="37"/>
  <c r="O290" i="37"/>
  <c r="O292" i="37"/>
  <c r="O254" i="38"/>
  <c r="O256" i="38"/>
  <c r="O258" i="38"/>
  <c r="O260" i="38"/>
  <c r="O262" i="38"/>
  <c r="O264" i="38"/>
  <c r="O266" i="38"/>
  <c r="O268" i="38"/>
  <c r="O270" i="38"/>
  <c r="O272" i="38"/>
  <c r="O274" i="38"/>
  <c r="O278" i="38"/>
  <c r="O280" i="38"/>
  <c r="O282" i="38"/>
  <c r="O284" i="38"/>
  <c r="O286" i="38"/>
  <c r="O288" i="38"/>
  <c r="O290" i="38"/>
  <c r="O254" i="39"/>
  <c r="O256" i="39"/>
  <c r="O258" i="39"/>
  <c r="O260" i="39"/>
  <c r="O262" i="39"/>
  <c r="O264" i="39"/>
  <c r="O266" i="39"/>
  <c r="O268" i="39"/>
  <c r="O270" i="39"/>
  <c r="O272" i="39"/>
  <c r="O274" i="39"/>
  <c r="O276" i="39"/>
  <c r="O278" i="39"/>
  <c r="O280" i="39"/>
  <c r="O282" i="39"/>
  <c r="O284" i="39"/>
  <c r="O286" i="39"/>
  <c r="O288" i="39"/>
  <c r="O290" i="39"/>
  <c r="O292" i="39"/>
  <c r="O254" i="40"/>
  <c r="O256" i="40"/>
  <c r="O258" i="40"/>
  <c r="O260" i="40"/>
  <c r="O262" i="40"/>
  <c r="O264" i="40"/>
  <c r="O266" i="40"/>
  <c r="O268" i="40"/>
  <c r="O270" i="40"/>
  <c r="O272" i="40"/>
  <c r="O274" i="40"/>
  <c r="O276" i="40"/>
  <c r="O278" i="40"/>
  <c r="O280" i="40"/>
  <c r="O282" i="40"/>
  <c r="O284" i="40"/>
  <c r="O286" i="40"/>
  <c r="O288" i="40"/>
  <c r="O290" i="40"/>
  <c r="O292" i="40"/>
  <c r="P254" i="2"/>
  <c r="P256" i="2"/>
  <c r="P258" i="2"/>
  <c r="P260" i="2"/>
  <c r="P262" i="2"/>
  <c r="P264" i="2"/>
  <c r="P266" i="2"/>
  <c r="P268" i="2"/>
  <c r="P270" i="2"/>
  <c r="P272" i="2"/>
  <c r="P274" i="2"/>
  <c r="P276" i="2"/>
  <c r="P278" i="2"/>
  <c r="P280" i="2"/>
  <c r="P282" i="2"/>
  <c r="P284" i="2"/>
  <c r="P286" i="2"/>
  <c r="P288" i="2"/>
  <c r="P290" i="2"/>
  <c r="P292" i="2"/>
  <c r="P254" i="30"/>
  <c r="P256" i="30"/>
  <c r="P258" i="30"/>
  <c r="P260" i="30"/>
  <c r="P262" i="30"/>
  <c r="P264" i="30"/>
  <c r="P266" i="30"/>
  <c r="P268" i="30"/>
  <c r="P270" i="30"/>
  <c r="P272" i="30"/>
  <c r="P274" i="30"/>
  <c r="P276" i="30"/>
  <c r="P278" i="30"/>
  <c r="P280" i="30"/>
  <c r="P282" i="30"/>
  <c r="P284" i="30"/>
  <c r="P286" i="30"/>
  <c r="P288" i="30"/>
  <c r="P290" i="30"/>
  <c r="P292" i="30"/>
  <c r="P254" i="31"/>
  <c r="P256" i="31"/>
  <c r="P258" i="31"/>
  <c r="P260" i="31"/>
  <c r="P262" i="31"/>
  <c r="P264" i="31"/>
  <c r="P266" i="31"/>
  <c r="P268" i="31"/>
  <c r="P270" i="31"/>
  <c r="P272" i="31"/>
  <c r="P274" i="31"/>
  <c r="P276" i="31"/>
  <c r="P278" i="31"/>
  <c r="P280" i="31"/>
  <c r="P282" i="31"/>
  <c r="P284" i="31"/>
  <c r="P286" i="31"/>
  <c r="P288" i="31"/>
  <c r="P290" i="31"/>
  <c r="P292" i="31"/>
  <c r="P254" i="32"/>
  <c r="P256" i="32"/>
  <c r="P258" i="32"/>
  <c r="P260" i="32"/>
  <c r="P262" i="32"/>
  <c r="P264" i="32"/>
  <c r="P266" i="32"/>
  <c r="P268" i="32"/>
  <c r="P270" i="32"/>
  <c r="P272" i="32"/>
  <c r="P274" i="32"/>
  <c r="P276" i="32"/>
  <c r="P278" i="32"/>
  <c r="P280" i="32"/>
  <c r="P282" i="32"/>
  <c r="P284" i="32"/>
  <c r="P286" i="32"/>
  <c r="P288" i="32"/>
  <c r="P290" i="32"/>
  <c r="P292" i="32"/>
  <c r="P254" i="33"/>
  <c r="P256" i="33"/>
  <c r="P258" i="33"/>
  <c r="P260" i="33"/>
  <c r="P262" i="33"/>
  <c r="P264" i="33"/>
  <c r="P266" i="33"/>
  <c r="P268" i="33"/>
  <c r="P270" i="33"/>
  <c r="P272" i="33"/>
  <c r="P274" i="33"/>
  <c r="P276" i="33"/>
  <c r="P280" i="33"/>
  <c r="P284" i="33"/>
  <c r="P286" i="33"/>
  <c r="P288" i="33"/>
  <c r="P292" i="33"/>
  <c r="P254" i="34"/>
  <c r="P256" i="34"/>
  <c r="P258" i="34"/>
  <c r="P260" i="34"/>
  <c r="P262" i="34"/>
  <c r="P264" i="34"/>
  <c r="P266" i="34"/>
  <c r="P268" i="34"/>
  <c r="P270" i="34"/>
  <c r="P272" i="34"/>
  <c r="P274" i="34"/>
  <c r="P276" i="34"/>
  <c r="P278" i="34"/>
  <c r="P280" i="34"/>
  <c r="P282" i="34"/>
  <c r="P284" i="34"/>
  <c r="P286" i="34"/>
  <c r="P288" i="34"/>
  <c r="P290" i="34"/>
  <c r="P292" i="34"/>
  <c r="P254" i="35"/>
  <c r="P256" i="35"/>
  <c r="P258" i="35"/>
  <c r="P260" i="35"/>
  <c r="P262" i="35"/>
  <c r="P264" i="35"/>
  <c r="P266" i="35"/>
  <c r="P268" i="35"/>
  <c r="P270" i="35"/>
  <c r="P272" i="35"/>
  <c r="P274" i="35"/>
  <c r="P278" i="35"/>
  <c r="P280" i="35"/>
  <c r="P282" i="35"/>
  <c r="P284" i="35"/>
  <c r="P286" i="35"/>
  <c r="P288" i="35"/>
  <c r="P254" i="36"/>
  <c r="P256" i="36"/>
  <c r="P258" i="36"/>
  <c r="P260" i="36"/>
  <c r="P262" i="36"/>
  <c r="P264" i="36"/>
  <c r="P266" i="36"/>
  <c r="P268" i="36"/>
  <c r="P270" i="36"/>
  <c r="P272" i="36"/>
  <c r="P274" i="36"/>
  <c r="P276" i="36"/>
  <c r="P278" i="36"/>
  <c r="P280" i="36"/>
  <c r="P282" i="36"/>
  <c r="P284" i="36"/>
  <c r="P286" i="36"/>
  <c r="P288" i="36"/>
  <c r="P290" i="36"/>
  <c r="P292" i="36"/>
  <c r="P254" i="37"/>
  <c r="P258" i="37"/>
  <c r="P260" i="37"/>
  <c r="P262" i="37"/>
  <c r="P264" i="37"/>
  <c r="P266" i="37"/>
  <c r="P268" i="37"/>
  <c r="P270" i="37"/>
  <c r="P272" i="37"/>
  <c r="P274" i="37"/>
  <c r="P276" i="37"/>
  <c r="P278" i="37"/>
  <c r="P280" i="37"/>
  <c r="P282" i="37"/>
  <c r="P284" i="37"/>
  <c r="P286" i="37"/>
  <c r="P288" i="37"/>
  <c r="P290" i="37"/>
  <c r="P292" i="37"/>
  <c r="P254" i="38"/>
  <c r="P256" i="38"/>
  <c r="P258" i="38"/>
  <c r="P260" i="38"/>
  <c r="P262" i="38"/>
  <c r="P264" i="38"/>
  <c r="P266" i="38"/>
  <c r="P268" i="38"/>
  <c r="P270" i="38"/>
  <c r="P272" i="38"/>
  <c r="P274" i="38"/>
  <c r="P276" i="38"/>
  <c r="P278" i="38"/>
  <c r="P280" i="38"/>
  <c r="P282" i="38"/>
  <c r="P284" i="38"/>
  <c r="P286" i="38"/>
  <c r="P288" i="38"/>
  <c r="P290" i="38"/>
  <c r="P292" i="38"/>
  <c r="P254" i="39"/>
  <c r="P256" i="39"/>
  <c r="P260" i="39"/>
  <c r="P262" i="39"/>
  <c r="P264" i="39"/>
  <c r="P266" i="39"/>
  <c r="P268" i="39"/>
  <c r="P270" i="39"/>
  <c r="P272" i="39"/>
  <c r="P276" i="39"/>
  <c r="P280" i="39"/>
  <c r="P284" i="39"/>
  <c r="P286" i="39"/>
  <c r="P288" i="39"/>
  <c r="P292" i="39"/>
  <c r="P254" i="40"/>
  <c r="P256" i="40"/>
  <c r="P258" i="40"/>
  <c r="P260" i="40"/>
  <c r="P262" i="40"/>
  <c r="P264" i="40"/>
  <c r="P266" i="40"/>
  <c r="P268" i="40"/>
  <c r="P270" i="40"/>
  <c r="P272" i="40"/>
  <c r="P274" i="40"/>
  <c r="P276" i="40"/>
  <c r="P278" i="40"/>
  <c r="P280" i="40"/>
  <c r="P282" i="40"/>
  <c r="P284" i="40"/>
  <c r="P286" i="40"/>
  <c r="P288" i="40"/>
  <c r="P290" i="40"/>
  <c r="P292" i="40"/>
  <c r="Q254" i="2"/>
  <c r="Q256" i="2"/>
  <c r="Q258" i="2"/>
  <c r="Q260" i="2"/>
  <c r="Q262" i="2"/>
  <c r="Q264" i="2"/>
  <c r="Q266" i="2"/>
  <c r="Q268" i="2"/>
  <c r="Q270" i="2"/>
  <c r="Q272" i="2"/>
  <c r="Q274" i="2"/>
  <c r="Q276" i="2"/>
  <c r="Q278" i="2"/>
  <c r="Q280" i="2"/>
  <c r="Q282" i="2"/>
  <c r="Q284" i="2"/>
  <c r="Q286" i="2"/>
  <c r="Q288" i="2"/>
  <c r="Q290" i="2"/>
  <c r="Q254" i="30"/>
  <c r="Q256" i="30"/>
  <c r="Q260" i="30"/>
  <c r="Q262" i="30"/>
  <c r="Q266" i="30"/>
  <c r="Q268" i="30"/>
  <c r="Q270" i="30"/>
  <c r="Q272" i="30"/>
  <c r="Q274" i="30"/>
  <c r="Q280" i="30"/>
  <c r="Q282" i="30"/>
  <c r="Q284" i="30"/>
  <c r="Q286" i="30"/>
  <c r="Q288" i="30"/>
  <c r="Q290" i="30"/>
  <c r="Q292" i="30"/>
  <c r="Q254" i="31"/>
  <c r="Q256" i="31"/>
  <c r="Q258" i="31"/>
  <c r="Q260" i="31"/>
  <c r="Q262" i="31"/>
  <c r="Q264" i="31"/>
  <c r="Q266" i="31"/>
  <c r="Q268" i="31"/>
  <c r="Q270" i="31"/>
  <c r="Q272" i="31"/>
  <c r="Q274" i="31"/>
  <c r="Q276" i="31"/>
  <c r="Q278" i="31"/>
  <c r="Q280" i="31"/>
  <c r="Q282" i="31"/>
  <c r="Q284" i="31"/>
  <c r="Q286" i="31"/>
  <c r="Q288" i="31"/>
  <c r="Q290" i="31"/>
  <c r="Q292" i="31"/>
  <c r="Q254" i="32"/>
  <c r="Q256" i="32"/>
  <c r="Q258" i="32"/>
  <c r="Q260" i="32"/>
  <c r="Q262" i="32"/>
  <c r="Q264" i="32"/>
  <c r="Q266" i="32"/>
  <c r="Q268" i="32"/>
  <c r="Q270" i="32"/>
  <c r="Q272" i="32"/>
  <c r="Q274" i="32"/>
  <c r="Q278" i="32"/>
  <c r="Q280" i="32"/>
  <c r="Q282" i="32"/>
  <c r="Q284" i="32"/>
  <c r="Q286" i="32"/>
  <c r="Q288" i="32"/>
  <c r="Q290" i="32"/>
  <c r="Q254" i="33"/>
  <c r="Q256" i="33"/>
  <c r="Q258" i="33"/>
  <c r="Q260" i="33"/>
  <c r="Q262" i="33"/>
  <c r="Q264" i="33"/>
  <c r="Q266" i="33"/>
  <c r="Q268" i="33"/>
  <c r="Q270" i="33"/>
  <c r="Q272" i="33"/>
  <c r="Q274" i="33"/>
  <c r="Q276" i="33"/>
  <c r="Q278" i="33"/>
  <c r="Q280" i="33"/>
  <c r="Q282" i="33"/>
  <c r="Q284" i="33"/>
  <c r="Q286" i="33"/>
  <c r="Q288" i="33"/>
  <c r="Q290" i="33"/>
  <c r="Q292" i="33"/>
  <c r="Q254" i="34"/>
  <c r="Q256" i="34"/>
  <c r="Q258" i="34"/>
  <c r="Q260" i="34"/>
  <c r="Q262" i="34"/>
  <c r="Q264" i="34"/>
  <c r="Q266" i="34"/>
  <c r="Q268" i="34"/>
  <c r="Q270" i="34"/>
  <c r="Q272" i="34"/>
  <c r="Q274" i="34"/>
  <c r="Q276" i="34"/>
  <c r="Q278" i="34"/>
  <c r="Q280" i="34"/>
  <c r="Q282" i="34"/>
  <c r="Q284" i="34"/>
  <c r="Q286" i="34"/>
  <c r="Q288" i="34"/>
  <c r="Q290" i="34"/>
  <c r="Q292" i="34"/>
  <c r="Q254" i="35"/>
  <c r="Q256" i="35"/>
  <c r="Q258" i="35"/>
  <c r="Q260" i="35"/>
  <c r="Q262" i="35"/>
  <c r="Q264" i="35"/>
  <c r="Q266" i="35"/>
  <c r="Q268" i="35"/>
  <c r="Q270" i="35"/>
  <c r="Q272" i="35"/>
  <c r="Q274" i="35"/>
  <c r="Q276" i="35"/>
  <c r="Q278" i="35"/>
  <c r="Q280" i="35"/>
  <c r="Q282" i="35"/>
  <c r="Q284" i="35"/>
  <c r="Q286" i="35"/>
  <c r="Q288" i="35"/>
  <c r="Q290" i="35"/>
  <c r="Q292" i="35"/>
  <c r="Q254" i="36"/>
  <c r="Q256" i="36"/>
  <c r="Q258" i="36"/>
  <c r="Q260" i="36"/>
  <c r="Q262" i="36"/>
  <c r="Q266" i="36"/>
  <c r="Q268" i="36"/>
  <c r="Q270" i="36"/>
  <c r="Q272" i="36"/>
  <c r="Q274" i="36"/>
  <c r="Q276" i="36"/>
  <c r="Q278" i="36"/>
  <c r="Q280" i="36"/>
  <c r="Q282" i="36"/>
  <c r="Q284" i="36"/>
  <c r="Q286" i="36"/>
  <c r="Q288" i="36"/>
  <c r="Q290" i="36"/>
  <c r="Q292" i="36"/>
  <c r="Q254" i="37"/>
  <c r="Q256" i="37"/>
  <c r="Q258" i="37"/>
  <c r="Q260" i="37"/>
  <c r="Q262" i="37"/>
  <c r="Q264" i="37"/>
  <c r="Q266" i="37"/>
  <c r="Q268" i="37"/>
  <c r="Q270" i="37"/>
  <c r="Q272" i="37"/>
  <c r="Q274" i="37"/>
  <c r="Q276" i="37"/>
  <c r="Q278" i="37"/>
  <c r="Q280" i="37"/>
  <c r="Q282" i="37"/>
  <c r="Q284" i="37"/>
  <c r="Q286" i="37"/>
  <c r="Q288" i="37"/>
  <c r="Q290" i="37"/>
  <c r="Q292" i="37"/>
  <c r="Q254" i="38"/>
  <c r="Q256" i="38"/>
  <c r="Q258" i="38"/>
  <c r="Q260" i="38"/>
  <c r="Q262" i="38"/>
  <c r="Q264" i="38"/>
  <c r="Q266" i="38"/>
  <c r="Q268" i="38"/>
  <c r="Q270" i="38"/>
  <c r="Q272" i="38"/>
  <c r="Q274" i="38"/>
  <c r="Q276" i="38"/>
  <c r="Q280" i="38"/>
  <c r="Q282" i="38"/>
  <c r="Q284" i="38"/>
  <c r="Q286" i="38"/>
  <c r="Q288" i="38"/>
  <c r="Q290" i="38"/>
  <c r="Q292" i="38"/>
  <c r="Q254" i="39"/>
  <c r="Q256" i="39"/>
  <c r="Q258" i="39"/>
  <c r="Q260" i="39"/>
  <c r="Q262" i="39"/>
  <c r="Q264" i="39"/>
  <c r="Q266" i="39"/>
  <c r="Q268" i="39"/>
  <c r="Q270" i="39"/>
  <c r="Q272" i="39"/>
  <c r="Q274" i="39"/>
  <c r="Q276" i="39"/>
  <c r="Q278" i="39"/>
  <c r="Q280" i="39"/>
  <c r="Q282" i="39"/>
  <c r="Q284" i="39"/>
  <c r="Q286" i="39"/>
  <c r="Q288" i="39"/>
  <c r="Q290" i="39"/>
  <c r="Q292" i="39"/>
  <c r="Q254" i="40"/>
  <c r="Q256" i="40"/>
  <c r="Q258" i="40"/>
  <c r="Q260" i="40"/>
  <c r="Q262" i="40"/>
  <c r="Q264" i="40"/>
  <c r="Q266" i="40"/>
  <c r="Q268" i="40"/>
  <c r="Q270" i="40"/>
  <c r="Q272" i="40"/>
  <c r="Q276" i="40"/>
  <c r="Q278" i="40"/>
  <c r="Q280" i="40"/>
  <c r="Q282" i="40"/>
  <c r="Q284" i="40"/>
  <c r="Q288" i="40"/>
  <c r="Q292" i="40"/>
  <c r="R254" i="2"/>
  <c r="R256" i="2"/>
  <c r="R258" i="2"/>
  <c r="R260" i="2"/>
  <c r="R262" i="2"/>
  <c r="R264" i="2"/>
  <c r="R266" i="2"/>
  <c r="R268" i="2"/>
  <c r="R270" i="2"/>
  <c r="R272" i="2"/>
  <c r="R274" i="2"/>
  <c r="R276" i="2"/>
  <c r="R278" i="2"/>
  <c r="R280" i="2"/>
  <c r="R282" i="2"/>
  <c r="R284" i="2"/>
  <c r="R286" i="2"/>
  <c r="R288" i="2"/>
  <c r="R290" i="2"/>
  <c r="R292" i="2"/>
  <c r="R254" i="30"/>
  <c r="R256" i="30"/>
  <c r="R258" i="30"/>
  <c r="R260" i="30"/>
  <c r="R262" i="30"/>
  <c r="R264" i="30"/>
  <c r="R266" i="30"/>
  <c r="R268" i="30"/>
  <c r="R270" i="30"/>
  <c r="R272" i="30"/>
  <c r="R274" i="30"/>
  <c r="R276" i="30"/>
  <c r="R278" i="30"/>
  <c r="R280" i="30"/>
  <c r="R282" i="30"/>
  <c r="R284" i="30"/>
  <c r="R286" i="30"/>
  <c r="R288" i="30"/>
  <c r="R290" i="30"/>
  <c r="R292" i="30"/>
  <c r="R254" i="31"/>
  <c r="R256" i="31"/>
  <c r="R258" i="31"/>
  <c r="R260" i="31"/>
  <c r="R262" i="31"/>
  <c r="R264" i="31"/>
  <c r="R266" i="31"/>
  <c r="R268" i="31"/>
  <c r="R270" i="31"/>
  <c r="R272" i="31"/>
  <c r="R274" i="31"/>
  <c r="R276" i="31"/>
  <c r="R278" i="31"/>
  <c r="R280" i="31"/>
  <c r="R282" i="31"/>
  <c r="R284" i="31"/>
  <c r="R286" i="31"/>
  <c r="R288" i="31"/>
  <c r="R254" i="32"/>
  <c r="R256" i="32"/>
  <c r="R258" i="32"/>
  <c r="R260" i="32"/>
  <c r="R262" i="32"/>
  <c r="R264" i="32"/>
  <c r="R266" i="32"/>
  <c r="R268" i="32"/>
  <c r="R270" i="32"/>
  <c r="R272" i="32"/>
  <c r="R274" i="32"/>
  <c r="R276" i="32"/>
  <c r="R278" i="32"/>
  <c r="R280" i="32"/>
  <c r="R282" i="32"/>
  <c r="R284" i="32"/>
  <c r="R286" i="32"/>
  <c r="R288" i="32"/>
  <c r="R290" i="32"/>
  <c r="R292" i="32"/>
  <c r="R254" i="33"/>
  <c r="R258" i="33"/>
  <c r="R260" i="33"/>
  <c r="R262" i="33"/>
  <c r="R264" i="33"/>
  <c r="R266" i="33"/>
  <c r="R268" i="33"/>
  <c r="R270" i="33"/>
  <c r="R272" i="33"/>
  <c r="R278" i="33"/>
  <c r="R280" i="33"/>
  <c r="R282" i="33"/>
  <c r="R284" i="33"/>
  <c r="R288" i="33"/>
  <c r="R290" i="33"/>
  <c r="R254" i="34"/>
  <c r="R256" i="34"/>
  <c r="R258" i="34"/>
  <c r="R260" i="34"/>
  <c r="R262" i="34"/>
  <c r="R264" i="34"/>
  <c r="R266" i="34"/>
  <c r="R268" i="34"/>
  <c r="R270" i="34"/>
  <c r="R272" i="34"/>
  <c r="R274" i="34"/>
  <c r="R276" i="34"/>
  <c r="R278" i="34"/>
  <c r="R280" i="34"/>
  <c r="R282" i="34"/>
  <c r="R284" i="34"/>
  <c r="R286" i="34"/>
  <c r="R288" i="34"/>
  <c r="R290" i="34"/>
  <c r="R292" i="34"/>
  <c r="R254" i="35"/>
  <c r="R256" i="35"/>
  <c r="R258" i="35"/>
  <c r="R260" i="35"/>
  <c r="R262" i="35"/>
  <c r="R264" i="35"/>
  <c r="R266" i="35"/>
  <c r="R268" i="35"/>
  <c r="R270" i="35"/>
  <c r="R272" i="35"/>
  <c r="R274" i="35"/>
  <c r="R276" i="35"/>
  <c r="R278" i="35"/>
  <c r="R280" i="35"/>
  <c r="R282" i="35"/>
  <c r="R284" i="35"/>
  <c r="R286" i="35"/>
  <c r="R288" i="35"/>
  <c r="R290" i="35"/>
  <c r="R292" i="35"/>
  <c r="R254" i="36"/>
  <c r="R256" i="36"/>
  <c r="R258" i="36"/>
  <c r="R260" i="36"/>
  <c r="R262" i="36"/>
  <c r="R264" i="36"/>
  <c r="R266" i="36"/>
  <c r="R268" i="36"/>
  <c r="R270" i="36"/>
  <c r="R272" i="36"/>
  <c r="R274" i="36"/>
  <c r="R276" i="36"/>
  <c r="R278" i="36"/>
  <c r="R280" i="36"/>
  <c r="R282" i="36"/>
  <c r="R284" i="36"/>
  <c r="R286" i="36"/>
  <c r="R288" i="36"/>
  <c r="R290" i="36"/>
  <c r="R292" i="36"/>
  <c r="R254" i="37"/>
  <c r="R256" i="37"/>
  <c r="R260" i="37"/>
  <c r="R262" i="37"/>
  <c r="R264" i="37"/>
  <c r="R266" i="37"/>
  <c r="R268" i="37"/>
  <c r="R270" i="37"/>
  <c r="R272" i="37"/>
  <c r="R276" i="37"/>
  <c r="R278" i="37"/>
  <c r="R280" i="37"/>
  <c r="R282" i="37"/>
  <c r="R284" i="37"/>
  <c r="R286" i="37"/>
  <c r="R288" i="37"/>
  <c r="R292" i="37"/>
  <c r="R254" i="38"/>
  <c r="R256" i="38"/>
  <c r="R258" i="38"/>
  <c r="R260" i="38"/>
  <c r="R262" i="38"/>
  <c r="R264" i="38"/>
  <c r="R266" i="38"/>
  <c r="R268" i="38"/>
  <c r="R270" i="38"/>
  <c r="R272" i="38"/>
  <c r="R274" i="38"/>
  <c r="R276" i="38"/>
  <c r="R278" i="38"/>
  <c r="R280" i="38"/>
  <c r="R282" i="38"/>
  <c r="R284" i="38"/>
  <c r="R286" i="38"/>
  <c r="R288" i="38"/>
  <c r="R290" i="38"/>
  <c r="R292" i="38"/>
  <c r="R254" i="39"/>
  <c r="R256" i="39"/>
  <c r="R258" i="39"/>
  <c r="R260" i="39"/>
  <c r="R262" i="39"/>
  <c r="R266" i="39"/>
  <c r="R268" i="39"/>
  <c r="R270" i="39"/>
  <c r="R272" i="39"/>
  <c r="R274" i="39"/>
  <c r="R278" i="39"/>
  <c r="R282" i="39"/>
  <c r="R284" i="39"/>
  <c r="R286" i="39"/>
  <c r="R288" i="39"/>
  <c r="R290" i="39"/>
  <c r="R292" i="39"/>
  <c r="R254" i="40"/>
  <c r="R256" i="40"/>
  <c r="R258" i="40"/>
  <c r="R260" i="40"/>
  <c r="R262" i="40"/>
  <c r="R264" i="40"/>
  <c r="R266" i="40"/>
  <c r="R268" i="40"/>
  <c r="R270" i="40"/>
  <c r="R272" i="40"/>
  <c r="R274" i="40"/>
  <c r="R276" i="40"/>
  <c r="R278" i="40"/>
  <c r="R280" i="40"/>
  <c r="R282" i="40"/>
  <c r="R284" i="40"/>
  <c r="R286" i="40"/>
  <c r="R288" i="40"/>
  <c r="R290" i="40"/>
  <c r="R292" i="40"/>
  <c r="S254" i="2"/>
  <c r="S256" i="2"/>
  <c r="S258" i="2"/>
  <c r="S260" i="2"/>
  <c r="S262" i="2"/>
  <c r="S264" i="2"/>
  <c r="S266" i="2"/>
  <c r="S268" i="2"/>
  <c r="S270" i="2"/>
  <c r="S272" i="2"/>
  <c r="S276" i="2"/>
  <c r="S278" i="2"/>
  <c r="S280" i="2"/>
  <c r="S282" i="2"/>
  <c r="S284" i="2"/>
  <c r="S286" i="2"/>
  <c r="S288" i="2"/>
  <c r="S292" i="2"/>
  <c r="S254" i="30"/>
  <c r="S256" i="30"/>
  <c r="S258" i="30"/>
  <c r="S260" i="30"/>
  <c r="S262" i="30"/>
  <c r="S264" i="30"/>
  <c r="S266" i="30"/>
  <c r="S268" i="30"/>
  <c r="S270" i="30"/>
  <c r="S272" i="30"/>
  <c r="S274" i="30"/>
  <c r="S276" i="30"/>
  <c r="S278" i="30"/>
  <c r="S280" i="30"/>
  <c r="S282" i="30"/>
  <c r="S284" i="30"/>
  <c r="S286" i="30"/>
  <c r="S288" i="30"/>
  <c r="S292" i="30"/>
  <c r="S254" i="31"/>
  <c r="S256" i="31"/>
  <c r="S258" i="31"/>
  <c r="S260" i="31"/>
  <c r="S262" i="31"/>
  <c r="S266" i="31"/>
  <c r="S268" i="31"/>
  <c r="S270" i="31"/>
  <c r="S272" i="31"/>
  <c r="S274" i="31"/>
  <c r="S276" i="31"/>
  <c r="S278" i="31"/>
  <c r="S280" i="31"/>
  <c r="S282" i="31"/>
  <c r="S286" i="31"/>
  <c r="S288" i="31"/>
  <c r="S290" i="31"/>
  <c r="S292" i="31"/>
  <c r="S254" i="32"/>
  <c r="S256" i="32"/>
  <c r="S258" i="32"/>
  <c r="S260" i="32"/>
  <c r="S262" i="32"/>
  <c r="S264" i="32"/>
  <c r="S266" i="32"/>
  <c r="S268" i="32"/>
  <c r="S270" i="32"/>
  <c r="S272" i="32"/>
  <c r="S274" i="32"/>
  <c r="S276" i="32"/>
  <c r="S278" i="32"/>
  <c r="S280" i="32"/>
  <c r="S282" i="32"/>
  <c r="S286" i="32"/>
  <c r="S288" i="32"/>
  <c r="S290" i="32"/>
  <c r="S292" i="32"/>
  <c r="S254" i="33"/>
  <c r="S256" i="33"/>
  <c r="S260" i="33"/>
  <c r="S262" i="33"/>
  <c r="S264" i="33"/>
  <c r="S266" i="33"/>
  <c r="S268" i="33"/>
  <c r="S270" i="33"/>
  <c r="S272" i="33"/>
  <c r="S274" i="33"/>
  <c r="S276" i="33"/>
  <c r="S278" i="33"/>
  <c r="S280" i="33"/>
  <c r="S282" i="33"/>
  <c r="S284" i="33"/>
  <c r="S286" i="33"/>
  <c r="S288" i="33"/>
  <c r="S290" i="33"/>
  <c r="S292" i="33"/>
  <c r="S254" i="34"/>
  <c r="S258" i="34"/>
  <c r="S260" i="34"/>
  <c r="S262" i="34"/>
  <c r="S266" i="34"/>
  <c r="S268" i="34"/>
  <c r="S270" i="34"/>
  <c r="S272" i="34"/>
  <c r="S274" i="34"/>
  <c r="S276" i="34"/>
  <c r="S278" i="34"/>
  <c r="S280" i="34"/>
  <c r="S284" i="34"/>
  <c r="S286" i="34"/>
  <c r="S288" i="34"/>
  <c r="S290" i="34"/>
  <c r="S254" i="35"/>
  <c r="S256" i="35"/>
  <c r="S258" i="35"/>
  <c r="S260" i="35"/>
  <c r="S262" i="35"/>
  <c r="S264" i="35"/>
  <c r="S266" i="35"/>
  <c r="S268" i="35"/>
  <c r="S270" i="35"/>
  <c r="S272" i="35"/>
  <c r="S274" i="35"/>
  <c r="S276" i="35"/>
  <c r="S278" i="35"/>
  <c r="S280" i="35"/>
  <c r="S282" i="35"/>
  <c r="S284" i="35"/>
  <c r="S286" i="35"/>
  <c r="S290" i="35"/>
  <c r="S292" i="35"/>
  <c r="S254" i="36"/>
  <c r="S256" i="36"/>
  <c r="S258" i="36"/>
  <c r="S260" i="36"/>
  <c r="S262" i="36"/>
  <c r="S264" i="36"/>
  <c r="S266" i="36"/>
  <c r="S268" i="36"/>
  <c r="S270" i="36"/>
  <c r="S272" i="36"/>
  <c r="S274" i="36"/>
  <c r="S276" i="36"/>
  <c r="S278" i="36"/>
  <c r="S280" i="36"/>
  <c r="S282" i="36"/>
  <c r="S286" i="36"/>
  <c r="S288" i="36"/>
  <c r="S290" i="36"/>
  <c r="S292" i="36"/>
  <c r="S254" i="37"/>
  <c r="S256" i="37"/>
  <c r="S258" i="37"/>
  <c r="S260" i="37"/>
  <c r="S262" i="37"/>
  <c r="S264" i="37"/>
  <c r="S266" i="37"/>
  <c r="S268" i="37"/>
  <c r="S270" i="37"/>
  <c r="S272" i="37"/>
  <c r="S274" i="37"/>
  <c r="S276" i="37"/>
  <c r="S278" i="37"/>
  <c r="S280" i="37"/>
  <c r="S282" i="37"/>
  <c r="S284" i="37"/>
  <c r="S286" i="37"/>
  <c r="S288" i="37"/>
  <c r="S290" i="37"/>
  <c r="S292" i="37"/>
  <c r="S254" i="38"/>
  <c r="S256" i="38"/>
  <c r="S258" i="38"/>
  <c r="S260" i="38"/>
  <c r="S262" i="38"/>
  <c r="S264" i="38"/>
  <c r="S266" i="38"/>
  <c r="S268" i="38"/>
  <c r="S270" i="38"/>
  <c r="S272" i="38"/>
  <c r="S274" i="38"/>
  <c r="S276" i="38"/>
  <c r="S278" i="38"/>
  <c r="S280" i="38"/>
  <c r="S282" i="38"/>
  <c r="S284" i="38"/>
  <c r="S286" i="38"/>
  <c r="S288" i="38"/>
  <c r="S290" i="38"/>
  <c r="S292" i="38"/>
  <c r="S254" i="39"/>
  <c r="S258" i="39"/>
  <c r="S260" i="39"/>
  <c r="S262" i="39"/>
  <c r="S264" i="39"/>
  <c r="S266" i="39"/>
  <c r="S268" i="39"/>
  <c r="S270" i="39"/>
  <c r="S272" i="39"/>
  <c r="S274" i="39"/>
  <c r="S276" i="39"/>
  <c r="S278" i="39"/>
  <c r="S280" i="39"/>
  <c r="S282" i="39"/>
  <c r="S284" i="39"/>
  <c r="S286" i="39"/>
  <c r="S290" i="39"/>
  <c r="S292" i="39"/>
  <c r="S254" i="40"/>
  <c r="S256" i="40"/>
  <c r="S258" i="40"/>
  <c r="S260" i="40"/>
  <c r="S262" i="40"/>
  <c r="S266" i="40"/>
  <c r="S268" i="40"/>
  <c r="S270" i="40"/>
  <c r="S272" i="40"/>
  <c r="S274" i="40"/>
  <c r="S276" i="40"/>
  <c r="S278" i="40"/>
  <c r="S280" i="40"/>
  <c r="S282" i="40"/>
  <c r="S286" i="40"/>
  <c r="S288" i="40"/>
  <c r="S290" i="40"/>
  <c r="S292" i="40"/>
  <c r="J254" i="2"/>
  <c r="J254" i="30"/>
  <c r="J254" i="31"/>
  <c r="J254" i="32"/>
  <c r="J254" i="33"/>
  <c r="J254" i="34"/>
  <c r="J254" i="35"/>
  <c r="J254" i="36"/>
  <c r="J254" i="37"/>
  <c r="J254" i="38"/>
  <c r="J254" i="39"/>
  <c r="J254" i="40"/>
  <c r="J256" i="30"/>
  <c r="J256" i="31"/>
  <c r="J256" i="32"/>
  <c r="J256" i="33"/>
  <c r="J256" i="34"/>
  <c r="J256" i="35"/>
  <c r="J256" i="36"/>
  <c r="J256" i="37"/>
  <c r="J256" i="38"/>
  <c r="J256" i="39"/>
  <c r="J256" i="40"/>
  <c r="J258" i="2"/>
  <c r="J258" i="30"/>
  <c r="J258" i="31"/>
  <c r="J258" i="32"/>
  <c r="J258" i="33"/>
  <c r="J258" i="34"/>
  <c r="J258" i="35"/>
  <c r="J258" i="37"/>
  <c r="J258" i="38"/>
  <c r="J258" i="39"/>
  <c r="J258" i="40"/>
  <c r="J260" i="2"/>
  <c r="J260" i="30"/>
  <c r="J260" i="31"/>
  <c r="J260" i="32"/>
  <c r="J260" i="33"/>
  <c r="J260" i="34"/>
  <c r="J260" i="35"/>
  <c r="J260" i="36"/>
  <c r="J260" i="37"/>
  <c r="J260" i="38"/>
  <c r="J260" i="39"/>
  <c r="J260" i="40"/>
  <c r="J262" i="2"/>
  <c r="J262" i="30"/>
  <c r="J262" i="31"/>
  <c r="J262" i="32"/>
  <c r="J262" i="33"/>
  <c r="J262" i="34"/>
  <c r="J262" i="35"/>
  <c r="J262" i="36"/>
  <c r="J262" i="37"/>
  <c r="J262" i="38"/>
  <c r="J262" i="39"/>
  <c r="J262" i="40"/>
  <c r="J264" i="2"/>
  <c r="J264" i="30"/>
  <c r="J264" i="31"/>
  <c r="J264" i="32"/>
  <c r="J264" i="33"/>
  <c r="J264" i="34"/>
  <c r="J264" i="35"/>
  <c r="J264" i="36"/>
  <c r="J264" i="38"/>
  <c r="J264" i="39"/>
  <c r="J264" i="40"/>
  <c r="J266" i="2"/>
  <c r="J266" i="30"/>
  <c r="J266" i="31"/>
  <c r="J266" i="32"/>
  <c r="J266" i="33"/>
  <c r="J266" i="34"/>
  <c r="J266" i="35"/>
  <c r="J266" i="36"/>
  <c r="J266" i="37"/>
  <c r="J266" i="38"/>
  <c r="J266" i="39"/>
  <c r="J266" i="40"/>
  <c r="J268" i="2"/>
  <c r="J268" i="30"/>
  <c r="J268" i="31"/>
  <c r="J268" i="32"/>
  <c r="J268" i="33"/>
  <c r="J268" i="34"/>
  <c r="J268" i="35"/>
  <c r="J268" i="36"/>
  <c r="J268" i="37"/>
  <c r="J268" i="38"/>
  <c r="J268" i="39"/>
  <c r="J268" i="40"/>
  <c r="J270" i="2"/>
  <c r="J270" i="30"/>
  <c r="J270" i="31"/>
  <c r="J270" i="32"/>
  <c r="J270" i="33"/>
  <c r="J270" i="34"/>
  <c r="J270" i="35"/>
  <c r="J270" i="36"/>
  <c r="J270" i="37"/>
  <c r="J270" i="38"/>
  <c r="J270" i="39"/>
  <c r="J270" i="40"/>
  <c r="J272" i="2"/>
  <c r="J272" i="30"/>
  <c r="J272" i="31"/>
  <c r="J272" i="32"/>
  <c r="J272" i="33"/>
  <c r="J272" i="34"/>
  <c r="J272" i="35"/>
  <c r="J272" i="36"/>
  <c r="J272" i="37"/>
  <c r="J272" i="38"/>
  <c r="J272" i="39"/>
  <c r="J272" i="40"/>
  <c r="J274" i="2"/>
  <c r="J274" i="30"/>
  <c r="J274" i="31"/>
  <c r="J274" i="32"/>
  <c r="J274" i="33"/>
  <c r="J274" i="34"/>
  <c r="J274" i="35"/>
  <c r="J274" i="36"/>
  <c r="J274" i="37"/>
  <c r="J274" i="38"/>
  <c r="J274" i="39"/>
  <c r="J274" i="40"/>
  <c r="J276" i="2"/>
  <c r="J276" i="30"/>
  <c r="J276" i="31"/>
  <c r="J276" i="32"/>
  <c r="J276" i="33"/>
  <c r="J276" i="34"/>
  <c r="J276" i="35"/>
  <c r="J276" i="36"/>
  <c r="J276" i="37"/>
  <c r="J276" i="38"/>
  <c r="J276" i="39"/>
  <c r="J276" i="40"/>
  <c r="J278" i="2"/>
  <c r="J278" i="30"/>
  <c r="J278" i="31"/>
  <c r="J278" i="32"/>
  <c r="J278" i="33"/>
  <c r="J278" i="34"/>
  <c r="J278" i="35"/>
  <c r="J278" i="36"/>
  <c r="J278" i="37"/>
  <c r="J278" i="38"/>
  <c r="J278" i="39"/>
  <c r="J278" i="40"/>
  <c r="J280" i="30"/>
  <c r="J280" i="31"/>
  <c r="J280" i="34"/>
  <c r="J280" i="35"/>
  <c r="J280" i="36"/>
  <c r="J280" i="37"/>
  <c r="J280" i="38"/>
  <c r="J280" i="39"/>
  <c r="J280" i="40"/>
  <c r="J282" i="2"/>
  <c r="J282" i="31"/>
  <c r="J282" i="32"/>
  <c r="J282" i="33"/>
  <c r="J282" i="34"/>
  <c r="J282" i="35"/>
  <c r="J282" i="37"/>
  <c r="J282" i="38"/>
  <c r="J282" i="39"/>
  <c r="J284" i="2"/>
  <c r="J284" i="30"/>
  <c r="J284" i="31"/>
  <c r="J284" i="32"/>
  <c r="J284" i="33"/>
  <c r="J284" i="34"/>
  <c r="J284" i="35"/>
  <c r="J284" i="36"/>
  <c r="J284" i="37"/>
  <c r="J284" i="39"/>
  <c r="J284" i="40"/>
  <c r="J286" i="2"/>
  <c r="J286" i="32"/>
  <c r="J286" i="33"/>
  <c r="J286" i="34"/>
  <c r="J286" i="35"/>
  <c r="J286" i="36"/>
  <c r="J286" i="37"/>
  <c r="J286" i="39"/>
  <c r="J286" i="40"/>
  <c r="J288" i="2"/>
  <c r="J288" i="30"/>
  <c r="J288" i="31"/>
  <c r="J288" i="33"/>
  <c r="J288" i="34"/>
  <c r="J288" i="35"/>
  <c r="J288" i="36"/>
  <c r="J288" i="37"/>
  <c r="J288" i="38"/>
  <c r="J288" i="39"/>
  <c r="J288" i="40"/>
  <c r="J290" i="2"/>
  <c r="J290" i="30"/>
  <c r="J290" i="31"/>
  <c r="J290" i="32"/>
  <c r="J290" i="33"/>
  <c r="J290" i="34"/>
  <c r="J290" i="35"/>
  <c r="J290" i="36"/>
  <c r="J290" i="37"/>
  <c r="J290" i="38"/>
  <c r="J290" i="39"/>
  <c r="J290" i="40"/>
  <c r="J292" i="2"/>
  <c r="J292" i="30"/>
  <c r="J292" i="31"/>
  <c r="J292" i="32"/>
  <c r="J292" i="33"/>
  <c r="J292" i="34"/>
  <c r="J292" i="35"/>
  <c r="J292" i="36"/>
  <c r="J292" i="37"/>
  <c r="J292" i="38"/>
  <c r="J292" i="40"/>
  <c r="K254" i="2"/>
  <c r="K256" i="2"/>
  <c r="K258" i="2"/>
  <c r="K260" i="2"/>
  <c r="K262" i="2"/>
  <c r="K264" i="2"/>
  <c r="K266" i="2"/>
  <c r="K268" i="2"/>
  <c r="K270" i="2"/>
  <c r="K272" i="2"/>
  <c r="K274" i="2"/>
  <c r="K276" i="2"/>
  <c r="K280" i="2"/>
  <c r="K282" i="2"/>
  <c r="K284" i="2"/>
  <c r="K286" i="2"/>
  <c r="K288" i="2"/>
  <c r="K290" i="2"/>
  <c r="K292" i="2"/>
  <c r="K254" i="30"/>
  <c r="K256" i="30"/>
  <c r="K258" i="30"/>
  <c r="K260" i="30"/>
  <c r="K262" i="30"/>
  <c r="K264" i="30"/>
  <c r="K266" i="30"/>
  <c r="K268" i="30"/>
  <c r="K270" i="30"/>
  <c r="K272" i="30"/>
  <c r="K274" i="30"/>
  <c r="K276" i="30"/>
  <c r="K278" i="30"/>
  <c r="K280" i="30"/>
  <c r="K282" i="30"/>
  <c r="K284" i="30"/>
  <c r="K286" i="30"/>
  <c r="K288" i="30"/>
  <c r="K290" i="30"/>
  <c r="K292" i="30"/>
  <c r="K254" i="31"/>
  <c r="K260" i="31"/>
  <c r="K262" i="31"/>
  <c r="K264" i="31"/>
  <c r="K266" i="31"/>
  <c r="K268" i="31"/>
  <c r="K270" i="31"/>
  <c r="K272" i="31"/>
  <c r="K274" i="31"/>
  <c r="K276" i="31"/>
  <c r="K278" i="31"/>
  <c r="K280" i="31"/>
  <c r="K282" i="31"/>
  <c r="K284" i="31"/>
  <c r="K286" i="31"/>
  <c r="K288" i="31"/>
  <c r="K290" i="31"/>
  <c r="K292" i="31"/>
  <c r="K254" i="32"/>
  <c r="K256" i="32"/>
  <c r="K258" i="32"/>
  <c r="K260" i="32"/>
  <c r="K262" i="32"/>
  <c r="K264" i="32"/>
  <c r="K266" i="32"/>
  <c r="K268" i="32"/>
  <c r="K270" i="32"/>
  <c r="K272" i="32"/>
  <c r="K274" i="32"/>
  <c r="K276" i="32"/>
  <c r="K278" i="32"/>
  <c r="K280" i="32"/>
  <c r="K282" i="32"/>
  <c r="K284" i="32"/>
  <c r="K286" i="32"/>
  <c r="K288" i="32"/>
  <c r="K290" i="32"/>
  <c r="K292" i="32"/>
  <c r="K254" i="33"/>
  <c r="K256" i="33"/>
  <c r="K258" i="33"/>
  <c r="K260" i="33"/>
  <c r="K262" i="33"/>
  <c r="K264" i="33"/>
  <c r="K266" i="33"/>
  <c r="K268" i="33"/>
  <c r="K270" i="33"/>
  <c r="K272" i="33"/>
  <c r="K274" i="33"/>
  <c r="K276" i="33"/>
  <c r="K278" i="33"/>
  <c r="K280" i="33"/>
  <c r="K282" i="33"/>
  <c r="K286" i="33"/>
  <c r="K288" i="33"/>
  <c r="K290" i="33"/>
  <c r="K292" i="33"/>
  <c r="K254" i="34"/>
  <c r="K256" i="34"/>
  <c r="K258" i="34"/>
  <c r="K260" i="34"/>
  <c r="K262" i="34"/>
  <c r="K264" i="34"/>
  <c r="K266" i="34"/>
  <c r="K268" i="34"/>
  <c r="K270" i="34"/>
  <c r="K272" i="34"/>
  <c r="K274" i="34"/>
  <c r="K276" i="34"/>
  <c r="K278" i="34"/>
  <c r="K280" i="34"/>
  <c r="K282" i="34"/>
  <c r="K284" i="34"/>
  <c r="K286" i="34"/>
  <c r="K288" i="34"/>
  <c r="K290" i="34"/>
  <c r="K292" i="34"/>
  <c r="K254" i="35"/>
  <c r="K256" i="35"/>
  <c r="K258" i="35"/>
  <c r="K260" i="35"/>
  <c r="K262" i="35"/>
  <c r="K266" i="35"/>
  <c r="K268" i="35"/>
  <c r="K270" i="35"/>
  <c r="K272" i="35"/>
  <c r="K274" i="35"/>
  <c r="K276" i="35"/>
  <c r="K278" i="35"/>
  <c r="K282" i="35"/>
  <c r="K284" i="35"/>
  <c r="K286" i="35"/>
  <c r="K288" i="35"/>
  <c r="K290" i="35"/>
  <c r="K292" i="35"/>
  <c r="K254" i="36"/>
  <c r="K256" i="36"/>
  <c r="K258" i="36"/>
  <c r="K260" i="36"/>
  <c r="K262" i="36"/>
  <c r="K264" i="36"/>
  <c r="K266" i="36"/>
  <c r="K268" i="36"/>
  <c r="K270" i="36"/>
  <c r="K272" i="36"/>
  <c r="K274" i="36"/>
  <c r="K276" i="36"/>
  <c r="K278" i="36"/>
  <c r="K280" i="36"/>
  <c r="K282" i="36"/>
  <c r="K284" i="36"/>
  <c r="K286" i="36"/>
  <c r="K288" i="36"/>
  <c r="K290" i="36"/>
  <c r="K292" i="36"/>
  <c r="K254" i="37"/>
  <c r="K256" i="37"/>
  <c r="K258" i="37"/>
  <c r="K260" i="37"/>
  <c r="K262" i="37"/>
  <c r="K264" i="37"/>
  <c r="K266" i="37"/>
  <c r="K268" i="37"/>
  <c r="K270" i="37"/>
  <c r="K272" i="37"/>
  <c r="K274" i="37"/>
  <c r="K276" i="37"/>
  <c r="K278" i="37"/>
  <c r="K280" i="37"/>
  <c r="K282" i="37"/>
  <c r="K284" i="37"/>
  <c r="K286" i="37"/>
  <c r="K288" i="37"/>
  <c r="K290" i="37"/>
  <c r="K292" i="37"/>
  <c r="K254" i="38"/>
  <c r="K258" i="38"/>
  <c r="K260" i="38"/>
  <c r="K262" i="38"/>
  <c r="K264" i="38"/>
  <c r="K266" i="38"/>
  <c r="K268" i="38"/>
  <c r="K270" i="38"/>
  <c r="K272" i="38"/>
  <c r="K274" i="38"/>
  <c r="K276" i="38"/>
  <c r="K278" i="38"/>
  <c r="K280" i="38"/>
  <c r="K282" i="38"/>
  <c r="K284" i="38"/>
  <c r="K286" i="38"/>
  <c r="K288" i="38"/>
  <c r="K290" i="38"/>
  <c r="K292" i="38"/>
  <c r="K254" i="40"/>
  <c r="K256" i="40"/>
  <c r="K258" i="40"/>
  <c r="K260" i="40"/>
  <c r="K262" i="40"/>
  <c r="K264" i="40"/>
  <c r="K266" i="40"/>
  <c r="K268" i="40"/>
  <c r="K270" i="40"/>
  <c r="K272" i="40"/>
  <c r="K274" i="40"/>
  <c r="K276" i="40"/>
  <c r="K278" i="40"/>
  <c r="K280" i="40"/>
  <c r="K282" i="40"/>
  <c r="K284" i="40"/>
  <c r="K286" i="40"/>
  <c r="K288" i="40"/>
  <c r="K290" i="40"/>
  <c r="K292" i="40"/>
  <c r="E145" i="2"/>
  <c r="E147" i="2"/>
  <c r="E149" i="2"/>
  <c r="E151" i="2"/>
  <c r="E157" i="2"/>
  <c r="E159" i="2"/>
  <c r="E161" i="2"/>
  <c r="E163" i="2"/>
  <c r="E165" i="2"/>
  <c r="E169" i="2"/>
  <c r="E171" i="2"/>
  <c r="E173" i="2"/>
  <c r="E175" i="2"/>
  <c r="E179" i="2"/>
  <c r="E183" i="2"/>
  <c r="E189" i="2"/>
  <c r="E195" i="2"/>
  <c r="E203" i="2"/>
  <c r="E205" i="2"/>
  <c r="E207" i="2"/>
  <c r="E209" i="2"/>
  <c r="E211" i="2"/>
  <c r="E213" i="2"/>
  <c r="E215" i="2"/>
  <c r="E217" i="2"/>
  <c r="E219" i="2"/>
  <c r="E221" i="2"/>
  <c r="E223" i="2"/>
  <c r="E225" i="2"/>
  <c r="E227" i="2"/>
  <c r="E229" i="2"/>
  <c r="P489" i="2"/>
  <c r="E231" i="30"/>
  <c r="E145" i="30"/>
  <c r="R145" i="30" s="1"/>
  <c r="E147" i="30"/>
  <c r="E149" i="30"/>
  <c r="E151" i="30"/>
  <c r="R151" i="30" s="1"/>
  <c r="E157" i="30"/>
  <c r="E159" i="30"/>
  <c r="E161" i="30"/>
  <c r="E163" i="30"/>
  <c r="E165" i="30"/>
  <c r="E167" i="30"/>
  <c r="E169" i="30"/>
  <c r="E171" i="30"/>
  <c r="R171" i="30" s="1"/>
  <c r="E173" i="30"/>
  <c r="E175" i="30"/>
  <c r="R175" i="30" s="1"/>
  <c r="E177" i="30"/>
  <c r="E181" i="30"/>
  <c r="E183" i="30"/>
  <c r="E189" i="30"/>
  <c r="E195" i="30"/>
  <c r="E203" i="30"/>
  <c r="E205" i="30"/>
  <c r="E207" i="30"/>
  <c r="E209" i="30"/>
  <c r="E211" i="30"/>
  <c r="E213" i="30"/>
  <c r="E215" i="30"/>
  <c r="E217" i="30"/>
  <c r="E221" i="30"/>
  <c r="E223" i="30"/>
  <c r="E225" i="30"/>
  <c r="E227" i="30"/>
  <c r="E229" i="30"/>
  <c r="P489" i="30"/>
  <c r="O489" i="30"/>
  <c r="E145" i="31"/>
  <c r="E147" i="31"/>
  <c r="E149" i="31"/>
  <c r="E151" i="31"/>
  <c r="E157" i="31"/>
  <c r="E159" i="31"/>
  <c r="E161" i="31"/>
  <c r="E163" i="31"/>
  <c r="E165" i="31"/>
  <c r="E167" i="31"/>
  <c r="E169" i="31"/>
  <c r="E171" i="31"/>
  <c r="E173" i="31"/>
  <c r="E175" i="31"/>
  <c r="E177" i="31"/>
  <c r="E183" i="31"/>
  <c r="E189" i="31"/>
  <c r="E195" i="31"/>
  <c r="E203" i="31"/>
  <c r="E205" i="31"/>
  <c r="E207" i="31"/>
  <c r="E209" i="31"/>
  <c r="E211" i="31"/>
  <c r="E213" i="31"/>
  <c r="E215" i="31"/>
  <c r="E217" i="31"/>
  <c r="E219" i="31"/>
  <c r="E221" i="31"/>
  <c r="E223" i="31"/>
  <c r="E225" i="31"/>
  <c r="E227" i="31"/>
  <c r="E229" i="31"/>
  <c r="P489" i="31"/>
  <c r="O489" i="31"/>
  <c r="E181" i="32"/>
  <c r="E231" i="32"/>
  <c r="E197" i="32"/>
  <c r="E145" i="32"/>
  <c r="E147" i="32"/>
  <c r="E149" i="32"/>
  <c r="E151" i="32"/>
  <c r="E157" i="32"/>
  <c r="E159" i="32"/>
  <c r="E161" i="32"/>
  <c r="E163" i="32"/>
  <c r="E165" i="32"/>
  <c r="E167" i="32"/>
  <c r="E169" i="32"/>
  <c r="E171" i="32"/>
  <c r="E173" i="32"/>
  <c r="E175" i="32"/>
  <c r="E179" i="32"/>
  <c r="E183" i="32"/>
  <c r="E189" i="32"/>
  <c r="E195" i="32"/>
  <c r="E203" i="32"/>
  <c r="E205" i="32"/>
  <c r="E207" i="32"/>
  <c r="E209" i="32"/>
  <c r="E211" i="32"/>
  <c r="E213" i="32"/>
  <c r="E215" i="32"/>
  <c r="E217" i="32"/>
  <c r="E219" i="32"/>
  <c r="E221" i="32"/>
  <c r="E223" i="32"/>
  <c r="E225" i="32"/>
  <c r="E227" i="32"/>
  <c r="E229" i="32"/>
  <c r="P489" i="32"/>
  <c r="O489" i="32"/>
  <c r="R592" i="2"/>
  <c r="R594" i="2"/>
  <c r="R596" i="2"/>
  <c r="R598" i="2"/>
  <c r="R600" i="2"/>
  <c r="R602" i="2"/>
  <c r="R604" i="2"/>
  <c r="R606" i="2"/>
  <c r="R608" i="2"/>
  <c r="R610" i="2"/>
  <c r="R612" i="2"/>
  <c r="R614" i="2"/>
  <c r="R616" i="2"/>
  <c r="R618" i="2"/>
  <c r="R620" i="2"/>
  <c r="R622" i="2"/>
  <c r="R624" i="2"/>
  <c r="R626" i="2"/>
  <c r="R628" i="2"/>
  <c r="R630" i="2"/>
  <c r="R632" i="2"/>
  <c r="R634" i="2"/>
  <c r="R636" i="2"/>
  <c r="R638" i="2"/>
  <c r="R590" i="30"/>
  <c r="R594" i="30"/>
  <c r="R596" i="30"/>
  <c r="R598" i="30"/>
  <c r="R600" i="30"/>
  <c r="R602" i="30"/>
  <c r="R604" i="30"/>
  <c r="R606" i="30"/>
  <c r="R608" i="30"/>
  <c r="R610" i="30"/>
  <c r="R612" i="30"/>
  <c r="R614" i="30"/>
  <c r="R616" i="30"/>
  <c r="R618" i="30"/>
  <c r="R620" i="30"/>
  <c r="R622" i="30"/>
  <c r="R624" i="30"/>
  <c r="R626" i="30"/>
  <c r="R628" i="30"/>
  <c r="R630" i="30"/>
  <c r="R632" i="30"/>
  <c r="R634" i="30"/>
  <c r="R636" i="30"/>
  <c r="R638" i="30"/>
  <c r="R590" i="31"/>
  <c r="R592" i="31"/>
  <c r="R594" i="31"/>
  <c r="R596" i="31"/>
  <c r="R598" i="31"/>
  <c r="R600" i="31"/>
  <c r="R602" i="31"/>
  <c r="R604" i="31"/>
  <c r="R606" i="31"/>
  <c r="R608" i="31"/>
  <c r="R610" i="31"/>
  <c r="R612" i="31"/>
  <c r="R614" i="31"/>
  <c r="R616" i="31"/>
  <c r="R618" i="31"/>
  <c r="R620" i="31"/>
  <c r="R622" i="31"/>
  <c r="R624" i="31"/>
  <c r="R626" i="31"/>
  <c r="R628" i="31"/>
  <c r="R630" i="31"/>
  <c r="R632" i="31"/>
  <c r="R634" i="31"/>
  <c r="R636" i="31"/>
  <c r="R638" i="31"/>
  <c r="R590" i="32"/>
  <c r="R592" i="32"/>
  <c r="R594" i="32"/>
  <c r="R596" i="32"/>
  <c r="R598" i="32"/>
  <c r="R600" i="32"/>
  <c r="R602" i="32"/>
  <c r="R604" i="32"/>
  <c r="R606" i="32"/>
  <c r="R608" i="32"/>
  <c r="R610" i="32"/>
  <c r="R612" i="32"/>
  <c r="R614" i="32"/>
  <c r="R616" i="32"/>
  <c r="R618" i="32"/>
  <c r="R620" i="32"/>
  <c r="R622" i="32"/>
  <c r="R624" i="32"/>
  <c r="R626" i="32"/>
  <c r="R628" i="32"/>
  <c r="R630" i="32"/>
  <c r="R632" i="32"/>
  <c r="R634" i="32"/>
  <c r="R636" i="32"/>
  <c r="R638" i="32"/>
  <c r="R590" i="33"/>
  <c r="R594" i="33"/>
  <c r="R596" i="33"/>
  <c r="R598" i="33"/>
  <c r="R600" i="33"/>
  <c r="R602" i="33"/>
  <c r="R604" i="33"/>
  <c r="R606" i="33"/>
  <c r="R608" i="33"/>
  <c r="R610" i="33"/>
  <c r="R612" i="33"/>
  <c r="R614" i="33"/>
  <c r="R616" i="33"/>
  <c r="R618" i="33"/>
  <c r="R620" i="33"/>
  <c r="R622" i="33"/>
  <c r="R624" i="33"/>
  <c r="R626" i="33"/>
  <c r="R628" i="33"/>
  <c r="R630" i="33"/>
  <c r="R632" i="33"/>
  <c r="R634" i="33"/>
  <c r="R636" i="33"/>
  <c r="R638" i="33"/>
  <c r="R592" i="34"/>
  <c r="R594" i="34"/>
  <c r="R596" i="34"/>
  <c r="R598" i="34"/>
  <c r="R600" i="34"/>
  <c r="R602" i="34"/>
  <c r="R604" i="34"/>
  <c r="R606" i="34"/>
  <c r="R608" i="34"/>
  <c r="R610" i="34"/>
  <c r="R612" i="34"/>
  <c r="R614" i="34"/>
  <c r="R616" i="34"/>
  <c r="R618" i="34"/>
  <c r="R620" i="34"/>
  <c r="R622" i="34"/>
  <c r="R624" i="34"/>
  <c r="R626" i="34"/>
  <c r="R628" i="34"/>
  <c r="R630" i="34"/>
  <c r="R632" i="34"/>
  <c r="R634" i="34"/>
  <c r="R636" i="34"/>
  <c r="R638" i="34"/>
  <c r="R590" i="35"/>
  <c r="R592" i="35"/>
  <c r="R594" i="35"/>
  <c r="R596" i="35"/>
  <c r="R598" i="35"/>
  <c r="R600" i="35"/>
  <c r="R602" i="35"/>
  <c r="R604" i="35"/>
  <c r="R606" i="35"/>
  <c r="R608" i="35"/>
  <c r="R610" i="35"/>
  <c r="R612" i="35"/>
  <c r="R614" i="35"/>
  <c r="R616" i="35"/>
  <c r="R618" i="35"/>
  <c r="R620" i="35"/>
  <c r="R622" i="35"/>
  <c r="R624" i="35"/>
  <c r="R626" i="35"/>
  <c r="R628" i="35"/>
  <c r="R630" i="35"/>
  <c r="R632" i="35"/>
  <c r="R634" i="35"/>
  <c r="R636" i="35"/>
  <c r="R638" i="35"/>
  <c r="R590" i="36"/>
  <c r="R594" i="36"/>
  <c r="R596" i="36"/>
  <c r="R598" i="36"/>
  <c r="R600" i="36"/>
  <c r="R602" i="36"/>
  <c r="R604" i="36"/>
  <c r="R606" i="36"/>
  <c r="R608" i="36"/>
  <c r="R610" i="36"/>
  <c r="R612" i="36"/>
  <c r="R614" i="36"/>
  <c r="R616" i="36"/>
  <c r="R618" i="36"/>
  <c r="R620" i="36"/>
  <c r="R622" i="36"/>
  <c r="R624" i="36"/>
  <c r="R626" i="36"/>
  <c r="R628" i="36"/>
  <c r="R630" i="36"/>
  <c r="R632" i="36"/>
  <c r="R634" i="36"/>
  <c r="R636" i="36"/>
  <c r="R638" i="36"/>
  <c r="R592" i="37"/>
  <c r="R594" i="37"/>
  <c r="R596" i="37"/>
  <c r="R598" i="37"/>
  <c r="R600" i="37"/>
  <c r="R602" i="37"/>
  <c r="R604" i="37"/>
  <c r="R606" i="37"/>
  <c r="R608" i="37"/>
  <c r="R610" i="37"/>
  <c r="R612" i="37"/>
  <c r="R614" i="37"/>
  <c r="R616" i="37"/>
  <c r="R618" i="37"/>
  <c r="R620" i="37"/>
  <c r="R622" i="37"/>
  <c r="R624" i="37"/>
  <c r="R626" i="37"/>
  <c r="R628" i="37"/>
  <c r="R630" i="37"/>
  <c r="R632" i="37"/>
  <c r="R634" i="37"/>
  <c r="R636" i="37"/>
  <c r="R638" i="37"/>
  <c r="R592" i="38"/>
  <c r="R594" i="38"/>
  <c r="R596" i="38"/>
  <c r="R598" i="38"/>
  <c r="R600" i="38"/>
  <c r="R602" i="38"/>
  <c r="R604" i="38"/>
  <c r="R606" i="38"/>
  <c r="R608" i="38"/>
  <c r="R610" i="38"/>
  <c r="R612" i="38"/>
  <c r="R614" i="38"/>
  <c r="R616" i="38"/>
  <c r="R618" i="38"/>
  <c r="R620" i="38"/>
  <c r="R622" i="38"/>
  <c r="R624" i="38"/>
  <c r="R626" i="38"/>
  <c r="R628" i="38"/>
  <c r="R630" i="38"/>
  <c r="R632" i="38"/>
  <c r="R634" i="38"/>
  <c r="R636" i="38"/>
  <c r="R638" i="38"/>
  <c r="R590" i="39"/>
  <c r="R592" i="39"/>
  <c r="R594" i="39"/>
  <c r="R596" i="39"/>
  <c r="R598" i="39"/>
  <c r="R600" i="39"/>
  <c r="R602" i="39"/>
  <c r="R604" i="39"/>
  <c r="R606" i="39"/>
  <c r="R608" i="39"/>
  <c r="R610" i="39"/>
  <c r="R612" i="39"/>
  <c r="R614" i="39"/>
  <c r="R616" i="39"/>
  <c r="R618" i="39"/>
  <c r="R620" i="39"/>
  <c r="R622" i="39"/>
  <c r="R624" i="39"/>
  <c r="R626" i="39"/>
  <c r="R628" i="39"/>
  <c r="R630" i="39"/>
  <c r="R632" i="39"/>
  <c r="R634" i="39"/>
  <c r="R636" i="39"/>
  <c r="R638" i="39"/>
  <c r="R592" i="40"/>
  <c r="R594" i="40"/>
  <c r="R596" i="40"/>
  <c r="R598" i="40"/>
  <c r="R600" i="40"/>
  <c r="R602" i="40"/>
  <c r="R604" i="40"/>
  <c r="R606" i="40"/>
  <c r="R608" i="40"/>
  <c r="R610" i="40"/>
  <c r="R612" i="40"/>
  <c r="R614" i="40"/>
  <c r="R616" i="40"/>
  <c r="R618" i="40"/>
  <c r="R620" i="40"/>
  <c r="R622" i="40"/>
  <c r="R624" i="40"/>
  <c r="R626" i="40"/>
  <c r="R628" i="40"/>
  <c r="R630" i="40"/>
  <c r="R632" i="40"/>
  <c r="R634" i="40"/>
  <c r="R636" i="40"/>
  <c r="R638" i="40"/>
  <c r="C209" i="2"/>
  <c r="R125" i="30"/>
  <c r="C209" i="30"/>
  <c r="C209" i="31"/>
  <c r="C209" i="32"/>
  <c r="E209" i="33"/>
  <c r="C209" i="33"/>
  <c r="E209" i="34"/>
  <c r="C209" i="34"/>
  <c r="E209" i="35"/>
  <c r="C209" i="35"/>
  <c r="E209" i="36"/>
  <c r="C209" i="36"/>
  <c r="E209" i="37"/>
  <c r="C209" i="37"/>
  <c r="E209" i="38"/>
  <c r="C209" i="38"/>
  <c r="E209" i="39"/>
  <c r="C209" i="39"/>
  <c r="E209" i="40"/>
  <c r="N209" i="40" s="1"/>
  <c r="C209" i="40"/>
  <c r="C203" i="2"/>
  <c r="C203" i="30"/>
  <c r="C203" i="31"/>
  <c r="C203" i="32"/>
  <c r="E203" i="33"/>
  <c r="C203" i="33"/>
  <c r="E203" i="34"/>
  <c r="C203" i="34"/>
  <c r="E203" i="35"/>
  <c r="C203" i="35"/>
  <c r="E203" i="36"/>
  <c r="C203" i="36"/>
  <c r="E203" i="37"/>
  <c r="C203" i="37"/>
  <c r="E203" i="38"/>
  <c r="C203" i="38"/>
  <c r="E203" i="39"/>
  <c r="C203" i="39"/>
  <c r="E203" i="40"/>
  <c r="C203" i="40"/>
  <c r="C205" i="2"/>
  <c r="C205" i="30"/>
  <c r="C205" i="31"/>
  <c r="C205" i="32"/>
  <c r="E205" i="33"/>
  <c r="C205" i="33"/>
  <c r="E205" i="34"/>
  <c r="C205" i="34"/>
  <c r="E205" i="35"/>
  <c r="C205" i="35"/>
  <c r="E205" i="36"/>
  <c r="C205" i="36"/>
  <c r="E205" i="37"/>
  <c r="C205" i="37"/>
  <c r="E205" i="38"/>
  <c r="C205" i="38"/>
  <c r="E205" i="39"/>
  <c r="C205" i="39"/>
  <c r="E205" i="40"/>
  <c r="N205" i="40" s="1"/>
  <c r="C205" i="40"/>
  <c r="C207" i="2"/>
  <c r="C207" i="30"/>
  <c r="C207" i="31"/>
  <c r="C207" i="32"/>
  <c r="E207" i="33"/>
  <c r="C207" i="33"/>
  <c r="E207" i="34"/>
  <c r="C207" i="34"/>
  <c r="E207" i="35"/>
  <c r="C207" i="35"/>
  <c r="E207" i="36"/>
  <c r="C207" i="36"/>
  <c r="E207" i="37"/>
  <c r="C207" i="37"/>
  <c r="E207" i="38"/>
  <c r="C207" i="38"/>
  <c r="E207" i="39"/>
  <c r="C207" i="39"/>
  <c r="E207" i="40"/>
  <c r="C207" i="40"/>
  <c r="C213" i="2"/>
  <c r="I213" i="2" s="1"/>
  <c r="C213" i="30"/>
  <c r="I213" i="30" s="1"/>
  <c r="G213" i="30" s="1"/>
  <c r="C213" i="31"/>
  <c r="I213" i="31" s="1"/>
  <c r="C213" i="32"/>
  <c r="I213" i="32" s="1"/>
  <c r="E213" i="33"/>
  <c r="C213" i="33"/>
  <c r="I213" i="33" s="1"/>
  <c r="E213" i="34"/>
  <c r="C213" i="34"/>
  <c r="I213" i="34" s="1"/>
  <c r="G213" i="34" s="1"/>
  <c r="E213" i="35"/>
  <c r="C213" i="35"/>
  <c r="I213" i="35" s="1"/>
  <c r="G213" i="35" s="1"/>
  <c r="E213" i="36"/>
  <c r="C213" i="36"/>
  <c r="I213" i="36" s="1"/>
  <c r="G213" i="36" s="1"/>
  <c r="E213" i="37"/>
  <c r="C213" i="37"/>
  <c r="I213" i="37" s="1"/>
  <c r="E213" i="38"/>
  <c r="C213" i="38"/>
  <c r="I213" i="38" s="1"/>
  <c r="G213" i="38" s="1"/>
  <c r="E213" i="39"/>
  <c r="C213" i="39"/>
  <c r="I213" i="39" s="1"/>
  <c r="G213" i="39" s="1"/>
  <c r="E213" i="40"/>
  <c r="N213" i="40" s="1"/>
  <c r="C213" i="40"/>
  <c r="I213" i="40" s="1"/>
  <c r="G213" i="40" s="1"/>
  <c r="C215" i="2"/>
  <c r="I215" i="2" s="1"/>
  <c r="C215" i="30"/>
  <c r="I215" i="30" s="1"/>
  <c r="C215" i="31"/>
  <c r="I215" i="31" s="1"/>
  <c r="C215" i="32"/>
  <c r="I215" i="32" s="1"/>
  <c r="G215" i="32" s="1"/>
  <c r="E215" i="33"/>
  <c r="C215" i="33"/>
  <c r="I215" i="33" s="1"/>
  <c r="G215" i="33" s="1"/>
  <c r="E215" i="34"/>
  <c r="C215" i="34"/>
  <c r="I215" i="34" s="1"/>
  <c r="E215" i="35"/>
  <c r="C215" i="35"/>
  <c r="I215" i="35" s="1"/>
  <c r="E215" i="36"/>
  <c r="C215" i="36"/>
  <c r="I215" i="36" s="1"/>
  <c r="G215" i="36" s="1"/>
  <c r="E215" i="37"/>
  <c r="C215" i="37"/>
  <c r="I215" i="37" s="1"/>
  <c r="G215" i="37" s="1"/>
  <c r="E215" i="38"/>
  <c r="C215" i="38"/>
  <c r="I215" i="38" s="1"/>
  <c r="E215" i="39"/>
  <c r="C215" i="39"/>
  <c r="I215" i="39" s="1"/>
  <c r="E215" i="40"/>
  <c r="C215" i="40"/>
  <c r="I215" i="40" s="1"/>
  <c r="G215" i="40" s="1"/>
  <c r="C217" i="2"/>
  <c r="C217" i="30"/>
  <c r="C217" i="31"/>
  <c r="C217" i="32"/>
  <c r="E217" i="33"/>
  <c r="C217" i="33"/>
  <c r="E217" i="34"/>
  <c r="C217" i="34"/>
  <c r="E217" i="35"/>
  <c r="C217" i="35"/>
  <c r="E217" i="36"/>
  <c r="C217" i="36"/>
  <c r="E217" i="37"/>
  <c r="C217" i="37"/>
  <c r="E217" i="38"/>
  <c r="C217" i="38"/>
  <c r="E217" i="39"/>
  <c r="C217" i="39"/>
  <c r="E217" i="40"/>
  <c r="N217" i="40" s="1"/>
  <c r="C217" i="40"/>
  <c r="C219" i="2"/>
  <c r="C219" i="31"/>
  <c r="C219" i="32"/>
  <c r="E219" i="33"/>
  <c r="C219" i="33"/>
  <c r="E219" i="34"/>
  <c r="C219" i="34"/>
  <c r="E219" i="35"/>
  <c r="C219" i="35"/>
  <c r="E219" i="36"/>
  <c r="C219" i="36"/>
  <c r="E219" i="38"/>
  <c r="C219" i="38"/>
  <c r="E219" i="39"/>
  <c r="C219" i="39"/>
  <c r="E219" i="40"/>
  <c r="C219" i="40"/>
  <c r="E189" i="33"/>
  <c r="E189" i="34"/>
  <c r="E189" i="35"/>
  <c r="E189" i="36"/>
  <c r="E189" i="37"/>
  <c r="E189" i="38"/>
  <c r="E189" i="39"/>
  <c r="E189" i="40"/>
  <c r="C195" i="2"/>
  <c r="C195" i="30"/>
  <c r="C195" i="31"/>
  <c r="C195" i="32"/>
  <c r="E195" i="33"/>
  <c r="C195" i="33"/>
  <c r="E195" i="34"/>
  <c r="C195" i="34"/>
  <c r="E195" i="35"/>
  <c r="C195" i="35"/>
  <c r="E195" i="36"/>
  <c r="C195" i="36"/>
  <c r="E195" i="37"/>
  <c r="C195" i="37"/>
  <c r="E195" i="38"/>
  <c r="C195" i="38"/>
  <c r="E195" i="39"/>
  <c r="O195" i="39" s="1"/>
  <c r="C195" i="39"/>
  <c r="E195" i="40"/>
  <c r="N195" i="40" s="1"/>
  <c r="C195" i="40"/>
  <c r="E197" i="34"/>
  <c r="C22" i="2"/>
  <c r="C22" i="30"/>
  <c r="C22" i="31"/>
  <c r="C22" i="32"/>
  <c r="C22" i="33"/>
  <c r="C22" i="34"/>
  <c r="C22" i="35"/>
  <c r="C22" i="36"/>
  <c r="C22" i="37"/>
  <c r="C22" i="38"/>
  <c r="C22" i="39"/>
  <c r="C22" i="40"/>
  <c r="C145" i="2"/>
  <c r="C147" i="2"/>
  <c r="I147" i="2" s="1"/>
  <c r="G147" i="2" s="1"/>
  <c r="C149" i="2"/>
  <c r="I149" i="2" s="1"/>
  <c r="C151" i="2"/>
  <c r="I151" i="2" s="1"/>
  <c r="G151" i="2" s="1"/>
  <c r="C145" i="30"/>
  <c r="C147" i="30"/>
  <c r="I147" i="30" s="1"/>
  <c r="C149" i="30"/>
  <c r="I149" i="30" s="1"/>
  <c r="C151" i="30"/>
  <c r="I151" i="30" s="1"/>
  <c r="G151" i="30" s="1"/>
  <c r="C145" i="31"/>
  <c r="C147" i="31"/>
  <c r="I147" i="31" s="1"/>
  <c r="G147" i="31" s="1"/>
  <c r="C149" i="31"/>
  <c r="I149" i="31" s="1"/>
  <c r="C151" i="31"/>
  <c r="I151" i="31" s="1"/>
  <c r="G151" i="31" s="1"/>
  <c r="C145" i="32"/>
  <c r="C147" i="32"/>
  <c r="I147" i="32" s="1"/>
  <c r="C149" i="32"/>
  <c r="I149" i="32" s="1"/>
  <c r="C151" i="32"/>
  <c r="I151" i="32" s="1"/>
  <c r="E145" i="33"/>
  <c r="C145" i="33"/>
  <c r="E147" i="33"/>
  <c r="C147" i="33"/>
  <c r="I147" i="33" s="1"/>
  <c r="G147" i="33" s="1"/>
  <c r="E149" i="33"/>
  <c r="O149" i="33" s="1"/>
  <c r="C149" i="33"/>
  <c r="I149" i="33" s="1"/>
  <c r="E151" i="33"/>
  <c r="C151" i="33"/>
  <c r="I151" i="33" s="1"/>
  <c r="E145" i="34"/>
  <c r="C145" i="34"/>
  <c r="E147" i="34"/>
  <c r="C147" i="34"/>
  <c r="I147" i="34" s="1"/>
  <c r="G147" i="34" s="1"/>
  <c r="E149" i="34"/>
  <c r="C149" i="34"/>
  <c r="I149" i="34" s="1"/>
  <c r="E151" i="34"/>
  <c r="C151" i="34"/>
  <c r="I151" i="34" s="1"/>
  <c r="G151" i="34" s="1"/>
  <c r="E145" i="35"/>
  <c r="C145" i="35"/>
  <c r="E147" i="35"/>
  <c r="C147" i="35"/>
  <c r="I147" i="35" s="1"/>
  <c r="G147" i="35" s="1"/>
  <c r="E149" i="35"/>
  <c r="C149" i="35"/>
  <c r="I149" i="35" s="1"/>
  <c r="E151" i="35"/>
  <c r="C151" i="35"/>
  <c r="I151" i="35" s="1"/>
  <c r="E145" i="36"/>
  <c r="C145" i="36"/>
  <c r="E147" i="36"/>
  <c r="C147" i="36"/>
  <c r="I147" i="36" s="1"/>
  <c r="G147" i="36" s="1"/>
  <c r="E149" i="36"/>
  <c r="C149" i="36"/>
  <c r="I149" i="36" s="1"/>
  <c r="E151" i="36"/>
  <c r="C151" i="36"/>
  <c r="I151" i="36" s="1"/>
  <c r="E145" i="37"/>
  <c r="C145" i="37"/>
  <c r="E147" i="37"/>
  <c r="C147" i="37"/>
  <c r="I147" i="37" s="1"/>
  <c r="G147" i="37" s="1"/>
  <c r="E149" i="37"/>
  <c r="C149" i="37"/>
  <c r="I149" i="37" s="1"/>
  <c r="G149" i="37" s="1"/>
  <c r="E151" i="37"/>
  <c r="C151" i="37"/>
  <c r="I151" i="37" s="1"/>
  <c r="G151" i="37" s="1"/>
  <c r="E145" i="38"/>
  <c r="C145" i="38"/>
  <c r="E147" i="38"/>
  <c r="C147" i="38"/>
  <c r="I147" i="38" s="1"/>
  <c r="G147" i="38" s="1"/>
  <c r="E149" i="38"/>
  <c r="C149" i="38"/>
  <c r="I149" i="38" s="1"/>
  <c r="G149" i="38" s="1"/>
  <c r="E151" i="38"/>
  <c r="C151" i="38"/>
  <c r="I151" i="38" s="1"/>
  <c r="E145" i="39"/>
  <c r="C145" i="39"/>
  <c r="E147" i="39"/>
  <c r="C147" i="39"/>
  <c r="I147" i="39" s="1"/>
  <c r="G147" i="39" s="1"/>
  <c r="E149" i="39"/>
  <c r="O149" i="39" s="1"/>
  <c r="C149" i="39"/>
  <c r="I149" i="39" s="1"/>
  <c r="E151" i="39"/>
  <c r="C151" i="39"/>
  <c r="I151" i="39" s="1"/>
  <c r="G151" i="39" s="1"/>
  <c r="E145" i="40"/>
  <c r="C145" i="40"/>
  <c r="E147" i="40"/>
  <c r="C147" i="40"/>
  <c r="I147" i="40" s="1"/>
  <c r="G147" i="40" s="1"/>
  <c r="E149" i="40"/>
  <c r="N149" i="40" s="1"/>
  <c r="C149" i="40"/>
  <c r="I149" i="40" s="1"/>
  <c r="E151" i="40"/>
  <c r="C151" i="40"/>
  <c r="I151" i="40" s="1"/>
  <c r="C157" i="2"/>
  <c r="C159" i="2"/>
  <c r="C161" i="2"/>
  <c r="C163" i="2"/>
  <c r="C165" i="2"/>
  <c r="C169" i="2"/>
  <c r="I169" i="2" s="1"/>
  <c r="G169" i="2" s="1"/>
  <c r="C171" i="2"/>
  <c r="C173" i="2"/>
  <c r="C157" i="30"/>
  <c r="C159" i="30"/>
  <c r="C161" i="30"/>
  <c r="C163" i="30"/>
  <c r="C165" i="30"/>
  <c r="C167" i="30"/>
  <c r="C169" i="30"/>
  <c r="I169" i="30" s="1"/>
  <c r="C171" i="30"/>
  <c r="C173" i="30"/>
  <c r="C175" i="30"/>
  <c r="C157" i="31"/>
  <c r="C159" i="31"/>
  <c r="C161" i="31"/>
  <c r="C163" i="31"/>
  <c r="C165" i="31"/>
  <c r="C167" i="31"/>
  <c r="C169" i="31"/>
  <c r="I169" i="31" s="1"/>
  <c r="C171" i="31"/>
  <c r="C173" i="31"/>
  <c r="C175" i="31"/>
  <c r="C157" i="32"/>
  <c r="C159" i="32"/>
  <c r="C161" i="32"/>
  <c r="C163" i="32"/>
  <c r="C165" i="32"/>
  <c r="C167" i="32"/>
  <c r="C169" i="32"/>
  <c r="I169" i="32" s="1"/>
  <c r="C171" i="32"/>
  <c r="C173" i="32"/>
  <c r="C175" i="32"/>
  <c r="E157" i="33"/>
  <c r="C157" i="33"/>
  <c r="E159" i="33"/>
  <c r="C159" i="33"/>
  <c r="E161" i="33"/>
  <c r="C161" i="33"/>
  <c r="E163" i="33"/>
  <c r="C163" i="33"/>
  <c r="E165" i="33"/>
  <c r="C165" i="33"/>
  <c r="E167" i="33"/>
  <c r="C167" i="33"/>
  <c r="I167" i="33" s="1"/>
  <c r="E169" i="33"/>
  <c r="C169" i="33"/>
  <c r="I169" i="33" s="1"/>
  <c r="G169" i="33" s="1"/>
  <c r="E173" i="33"/>
  <c r="C173" i="33"/>
  <c r="E175" i="33"/>
  <c r="C175" i="33"/>
  <c r="E157" i="34"/>
  <c r="C157" i="34"/>
  <c r="I157" i="34" s="1"/>
  <c r="G157" i="34" s="1"/>
  <c r="E159" i="34"/>
  <c r="C159" i="34"/>
  <c r="E161" i="34"/>
  <c r="C161" i="34"/>
  <c r="E163" i="34"/>
  <c r="C163" i="34"/>
  <c r="E165" i="34"/>
  <c r="C165" i="34"/>
  <c r="E167" i="34"/>
  <c r="C167" i="34"/>
  <c r="E169" i="34"/>
  <c r="C169" i="34"/>
  <c r="I169" i="34" s="1"/>
  <c r="G169" i="34" s="1"/>
  <c r="E171" i="34"/>
  <c r="C171" i="34"/>
  <c r="E173" i="34"/>
  <c r="C173" i="34"/>
  <c r="E175" i="34"/>
  <c r="C175" i="34"/>
  <c r="E157" i="35"/>
  <c r="C157" i="35"/>
  <c r="E159" i="35"/>
  <c r="C159" i="35"/>
  <c r="E161" i="35"/>
  <c r="C161" i="35"/>
  <c r="E163" i="35"/>
  <c r="C163" i="35"/>
  <c r="E165" i="35"/>
  <c r="C165" i="35"/>
  <c r="E167" i="35"/>
  <c r="C167" i="35"/>
  <c r="E169" i="35"/>
  <c r="C169" i="35"/>
  <c r="I169" i="35" s="1"/>
  <c r="G169" i="35" s="1"/>
  <c r="E171" i="35"/>
  <c r="C171" i="35"/>
  <c r="E173" i="35"/>
  <c r="C173" i="35"/>
  <c r="E175" i="35"/>
  <c r="C175" i="35"/>
  <c r="E157" i="36"/>
  <c r="C157" i="36"/>
  <c r="E159" i="36"/>
  <c r="C159" i="36"/>
  <c r="E161" i="36"/>
  <c r="C161" i="36"/>
  <c r="E163" i="36"/>
  <c r="C163" i="36"/>
  <c r="E165" i="36"/>
  <c r="C165" i="36"/>
  <c r="E167" i="36"/>
  <c r="C167" i="36"/>
  <c r="E169" i="36"/>
  <c r="C169" i="36"/>
  <c r="I169" i="36" s="1"/>
  <c r="G169" i="36" s="1"/>
  <c r="E171" i="36"/>
  <c r="C171" i="36"/>
  <c r="E173" i="36"/>
  <c r="C173" i="36"/>
  <c r="E175" i="36"/>
  <c r="C175" i="36"/>
  <c r="E157" i="37"/>
  <c r="C157" i="37"/>
  <c r="E159" i="37"/>
  <c r="C159" i="37"/>
  <c r="E161" i="37"/>
  <c r="C161" i="37"/>
  <c r="E163" i="37"/>
  <c r="C163" i="37"/>
  <c r="E165" i="37"/>
  <c r="C165" i="37"/>
  <c r="E167" i="37"/>
  <c r="C167" i="37"/>
  <c r="I167" i="37" s="1"/>
  <c r="E169" i="37"/>
  <c r="C169" i="37"/>
  <c r="I169" i="37" s="1"/>
  <c r="G169" i="37" s="1"/>
  <c r="E171" i="37"/>
  <c r="C171" i="37"/>
  <c r="E173" i="37"/>
  <c r="C173" i="37"/>
  <c r="E175" i="37"/>
  <c r="C175" i="37"/>
  <c r="E157" i="38"/>
  <c r="C157" i="38"/>
  <c r="E159" i="38"/>
  <c r="C159" i="38"/>
  <c r="E161" i="38"/>
  <c r="C161" i="38"/>
  <c r="E163" i="38"/>
  <c r="C163" i="38"/>
  <c r="E165" i="38"/>
  <c r="C165" i="38"/>
  <c r="E167" i="38"/>
  <c r="C167" i="38"/>
  <c r="E169" i="38"/>
  <c r="C169" i="38"/>
  <c r="I169" i="38" s="1"/>
  <c r="G169" i="38" s="1"/>
  <c r="E171" i="38"/>
  <c r="C171" i="38"/>
  <c r="E173" i="38"/>
  <c r="C173" i="38"/>
  <c r="E175" i="38"/>
  <c r="C175" i="38"/>
  <c r="E157" i="39"/>
  <c r="C157" i="39"/>
  <c r="E159" i="39"/>
  <c r="C159" i="39"/>
  <c r="E161" i="39"/>
  <c r="C161" i="39"/>
  <c r="E163" i="39"/>
  <c r="C163" i="39"/>
  <c r="E165" i="39"/>
  <c r="O165" i="39" s="1"/>
  <c r="C165" i="39"/>
  <c r="E167" i="39"/>
  <c r="C167" i="39"/>
  <c r="I167" i="39" s="1"/>
  <c r="G167" i="39" s="1"/>
  <c r="E169" i="39"/>
  <c r="C169" i="39"/>
  <c r="I169" i="39" s="1"/>
  <c r="G169" i="39" s="1"/>
  <c r="E171" i="39"/>
  <c r="C171" i="39"/>
  <c r="E173" i="39"/>
  <c r="C173" i="39"/>
  <c r="E175" i="39"/>
  <c r="C175" i="39"/>
  <c r="E157" i="40"/>
  <c r="C157" i="40"/>
  <c r="E159" i="40"/>
  <c r="C159" i="40"/>
  <c r="E161" i="40"/>
  <c r="N161" i="40" s="1"/>
  <c r="C161" i="40"/>
  <c r="E163" i="40"/>
  <c r="C163" i="40"/>
  <c r="E165" i="40"/>
  <c r="C165" i="40"/>
  <c r="E167" i="40"/>
  <c r="C167" i="40"/>
  <c r="E169" i="40"/>
  <c r="N169" i="40" s="1"/>
  <c r="C169" i="40"/>
  <c r="I169" i="40" s="1"/>
  <c r="E171" i="40"/>
  <c r="C171" i="40"/>
  <c r="E173" i="40"/>
  <c r="C173" i="40"/>
  <c r="E175" i="40"/>
  <c r="C175" i="40"/>
  <c r="C20" i="2"/>
  <c r="C20" i="30"/>
  <c r="C20" i="31"/>
  <c r="C20" i="32"/>
  <c r="C20" i="33"/>
  <c r="C20" i="34"/>
  <c r="C20" i="35"/>
  <c r="C20" i="36"/>
  <c r="C20" i="37"/>
  <c r="C20" i="38"/>
  <c r="C20" i="39"/>
  <c r="C20" i="40"/>
  <c r="C97" i="2"/>
  <c r="C97" i="30"/>
  <c r="C97" i="31"/>
  <c r="C97" i="32"/>
  <c r="C97" i="33"/>
  <c r="C97" i="34"/>
  <c r="C97" i="35"/>
  <c r="C97" i="36"/>
  <c r="C97" i="37"/>
  <c r="C97" i="38"/>
  <c r="C97" i="39"/>
  <c r="C97" i="40"/>
  <c r="C99" i="2"/>
  <c r="C99" i="30"/>
  <c r="C99" i="31"/>
  <c r="C99" i="32"/>
  <c r="C99" i="33"/>
  <c r="C99" i="34"/>
  <c r="C99" i="35"/>
  <c r="C99" i="37"/>
  <c r="C99" i="38"/>
  <c r="C99" i="39"/>
  <c r="C99" i="40"/>
  <c r="C101" i="2"/>
  <c r="C101" i="30"/>
  <c r="C101" i="31"/>
  <c r="C101" i="32"/>
  <c r="C101" i="33"/>
  <c r="C101" i="34"/>
  <c r="C101" i="35"/>
  <c r="C101" i="36"/>
  <c r="C101" i="37"/>
  <c r="C101" i="38"/>
  <c r="C101" i="39"/>
  <c r="C101" i="40"/>
  <c r="C103" i="2"/>
  <c r="I103" i="2" s="1"/>
  <c r="G103" i="2" s="1"/>
  <c r="C103" i="30"/>
  <c r="I103" i="30" s="1"/>
  <c r="C103" i="31"/>
  <c r="I103" i="31" s="1"/>
  <c r="C103" i="32"/>
  <c r="I103" i="32" s="1"/>
  <c r="C103" i="33"/>
  <c r="I103" i="33" s="1"/>
  <c r="G103" i="33" s="1"/>
  <c r="C103" i="34"/>
  <c r="I103" i="34" s="1"/>
  <c r="C103" i="35"/>
  <c r="I103" i="35" s="1"/>
  <c r="G103" i="35" s="1"/>
  <c r="C103" i="36"/>
  <c r="I103" i="36" s="1"/>
  <c r="G103" i="36" s="1"/>
  <c r="C103" i="37"/>
  <c r="I103" i="37" s="1"/>
  <c r="G103" i="37" s="1"/>
  <c r="C103" i="38"/>
  <c r="I103" i="38" s="1"/>
  <c r="C103" i="39"/>
  <c r="I103" i="39" s="1"/>
  <c r="C103" i="40"/>
  <c r="I103" i="40" s="1"/>
  <c r="G103" i="40" s="1"/>
  <c r="C105" i="2"/>
  <c r="C105" i="30"/>
  <c r="C105" i="31"/>
  <c r="C105" i="32"/>
  <c r="C105" i="33"/>
  <c r="C105" i="34"/>
  <c r="C105" i="35"/>
  <c r="C105" i="36"/>
  <c r="C105" i="37"/>
  <c r="C105" i="38"/>
  <c r="C105" i="39"/>
  <c r="C105" i="40"/>
  <c r="C107" i="2"/>
  <c r="I107" i="2" s="1"/>
  <c r="G107" i="2" s="1"/>
  <c r="C107" i="30"/>
  <c r="I107" i="30" s="1"/>
  <c r="C107" i="31"/>
  <c r="I107" i="31" s="1"/>
  <c r="C107" i="32"/>
  <c r="I107" i="32" s="1"/>
  <c r="C107" i="33"/>
  <c r="I107" i="33" s="1"/>
  <c r="G107" i="33" s="1"/>
  <c r="C107" i="34"/>
  <c r="I107" i="34" s="1"/>
  <c r="G107" i="34" s="1"/>
  <c r="C107" i="35"/>
  <c r="I107" i="35" s="1"/>
  <c r="C107" i="36"/>
  <c r="I107" i="36" s="1"/>
  <c r="G107" i="36" s="1"/>
  <c r="C107" i="37"/>
  <c r="I107" i="37" s="1"/>
  <c r="C107" i="38"/>
  <c r="I107" i="38" s="1"/>
  <c r="G107" i="38" s="1"/>
  <c r="C107" i="39"/>
  <c r="I107" i="39" s="1"/>
  <c r="C107" i="40"/>
  <c r="I107" i="40" s="1"/>
  <c r="C109" i="2"/>
  <c r="C109" i="30"/>
  <c r="C109" i="31"/>
  <c r="C109" i="32"/>
  <c r="C109" i="33"/>
  <c r="C109" i="34"/>
  <c r="C109" i="35"/>
  <c r="C109" i="36"/>
  <c r="C109" i="37"/>
  <c r="C109" i="39"/>
  <c r="C109" i="40"/>
  <c r="C111" i="2"/>
  <c r="C111" i="30"/>
  <c r="C111" i="31"/>
  <c r="C111" i="32"/>
  <c r="C111" i="34"/>
  <c r="C111" i="35"/>
  <c r="C111" i="36"/>
  <c r="C111" i="37"/>
  <c r="C111" i="38"/>
  <c r="C111" i="39"/>
  <c r="C111" i="40"/>
  <c r="C113" i="2"/>
  <c r="I113" i="2" s="1"/>
  <c r="C113" i="30"/>
  <c r="I113" i="30" s="1"/>
  <c r="G113" i="30" s="1"/>
  <c r="C113" i="31"/>
  <c r="I113" i="31" s="1"/>
  <c r="C113" i="32"/>
  <c r="I113" i="32" s="1"/>
  <c r="G113" i="32" s="1"/>
  <c r="C113" i="33"/>
  <c r="I113" i="33" s="1"/>
  <c r="C113" i="34"/>
  <c r="I113" i="34" s="1"/>
  <c r="G113" i="34" s="1"/>
  <c r="C113" i="35"/>
  <c r="I113" i="35" s="1"/>
  <c r="G113" i="35" s="1"/>
  <c r="C113" i="36"/>
  <c r="I113" i="36" s="1"/>
  <c r="C113" i="37"/>
  <c r="I113" i="37" s="1"/>
  <c r="C113" i="38"/>
  <c r="I113" i="38" s="1"/>
  <c r="C113" i="39"/>
  <c r="I113" i="39" s="1"/>
  <c r="G113" i="39" s="1"/>
  <c r="N73" i="39"/>
  <c r="C113" i="40"/>
  <c r="I113" i="40" s="1"/>
  <c r="C115" i="2"/>
  <c r="I115" i="2" s="1"/>
  <c r="G115" i="2" s="1"/>
  <c r="C115" i="30"/>
  <c r="I115" i="30" s="1"/>
  <c r="G115" i="30" s="1"/>
  <c r="C115" i="31"/>
  <c r="I115" i="31" s="1"/>
  <c r="C115" i="32"/>
  <c r="I115" i="32" s="1"/>
  <c r="C115" i="33"/>
  <c r="I115" i="33" s="1"/>
  <c r="G115" i="33" s="1"/>
  <c r="C115" i="34"/>
  <c r="I115" i="34" s="1"/>
  <c r="C115" i="35"/>
  <c r="I115" i="35" s="1"/>
  <c r="G115" i="35" s="1"/>
  <c r="C115" i="36"/>
  <c r="I115" i="36" s="1"/>
  <c r="C115" i="37"/>
  <c r="I115" i="37" s="1"/>
  <c r="G115" i="37" s="1"/>
  <c r="C115" i="38"/>
  <c r="I115" i="38" s="1"/>
  <c r="C115" i="39"/>
  <c r="I115" i="39" s="1"/>
  <c r="G115" i="39" s="1"/>
  <c r="C115" i="40"/>
  <c r="I115" i="40" s="1"/>
  <c r="C117" i="2"/>
  <c r="C117" i="30"/>
  <c r="C117" i="31"/>
  <c r="C117" i="32"/>
  <c r="C117" i="33"/>
  <c r="C117" i="34"/>
  <c r="C117" i="35"/>
  <c r="C117" i="36"/>
  <c r="C117" i="37"/>
  <c r="C117" i="38"/>
  <c r="C117" i="39"/>
  <c r="C117" i="40"/>
  <c r="C119" i="2"/>
  <c r="C119" i="30"/>
  <c r="C119" i="31"/>
  <c r="C119" i="32"/>
  <c r="C119" i="33"/>
  <c r="C119" i="34"/>
  <c r="C119" i="35"/>
  <c r="C119" i="36"/>
  <c r="C119" i="37"/>
  <c r="C119" i="38"/>
  <c r="C119" i="39"/>
  <c r="C119" i="40"/>
  <c r="C121" i="2"/>
  <c r="C121" i="30"/>
  <c r="C121" i="31"/>
  <c r="C121" i="32"/>
  <c r="C121" i="33"/>
  <c r="C121" i="34"/>
  <c r="C121" i="35"/>
  <c r="C121" i="36"/>
  <c r="C121" i="37"/>
  <c r="C121" i="38"/>
  <c r="C121" i="39"/>
  <c r="C121" i="40"/>
  <c r="C123" i="2"/>
  <c r="C123" i="30"/>
  <c r="C123" i="31"/>
  <c r="C123" i="32"/>
  <c r="C123" i="33"/>
  <c r="C123" i="34"/>
  <c r="C123" i="35"/>
  <c r="C123" i="36"/>
  <c r="C123" i="37"/>
  <c r="C123" i="38"/>
  <c r="C123" i="39"/>
  <c r="C123" i="40"/>
  <c r="C125" i="2"/>
  <c r="I125" i="2" s="1"/>
  <c r="C125" i="30"/>
  <c r="I125" i="30" s="1"/>
  <c r="C125" i="31"/>
  <c r="I125" i="31" s="1"/>
  <c r="G125" i="31" s="1"/>
  <c r="C125" i="32"/>
  <c r="I125" i="32" s="1"/>
  <c r="G125" i="32" s="1"/>
  <c r="C125" i="33"/>
  <c r="I125" i="33" s="1"/>
  <c r="G125" i="33" s="1"/>
  <c r="C125" i="34"/>
  <c r="I125" i="34" s="1"/>
  <c r="C125" i="35"/>
  <c r="I125" i="35" s="1"/>
  <c r="C125" i="36"/>
  <c r="I125" i="36" s="1"/>
  <c r="C125" i="37"/>
  <c r="I125" i="37" s="1"/>
  <c r="G125" i="37" s="1"/>
  <c r="C125" i="38"/>
  <c r="I125" i="38" s="1"/>
  <c r="C125" i="39"/>
  <c r="I125" i="39" s="1"/>
  <c r="G125" i="39" s="1"/>
  <c r="C125" i="40"/>
  <c r="I125" i="40" s="1"/>
  <c r="C127" i="2"/>
  <c r="C127" i="30"/>
  <c r="C127" i="31"/>
  <c r="C127" i="32"/>
  <c r="C127" i="33"/>
  <c r="C127" i="34"/>
  <c r="C127" i="35"/>
  <c r="C127" i="36"/>
  <c r="C127" i="37"/>
  <c r="C127" i="38"/>
  <c r="C127" i="39"/>
  <c r="C127" i="40"/>
  <c r="N590" i="2"/>
  <c r="N592" i="2"/>
  <c r="N594" i="2"/>
  <c r="N596" i="2"/>
  <c r="N598" i="2"/>
  <c r="N600" i="2"/>
  <c r="N602" i="2"/>
  <c r="N604" i="2"/>
  <c r="N606" i="2"/>
  <c r="N608" i="2"/>
  <c r="N610" i="2"/>
  <c r="N612" i="2"/>
  <c r="N614" i="2"/>
  <c r="N616" i="2"/>
  <c r="N618" i="2"/>
  <c r="N620" i="2"/>
  <c r="N622" i="2"/>
  <c r="N624" i="2"/>
  <c r="N626" i="2"/>
  <c r="N628" i="2"/>
  <c r="N630" i="2"/>
  <c r="N632" i="2"/>
  <c r="N634" i="2"/>
  <c r="N636" i="2"/>
  <c r="N638" i="2"/>
  <c r="N590" i="30"/>
  <c r="N592" i="30"/>
  <c r="N594" i="30"/>
  <c r="N596" i="30"/>
  <c r="N598" i="30"/>
  <c r="N600" i="30"/>
  <c r="N602" i="30"/>
  <c r="N604" i="30"/>
  <c r="N606" i="30"/>
  <c r="N608" i="30"/>
  <c r="N610" i="30"/>
  <c r="N612" i="30"/>
  <c r="N614" i="30"/>
  <c r="N616" i="30"/>
  <c r="N618" i="30"/>
  <c r="N620" i="30"/>
  <c r="N622" i="30"/>
  <c r="N624" i="30"/>
  <c r="N626" i="30"/>
  <c r="N628" i="30"/>
  <c r="N630" i="30"/>
  <c r="N632" i="30"/>
  <c r="N634" i="30"/>
  <c r="N636" i="30"/>
  <c r="N638" i="30"/>
  <c r="N590" i="31"/>
  <c r="N592" i="31"/>
  <c r="N594" i="31"/>
  <c r="N596" i="31"/>
  <c r="N598" i="31"/>
  <c r="N600" i="31"/>
  <c r="N602" i="31"/>
  <c r="N604" i="31"/>
  <c r="N606" i="31"/>
  <c r="N608" i="31"/>
  <c r="N610" i="31"/>
  <c r="N612" i="31"/>
  <c r="N614" i="31"/>
  <c r="N616" i="31"/>
  <c r="N618" i="31"/>
  <c r="N620" i="31"/>
  <c r="N622" i="31"/>
  <c r="N624" i="31"/>
  <c r="N626" i="31"/>
  <c r="N628" i="31"/>
  <c r="N630" i="31"/>
  <c r="N632" i="31"/>
  <c r="N634" i="31"/>
  <c r="N636" i="31"/>
  <c r="N638" i="31"/>
  <c r="N590" i="32"/>
  <c r="N592" i="32"/>
  <c r="N594" i="32"/>
  <c r="N596" i="32"/>
  <c r="N598" i="32"/>
  <c r="N600" i="32"/>
  <c r="N602" i="32"/>
  <c r="N604" i="32"/>
  <c r="N606" i="32"/>
  <c r="N608" i="32"/>
  <c r="N610" i="32"/>
  <c r="N612" i="32"/>
  <c r="N614" i="32"/>
  <c r="N616" i="32"/>
  <c r="N618" i="32"/>
  <c r="N620" i="32"/>
  <c r="N622" i="32"/>
  <c r="N624" i="32"/>
  <c r="N626" i="32"/>
  <c r="N628" i="32"/>
  <c r="N630" i="32"/>
  <c r="N632" i="32"/>
  <c r="N634" i="32"/>
  <c r="N636" i="32"/>
  <c r="N638" i="32"/>
  <c r="N590" i="33"/>
  <c r="N592" i="33"/>
  <c r="N594" i="33"/>
  <c r="N596" i="33"/>
  <c r="N598" i="33"/>
  <c r="N600" i="33"/>
  <c r="N602" i="33"/>
  <c r="N604" i="33"/>
  <c r="N606" i="33"/>
  <c r="N608" i="33"/>
  <c r="N610" i="33"/>
  <c r="N612" i="33"/>
  <c r="N614" i="33"/>
  <c r="N616" i="33"/>
  <c r="N618" i="33"/>
  <c r="N620" i="33"/>
  <c r="N622" i="33"/>
  <c r="N624" i="33"/>
  <c r="N626" i="33"/>
  <c r="N628" i="33"/>
  <c r="N630" i="33"/>
  <c r="N632" i="33"/>
  <c r="N634" i="33"/>
  <c r="N636" i="33"/>
  <c r="N638" i="33"/>
  <c r="N590" i="34"/>
  <c r="N592" i="34"/>
  <c r="N594" i="34"/>
  <c r="N596" i="34"/>
  <c r="N598" i="34"/>
  <c r="N600" i="34"/>
  <c r="N602" i="34"/>
  <c r="N604" i="34"/>
  <c r="N606" i="34"/>
  <c r="N608" i="34"/>
  <c r="N610" i="34"/>
  <c r="N612" i="34"/>
  <c r="N614" i="34"/>
  <c r="N616" i="34"/>
  <c r="N618" i="34"/>
  <c r="N620" i="34"/>
  <c r="N622" i="34"/>
  <c r="N624" i="34"/>
  <c r="N626" i="34"/>
  <c r="N628" i="34"/>
  <c r="N630" i="34"/>
  <c r="N632" i="34"/>
  <c r="N634" i="34"/>
  <c r="N636" i="34"/>
  <c r="N638" i="34"/>
  <c r="N590" i="35"/>
  <c r="N592" i="35"/>
  <c r="N594" i="35"/>
  <c r="N596" i="35"/>
  <c r="N598" i="35"/>
  <c r="N600" i="35"/>
  <c r="N602" i="35"/>
  <c r="N604" i="35"/>
  <c r="N606" i="35"/>
  <c r="N608" i="35"/>
  <c r="N610" i="35"/>
  <c r="N612" i="35"/>
  <c r="N614" i="35"/>
  <c r="N616" i="35"/>
  <c r="N618" i="35"/>
  <c r="N620" i="35"/>
  <c r="N622" i="35"/>
  <c r="N624" i="35"/>
  <c r="N626" i="35"/>
  <c r="N628" i="35"/>
  <c r="N630" i="35"/>
  <c r="N632" i="35"/>
  <c r="N634" i="35"/>
  <c r="N636" i="35"/>
  <c r="N638" i="35"/>
  <c r="N590" i="36"/>
  <c r="N592" i="36"/>
  <c r="N594" i="36"/>
  <c r="N596" i="36"/>
  <c r="N598" i="36"/>
  <c r="N600" i="36"/>
  <c r="N602" i="36"/>
  <c r="N604" i="36"/>
  <c r="N606" i="36"/>
  <c r="N608" i="36"/>
  <c r="N610" i="36"/>
  <c r="N612" i="36"/>
  <c r="N614" i="36"/>
  <c r="N616" i="36"/>
  <c r="N618" i="36"/>
  <c r="N620" i="36"/>
  <c r="N622" i="36"/>
  <c r="N624" i="36"/>
  <c r="N626" i="36"/>
  <c r="N628" i="36"/>
  <c r="N630" i="36"/>
  <c r="N632" i="36"/>
  <c r="N634" i="36"/>
  <c r="N636" i="36"/>
  <c r="N638" i="36"/>
  <c r="N590" i="37"/>
  <c r="N592" i="37"/>
  <c r="N594" i="37"/>
  <c r="N596" i="37"/>
  <c r="N598" i="37"/>
  <c r="N600" i="37"/>
  <c r="N602" i="37"/>
  <c r="N604" i="37"/>
  <c r="N606" i="37"/>
  <c r="N608" i="37"/>
  <c r="N610" i="37"/>
  <c r="N612" i="37"/>
  <c r="N614" i="37"/>
  <c r="N616" i="37"/>
  <c r="N618" i="37"/>
  <c r="N620" i="37"/>
  <c r="N622" i="37"/>
  <c r="N624" i="37"/>
  <c r="N626" i="37"/>
  <c r="N628" i="37"/>
  <c r="N630" i="37"/>
  <c r="N632" i="37"/>
  <c r="N634" i="37"/>
  <c r="N636" i="37"/>
  <c r="N638" i="37"/>
  <c r="N590" i="38"/>
  <c r="N592" i="38"/>
  <c r="N594" i="38"/>
  <c r="N596" i="38"/>
  <c r="N598" i="38"/>
  <c r="N600" i="38"/>
  <c r="N602" i="38"/>
  <c r="N604" i="38"/>
  <c r="N606" i="38"/>
  <c r="N608" i="38"/>
  <c r="N610" i="38"/>
  <c r="N612" i="38"/>
  <c r="N614" i="38"/>
  <c r="N616" i="38"/>
  <c r="N618" i="38"/>
  <c r="N620" i="38"/>
  <c r="N622" i="38"/>
  <c r="N624" i="38"/>
  <c r="N626" i="38"/>
  <c r="N628" i="38"/>
  <c r="N630" i="38"/>
  <c r="N632" i="38"/>
  <c r="N634" i="38"/>
  <c r="N636" i="38"/>
  <c r="N638" i="38"/>
  <c r="N590" i="39"/>
  <c r="N592" i="39"/>
  <c r="N594" i="39"/>
  <c r="N596" i="39"/>
  <c r="N598" i="39"/>
  <c r="N600" i="39"/>
  <c r="N602" i="39"/>
  <c r="N604" i="39"/>
  <c r="N606" i="39"/>
  <c r="N608" i="39"/>
  <c r="N610" i="39"/>
  <c r="N612" i="39"/>
  <c r="N614" i="39"/>
  <c r="N616" i="39"/>
  <c r="N618" i="39"/>
  <c r="N620" i="39"/>
  <c r="N622" i="39"/>
  <c r="N624" i="39"/>
  <c r="N626" i="39"/>
  <c r="N628" i="39"/>
  <c r="N630" i="39"/>
  <c r="N632" i="39"/>
  <c r="N634" i="39"/>
  <c r="N636" i="39"/>
  <c r="N638" i="39"/>
  <c r="N590" i="40"/>
  <c r="N592" i="40"/>
  <c r="N594" i="40"/>
  <c r="N596" i="40"/>
  <c r="N598" i="40"/>
  <c r="N600" i="40"/>
  <c r="N602" i="40"/>
  <c r="N604" i="40"/>
  <c r="N606" i="40"/>
  <c r="N608" i="40"/>
  <c r="N610" i="40"/>
  <c r="N612" i="40"/>
  <c r="N614" i="40"/>
  <c r="N616" i="40"/>
  <c r="N618" i="40"/>
  <c r="N620" i="40"/>
  <c r="N622" i="40"/>
  <c r="N624" i="40"/>
  <c r="N626" i="40"/>
  <c r="N628" i="40"/>
  <c r="N630" i="40"/>
  <c r="N632" i="40"/>
  <c r="N634" i="40"/>
  <c r="N636" i="40"/>
  <c r="N638" i="40"/>
  <c r="C24" i="2"/>
  <c r="I24" i="2" s="1"/>
  <c r="G24" i="2" s="1"/>
  <c r="C24" i="30"/>
  <c r="I24" i="30" s="1"/>
  <c r="C24" i="31"/>
  <c r="I24" i="31" s="1"/>
  <c r="C24" i="32"/>
  <c r="I24" i="32" s="1"/>
  <c r="C24" i="33"/>
  <c r="I24" i="33" s="1"/>
  <c r="C24" i="34"/>
  <c r="I24" i="34" s="1"/>
  <c r="C24" i="35"/>
  <c r="I24" i="35" s="1"/>
  <c r="J24" i="35" s="1"/>
  <c r="Q152" i="44" s="1"/>
  <c r="C24" i="36"/>
  <c r="I24" i="36" s="1"/>
  <c r="C24" i="37"/>
  <c r="I24" i="37" s="1"/>
  <c r="G24" i="37" s="1"/>
  <c r="C24" i="38"/>
  <c r="I24" i="38" s="1"/>
  <c r="C24" i="39"/>
  <c r="I24" i="39" s="1"/>
  <c r="C24" i="40"/>
  <c r="I24" i="40" s="1"/>
  <c r="C26" i="2"/>
  <c r="C26" i="30"/>
  <c r="C26" i="31"/>
  <c r="C26" i="32"/>
  <c r="C26" i="33"/>
  <c r="C26" i="34"/>
  <c r="C26" i="35"/>
  <c r="C26" i="36"/>
  <c r="C26" i="37"/>
  <c r="C26" i="38"/>
  <c r="C26" i="39"/>
  <c r="C26" i="40"/>
  <c r="C28" i="2"/>
  <c r="C28" i="30"/>
  <c r="C28" i="31"/>
  <c r="C28" i="32"/>
  <c r="C28" i="33"/>
  <c r="C28" i="34"/>
  <c r="C28" i="35"/>
  <c r="C28" i="36"/>
  <c r="C28" i="37"/>
  <c r="C28" i="38"/>
  <c r="C28" i="39"/>
  <c r="C28" i="40"/>
  <c r="C30" i="2"/>
  <c r="I30" i="2" s="1"/>
  <c r="C30" i="30"/>
  <c r="I30" i="30" s="1"/>
  <c r="C30" i="31"/>
  <c r="I30" i="31" s="1"/>
  <c r="G30" i="31" s="1"/>
  <c r="C30" i="32"/>
  <c r="I30" i="32" s="1"/>
  <c r="C30" i="33"/>
  <c r="I30" i="33" s="1"/>
  <c r="J30" i="33" s="1"/>
  <c r="O155" i="44" s="1"/>
  <c r="C30" i="34"/>
  <c r="I30" i="34" s="1"/>
  <c r="G30" i="34" s="1"/>
  <c r="C30" i="35"/>
  <c r="I30" i="35" s="1"/>
  <c r="C30" i="36"/>
  <c r="I30" i="36" s="1"/>
  <c r="J30" i="36" s="1"/>
  <c r="R155" i="44" s="1"/>
  <c r="C30" i="37"/>
  <c r="I30" i="37" s="1"/>
  <c r="C30" i="38"/>
  <c r="I30" i="38" s="1"/>
  <c r="C30" i="39"/>
  <c r="I30" i="39" s="1"/>
  <c r="G30" i="39" s="1"/>
  <c r="C30" i="40"/>
  <c r="I30" i="40" s="1"/>
  <c r="J30" i="40" s="1"/>
  <c r="V155" i="44" s="1"/>
  <c r="C32" i="2"/>
  <c r="I32" i="2" s="1"/>
  <c r="G32" i="2" s="1"/>
  <c r="C32" i="30"/>
  <c r="I32" i="30" s="1"/>
  <c r="C32" i="31"/>
  <c r="I32" i="31" s="1"/>
  <c r="C32" i="32"/>
  <c r="I32" i="32" s="1"/>
  <c r="C32" i="33"/>
  <c r="I32" i="33" s="1"/>
  <c r="C32" i="34"/>
  <c r="I32" i="34" s="1"/>
  <c r="C32" i="35"/>
  <c r="I32" i="35" s="1"/>
  <c r="G32" i="35" s="1"/>
  <c r="C32" i="36"/>
  <c r="I32" i="36" s="1"/>
  <c r="C32" i="37"/>
  <c r="I32" i="37" s="1"/>
  <c r="G32" i="37" s="1"/>
  <c r="C32" i="38"/>
  <c r="I32" i="38" s="1"/>
  <c r="C32" i="39"/>
  <c r="I32" i="39" s="1"/>
  <c r="J32" i="39" s="1"/>
  <c r="U156" i="44" s="1"/>
  <c r="C32" i="40"/>
  <c r="I32" i="40" s="1"/>
  <c r="C34" i="2"/>
  <c r="C34" i="30"/>
  <c r="C34" i="31"/>
  <c r="C34" i="32"/>
  <c r="C34" i="33"/>
  <c r="C34" i="34"/>
  <c r="C34" i="35"/>
  <c r="C34" i="36"/>
  <c r="C34" i="37"/>
  <c r="C34" i="38"/>
  <c r="C34" i="39"/>
  <c r="C34" i="40"/>
  <c r="C36" i="2"/>
  <c r="C36" i="30"/>
  <c r="C36" i="31"/>
  <c r="C36" i="32"/>
  <c r="C36" i="33"/>
  <c r="C36" i="34"/>
  <c r="C36" i="35"/>
  <c r="C36" i="36"/>
  <c r="C36" i="37"/>
  <c r="C36" i="38"/>
  <c r="C36" i="39"/>
  <c r="C36" i="40"/>
  <c r="C38" i="2"/>
  <c r="C38" i="30"/>
  <c r="C38" i="31"/>
  <c r="C38" i="32"/>
  <c r="C38" i="33"/>
  <c r="C38" i="34"/>
  <c r="C38" i="35"/>
  <c r="C38" i="36"/>
  <c r="C38" i="37"/>
  <c r="C38" i="38"/>
  <c r="C38" i="39"/>
  <c r="C38" i="40"/>
  <c r="C40" i="2"/>
  <c r="C40" i="30"/>
  <c r="C40" i="31"/>
  <c r="C40" i="32"/>
  <c r="C40" i="33"/>
  <c r="C40" i="34"/>
  <c r="C40" i="35"/>
  <c r="C40" i="36"/>
  <c r="C40" i="37"/>
  <c r="C40" i="38"/>
  <c r="C40" i="39"/>
  <c r="C40" i="40"/>
  <c r="C42" i="2"/>
  <c r="I42" i="2" s="1"/>
  <c r="C42" i="30"/>
  <c r="I42" i="30" s="1"/>
  <c r="G42" i="30" s="1"/>
  <c r="C42" i="31"/>
  <c r="I42" i="31" s="1"/>
  <c r="C42" i="32"/>
  <c r="I42" i="32" s="1"/>
  <c r="G42" i="32" s="1"/>
  <c r="C42" i="33"/>
  <c r="I42" i="33" s="1"/>
  <c r="G42" i="33" s="1"/>
  <c r="C42" i="34"/>
  <c r="I42" i="34" s="1"/>
  <c r="C42" i="35"/>
  <c r="I42" i="35" s="1"/>
  <c r="J42" i="35" s="1"/>
  <c r="Q161" i="44" s="1"/>
  <c r="C42" i="36"/>
  <c r="I42" i="36" s="1"/>
  <c r="C42" i="37"/>
  <c r="I42" i="37" s="1"/>
  <c r="C42" i="38"/>
  <c r="I42" i="38" s="1"/>
  <c r="G42" i="38" s="1"/>
  <c r="C42" i="39"/>
  <c r="I42" i="39" s="1"/>
  <c r="G42" i="39" s="1"/>
  <c r="C42" i="40"/>
  <c r="I42" i="40" s="1"/>
  <c r="C44" i="2"/>
  <c r="I44" i="2" s="1"/>
  <c r="G44" i="2" s="1"/>
  <c r="C44" i="30"/>
  <c r="I44" i="30" s="1"/>
  <c r="C44" i="31"/>
  <c r="I44" i="31" s="1"/>
  <c r="C44" i="32"/>
  <c r="I44" i="32" s="1"/>
  <c r="C44" i="33"/>
  <c r="I44" i="33" s="1"/>
  <c r="C44" i="34"/>
  <c r="I44" i="34" s="1"/>
  <c r="C44" i="35"/>
  <c r="I44" i="35" s="1"/>
  <c r="G44" i="35" s="1"/>
  <c r="C44" i="36"/>
  <c r="I44" i="36" s="1"/>
  <c r="C44" i="37"/>
  <c r="I44" i="37" s="1"/>
  <c r="J44" i="37" s="1"/>
  <c r="S162" i="44" s="1"/>
  <c r="C44" i="38"/>
  <c r="I44" i="38" s="1"/>
  <c r="G44" i="38" s="1"/>
  <c r="C44" i="39"/>
  <c r="I44" i="39" s="1"/>
  <c r="J44" i="39" s="1"/>
  <c r="U162" i="44" s="1"/>
  <c r="C44" i="40"/>
  <c r="I44" i="40" s="1"/>
  <c r="C46" i="2"/>
  <c r="C46" i="30"/>
  <c r="C46" i="31"/>
  <c r="C46" i="32"/>
  <c r="C46" i="33"/>
  <c r="C46" i="34"/>
  <c r="C46" i="35"/>
  <c r="C46" i="36"/>
  <c r="C46" i="37"/>
  <c r="C46" i="38"/>
  <c r="C46" i="39"/>
  <c r="C46" i="40"/>
  <c r="C48" i="2"/>
  <c r="C48" i="30"/>
  <c r="C48" i="31"/>
  <c r="C48" i="32"/>
  <c r="C48" i="33"/>
  <c r="C48" i="34"/>
  <c r="C48" i="35"/>
  <c r="C48" i="36"/>
  <c r="C48" i="37"/>
  <c r="C48" i="38"/>
  <c r="C48" i="39"/>
  <c r="C48" i="40"/>
  <c r="C50" i="2"/>
  <c r="I50" i="2" s="1"/>
  <c r="C50" i="30"/>
  <c r="I50" i="30" s="1"/>
  <c r="C50" i="31"/>
  <c r="I50" i="31" s="1"/>
  <c r="G50" i="31" s="1"/>
  <c r="C50" i="32"/>
  <c r="I50" i="32" s="1"/>
  <c r="C50" i="33"/>
  <c r="I50" i="33" s="1"/>
  <c r="G50" i="33" s="1"/>
  <c r="C50" i="34"/>
  <c r="I50" i="34" s="1"/>
  <c r="C50" i="35"/>
  <c r="I50" i="35" s="1"/>
  <c r="J50" i="35" s="1"/>
  <c r="Q165" i="44" s="1"/>
  <c r="C50" i="36"/>
  <c r="I50" i="36" s="1"/>
  <c r="C50" i="37"/>
  <c r="I50" i="37" s="1"/>
  <c r="C50" i="38"/>
  <c r="I50" i="38" s="1"/>
  <c r="C50" i="39"/>
  <c r="I50" i="39" s="1"/>
  <c r="J50" i="39" s="1"/>
  <c r="U165" i="44" s="1"/>
  <c r="C50" i="40"/>
  <c r="I50" i="40" s="1"/>
  <c r="C52" i="2"/>
  <c r="I52" i="2" s="1"/>
  <c r="C52" i="30"/>
  <c r="I52" i="30" s="1"/>
  <c r="C52" i="31"/>
  <c r="I52" i="31" s="1"/>
  <c r="C52" i="32"/>
  <c r="I52" i="32" s="1"/>
  <c r="C52" i="33"/>
  <c r="I52" i="33" s="1"/>
  <c r="J52" i="33" s="1"/>
  <c r="O166" i="44" s="1"/>
  <c r="C52" i="34"/>
  <c r="I52" i="34" s="1"/>
  <c r="C52" i="35"/>
  <c r="I52" i="35" s="1"/>
  <c r="G52" i="35" s="1"/>
  <c r="C52" i="36"/>
  <c r="I52" i="36" s="1"/>
  <c r="G52" i="36" s="1"/>
  <c r="C52" i="37"/>
  <c r="I52" i="37" s="1"/>
  <c r="G52" i="37" s="1"/>
  <c r="C52" i="38"/>
  <c r="I52" i="38" s="1"/>
  <c r="C52" i="39"/>
  <c r="I52" i="39" s="1"/>
  <c r="C52" i="40"/>
  <c r="I52" i="40" s="1"/>
  <c r="C54" i="2"/>
  <c r="I54" i="2" s="1"/>
  <c r="C54" i="30"/>
  <c r="I54" i="30" s="1"/>
  <c r="C54" i="31"/>
  <c r="I54" i="31" s="1"/>
  <c r="G54" i="31" s="1"/>
  <c r="C54" i="32"/>
  <c r="I54" i="32" s="1"/>
  <c r="C54" i="33"/>
  <c r="I54" i="33" s="1"/>
  <c r="G54" i="33" s="1"/>
  <c r="C54" i="34"/>
  <c r="I54" i="34" s="1"/>
  <c r="G54" i="34" s="1"/>
  <c r="C54" i="35"/>
  <c r="I54" i="35" s="1"/>
  <c r="C54" i="36"/>
  <c r="I54" i="36" s="1"/>
  <c r="C54" i="37"/>
  <c r="I54" i="37" s="1"/>
  <c r="C54" i="38"/>
  <c r="I54" i="38" s="1"/>
  <c r="G54" i="38" s="1"/>
  <c r="C54" i="39"/>
  <c r="I54" i="39" s="1"/>
  <c r="J54" i="39" s="1"/>
  <c r="U167" i="44" s="1"/>
  <c r="C54" i="40"/>
  <c r="I54" i="40" s="1"/>
  <c r="C56" i="2"/>
  <c r="I56" i="2" s="1"/>
  <c r="G56" i="2" s="1"/>
  <c r="C56" i="30"/>
  <c r="I56" i="30" s="1"/>
  <c r="C56" i="31"/>
  <c r="I56" i="31" s="1"/>
  <c r="G56" i="31" s="1"/>
  <c r="C56" i="32"/>
  <c r="I56" i="32" s="1"/>
  <c r="C56" i="33"/>
  <c r="I56" i="33" s="1"/>
  <c r="G56" i="33" s="1"/>
  <c r="C56" i="34"/>
  <c r="I56" i="34" s="1"/>
  <c r="C56" i="35"/>
  <c r="I56" i="35" s="1"/>
  <c r="G56" i="35" s="1"/>
  <c r="C56" i="36"/>
  <c r="I56" i="36" s="1"/>
  <c r="C56" i="37"/>
  <c r="I56" i="37" s="1"/>
  <c r="G56" i="37" s="1"/>
  <c r="C56" i="38"/>
  <c r="I56" i="38" s="1"/>
  <c r="C56" i="39"/>
  <c r="I56" i="39" s="1"/>
  <c r="C56" i="40"/>
  <c r="I56" i="40" s="1"/>
  <c r="C58" i="2"/>
  <c r="I58" i="2" s="1"/>
  <c r="C58" i="30"/>
  <c r="I58" i="30" s="1"/>
  <c r="C58" i="31"/>
  <c r="I58" i="31" s="1"/>
  <c r="G58" i="31" s="1"/>
  <c r="C58" i="32"/>
  <c r="I58" i="32" s="1"/>
  <c r="C58" i="33"/>
  <c r="I58" i="33" s="1"/>
  <c r="G58" i="33" s="1"/>
  <c r="C58" i="34"/>
  <c r="I58" i="34" s="1"/>
  <c r="C58" i="35"/>
  <c r="I58" i="35" s="1"/>
  <c r="G58" i="35" s="1"/>
  <c r="C58" i="36"/>
  <c r="I58" i="36" s="1"/>
  <c r="C58" i="37"/>
  <c r="I58" i="37" s="1"/>
  <c r="C58" i="38"/>
  <c r="I58" i="38" s="1"/>
  <c r="G58" i="38" s="1"/>
  <c r="C58" i="39"/>
  <c r="I58" i="39" s="1"/>
  <c r="J58" i="39" s="1"/>
  <c r="U169" i="44" s="1"/>
  <c r="C58" i="40"/>
  <c r="I58" i="40" s="1"/>
  <c r="C339" i="2"/>
  <c r="C339" i="30"/>
  <c r="C339" i="31"/>
  <c r="C339" i="32"/>
  <c r="C339" i="33"/>
  <c r="C339" i="34"/>
  <c r="C339" i="35"/>
  <c r="C339" i="36"/>
  <c r="C339" i="37"/>
  <c r="C339" i="38"/>
  <c r="C339" i="39"/>
  <c r="C339" i="40"/>
  <c r="C341" i="2"/>
  <c r="C341" i="30"/>
  <c r="C341" i="31"/>
  <c r="C341" i="32"/>
  <c r="C341" i="33"/>
  <c r="C341" i="34"/>
  <c r="C341" i="35"/>
  <c r="C341" i="36"/>
  <c r="C341" i="37"/>
  <c r="C341" i="38"/>
  <c r="C341" i="39"/>
  <c r="C341" i="40"/>
  <c r="C343" i="2"/>
  <c r="C343" i="30"/>
  <c r="C343" i="31"/>
  <c r="C343" i="32"/>
  <c r="C343" i="33"/>
  <c r="C343" i="34"/>
  <c r="C343" i="35"/>
  <c r="C343" i="36"/>
  <c r="C343" i="37"/>
  <c r="C343" i="38"/>
  <c r="C343" i="39"/>
  <c r="C343" i="40"/>
  <c r="C345" i="2"/>
  <c r="C345" i="30"/>
  <c r="C345" i="31"/>
  <c r="C345" i="32"/>
  <c r="C345" i="33"/>
  <c r="C345" i="34"/>
  <c r="C345" i="35"/>
  <c r="C345" i="36"/>
  <c r="C345" i="37"/>
  <c r="C345" i="38"/>
  <c r="C345" i="39"/>
  <c r="C345" i="40"/>
  <c r="C347" i="2"/>
  <c r="C347" i="30"/>
  <c r="C347" i="31"/>
  <c r="C347" i="32"/>
  <c r="C347" i="33"/>
  <c r="C347" i="34"/>
  <c r="C347" i="35"/>
  <c r="C347" i="36"/>
  <c r="C347" i="37"/>
  <c r="C347" i="38"/>
  <c r="C347" i="39"/>
  <c r="C347" i="40"/>
  <c r="C349" i="2"/>
  <c r="C349" i="30"/>
  <c r="C349" i="31"/>
  <c r="C349" i="32"/>
  <c r="C349" i="33"/>
  <c r="C349" i="34"/>
  <c r="C349" i="35"/>
  <c r="C349" i="36"/>
  <c r="C349" i="37"/>
  <c r="C349" i="38"/>
  <c r="C349" i="39"/>
  <c r="C349" i="40"/>
  <c r="C351" i="2"/>
  <c r="C351" i="30"/>
  <c r="C351" i="31"/>
  <c r="C351" i="32"/>
  <c r="C351" i="33"/>
  <c r="C351" i="34"/>
  <c r="C351" i="35"/>
  <c r="C351" i="36"/>
  <c r="C351" i="37"/>
  <c r="C351" i="38"/>
  <c r="C351" i="39"/>
  <c r="C351" i="40"/>
  <c r="C353" i="2"/>
  <c r="C353" i="30"/>
  <c r="C353" i="31"/>
  <c r="C353" i="32"/>
  <c r="C353" i="33"/>
  <c r="C353" i="34"/>
  <c r="C353" i="35"/>
  <c r="C353" i="36"/>
  <c r="C353" i="37"/>
  <c r="C353" i="38"/>
  <c r="C353" i="39"/>
  <c r="C353" i="40"/>
  <c r="C355" i="2"/>
  <c r="C355" i="30"/>
  <c r="C355" i="31"/>
  <c r="C355" i="32"/>
  <c r="C355" i="33"/>
  <c r="C355" i="34"/>
  <c r="C355" i="35"/>
  <c r="C355" i="36"/>
  <c r="C355" i="37"/>
  <c r="C355" i="38"/>
  <c r="C355" i="39"/>
  <c r="C355" i="40"/>
  <c r="C357" i="2"/>
  <c r="C357" i="30"/>
  <c r="C357" i="31"/>
  <c r="C357" i="32"/>
  <c r="C357" i="33"/>
  <c r="C357" i="34"/>
  <c r="C357" i="35"/>
  <c r="C357" i="36"/>
  <c r="C357" i="37"/>
  <c r="C357" i="38"/>
  <c r="C357" i="39"/>
  <c r="C357" i="40"/>
  <c r="C359" i="2"/>
  <c r="C359" i="30"/>
  <c r="C359" i="31"/>
  <c r="C359" i="32"/>
  <c r="C359" i="33"/>
  <c r="C359" i="34"/>
  <c r="C359" i="35"/>
  <c r="C359" i="36"/>
  <c r="C359" i="37"/>
  <c r="C359" i="38"/>
  <c r="C359" i="39"/>
  <c r="C359" i="40"/>
  <c r="C361" i="2"/>
  <c r="C361" i="30"/>
  <c r="C361" i="31"/>
  <c r="C361" i="32"/>
  <c r="C361" i="33"/>
  <c r="C361" i="34"/>
  <c r="C361" i="35"/>
  <c r="C361" i="36"/>
  <c r="C361" i="37"/>
  <c r="C361" i="38"/>
  <c r="C361" i="39"/>
  <c r="C361" i="40"/>
  <c r="C363" i="2"/>
  <c r="C363" i="30"/>
  <c r="C363" i="31"/>
  <c r="C363" i="32"/>
  <c r="C363" i="33"/>
  <c r="C363" i="34"/>
  <c r="C363" i="35"/>
  <c r="C363" i="36"/>
  <c r="C363" i="37"/>
  <c r="C363" i="38"/>
  <c r="C363" i="39"/>
  <c r="C363" i="40"/>
  <c r="C365" i="2"/>
  <c r="C365" i="30"/>
  <c r="C365" i="31"/>
  <c r="C365" i="32"/>
  <c r="C365" i="33"/>
  <c r="C365" i="34"/>
  <c r="C365" i="35"/>
  <c r="C365" i="36"/>
  <c r="C365" i="37"/>
  <c r="C365" i="38"/>
  <c r="C365" i="39"/>
  <c r="C365" i="40"/>
  <c r="C367" i="2"/>
  <c r="C367" i="30"/>
  <c r="C367" i="31"/>
  <c r="C367" i="32"/>
  <c r="C367" i="33"/>
  <c r="C367" i="34"/>
  <c r="C367" i="35"/>
  <c r="C367" i="36"/>
  <c r="C367" i="37"/>
  <c r="C367" i="38"/>
  <c r="C367" i="39"/>
  <c r="C367" i="40"/>
  <c r="C369" i="2"/>
  <c r="C369" i="30"/>
  <c r="C369" i="31"/>
  <c r="C369" i="32"/>
  <c r="C369" i="33"/>
  <c r="C369" i="34"/>
  <c r="C369" i="35"/>
  <c r="C369" i="36"/>
  <c r="C369" i="37"/>
  <c r="C369" i="38"/>
  <c r="C369" i="39"/>
  <c r="C369" i="40"/>
  <c r="C371" i="2"/>
  <c r="C371" i="30"/>
  <c r="C371" i="31"/>
  <c r="C371" i="32"/>
  <c r="C371" i="33"/>
  <c r="C371" i="34"/>
  <c r="C371" i="35"/>
  <c r="C371" i="36"/>
  <c r="C371" i="37"/>
  <c r="C371" i="38"/>
  <c r="C371" i="39"/>
  <c r="C371" i="40"/>
  <c r="C373" i="2"/>
  <c r="C373" i="30"/>
  <c r="C373" i="31"/>
  <c r="C373" i="32"/>
  <c r="C373" i="33"/>
  <c r="C373" i="34"/>
  <c r="C373" i="35"/>
  <c r="C373" i="36"/>
  <c r="C373" i="37"/>
  <c r="C373" i="38"/>
  <c r="C373" i="39"/>
  <c r="C373" i="40"/>
  <c r="C375" i="2"/>
  <c r="C375" i="30"/>
  <c r="C375" i="31"/>
  <c r="C375" i="32"/>
  <c r="C375" i="33"/>
  <c r="C375" i="34"/>
  <c r="C375" i="35"/>
  <c r="C375" i="36"/>
  <c r="C375" i="37"/>
  <c r="C375" i="38"/>
  <c r="C375" i="39"/>
  <c r="C375" i="40"/>
  <c r="C377" i="2"/>
  <c r="C377" i="30"/>
  <c r="C377" i="31"/>
  <c r="C377" i="32"/>
  <c r="C377" i="33"/>
  <c r="C377" i="34"/>
  <c r="C377" i="35"/>
  <c r="C377" i="36"/>
  <c r="C377" i="37"/>
  <c r="C377" i="38"/>
  <c r="C377" i="39"/>
  <c r="C377" i="40"/>
  <c r="C379" i="2"/>
  <c r="C379" i="30"/>
  <c r="C379" i="31"/>
  <c r="C379" i="32"/>
  <c r="C379" i="33"/>
  <c r="C379" i="34"/>
  <c r="C379" i="35"/>
  <c r="C379" i="36"/>
  <c r="C379" i="37"/>
  <c r="C379" i="38"/>
  <c r="C379" i="39"/>
  <c r="C379" i="40"/>
  <c r="C381" i="2"/>
  <c r="C381" i="30"/>
  <c r="C381" i="31"/>
  <c r="C381" i="32"/>
  <c r="C381" i="33"/>
  <c r="C381" i="34"/>
  <c r="C381" i="35"/>
  <c r="C381" i="36"/>
  <c r="C381" i="37"/>
  <c r="C381" i="38"/>
  <c r="C381" i="39"/>
  <c r="C381" i="40"/>
  <c r="C383" i="2"/>
  <c r="C383" i="30"/>
  <c r="C383" i="31"/>
  <c r="C383" i="32"/>
  <c r="C383" i="33"/>
  <c r="C383" i="34"/>
  <c r="C383" i="35"/>
  <c r="C383" i="36"/>
  <c r="C383" i="37"/>
  <c r="C383" i="38"/>
  <c r="C383" i="39"/>
  <c r="C383" i="40"/>
  <c r="C385" i="2"/>
  <c r="C385" i="30"/>
  <c r="C385" i="31"/>
  <c r="C385" i="32"/>
  <c r="C385" i="33"/>
  <c r="C385" i="34"/>
  <c r="C385" i="35"/>
  <c r="C385" i="36"/>
  <c r="C385" i="37"/>
  <c r="C385" i="38"/>
  <c r="C385" i="39"/>
  <c r="C385" i="40"/>
  <c r="C387" i="2"/>
  <c r="C387" i="30"/>
  <c r="C387" i="31"/>
  <c r="C387" i="32"/>
  <c r="C387" i="33"/>
  <c r="C387" i="34"/>
  <c r="C387" i="35"/>
  <c r="C387" i="36"/>
  <c r="C387" i="37"/>
  <c r="C387" i="38"/>
  <c r="C387" i="39"/>
  <c r="C387" i="40"/>
  <c r="C389" i="2"/>
  <c r="C389" i="30"/>
  <c r="C389" i="31"/>
  <c r="C389" i="32"/>
  <c r="C389" i="33"/>
  <c r="C389" i="34"/>
  <c r="C389" i="35"/>
  <c r="C389" i="36"/>
  <c r="C389" i="37"/>
  <c r="C389" i="38"/>
  <c r="C389" i="39"/>
  <c r="C389" i="40"/>
  <c r="C391" i="2"/>
  <c r="I391" i="2" s="1"/>
  <c r="G391" i="2" s="1"/>
  <c r="C391" i="30"/>
  <c r="I391" i="30" s="1"/>
  <c r="C391" i="31"/>
  <c r="I391" i="31" s="1"/>
  <c r="C391" i="32"/>
  <c r="I391" i="32" s="1"/>
  <c r="C391" i="33"/>
  <c r="I391" i="33" s="1"/>
  <c r="G391" i="33" s="1"/>
  <c r="C391" i="34"/>
  <c r="I391" i="34" s="1"/>
  <c r="C391" i="35"/>
  <c r="I391" i="35" s="1"/>
  <c r="G391" i="35" s="1"/>
  <c r="C391" i="36"/>
  <c r="I391" i="36" s="1"/>
  <c r="G391" i="36" s="1"/>
  <c r="C391" i="37"/>
  <c r="I391" i="37" s="1"/>
  <c r="G391" i="37" s="1"/>
  <c r="C391" i="38"/>
  <c r="I391" i="38" s="1"/>
  <c r="G391" i="38" s="1"/>
  <c r="C391" i="39"/>
  <c r="I391" i="39" s="1"/>
  <c r="G391" i="39" s="1"/>
  <c r="C391" i="40"/>
  <c r="I391" i="40" s="1"/>
  <c r="C393" i="2"/>
  <c r="I393" i="2" s="1"/>
  <c r="G393" i="2" s="1"/>
  <c r="C393" i="30"/>
  <c r="I393" i="30" s="1"/>
  <c r="C393" i="31"/>
  <c r="I393" i="31" s="1"/>
  <c r="G393" i="31" s="1"/>
  <c r="C393" i="32"/>
  <c r="I393" i="32" s="1"/>
  <c r="C393" i="33"/>
  <c r="I393" i="33" s="1"/>
  <c r="G393" i="33" s="1"/>
  <c r="C393" i="34"/>
  <c r="I393" i="34" s="1"/>
  <c r="C393" i="35"/>
  <c r="I393" i="35" s="1"/>
  <c r="C393" i="36"/>
  <c r="I393" i="36" s="1"/>
  <c r="C393" i="37"/>
  <c r="I393" i="37" s="1"/>
  <c r="C393" i="38"/>
  <c r="I393" i="38" s="1"/>
  <c r="G393" i="38" s="1"/>
  <c r="C393" i="39"/>
  <c r="I393" i="39" s="1"/>
  <c r="G393" i="39" s="1"/>
  <c r="C393" i="40"/>
  <c r="I393" i="40" s="1"/>
  <c r="G393" i="40" s="1"/>
  <c r="C417" i="2"/>
  <c r="C417" i="30"/>
  <c r="C417" i="31"/>
  <c r="C417" i="32"/>
  <c r="C417" i="33"/>
  <c r="C417" i="34"/>
  <c r="C417" i="35"/>
  <c r="C417" i="36"/>
  <c r="C417" i="37"/>
  <c r="C417" i="38"/>
  <c r="C417" i="39"/>
  <c r="C417" i="40"/>
  <c r="C419" i="2"/>
  <c r="C419" i="30"/>
  <c r="C419" i="31"/>
  <c r="C419" i="32"/>
  <c r="C419" i="33"/>
  <c r="C419" i="34"/>
  <c r="C419" i="35"/>
  <c r="C419" i="36"/>
  <c r="C419" i="37"/>
  <c r="C419" i="38"/>
  <c r="C419" i="39"/>
  <c r="C419" i="40"/>
  <c r="C421" i="2"/>
  <c r="I421" i="2" s="1"/>
  <c r="C421" i="30"/>
  <c r="I421" i="30" s="1"/>
  <c r="G421" i="30" s="1"/>
  <c r="C421" i="31"/>
  <c r="I421" i="31" s="1"/>
  <c r="C421" i="32"/>
  <c r="I421" i="32" s="1"/>
  <c r="G421" i="32" s="1"/>
  <c r="C421" i="33"/>
  <c r="I421" i="33" s="1"/>
  <c r="G421" i="33" s="1"/>
  <c r="C421" i="34"/>
  <c r="I421" i="34" s="1"/>
  <c r="C421" i="35"/>
  <c r="I421" i="35" s="1"/>
  <c r="G421" i="35" s="1"/>
  <c r="C421" i="36"/>
  <c r="I421" i="36" s="1"/>
  <c r="G421" i="36" s="1"/>
  <c r="C421" i="37"/>
  <c r="I421" i="37" s="1"/>
  <c r="C421" i="38"/>
  <c r="I421" i="38" s="1"/>
  <c r="G421" i="38" s="1"/>
  <c r="C421" i="39"/>
  <c r="I421" i="39" s="1"/>
  <c r="C421" i="40"/>
  <c r="I421" i="40" s="1"/>
  <c r="C423" i="2"/>
  <c r="C423" i="30"/>
  <c r="C423" i="31"/>
  <c r="C423" i="32"/>
  <c r="C423" i="33"/>
  <c r="C423" i="34"/>
  <c r="C423" i="35"/>
  <c r="C423" i="36"/>
  <c r="C423" i="37"/>
  <c r="C423" i="38"/>
  <c r="C423" i="39"/>
  <c r="C423" i="40"/>
  <c r="C425" i="2"/>
  <c r="C425" i="30"/>
  <c r="C425" i="31"/>
  <c r="C425" i="32"/>
  <c r="C425" i="33"/>
  <c r="C425" i="34"/>
  <c r="C425" i="35"/>
  <c r="C425" i="36"/>
  <c r="C425" i="37"/>
  <c r="C425" i="38"/>
  <c r="C425" i="39"/>
  <c r="C425" i="40"/>
  <c r="C427" i="2"/>
  <c r="C427" i="30"/>
  <c r="C427" i="31"/>
  <c r="C427" i="32"/>
  <c r="C427" i="33"/>
  <c r="C427" i="34"/>
  <c r="C427" i="35"/>
  <c r="C427" i="36"/>
  <c r="C427" i="37"/>
  <c r="C427" i="38"/>
  <c r="C427" i="39"/>
  <c r="C427" i="40"/>
  <c r="C429" i="2"/>
  <c r="I429" i="2" s="1"/>
  <c r="C429" i="30"/>
  <c r="I429" i="30" s="1"/>
  <c r="C429" i="31"/>
  <c r="I429" i="31" s="1"/>
  <c r="G429" i="31" s="1"/>
  <c r="C429" i="32"/>
  <c r="I429" i="32" s="1"/>
  <c r="G429" i="32" s="1"/>
  <c r="C429" i="33"/>
  <c r="I429" i="33" s="1"/>
  <c r="G429" i="33" s="1"/>
  <c r="C429" i="34"/>
  <c r="I429" i="34" s="1"/>
  <c r="C429" i="35"/>
  <c r="I429" i="35" s="1"/>
  <c r="G429" i="35" s="1"/>
  <c r="C429" i="36"/>
  <c r="I429" i="36" s="1"/>
  <c r="C429" i="37"/>
  <c r="I429" i="37" s="1"/>
  <c r="C429" i="38"/>
  <c r="I429" i="38" s="1"/>
  <c r="G429" i="38" s="1"/>
  <c r="C429" i="39"/>
  <c r="I429" i="39" s="1"/>
  <c r="G429" i="39" s="1"/>
  <c r="C429" i="40"/>
  <c r="I429" i="40" s="1"/>
  <c r="C431" i="2"/>
  <c r="C431" i="30"/>
  <c r="C431" i="31"/>
  <c r="C431" i="32"/>
  <c r="C431" i="33"/>
  <c r="C431" i="34"/>
  <c r="C431" i="35"/>
  <c r="C431" i="36"/>
  <c r="C431" i="37"/>
  <c r="C431" i="38"/>
  <c r="C431" i="39"/>
  <c r="C431" i="40"/>
  <c r="C433" i="2"/>
  <c r="C433" i="30"/>
  <c r="C433" i="31"/>
  <c r="C433" i="32"/>
  <c r="C433" i="33"/>
  <c r="C433" i="34"/>
  <c r="C433" i="35"/>
  <c r="C433" i="36"/>
  <c r="C433" i="37"/>
  <c r="C433" i="38"/>
  <c r="C433" i="39"/>
  <c r="C433" i="40"/>
  <c r="C435" i="2"/>
  <c r="C435" i="30"/>
  <c r="C435" i="31"/>
  <c r="C435" i="32"/>
  <c r="C435" i="33"/>
  <c r="C435" i="34"/>
  <c r="C435" i="35"/>
  <c r="C435" i="36"/>
  <c r="C435" i="37"/>
  <c r="C435" i="38"/>
  <c r="C435" i="39"/>
  <c r="C435" i="40"/>
  <c r="C437" i="2"/>
  <c r="I437" i="2" s="1"/>
  <c r="C437" i="30"/>
  <c r="I437" i="30" s="1"/>
  <c r="C437" i="31"/>
  <c r="I437" i="31" s="1"/>
  <c r="C437" i="32"/>
  <c r="I437" i="32" s="1"/>
  <c r="G437" i="32" s="1"/>
  <c r="C437" i="33"/>
  <c r="I437" i="33" s="1"/>
  <c r="G437" i="33" s="1"/>
  <c r="C437" i="34"/>
  <c r="I437" i="34" s="1"/>
  <c r="C437" i="35"/>
  <c r="I437" i="35" s="1"/>
  <c r="G437" i="35" s="1"/>
  <c r="C437" i="36"/>
  <c r="I437" i="36" s="1"/>
  <c r="C437" i="37"/>
  <c r="I437" i="37" s="1"/>
  <c r="G437" i="37" s="1"/>
  <c r="C437" i="38"/>
  <c r="I437" i="38" s="1"/>
  <c r="G437" i="38" s="1"/>
  <c r="C437" i="39"/>
  <c r="I437" i="39" s="1"/>
  <c r="C437" i="40"/>
  <c r="I437" i="40" s="1"/>
  <c r="C439" i="2"/>
  <c r="C439" i="30"/>
  <c r="C439" i="31"/>
  <c r="C439" i="32"/>
  <c r="C439" i="33"/>
  <c r="C439" i="34"/>
  <c r="C439" i="35"/>
  <c r="C439" i="36"/>
  <c r="C439" i="37"/>
  <c r="C439" i="38"/>
  <c r="C439" i="39"/>
  <c r="C439" i="40"/>
  <c r="C441" i="2"/>
  <c r="C441" i="30"/>
  <c r="C441" i="31"/>
  <c r="C441" i="32"/>
  <c r="C441" i="33"/>
  <c r="C441" i="34"/>
  <c r="C441" i="35"/>
  <c r="C441" i="36"/>
  <c r="C441" i="37"/>
  <c r="C441" i="38"/>
  <c r="C441" i="39"/>
  <c r="C441" i="40"/>
  <c r="C443" i="2"/>
  <c r="C443" i="30"/>
  <c r="C443" i="31"/>
  <c r="C443" i="32"/>
  <c r="C443" i="33"/>
  <c r="C443" i="34"/>
  <c r="C443" i="35"/>
  <c r="C443" i="36"/>
  <c r="C443" i="37"/>
  <c r="C443" i="38"/>
  <c r="C443" i="39"/>
  <c r="C443" i="40"/>
  <c r="C445" i="2"/>
  <c r="C445" i="30"/>
  <c r="C445" i="31"/>
  <c r="C445" i="32"/>
  <c r="C445" i="33"/>
  <c r="C445" i="34"/>
  <c r="C445" i="35"/>
  <c r="C445" i="36"/>
  <c r="C445" i="37"/>
  <c r="C445" i="38"/>
  <c r="C445" i="39"/>
  <c r="C445" i="40"/>
  <c r="C447" i="2"/>
  <c r="I447" i="2" s="1"/>
  <c r="G447" i="2" s="1"/>
  <c r="C447" i="30"/>
  <c r="I447" i="30" s="1"/>
  <c r="C447" i="31"/>
  <c r="I447" i="31" s="1"/>
  <c r="G447" i="31" s="1"/>
  <c r="C447" i="32"/>
  <c r="I447" i="32" s="1"/>
  <c r="C447" i="33"/>
  <c r="I447" i="33" s="1"/>
  <c r="G447" i="33" s="1"/>
  <c r="C447" i="34"/>
  <c r="I447" i="34" s="1"/>
  <c r="C447" i="35"/>
  <c r="I447" i="35" s="1"/>
  <c r="C447" i="36"/>
  <c r="I447" i="36" s="1"/>
  <c r="G447" i="36" s="1"/>
  <c r="C447" i="37"/>
  <c r="I447" i="37" s="1"/>
  <c r="G447" i="37" s="1"/>
  <c r="C447" i="38"/>
  <c r="I447" i="38" s="1"/>
  <c r="G447" i="38" s="1"/>
  <c r="C447" i="39"/>
  <c r="I447" i="39" s="1"/>
  <c r="G447" i="39" s="1"/>
  <c r="C447" i="40"/>
  <c r="I447" i="40" s="1"/>
  <c r="C449" i="2"/>
  <c r="I449" i="2" s="1"/>
  <c r="C449" i="30"/>
  <c r="I449" i="30" s="1"/>
  <c r="C449" i="31"/>
  <c r="I449" i="31" s="1"/>
  <c r="C449" i="32"/>
  <c r="I449" i="32" s="1"/>
  <c r="C449" i="33"/>
  <c r="I449" i="33" s="1"/>
  <c r="G449" i="33" s="1"/>
  <c r="C449" i="34"/>
  <c r="I449" i="34" s="1"/>
  <c r="C449" i="35"/>
  <c r="I449" i="35" s="1"/>
  <c r="G449" i="35" s="1"/>
  <c r="C449" i="36"/>
  <c r="I449" i="36" s="1"/>
  <c r="C449" i="37"/>
  <c r="I449" i="37" s="1"/>
  <c r="C449" i="38"/>
  <c r="I449" i="38" s="1"/>
  <c r="G449" i="38" s="1"/>
  <c r="C449" i="39"/>
  <c r="I449" i="39" s="1"/>
  <c r="C449" i="40"/>
  <c r="I449" i="40" s="1"/>
  <c r="G449" i="40" s="1"/>
  <c r="C451" i="2"/>
  <c r="I451" i="2" s="1"/>
  <c r="G451" i="2" s="1"/>
  <c r="C451" i="30"/>
  <c r="I451" i="30" s="1"/>
  <c r="C451" i="31"/>
  <c r="I451" i="31" s="1"/>
  <c r="G451" i="31" s="1"/>
  <c r="C451" i="32"/>
  <c r="I451" i="32" s="1"/>
  <c r="C451" i="33"/>
  <c r="I451" i="33" s="1"/>
  <c r="G451" i="33" s="1"/>
  <c r="C451" i="34"/>
  <c r="I451" i="34" s="1"/>
  <c r="C451" i="35"/>
  <c r="I451" i="35" s="1"/>
  <c r="C451" i="36"/>
  <c r="I451" i="36" s="1"/>
  <c r="C451" i="37"/>
  <c r="I451" i="37" s="1"/>
  <c r="G451" i="37" s="1"/>
  <c r="C451" i="38"/>
  <c r="I451" i="38" s="1"/>
  <c r="G451" i="38" s="1"/>
  <c r="C451" i="39"/>
  <c r="I451" i="39" s="1"/>
  <c r="G451" i="39" s="1"/>
  <c r="C451" i="40"/>
  <c r="I451" i="40" s="1"/>
  <c r="C508" i="2"/>
  <c r="C508" i="30"/>
  <c r="C508" i="31"/>
  <c r="C508" i="32"/>
  <c r="C508" i="33"/>
  <c r="C508" i="34"/>
  <c r="C508" i="35"/>
  <c r="C508" i="36"/>
  <c r="C508" i="37"/>
  <c r="C508" i="38"/>
  <c r="C508" i="39"/>
  <c r="C508" i="40"/>
  <c r="C510" i="2"/>
  <c r="C510" i="30"/>
  <c r="C510" i="31"/>
  <c r="C510" i="32"/>
  <c r="C510" i="33"/>
  <c r="C510" i="34"/>
  <c r="C510" i="35"/>
  <c r="C510" i="36"/>
  <c r="C510" i="37"/>
  <c r="C510" i="38"/>
  <c r="C510" i="39"/>
  <c r="C510" i="40"/>
  <c r="C512" i="2"/>
  <c r="C512" i="30"/>
  <c r="C512" i="31"/>
  <c r="C512" i="32"/>
  <c r="C512" i="33"/>
  <c r="C512" i="34"/>
  <c r="C512" i="35"/>
  <c r="C512" i="36"/>
  <c r="C512" i="37"/>
  <c r="C512" i="38"/>
  <c r="C512" i="39"/>
  <c r="C512" i="40"/>
  <c r="C514" i="2"/>
  <c r="C514" i="30"/>
  <c r="C514" i="31"/>
  <c r="C514" i="32"/>
  <c r="C514" i="33"/>
  <c r="C514" i="34"/>
  <c r="C514" i="35"/>
  <c r="C514" i="36"/>
  <c r="C514" i="37"/>
  <c r="C514" i="38"/>
  <c r="C514" i="39"/>
  <c r="C514" i="40"/>
  <c r="C516" i="2"/>
  <c r="I516" i="2" s="1"/>
  <c r="C516" i="30"/>
  <c r="I516" i="30" s="1"/>
  <c r="C516" i="31"/>
  <c r="I516" i="31" s="1"/>
  <c r="C516" i="32"/>
  <c r="I516" i="32" s="1"/>
  <c r="C516" i="33"/>
  <c r="I516" i="33" s="1"/>
  <c r="G516" i="33" s="1"/>
  <c r="C516" i="34"/>
  <c r="I516" i="34" s="1"/>
  <c r="C516" i="35"/>
  <c r="I516" i="35" s="1"/>
  <c r="G516" i="35" s="1"/>
  <c r="C516" i="36"/>
  <c r="I516" i="36" s="1"/>
  <c r="G516" i="36" s="1"/>
  <c r="C516" i="37"/>
  <c r="I516" i="37" s="1"/>
  <c r="C516" i="38"/>
  <c r="I516" i="38" s="1"/>
  <c r="G516" i="38" s="1"/>
  <c r="C516" i="39"/>
  <c r="I516" i="39" s="1"/>
  <c r="G516" i="39" s="1"/>
  <c r="C516" i="40"/>
  <c r="I516" i="40" s="1"/>
  <c r="C518" i="2"/>
  <c r="I518" i="2" s="1"/>
  <c r="G518" i="2" s="1"/>
  <c r="C518" i="30"/>
  <c r="I518" i="30" s="1"/>
  <c r="C518" i="31"/>
  <c r="I518" i="31" s="1"/>
  <c r="G518" i="31" s="1"/>
  <c r="C518" i="32"/>
  <c r="I518" i="32" s="1"/>
  <c r="C518" i="33"/>
  <c r="I518" i="33" s="1"/>
  <c r="C518" i="34"/>
  <c r="I518" i="34" s="1"/>
  <c r="C518" i="35"/>
  <c r="I518" i="35" s="1"/>
  <c r="G518" i="35" s="1"/>
  <c r="C518" i="36"/>
  <c r="I518" i="36" s="1"/>
  <c r="C518" i="37"/>
  <c r="I518" i="37" s="1"/>
  <c r="G518" i="37" s="1"/>
  <c r="C518" i="38"/>
  <c r="I518" i="38" s="1"/>
  <c r="G518" i="38" s="1"/>
  <c r="C518" i="39"/>
  <c r="I518" i="39" s="1"/>
  <c r="G518" i="39" s="1"/>
  <c r="C518" i="40"/>
  <c r="I518" i="40" s="1"/>
  <c r="C520" i="2"/>
  <c r="C520" i="30"/>
  <c r="C520" i="31"/>
  <c r="C520" i="32"/>
  <c r="C520" i="33"/>
  <c r="C520" i="34"/>
  <c r="C520" i="35"/>
  <c r="C520" i="36"/>
  <c r="C520" i="37"/>
  <c r="C520" i="38"/>
  <c r="C520" i="39"/>
  <c r="C520" i="40"/>
  <c r="C522" i="2"/>
  <c r="I522" i="2" s="1"/>
  <c r="G522" i="2" s="1"/>
  <c r="C522" i="30"/>
  <c r="I522" i="30" s="1"/>
  <c r="G522" i="30" s="1"/>
  <c r="C522" i="31"/>
  <c r="I522" i="31" s="1"/>
  <c r="G522" i="31" s="1"/>
  <c r="C522" i="32"/>
  <c r="I522" i="32" s="1"/>
  <c r="G522" i="32" s="1"/>
  <c r="C522" i="33"/>
  <c r="I522" i="33" s="1"/>
  <c r="C522" i="34"/>
  <c r="I522" i="34" s="1"/>
  <c r="C522" i="35"/>
  <c r="I522" i="35" s="1"/>
  <c r="C522" i="36"/>
  <c r="I522" i="36" s="1"/>
  <c r="C522" i="37"/>
  <c r="I522" i="37" s="1"/>
  <c r="G522" i="37" s="1"/>
  <c r="C522" i="38"/>
  <c r="I522" i="38" s="1"/>
  <c r="G522" i="38" s="1"/>
  <c r="C522" i="39"/>
  <c r="I522" i="39" s="1"/>
  <c r="G522" i="39" s="1"/>
  <c r="C522" i="40"/>
  <c r="I522" i="40" s="1"/>
  <c r="G522" i="40" s="1"/>
  <c r="C524" i="2"/>
  <c r="C524" i="30"/>
  <c r="C524" i="31"/>
  <c r="C524" i="32"/>
  <c r="C524" i="33"/>
  <c r="C524" i="34"/>
  <c r="C524" i="35"/>
  <c r="C524" i="36"/>
  <c r="C524" i="37"/>
  <c r="C524" i="38"/>
  <c r="C524" i="39"/>
  <c r="C524" i="40"/>
  <c r="C526" i="2"/>
  <c r="C526" i="30"/>
  <c r="C526" i="31"/>
  <c r="C526" i="32"/>
  <c r="C526" i="33"/>
  <c r="C526" i="34"/>
  <c r="C526" i="35"/>
  <c r="C526" i="36"/>
  <c r="C526" i="37"/>
  <c r="C526" i="38"/>
  <c r="C526" i="39"/>
  <c r="C526" i="40"/>
  <c r="C528" i="2"/>
  <c r="C528" i="30"/>
  <c r="C528" i="31"/>
  <c r="C528" i="32"/>
  <c r="C528" i="33"/>
  <c r="C528" i="34"/>
  <c r="C528" i="35"/>
  <c r="C528" i="36"/>
  <c r="C528" i="37"/>
  <c r="C528" i="38"/>
  <c r="C528" i="39"/>
  <c r="C528" i="40"/>
  <c r="C530" i="2"/>
  <c r="C530" i="30"/>
  <c r="C530" i="31"/>
  <c r="C530" i="32"/>
  <c r="C530" i="33"/>
  <c r="C530" i="34"/>
  <c r="C530" i="35"/>
  <c r="C530" i="36"/>
  <c r="C530" i="37"/>
  <c r="C530" i="38"/>
  <c r="C530" i="39"/>
  <c r="C530" i="40"/>
  <c r="C532" i="2"/>
  <c r="I532" i="2" s="1"/>
  <c r="C532" i="30"/>
  <c r="I532" i="30" s="1"/>
  <c r="C532" i="31"/>
  <c r="I532" i="31" s="1"/>
  <c r="C532" i="32"/>
  <c r="I532" i="32" s="1"/>
  <c r="C532" i="33"/>
  <c r="I532" i="33" s="1"/>
  <c r="G532" i="33" s="1"/>
  <c r="C532" i="34"/>
  <c r="I532" i="34" s="1"/>
  <c r="G532" i="34" s="1"/>
  <c r="C532" i="35"/>
  <c r="I532" i="35" s="1"/>
  <c r="G532" i="35" s="1"/>
  <c r="C532" i="36"/>
  <c r="I532" i="36" s="1"/>
  <c r="C532" i="37"/>
  <c r="I532" i="37" s="1"/>
  <c r="G532" i="37" s="1"/>
  <c r="C532" i="38"/>
  <c r="I532" i="38" s="1"/>
  <c r="G532" i="38" s="1"/>
  <c r="C532" i="39"/>
  <c r="I532" i="39" s="1"/>
  <c r="C532" i="40"/>
  <c r="I532" i="40" s="1"/>
  <c r="C534" i="2"/>
  <c r="I534" i="2" s="1"/>
  <c r="G534" i="2" s="1"/>
  <c r="C534" i="30"/>
  <c r="I534" i="30" s="1"/>
  <c r="G534" i="30" s="1"/>
  <c r="C534" i="31"/>
  <c r="I534" i="31" s="1"/>
  <c r="G534" i="31" s="1"/>
  <c r="C534" i="32"/>
  <c r="I534" i="32" s="1"/>
  <c r="C534" i="33"/>
  <c r="I534" i="33" s="1"/>
  <c r="C534" i="34"/>
  <c r="I534" i="34" s="1"/>
  <c r="C534" i="35"/>
  <c r="I534" i="35" s="1"/>
  <c r="G534" i="35" s="1"/>
  <c r="C534" i="36"/>
  <c r="I534" i="36" s="1"/>
  <c r="C534" i="37"/>
  <c r="I534" i="37" s="1"/>
  <c r="G534" i="37" s="1"/>
  <c r="C534" i="38"/>
  <c r="I534" i="38" s="1"/>
  <c r="G534" i="38" s="1"/>
  <c r="C534" i="39"/>
  <c r="I534" i="39" s="1"/>
  <c r="G534" i="39" s="1"/>
  <c r="C534" i="40"/>
  <c r="I534" i="40" s="1"/>
  <c r="G534" i="40" s="1"/>
  <c r="C536" i="2"/>
  <c r="I536" i="2" s="1"/>
  <c r="C536" i="30"/>
  <c r="I536" i="30" s="1"/>
  <c r="C536" i="31"/>
  <c r="I536" i="31" s="1"/>
  <c r="C536" i="32"/>
  <c r="I536" i="32" s="1"/>
  <c r="C536" i="33"/>
  <c r="I536" i="33" s="1"/>
  <c r="G536" i="33" s="1"/>
  <c r="C536" i="34"/>
  <c r="I536" i="34" s="1"/>
  <c r="C536" i="35"/>
  <c r="I536" i="35" s="1"/>
  <c r="C536" i="36"/>
  <c r="I536" i="36" s="1"/>
  <c r="C536" i="37"/>
  <c r="I536" i="37" s="1"/>
  <c r="C536" i="38"/>
  <c r="I536" i="38" s="1"/>
  <c r="G536" i="38" s="1"/>
  <c r="C536" i="39"/>
  <c r="I536" i="39" s="1"/>
  <c r="C536" i="40"/>
  <c r="I536" i="40" s="1"/>
  <c r="G536" i="40" s="1"/>
  <c r="C462" i="2"/>
  <c r="C462" i="30"/>
  <c r="C462" i="31"/>
  <c r="C462" i="32"/>
  <c r="C462" i="33"/>
  <c r="C462" i="34"/>
  <c r="C462" i="35"/>
  <c r="C462" i="36"/>
  <c r="C462" i="38"/>
  <c r="C462" i="39"/>
  <c r="C462" i="40"/>
  <c r="C464" i="2"/>
  <c r="I464" i="2" s="1"/>
  <c r="C464" i="30"/>
  <c r="I464" i="30" s="1"/>
  <c r="C464" i="31"/>
  <c r="I464" i="31" s="1"/>
  <c r="C464" i="32"/>
  <c r="I464" i="32" s="1"/>
  <c r="C464" i="33"/>
  <c r="I464" i="33" s="1"/>
  <c r="C464" i="34"/>
  <c r="I464" i="34" s="1"/>
  <c r="C464" i="35"/>
  <c r="I464" i="35" s="1"/>
  <c r="G464" i="35" s="1"/>
  <c r="C464" i="36"/>
  <c r="I464" i="36" s="1"/>
  <c r="C464" i="37"/>
  <c r="I464" i="37" s="1"/>
  <c r="C464" i="38"/>
  <c r="I464" i="38" s="1"/>
  <c r="G464" i="38" s="1"/>
  <c r="C464" i="39"/>
  <c r="I464" i="39" s="1"/>
  <c r="C464" i="40"/>
  <c r="I464" i="40" s="1"/>
  <c r="G464" i="40" s="1"/>
  <c r="C466" i="2"/>
  <c r="C466" i="30"/>
  <c r="C466" i="31"/>
  <c r="C466" i="32"/>
  <c r="C466" i="34"/>
  <c r="C466" i="35"/>
  <c r="C466" i="36"/>
  <c r="C466" i="37"/>
  <c r="C466" i="38"/>
  <c r="C466" i="39"/>
  <c r="C466" i="40"/>
  <c r="C468" i="2"/>
  <c r="I468" i="2" s="1"/>
  <c r="C468" i="30"/>
  <c r="I468" i="30" s="1"/>
  <c r="C468" i="31"/>
  <c r="I468" i="31" s="1"/>
  <c r="C468" i="32"/>
  <c r="I468" i="32" s="1"/>
  <c r="C468" i="33"/>
  <c r="I468" i="33" s="1"/>
  <c r="G468" i="33" s="1"/>
  <c r="C468" i="34"/>
  <c r="I468" i="34" s="1"/>
  <c r="G468" i="34" s="1"/>
  <c r="C468" i="35"/>
  <c r="I468" i="35" s="1"/>
  <c r="G468" i="35" s="1"/>
  <c r="C468" i="36"/>
  <c r="I468" i="36" s="1"/>
  <c r="C468" i="37"/>
  <c r="I468" i="37" s="1"/>
  <c r="G468" i="37" s="1"/>
  <c r="C468" i="38"/>
  <c r="I468" i="38" s="1"/>
  <c r="G468" i="38" s="1"/>
  <c r="C468" i="39"/>
  <c r="I468" i="39" s="1"/>
  <c r="C468" i="40"/>
  <c r="I468" i="40" s="1"/>
  <c r="C470" i="2"/>
  <c r="C470" i="30"/>
  <c r="C470" i="32"/>
  <c r="C470" i="33"/>
  <c r="C470" i="34"/>
  <c r="C470" i="35"/>
  <c r="C470" i="36"/>
  <c r="C470" i="37"/>
  <c r="C470" i="38"/>
  <c r="C470" i="39"/>
  <c r="C470" i="40"/>
  <c r="C472" i="2"/>
  <c r="I472" i="2" s="1"/>
  <c r="C472" i="30"/>
  <c r="I472" i="30" s="1"/>
  <c r="C472" i="31"/>
  <c r="I472" i="31" s="1"/>
  <c r="G472" i="31" s="1"/>
  <c r="C472" i="32"/>
  <c r="I472" i="32" s="1"/>
  <c r="C472" i="33"/>
  <c r="I472" i="33" s="1"/>
  <c r="C472" i="34"/>
  <c r="I472" i="34" s="1"/>
  <c r="G472" i="34" s="1"/>
  <c r="C472" i="35"/>
  <c r="I472" i="35" s="1"/>
  <c r="C472" i="36"/>
  <c r="I472" i="36" s="1"/>
  <c r="C472" i="37"/>
  <c r="I472" i="37" s="1"/>
  <c r="C472" i="38"/>
  <c r="I472" i="38" s="1"/>
  <c r="G472" i="38" s="1"/>
  <c r="C472" i="39"/>
  <c r="I472" i="39" s="1"/>
  <c r="G472" i="39" s="1"/>
  <c r="C472" i="40"/>
  <c r="I472" i="40" s="1"/>
  <c r="C474" i="2"/>
  <c r="C474" i="30"/>
  <c r="C474" i="31"/>
  <c r="C474" i="32"/>
  <c r="C474" i="33"/>
  <c r="C474" i="34"/>
  <c r="C474" i="35"/>
  <c r="C474" i="36"/>
  <c r="C474" i="37"/>
  <c r="C474" i="38"/>
  <c r="C474" i="39"/>
  <c r="C474" i="40"/>
  <c r="C476" i="2"/>
  <c r="I476" i="2" s="1"/>
  <c r="C476" i="30"/>
  <c r="C476" i="31"/>
  <c r="C476" i="32"/>
  <c r="C476" i="33"/>
  <c r="C476" i="34"/>
  <c r="C476" i="35"/>
  <c r="C476" i="37"/>
  <c r="C476" i="38"/>
  <c r="C476" i="39"/>
  <c r="C476" i="40"/>
  <c r="C478" i="2"/>
  <c r="C478" i="30"/>
  <c r="C478" i="31"/>
  <c r="C478" i="32"/>
  <c r="C478" i="33"/>
  <c r="C478" i="34"/>
  <c r="C478" i="35"/>
  <c r="C478" i="36"/>
  <c r="C478" i="37"/>
  <c r="C478" i="38"/>
  <c r="C478" i="39"/>
  <c r="C478" i="40"/>
  <c r="C480" i="2"/>
  <c r="I480" i="2" s="1"/>
  <c r="C480" i="30"/>
  <c r="I480" i="30" s="1"/>
  <c r="C480" i="31"/>
  <c r="I480" i="31" s="1"/>
  <c r="C480" i="32"/>
  <c r="I480" i="32" s="1"/>
  <c r="G480" i="32" s="1"/>
  <c r="C480" i="33"/>
  <c r="I480" i="33" s="1"/>
  <c r="C480" i="34"/>
  <c r="I480" i="34" s="1"/>
  <c r="G480" i="34" s="1"/>
  <c r="C480" i="35"/>
  <c r="I480" i="35" s="1"/>
  <c r="G480" i="35" s="1"/>
  <c r="C480" i="36"/>
  <c r="I480" i="36" s="1"/>
  <c r="C480" i="37"/>
  <c r="I480" i="37" s="1"/>
  <c r="C480" i="38"/>
  <c r="I480" i="38" s="1"/>
  <c r="G480" i="38" s="1"/>
  <c r="C480" i="39"/>
  <c r="I480" i="39" s="1"/>
  <c r="C480" i="40"/>
  <c r="I480" i="40" s="1"/>
  <c r="C482" i="2"/>
  <c r="C482" i="30"/>
  <c r="C482" i="31"/>
  <c r="C482" i="32"/>
  <c r="C482" i="33"/>
  <c r="C482" i="34"/>
  <c r="C482" i="35"/>
  <c r="C482" i="36"/>
  <c r="C482" i="37"/>
  <c r="C482" i="38"/>
  <c r="C482" i="39"/>
  <c r="C482" i="40"/>
  <c r="C484" i="2"/>
  <c r="C484" i="30"/>
  <c r="C484" i="31"/>
  <c r="C484" i="32"/>
  <c r="C484" i="33"/>
  <c r="C484" i="34"/>
  <c r="C484" i="35"/>
  <c r="C484" i="36"/>
  <c r="C484" i="37"/>
  <c r="C484" i="38"/>
  <c r="C484" i="39"/>
  <c r="C484" i="40"/>
  <c r="C486" i="2"/>
  <c r="I486" i="2" s="1"/>
  <c r="C486" i="30"/>
  <c r="I486" i="30" s="1"/>
  <c r="C486" i="31"/>
  <c r="I486" i="31" s="1"/>
  <c r="G486" i="31" s="1"/>
  <c r="C486" i="32"/>
  <c r="I486" i="32" s="1"/>
  <c r="C486" i="33"/>
  <c r="I486" i="33" s="1"/>
  <c r="G486" i="33" s="1"/>
  <c r="C486" i="34"/>
  <c r="I486" i="34" s="1"/>
  <c r="C486" i="35"/>
  <c r="I486" i="35" s="1"/>
  <c r="C486" i="36"/>
  <c r="I486" i="36" s="1"/>
  <c r="C486" i="37"/>
  <c r="I486" i="37" s="1"/>
  <c r="C486" i="38"/>
  <c r="I486" i="38" s="1"/>
  <c r="G486" i="38" s="1"/>
  <c r="C486" i="39"/>
  <c r="I486" i="39" s="1"/>
  <c r="J486" i="39" s="1"/>
  <c r="U292" i="44" s="1"/>
  <c r="C486" i="40"/>
  <c r="I486" i="40" s="1"/>
  <c r="J489" i="2"/>
  <c r="J489" i="30"/>
  <c r="J489" i="31"/>
  <c r="J489" i="32"/>
  <c r="J489" i="33"/>
  <c r="J489" i="34"/>
  <c r="J489" i="35"/>
  <c r="J489" i="36"/>
  <c r="J489" i="37"/>
  <c r="J489" i="38"/>
  <c r="J489" i="39"/>
  <c r="J489" i="40"/>
  <c r="C490" i="2"/>
  <c r="I490" i="2" s="1"/>
  <c r="C490" i="30"/>
  <c r="I490" i="30" s="1"/>
  <c r="C490" i="31"/>
  <c r="I490" i="31" s="1"/>
  <c r="G490" i="31" s="1"/>
  <c r="C490" i="32"/>
  <c r="I490" i="32" s="1"/>
  <c r="C490" i="33"/>
  <c r="I490" i="33" s="1"/>
  <c r="G490" i="33" s="1"/>
  <c r="C490" i="34"/>
  <c r="I490" i="34" s="1"/>
  <c r="G490" i="34" s="1"/>
  <c r="C490" i="35"/>
  <c r="I490" i="35" s="1"/>
  <c r="C490" i="36"/>
  <c r="I490" i="36" s="1"/>
  <c r="C490" i="37"/>
  <c r="I490" i="37" s="1"/>
  <c r="C490" i="38"/>
  <c r="I490" i="38" s="1"/>
  <c r="G490" i="38" s="1"/>
  <c r="C490" i="39"/>
  <c r="I490" i="39" s="1"/>
  <c r="G490" i="39" s="1"/>
  <c r="C490" i="40"/>
  <c r="I490" i="40" s="1"/>
  <c r="C492" i="2"/>
  <c r="I492" i="2" s="1"/>
  <c r="C492" i="30"/>
  <c r="I492" i="30" s="1"/>
  <c r="C492" i="31"/>
  <c r="I492" i="31" s="1"/>
  <c r="C492" i="32"/>
  <c r="I492" i="32" s="1"/>
  <c r="G492" i="32" s="1"/>
  <c r="C492" i="33"/>
  <c r="I492" i="33" s="1"/>
  <c r="C492" i="34"/>
  <c r="I492" i="34" s="1"/>
  <c r="G492" i="34" s="1"/>
  <c r="C492" i="35"/>
  <c r="I492" i="35" s="1"/>
  <c r="G492" i="35" s="1"/>
  <c r="C492" i="36"/>
  <c r="I492" i="36" s="1"/>
  <c r="C492" i="37"/>
  <c r="I492" i="37" s="1"/>
  <c r="G492" i="37" s="1"/>
  <c r="C492" i="38"/>
  <c r="I492" i="38" s="1"/>
  <c r="G492" i="38" s="1"/>
  <c r="C492" i="39"/>
  <c r="I492" i="39" s="1"/>
  <c r="C492" i="40"/>
  <c r="I492" i="40" s="1"/>
  <c r="C494" i="2"/>
  <c r="I494" i="2" s="1"/>
  <c r="C494" i="30"/>
  <c r="I494" i="30" s="1"/>
  <c r="C494" i="31"/>
  <c r="I494" i="31" s="1"/>
  <c r="G494" i="31" s="1"/>
  <c r="C494" i="32"/>
  <c r="I494" i="32" s="1"/>
  <c r="C494" i="33"/>
  <c r="I494" i="33" s="1"/>
  <c r="G494" i="33" s="1"/>
  <c r="C494" i="34"/>
  <c r="I494" i="34" s="1"/>
  <c r="G494" i="34" s="1"/>
  <c r="C494" i="35"/>
  <c r="I494" i="35" s="1"/>
  <c r="G494" i="35" s="1"/>
  <c r="C494" i="36"/>
  <c r="I494" i="36" s="1"/>
  <c r="C494" i="37"/>
  <c r="I494" i="37" s="1"/>
  <c r="C494" i="38"/>
  <c r="I494" i="38" s="1"/>
  <c r="G494" i="38" s="1"/>
  <c r="C494" i="39"/>
  <c r="I494" i="39" s="1"/>
  <c r="G494" i="39" s="1"/>
  <c r="C494" i="40"/>
  <c r="I494" i="40" s="1"/>
  <c r="C496" i="2"/>
  <c r="I496" i="2" s="1"/>
  <c r="G496" i="2" s="1"/>
  <c r="C496" i="30"/>
  <c r="I496" i="30" s="1"/>
  <c r="C496" i="31"/>
  <c r="I496" i="31" s="1"/>
  <c r="C496" i="32"/>
  <c r="I496" i="32" s="1"/>
  <c r="C496" i="33"/>
  <c r="I496" i="33" s="1"/>
  <c r="G496" i="33" s="1"/>
  <c r="C496" i="34"/>
  <c r="I496" i="34" s="1"/>
  <c r="C496" i="35"/>
  <c r="I496" i="35" s="1"/>
  <c r="G496" i="35" s="1"/>
  <c r="C496" i="36"/>
  <c r="I496" i="36" s="1"/>
  <c r="G496" i="36" s="1"/>
  <c r="C496" i="37"/>
  <c r="I496" i="37" s="1"/>
  <c r="C496" i="38"/>
  <c r="I496" i="38" s="1"/>
  <c r="G496" i="38" s="1"/>
  <c r="C496" i="39"/>
  <c r="I496" i="39" s="1"/>
  <c r="C496" i="40"/>
  <c r="I496" i="40" s="1"/>
  <c r="C498" i="2"/>
  <c r="I498" i="2" s="1"/>
  <c r="C498" i="30"/>
  <c r="I498" i="30" s="1"/>
  <c r="J498" i="30" s="1"/>
  <c r="L298" i="44" s="1"/>
  <c r="C498" i="31"/>
  <c r="I498" i="31" s="1"/>
  <c r="C498" i="32"/>
  <c r="I498" i="32" s="1"/>
  <c r="C498" i="33"/>
  <c r="I498" i="33" s="1"/>
  <c r="C498" i="34"/>
  <c r="I498" i="34" s="1"/>
  <c r="C498" i="35"/>
  <c r="I498" i="35" s="1"/>
  <c r="C498" i="36"/>
  <c r="I498" i="36" s="1"/>
  <c r="C498" i="37"/>
  <c r="I498" i="37" s="1"/>
  <c r="C498" i="38"/>
  <c r="I498" i="38" s="1"/>
  <c r="G498" i="38" s="1"/>
  <c r="C498" i="39"/>
  <c r="I498" i="39" s="1"/>
  <c r="C498" i="40"/>
  <c r="I498" i="40" s="1"/>
  <c r="G498" i="40" s="1"/>
  <c r="C500" i="2"/>
  <c r="I500" i="2" s="1"/>
  <c r="C500" i="30"/>
  <c r="I500" i="30" s="1"/>
  <c r="C500" i="31"/>
  <c r="I500" i="31" s="1"/>
  <c r="C500" i="32"/>
  <c r="I500" i="32" s="1"/>
  <c r="C500" i="33"/>
  <c r="I500" i="33" s="1"/>
  <c r="C500" i="34"/>
  <c r="I500" i="34" s="1"/>
  <c r="G500" i="34" s="1"/>
  <c r="C500" i="35"/>
  <c r="I500" i="35" s="1"/>
  <c r="C500" i="36"/>
  <c r="I500" i="36" s="1"/>
  <c r="C500" i="37"/>
  <c r="I500" i="37" s="1"/>
  <c r="C500" i="38"/>
  <c r="I500" i="38" s="1"/>
  <c r="G500" i="38" s="1"/>
  <c r="C500" i="39"/>
  <c r="I500" i="39" s="1"/>
  <c r="C500" i="40"/>
  <c r="I500" i="40" s="1"/>
  <c r="C129" i="2"/>
  <c r="I129" i="2" s="1"/>
  <c r="E553" i="2"/>
  <c r="E555" i="2"/>
  <c r="E557" i="2"/>
  <c r="E559" i="2"/>
  <c r="E561" i="2"/>
  <c r="M101" i="17"/>
  <c r="M99" i="17" s="1"/>
  <c r="K98" i="17" s="1"/>
  <c r="M107" i="17"/>
  <c r="M141" i="17"/>
  <c r="M146" i="17"/>
  <c r="M162" i="17"/>
  <c r="L19" i="71"/>
  <c r="M19" i="71" s="1"/>
  <c r="J19" i="71" s="1"/>
  <c r="K19" i="71" s="1"/>
  <c r="M197" i="17"/>
  <c r="M218" i="17"/>
  <c r="M230" i="17"/>
  <c r="M275" i="17"/>
  <c r="M293" i="17"/>
  <c r="M310" i="17"/>
  <c r="L18" i="71"/>
  <c r="M18" i="71" s="1"/>
  <c r="J18" i="71" s="1"/>
  <c r="K18" i="71" s="1"/>
  <c r="L17" i="71"/>
  <c r="M17" i="71" s="1"/>
  <c r="J17" i="71" s="1"/>
  <c r="K17" i="71" s="1"/>
  <c r="C123" i="74"/>
  <c r="V122" i="74"/>
  <c r="U122" i="74"/>
  <c r="T122" i="74"/>
  <c r="S122" i="74"/>
  <c r="R122" i="74"/>
  <c r="Q122" i="74"/>
  <c r="C122" i="74"/>
  <c r="D122" i="74" s="1"/>
  <c r="V121" i="74"/>
  <c r="U121" i="74"/>
  <c r="T121" i="74"/>
  <c r="S121" i="74"/>
  <c r="R121" i="74"/>
  <c r="Q121" i="74"/>
  <c r="C121" i="74"/>
  <c r="D121" i="74" s="1"/>
  <c r="V120" i="74"/>
  <c r="U120" i="74"/>
  <c r="T120" i="74"/>
  <c r="S120" i="74"/>
  <c r="R120" i="74"/>
  <c r="Q120" i="74"/>
  <c r="C120" i="74"/>
  <c r="D120" i="74" s="1"/>
  <c r="V119" i="74"/>
  <c r="U119" i="74"/>
  <c r="T119" i="74"/>
  <c r="S119" i="74"/>
  <c r="R119" i="74"/>
  <c r="Q119" i="74"/>
  <c r="C119" i="74"/>
  <c r="D119" i="74" s="1"/>
  <c r="V118" i="74"/>
  <c r="U118" i="74"/>
  <c r="T118" i="74"/>
  <c r="S118" i="74"/>
  <c r="R118" i="74"/>
  <c r="Q118" i="74"/>
  <c r="C118" i="74"/>
  <c r="D118" i="74" s="1"/>
  <c r="V117" i="74"/>
  <c r="U117" i="74"/>
  <c r="T117" i="74"/>
  <c r="S117" i="74"/>
  <c r="R117" i="74"/>
  <c r="Q117" i="74"/>
  <c r="C117" i="74"/>
  <c r="D117" i="74" s="1"/>
  <c r="V116" i="74"/>
  <c r="U116" i="74"/>
  <c r="T116" i="74"/>
  <c r="S116" i="74"/>
  <c r="R116" i="74"/>
  <c r="Q116" i="74"/>
  <c r="C116" i="74"/>
  <c r="D116" i="74" s="1"/>
  <c r="V115" i="74"/>
  <c r="U115" i="74"/>
  <c r="T115" i="74"/>
  <c r="S115" i="74"/>
  <c r="R115" i="74"/>
  <c r="Q115" i="74"/>
  <c r="C115" i="74"/>
  <c r="D115" i="74" s="1"/>
  <c r="V114" i="74"/>
  <c r="U114" i="74"/>
  <c r="T114" i="74"/>
  <c r="S114" i="74"/>
  <c r="R114" i="74"/>
  <c r="Q114" i="74"/>
  <c r="C114" i="74"/>
  <c r="D114" i="74" s="1"/>
  <c r="V113" i="74"/>
  <c r="U113" i="74"/>
  <c r="T113" i="74"/>
  <c r="S113" i="74"/>
  <c r="R113" i="74"/>
  <c r="Q113" i="74"/>
  <c r="C113" i="74"/>
  <c r="D113" i="74" s="1"/>
  <c r="V112" i="74"/>
  <c r="U112" i="74"/>
  <c r="T112" i="74"/>
  <c r="S112" i="74"/>
  <c r="R112" i="74"/>
  <c r="Q112" i="74"/>
  <c r="C112" i="74"/>
  <c r="D112" i="74" s="1"/>
  <c r="V111" i="74"/>
  <c r="U111" i="74"/>
  <c r="T111" i="74"/>
  <c r="S111" i="74"/>
  <c r="R111" i="74"/>
  <c r="Q111" i="74"/>
  <c r="C111" i="74"/>
  <c r="D111" i="74" s="1"/>
  <c r="V110" i="74"/>
  <c r="U110" i="74"/>
  <c r="T110" i="74"/>
  <c r="S110" i="74"/>
  <c r="R110" i="74"/>
  <c r="Q110" i="74"/>
  <c r="C110" i="74"/>
  <c r="D110" i="74" s="1"/>
  <c r="V109" i="74"/>
  <c r="U109" i="74"/>
  <c r="T109" i="74"/>
  <c r="S109" i="74"/>
  <c r="R109" i="74"/>
  <c r="Q109" i="74"/>
  <c r="C109" i="74"/>
  <c r="D109" i="74" s="1"/>
  <c r="V108" i="74"/>
  <c r="U108" i="74"/>
  <c r="T108" i="74"/>
  <c r="S108" i="74"/>
  <c r="R108" i="74"/>
  <c r="Q108" i="74"/>
  <c r="C108" i="74"/>
  <c r="D108" i="74" s="1"/>
  <c r="V107" i="74"/>
  <c r="U107" i="74"/>
  <c r="T107" i="74"/>
  <c r="S107" i="74"/>
  <c r="R107" i="74"/>
  <c r="Q107" i="74"/>
  <c r="C107" i="74"/>
  <c r="D107" i="74" s="1"/>
  <c r="V106" i="74"/>
  <c r="U106" i="74"/>
  <c r="T106" i="74"/>
  <c r="S106" i="74"/>
  <c r="R106" i="74"/>
  <c r="Q106" i="74"/>
  <c r="C106" i="74"/>
  <c r="D106" i="74" s="1"/>
  <c r="V105" i="74"/>
  <c r="U105" i="74"/>
  <c r="T105" i="74"/>
  <c r="S105" i="74"/>
  <c r="R105" i="74"/>
  <c r="Q105" i="74"/>
  <c r="C105" i="74"/>
  <c r="D105" i="74" s="1"/>
  <c r="V104" i="74"/>
  <c r="U104" i="74"/>
  <c r="T104" i="74"/>
  <c r="S104" i="74"/>
  <c r="R104" i="74"/>
  <c r="Q104" i="74"/>
  <c r="C104" i="74"/>
  <c r="D104" i="74" s="1"/>
  <c r="V103" i="74"/>
  <c r="U103" i="74"/>
  <c r="T103" i="74"/>
  <c r="S103" i="74"/>
  <c r="R103" i="74"/>
  <c r="Q103" i="74"/>
  <c r="C103" i="74"/>
  <c r="D103" i="74" s="1"/>
  <c r="V102" i="74"/>
  <c r="U102" i="74"/>
  <c r="T102" i="74"/>
  <c r="S102" i="74"/>
  <c r="R102" i="74"/>
  <c r="Q102" i="74"/>
  <c r="C102" i="74"/>
  <c r="D102" i="74" s="1"/>
  <c r="V101" i="74"/>
  <c r="U101" i="74"/>
  <c r="T101" i="74"/>
  <c r="S101" i="74"/>
  <c r="R101" i="74"/>
  <c r="Q101" i="74"/>
  <c r="C101" i="74"/>
  <c r="D101" i="74" s="1"/>
  <c r="V100" i="74"/>
  <c r="U100" i="74"/>
  <c r="T100" i="74"/>
  <c r="S100" i="74"/>
  <c r="R100" i="74"/>
  <c r="Q100" i="74"/>
  <c r="C100" i="74"/>
  <c r="D100" i="74" s="1"/>
  <c r="V99" i="74"/>
  <c r="U99" i="74"/>
  <c r="T99" i="74"/>
  <c r="S99" i="74"/>
  <c r="R99" i="74"/>
  <c r="Q99" i="74"/>
  <c r="C99" i="74"/>
  <c r="D99" i="74" s="1"/>
  <c r="V98" i="74"/>
  <c r="U98" i="74"/>
  <c r="T98" i="74"/>
  <c r="S98" i="74"/>
  <c r="R98" i="74"/>
  <c r="Q98" i="74"/>
  <c r="C98" i="74"/>
  <c r="D98" i="74" s="1"/>
  <c r="V97" i="74"/>
  <c r="U97" i="74"/>
  <c r="T97" i="74"/>
  <c r="S97" i="74"/>
  <c r="R97" i="74"/>
  <c r="Q97" i="74"/>
  <c r="C97" i="74"/>
  <c r="D97" i="74" s="1"/>
  <c r="V96" i="74"/>
  <c r="U96" i="74"/>
  <c r="T96" i="74"/>
  <c r="S96" i="74"/>
  <c r="R96" i="74"/>
  <c r="Q96" i="74"/>
  <c r="C96" i="74"/>
  <c r="D96" i="74" s="1"/>
  <c r="V95" i="74"/>
  <c r="U95" i="74"/>
  <c r="T95" i="74"/>
  <c r="S95" i="74"/>
  <c r="R95" i="74"/>
  <c r="Q95" i="74"/>
  <c r="C95" i="74"/>
  <c r="D95" i="74" s="1"/>
  <c r="V94" i="74"/>
  <c r="U94" i="74"/>
  <c r="T94" i="74"/>
  <c r="S94" i="74"/>
  <c r="R94" i="74"/>
  <c r="Q94" i="74"/>
  <c r="C94" i="74"/>
  <c r="D94" i="74" s="1"/>
  <c r="V93" i="74"/>
  <c r="U93" i="74"/>
  <c r="T93" i="74"/>
  <c r="S93" i="74"/>
  <c r="R93" i="74"/>
  <c r="Q93" i="74"/>
  <c r="C93" i="74"/>
  <c r="D93" i="74" s="1"/>
  <c r="V92" i="74"/>
  <c r="U92" i="74"/>
  <c r="T92" i="74"/>
  <c r="S92" i="74"/>
  <c r="R92" i="74"/>
  <c r="Q92" i="74"/>
  <c r="C92" i="74"/>
  <c r="D92" i="74" s="1"/>
  <c r="V91" i="74"/>
  <c r="U91" i="74"/>
  <c r="T91" i="74"/>
  <c r="S91" i="74"/>
  <c r="R91" i="74"/>
  <c r="Q91" i="74"/>
  <c r="C91" i="74"/>
  <c r="D91" i="74" s="1"/>
  <c r="V90" i="74"/>
  <c r="U90" i="74"/>
  <c r="T90" i="74"/>
  <c r="S90" i="74"/>
  <c r="R90" i="74"/>
  <c r="Q90" i="74"/>
  <c r="C90" i="74"/>
  <c r="D90" i="74" s="1"/>
  <c r="V89" i="74"/>
  <c r="U89" i="74"/>
  <c r="T89" i="74"/>
  <c r="S89" i="74"/>
  <c r="R89" i="74"/>
  <c r="Q89" i="74"/>
  <c r="C89" i="74"/>
  <c r="D89" i="74" s="1"/>
  <c r="V88" i="74"/>
  <c r="U88" i="74"/>
  <c r="T88" i="74"/>
  <c r="S88" i="74"/>
  <c r="R88" i="74"/>
  <c r="Q88" i="74"/>
  <c r="C88" i="74"/>
  <c r="D88" i="74" s="1"/>
  <c r="V87" i="74"/>
  <c r="U87" i="74"/>
  <c r="T87" i="74"/>
  <c r="S87" i="74"/>
  <c r="R87" i="74"/>
  <c r="Q87" i="74"/>
  <c r="C87" i="74"/>
  <c r="D87" i="74" s="1"/>
  <c r="V86" i="74"/>
  <c r="U86" i="74"/>
  <c r="T86" i="74"/>
  <c r="S86" i="74"/>
  <c r="R86" i="74"/>
  <c r="Q86" i="74"/>
  <c r="C86" i="74"/>
  <c r="D86" i="74" s="1"/>
  <c r="V85" i="74"/>
  <c r="U85" i="74"/>
  <c r="T85" i="74"/>
  <c r="S85" i="74"/>
  <c r="R85" i="74"/>
  <c r="Q85" i="74"/>
  <c r="C85" i="74"/>
  <c r="D85" i="74" s="1"/>
  <c r="V84" i="74"/>
  <c r="U84" i="74"/>
  <c r="T84" i="74"/>
  <c r="S84" i="74"/>
  <c r="R84" i="74"/>
  <c r="Q84" i="74"/>
  <c r="C84" i="74"/>
  <c r="D84" i="74" s="1"/>
  <c r="V83" i="74"/>
  <c r="U83" i="74"/>
  <c r="T83" i="74"/>
  <c r="S83" i="74"/>
  <c r="R83" i="74"/>
  <c r="Q83" i="74"/>
  <c r="C83" i="74"/>
  <c r="D83" i="74" s="1"/>
  <c r="V82" i="74"/>
  <c r="U82" i="74"/>
  <c r="T82" i="74"/>
  <c r="S82" i="74"/>
  <c r="R82" i="74"/>
  <c r="Q82" i="74"/>
  <c r="C82" i="74"/>
  <c r="D82" i="74" s="1"/>
  <c r="V81" i="74"/>
  <c r="U81" i="74"/>
  <c r="T81" i="74"/>
  <c r="S81" i="74"/>
  <c r="R81" i="74"/>
  <c r="Q81" i="74"/>
  <c r="C81" i="74"/>
  <c r="D81" i="74" s="1"/>
  <c r="V80" i="74"/>
  <c r="U80" i="74"/>
  <c r="T80" i="74"/>
  <c r="S80" i="74"/>
  <c r="R80" i="74"/>
  <c r="Q80" i="74"/>
  <c r="C80" i="74"/>
  <c r="D80" i="74" s="1"/>
  <c r="V79" i="74"/>
  <c r="U79" i="74"/>
  <c r="T79" i="74"/>
  <c r="S79" i="74"/>
  <c r="R79" i="74"/>
  <c r="Q79" i="74"/>
  <c r="C79" i="74"/>
  <c r="D79" i="74" s="1"/>
  <c r="V78" i="74"/>
  <c r="U78" i="74"/>
  <c r="T78" i="74"/>
  <c r="S78" i="74"/>
  <c r="R78" i="74"/>
  <c r="Q78" i="74"/>
  <c r="C78" i="74"/>
  <c r="D78" i="74" s="1"/>
  <c r="V77" i="74"/>
  <c r="U77" i="74"/>
  <c r="T77" i="74"/>
  <c r="S77" i="74"/>
  <c r="R77" i="74"/>
  <c r="Q77" i="74"/>
  <c r="C77" i="74"/>
  <c r="D77" i="74" s="1"/>
  <c r="V76" i="74"/>
  <c r="U76" i="74"/>
  <c r="T76" i="74"/>
  <c r="S76" i="74"/>
  <c r="R76" i="74"/>
  <c r="Q76" i="74"/>
  <c r="C76" i="74"/>
  <c r="D76" i="74" s="1"/>
  <c r="V75" i="74"/>
  <c r="U75" i="74"/>
  <c r="T75" i="74"/>
  <c r="S75" i="74"/>
  <c r="R75" i="74"/>
  <c r="Q75" i="74"/>
  <c r="C75" i="74"/>
  <c r="D75" i="74" s="1"/>
  <c r="V74" i="74"/>
  <c r="U74" i="74"/>
  <c r="T74" i="74"/>
  <c r="S74" i="74"/>
  <c r="R74" i="74"/>
  <c r="Q74" i="74"/>
  <c r="C74" i="74"/>
  <c r="D74" i="74" s="1"/>
  <c r="V73" i="74"/>
  <c r="U73" i="74"/>
  <c r="T73" i="74"/>
  <c r="S73" i="74"/>
  <c r="R73" i="74"/>
  <c r="Q73" i="74"/>
  <c r="C73" i="74"/>
  <c r="D73" i="74" s="1"/>
  <c r="V72" i="74"/>
  <c r="U72" i="74"/>
  <c r="T72" i="74"/>
  <c r="S72" i="74"/>
  <c r="R72" i="74"/>
  <c r="Q72" i="74"/>
  <c r="C72" i="74"/>
  <c r="D72" i="74" s="1"/>
  <c r="V71" i="74"/>
  <c r="U71" i="74"/>
  <c r="T71" i="74"/>
  <c r="S71" i="74"/>
  <c r="R71" i="74"/>
  <c r="Q71" i="74"/>
  <c r="C71" i="74"/>
  <c r="D71" i="74" s="1"/>
  <c r="V70" i="74"/>
  <c r="U70" i="74"/>
  <c r="T70" i="74"/>
  <c r="S70" i="74"/>
  <c r="R70" i="74"/>
  <c r="Q70" i="74"/>
  <c r="C70" i="74"/>
  <c r="D70" i="74" s="1"/>
  <c r="V69" i="74"/>
  <c r="U69" i="74"/>
  <c r="T69" i="74"/>
  <c r="S69" i="74"/>
  <c r="R69" i="74"/>
  <c r="Q69" i="74"/>
  <c r="C69" i="74"/>
  <c r="D69" i="74" s="1"/>
  <c r="V68" i="74"/>
  <c r="U68" i="74"/>
  <c r="T68" i="74"/>
  <c r="S68" i="74"/>
  <c r="R68" i="74"/>
  <c r="Q68" i="74"/>
  <c r="C68" i="74"/>
  <c r="D68" i="74" s="1"/>
  <c r="V67" i="74"/>
  <c r="U67" i="74"/>
  <c r="T67" i="74"/>
  <c r="S67" i="74"/>
  <c r="R67" i="74"/>
  <c r="Q67" i="74"/>
  <c r="C67" i="74"/>
  <c r="D67" i="74" s="1"/>
  <c r="V66" i="74"/>
  <c r="U66" i="74"/>
  <c r="T66" i="74"/>
  <c r="S66" i="74"/>
  <c r="R66" i="74"/>
  <c r="Q66" i="74"/>
  <c r="C66" i="74"/>
  <c r="D66" i="74" s="1"/>
  <c r="V65" i="74"/>
  <c r="U65" i="74"/>
  <c r="T65" i="74"/>
  <c r="S65" i="74"/>
  <c r="R65" i="74"/>
  <c r="Q65" i="74"/>
  <c r="C65" i="74"/>
  <c r="D65" i="74" s="1"/>
  <c r="V64" i="74"/>
  <c r="U64" i="74"/>
  <c r="T64" i="74"/>
  <c r="S64" i="74"/>
  <c r="R64" i="74"/>
  <c r="Q64" i="74"/>
  <c r="C64" i="74"/>
  <c r="D64" i="74" s="1"/>
  <c r="V63" i="74"/>
  <c r="U63" i="74"/>
  <c r="T63" i="74"/>
  <c r="S63" i="74"/>
  <c r="R63" i="74"/>
  <c r="Q63" i="74"/>
  <c r="C63" i="74"/>
  <c r="D63" i="74" s="1"/>
  <c r="V62" i="74"/>
  <c r="U62" i="74"/>
  <c r="T62" i="74"/>
  <c r="S62" i="74"/>
  <c r="R62" i="74"/>
  <c r="Q62" i="74"/>
  <c r="C62" i="74"/>
  <c r="D62" i="74" s="1"/>
  <c r="V61" i="74"/>
  <c r="U61" i="74"/>
  <c r="T61" i="74"/>
  <c r="S61" i="74"/>
  <c r="R61" i="74"/>
  <c r="Q61" i="74"/>
  <c r="C61" i="74"/>
  <c r="D61" i="74" s="1"/>
  <c r="V60" i="74"/>
  <c r="U60" i="74"/>
  <c r="T60" i="74"/>
  <c r="S60" i="74"/>
  <c r="R60" i="74"/>
  <c r="Q60" i="74"/>
  <c r="C60" i="74"/>
  <c r="D60" i="74" s="1"/>
  <c r="V59" i="74"/>
  <c r="U59" i="74"/>
  <c r="T59" i="74"/>
  <c r="S59" i="74"/>
  <c r="R59" i="74"/>
  <c r="Q59" i="74"/>
  <c r="C59" i="74"/>
  <c r="D59" i="74" s="1"/>
  <c r="V58" i="74"/>
  <c r="U58" i="74"/>
  <c r="T58" i="74"/>
  <c r="S58" i="74"/>
  <c r="R58" i="74"/>
  <c r="Q58" i="74"/>
  <c r="C58" i="74"/>
  <c r="D58" i="74" s="1"/>
  <c r="V57" i="74"/>
  <c r="U57" i="74"/>
  <c r="T57" i="74"/>
  <c r="S57" i="74"/>
  <c r="R57" i="74"/>
  <c r="Q57" i="74"/>
  <c r="C57" i="74"/>
  <c r="D57" i="74" s="1"/>
  <c r="V56" i="74"/>
  <c r="U56" i="74"/>
  <c r="T56" i="74"/>
  <c r="S56" i="74"/>
  <c r="R56" i="74"/>
  <c r="Q56" i="74"/>
  <c r="C56" i="74"/>
  <c r="D56" i="74" s="1"/>
  <c r="V55" i="74"/>
  <c r="U55" i="74"/>
  <c r="T55" i="74"/>
  <c r="S55" i="74"/>
  <c r="R55" i="74"/>
  <c r="Q55" i="74"/>
  <c r="C55" i="74"/>
  <c r="D55" i="74" s="1"/>
  <c r="V54" i="74"/>
  <c r="U54" i="74"/>
  <c r="T54" i="74"/>
  <c r="S54" i="74"/>
  <c r="R54" i="74"/>
  <c r="Q54" i="74"/>
  <c r="C54" i="74"/>
  <c r="D54" i="74" s="1"/>
  <c r="V53" i="74"/>
  <c r="U53" i="74"/>
  <c r="T53" i="74"/>
  <c r="S53" i="74"/>
  <c r="R53" i="74"/>
  <c r="Q53" i="74"/>
  <c r="C53" i="74"/>
  <c r="D53" i="74" s="1"/>
  <c r="V52" i="74"/>
  <c r="U52" i="74"/>
  <c r="T52" i="74"/>
  <c r="S52" i="74"/>
  <c r="R52" i="74"/>
  <c r="Q52" i="74"/>
  <c r="C52" i="74"/>
  <c r="D52" i="74" s="1"/>
  <c r="V51" i="74"/>
  <c r="U51" i="74"/>
  <c r="T51" i="74"/>
  <c r="S51" i="74"/>
  <c r="R51" i="74"/>
  <c r="Q51" i="74"/>
  <c r="C51" i="74"/>
  <c r="D51" i="74" s="1"/>
  <c r="V50" i="74"/>
  <c r="U50" i="74"/>
  <c r="T50" i="74"/>
  <c r="S50" i="74"/>
  <c r="R50" i="74"/>
  <c r="Q50" i="74"/>
  <c r="C50" i="74"/>
  <c r="D50" i="74" s="1"/>
  <c r="V49" i="74"/>
  <c r="U49" i="74"/>
  <c r="T49" i="74"/>
  <c r="S49" i="74"/>
  <c r="R49" i="74"/>
  <c r="Q49" i="74"/>
  <c r="C49" i="74"/>
  <c r="D49" i="74" s="1"/>
  <c r="V48" i="74"/>
  <c r="U48" i="74"/>
  <c r="T48" i="74"/>
  <c r="S48" i="74"/>
  <c r="R48" i="74"/>
  <c r="Q48" i="74"/>
  <c r="C48" i="74"/>
  <c r="D48" i="74" s="1"/>
  <c r="V47" i="74"/>
  <c r="U47" i="74"/>
  <c r="T47" i="74"/>
  <c r="S47" i="74"/>
  <c r="R47" i="74"/>
  <c r="Q47" i="74"/>
  <c r="C47" i="74"/>
  <c r="D47" i="74" s="1"/>
  <c r="V46" i="74"/>
  <c r="U46" i="74"/>
  <c r="T46" i="74"/>
  <c r="S46" i="74"/>
  <c r="R46" i="74"/>
  <c r="Q46" i="74"/>
  <c r="C46" i="74"/>
  <c r="D46" i="74" s="1"/>
  <c r="V45" i="74"/>
  <c r="U45" i="74"/>
  <c r="T45" i="74"/>
  <c r="S45" i="74"/>
  <c r="R45" i="74"/>
  <c r="Q45" i="74"/>
  <c r="C45" i="74"/>
  <c r="D45" i="74" s="1"/>
  <c r="V44" i="74"/>
  <c r="U44" i="74"/>
  <c r="T44" i="74"/>
  <c r="S44" i="74"/>
  <c r="R44" i="74"/>
  <c r="Q44" i="74"/>
  <c r="C44" i="74"/>
  <c r="D44" i="74" s="1"/>
  <c r="V43" i="74"/>
  <c r="U43" i="74"/>
  <c r="T43" i="74"/>
  <c r="S43" i="74"/>
  <c r="R43" i="74"/>
  <c r="Q43" i="74"/>
  <c r="C43" i="74"/>
  <c r="D43" i="74" s="1"/>
  <c r="V42" i="74"/>
  <c r="U42" i="74"/>
  <c r="T42" i="74"/>
  <c r="S42" i="74"/>
  <c r="R42" i="74"/>
  <c r="Q42" i="74"/>
  <c r="C42" i="74"/>
  <c r="D42" i="74" s="1"/>
  <c r="V41" i="74"/>
  <c r="U41" i="74"/>
  <c r="T41" i="74"/>
  <c r="S41" i="74"/>
  <c r="R41" i="74"/>
  <c r="Q41" i="74"/>
  <c r="C41" i="74"/>
  <c r="D41" i="74" s="1"/>
  <c r="V40" i="74"/>
  <c r="U40" i="74"/>
  <c r="T40" i="74"/>
  <c r="S40" i="74"/>
  <c r="R40" i="74"/>
  <c r="Q40" i="74"/>
  <c r="C40" i="74"/>
  <c r="D40" i="74" s="1"/>
  <c r="V39" i="74"/>
  <c r="U39" i="74"/>
  <c r="T39" i="74"/>
  <c r="S39" i="74"/>
  <c r="R39" i="74"/>
  <c r="Q39" i="74"/>
  <c r="C39" i="74"/>
  <c r="D39" i="74" s="1"/>
  <c r="V38" i="74"/>
  <c r="U38" i="74"/>
  <c r="T38" i="74"/>
  <c r="S38" i="74"/>
  <c r="R38" i="74"/>
  <c r="Q38" i="74"/>
  <c r="C38" i="74"/>
  <c r="D38" i="74" s="1"/>
  <c r="V37" i="74"/>
  <c r="U37" i="74"/>
  <c r="T37" i="74"/>
  <c r="S37" i="74"/>
  <c r="R37" i="74"/>
  <c r="Q37" i="74"/>
  <c r="C37" i="74"/>
  <c r="D37" i="74" s="1"/>
  <c r="V36" i="74"/>
  <c r="U36" i="74"/>
  <c r="T36" i="74"/>
  <c r="S36" i="74"/>
  <c r="R36" i="74"/>
  <c r="Q36" i="74"/>
  <c r="C36" i="74"/>
  <c r="D36" i="74" s="1"/>
  <c r="V35" i="74"/>
  <c r="U35" i="74"/>
  <c r="T35" i="74"/>
  <c r="S35" i="74"/>
  <c r="R35" i="74"/>
  <c r="Q35" i="74"/>
  <c r="C35" i="74"/>
  <c r="D35" i="74" s="1"/>
  <c r="V34" i="74"/>
  <c r="U34" i="74"/>
  <c r="T34" i="74"/>
  <c r="S34" i="74"/>
  <c r="R34" i="74"/>
  <c r="Q34" i="74"/>
  <c r="C34" i="74"/>
  <c r="D34" i="74" s="1"/>
  <c r="V33" i="74"/>
  <c r="U33" i="74"/>
  <c r="T33" i="74"/>
  <c r="S33" i="74"/>
  <c r="R33" i="74"/>
  <c r="Q33" i="74"/>
  <c r="C33" i="74"/>
  <c r="D33" i="74" s="1"/>
  <c r="V32" i="74"/>
  <c r="U32" i="74"/>
  <c r="T32" i="74"/>
  <c r="S32" i="74"/>
  <c r="R32" i="74"/>
  <c r="Q32" i="74"/>
  <c r="C32" i="74"/>
  <c r="D32" i="74" s="1"/>
  <c r="V31" i="74"/>
  <c r="U31" i="74"/>
  <c r="T31" i="74"/>
  <c r="S31" i="74"/>
  <c r="R31" i="74"/>
  <c r="Q31" i="74"/>
  <c r="C31" i="74"/>
  <c r="D31" i="74" s="1"/>
  <c r="V30" i="74"/>
  <c r="U30" i="74"/>
  <c r="T30" i="74"/>
  <c r="S30" i="74"/>
  <c r="R30" i="74"/>
  <c r="Q30" i="74"/>
  <c r="C30" i="74"/>
  <c r="D30" i="74" s="1"/>
  <c r="V29" i="74"/>
  <c r="U29" i="74"/>
  <c r="T29" i="74"/>
  <c r="S29" i="74"/>
  <c r="R29" i="74"/>
  <c r="Q29" i="74"/>
  <c r="C29" i="74"/>
  <c r="D29" i="74" s="1"/>
  <c r="V28" i="74"/>
  <c r="U28" i="74"/>
  <c r="T28" i="74"/>
  <c r="S28" i="74"/>
  <c r="R28" i="74"/>
  <c r="Q28" i="74"/>
  <c r="C28" i="74"/>
  <c r="D28" i="74" s="1"/>
  <c r="V27" i="74"/>
  <c r="U27" i="74"/>
  <c r="T27" i="74"/>
  <c r="S27" i="74"/>
  <c r="R27" i="74"/>
  <c r="Q27" i="74"/>
  <c r="C27" i="74"/>
  <c r="D27" i="74" s="1"/>
  <c r="V26" i="74"/>
  <c r="U26" i="74"/>
  <c r="T26" i="74"/>
  <c r="S26" i="74"/>
  <c r="R26" i="74"/>
  <c r="Q26" i="74"/>
  <c r="C26" i="74"/>
  <c r="D26" i="74" s="1"/>
  <c r="V25" i="74"/>
  <c r="U25" i="74"/>
  <c r="T25" i="74"/>
  <c r="S25" i="74"/>
  <c r="R25" i="74"/>
  <c r="Q25" i="74"/>
  <c r="C25" i="74"/>
  <c r="D25" i="74" s="1"/>
  <c r="V24" i="74"/>
  <c r="U24" i="74"/>
  <c r="T24" i="74"/>
  <c r="S24" i="74"/>
  <c r="R24" i="74"/>
  <c r="Q24" i="74"/>
  <c r="C24" i="74"/>
  <c r="D24" i="74" s="1"/>
  <c r="V23" i="74"/>
  <c r="U23" i="74"/>
  <c r="T23" i="74"/>
  <c r="S23" i="74"/>
  <c r="R23" i="74"/>
  <c r="Q23" i="74"/>
  <c r="C23" i="74"/>
  <c r="D23" i="74" s="1"/>
  <c r="V22" i="74"/>
  <c r="U22" i="74"/>
  <c r="T22" i="74"/>
  <c r="S22" i="74"/>
  <c r="R22" i="74"/>
  <c r="Q22" i="74"/>
  <c r="C22" i="74"/>
  <c r="D22" i="74" s="1"/>
  <c r="V21" i="74"/>
  <c r="U21" i="74"/>
  <c r="T21" i="74"/>
  <c r="S21" i="74"/>
  <c r="R21" i="74"/>
  <c r="Q21" i="74"/>
  <c r="C21" i="74"/>
  <c r="D21" i="74" s="1"/>
  <c r="V20" i="74"/>
  <c r="U20" i="74"/>
  <c r="T20" i="74"/>
  <c r="S20" i="74"/>
  <c r="R20" i="74"/>
  <c r="Q20" i="74"/>
  <c r="C20" i="74"/>
  <c r="D20" i="74" s="1"/>
  <c r="V19" i="74"/>
  <c r="U19" i="74"/>
  <c r="T19" i="74"/>
  <c r="S19" i="74"/>
  <c r="R19" i="74"/>
  <c r="Q19" i="74"/>
  <c r="C19" i="74"/>
  <c r="D19" i="74" s="1"/>
  <c r="V18" i="74"/>
  <c r="U18" i="74"/>
  <c r="T18" i="74"/>
  <c r="S18" i="74"/>
  <c r="R18" i="74"/>
  <c r="Q18" i="74"/>
  <c r="C18" i="74"/>
  <c r="D18" i="74" s="1"/>
  <c r="V17" i="74"/>
  <c r="U17" i="74"/>
  <c r="T17" i="74"/>
  <c r="S17" i="74"/>
  <c r="R17" i="74"/>
  <c r="Q17" i="74"/>
  <c r="C17" i="74"/>
  <c r="D17" i="74" s="1"/>
  <c r="V16" i="74"/>
  <c r="U16" i="74"/>
  <c r="T16" i="74"/>
  <c r="S16" i="74"/>
  <c r="R16" i="74"/>
  <c r="Q16" i="74"/>
  <c r="C16" i="74"/>
  <c r="D16" i="74" s="1"/>
  <c r="V15" i="74"/>
  <c r="U15" i="74"/>
  <c r="T15" i="74"/>
  <c r="S15" i="74"/>
  <c r="R15" i="74"/>
  <c r="Q15" i="74"/>
  <c r="C15" i="74"/>
  <c r="D15" i="74" s="1"/>
  <c r="V14" i="74"/>
  <c r="U14" i="74"/>
  <c r="T14" i="74"/>
  <c r="S14" i="74"/>
  <c r="R14" i="74"/>
  <c r="Q14" i="74"/>
  <c r="C14" i="74"/>
  <c r="D14" i="74" s="1"/>
  <c r="V13" i="74"/>
  <c r="U13" i="74"/>
  <c r="T13" i="74"/>
  <c r="S13" i="74"/>
  <c r="R13" i="74"/>
  <c r="Q13" i="74"/>
  <c r="C13" i="74"/>
  <c r="V12" i="74"/>
  <c r="U12" i="74"/>
  <c r="T12" i="74"/>
  <c r="S12" i="74"/>
  <c r="R12" i="74"/>
  <c r="Q12" i="74"/>
  <c r="C12" i="74"/>
  <c r="D12" i="74" s="1"/>
  <c r="V11" i="74"/>
  <c r="U11" i="74"/>
  <c r="T11" i="74"/>
  <c r="S11" i="74"/>
  <c r="R11" i="74"/>
  <c r="Q11" i="74"/>
  <c r="C11" i="74"/>
  <c r="D11" i="74" s="1"/>
  <c r="V10" i="74"/>
  <c r="U10" i="74"/>
  <c r="T10" i="74"/>
  <c r="S10" i="74"/>
  <c r="R10" i="74"/>
  <c r="Q10" i="74"/>
  <c r="C10" i="74"/>
  <c r="V9" i="74"/>
  <c r="V8" i="74"/>
  <c r="U9" i="74"/>
  <c r="T9" i="74"/>
  <c r="S9" i="74"/>
  <c r="R9" i="74"/>
  <c r="Q9" i="74"/>
  <c r="C8" i="74"/>
  <c r="U8" i="74"/>
  <c r="T8" i="74"/>
  <c r="S8" i="74"/>
  <c r="R8" i="74"/>
  <c r="Q8" i="74"/>
  <c r="L2" i="74"/>
  <c r="L49" i="17"/>
  <c r="L39" i="17"/>
  <c r="V180" i="17"/>
  <c r="L325" i="17"/>
  <c r="P276" i="17"/>
  <c r="C25" i="71"/>
  <c r="L14" i="71"/>
  <c r="M14" i="71" s="1"/>
  <c r="J14" i="71" s="1"/>
  <c r="K14" i="71" s="1"/>
  <c r="M15" i="71"/>
  <c r="M16" i="71"/>
  <c r="L13" i="71"/>
  <c r="M13" i="71" s="1"/>
  <c r="J13" i="71" s="1"/>
  <c r="K13" i="71" s="1"/>
  <c r="P157" i="17"/>
  <c r="P154" i="17"/>
  <c r="W62" i="51"/>
  <c r="W61" i="51"/>
  <c r="W53" i="51"/>
  <c r="W52" i="51"/>
  <c r="W44" i="51"/>
  <c r="W43" i="51"/>
  <c r="W36" i="51"/>
  <c r="W35" i="51"/>
  <c r="W70" i="51"/>
  <c r="W66" i="51"/>
  <c r="W58" i="51"/>
  <c r="W49" i="51"/>
  <c r="W40" i="51"/>
  <c r="W32" i="51"/>
  <c r="X68" i="51"/>
  <c r="T62" i="51"/>
  <c r="T61" i="51"/>
  <c r="T53" i="51"/>
  <c r="T52" i="51"/>
  <c r="T44" i="51"/>
  <c r="T43" i="51"/>
  <c r="T70" i="51"/>
  <c r="T66" i="51"/>
  <c r="T58" i="51"/>
  <c r="T49" i="51"/>
  <c r="T40" i="51"/>
  <c r="T36" i="51"/>
  <c r="T35" i="51"/>
  <c r="T32" i="51"/>
  <c r="U68" i="51"/>
  <c r="R68" i="51"/>
  <c r="Q62" i="51"/>
  <c r="Q61" i="51"/>
  <c r="Q70" i="51"/>
  <c r="Q66" i="51"/>
  <c r="Q58" i="51"/>
  <c r="Q53" i="51"/>
  <c r="Q52" i="51"/>
  <c r="Q49" i="51"/>
  <c r="Q44" i="51"/>
  <c r="Q43" i="51"/>
  <c r="Q40" i="51"/>
  <c r="Q36" i="51"/>
  <c r="Q35" i="51"/>
  <c r="Q32" i="51"/>
  <c r="N70" i="51"/>
  <c r="N66" i="51"/>
  <c r="N62" i="51"/>
  <c r="N58" i="51"/>
  <c r="N53" i="51"/>
  <c r="N49" i="51"/>
  <c r="N44" i="51"/>
  <c r="N36" i="51"/>
  <c r="N32" i="51"/>
  <c r="N52" i="51" s="1"/>
  <c r="AS10" i="51"/>
  <c r="AS9" i="51"/>
  <c r="AP10" i="51"/>
  <c r="AP9" i="51"/>
  <c r="AM10" i="51"/>
  <c r="AM9" i="51"/>
  <c r="AJ10" i="51"/>
  <c r="AJ9" i="51"/>
  <c r="AT4" i="51"/>
  <c r="W16" i="51" s="1"/>
  <c r="AT3" i="51"/>
  <c r="W15" i="51" s="1"/>
  <c r="AT2" i="51"/>
  <c r="AQ4" i="51"/>
  <c r="T16" i="51" s="1"/>
  <c r="AQ3" i="51"/>
  <c r="T15" i="51" s="1"/>
  <c r="AQ2" i="51"/>
  <c r="AT8" i="51"/>
  <c r="AQ8" i="51"/>
  <c r="T39" i="51" s="1"/>
  <c r="AN8" i="51"/>
  <c r="AT7" i="51"/>
  <c r="AQ7" i="51"/>
  <c r="AQ12" i="51" s="1"/>
  <c r="AN7" i="51"/>
  <c r="N16" i="51"/>
  <c r="AN3" i="51"/>
  <c r="Q15" i="51" s="1"/>
  <c r="C137" i="44"/>
  <c r="P273" i="17"/>
  <c r="P77" i="15"/>
  <c r="P175" i="17"/>
  <c r="P126" i="17"/>
  <c r="B97" i="20"/>
  <c r="B96" i="20"/>
  <c r="C97" i="20"/>
  <c r="C96" i="20"/>
  <c r="G277" i="61"/>
  <c r="G274" i="61"/>
  <c r="G278" i="61" s="1"/>
  <c r="G275" i="61"/>
  <c r="G276" i="61"/>
  <c r="G271" i="61"/>
  <c r="G270" i="61"/>
  <c r="G272" i="61" s="1"/>
  <c r="K205" i="61"/>
  <c r="K7" i="61" s="1"/>
  <c r="K36" i="61"/>
  <c r="K34" i="61"/>
  <c r="K32" i="61" s="1"/>
  <c r="K26" i="61"/>
  <c r="K24" i="61"/>
  <c r="K23" i="61"/>
  <c r="K22" i="61"/>
  <c r="K21" i="61"/>
  <c r="K18" i="61"/>
  <c r="K17" i="61"/>
  <c r="K16" i="61" s="1"/>
  <c r="I34" i="61"/>
  <c r="K40" i="61"/>
  <c r="K39" i="61"/>
  <c r="K38" i="61"/>
  <c r="K37" i="61"/>
  <c r="K35" i="61"/>
  <c r="K33" i="61"/>
  <c r="K31" i="61"/>
  <c r="K30" i="61"/>
  <c r="K29" i="61"/>
  <c r="K28" i="61"/>
  <c r="K27" i="61"/>
  <c r="K166" i="61"/>
  <c r="K147" i="61"/>
  <c r="K115" i="61"/>
  <c r="K103" i="61"/>
  <c r="K102" i="61"/>
  <c r="K96" i="61"/>
  <c r="K93" i="61"/>
  <c r="K92" i="61"/>
  <c r="K88" i="61"/>
  <c r="K85" i="61"/>
  <c r="K84" i="61"/>
  <c r="K83" i="61"/>
  <c r="K76" i="61"/>
  <c r="K74" i="61"/>
  <c r="K73" i="61"/>
  <c r="K72" i="61"/>
  <c r="K67" i="61"/>
  <c r="K66" i="61"/>
  <c r="K64" i="61"/>
  <c r="K63" i="61"/>
  <c r="K62" i="61"/>
  <c r="K61" i="61"/>
  <c r="K57" i="61"/>
  <c r="K54" i="61"/>
  <c r="K53" i="61"/>
  <c r="K52" i="61"/>
  <c r="D264" i="61"/>
  <c r="D262" i="61"/>
  <c r="D260" i="61"/>
  <c r="I40" i="61"/>
  <c r="C40" i="61"/>
  <c r="I31" i="61"/>
  <c r="C31" i="61"/>
  <c r="K223" i="50"/>
  <c r="K225" i="50"/>
  <c r="K221" i="50"/>
  <c r="S8" i="12"/>
  <c r="S9" i="12"/>
  <c r="S10" i="12"/>
  <c r="S11" i="12"/>
  <c r="S12" i="12"/>
  <c r="S13" i="12"/>
  <c r="S14" i="12"/>
  <c r="S15" i="12"/>
  <c r="S16" i="12"/>
  <c r="S17" i="12"/>
  <c r="S18" i="12"/>
  <c r="S19" i="12"/>
  <c r="S7" i="12"/>
  <c r="V347" i="17"/>
  <c r="W347" i="17"/>
  <c r="X347" i="17"/>
  <c r="Y347" i="17"/>
  <c r="Z347" i="17"/>
  <c r="AA347" i="17"/>
  <c r="AB347" i="17"/>
  <c r="AC347" i="17"/>
  <c r="AD347" i="17"/>
  <c r="AE347" i="17"/>
  <c r="AF347" i="17"/>
  <c r="U347" i="17"/>
  <c r="M350" i="17"/>
  <c r="P353" i="17"/>
  <c r="P352" i="17"/>
  <c r="P351" i="17"/>
  <c r="H110" i="50"/>
  <c r="H109" i="50"/>
  <c r="H108" i="50"/>
  <c r="H105" i="50"/>
  <c r="H106" i="50"/>
  <c r="H93" i="59"/>
  <c r="G93" i="59"/>
  <c r="K92" i="59"/>
  <c r="M92" i="59" s="1"/>
  <c r="D92" i="59"/>
  <c r="K91" i="59"/>
  <c r="M91" i="59" s="1"/>
  <c r="D91" i="59"/>
  <c r="L90" i="59"/>
  <c r="D90" i="59" s="1"/>
  <c r="J90" i="59"/>
  <c r="K90" i="59" s="1"/>
  <c r="J89" i="59"/>
  <c r="L87" i="59"/>
  <c r="K87" i="59"/>
  <c r="L86" i="59"/>
  <c r="D86" i="59" s="1"/>
  <c r="K86" i="59"/>
  <c r="L85" i="59"/>
  <c r="K85" i="59"/>
  <c r="L84" i="59"/>
  <c r="D84" i="59" s="1"/>
  <c r="K84" i="59"/>
  <c r="H69" i="59"/>
  <c r="G69" i="59"/>
  <c r="K68" i="59"/>
  <c r="M68" i="59" s="1"/>
  <c r="D68" i="59"/>
  <c r="B68" i="59"/>
  <c r="B92" i="59" s="1"/>
  <c r="K67" i="59"/>
  <c r="M67" i="59" s="1"/>
  <c r="D67" i="59"/>
  <c r="B67" i="59"/>
  <c r="B91" i="59" s="1"/>
  <c r="J66" i="59"/>
  <c r="E66" i="59"/>
  <c r="L66" i="59" s="1"/>
  <c r="J65" i="59"/>
  <c r="E65" i="59"/>
  <c r="B65" i="59"/>
  <c r="B89" i="59" s="1"/>
  <c r="J64" i="59"/>
  <c r="E64" i="59"/>
  <c r="E88" i="59" s="1"/>
  <c r="L63" i="59"/>
  <c r="D63" i="59" s="1"/>
  <c r="K63" i="59"/>
  <c r="L62" i="59"/>
  <c r="D62" i="59" s="1"/>
  <c r="K62" i="59"/>
  <c r="L61" i="59"/>
  <c r="D61" i="59" s="1"/>
  <c r="K61" i="59"/>
  <c r="L60" i="59"/>
  <c r="D60" i="59" s="1"/>
  <c r="K60" i="59"/>
  <c r="H50" i="59"/>
  <c r="G50" i="59"/>
  <c r="K49" i="59"/>
  <c r="M49" i="59" s="1"/>
  <c r="D49" i="59"/>
  <c r="K48" i="59"/>
  <c r="M48" i="59" s="1"/>
  <c r="D48" i="59"/>
  <c r="J47" i="59"/>
  <c r="G53" i="59" s="1"/>
  <c r="E47" i="59"/>
  <c r="L46" i="59"/>
  <c r="D46" i="59" s="1"/>
  <c r="J46" i="59"/>
  <c r="K46" i="59" s="1"/>
  <c r="J45" i="59"/>
  <c r="E45" i="59"/>
  <c r="L45" i="59" s="1"/>
  <c r="L44" i="59"/>
  <c r="D44" i="59" s="1"/>
  <c r="K44" i="59"/>
  <c r="L43" i="59"/>
  <c r="D43" i="59" s="1"/>
  <c r="K43" i="59"/>
  <c r="L42" i="59"/>
  <c r="D42" i="59" s="1"/>
  <c r="K42" i="59"/>
  <c r="L41" i="59"/>
  <c r="D41" i="59" s="1"/>
  <c r="K41" i="59"/>
  <c r="C32" i="59"/>
  <c r="E27" i="59"/>
  <c r="L25" i="59"/>
  <c r="K25" i="59"/>
  <c r="C31" i="59" s="1"/>
  <c r="L24" i="59"/>
  <c r="K24" i="59"/>
  <c r="C29" i="59" s="1"/>
  <c r="L23" i="59"/>
  <c r="K23" i="59"/>
  <c r="L22" i="59"/>
  <c r="K22" i="59"/>
  <c r="E14" i="59"/>
  <c r="L12" i="59"/>
  <c r="K12" i="59"/>
  <c r="L11" i="59"/>
  <c r="K11" i="59"/>
  <c r="L10" i="59"/>
  <c r="K10" i="59"/>
  <c r="L9" i="59"/>
  <c r="K9" i="59"/>
  <c r="I38" i="50"/>
  <c r="C38" i="50"/>
  <c r="I29" i="50"/>
  <c r="C29" i="50"/>
  <c r="S152" i="40"/>
  <c r="R152" i="40"/>
  <c r="Q152" i="40"/>
  <c r="P152" i="40"/>
  <c r="O152" i="40"/>
  <c r="N152" i="40"/>
  <c r="M152" i="40"/>
  <c r="L152" i="40"/>
  <c r="K152" i="40"/>
  <c r="J152" i="40"/>
  <c r="S150" i="40"/>
  <c r="R150" i="40"/>
  <c r="Q150" i="40"/>
  <c r="P150" i="40"/>
  <c r="O150" i="40"/>
  <c r="N150" i="40"/>
  <c r="M150" i="40"/>
  <c r="L150" i="40"/>
  <c r="K150" i="40"/>
  <c r="J150" i="40"/>
  <c r="S148" i="40"/>
  <c r="R148" i="40"/>
  <c r="Q148" i="40"/>
  <c r="P148" i="40"/>
  <c r="O148" i="40"/>
  <c r="N148" i="40"/>
  <c r="M148" i="40"/>
  <c r="L148" i="40"/>
  <c r="K148" i="40"/>
  <c r="J148" i="40"/>
  <c r="S146" i="40"/>
  <c r="R146" i="40"/>
  <c r="Q146" i="40"/>
  <c r="P146" i="40"/>
  <c r="O146" i="40"/>
  <c r="N146" i="40"/>
  <c r="M146" i="40"/>
  <c r="L146" i="40"/>
  <c r="K146" i="40"/>
  <c r="J146" i="40"/>
  <c r="S152" i="39"/>
  <c r="R152" i="39"/>
  <c r="Q152" i="39"/>
  <c r="P152" i="39"/>
  <c r="O152" i="39"/>
  <c r="N152" i="39"/>
  <c r="M152" i="39"/>
  <c r="L152" i="39"/>
  <c r="K152" i="39"/>
  <c r="J152" i="39"/>
  <c r="S150" i="39"/>
  <c r="R150" i="39"/>
  <c r="Q150" i="39"/>
  <c r="P150" i="39"/>
  <c r="O150" i="39"/>
  <c r="N150" i="39"/>
  <c r="M150" i="39"/>
  <c r="L150" i="39"/>
  <c r="K150" i="39"/>
  <c r="J150" i="39"/>
  <c r="S148" i="39"/>
  <c r="R148" i="39"/>
  <c r="Q148" i="39"/>
  <c r="P148" i="39"/>
  <c r="O148" i="39"/>
  <c r="N148" i="39"/>
  <c r="M148" i="39"/>
  <c r="L148" i="39"/>
  <c r="K148" i="39"/>
  <c r="J148" i="39"/>
  <c r="S146" i="39"/>
  <c r="R146" i="39"/>
  <c r="Q146" i="39"/>
  <c r="P146" i="39"/>
  <c r="O146" i="39"/>
  <c r="N146" i="39"/>
  <c r="M146" i="39"/>
  <c r="L146" i="39"/>
  <c r="K146" i="39"/>
  <c r="J146" i="39"/>
  <c r="S152" i="38"/>
  <c r="R152" i="38"/>
  <c r="Q152" i="38"/>
  <c r="P152" i="38"/>
  <c r="O152" i="38"/>
  <c r="N152" i="38"/>
  <c r="M152" i="38"/>
  <c r="L152" i="38"/>
  <c r="K152" i="38"/>
  <c r="J152" i="38"/>
  <c r="S150" i="38"/>
  <c r="R150" i="38"/>
  <c r="Q150" i="38"/>
  <c r="P150" i="38"/>
  <c r="O150" i="38"/>
  <c r="N150" i="38"/>
  <c r="M150" i="38"/>
  <c r="L150" i="38"/>
  <c r="K150" i="38"/>
  <c r="J150" i="38"/>
  <c r="S148" i="38"/>
  <c r="R148" i="38"/>
  <c r="Q148" i="38"/>
  <c r="P148" i="38"/>
  <c r="O148" i="38"/>
  <c r="N148" i="38"/>
  <c r="M148" i="38"/>
  <c r="L148" i="38"/>
  <c r="K148" i="38"/>
  <c r="J148" i="38"/>
  <c r="S146" i="38"/>
  <c r="R146" i="38"/>
  <c r="Q146" i="38"/>
  <c r="P146" i="38"/>
  <c r="O146" i="38"/>
  <c r="N146" i="38"/>
  <c r="M146" i="38"/>
  <c r="L146" i="38"/>
  <c r="K146" i="38"/>
  <c r="J146" i="38"/>
  <c r="S152" i="37"/>
  <c r="R152" i="37"/>
  <c r="Q152" i="37"/>
  <c r="P152" i="37"/>
  <c r="O152" i="37"/>
  <c r="N152" i="37"/>
  <c r="M152" i="37"/>
  <c r="L152" i="37"/>
  <c r="K152" i="37"/>
  <c r="J152" i="37"/>
  <c r="S150" i="37"/>
  <c r="R150" i="37"/>
  <c r="Q150" i="37"/>
  <c r="P150" i="37"/>
  <c r="O150" i="37"/>
  <c r="N150" i="37"/>
  <c r="M150" i="37"/>
  <c r="L150" i="37"/>
  <c r="K150" i="37"/>
  <c r="J150" i="37"/>
  <c r="S148" i="37"/>
  <c r="R148" i="37"/>
  <c r="Q148" i="37"/>
  <c r="P148" i="37"/>
  <c r="O148" i="37"/>
  <c r="N148" i="37"/>
  <c r="M148" i="37"/>
  <c r="L148" i="37"/>
  <c r="K148" i="37"/>
  <c r="J148" i="37"/>
  <c r="S146" i="37"/>
  <c r="R146" i="37"/>
  <c r="Q146" i="37"/>
  <c r="P146" i="37"/>
  <c r="O146" i="37"/>
  <c r="N146" i="37"/>
  <c r="M146" i="37"/>
  <c r="L146" i="37"/>
  <c r="K146" i="37"/>
  <c r="J146" i="37"/>
  <c r="S152" i="36"/>
  <c r="R152" i="36"/>
  <c r="Q152" i="36"/>
  <c r="P152" i="36"/>
  <c r="O152" i="36"/>
  <c r="N152" i="36"/>
  <c r="M152" i="36"/>
  <c r="L152" i="36"/>
  <c r="K152" i="36"/>
  <c r="J152" i="36"/>
  <c r="S150" i="36"/>
  <c r="R150" i="36"/>
  <c r="Q150" i="36"/>
  <c r="P150" i="36"/>
  <c r="O150" i="36"/>
  <c r="N150" i="36"/>
  <c r="M150" i="36"/>
  <c r="L150" i="36"/>
  <c r="K150" i="36"/>
  <c r="J150" i="36"/>
  <c r="S148" i="36"/>
  <c r="R148" i="36"/>
  <c r="Q148" i="36"/>
  <c r="P148" i="36"/>
  <c r="O148" i="36"/>
  <c r="N148" i="36"/>
  <c r="M148" i="36"/>
  <c r="L148" i="36"/>
  <c r="K148" i="36"/>
  <c r="J148" i="36"/>
  <c r="S146" i="36"/>
  <c r="R146" i="36"/>
  <c r="Q146" i="36"/>
  <c r="P146" i="36"/>
  <c r="O146" i="36"/>
  <c r="N146" i="36"/>
  <c r="M146" i="36"/>
  <c r="L146" i="36"/>
  <c r="K146" i="36"/>
  <c r="J146" i="36"/>
  <c r="S152" i="34"/>
  <c r="R152" i="34"/>
  <c r="Q152" i="34"/>
  <c r="P152" i="34"/>
  <c r="O152" i="34"/>
  <c r="N152" i="34"/>
  <c r="M152" i="34"/>
  <c r="L152" i="34"/>
  <c r="K152" i="34"/>
  <c r="J152" i="34"/>
  <c r="S150" i="34"/>
  <c r="R150" i="34"/>
  <c r="Q150" i="34"/>
  <c r="P150" i="34"/>
  <c r="O150" i="34"/>
  <c r="N150" i="34"/>
  <c r="M150" i="34"/>
  <c r="L150" i="34"/>
  <c r="K150" i="34"/>
  <c r="J150" i="34"/>
  <c r="S148" i="34"/>
  <c r="R148" i="34"/>
  <c r="Q148" i="34"/>
  <c r="P148" i="34"/>
  <c r="O148" i="34"/>
  <c r="N148" i="34"/>
  <c r="M148" i="34"/>
  <c r="L148" i="34"/>
  <c r="K148" i="34"/>
  <c r="J148" i="34"/>
  <c r="S146" i="34"/>
  <c r="R146" i="34"/>
  <c r="Q146" i="34"/>
  <c r="P146" i="34"/>
  <c r="O146" i="34"/>
  <c r="N146" i="34"/>
  <c r="M146" i="34"/>
  <c r="L146" i="34"/>
  <c r="K146" i="34"/>
  <c r="J146" i="34"/>
  <c r="S152" i="33"/>
  <c r="R152" i="33"/>
  <c r="Q152" i="33"/>
  <c r="P152" i="33"/>
  <c r="O152" i="33"/>
  <c r="N152" i="33"/>
  <c r="M152" i="33"/>
  <c r="L152" i="33"/>
  <c r="K152" i="33"/>
  <c r="J152" i="33"/>
  <c r="S150" i="33"/>
  <c r="R150" i="33"/>
  <c r="Q150" i="33"/>
  <c r="P150" i="33"/>
  <c r="O150" i="33"/>
  <c r="N150" i="33"/>
  <c r="M150" i="33"/>
  <c r="L150" i="33"/>
  <c r="K150" i="33"/>
  <c r="J150" i="33"/>
  <c r="S148" i="33"/>
  <c r="R148" i="33"/>
  <c r="Q148" i="33"/>
  <c r="P148" i="33"/>
  <c r="O148" i="33"/>
  <c r="N148" i="33"/>
  <c r="M148" i="33"/>
  <c r="L148" i="33"/>
  <c r="K148" i="33"/>
  <c r="J148" i="33"/>
  <c r="S146" i="33"/>
  <c r="R146" i="33"/>
  <c r="Q146" i="33"/>
  <c r="P146" i="33"/>
  <c r="O146" i="33"/>
  <c r="N146" i="33"/>
  <c r="M146" i="33"/>
  <c r="L146" i="33"/>
  <c r="K146" i="33"/>
  <c r="J146" i="33"/>
  <c r="S152" i="32"/>
  <c r="R152" i="32"/>
  <c r="Q152" i="32"/>
  <c r="P152" i="32"/>
  <c r="O152" i="32"/>
  <c r="N152" i="32"/>
  <c r="M152" i="32"/>
  <c r="L152" i="32"/>
  <c r="K152" i="32"/>
  <c r="J152" i="32"/>
  <c r="S150" i="32"/>
  <c r="R150" i="32"/>
  <c r="Q150" i="32"/>
  <c r="P150" i="32"/>
  <c r="O150" i="32"/>
  <c r="N150" i="32"/>
  <c r="M150" i="32"/>
  <c r="L150" i="32"/>
  <c r="K150" i="32"/>
  <c r="J150" i="32"/>
  <c r="S148" i="32"/>
  <c r="R148" i="32"/>
  <c r="Q148" i="32"/>
  <c r="P148" i="32"/>
  <c r="O148" i="32"/>
  <c r="N148" i="32"/>
  <c r="M148" i="32"/>
  <c r="L148" i="32"/>
  <c r="K148" i="32"/>
  <c r="J148" i="32"/>
  <c r="S146" i="32"/>
  <c r="R146" i="32"/>
  <c r="Q146" i="32"/>
  <c r="P146" i="32"/>
  <c r="O146" i="32"/>
  <c r="N146" i="32"/>
  <c r="M146" i="32"/>
  <c r="L146" i="32"/>
  <c r="K146" i="32"/>
  <c r="J146" i="32"/>
  <c r="S152" i="31"/>
  <c r="R152" i="31"/>
  <c r="Q152" i="31"/>
  <c r="P152" i="31"/>
  <c r="O152" i="31"/>
  <c r="N152" i="31"/>
  <c r="M152" i="31"/>
  <c r="L152" i="31"/>
  <c r="K152" i="31"/>
  <c r="J152" i="31"/>
  <c r="S150" i="31"/>
  <c r="R150" i="31"/>
  <c r="Q150" i="31"/>
  <c r="P150" i="31"/>
  <c r="O150" i="31"/>
  <c r="N150" i="31"/>
  <c r="M150" i="31"/>
  <c r="L150" i="31"/>
  <c r="K150" i="31"/>
  <c r="J150" i="31"/>
  <c r="S148" i="31"/>
  <c r="R148" i="31"/>
  <c r="Q148" i="31"/>
  <c r="P148" i="31"/>
  <c r="O148" i="31"/>
  <c r="N148" i="31"/>
  <c r="M148" i="31"/>
  <c r="L148" i="31"/>
  <c r="K148" i="31"/>
  <c r="J148" i="31"/>
  <c r="S146" i="31"/>
  <c r="R146" i="31"/>
  <c r="Q146" i="31"/>
  <c r="P146" i="31"/>
  <c r="O146" i="31"/>
  <c r="N146" i="31"/>
  <c r="M146" i="31"/>
  <c r="L146" i="31"/>
  <c r="K146" i="31"/>
  <c r="J146" i="31"/>
  <c r="S152" i="30"/>
  <c r="R152" i="30"/>
  <c r="Q152" i="30"/>
  <c r="P152" i="30"/>
  <c r="O152" i="30"/>
  <c r="N152" i="30"/>
  <c r="M152" i="30"/>
  <c r="L152" i="30"/>
  <c r="K152" i="30"/>
  <c r="J152" i="30"/>
  <c r="S150" i="30"/>
  <c r="R150" i="30"/>
  <c r="Q150" i="30"/>
  <c r="P150" i="30"/>
  <c r="O150" i="30"/>
  <c r="N150" i="30"/>
  <c r="M150" i="30"/>
  <c r="L150" i="30"/>
  <c r="K150" i="30"/>
  <c r="J150" i="30"/>
  <c r="S148" i="30"/>
  <c r="R148" i="30"/>
  <c r="Q148" i="30"/>
  <c r="P148" i="30"/>
  <c r="O148" i="30"/>
  <c r="N148" i="30"/>
  <c r="M148" i="30"/>
  <c r="L148" i="30"/>
  <c r="K148" i="30"/>
  <c r="J148" i="30"/>
  <c r="S146" i="30"/>
  <c r="R146" i="30"/>
  <c r="Q146" i="30"/>
  <c r="P146" i="30"/>
  <c r="O146" i="30"/>
  <c r="N146" i="30"/>
  <c r="M146" i="30"/>
  <c r="L146" i="30"/>
  <c r="K146" i="30"/>
  <c r="J146" i="30"/>
  <c r="S152" i="2"/>
  <c r="R152" i="2"/>
  <c r="Q152" i="2"/>
  <c r="P152" i="2"/>
  <c r="O152" i="2"/>
  <c r="N152" i="2"/>
  <c r="M152" i="2"/>
  <c r="L152" i="2"/>
  <c r="K152" i="2"/>
  <c r="J152" i="2"/>
  <c r="S150" i="2"/>
  <c r="R150" i="2"/>
  <c r="Q150" i="2"/>
  <c r="P150" i="2"/>
  <c r="O150" i="2"/>
  <c r="N150" i="2"/>
  <c r="M150" i="2"/>
  <c r="L150" i="2"/>
  <c r="K150" i="2"/>
  <c r="J150" i="2"/>
  <c r="S148" i="2"/>
  <c r="R148" i="2"/>
  <c r="Q148" i="2"/>
  <c r="P148" i="2"/>
  <c r="O148" i="2"/>
  <c r="N148" i="2"/>
  <c r="M148" i="2"/>
  <c r="L148" i="2"/>
  <c r="K148" i="2"/>
  <c r="J148" i="2"/>
  <c r="S146" i="2"/>
  <c r="R146" i="2"/>
  <c r="Q146" i="2"/>
  <c r="P146" i="2"/>
  <c r="O146" i="2"/>
  <c r="N146" i="2"/>
  <c r="M146" i="2"/>
  <c r="L146" i="2"/>
  <c r="K146" i="2"/>
  <c r="J146" i="2"/>
  <c r="P113" i="17"/>
  <c r="P115" i="17"/>
  <c r="P117" i="17"/>
  <c r="R2316" i="57"/>
  <c r="R2314" i="57"/>
  <c r="Q2314" i="57"/>
  <c r="H2313" i="57"/>
  <c r="F2313" i="57"/>
  <c r="C2313" i="57"/>
  <c r="D2313" i="57" s="1"/>
  <c r="H2312" i="57"/>
  <c r="F2312" i="57"/>
  <c r="C2312" i="57"/>
  <c r="D2312" i="57" s="1"/>
  <c r="H2311" i="57"/>
  <c r="F2311" i="57"/>
  <c r="C2311" i="57"/>
  <c r="D2311" i="57" s="1"/>
  <c r="H2310" i="57"/>
  <c r="F2310" i="57"/>
  <c r="C2310" i="57"/>
  <c r="D2310" i="57" s="1"/>
  <c r="H2309" i="57"/>
  <c r="F2309" i="57"/>
  <c r="C2309" i="57"/>
  <c r="D2309" i="57" s="1"/>
  <c r="H2308" i="57"/>
  <c r="F2308" i="57"/>
  <c r="C2308" i="57"/>
  <c r="D2308" i="57" s="1"/>
  <c r="H2307" i="57"/>
  <c r="F2307" i="57"/>
  <c r="C2307" i="57"/>
  <c r="D2307" i="57" s="1"/>
  <c r="H2306" i="57"/>
  <c r="F2306" i="57"/>
  <c r="C2306" i="57"/>
  <c r="D2306" i="57" s="1"/>
  <c r="H2305" i="57"/>
  <c r="F2305" i="57"/>
  <c r="C2305" i="57"/>
  <c r="D2305" i="57" s="1"/>
  <c r="H2304" i="57"/>
  <c r="F2304" i="57"/>
  <c r="C2304" i="57"/>
  <c r="D2304" i="57" s="1"/>
  <c r="H2303" i="57"/>
  <c r="F2303" i="57"/>
  <c r="C2303" i="57"/>
  <c r="D2303" i="57" s="1"/>
  <c r="H2302" i="57"/>
  <c r="F2302" i="57"/>
  <c r="C2302" i="57"/>
  <c r="D2302" i="57" s="1"/>
  <c r="H2301" i="57"/>
  <c r="F2301" i="57"/>
  <c r="C2301" i="57"/>
  <c r="D2301" i="57" s="1"/>
  <c r="H2300" i="57"/>
  <c r="F2300" i="57"/>
  <c r="C2300" i="57"/>
  <c r="D2300" i="57" s="1"/>
  <c r="H2299" i="57"/>
  <c r="F2299" i="57"/>
  <c r="C2299" i="57"/>
  <c r="D2299" i="57" s="1"/>
  <c r="H2298" i="57"/>
  <c r="F2298" i="57"/>
  <c r="C2298" i="57"/>
  <c r="D2298" i="57" s="1"/>
  <c r="H2297" i="57"/>
  <c r="F2297" i="57"/>
  <c r="C2297" i="57"/>
  <c r="D2297" i="57" s="1"/>
  <c r="H2296" i="57"/>
  <c r="F2296" i="57"/>
  <c r="C2296" i="57"/>
  <c r="D2296" i="57" s="1"/>
  <c r="H2295" i="57"/>
  <c r="F2295" i="57"/>
  <c r="C2295" i="57"/>
  <c r="D2295" i="57" s="1"/>
  <c r="H2294" i="57"/>
  <c r="F2294" i="57"/>
  <c r="C2294" i="57"/>
  <c r="D2294" i="57" s="1"/>
  <c r="H2293" i="57"/>
  <c r="F2293" i="57"/>
  <c r="C2293" i="57"/>
  <c r="D2293" i="57" s="1"/>
  <c r="H2292" i="57"/>
  <c r="F2292" i="57"/>
  <c r="C2292" i="57"/>
  <c r="D2292" i="57" s="1"/>
  <c r="H2291" i="57"/>
  <c r="F2291" i="57"/>
  <c r="C2291" i="57"/>
  <c r="D2291" i="57" s="1"/>
  <c r="H2290" i="57"/>
  <c r="F2290" i="57"/>
  <c r="C2290" i="57"/>
  <c r="D2290" i="57" s="1"/>
  <c r="H2289" i="57"/>
  <c r="F2289" i="57"/>
  <c r="C2289" i="57"/>
  <c r="D2289" i="57" s="1"/>
  <c r="H2288" i="57"/>
  <c r="F2288" i="57"/>
  <c r="C2288" i="57"/>
  <c r="D2288" i="57" s="1"/>
  <c r="H2287" i="57"/>
  <c r="F2287" i="57"/>
  <c r="C2287" i="57"/>
  <c r="D2287" i="57" s="1"/>
  <c r="H2286" i="57"/>
  <c r="F2286" i="57"/>
  <c r="C2286" i="57"/>
  <c r="D2286" i="57" s="1"/>
  <c r="H2285" i="57"/>
  <c r="F2285" i="57"/>
  <c r="C2285" i="57"/>
  <c r="D2285" i="57" s="1"/>
  <c r="H2284" i="57"/>
  <c r="F2284" i="57"/>
  <c r="C2284" i="57"/>
  <c r="D2284" i="57" s="1"/>
  <c r="H2283" i="57"/>
  <c r="F2283" i="57"/>
  <c r="C2283" i="57"/>
  <c r="D2283" i="57" s="1"/>
  <c r="H2282" i="57"/>
  <c r="F2282" i="57"/>
  <c r="C2282" i="57"/>
  <c r="D2282" i="57" s="1"/>
  <c r="H2281" i="57"/>
  <c r="F2281" i="57"/>
  <c r="C2281" i="57"/>
  <c r="D2281" i="57" s="1"/>
  <c r="H2280" i="57"/>
  <c r="F2280" i="57"/>
  <c r="C2280" i="57"/>
  <c r="D2280" i="57" s="1"/>
  <c r="H2279" i="57"/>
  <c r="F2279" i="57"/>
  <c r="C2279" i="57"/>
  <c r="D2279" i="57" s="1"/>
  <c r="H2278" i="57"/>
  <c r="F2278" i="57"/>
  <c r="C2278" i="57"/>
  <c r="D2278" i="57" s="1"/>
  <c r="H2277" i="57"/>
  <c r="F2277" i="57"/>
  <c r="C2277" i="57"/>
  <c r="D2277" i="57" s="1"/>
  <c r="H2276" i="57"/>
  <c r="F2276" i="57"/>
  <c r="C2276" i="57"/>
  <c r="D2276" i="57" s="1"/>
  <c r="H2275" i="57"/>
  <c r="F2275" i="57"/>
  <c r="C2275" i="57"/>
  <c r="D2275" i="57" s="1"/>
  <c r="H2274" i="57"/>
  <c r="F2274" i="57"/>
  <c r="C2274" i="57"/>
  <c r="D2274" i="57" s="1"/>
  <c r="H2273" i="57"/>
  <c r="F2273" i="57"/>
  <c r="C2273" i="57"/>
  <c r="D2273" i="57" s="1"/>
  <c r="H2272" i="57"/>
  <c r="F2272" i="57"/>
  <c r="C2272" i="57"/>
  <c r="D2272" i="57" s="1"/>
  <c r="H2271" i="57"/>
  <c r="F2271" i="57"/>
  <c r="C2271" i="57"/>
  <c r="D2271" i="57" s="1"/>
  <c r="H2270" i="57"/>
  <c r="F2270" i="57"/>
  <c r="C2270" i="57"/>
  <c r="D2270" i="57" s="1"/>
  <c r="H2269" i="57"/>
  <c r="F2269" i="57"/>
  <c r="C2269" i="57"/>
  <c r="D2269" i="57" s="1"/>
  <c r="H2268" i="57"/>
  <c r="F2268" i="57"/>
  <c r="C2268" i="57"/>
  <c r="D2268" i="57" s="1"/>
  <c r="H2267" i="57"/>
  <c r="F2267" i="57"/>
  <c r="C2267" i="57"/>
  <c r="D2267" i="57" s="1"/>
  <c r="H2266" i="57"/>
  <c r="F2266" i="57"/>
  <c r="C2266" i="57"/>
  <c r="D2266" i="57" s="1"/>
  <c r="H2265" i="57"/>
  <c r="F2265" i="57"/>
  <c r="C2265" i="57"/>
  <c r="D2265" i="57" s="1"/>
  <c r="H2264" i="57"/>
  <c r="F2264" i="57"/>
  <c r="C2264" i="57"/>
  <c r="D2264" i="57" s="1"/>
  <c r="H2263" i="57"/>
  <c r="F2263" i="57"/>
  <c r="C2263" i="57"/>
  <c r="D2263" i="57" s="1"/>
  <c r="H2262" i="57"/>
  <c r="F2262" i="57"/>
  <c r="C2262" i="57"/>
  <c r="D2262" i="57" s="1"/>
  <c r="H2261" i="57"/>
  <c r="F2261" i="57"/>
  <c r="C2261" i="57"/>
  <c r="D2261" i="57" s="1"/>
  <c r="H2260" i="57"/>
  <c r="F2260" i="57"/>
  <c r="C2260" i="57"/>
  <c r="D2260" i="57" s="1"/>
  <c r="H2259" i="57"/>
  <c r="F2259" i="57"/>
  <c r="C2259" i="57"/>
  <c r="D2259" i="57" s="1"/>
  <c r="H2258" i="57"/>
  <c r="F2258" i="57"/>
  <c r="C2258" i="57"/>
  <c r="D2258" i="57" s="1"/>
  <c r="H2257" i="57"/>
  <c r="F2257" i="57"/>
  <c r="C2257" i="57"/>
  <c r="D2257" i="57" s="1"/>
  <c r="H2256" i="57"/>
  <c r="F2256" i="57"/>
  <c r="C2256" i="57"/>
  <c r="D2256" i="57" s="1"/>
  <c r="H2255" i="57"/>
  <c r="F2255" i="57"/>
  <c r="C2255" i="57"/>
  <c r="D2255" i="57" s="1"/>
  <c r="H2254" i="57"/>
  <c r="F2254" i="57"/>
  <c r="C2254" i="57"/>
  <c r="D2254" i="57" s="1"/>
  <c r="H2253" i="57"/>
  <c r="F2253" i="57"/>
  <c r="C2253" i="57"/>
  <c r="D2253" i="57" s="1"/>
  <c r="H2252" i="57"/>
  <c r="F2252" i="57"/>
  <c r="C2252" i="57"/>
  <c r="D2252" i="57" s="1"/>
  <c r="H2251" i="57"/>
  <c r="F2251" i="57"/>
  <c r="C2251" i="57"/>
  <c r="D2251" i="57" s="1"/>
  <c r="H2250" i="57"/>
  <c r="F2250" i="57"/>
  <c r="C2250" i="57"/>
  <c r="D2250" i="57" s="1"/>
  <c r="H2249" i="57"/>
  <c r="F2249" i="57"/>
  <c r="C2249" i="57"/>
  <c r="D2249" i="57" s="1"/>
  <c r="H2248" i="57"/>
  <c r="F2248" i="57"/>
  <c r="C2248" i="57"/>
  <c r="D2248" i="57" s="1"/>
  <c r="H2247" i="57"/>
  <c r="F2247" i="57"/>
  <c r="C2247" i="57"/>
  <c r="D2247" i="57" s="1"/>
  <c r="H2246" i="57"/>
  <c r="F2246" i="57"/>
  <c r="C2246" i="57"/>
  <c r="D2246" i="57" s="1"/>
  <c r="H2245" i="57"/>
  <c r="F2245" i="57"/>
  <c r="C2245" i="57"/>
  <c r="D2245" i="57" s="1"/>
  <c r="H2244" i="57"/>
  <c r="F2244" i="57"/>
  <c r="C2244" i="57"/>
  <c r="D2244" i="57" s="1"/>
  <c r="H2243" i="57"/>
  <c r="F2243" i="57"/>
  <c r="C2243" i="57"/>
  <c r="D2243" i="57" s="1"/>
  <c r="H2242" i="57"/>
  <c r="F2242" i="57"/>
  <c r="C2242" i="57"/>
  <c r="D2242" i="57" s="1"/>
  <c r="H2241" i="57"/>
  <c r="F2241" i="57"/>
  <c r="C2241" i="57"/>
  <c r="D2241" i="57" s="1"/>
  <c r="H2240" i="57"/>
  <c r="F2240" i="57"/>
  <c r="C2240" i="57"/>
  <c r="D2240" i="57" s="1"/>
  <c r="H2239" i="57"/>
  <c r="F2239" i="57"/>
  <c r="C2239" i="57"/>
  <c r="D2239" i="57" s="1"/>
  <c r="H2238" i="57"/>
  <c r="F2238" i="57"/>
  <c r="C2238" i="57"/>
  <c r="D2238" i="57" s="1"/>
  <c r="H2237" i="57"/>
  <c r="F2237" i="57"/>
  <c r="C2237" i="57"/>
  <c r="D2237" i="57" s="1"/>
  <c r="H2236" i="57"/>
  <c r="F2236" i="57"/>
  <c r="C2236" i="57"/>
  <c r="D2236" i="57" s="1"/>
  <c r="H2235" i="57"/>
  <c r="F2235" i="57"/>
  <c r="C2235" i="57"/>
  <c r="D2235" i="57" s="1"/>
  <c r="H2234" i="57"/>
  <c r="F2234" i="57"/>
  <c r="C2234" i="57"/>
  <c r="D2234" i="57" s="1"/>
  <c r="H2233" i="57"/>
  <c r="F2233" i="57"/>
  <c r="C2233" i="57"/>
  <c r="D2233" i="57" s="1"/>
  <c r="H2232" i="57"/>
  <c r="F2232" i="57"/>
  <c r="C2232" i="57"/>
  <c r="D2232" i="57" s="1"/>
  <c r="H2231" i="57"/>
  <c r="F2231" i="57"/>
  <c r="C2231" i="57"/>
  <c r="D2231" i="57" s="1"/>
  <c r="H2230" i="57"/>
  <c r="F2230" i="57"/>
  <c r="C2230" i="57"/>
  <c r="D2230" i="57" s="1"/>
  <c r="H2229" i="57"/>
  <c r="F2229" i="57"/>
  <c r="C2229" i="57"/>
  <c r="D2229" i="57" s="1"/>
  <c r="H2228" i="57"/>
  <c r="F2228" i="57"/>
  <c r="C2228" i="57"/>
  <c r="D2228" i="57" s="1"/>
  <c r="H2227" i="57"/>
  <c r="F2227" i="57"/>
  <c r="C2227" i="57"/>
  <c r="D2227" i="57" s="1"/>
  <c r="H2226" i="57"/>
  <c r="F2226" i="57"/>
  <c r="C2226" i="57"/>
  <c r="D2226" i="57" s="1"/>
  <c r="H2225" i="57"/>
  <c r="F2225" i="57"/>
  <c r="C2225" i="57"/>
  <c r="D2225" i="57" s="1"/>
  <c r="H2224" i="57"/>
  <c r="F2224" i="57"/>
  <c r="C2224" i="57"/>
  <c r="D2224" i="57" s="1"/>
  <c r="H2223" i="57"/>
  <c r="F2223" i="57"/>
  <c r="C2223" i="57"/>
  <c r="D2223" i="57" s="1"/>
  <c r="H2222" i="57"/>
  <c r="F2222" i="57"/>
  <c r="C2222" i="57"/>
  <c r="D2222" i="57" s="1"/>
  <c r="H2221" i="57"/>
  <c r="F2221" i="57"/>
  <c r="C2221" i="57"/>
  <c r="D2221" i="57" s="1"/>
  <c r="H2220" i="57"/>
  <c r="F2220" i="57"/>
  <c r="C2220" i="57"/>
  <c r="D2220" i="57" s="1"/>
  <c r="H2219" i="57"/>
  <c r="F2219" i="57"/>
  <c r="C2219" i="57"/>
  <c r="D2219" i="57" s="1"/>
  <c r="H2218" i="57"/>
  <c r="F2218" i="57"/>
  <c r="C2218" i="57"/>
  <c r="D2218" i="57" s="1"/>
  <c r="H2217" i="57"/>
  <c r="F2217" i="57"/>
  <c r="C2217" i="57"/>
  <c r="D2217" i="57" s="1"/>
  <c r="H2216" i="57"/>
  <c r="F2216" i="57"/>
  <c r="C2216" i="57"/>
  <c r="D2216" i="57" s="1"/>
  <c r="H2215" i="57"/>
  <c r="F2215" i="57"/>
  <c r="C2215" i="57"/>
  <c r="D2215" i="57" s="1"/>
  <c r="H2214" i="57"/>
  <c r="F2214" i="57"/>
  <c r="C2214" i="57"/>
  <c r="D2214" i="57" s="1"/>
  <c r="H2213" i="57"/>
  <c r="F2213" i="57"/>
  <c r="C2213" i="57"/>
  <c r="D2213" i="57" s="1"/>
  <c r="H2212" i="57"/>
  <c r="F2212" i="57"/>
  <c r="C2212" i="57"/>
  <c r="D2212" i="57" s="1"/>
  <c r="H2211" i="57"/>
  <c r="F2211" i="57"/>
  <c r="C2211" i="57"/>
  <c r="D2211" i="57" s="1"/>
  <c r="H2210" i="57"/>
  <c r="F2210" i="57"/>
  <c r="C2210" i="57"/>
  <c r="D2210" i="57" s="1"/>
  <c r="H2209" i="57"/>
  <c r="F2209" i="57"/>
  <c r="C2209" i="57"/>
  <c r="D2209" i="57" s="1"/>
  <c r="H2208" i="57"/>
  <c r="F2208" i="57"/>
  <c r="C2208" i="57"/>
  <c r="D2208" i="57" s="1"/>
  <c r="H2207" i="57"/>
  <c r="F2207" i="57"/>
  <c r="C2207" i="57"/>
  <c r="D2207" i="57" s="1"/>
  <c r="H2206" i="57"/>
  <c r="F2206" i="57"/>
  <c r="C2206" i="57"/>
  <c r="D2206" i="57" s="1"/>
  <c r="H2205" i="57"/>
  <c r="F2205" i="57"/>
  <c r="C2205" i="57"/>
  <c r="D2205" i="57" s="1"/>
  <c r="H2204" i="57"/>
  <c r="F2204" i="57"/>
  <c r="C2204" i="57"/>
  <c r="D2204" i="57" s="1"/>
  <c r="H2203" i="57"/>
  <c r="F2203" i="57"/>
  <c r="C2203" i="57"/>
  <c r="D2203" i="57" s="1"/>
  <c r="H2202" i="57"/>
  <c r="F2202" i="57"/>
  <c r="C2202" i="57"/>
  <c r="D2202" i="57" s="1"/>
  <c r="H2201" i="57"/>
  <c r="F2201" i="57"/>
  <c r="C2201" i="57"/>
  <c r="D2201" i="57" s="1"/>
  <c r="H2200" i="57"/>
  <c r="F2200" i="57"/>
  <c r="C2200" i="57"/>
  <c r="D2200" i="57" s="1"/>
  <c r="H2199" i="57"/>
  <c r="F2199" i="57"/>
  <c r="C2199" i="57"/>
  <c r="D2199" i="57" s="1"/>
  <c r="H2198" i="57"/>
  <c r="F2198" i="57"/>
  <c r="C2198" i="57"/>
  <c r="D2198" i="57" s="1"/>
  <c r="H2197" i="57"/>
  <c r="F2197" i="57"/>
  <c r="C2197" i="57"/>
  <c r="D2197" i="57" s="1"/>
  <c r="H2196" i="57"/>
  <c r="F2196" i="57"/>
  <c r="C2196" i="57"/>
  <c r="D2196" i="57" s="1"/>
  <c r="H2195" i="57"/>
  <c r="F2195" i="57"/>
  <c r="C2195" i="57"/>
  <c r="D2195" i="57" s="1"/>
  <c r="H2194" i="57"/>
  <c r="F2194" i="57"/>
  <c r="C2194" i="57"/>
  <c r="D2194" i="57" s="1"/>
  <c r="H2193" i="57"/>
  <c r="F2193" i="57"/>
  <c r="C2193" i="57"/>
  <c r="D2193" i="57" s="1"/>
  <c r="H2192" i="57"/>
  <c r="F2192" i="57"/>
  <c r="C2192" i="57"/>
  <c r="D2192" i="57" s="1"/>
  <c r="H2191" i="57"/>
  <c r="F2191" i="57"/>
  <c r="C2191" i="57"/>
  <c r="D2191" i="57" s="1"/>
  <c r="H2190" i="57"/>
  <c r="F2190" i="57"/>
  <c r="C2190" i="57"/>
  <c r="D2190" i="57" s="1"/>
  <c r="H2189" i="57"/>
  <c r="F2189" i="57"/>
  <c r="C2189" i="57"/>
  <c r="D2189" i="57" s="1"/>
  <c r="H2188" i="57"/>
  <c r="F2188" i="57"/>
  <c r="C2188" i="57"/>
  <c r="D2188" i="57" s="1"/>
  <c r="H2187" i="57"/>
  <c r="F2187" i="57"/>
  <c r="C2187" i="57"/>
  <c r="D2187" i="57" s="1"/>
  <c r="H2186" i="57"/>
  <c r="F2186" i="57"/>
  <c r="C2186" i="57"/>
  <c r="D2186" i="57" s="1"/>
  <c r="H2185" i="57"/>
  <c r="F2185" i="57"/>
  <c r="C2185" i="57"/>
  <c r="D2185" i="57" s="1"/>
  <c r="H2184" i="57"/>
  <c r="F2184" i="57"/>
  <c r="C2184" i="57"/>
  <c r="D2184" i="57" s="1"/>
  <c r="H2183" i="57"/>
  <c r="F2183" i="57"/>
  <c r="C2183" i="57"/>
  <c r="D2183" i="57" s="1"/>
  <c r="H2182" i="57"/>
  <c r="F2182" i="57"/>
  <c r="C2182" i="57"/>
  <c r="D2182" i="57" s="1"/>
  <c r="H2181" i="57"/>
  <c r="F2181" i="57"/>
  <c r="C2181" i="57"/>
  <c r="D2181" i="57" s="1"/>
  <c r="H2180" i="57"/>
  <c r="F2180" i="57"/>
  <c r="C2180" i="57"/>
  <c r="D2180" i="57" s="1"/>
  <c r="H2179" i="57"/>
  <c r="F2179" i="57"/>
  <c r="C2179" i="57"/>
  <c r="D2179" i="57" s="1"/>
  <c r="H2178" i="57"/>
  <c r="F2178" i="57"/>
  <c r="C2178" i="57"/>
  <c r="D2178" i="57" s="1"/>
  <c r="H2177" i="57"/>
  <c r="F2177" i="57"/>
  <c r="C2177" i="57"/>
  <c r="D2177" i="57" s="1"/>
  <c r="H2176" i="57"/>
  <c r="F2176" i="57"/>
  <c r="C2176" i="57"/>
  <c r="D2176" i="57" s="1"/>
  <c r="H2175" i="57"/>
  <c r="F2175" i="57"/>
  <c r="C2175" i="57"/>
  <c r="D2175" i="57" s="1"/>
  <c r="H2174" i="57"/>
  <c r="F2174" i="57"/>
  <c r="C2174" i="57"/>
  <c r="D2174" i="57" s="1"/>
  <c r="H2173" i="57"/>
  <c r="F2173" i="57"/>
  <c r="C2173" i="57"/>
  <c r="D2173" i="57" s="1"/>
  <c r="H2172" i="57"/>
  <c r="F2172" i="57"/>
  <c r="C2172" i="57"/>
  <c r="D2172" i="57" s="1"/>
  <c r="H2171" i="57"/>
  <c r="F2171" i="57"/>
  <c r="C2171" i="57"/>
  <c r="D2171" i="57" s="1"/>
  <c r="H2170" i="57"/>
  <c r="F2170" i="57"/>
  <c r="C2170" i="57"/>
  <c r="D2170" i="57" s="1"/>
  <c r="H2169" i="57"/>
  <c r="F2169" i="57"/>
  <c r="C2169" i="57"/>
  <c r="D2169" i="57" s="1"/>
  <c r="H2168" i="57"/>
  <c r="F2168" i="57"/>
  <c r="C2168" i="57"/>
  <c r="D2168" i="57" s="1"/>
  <c r="H2167" i="57"/>
  <c r="F2167" i="57"/>
  <c r="C2167" i="57"/>
  <c r="D2167" i="57" s="1"/>
  <c r="H2166" i="57"/>
  <c r="F2166" i="57"/>
  <c r="C2166" i="57"/>
  <c r="D2166" i="57" s="1"/>
  <c r="H2165" i="57"/>
  <c r="F2165" i="57"/>
  <c r="C2165" i="57"/>
  <c r="D2165" i="57" s="1"/>
  <c r="H2164" i="57"/>
  <c r="F2164" i="57"/>
  <c r="C2164" i="57"/>
  <c r="D2164" i="57" s="1"/>
  <c r="H2163" i="57"/>
  <c r="F2163" i="57"/>
  <c r="C2163" i="57"/>
  <c r="D2163" i="57" s="1"/>
  <c r="H2162" i="57"/>
  <c r="F2162" i="57"/>
  <c r="C2162" i="57"/>
  <c r="D2162" i="57" s="1"/>
  <c r="H2161" i="57"/>
  <c r="F2161" i="57"/>
  <c r="C2161" i="57"/>
  <c r="D2161" i="57" s="1"/>
  <c r="H2160" i="57"/>
  <c r="F2160" i="57"/>
  <c r="C2160" i="57"/>
  <c r="D2160" i="57" s="1"/>
  <c r="H2159" i="57"/>
  <c r="F2159" i="57"/>
  <c r="C2159" i="57"/>
  <c r="D2159" i="57" s="1"/>
  <c r="H2158" i="57"/>
  <c r="F2158" i="57"/>
  <c r="C2158" i="57"/>
  <c r="D2158" i="57" s="1"/>
  <c r="H2157" i="57"/>
  <c r="F2157" i="57"/>
  <c r="C2157" i="57"/>
  <c r="D2157" i="57" s="1"/>
  <c r="H2156" i="57"/>
  <c r="F2156" i="57"/>
  <c r="C2156" i="57"/>
  <c r="D2156" i="57" s="1"/>
  <c r="H2155" i="57"/>
  <c r="F2155" i="57"/>
  <c r="C2155" i="57"/>
  <c r="D2155" i="57" s="1"/>
  <c r="H2154" i="57"/>
  <c r="F2154" i="57"/>
  <c r="C2154" i="57"/>
  <c r="D2154" i="57" s="1"/>
  <c r="H2153" i="57"/>
  <c r="F2153" i="57"/>
  <c r="C2153" i="57"/>
  <c r="D2153" i="57" s="1"/>
  <c r="H2152" i="57"/>
  <c r="F2152" i="57"/>
  <c r="C2152" i="57"/>
  <c r="D2152" i="57" s="1"/>
  <c r="H2151" i="57"/>
  <c r="F2151" i="57"/>
  <c r="C2151" i="57"/>
  <c r="D2151" i="57" s="1"/>
  <c r="H2150" i="57"/>
  <c r="F2150" i="57"/>
  <c r="C2150" i="57"/>
  <c r="D2150" i="57" s="1"/>
  <c r="H2149" i="57"/>
  <c r="F2149" i="57"/>
  <c r="C2149" i="57"/>
  <c r="D2149" i="57" s="1"/>
  <c r="H2148" i="57"/>
  <c r="F2148" i="57"/>
  <c r="C2148" i="57"/>
  <c r="D2148" i="57" s="1"/>
  <c r="H2147" i="57"/>
  <c r="F2147" i="57"/>
  <c r="C2147" i="57"/>
  <c r="D2147" i="57" s="1"/>
  <c r="H2146" i="57"/>
  <c r="F2146" i="57"/>
  <c r="C2146" i="57"/>
  <c r="D2146" i="57" s="1"/>
  <c r="H2145" i="57"/>
  <c r="F2145" i="57"/>
  <c r="C2145" i="57"/>
  <c r="D2145" i="57" s="1"/>
  <c r="H2144" i="57"/>
  <c r="F2144" i="57"/>
  <c r="C2144" i="57"/>
  <c r="D2144" i="57" s="1"/>
  <c r="H2143" i="57"/>
  <c r="F2143" i="57"/>
  <c r="C2143" i="57"/>
  <c r="D2143" i="57" s="1"/>
  <c r="H2142" i="57"/>
  <c r="F2142" i="57"/>
  <c r="C2142" i="57"/>
  <c r="D2142" i="57" s="1"/>
  <c r="H2141" i="57"/>
  <c r="F2141" i="57"/>
  <c r="C2141" i="57"/>
  <c r="D2141" i="57" s="1"/>
  <c r="H2140" i="57"/>
  <c r="F2140" i="57"/>
  <c r="C2140" i="57"/>
  <c r="D2140" i="57" s="1"/>
  <c r="H2139" i="57"/>
  <c r="F2139" i="57"/>
  <c r="C2139" i="57"/>
  <c r="D2139" i="57" s="1"/>
  <c r="H2138" i="57"/>
  <c r="F2138" i="57"/>
  <c r="C2138" i="57"/>
  <c r="D2138" i="57" s="1"/>
  <c r="H2137" i="57"/>
  <c r="F2137" i="57"/>
  <c r="C2137" i="57"/>
  <c r="D2137" i="57" s="1"/>
  <c r="H2136" i="57"/>
  <c r="F2136" i="57"/>
  <c r="C2136" i="57"/>
  <c r="D2136" i="57" s="1"/>
  <c r="H2135" i="57"/>
  <c r="F2135" i="57"/>
  <c r="C2135" i="57"/>
  <c r="D2135" i="57" s="1"/>
  <c r="H2134" i="57"/>
  <c r="F2134" i="57"/>
  <c r="C2134" i="57"/>
  <c r="D2134" i="57" s="1"/>
  <c r="H2133" i="57"/>
  <c r="F2133" i="57"/>
  <c r="C2133" i="57"/>
  <c r="D2133" i="57" s="1"/>
  <c r="H2132" i="57"/>
  <c r="F2132" i="57"/>
  <c r="C2132" i="57"/>
  <c r="D2132" i="57" s="1"/>
  <c r="H2131" i="57"/>
  <c r="F2131" i="57"/>
  <c r="C2131" i="57"/>
  <c r="D2131" i="57" s="1"/>
  <c r="H2130" i="57"/>
  <c r="F2130" i="57"/>
  <c r="C2130" i="57"/>
  <c r="D2130" i="57" s="1"/>
  <c r="H2129" i="57"/>
  <c r="F2129" i="57"/>
  <c r="C2129" i="57"/>
  <c r="D2129" i="57" s="1"/>
  <c r="H2128" i="57"/>
  <c r="F2128" i="57"/>
  <c r="C2128" i="57"/>
  <c r="D2128" i="57" s="1"/>
  <c r="H2127" i="57"/>
  <c r="F2127" i="57"/>
  <c r="C2127" i="57"/>
  <c r="D2127" i="57" s="1"/>
  <c r="H2126" i="57"/>
  <c r="F2126" i="57"/>
  <c r="C2126" i="57"/>
  <c r="D2126" i="57" s="1"/>
  <c r="H2125" i="57"/>
  <c r="F2125" i="57"/>
  <c r="C2125" i="57"/>
  <c r="D2125" i="57" s="1"/>
  <c r="H2124" i="57"/>
  <c r="F2124" i="57"/>
  <c r="C2124" i="57"/>
  <c r="D2124" i="57" s="1"/>
  <c r="H2123" i="57"/>
  <c r="F2123" i="57"/>
  <c r="C2123" i="57"/>
  <c r="D2123" i="57" s="1"/>
  <c r="H2122" i="57"/>
  <c r="F2122" i="57"/>
  <c r="C2122" i="57"/>
  <c r="D2122" i="57" s="1"/>
  <c r="H2121" i="57"/>
  <c r="F2121" i="57"/>
  <c r="C2121" i="57"/>
  <c r="D2121" i="57" s="1"/>
  <c r="H2120" i="57"/>
  <c r="F2120" i="57"/>
  <c r="C2120" i="57"/>
  <c r="D2120" i="57" s="1"/>
  <c r="H2119" i="57"/>
  <c r="F2119" i="57"/>
  <c r="C2119" i="57"/>
  <c r="D2119" i="57" s="1"/>
  <c r="H2118" i="57"/>
  <c r="F2118" i="57"/>
  <c r="C2118" i="57"/>
  <c r="D2118" i="57" s="1"/>
  <c r="H2117" i="57"/>
  <c r="F2117" i="57"/>
  <c r="C2117" i="57"/>
  <c r="D2117" i="57" s="1"/>
  <c r="H2116" i="57"/>
  <c r="F2116" i="57"/>
  <c r="C2116" i="57"/>
  <c r="D2116" i="57" s="1"/>
  <c r="H2115" i="57"/>
  <c r="F2115" i="57"/>
  <c r="C2115" i="57"/>
  <c r="D2115" i="57" s="1"/>
  <c r="H2114" i="57"/>
  <c r="F2114" i="57"/>
  <c r="C2114" i="57"/>
  <c r="D2114" i="57" s="1"/>
  <c r="H2113" i="57"/>
  <c r="F2113" i="57"/>
  <c r="C2113" i="57"/>
  <c r="D2113" i="57" s="1"/>
  <c r="H2112" i="57"/>
  <c r="F2112" i="57"/>
  <c r="C2112" i="57"/>
  <c r="D2112" i="57" s="1"/>
  <c r="H2111" i="57"/>
  <c r="F2111" i="57"/>
  <c r="C2111" i="57"/>
  <c r="D2111" i="57" s="1"/>
  <c r="H2110" i="57"/>
  <c r="F2110" i="57"/>
  <c r="C2110" i="57"/>
  <c r="D2110" i="57" s="1"/>
  <c r="H2109" i="57"/>
  <c r="F2109" i="57"/>
  <c r="C2109" i="57"/>
  <c r="D2109" i="57" s="1"/>
  <c r="H2108" i="57"/>
  <c r="F2108" i="57"/>
  <c r="C2108" i="57"/>
  <c r="D2108" i="57" s="1"/>
  <c r="H2107" i="57"/>
  <c r="F2107" i="57"/>
  <c r="C2107" i="57"/>
  <c r="D2107" i="57" s="1"/>
  <c r="H2106" i="57"/>
  <c r="F2106" i="57"/>
  <c r="C2106" i="57"/>
  <c r="D2106" i="57" s="1"/>
  <c r="H2105" i="57"/>
  <c r="F2105" i="57"/>
  <c r="C2105" i="57"/>
  <c r="D2105" i="57" s="1"/>
  <c r="H2104" i="57"/>
  <c r="F2104" i="57"/>
  <c r="C2104" i="57"/>
  <c r="D2104" i="57" s="1"/>
  <c r="H2103" i="57"/>
  <c r="F2103" i="57"/>
  <c r="C2103" i="57"/>
  <c r="D2103" i="57" s="1"/>
  <c r="H2102" i="57"/>
  <c r="F2102" i="57"/>
  <c r="C2102" i="57"/>
  <c r="D2102" i="57" s="1"/>
  <c r="H2101" i="57"/>
  <c r="F2101" i="57"/>
  <c r="C2101" i="57"/>
  <c r="D2101" i="57" s="1"/>
  <c r="H2100" i="57"/>
  <c r="F2100" i="57"/>
  <c r="C2100" i="57"/>
  <c r="D2100" i="57" s="1"/>
  <c r="H2099" i="57"/>
  <c r="F2099" i="57"/>
  <c r="C2099" i="57"/>
  <c r="D2099" i="57" s="1"/>
  <c r="H2098" i="57"/>
  <c r="F2098" i="57"/>
  <c r="C2098" i="57"/>
  <c r="D2098" i="57" s="1"/>
  <c r="H2097" i="57"/>
  <c r="F2097" i="57"/>
  <c r="C2097" i="57"/>
  <c r="D2097" i="57" s="1"/>
  <c r="H2096" i="57"/>
  <c r="F2096" i="57"/>
  <c r="C2096" i="57"/>
  <c r="D2096" i="57" s="1"/>
  <c r="H2095" i="57"/>
  <c r="F2095" i="57"/>
  <c r="C2095" i="57"/>
  <c r="D2095" i="57" s="1"/>
  <c r="H2094" i="57"/>
  <c r="F2094" i="57"/>
  <c r="C2094" i="57"/>
  <c r="D2094" i="57" s="1"/>
  <c r="H2093" i="57"/>
  <c r="F2093" i="57"/>
  <c r="C2093" i="57"/>
  <c r="D2093" i="57" s="1"/>
  <c r="H2092" i="57"/>
  <c r="F2092" i="57"/>
  <c r="C2092" i="57"/>
  <c r="D2092" i="57" s="1"/>
  <c r="H2091" i="57"/>
  <c r="F2091" i="57"/>
  <c r="C2091" i="57"/>
  <c r="D2091" i="57" s="1"/>
  <c r="H2090" i="57"/>
  <c r="F2090" i="57"/>
  <c r="C2090" i="57"/>
  <c r="D2090" i="57" s="1"/>
  <c r="H2089" i="57"/>
  <c r="F2089" i="57"/>
  <c r="C2089" i="57"/>
  <c r="D2089" i="57" s="1"/>
  <c r="H2088" i="57"/>
  <c r="F2088" i="57"/>
  <c r="C2088" i="57"/>
  <c r="D2088" i="57" s="1"/>
  <c r="H2087" i="57"/>
  <c r="F2087" i="57"/>
  <c r="C2087" i="57"/>
  <c r="D2087" i="57" s="1"/>
  <c r="H2086" i="57"/>
  <c r="F2086" i="57"/>
  <c r="C2086" i="57"/>
  <c r="D2086" i="57" s="1"/>
  <c r="H2085" i="57"/>
  <c r="F2085" i="57"/>
  <c r="C2085" i="57"/>
  <c r="D2085" i="57" s="1"/>
  <c r="H2084" i="57"/>
  <c r="F2084" i="57"/>
  <c r="C2084" i="57"/>
  <c r="D2084" i="57" s="1"/>
  <c r="H2083" i="57"/>
  <c r="F2083" i="57"/>
  <c r="C2083" i="57"/>
  <c r="D2083" i="57" s="1"/>
  <c r="H2082" i="57"/>
  <c r="F2082" i="57"/>
  <c r="C2082" i="57"/>
  <c r="D2082" i="57" s="1"/>
  <c r="H2081" i="57"/>
  <c r="F2081" i="57"/>
  <c r="C2081" i="57"/>
  <c r="D2081" i="57" s="1"/>
  <c r="H2080" i="57"/>
  <c r="F2080" i="57"/>
  <c r="C2080" i="57"/>
  <c r="D2080" i="57" s="1"/>
  <c r="H2079" i="57"/>
  <c r="F2079" i="57"/>
  <c r="C2079" i="57"/>
  <c r="D2079" i="57" s="1"/>
  <c r="H2078" i="57"/>
  <c r="F2078" i="57"/>
  <c r="C2078" i="57"/>
  <c r="D2078" i="57" s="1"/>
  <c r="H2077" i="57"/>
  <c r="F2077" i="57"/>
  <c r="C2077" i="57"/>
  <c r="D2077" i="57" s="1"/>
  <c r="H2076" i="57"/>
  <c r="F2076" i="57"/>
  <c r="C2076" i="57"/>
  <c r="D2076" i="57" s="1"/>
  <c r="H2075" i="57"/>
  <c r="F2075" i="57"/>
  <c r="C2075" i="57"/>
  <c r="D2075" i="57" s="1"/>
  <c r="H2074" i="57"/>
  <c r="F2074" i="57"/>
  <c r="C2074" i="57"/>
  <c r="D2074" i="57" s="1"/>
  <c r="H2073" i="57"/>
  <c r="F2073" i="57"/>
  <c r="C2073" i="57"/>
  <c r="D2073" i="57" s="1"/>
  <c r="H2072" i="57"/>
  <c r="F2072" i="57"/>
  <c r="C2072" i="57"/>
  <c r="D2072" i="57" s="1"/>
  <c r="H2071" i="57"/>
  <c r="F2071" i="57"/>
  <c r="C2071" i="57"/>
  <c r="D2071" i="57" s="1"/>
  <c r="H2070" i="57"/>
  <c r="F2070" i="57"/>
  <c r="C2070" i="57"/>
  <c r="D2070" i="57" s="1"/>
  <c r="H2069" i="57"/>
  <c r="F2069" i="57"/>
  <c r="C2069" i="57"/>
  <c r="D2069" i="57" s="1"/>
  <c r="H2068" i="57"/>
  <c r="F2068" i="57"/>
  <c r="C2068" i="57"/>
  <c r="D2068" i="57" s="1"/>
  <c r="H2067" i="57"/>
  <c r="F2067" i="57"/>
  <c r="C2067" i="57"/>
  <c r="D2067" i="57" s="1"/>
  <c r="H2066" i="57"/>
  <c r="F2066" i="57"/>
  <c r="C2066" i="57"/>
  <c r="D2066" i="57" s="1"/>
  <c r="H2065" i="57"/>
  <c r="F2065" i="57"/>
  <c r="C2065" i="57"/>
  <c r="D2065" i="57" s="1"/>
  <c r="H2064" i="57"/>
  <c r="F2064" i="57"/>
  <c r="C2064" i="57"/>
  <c r="D2064" i="57" s="1"/>
  <c r="H2063" i="57"/>
  <c r="F2063" i="57"/>
  <c r="C2063" i="57"/>
  <c r="D2063" i="57" s="1"/>
  <c r="H2062" i="57"/>
  <c r="F2062" i="57"/>
  <c r="C2062" i="57"/>
  <c r="D2062" i="57" s="1"/>
  <c r="H2061" i="57"/>
  <c r="F2061" i="57"/>
  <c r="C2061" i="57"/>
  <c r="D2061" i="57" s="1"/>
  <c r="H2060" i="57"/>
  <c r="F2060" i="57"/>
  <c r="C2060" i="57"/>
  <c r="D2060" i="57" s="1"/>
  <c r="H2059" i="57"/>
  <c r="F2059" i="57"/>
  <c r="C2059" i="57"/>
  <c r="D2059" i="57" s="1"/>
  <c r="H2058" i="57"/>
  <c r="F2058" i="57"/>
  <c r="C2058" i="57"/>
  <c r="D2058" i="57" s="1"/>
  <c r="H2057" i="57"/>
  <c r="F2057" i="57"/>
  <c r="C2057" i="57"/>
  <c r="D2057" i="57" s="1"/>
  <c r="H2056" i="57"/>
  <c r="F2056" i="57"/>
  <c r="C2056" i="57"/>
  <c r="D2056" i="57" s="1"/>
  <c r="H2055" i="57"/>
  <c r="F2055" i="57"/>
  <c r="C2055" i="57"/>
  <c r="D2055" i="57" s="1"/>
  <c r="H2054" i="57"/>
  <c r="F2054" i="57"/>
  <c r="C2054" i="57"/>
  <c r="D2054" i="57" s="1"/>
  <c r="H2053" i="57"/>
  <c r="F2053" i="57"/>
  <c r="C2053" i="57"/>
  <c r="D2053" i="57" s="1"/>
  <c r="H2052" i="57"/>
  <c r="F2052" i="57"/>
  <c r="C2052" i="57"/>
  <c r="D2052" i="57" s="1"/>
  <c r="H2051" i="57"/>
  <c r="F2051" i="57"/>
  <c r="C2051" i="57"/>
  <c r="D2051" i="57" s="1"/>
  <c r="H2050" i="57"/>
  <c r="F2050" i="57"/>
  <c r="C2050" i="57"/>
  <c r="D2050" i="57" s="1"/>
  <c r="H2049" i="57"/>
  <c r="F2049" i="57"/>
  <c r="C2049" i="57"/>
  <c r="D2049" i="57" s="1"/>
  <c r="H2048" i="57"/>
  <c r="F2048" i="57"/>
  <c r="C2048" i="57"/>
  <c r="D2048" i="57" s="1"/>
  <c r="H2047" i="57"/>
  <c r="F2047" i="57"/>
  <c r="C2047" i="57"/>
  <c r="D2047" i="57" s="1"/>
  <c r="H2046" i="57"/>
  <c r="F2046" i="57"/>
  <c r="C2046" i="57"/>
  <c r="D2046" i="57" s="1"/>
  <c r="H2045" i="57"/>
  <c r="F2045" i="57"/>
  <c r="C2045" i="57"/>
  <c r="D2045" i="57" s="1"/>
  <c r="H2044" i="57"/>
  <c r="F2044" i="57"/>
  <c r="C2044" i="57"/>
  <c r="D2044" i="57" s="1"/>
  <c r="H2043" i="57"/>
  <c r="F2043" i="57"/>
  <c r="C2043" i="57"/>
  <c r="D2043" i="57" s="1"/>
  <c r="H2042" i="57"/>
  <c r="F2042" i="57"/>
  <c r="C2042" i="57"/>
  <c r="D2042" i="57" s="1"/>
  <c r="H2041" i="57"/>
  <c r="F2041" i="57"/>
  <c r="C2041" i="57"/>
  <c r="D2041" i="57" s="1"/>
  <c r="H2040" i="57"/>
  <c r="F2040" i="57"/>
  <c r="C2040" i="57"/>
  <c r="D2040" i="57" s="1"/>
  <c r="H2039" i="57"/>
  <c r="F2039" i="57"/>
  <c r="C2039" i="57"/>
  <c r="D2039" i="57" s="1"/>
  <c r="H2038" i="57"/>
  <c r="F2038" i="57"/>
  <c r="C2038" i="57"/>
  <c r="D2038" i="57" s="1"/>
  <c r="H2037" i="57"/>
  <c r="F2037" i="57"/>
  <c r="C2037" i="57"/>
  <c r="D2037" i="57" s="1"/>
  <c r="H2036" i="57"/>
  <c r="F2036" i="57"/>
  <c r="C2036" i="57"/>
  <c r="D2036" i="57" s="1"/>
  <c r="H2035" i="57"/>
  <c r="F2035" i="57"/>
  <c r="C2035" i="57"/>
  <c r="D2035" i="57" s="1"/>
  <c r="H2034" i="57"/>
  <c r="F2034" i="57"/>
  <c r="C2034" i="57"/>
  <c r="D2034" i="57" s="1"/>
  <c r="H2033" i="57"/>
  <c r="F2033" i="57"/>
  <c r="C2033" i="57"/>
  <c r="D2033" i="57" s="1"/>
  <c r="H2032" i="57"/>
  <c r="F2032" i="57"/>
  <c r="C2032" i="57"/>
  <c r="D2032" i="57" s="1"/>
  <c r="H2031" i="57"/>
  <c r="F2031" i="57"/>
  <c r="C2031" i="57"/>
  <c r="D2031" i="57" s="1"/>
  <c r="H2030" i="57"/>
  <c r="F2030" i="57"/>
  <c r="C2030" i="57"/>
  <c r="D2030" i="57" s="1"/>
  <c r="H2029" i="57"/>
  <c r="F2029" i="57"/>
  <c r="C2029" i="57"/>
  <c r="D2029" i="57" s="1"/>
  <c r="H2028" i="57"/>
  <c r="F2028" i="57"/>
  <c r="C2028" i="57"/>
  <c r="D2028" i="57" s="1"/>
  <c r="H2027" i="57"/>
  <c r="F2027" i="57"/>
  <c r="C2027" i="57"/>
  <c r="D2027" i="57" s="1"/>
  <c r="H2026" i="57"/>
  <c r="F2026" i="57"/>
  <c r="C2026" i="57"/>
  <c r="D2026" i="57" s="1"/>
  <c r="H2025" i="57"/>
  <c r="F2025" i="57"/>
  <c r="C2025" i="57"/>
  <c r="D2025" i="57" s="1"/>
  <c r="H2024" i="57"/>
  <c r="F2024" i="57"/>
  <c r="C2024" i="57"/>
  <c r="D2024" i="57" s="1"/>
  <c r="H2023" i="57"/>
  <c r="F2023" i="57"/>
  <c r="C2023" i="57"/>
  <c r="D2023" i="57" s="1"/>
  <c r="H2022" i="57"/>
  <c r="F2022" i="57"/>
  <c r="C2022" i="57"/>
  <c r="D2022" i="57" s="1"/>
  <c r="H2021" i="57"/>
  <c r="F2021" i="57"/>
  <c r="C2021" i="57"/>
  <c r="D2021" i="57" s="1"/>
  <c r="H2020" i="57"/>
  <c r="F2020" i="57"/>
  <c r="C2020" i="57"/>
  <c r="D2020" i="57" s="1"/>
  <c r="H2019" i="57"/>
  <c r="F2019" i="57"/>
  <c r="C2019" i="57"/>
  <c r="D2019" i="57" s="1"/>
  <c r="H2018" i="57"/>
  <c r="F2018" i="57"/>
  <c r="C2018" i="57"/>
  <c r="D2018" i="57" s="1"/>
  <c r="H2017" i="57"/>
  <c r="F2017" i="57"/>
  <c r="C2017" i="57"/>
  <c r="D2017" i="57" s="1"/>
  <c r="H2016" i="57"/>
  <c r="F2016" i="57"/>
  <c r="C2016" i="57"/>
  <c r="D2016" i="57" s="1"/>
  <c r="H2015" i="57"/>
  <c r="F2015" i="57"/>
  <c r="C2015" i="57"/>
  <c r="D2015" i="57" s="1"/>
  <c r="H2014" i="57"/>
  <c r="F2014" i="57"/>
  <c r="C2014" i="57"/>
  <c r="D2014" i="57" s="1"/>
  <c r="H2013" i="57"/>
  <c r="F2013" i="57"/>
  <c r="C2013" i="57"/>
  <c r="D2013" i="57" s="1"/>
  <c r="H2012" i="57"/>
  <c r="F2012" i="57"/>
  <c r="C2012" i="57"/>
  <c r="D2012" i="57" s="1"/>
  <c r="H2011" i="57"/>
  <c r="F2011" i="57"/>
  <c r="C2011" i="57"/>
  <c r="D2011" i="57" s="1"/>
  <c r="H2010" i="57"/>
  <c r="F2010" i="57"/>
  <c r="C2010" i="57"/>
  <c r="D2010" i="57" s="1"/>
  <c r="H2009" i="57"/>
  <c r="F2009" i="57"/>
  <c r="C2009" i="57"/>
  <c r="D2009" i="57" s="1"/>
  <c r="H2008" i="57"/>
  <c r="F2008" i="57"/>
  <c r="C2008" i="57"/>
  <c r="D2008" i="57" s="1"/>
  <c r="H2007" i="57"/>
  <c r="F2007" i="57"/>
  <c r="C2007" i="57"/>
  <c r="D2007" i="57" s="1"/>
  <c r="H2006" i="57"/>
  <c r="F2006" i="57"/>
  <c r="C2006" i="57"/>
  <c r="D2006" i="57" s="1"/>
  <c r="H2005" i="57"/>
  <c r="F2005" i="57"/>
  <c r="C2005" i="57"/>
  <c r="D2005" i="57" s="1"/>
  <c r="H2004" i="57"/>
  <c r="F2004" i="57"/>
  <c r="C2004" i="57"/>
  <c r="D2004" i="57" s="1"/>
  <c r="H2003" i="57"/>
  <c r="F2003" i="57"/>
  <c r="C2003" i="57"/>
  <c r="D2003" i="57" s="1"/>
  <c r="H2002" i="57"/>
  <c r="F2002" i="57"/>
  <c r="C2002" i="57"/>
  <c r="D2002" i="57" s="1"/>
  <c r="H2001" i="57"/>
  <c r="F2001" i="57"/>
  <c r="C2001" i="57"/>
  <c r="D2001" i="57" s="1"/>
  <c r="H2000" i="57"/>
  <c r="F2000" i="57"/>
  <c r="C2000" i="57"/>
  <c r="D2000" i="57" s="1"/>
  <c r="H1999" i="57"/>
  <c r="F1999" i="57"/>
  <c r="C1999" i="57"/>
  <c r="D1999" i="57" s="1"/>
  <c r="H1998" i="57"/>
  <c r="F1998" i="57"/>
  <c r="C1998" i="57"/>
  <c r="D1998" i="57" s="1"/>
  <c r="H1997" i="57"/>
  <c r="F1997" i="57"/>
  <c r="C1997" i="57"/>
  <c r="D1997" i="57" s="1"/>
  <c r="H1996" i="57"/>
  <c r="F1996" i="57"/>
  <c r="C1996" i="57"/>
  <c r="D1996" i="57" s="1"/>
  <c r="H1995" i="57"/>
  <c r="F1995" i="57"/>
  <c r="C1995" i="57"/>
  <c r="D1995" i="57" s="1"/>
  <c r="H1994" i="57"/>
  <c r="F1994" i="57"/>
  <c r="C1994" i="57"/>
  <c r="D1994" i="57" s="1"/>
  <c r="H1993" i="57"/>
  <c r="F1993" i="57"/>
  <c r="C1993" i="57"/>
  <c r="D1993" i="57" s="1"/>
  <c r="H1992" i="57"/>
  <c r="F1992" i="57"/>
  <c r="C1992" i="57"/>
  <c r="D1992" i="57" s="1"/>
  <c r="H1991" i="57"/>
  <c r="F1991" i="57"/>
  <c r="C1991" i="57"/>
  <c r="D1991" i="57" s="1"/>
  <c r="H1990" i="57"/>
  <c r="F1990" i="57"/>
  <c r="C1990" i="57"/>
  <c r="D1990" i="57" s="1"/>
  <c r="H1989" i="57"/>
  <c r="F1989" i="57"/>
  <c r="C1989" i="57"/>
  <c r="D1989" i="57" s="1"/>
  <c r="H1988" i="57"/>
  <c r="F1988" i="57"/>
  <c r="C1988" i="57"/>
  <c r="D1988" i="57" s="1"/>
  <c r="H1987" i="57"/>
  <c r="F1987" i="57"/>
  <c r="C1987" i="57"/>
  <c r="D1987" i="57" s="1"/>
  <c r="H1986" i="57"/>
  <c r="F1986" i="57"/>
  <c r="C1986" i="57"/>
  <c r="D1986" i="57" s="1"/>
  <c r="H1985" i="57"/>
  <c r="F1985" i="57"/>
  <c r="C1985" i="57"/>
  <c r="D1985" i="57" s="1"/>
  <c r="H1984" i="57"/>
  <c r="F1984" i="57"/>
  <c r="C1984" i="57"/>
  <c r="D1984" i="57" s="1"/>
  <c r="H1983" i="57"/>
  <c r="F1983" i="57"/>
  <c r="C1983" i="57"/>
  <c r="D1983" i="57" s="1"/>
  <c r="H1982" i="57"/>
  <c r="F1982" i="57"/>
  <c r="C1982" i="57"/>
  <c r="D1982" i="57" s="1"/>
  <c r="H1981" i="57"/>
  <c r="F1981" i="57"/>
  <c r="C1981" i="57"/>
  <c r="D1981" i="57" s="1"/>
  <c r="H1980" i="57"/>
  <c r="F1980" i="57"/>
  <c r="C1980" i="57"/>
  <c r="D1980" i="57" s="1"/>
  <c r="H1979" i="57"/>
  <c r="F1979" i="57"/>
  <c r="C1979" i="57"/>
  <c r="D1979" i="57" s="1"/>
  <c r="H1978" i="57"/>
  <c r="F1978" i="57"/>
  <c r="C1978" i="57"/>
  <c r="D1978" i="57" s="1"/>
  <c r="H1977" i="57"/>
  <c r="F1977" i="57"/>
  <c r="C1977" i="57"/>
  <c r="D1977" i="57" s="1"/>
  <c r="H1976" i="57"/>
  <c r="F1976" i="57"/>
  <c r="C1976" i="57"/>
  <c r="D1976" i="57" s="1"/>
  <c r="H1975" i="57"/>
  <c r="F1975" i="57"/>
  <c r="C1975" i="57"/>
  <c r="D1975" i="57" s="1"/>
  <c r="H1974" i="57"/>
  <c r="F1974" i="57"/>
  <c r="C1974" i="57"/>
  <c r="D1974" i="57" s="1"/>
  <c r="H1973" i="57"/>
  <c r="F1973" i="57"/>
  <c r="C1973" i="57"/>
  <c r="D1973" i="57" s="1"/>
  <c r="H1972" i="57"/>
  <c r="F1972" i="57"/>
  <c r="C1972" i="57"/>
  <c r="D1972" i="57" s="1"/>
  <c r="H1971" i="57"/>
  <c r="F1971" i="57"/>
  <c r="C1971" i="57"/>
  <c r="D1971" i="57" s="1"/>
  <c r="H1970" i="57"/>
  <c r="F1970" i="57"/>
  <c r="C1970" i="57"/>
  <c r="D1970" i="57" s="1"/>
  <c r="H1969" i="57"/>
  <c r="F1969" i="57"/>
  <c r="C1969" i="57"/>
  <c r="D1969" i="57" s="1"/>
  <c r="H1968" i="57"/>
  <c r="F1968" i="57"/>
  <c r="C1968" i="57"/>
  <c r="D1968" i="57" s="1"/>
  <c r="H1967" i="57"/>
  <c r="F1967" i="57"/>
  <c r="C1967" i="57"/>
  <c r="D1967" i="57" s="1"/>
  <c r="H1966" i="57"/>
  <c r="F1966" i="57"/>
  <c r="C1966" i="57"/>
  <c r="D1966" i="57" s="1"/>
  <c r="H1965" i="57"/>
  <c r="F1965" i="57"/>
  <c r="C1965" i="57"/>
  <c r="D1965" i="57" s="1"/>
  <c r="H1964" i="57"/>
  <c r="F1964" i="57"/>
  <c r="C1964" i="57"/>
  <c r="D1964" i="57" s="1"/>
  <c r="H1963" i="57"/>
  <c r="F1963" i="57"/>
  <c r="C1963" i="57"/>
  <c r="D1963" i="57" s="1"/>
  <c r="H1962" i="57"/>
  <c r="F1962" i="57"/>
  <c r="C1962" i="57"/>
  <c r="D1962" i="57" s="1"/>
  <c r="H1961" i="57"/>
  <c r="F1961" i="57"/>
  <c r="C1961" i="57"/>
  <c r="D1961" i="57" s="1"/>
  <c r="H1960" i="57"/>
  <c r="F1960" i="57"/>
  <c r="C1960" i="57"/>
  <c r="D1960" i="57" s="1"/>
  <c r="H1959" i="57"/>
  <c r="F1959" i="57"/>
  <c r="C1959" i="57"/>
  <c r="D1959" i="57" s="1"/>
  <c r="H1958" i="57"/>
  <c r="F1958" i="57"/>
  <c r="C1958" i="57"/>
  <c r="D1958" i="57" s="1"/>
  <c r="H1957" i="57"/>
  <c r="F1957" i="57"/>
  <c r="C1957" i="57"/>
  <c r="D1957" i="57" s="1"/>
  <c r="H1956" i="57"/>
  <c r="F1956" i="57"/>
  <c r="C1956" i="57"/>
  <c r="D1956" i="57" s="1"/>
  <c r="H1955" i="57"/>
  <c r="F1955" i="57"/>
  <c r="C1955" i="57"/>
  <c r="D1955" i="57" s="1"/>
  <c r="H1954" i="57"/>
  <c r="F1954" i="57"/>
  <c r="C1954" i="57"/>
  <c r="D1954" i="57" s="1"/>
  <c r="H1953" i="57"/>
  <c r="F1953" i="57"/>
  <c r="C1953" i="57"/>
  <c r="D1953" i="57" s="1"/>
  <c r="H1952" i="57"/>
  <c r="F1952" i="57"/>
  <c r="C1952" i="57"/>
  <c r="D1952" i="57" s="1"/>
  <c r="H1951" i="57"/>
  <c r="F1951" i="57"/>
  <c r="C1951" i="57"/>
  <c r="D1951" i="57" s="1"/>
  <c r="H1950" i="57"/>
  <c r="F1950" i="57"/>
  <c r="C1950" i="57"/>
  <c r="D1950" i="57" s="1"/>
  <c r="H1949" i="57"/>
  <c r="F1949" i="57"/>
  <c r="C1949" i="57"/>
  <c r="D1949" i="57" s="1"/>
  <c r="H1948" i="57"/>
  <c r="F1948" i="57"/>
  <c r="C1948" i="57"/>
  <c r="D1948" i="57" s="1"/>
  <c r="H1947" i="57"/>
  <c r="F1947" i="57"/>
  <c r="C1947" i="57"/>
  <c r="D1947" i="57" s="1"/>
  <c r="H1946" i="57"/>
  <c r="F1946" i="57"/>
  <c r="C1946" i="57"/>
  <c r="D1946" i="57" s="1"/>
  <c r="H1945" i="57"/>
  <c r="F1945" i="57"/>
  <c r="C1945" i="57"/>
  <c r="D1945" i="57" s="1"/>
  <c r="H1944" i="57"/>
  <c r="F1944" i="57"/>
  <c r="C1944" i="57"/>
  <c r="D1944" i="57" s="1"/>
  <c r="H1943" i="57"/>
  <c r="F1943" i="57"/>
  <c r="C1943" i="57"/>
  <c r="D1943" i="57" s="1"/>
  <c r="H1942" i="57"/>
  <c r="F1942" i="57"/>
  <c r="C1942" i="57"/>
  <c r="D1942" i="57" s="1"/>
  <c r="H1941" i="57"/>
  <c r="F1941" i="57"/>
  <c r="C1941" i="57"/>
  <c r="D1941" i="57" s="1"/>
  <c r="H1940" i="57"/>
  <c r="F1940" i="57"/>
  <c r="C1940" i="57"/>
  <c r="D1940" i="57" s="1"/>
  <c r="H1939" i="57"/>
  <c r="F1939" i="57"/>
  <c r="C1939" i="57"/>
  <c r="D1939" i="57" s="1"/>
  <c r="H1938" i="57"/>
  <c r="F1938" i="57"/>
  <c r="C1938" i="57"/>
  <c r="D1938" i="57" s="1"/>
  <c r="H1937" i="57"/>
  <c r="F1937" i="57"/>
  <c r="C1937" i="57"/>
  <c r="D1937" i="57" s="1"/>
  <c r="H1936" i="57"/>
  <c r="F1936" i="57"/>
  <c r="C1936" i="57"/>
  <c r="D1936" i="57" s="1"/>
  <c r="H1935" i="57"/>
  <c r="F1935" i="57"/>
  <c r="C1935" i="57"/>
  <c r="D1935" i="57" s="1"/>
  <c r="H1934" i="57"/>
  <c r="F1934" i="57"/>
  <c r="C1934" i="57"/>
  <c r="D1934" i="57" s="1"/>
  <c r="H1933" i="57"/>
  <c r="F1933" i="57"/>
  <c r="C1933" i="57"/>
  <c r="D1933" i="57" s="1"/>
  <c r="H1932" i="57"/>
  <c r="F1932" i="57"/>
  <c r="C1932" i="57"/>
  <c r="D1932" i="57" s="1"/>
  <c r="H1931" i="57"/>
  <c r="F1931" i="57"/>
  <c r="C1931" i="57"/>
  <c r="D1931" i="57" s="1"/>
  <c r="H1930" i="57"/>
  <c r="F1930" i="57"/>
  <c r="C1930" i="57"/>
  <c r="D1930" i="57" s="1"/>
  <c r="H1929" i="57"/>
  <c r="F1929" i="57"/>
  <c r="C1929" i="57"/>
  <c r="D1929" i="57" s="1"/>
  <c r="H1928" i="57"/>
  <c r="F1928" i="57"/>
  <c r="C1928" i="57"/>
  <c r="D1928" i="57" s="1"/>
  <c r="H1927" i="57"/>
  <c r="F1927" i="57"/>
  <c r="C1927" i="57"/>
  <c r="D1927" i="57" s="1"/>
  <c r="H1926" i="57"/>
  <c r="F1926" i="57"/>
  <c r="C1926" i="57"/>
  <c r="D1926" i="57" s="1"/>
  <c r="H1925" i="57"/>
  <c r="F1925" i="57"/>
  <c r="C1925" i="57"/>
  <c r="D1925" i="57" s="1"/>
  <c r="H1924" i="57"/>
  <c r="F1924" i="57"/>
  <c r="C1924" i="57"/>
  <c r="D1924" i="57" s="1"/>
  <c r="H1923" i="57"/>
  <c r="F1923" i="57"/>
  <c r="C1923" i="57"/>
  <c r="D1923" i="57" s="1"/>
  <c r="H1922" i="57"/>
  <c r="F1922" i="57"/>
  <c r="C1922" i="57"/>
  <c r="D1922" i="57" s="1"/>
  <c r="H1921" i="57"/>
  <c r="F1921" i="57"/>
  <c r="C1921" i="57"/>
  <c r="D1921" i="57" s="1"/>
  <c r="H1920" i="57"/>
  <c r="F1920" i="57"/>
  <c r="C1920" i="57"/>
  <c r="D1920" i="57" s="1"/>
  <c r="H1919" i="57"/>
  <c r="F1919" i="57"/>
  <c r="C1919" i="57"/>
  <c r="D1919" i="57" s="1"/>
  <c r="H1918" i="57"/>
  <c r="F1918" i="57"/>
  <c r="C1918" i="57"/>
  <c r="D1918" i="57" s="1"/>
  <c r="H1917" i="57"/>
  <c r="F1917" i="57"/>
  <c r="C1917" i="57"/>
  <c r="D1917" i="57" s="1"/>
  <c r="H1916" i="57"/>
  <c r="F1916" i="57"/>
  <c r="C1916" i="57"/>
  <c r="D1916" i="57" s="1"/>
  <c r="H1915" i="57"/>
  <c r="F1915" i="57"/>
  <c r="C1915" i="57"/>
  <c r="D1915" i="57" s="1"/>
  <c r="H1914" i="57"/>
  <c r="F1914" i="57"/>
  <c r="C1914" i="57"/>
  <c r="D1914" i="57" s="1"/>
  <c r="H1913" i="57"/>
  <c r="F1913" i="57"/>
  <c r="C1913" i="57"/>
  <c r="D1913" i="57" s="1"/>
  <c r="H1912" i="57"/>
  <c r="F1912" i="57"/>
  <c r="C1912" i="57"/>
  <c r="D1912" i="57" s="1"/>
  <c r="H1911" i="57"/>
  <c r="F1911" i="57"/>
  <c r="C1911" i="57"/>
  <c r="D1911" i="57" s="1"/>
  <c r="H1910" i="57"/>
  <c r="F1910" i="57"/>
  <c r="C1910" i="57"/>
  <c r="D1910" i="57" s="1"/>
  <c r="H1909" i="57"/>
  <c r="F1909" i="57"/>
  <c r="C1909" i="57"/>
  <c r="D1909" i="57" s="1"/>
  <c r="H1908" i="57"/>
  <c r="F1908" i="57"/>
  <c r="C1908" i="57"/>
  <c r="D1908" i="57" s="1"/>
  <c r="H1907" i="57"/>
  <c r="F1907" i="57"/>
  <c r="C1907" i="57"/>
  <c r="D1907" i="57" s="1"/>
  <c r="H1906" i="57"/>
  <c r="F1906" i="57"/>
  <c r="C1906" i="57"/>
  <c r="D1906" i="57" s="1"/>
  <c r="H1905" i="57"/>
  <c r="F1905" i="57"/>
  <c r="C1905" i="57"/>
  <c r="D1905" i="57" s="1"/>
  <c r="H1904" i="57"/>
  <c r="F1904" i="57"/>
  <c r="C1904" i="57"/>
  <c r="D1904" i="57" s="1"/>
  <c r="H1903" i="57"/>
  <c r="F1903" i="57"/>
  <c r="C1903" i="57"/>
  <c r="D1903" i="57" s="1"/>
  <c r="H1902" i="57"/>
  <c r="F1902" i="57"/>
  <c r="C1902" i="57"/>
  <c r="D1902" i="57" s="1"/>
  <c r="H1901" i="57"/>
  <c r="F1901" i="57"/>
  <c r="C1901" i="57"/>
  <c r="D1901" i="57" s="1"/>
  <c r="H1900" i="57"/>
  <c r="F1900" i="57"/>
  <c r="C1900" i="57"/>
  <c r="D1900" i="57" s="1"/>
  <c r="H1899" i="57"/>
  <c r="F1899" i="57"/>
  <c r="C1899" i="57"/>
  <c r="D1899" i="57" s="1"/>
  <c r="H1898" i="57"/>
  <c r="F1898" i="57"/>
  <c r="C1898" i="57"/>
  <c r="D1898" i="57" s="1"/>
  <c r="H1897" i="57"/>
  <c r="F1897" i="57"/>
  <c r="C1897" i="57"/>
  <c r="D1897" i="57" s="1"/>
  <c r="H1896" i="57"/>
  <c r="F1896" i="57"/>
  <c r="C1896" i="57"/>
  <c r="D1896" i="57" s="1"/>
  <c r="H1895" i="57"/>
  <c r="F1895" i="57"/>
  <c r="C1895" i="57"/>
  <c r="D1895" i="57" s="1"/>
  <c r="H1894" i="57"/>
  <c r="F1894" i="57"/>
  <c r="C1894" i="57"/>
  <c r="D1894" i="57" s="1"/>
  <c r="H1893" i="57"/>
  <c r="F1893" i="57"/>
  <c r="C1893" i="57"/>
  <c r="D1893" i="57" s="1"/>
  <c r="H1892" i="57"/>
  <c r="F1892" i="57"/>
  <c r="C1892" i="57"/>
  <c r="D1892" i="57" s="1"/>
  <c r="H1891" i="57"/>
  <c r="F1891" i="57"/>
  <c r="C1891" i="57"/>
  <c r="D1891" i="57" s="1"/>
  <c r="H1890" i="57"/>
  <c r="F1890" i="57"/>
  <c r="C1890" i="57"/>
  <c r="D1890" i="57" s="1"/>
  <c r="H1889" i="57"/>
  <c r="F1889" i="57"/>
  <c r="C1889" i="57"/>
  <c r="D1889" i="57" s="1"/>
  <c r="H1888" i="57"/>
  <c r="F1888" i="57"/>
  <c r="C1888" i="57"/>
  <c r="D1888" i="57" s="1"/>
  <c r="H1887" i="57"/>
  <c r="F1887" i="57"/>
  <c r="C1887" i="57"/>
  <c r="D1887" i="57" s="1"/>
  <c r="H1886" i="57"/>
  <c r="F1886" i="57"/>
  <c r="C1886" i="57"/>
  <c r="D1886" i="57" s="1"/>
  <c r="H1885" i="57"/>
  <c r="F1885" i="57"/>
  <c r="C1885" i="57"/>
  <c r="D1885" i="57" s="1"/>
  <c r="H1884" i="57"/>
  <c r="F1884" i="57"/>
  <c r="C1884" i="57"/>
  <c r="D1884" i="57" s="1"/>
  <c r="H1883" i="57"/>
  <c r="F1883" i="57"/>
  <c r="C1883" i="57"/>
  <c r="D1883" i="57" s="1"/>
  <c r="H1882" i="57"/>
  <c r="F1882" i="57"/>
  <c r="C1882" i="57"/>
  <c r="D1882" i="57" s="1"/>
  <c r="H1881" i="57"/>
  <c r="F1881" i="57"/>
  <c r="C1881" i="57"/>
  <c r="D1881" i="57" s="1"/>
  <c r="H1880" i="57"/>
  <c r="F1880" i="57"/>
  <c r="C1880" i="57"/>
  <c r="D1880" i="57" s="1"/>
  <c r="H1879" i="57"/>
  <c r="F1879" i="57"/>
  <c r="C1879" i="57"/>
  <c r="D1879" i="57" s="1"/>
  <c r="H1878" i="57"/>
  <c r="F1878" i="57"/>
  <c r="C1878" i="57"/>
  <c r="D1878" i="57" s="1"/>
  <c r="H1877" i="57"/>
  <c r="F1877" i="57"/>
  <c r="C1877" i="57"/>
  <c r="D1877" i="57" s="1"/>
  <c r="H1876" i="57"/>
  <c r="F1876" i="57"/>
  <c r="C1876" i="57"/>
  <c r="D1876" i="57" s="1"/>
  <c r="H1875" i="57"/>
  <c r="F1875" i="57"/>
  <c r="C1875" i="57"/>
  <c r="D1875" i="57" s="1"/>
  <c r="H1874" i="57"/>
  <c r="F1874" i="57"/>
  <c r="C1874" i="57"/>
  <c r="D1874" i="57" s="1"/>
  <c r="H1873" i="57"/>
  <c r="F1873" i="57"/>
  <c r="C1873" i="57"/>
  <c r="D1873" i="57" s="1"/>
  <c r="H1872" i="57"/>
  <c r="F1872" i="57"/>
  <c r="C1872" i="57"/>
  <c r="D1872" i="57" s="1"/>
  <c r="H1871" i="57"/>
  <c r="F1871" i="57"/>
  <c r="C1871" i="57"/>
  <c r="D1871" i="57" s="1"/>
  <c r="H1870" i="57"/>
  <c r="F1870" i="57"/>
  <c r="C1870" i="57"/>
  <c r="D1870" i="57" s="1"/>
  <c r="H1869" i="57"/>
  <c r="F1869" i="57"/>
  <c r="C1869" i="57"/>
  <c r="D1869" i="57" s="1"/>
  <c r="H1868" i="57"/>
  <c r="F1868" i="57"/>
  <c r="C1868" i="57"/>
  <c r="D1868" i="57" s="1"/>
  <c r="H1867" i="57"/>
  <c r="F1867" i="57"/>
  <c r="C1867" i="57"/>
  <c r="D1867" i="57" s="1"/>
  <c r="H1866" i="57"/>
  <c r="F1866" i="57"/>
  <c r="C1866" i="57"/>
  <c r="D1866" i="57" s="1"/>
  <c r="H1865" i="57"/>
  <c r="F1865" i="57"/>
  <c r="C1865" i="57"/>
  <c r="D1865" i="57" s="1"/>
  <c r="H1864" i="57"/>
  <c r="F1864" i="57"/>
  <c r="C1864" i="57"/>
  <c r="D1864" i="57" s="1"/>
  <c r="H1863" i="57"/>
  <c r="F1863" i="57"/>
  <c r="C1863" i="57"/>
  <c r="D1863" i="57" s="1"/>
  <c r="H1862" i="57"/>
  <c r="F1862" i="57"/>
  <c r="C1862" i="57"/>
  <c r="D1862" i="57" s="1"/>
  <c r="H1861" i="57"/>
  <c r="F1861" i="57"/>
  <c r="C1861" i="57"/>
  <c r="D1861" i="57" s="1"/>
  <c r="H1860" i="57"/>
  <c r="F1860" i="57"/>
  <c r="C1860" i="57"/>
  <c r="D1860" i="57" s="1"/>
  <c r="H1859" i="57"/>
  <c r="F1859" i="57"/>
  <c r="C1859" i="57"/>
  <c r="D1859" i="57" s="1"/>
  <c r="H1858" i="57"/>
  <c r="F1858" i="57"/>
  <c r="C1858" i="57"/>
  <c r="D1858" i="57" s="1"/>
  <c r="H1857" i="57"/>
  <c r="F1857" i="57"/>
  <c r="C1857" i="57"/>
  <c r="D1857" i="57" s="1"/>
  <c r="H1856" i="57"/>
  <c r="F1856" i="57"/>
  <c r="C1856" i="57"/>
  <c r="D1856" i="57" s="1"/>
  <c r="H1855" i="57"/>
  <c r="F1855" i="57"/>
  <c r="C1855" i="57"/>
  <c r="D1855" i="57" s="1"/>
  <c r="H1854" i="57"/>
  <c r="F1854" i="57"/>
  <c r="C1854" i="57"/>
  <c r="D1854" i="57" s="1"/>
  <c r="H1853" i="57"/>
  <c r="F1853" i="57"/>
  <c r="C1853" i="57"/>
  <c r="D1853" i="57" s="1"/>
  <c r="H1852" i="57"/>
  <c r="F1852" i="57"/>
  <c r="C1852" i="57"/>
  <c r="D1852" i="57" s="1"/>
  <c r="H1851" i="57"/>
  <c r="F1851" i="57"/>
  <c r="C1851" i="57"/>
  <c r="D1851" i="57" s="1"/>
  <c r="H1850" i="57"/>
  <c r="F1850" i="57"/>
  <c r="C1850" i="57"/>
  <c r="D1850" i="57" s="1"/>
  <c r="H1849" i="57"/>
  <c r="F1849" i="57"/>
  <c r="C1849" i="57"/>
  <c r="D1849" i="57" s="1"/>
  <c r="H1848" i="57"/>
  <c r="F1848" i="57"/>
  <c r="C1848" i="57"/>
  <c r="D1848" i="57" s="1"/>
  <c r="H1847" i="57"/>
  <c r="F1847" i="57"/>
  <c r="C1847" i="57"/>
  <c r="D1847" i="57" s="1"/>
  <c r="H1846" i="57"/>
  <c r="F1846" i="57"/>
  <c r="C1846" i="57"/>
  <c r="D1846" i="57" s="1"/>
  <c r="H1845" i="57"/>
  <c r="F1845" i="57"/>
  <c r="C1845" i="57"/>
  <c r="D1845" i="57" s="1"/>
  <c r="H1844" i="57"/>
  <c r="F1844" i="57"/>
  <c r="C1844" i="57"/>
  <c r="D1844" i="57" s="1"/>
  <c r="H1843" i="57"/>
  <c r="F1843" i="57"/>
  <c r="C1843" i="57"/>
  <c r="D1843" i="57" s="1"/>
  <c r="H1842" i="57"/>
  <c r="F1842" i="57"/>
  <c r="C1842" i="57"/>
  <c r="D1842" i="57" s="1"/>
  <c r="H1841" i="57"/>
  <c r="F1841" i="57"/>
  <c r="C1841" i="57"/>
  <c r="D1841" i="57" s="1"/>
  <c r="H1840" i="57"/>
  <c r="F1840" i="57"/>
  <c r="C1840" i="57"/>
  <c r="D1840" i="57" s="1"/>
  <c r="H1839" i="57"/>
  <c r="F1839" i="57"/>
  <c r="C1839" i="57"/>
  <c r="D1839" i="57" s="1"/>
  <c r="H1838" i="57"/>
  <c r="F1838" i="57"/>
  <c r="C1838" i="57"/>
  <c r="D1838" i="57" s="1"/>
  <c r="H1837" i="57"/>
  <c r="F1837" i="57"/>
  <c r="C1837" i="57"/>
  <c r="D1837" i="57" s="1"/>
  <c r="H1836" i="57"/>
  <c r="F1836" i="57"/>
  <c r="C1836" i="57"/>
  <c r="D1836" i="57" s="1"/>
  <c r="H1835" i="57"/>
  <c r="F1835" i="57"/>
  <c r="C1835" i="57"/>
  <c r="D1835" i="57" s="1"/>
  <c r="H1834" i="57"/>
  <c r="F1834" i="57"/>
  <c r="C1834" i="57"/>
  <c r="D1834" i="57" s="1"/>
  <c r="H1833" i="57"/>
  <c r="F1833" i="57"/>
  <c r="C1833" i="57"/>
  <c r="D1833" i="57" s="1"/>
  <c r="H1832" i="57"/>
  <c r="F1832" i="57"/>
  <c r="C1832" i="57"/>
  <c r="D1832" i="57" s="1"/>
  <c r="H1831" i="57"/>
  <c r="F1831" i="57"/>
  <c r="C1831" i="57"/>
  <c r="D1831" i="57" s="1"/>
  <c r="H1830" i="57"/>
  <c r="F1830" i="57"/>
  <c r="C1830" i="57"/>
  <c r="D1830" i="57" s="1"/>
  <c r="H1829" i="57"/>
  <c r="F1829" i="57"/>
  <c r="C1829" i="57"/>
  <c r="D1829" i="57" s="1"/>
  <c r="H1828" i="57"/>
  <c r="F1828" i="57"/>
  <c r="C1828" i="57"/>
  <c r="D1828" i="57" s="1"/>
  <c r="H1827" i="57"/>
  <c r="F1827" i="57"/>
  <c r="C1827" i="57"/>
  <c r="D1827" i="57" s="1"/>
  <c r="H1826" i="57"/>
  <c r="F1826" i="57"/>
  <c r="C1826" i="57"/>
  <c r="D1826" i="57" s="1"/>
  <c r="H1825" i="57"/>
  <c r="F1825" i="57"/>
  <c r="C1825" i="57"/>
  <c r="D1825" i="57" s="1"/>
  <c r="H1824" i="57"/>
  <c r="F1824" i="57"/>
  <c r="C1824" i="57"/>
  <c r="D1824" i="57" s="1"/>
  <c r="H1823" i="57"/>
  <c r="F1823" i="57"/>
  <c r="C1823" i="57"/>
  <c r="D1823" i="57" s="1"/>
  <c r="H1822" i="57"/>
  <c r="F1822" i="57"/>
  <c r="C1822" i="57"/>
  <c r="D1822" i="57" s="1"/>
  <c r="H1821" i="57"/>
  <c r="F1821" i="57"/>
  <c r="C1821" i="57"/>
  <c r="D1821" i="57" s="1"/>
  <c r="H1820" i="57"/>
  <c r="F1820" i="57"/>
  <c r="C1820" i="57"/>
  <c r="D1820" i="57" s="1"/>
  <c r="H1819" i="57"/>
  <c r="F1819" i="57"/>
  <c r="C1819" i="57"/>
  <c r="D1819" i="57" s="1"/>
  <c r="H1818" i="57"/>
  <c r="F1818" i="57"/>
  <c r="C1818" i="57"/>
  <c r="D1818" i="57" s="1"/>
  <c r="H1817" i="57"/>
  <c r="F1817" i="57"/>
  <c r="C1817" i="57"/>
  <c r="D1817" i="57" s="1"/>
  <c r="H1816" i="57"/>
  <c r="F1816" i="57"/>
  <c r="C1816" i="57"/>
  <c r="D1816" i="57" s="1"/>
  <c r="H1815" i="57"/>
  <c r="F1815" i="57"/>
  <c r="C1815" i="57"/>
  <c r="D1815" i="57" s="1"/>
  <c r="H1814" i="57"/>
  <c r="F1814" i="57"/>
  <c r="C1814" i="57"/>
  <c r="D1814" i="57" s="1"/>
  <c r="H1813" i="57"/>
  <c r="F1813" i="57"/>
  <c r="C1813" i="57"/>
  <c r="D1813" i="57" s="1"/>
  <c r="H1812" i="57"/>
  <c r="F1812" i="57"/>
  <c r="C1812" i="57"/>
  <c r="D1812" i="57" s="1"/>
  <c r="H1811" i="57"/>
  <c r="F1811" i="57"/>
  <c r="C1811" i="57"/>
  <c r="D1811" i="57" s="1"/>
  <c r="H1810" i="57"/>
  <c r="F1810" i="57"/>
  <c r="C1810" i="57"/>
  <c r="D1810" i="57" s="1"/>
  <c r="H1809" i="57"/>
  <c r="F1809" i="57"/>
  <c r="C1809" i="57"/>
  <c r="D1809" i="57" s="1"/>
  <c r="H1808" i="57"/>
  <c r="F1808" i="57"/>
  <c r="C1808" i="57"/>
  <c r="D1808" i="57" s="1"/>
  <c r="H1807" i="57"/>
  <c r="F1807" i="57"/>
  <c r="C1807" i="57"/>
  <c r="D1807" i="57" s="1"/>
  <c r="H1806" i="57"/>
  <c r="F1806" i="57"/>
  <c r="C1806" i="57"/>
  <c r="D1806" i="57" s="1"/>
  <c r="H1805" i="57"/>
  <c r="F1805" i="57"/>
  <c r="C1805" i="57"/>
  <c r="D1805" i="57" s="1"/>
  <c r="H1804" i="57"/>
  <c r="F1804" i="57"/>
  <c r="C1804" i="57"/>
  <c r="D1804" i="57" s="1"/>
  <c r="H1803" i="57"/>
  <c r="F1803" i="57"/>
  <c r="C1803" i="57"/>
  <c r="D1803" i="57" s="1"/>
  <c r="H1802" i="57"/>
  <c r="F1802" i="57"/>
  <c r="C1802" i="57"/>
  <c r="D1802" i="57" s="1"/>
  <c r="H1801" i="57"/>
  <c r="F1801" i="57"/>
  <c r="C1801" i="57"/>
  <c r="D1801" i="57" s="1"/>
  <c r="H1800" i="57"/>
  <c r="F1800" i="57"/>
  <c r="C1800" i="57"/>
  <c r="D1800" i="57" s="1"/>
  <c r="H1799" i="57"/>
  <c r="F1799" i="57"/>
  <c r="C1799" i="57"/>
  <c r="D1799" i="57" s="1"/>
  <c r="H1798" i="57"/>
  <c r="F1798" i="57"/>
  <c r="C1798" i="57"/>
  <c r="D1798" i="57" s="1"/>
  <c r="H1797" i="57"/>
  <c r="F1797" i="57"/>
  <c r="C1797" i="57"/>
  <c r="D1797" i="57" s="1"/>
  <c r="H1796" i="57"/>
  <c r="F1796" i="57"/>
  <c r="C1796" i="57"/>
  <c r="D1796" i="57" s="1"/>
  <c r="H1795" i="57"/>
  <c r="F1795" i="57"/>
  <c r="C1795" i="57"/>
  <c r="D1795" i="57" s="1"/>
  <c r="H1794" i="57"/>
  <c r="F1794" i="57"/>
  <c r="C1794" i="57"/>
  <c r="D1794" i="57" s="1"/>
  <c r="H1793" i="57"/>
  <c r="F1793" i="57"/>
  <c r="C1793" i="57"/>
  <c r="D1793" i="57" s="1"/>
  <c r="H1792" i="57"/>
  <c r="F1792" i="57"/>
  <c r="C1792" i="57"/>
  <c r="D1792" i="57" s="1"/>
  <c r="H1791" i="57"/>
  <c r="F1791" i="57"/>
  <c r="C1791" i="57"/>
  <c r="D1791" i="57" s="1"/>
  <c r="H1790" i="57"/>
  <c r="F1790" i="57"/>
  <c r="C1790" i="57"/>
  <c r="D1790" i="57" s="1"/>
  <c r="H1789" i="57"/>
  <c r="F1789" i="57"/>
  <c r="C1789" i="57"/>
  <c r="D1789" i="57" s="1"/>
  <c r="H1788" i="57"/>
  <c r="F1788" i="57"/>
  <c r="C1788" i="57"/>
  <c r="D1788" i="57" s="1"/>
  <c r="H1787" i="57"/>
  <c r="F1787" i="57"/>
  <c r="C1787" i="57"/>
  <c r="D1787" i="57" s="1"/>
  <c r="H1786" i="57"/>
  <c r="F1786" i="57"/>
  <c r="C1786" i="57"/>
  <c r="D1786" i="57" s="1"/>
  <c r="H1785" i="57"/>
  <c r="F1785" i="57"/>
  <c r="C1785" i="57"/>
  <c r="D1785" i="57" s="1"/>
  <c r="H1784" i="57"/>
  <c r="F1784" i="57"/>
  <c r="C1784" i="57"/>
  <c r="D1784" i="57" s="1"/>
  <c r="H1783" i="57"/>
  <c r="F1783" i="57"/>
  <c r="C1783" i="57"/>
  <c r="D1783" i="57" s="1"/>
  <c r="H1782" i="57"/>
  <c r="F1782" i="57"/>
  <c r="C1782" i="57"/>
  <c r="D1782" i="57" s="1"/>
  <c r="H1781" i="57"/>
  <c r="F1781" i="57"/>
  <c r="C1781" i="57"/>
  <c r="D1781" i="57" s="1"/>
  <c r="H1780" i="57"/>
  <c r="F1780" i="57"/>
  <c r="C1780" i="57"/>
  <c r="D1780" i="57" s="1"/>
  <c r="H1779" i="57"/>
  <c r="F1779" i="57"/>
  <c r="C1779" i="57"/>
  <c r="D1779" i="57" s="1"/>
  <c r="H1778" i="57"/>
  <c r="F1778" i="57"/>
  <c r="C1778" i="57"/>
  <c r="D1778" i="57" s="1"/>
  <c r="H1777" i="57"/>
  <c r="F1777" i="57"/>
  <c r="C1777" i="57"/>
  <c r="D1777" i="57" s="1"/>
  <c r="H1776" i="57"/>
  <c r="F1776" i="57"/>
  <c r="C1776" i="57"/>
  <c r="D1776" i="57" s="1"/>
  <c r="H1775" i="57"/>
  <c r="F1775" i="57"/>
  <c r="C1775" i="57"/>
  <c r="D1775" i="57" s="1"/>
  <c r="H1774" i="57"/>
  <c r="F1774" i="57"/>
  <c r="C1774" i="57"/>
  <c r="D1774" i="57" s="1"/>
  <c r="H1773" i="57"/>
  <c r="F1773" i="57"/>
  <c r="C1773" i="57"/>
  <c r="D1773" i="57" s="1"/>
  <c r="H1772" i="57"/>
  <c r="F1772" i="57"/>
  <c r="C1772" i="57"/>
  <c r="D1772" i="57" s="1"/>
  <c r="H1771" i="57"/>
  <c r="F1771" i="57"/>
  <c r="C1771" i="57"/>
  <c r="D1771" i="57" s="1"/>
  <c r="H1770" i="57"/>
  <c r="F1770" i="57"/>
  <c r="C1770" i="57"/>
  <c r="D1770" i="57" s="1"/>
  <c r="H1769" i="57"/>
  <c r="F1769" i="57"/>
  <c r="C1769" i="57"/>
  <c r="D1769" i="57" s="1"/>
  <c r="H1768" i="57"/>
  <c r="F1768" i="57"/>
  <c r="C1768" i="57"/>
  <c r="D1768" i="57" s="1"/>
  <c r="H1767" i="57"/>
  <c r="F1767" i="57"/>
  <c r="C1767" i="57"/>
  <c r="D1767" i="57" s="1"/>
  <c r="H1766" i="57"/>
  <c r="F1766" i="57"/>
  <c r="C1766" i="57"/>
  <c r="D1766" i="57" s="1"/>
  <c r="H1765" i="57"/>
  <c r="F1765" i="57"/>
  <c r="C1765" i="57"/>
  <c r="D1765" i="57" s="1"/>
  <c r="H1764" i="57"/>
  <c r="F1764" i="57"/>
  <c r="C1764" i="57"/>
  <c r="D1764" i="57" s="1"/>
  <c r="H1763" i="57"/>
  <c r="F1763" i="57"/>
  <c r="C1763" i="57"/>
  <c r="D1763" i="57" s="1"/>
  <c r="H1762" i="57"/>
  <c r="F1762" i="57"/>
  <c r="C1762" i="57"/>
  <c r="D1762" i="57" s="1"/>
  <c r="H1761" i="57"/>
  <c r="F1761" i="57"/>
  <c r="C1761" i="57"/>
  <c r="D1761" i="57" s="1"/>
  <c r="H1760" i="57"/>
  <c r="F1760" i="57"/>
  <c r="C1760" i="57"/>
  <c r="D1760" i="57" s="1"/>
  <c r="H1759" i="57"/>
  <c r="F1759" i="57"/>
  <c r="C1759" i="57"/>
  <c r="D1759" i="57" s="1"/>
  <c r="H1758" i="57"/>
  <c r="F1758" i="57"/>
  <c r="C1758" i="57"/>
  <c r="D1758" i="57" s="1"/>
  <c r="H1757" i="57"/>
  <c r="F1757" i="57"/>
  <c r="C1757" i="57"/>
  <c r="D1757" i="57" s="1"/>
  <c r="H1756" i="57"/>
  <c r="F1756" i="57"/>
  <c r="C1756" i="57"/>
  <c r="D1756" i="57" s="1"/>
  <c r="H1755" i="57"/>
  <c r="F1755" i="57"/>
  <c r="C1755" i="57"/>
  <c r="D1755" i="57" s="1"/>
  <c r="H1754" i="57"/>
  <c r="F1754" i="57"/>
  <c r="C1754" i="57"/>
  <c r="D1754" i="57" s="1"/>
  <c r="H1753" i="57"/>
  <c r="F1753" i="57"/>
  <c r="C1753" i="57"/>
  <c r="D1753" i="57" s="1"/>
  <c r="H1752" i="57"/>
  <c r="F1752" i="57"/>
  <c r="C1752" i="57"/>
  <c r="D1752" i="57" s="1"/>
  <c r="H1751" i="57"/>
  <c r="F1751" i="57"/>
  <c r="C1751" i="57"/>
  <c r="D1751" i="57" s="1"/>
  <c r="H1750" i="57"/>
  <c r="F1750" i="57"/>
  <c r="C1750" i="57"/>
  <c r="D1750" i="57" s="1"/>
  <c r="H1749" i="57"/>
  <c r="F1749" i="57"/>
  <c r="C1749" i="57"/>
  <c r="D1749" i="57" s="1"/>
  <c r="H1748" i="57"/>
  <c r="F1748" i="57"/>
  <c r="C1748" i="57"/>
  <c r="D1748" i="57" s="1"/>
  <c r="H1747" i="57"/>
  <c r="F1747" i="57"/>
  <c r="C1747" i="57"/>
  <c r="D1747" i="57" s="1"/>
  <c r="H1746" i="57"/>
  <c r="F1746" i="57"/>
  <c r="C1746" i="57"/>
  <c r="D1746" i="57" s="1"/>
  <c r="H1745" i="57"/>
  <c r="F1745" i="57"/>
  <c r="C1745" i="57"/>
  <c r="D1745" i="57" s="1"/>
  <c r="H1744" i="57"/>
  <c r="F1744" i="57"/>
  <c r="C1744" i="57"/>
  <c r="D1744" i="57" s="1"/>
  <c r="H1743" i="57"/>
  <c r="F1743" i="57"/>
  <c r="C1743" i="57"/>
  <c r="D1743" i="57" s="1"/>
  <c r="H1742" i="57"/>
  <c r="F1742" i="57"/>
  <c r="C1742" i="57"/>
  <c r="D1742" i="57" s="1"/>
  <c r="H1741" i="57"/>
  <c r="F1741" i="57"/>
  <c r="C1741" i="57"/>
  <c r="D1741" i="57" s="1"/>
  <c r="H1740" i="57"/>
  <c r="F1740" i="57"/>
  <c r="C1740" i="57"/>
  <c r="D1740" i="57" s="1"/>
  <c r="H1739" i="57"/>
  <c r="F1739" i="57"/>
  <c r="C1739" i="57"/>
  <c r="D1739" i="57" s="1"/>
  <c r="H1738" i="57"/>
  <c r="F1738" i="57"/>
  <c r="C1738" i="57"/>
  <c r="D1738" i="57" s="1"/>
  <c r="H1737" i="57"/>
  <c r="F1737" i="57"/>
  <c r="C1737" i="57"/>
  <c r="D1737" i="57" s="1"/>
  <c r="H1736" i="57"/>
  <c r="F1736" i="57"/>
  <c r="C1736" i="57"/>
  <c r="D1736" i="57" s="1"/>
  <c r="H1735" i="57"/>
  <c r="F1735" i="57"/>
  <c r="C1735" i="57"/>
  <c r="D1735" i="57" s="1"/>
  <c r="H1734" i="57"/>
  <c r="F1734" i="57"/>
  <c r="C1734" i="57"/>
  <c r="D1734" i="57" s="1"/>
  <c r="H1733" i="57"/>
  <c r="F1733" i="57"/>
  <c r="C1733" i="57"/>
  <c r="D1733" i="57" s="1"/>
  <c r="H1732" i="57"/>
  <c r="F1732" i="57"/>
  <c r="C1732" i="57"/>
  <c r="D1732" i="57" s="1"/>
  <c r="H1731" i="57"/>
  <c r="F1731" i="57"/>
  <c r="C1731" i="57"/>
  <c r="D1731" i="57" s="1"/>
  <c r="H1730" i="57"/>
  <c r="F1730" i="57"/>
  <c r="C1730" i="57"/>
  <c r="D1730" i="57" s="1"/>
  <c r="H1729" i="57"/>
  <c r="F1729" i="57"/>
  <c r="C1729" i="57"/>
  <c r="D1729" i="57" s="1"/>
  <c r="H1728" i="57"/>
  <c r="F1728" i="57"/>
  <c r="C1728" i="57"/>
  <c r="D1728" i="57" s="1"/>
  <c r="H1727" i="57"/>
  <c r="F1727" i="57"/>
  <c r="C1727" i="57"/>
  <c r="D1727" i="57" s="1"/>
  <c r="H1726" i="57"/>
  <c r="F1726" i="57"/>
  <c r="C1726" i="57"/>
  <c r="D1726" i="57" s="1"/>
  <c r="H1725" i="57"/>
  <c r="F1725" i="57"/>
  <c r="C1725" i="57"/>
  <c r="D1725" i="57" s="1"/>
  <c r="H1724" i="57"/>
  <c r="F1724" i="57"/>
  <c r="C1724" i="57"/>
  <c r="D1724" i="57" s="1"/>
  <c r="H1723" i="57"/>
  <c r="F1723" i="57"/>
  <c r="C1723" i="57"/>
  <c r="D1723" i="57" s="1"/>
  <c r="H1722" i="57"/>
  <c r="F1722" i="57"/>
  <c r="C1722" i="57"/>
  <c r="D1722" i="57" s="1"/>
  <c r="H1721" i="57"/>
  <c r="F1721" i="57"/>
  <c r="C1721" i="57"/>
  <c r="D1721" i="57" s="1"/>
  <c r="H1720" i="57"/>
  <c r="F1720" i="57"/>
  <c r="C1720" i="57"/>
  <c r="D1720" i="57" s="1"/>
  <c r="H1719" i="57"/>
  <c r="F1719" i="57"/>
  <c r="C1719" i="57"/>
  <c r="D1719" i="57" s="1"/>
  <c r="H1718" i="57"/>
  <c r="F1718" i="57"/>
  <c r="C1718" i="57"/>
  <c r="D1718" i="57" s="1"/>
  <c r="H1717" i="57"/>
  <c r="F1717" i="57"/>
  <c r="C1717" i="57"/>
  <c r="D1717" i="57" s="1"/>
  <c r="H1716" i="57"/>
  <c r="F1716" i="57"/>
  <c r="C1716" i="57"/>
  <c r="D1716" i="57" s="1"/>
  <c r="H1715" i="57"/>
  <c r="F1715" i="57"/>
  <c r="C1715" i="57"/>
  <c r="D1715" i="57" s="1"/>
  <c r="H1714" i="57"/>
  <c r="F1714" i="57"/>
  <c r="C1714" i="57"/>
  <c r="D1714" i="57" s="1"/>
  <c r="H1713" i="57"/>
  <c r="F1713" i="57"/>
  <c r="C1713" i="57"/>
  <c r="D1713" i="57" s="1"/>
  <c r="H1712" i="57"/>
  <c r="F1712" i="57"/>
  <c r="C1712" i="57"/>
  <c r="D1712" i="57" s="1"/>
  <c r="H1711" i="57"/>
  <c r="F1711" i="57"/>
  <c r="C1711" i="57"/>
  <c r="D1711" i="57" s="1"/>
  <c r="H1710" i="57"/>
  <c r="F1710" i="57"/>
  <c r="C1710" i="57"/>
  <c r="D1710" i="57" s="1"/>
  <c r="H1709" i="57"/>
  <c r="F1709" i="57"/>
  <c r="C1709" i="57"/>
  <c r="D1709" i="57" s="1"/>
  <c r="H1708" i="57"/>
  <c r="F1708" i="57"/>
  <c r="C1708" i="57"/>
  <c r="D1708" i="57" s="1"/>
  <c r="H1707" i="57"/>
  <c r="F1707" i="57"/>
  <c r="C1707" i="57"/>
  <c r="D1707" i="57" s="1"/>
  <c r="H1706" i="57"/>
  <c r="F1706" i="57"/>
  <c r="C1706" i="57"/>
  <c r="D1706" i="57" s="1"/>
  <c r="H1705" i="57"/>
  <c r="F1705" i="57"/>
  <c r="C1705" i="57"/>
  <c r="D1705" i="57" s="1"/>
  <c r="H1704" i="57"/>
  <c r="F1704" i="57"/>
  <c r="C1704" i="57"/>
  <c r="D1704" i="57" s="1"/>
  <c r="H1703" i="57"/>
  <c r="F1703" i="57"/>
  <c r="C1703" i="57"/>
  <c r="D1703" i="57" s="1"/>
  <c r="H1702" i="57"/>
  <c r="F1702" i="57"/>
  <c r="C1702" i="57"/>
  <c r="D1702" i="57" s="1"/>
  <c r="H1701" i="57"/>
  <c r="F1701" i="57"/>
  <c r="C1701" i="57"/>
  <c r="D1701" i="57" s="1"/>
  <c r="H1700" i="57"/>
  <c r="F1700" i="57"/>
  <c r="C1700" i="57"/>
  <c r="D1700" i="57" s="1"/>
  <c r="H1699" i="57"/>
  <c r="F1699" i="57"/>
  <c r="C1699" i="57"/>
  <c r="D1699" i="57" s="1"/>
  <c r="H1698" i="57"/>
  <c r="F1698" i="57"/>
  <c r="C1698" i="57"/>
  <c r="D1698" i="57" s="1"/>
  <c r="H1697" i="57"/>
  <c r="F1697" i="57"/>
  <c r="C1697" i="57"/>
  <c r="D1697" i="57" s="1"/>
  <c r="H1696" i="57"/>
  <c r="F1696" i="57"/>
  <c r="C1696" i="57"/>
  <c r="D1696" i="57" s="1"/>
  <c r="H1695" i="57"/>
  <c r="F1695" i="57"/>
  <c r="C1695" i="57"/>
  <c r="D1695" i="57" s="1"/>
  <c r="H1694" i="57"/>
  <c r="F1694" i="57"/>
  <c r="C1694" i="57"/>
  <c r="D1694" i="57" s="1"/>
  <c r="H1693" i="57"/>
  <c r="F1693" i="57"/>
  <c r="C1693" i="57"/>
  <c r="D1693" i="57" s="1"/>
  <c r="H1692" i="57"/>
  <c r="F1692" i="57"/>
  <c r="C1692" i="57"/>
  <c r="D1692" i="57" s="1"/>
  <c r="H1691" i="57"/>
  <c r="F1691" i="57"/>
  <c r="C1691" i="57"/>
  <c r="D1691" i="57" s="1"/>
  <c r="H1690" i="57"/>
  <c r="F1690" i="57"/>
  <c r="C1690" i="57"/>
  <c r="D1690" i="57" s="1"/>
  <c r="H1689" i="57"/>
  <c r="F1689" i="57"/>
  <c r="C1689" i="57"/>
  <c r="D1689" i="57" s="1"/>
  <c r="H1688" i="57"/>
  <c r="F1688" i="57"/>
  <c r="C1688" i="57"/>
  <c r="D1688" i="57" s="1"/>
  <c r="H1687" i="57"/>
  <c r="F1687" i="57"/>
  <c r="C1687" i="57"/>
  <c r="D1687" i="57" s="1"/>
  <c r="H1686" i="57"/>
  <c r="F1686" i="57"/>
  <c r="C1686" i="57"/>
  <c r="D1686" i="57" s="1"/>
  <c r="H1685" i="57"/>
  <c r="F1685" i="57"/>
  <c r="C1685" i="57"/>
  <c r="D1685" i="57" s="1"/>
  <c r="H1684" i="57"/>
  <c r="F1684" i="57"/>
  <c r="C1684" i="57"/>
  <c r="D1684" i="57" s="1"/>
  <c r="H1683" i="57"/>
  <c r="F1683" i="57"/>
  <c r="C1683" i="57"/>
  <c r="D1683" i="57" s="1"/>
  <c r="H1682" i="57"/>
  <c r="F1682" i="57"/>
  <c r="C1682" i="57"/>
  <c r="D1682" i="57" s="1"/>
  <c r="H1681" i="57"/>
  <c r="F1681" i="57"/>
  <c r="C1681" i="57"/>
  <c r="D1681" i="57" s="1"/>
  <c r="H1680" i="57"/>
  <c r="F1680" i="57"/>
  <c r="C1680" i="57"/>
  <c r="D1680" i="57" s="1"/>
  <c r="H1679" i="57"/>
  <c r="F1679" i="57"/>
  <c r="C1679" i="57"/>
  <c r="D1679" i="57" s="1"/>
  <c r="H1678" i="57"/>
  <c r="F1678" i="57"/>
  <c r="C1678" i="57"/>
  <c r="D1678" i="57" s="1"/>
  <c r="H1677" i="57"/>
  <c r="F1677" i="57"/>
  <c r="C1677" i="57"/>
  <c r="D1677" i="57" s="1"/>
  <c r="H1676" i="57"/>
  <c r="F1676" i="57"/>
  <c r="C1676" i="57"/>
  <c r="D1676" i="57" s="1"/>
  <c r="H1675" i="57"/>
  <c r="F1675" i="57"/>
  <c r="C1675" i="57"/>
  <c r="D1675" i="57" s="1"/>
  <c r="H1674" i="57"/>
  <c r="F1674" i="57"/>
  <c r="C1674" i="57"/>
  <c r="D1674" i="57" s="1"/>
  <c r="H1673" i="57"/>
  <c r="F1673" i="57"/>
  <c r="C1673" i="57"/>
  <c r="D1673" i="57" s="1"/>
  <c r="H1672" i="57"/>
  <c r="F1672" i="57"/>
  <c r="C1672" i="57"/>
  <c r="D1672" i="57" s="1"/>
  <c r="H1671" i="57"/>
  <c r="F1671" i="57"/>
  <c r="C1671" i="57"/>
  <c r="D1671" i="57" s="1"/>
  <c r="H1670" i="57"/>
  <c r="F1670" i="57"/>
  <c r="C1670" i="57"/>
  <c r="D1670" i="57" s="1"/>
  <c r="H1669" i="57"/>
  <c r="F1669" i="57"/>
  <c r="C1669" i="57"/>
  <c r="D1669" i="57" s="1"/>
  <c r="H1668" i="57"/>
  <c r="F1668" i="57"/>
  <c r="C1668" i="57"/>
  <c r="D1668" i="57" s="1"/>
  <c r="H1667" i="57"/>
  <c r="F1667" i="57"/>
  <c r="C1667" i="57"/>
  <c r="D1667" i="57" s="1"/>
  <c r="H1666" i="57"/>
  <c r="F1666" i="57"/>
  <c r="C1666" i="57"/>
  <c r="D1666" i="57" s="1"/>
  <c r="H1665" i="57"/>
  <c r="F1665" i="57"/>
  <c r="C1665" i="57"/>
  <c r="D1665" i="57" s="1"/>
  <c r="H1664" i="57"/>
  <c r="F1664" i="57"/>
  <c r="C1664" i="57"/>
  <c r="D1664" i="57" s="1"/>
  <c r="H1663" i="57"/>
  <c r="F1663" i="57"/>
  <c r="C1663" i="57"/>
  <c r="D1663" i="57" s="1"/>
  <c r="H1662" i="57"/>
  <c r="F1662" i="57"/>
  <c r="C1662" i="57"/>
  <c r="D1662" i="57" s="1"/>
  <c r="H1661" i="57"/>
  <c r="F1661" i="57"/>
  <c r="C1661" i="57"/>
  <c r="D1661" i="57" s="1"/>
  <c r="H1660" i="57"/>
  <c r="F1660" i="57"/>
  <c r="C1660" i="57"/>
  <c r="D1660" i="57" s="1"/>
  <c r="H1659" i="57"/>
  <c r="F1659" i="57"/>
  <c r="C1659" i="57"/>
  <c r="D1659" i="57" s="1"/>
  <c r="H1658" i="57"/>
  <c r="F1658" i="57"/>
  <c r="C1658" i="57"/>
  <c r="D1658" i="57" s="1"/>
  <c r="H1657" i="57"/>
  <c r="F1657" i="57"/>
  <c r="C1657" i="57"/>
  <c r="D1657" i="57" s="1"/>
  <c r="H1656" i="57"/>
  <c r="F1656" i="57"/>
  <c r="C1656" i="57"/>
  <c r="D1656" i="57" s="1"/>
  <c r="H1655" i="57"/>
  <c r="F1655" i="57"/>
  <c r="C1655" i="57"/>
  <c r="D1655" i="57" s="1"/>
  <c r="H1654" i="57"/>
  <c r="F1654" i="57"/>
  <c r="C1654" i="57"/>
  <c r="D1654" i="57" s="1"/>
  <c r="H1653" i="57"/>
  <c r="F1653" i="57"/>
  <c r="C1653" i="57"/>
  <c r="D1653" i="57" s="1"/>
  <c r="H1652" i="57"/>
  <c r="F1652" i="57"/>
  <c r="C1652" i="57"/>
  <c r="D1652" i="57" s="1"/>
  <c r="H1651" i="57"/>
  <c r="F1651" i="57"/>
  <c r="C1651" i="57"/>
  <c r="D1651" i="57" s="1"/>
  <c r="H1650" i="57"/>
  <c r="F1650" i="57"/>
  <c r="C1650" i="57"/>
  <c r="D1650" i="57" s="1"/>
  <c r="H1649" i="57"/>
  <c r="F1649" i="57"/>
  <c r="C1649" i="57"/>
  <c r="D1649" i="57" s="1"/>
  <c r="H1648" i="57"/>
  <c r="F1648" i="57"/>
  <c r="C1648" i="57"/>
  <c r="D1648" i="57" s="1"/>
  <c r="H1647" i="57"/>
  <c r="F1647" i="57"/>
  <c r="C1647" i="57"/>
  <c r="D1647" i="57" s="1"/>
  <c r="H1646" i="57"/>
  <c r="F1646" i="57"/>
  <c r="C1646" i="57"/>
  <c r="D1646" i="57" s="1"/>
  <c r="H1645" i="57"/>
  <c r="F1645" i="57"/>
  <c r="C1645" i="57"/>
  <c r="D1645" i="57" s="1"/>
  <c r="H1644" i="57"/>
  <c r="F1644" i="57"/>
  <c r="C1644" i="57"/>
  <c r="D1644" i="57" s="1"/>
  <c r="H1643" i="57"/>
  <c r="F1643" i="57"/>
  <c r="C1643" i="57"/>
  <c r="D1643" i="57" s="1"/>
  <c r="H1642" i="57"/>
  <c r="F1642" i="57"/>
  <c r="C1642" i="57"/>
  <c r="D1642" i="57" s="1"/>
  <c r="H1641" i="57"/>
  <c r="F1641" i="57"/>
  <c r="C1641" i="57"/>
  <c r="D1641" i="57" s="1"/>
  <c r="H1640" i="57"/>
  <c r="F1640" i="57"/>
  <c r="C1640" i="57"/>
  <c r="D1640" i="57" s="1"/>
  <c r="H1639" i="57"/>
  <c r="F1639" i="57"/>
  <c r="C1639" i="57"/>
  <c r="D1639" i="57" s="1"/>
  <c r="H1638" i="57"/>
  <c r="F1638" i="57"/>
  <c r="C1638" i="57"/>
  <c r="D1638" i="57" s="1"/>
  <c r="H1637" i="57"/>
  <c r="F1637" i="57"/>
  <c r="C1637" i="57"/>
  <c r="D1637" i="57" s="1"/>
  <c r="H1636" i="57"/>
  <c r="F1636" i="57"/>
  <c r="C1636" i="57"/>
  <c r="D1636" i="57" s="1"/>
  <c r="H1635" i="57"/>
  <c r="F1635" i="57"/>
  <c r="C1635" i="57"/>
  <c r="D1635" i="57" s="1"/>
  <c r="H1634" i="57"/>
  <c r="F1634" i="57"/>
  <c r="C1634" i="57"/>
  <c r="D1634" i="57" s="1"/>
  <c r="H1633" i="57"/>
  <c r="F1633" i="57"/>
  <c r="C1633" i="57"/>
  <c r="D1633" i="57" s="1"/>
  <c r="H1632" i="57"/>
  <c r="F1632" i="57"/>
  <c r="C1632" i="57"/>
  <c r="D1632" i="57" s="1"/>
  <c r="H1631" i="57"/>
  <c r="F1631" i="57"/>
  <c r="C1631" i="57"/>
  <c r="D1631" i="57" s="1"/>
  <c r="H1630" i="57"/>
  <c r="F1630" i="57"/>
  <c r="C1630" i="57"/>
  <c r="D1630" i="57" s="1"/>
  <c r="H1629" i="57"/>
  <c r="F1629" i="57"/>
  <c r="C1629" i="57"/>
  <c r="D1629" i="57" s="1"/>
  <c r="H1628" i="57"/>
  <c r="F1628" i="57"/>
  <c r="C1628" i="57"/>
  <c r="D1628" i="57" s="1"/>
  <c r="H1627" i="57"/>
  <c r="F1627" i="57"/>
  <c r="C1627" i="57"/>
  <c r="D1627" i="57" s="1"/>
  <c r="H1626" i="57"/>
  <c r="F1626" i="57"/>
  <c r="C1626" i="57"/>
  <c r="D1626" i="57" s="1"/>
  <c r="H1625" i="57"/>
  <c r="F1625" i="57"/>
  <c r="C1625" i="57"/>
  <c r="D1625" i="57" s="1"/>
  <c r="H1624" i="57"/>
  <c r="F1624" i="57"/>
  <c r="C1624" i="57"/>
  <c r="D1624" i="57" s="1"/>
  <c r="H1623" i="57"/>
  <c r="F1623" i="57"/>
  <c r="C1623" i="57"/>
  <c r="D1623" i="57" s="1"/>
  <c r="H1622" i="57"/>
  <c r="F1622" i="57"/>
  <c r="C1622" i="57"/>
  <c r="D1622" i="57" s="1"/>
  <c r="H1621" i="57"/>
  <c r="F1621" i="57"/>
  <c r="C1621" i="57"/>
  <c r="D1621" i="57" s="1"/>
  <c r="H1620" i="57"/>
  <c r="F1620" i="57"/>
  <c r="C1620" i="57"/>
  <c r="D1620" i="57" s="1"/>
  <c r="H1619" i="57"/>
  <c r="F1619" i="57"/>
  <c r="C1619" i="57"/>
  <c r="D1619" i="57" s="1"/>
  <c r="H1618" i="57"/>
  <c r="F1618" i="57"/>
  <c r="C1618" i="57"/>
  <c r="D1618" i="57" s="1"/>
  <c r="H1617" i="57"/>
  <c r="F1617" i="57"/>
  <c r="C1617" i="57"/>
  <c r="D1617" i="57" s="1"/>
  <c r="H1616" i="57"/>
  <c r="F1616" i="57"/>
  <c r="C1616" i="57"/>
  <c r="D1616" i="57" s="1"/>
  <c r="H1615" i="57"/>
  <c r="F1615" i="57"/>
  <c r="C1615" i="57"/>
  <c r="D1615" i="57" s="1"/>
  <c r="H1614" i="57"/>
  <c r="F1614" i="57"/>
  <c r="C1614" i="57"/>
  <c r="D1614" i="57" s="1"/>
  <c r="H1613" i="57"/>
  <c r="F1613" i="57"/>
  <c r="C1613" i="57"/>
  <c r="D1613" i="57" s="1"/>
  <c r="H1612" i="57"/>
  <c r="F1612" i="57"/>
  <c r="C1612" i="57"/>
  <c r="D1612" i="57" s="1"/>
  <c r="H1611" i="57"/>
  <c r="F1611" i="57"/>
  <c r="C1611" i="57"/>
  <c r="D1611" i="57" s="1"/>
  <c r="H1610" i="57"/>
  <c r="F1610" i="57"/>
  <c r="C1610" i="57"/>
  <c r="D1610" i="57" s="1"/>
  <c r="H1609" i="57"/>
  <c r="F1609" i="57"/>
  <c r="C1609" i="57"/>
  <c r="D1609" i="57" s="1"/>
  <c r="H1608" i="57"/>
  <c r="F1608" i="57"/>
  <c r="C1608" i="57"/>
  <c r="D1608" i="57" s="1"/>
  <c r="H1607" i="57"/>
  <c r="F1607" i="57"/>
  <c r="C1607" i="57"/>
  <c r="D1607" i="57" s="1"/>
  <c r="H1606" i="57"/>
  <c r="F1606" i="57"/>
  <c r="C1606" i="57"/>
  <c r="D1606" i="57" s="1"/>
  <c r="H1605" i="57"/>
  <c r="F1605" i="57"/>
  <c r="C1605" i="57"/>
  <c r="D1605" i="57" s="1"/>
  <c r="H1604" i="57"/>
  <c r="F1604" i="57"/>
  <c r="C1604" i="57"/>
  <c r="D1604" i="57" s="1"/>
  <c r="H1603" i="57"/>
  <c r="F1603" i="57"/>
  <c r="C1603" i="57"/>
  <c r="D1603" i="57" s="1"/>
  <c r="H1602" i="57"/>
  <c r="F1602" i="57"/>
  <c r="C1602" i="57"/>
  <c r="D1602" i="57" s="1"/>
  <c r="H1601" i="57"/>
  <c r="F1601" i="57"/>
  <c r="C1601" i="57"/>
  <c r="D1601" i="57" s="1"/>
  <c r="H1600" i="57"/>
  <c r="F1600" i="57"/>
  <c r="C1600" i="57"/>
  <c r="D1600" i="57" s="1"/>
  <c r="H1599" i="57"/>
  <c r="F1599" i="57"/>
  <c r="C1599" i="57"/>
  <c r="D1599" i="57" s="1"/>
  <c r="H1598" i="57"/>
  <c r="F1598" i="57"/>
  <c r="C1598" i="57"/>
  <c r="D1598" i="57" s="1"/>
  <c r="H1597" i="57"/>
  <c r="F1597" i="57"/>
  <c r="C1597" i="57"/>
  <c r="D1597" i="57" s="1"/>
  <c r="H1596" i="57"/>
  <c r="F1596" i="57"/>
  <c r="C1596" i="57"/>
  <c r="D1596" i="57" s="1"/>
  <c r="H1595" i="57"/>
  <c r="F1595" i="57"/>
  <c r="C1595" i="57"/>
  <c r="D1595" i="57" s="1"/>
  <c r="H1594" i="57"/>
  <c r="F1594" i="57"/>
  <c r="C1594" i="57"/>
  <c r="D1594" i="57" s="1"/>
  <c r="H1593" i="57"/>
  <c r="F1593" i="57"/>
  <c r="C1593" i="57"/>
  <c r="D1593" i="57" s="1"/>
  <c r="H1592" i="57"/>
  <c r="F1592" i="57"/>
  <c r="C1592" i="57"/>
  <c r="D1592" i="57" s="1"/>
  <c r="H1591" i="57"/>
  <c r="F1591" i="57"/>
  <c r="C1591" i="57"/>
  <c r="D1591" i="57" s="1"/>
  <c r="H1590" i="57"/>
  <c r="F1590" i="57"/>
  <c r="C1590" i="57"/>
  <c r="D1590" i="57" s="1"/>
  <c r="H1589" i="57"/>
  <c r="F1589" i="57"/>
  <c r="C1589" i="57"/>
  <c r="D1589" i="57" s="1"/>
  <c r="H1588" i="57"/>
  <c r="F1588" i="57"/>
  <c r="C1588" i="57"/>
  <c r="D1588" i="57" s="1"/>
  <c r="H1587" i="57"/>
  <c r="F1587" i="57"/>
  <c r="C1587" i="57"/>
  <c r="D1587" i="57" s="1"/>
  <c r="H1586" i="57"/>
  <c r="F1586" i="57"/>
  <c r="C1586" i="57"/>
  <c r="D1586" i="57" s="1"/>
  <c r="H1585" i="57"/>
  <c r="F1585" i="57"/>
  <c r="C1585" i="57"/>
  <c r="D1585" i="57" s="1"/>
  <c r="H1584" i="57"/>
  <c r="F1584" i="57"/>
  <c r="C1584" i="57"/>
  <c r="D1584" i="57" s="1"/>
  <c r="H1583" i="57"/>
  <c r="F1583" i="57"/>
  <c r="C1583" i="57"/>
  <c r="D1583" i="57" s="1"/>
  <c r="H1582" i="57"/>
  <c r="F1582" i="57"/>
  <c r="C1582" i="57"/>
  <c r="D1582" i="57" s="1"/>
  <c r="H1581" i="57"/>
  <c r="F1581" i="57"/>
  <c r="C1581" i="57"/>
  <c r="D1581" i="57" s="1"/>
  <c r="H1580" i="57"/>
  <c r="F1580" i="57"/>
  <c r="C1580" i="57"/>
  <c r="D1580" i="57" s="1"/>
  <c r="H1579" i="57"/>
  <c r="F1579" i="57"/>
  <c r="C1579" i="57"/>
  <c r="D1579" i="57" s="1"/>
  <c r="H1578" i="57"/>
  <c r="F1578" i="57"/>
  <c r="C1578" i="57"/>
  <c r="D1578" i="57" s="1"/>
  <c r="H1577" i="57"/>
  <c r="F1577" i="57"/>
  <c r="C1577" i="57"/>
  <c r="D1577" i="57" s="1"/>
  <c r="H1576" i="57"/>
  <c r="F1576" i="57"/>
  <c r="C1576" i="57"/>
  <c r="D1576" i="57" s="1"/>
  <c r="H1575" i="57"/>
  <c r="F1575" i="57"/>
  <c r="C1575" i="57"/>
  <c r="D1575" i="57" s="1"/>
  <c r="H1574" i="57"/>
  <c r="F1574" i="57"/>
  <c r="C1574" i="57"/>
  <c r="D1574" i="57" s="1"/>
  <c r="H1573" i="57"/>
  <c r="F1573" i="57"/>
  <c r="C1573" i="57"/>
  <c r="D1573" i="57" s="1"/>
  <c r="H1572" i="57"/>
  <c r="F1572" i="57"/>
  <c r="C1572" i="57"/>
  <c r="D1572" i="57" s="1"/>
  <c r="H1571" i="57"/>
  <c r="F1571" i="57"/>
  <c r="C1571" i="57"/>
  <c r="D1571" i="57" s="1"/>
  <c r="H1570" i="57"/>
  <c r="F1570" i="57"/>
  <c r="C1570" i="57"/>
  <c r="D1570" i="57" s="1"/>
  <c r="H1569" i="57"/>
  <c r="F1569" i="57"/>
  <c r="C1569" i="57"/>
  <c r="D1569" i="57" s="1"/>
  <c r="H1568" i="57"/>
  <c r="F1568" i="57"/>
  <c r="C1568" i="57"/>
  <c r="D1568" i="57" s="1"/>
  <c r="H1567" i="57"/>
  <c r="F1567" i="57"/>
  <c r="C1567" i="57"/>
  <c r="D1567" i="57" s="1"/>
  <c r="H1566" i="57"/>
  <c r="F1566" i="57"/>
  <c r="C1566" i="57"/>
  <c r="D1566" i="57" s="1"/>
  <c r="H1565" i="57"/>
  <c r="F1565" i="57"/>
  <c r="C1565" i="57"/>
  <c r="D1565" i="57" s="1"/>
  <c r="H1564" i="57"/>
  <c r="F1564" i="57"/>
  <c r="C1564" i="57"/>
  <c r="D1564" i="57" s="1"/>
  <c r="H1563" i="57"/>
  <c r="F1563" i="57"/>
  <c r="C1563" i="57"/>
  <c r="D1563" i="57" s="1"/>
  <c r="H1562" i="57"/>
  <c r="F1562" i="57"/>
  <c r="C1562" i="57"/>
  <c r="D1562" i="57" s="1"/>
  <c r="H1561" i="57"/>
  <c r="F1561" i="57"/>
  <c r="C1561" i="57"/>
  <c r="D1561" i="57" s="1"/>
  <c r="H1560" i="57"/>
  <c r="F1560" i="57"/>
  <c r="C1560" i="57"/>
  <c r="D1560" i="57" s="1"/>
  <c r="H1559" i="57"/>
  <c r="F1559" i="57"/>
  <c r="C1559" i="57"/>
  <c r="D1559" i="57" s="1"/>
  <c r="H1558" i="57"/>
  <c r="F1558" i="57"/>
  <c r="C1558" i="57"/>
  <c r="D1558" i="57" s="1"/>
  <c r="H1557" i="57"/>
  <c r="F1557" i="57"/>
  <c r="C1557" i="57"/>
  <c r="D1557" i="57" s="1"/>
  <c r="H1556" i="57"/>
  <c r="F1556" i="57"/>
  <c r="C1556" i="57"/>
  <c r="D1556" i="57" s="1"/>
  <c r="H1555" i="57"/>
  <c r="F1555" i="57"/>
  <c r="C1555" i="57"/>
  <c r="D1555" i="57" s="1"/>
  <c r="H1554" i="57"/>
  <c r="F1554" i="57"/>
  <c r="C1554" i="57"/>
  <c r="D1554" i="57" s="1"/>
  <c r="H1553" i="57"/>
  <c r="F1553" i="57"/>
  <c r="C1553" i="57"/>
  <c r="D1553" i="57" s="1"/>
  <c r="H1552" i="57"/>
  <c r="F1552" i="57"/>
  <c r="C1552" i="57"/>
  <c r="D1552" i="57" s="1"/>
  <c r="H1551" i="57"/>
  <c r="F1551" i="57"/>
  <c r="C1551" i="57"/>
  <c r="D1551" i="57" s="1"/>
  <c r="H1550" i="57"/>
  <c r="F1550" i="57"/>
  <c r="C1550" i="57"/>
  <c r="D1550" i="57" s="1"/>
  <c r="H1549" i="57"/>
  <c r="F1549" i="57"/>
  <c r="C1549" i="57"/>
  <c r="D1549" i="57" s="1"/>
  <c r="H1548" i="57"/>
  <c r="F1548" i="57"/>
  <c r="C1548" i="57"/>
  <c r="D1548" i="57" s="1"/>
  <c r="H1547" i="57"/>
  <c r="F1547" i="57"/>
  <c r="C1547" i="57"/>
  <c r="D1547" i="57" s="1"/>
  <c r="H1546" i="57"/>
  <c r="F1546" i="57"/>
  <c r="C1546" i="57"/>
  <c r="D1546" i="57" s="1"/>
  <c r="H1545" i="57"/>
  <c r="F1545" i="57"/>
  <c r="C1545" i="57"/>
  <c r="D1545" i="57" s="1"/>
  <c r="H1544" i="57"/>
  <c r="F1544" i="57"/>
  <c r="C1544" i="57"/>
  <c r="D1544" i="57" s="1"/>
  <c r="H1543" i="57"/>
  <c r="F1543" i="57"/>
  <c r="C1543" i="57"/>
  <c r="D1543" i="57" s="1"/>
  <c r="H1542" i="57"/>
  <c r="F1542" i="57"/>
  <c r="C1542" i="57"/>
  <c r="D1542" i="57" s="1"/>
  <c r="H1541" i="57"/>
  <c r="F1541" i="57"/>
  <c r="C1541" i="57"/>
  <c r="D1541" i="57" s="1"/>
  <c r="H1540" i="57"/>
  <c r="F1540" i="57"/>
  <c r="C1540" i="57"/>
  <c r="D1540" i="57" s="1"/>
  <c r="H1539" i="57"/>
  <c r="F1539" i="57"/>
  <c r="C1539" i="57"/>
  <c r="D1539" i="57" s="1"/>
  <c r="H1538" i="57"/>
  <c r="F1538" i="57"/>
  <c r="C1538" i="57"/>
  <c r="D1538" i="57" s="1"/>
  <c r="H1537" i="57"/>
  <c r="F1537" i="57"/>
  <c r="C1537" i="57"/>
  <c r="D1537" i="57" s="1"/>
  <c r="H1536" i="57"/>
  <c r="F1536" i="57"/>
  <c r="C1536" i="57"/>
  <c r="D1536" i="57" s="1"/>
  <c r="H1535" i="57"/>
  <c r="F1535" i="57"/>
  <c r="C1535" i="57"/>
  <c r="D1535" i="57" s="1"/>
  <c r="H1534" i="57"/>
  <c r="F1534" i="57"/>
  <c r="C1534" i="57"/>
  <c r="D1534" i="57" s="1"/>
  <c r="H1533" i="57"/>
  <c r="F1533" i="57"/>
  <c r="C1533" i="57"/>
  <c r="D1533" i="57" s="1"/>
  <c r="H1532" i="57"/>
  <c r="F1532" i="57"/>
  <c r="C1532" i="57"/>
  <c r="D1532" i="57" s="1"/>
  <c r="H1531" i="57"/>
  <c r="F1531" i="57"/>
  <c r="C1531" i="57"/>
  <c r="D1531" i="57" s="1"/>
  <c r="H1530" i="57"/>
  <c r="F1530" i="57"/>
  <c r="C1530" i="57"/>
  <c r="D1530" i="57" s="1"/>
  <c r="H1529" i="57"/>
  <c r="F1529" i="57"/>
  <c r="C1529" i="57"/>
  <c r="D1529" i="57" s="1"/>
  <c r="H1528" i="57"/>
  <c r="F1528" i="57"/>
  <c r="C1528" i="57"/>
  <c r="D1528" i="57" s="1"/>
  <c r="H1527" i="57"/>
  <c r="F1527" i="57"/>
  <c r="C1527" i="57"/>
  <c r="D1527" i="57" s="1"/>
  <c r="H1526" i="57"/>
  <c r="F1526" i="57"/>
  <c r="C1526" i="57"/>
  <c r="D1526" i="57" s="1"/>
  <c r="H1525" i="57"/>
  <c r="F1525" i="57"/>
  <c r="C1525" i="57"/>
  <c r="D1525" i="57" s="1"/>
  <c r="H1524" i="57"/>
  <c r="F1524" i="57"/>
  <c r="C1524" i="57"/>
  <c r="D1524" i="57" s="1"/>
  <c r="H1523" i="57"/>
  <c r="F1523" i="57"/>
  <c r="C1523" i="57"/>
  <c r="D1523" i="57" s="1"/>
  <c r="H1522" i="57"/>
  <c r="F1522" i="57"/>
  <c r="C1522" i="57"/>
  <c r="D1522" i="57" s="1"/>
  <c r="H1521" i="57"/>
  <c r="F1521" i="57"/>
  <c r="C1521" i="57"/>
  <c r="D1521" i="57" s="1"/>
  <c r="H1520" i="57"/>
  <c r="F1520" i="57"/>
  <c r="C1520" i="57"/>
  <c r="D1520" i="57" s="1"/>
  <c r="H1519" i="57"/>
  <c r="F1519" i="57"/>
  <c r="C1519" i="57"/>
  <c r="D1519" i="57" s="1"/>
  <c r="H1518" i="57"/>
  <c r="F1518" i="57"/>
  <c r="C1518" i="57"/>
  <c r="D1518" i="57" s="1"/>
  <c r="H1517" i="57"/>
  <c r="F1517" i="57"/>
  <c r="C1517" i="57"/>
  <c r="D1517" i="57" s="1"/>
  <c r="H1516" i="57"/>
  <c r="F1516" i="57"/>
  <c r="C1516" i="57"/>
  <c r="D1516" i="57" s="1"/>
  <c r="H1515" i="57"/>
  <c r="F1515" i="57"/>
  <c r="C1515" i="57"/>
  <c r="D1515" i="57" s="1"/>
  <c r="H1514" i="57"/>
  <c r="F1514" i="57"/>
  <c r="C1514" i="57"/>
  <c r="D1514" i="57" s="1"/>
  <c r="H1513" i="57"/>
  <c r="F1513" i="57"/>
  <c r="C1513" i="57"/>
  <c r="D1513" i="57" s="1"/>
  <c r="H1512" i="57"/>
  <c r="F1512" i="57"/>
  <c r="C1512" i="57"/>
  <c r="D1512" i="57" s="1"/>
  <c r="H1511" i="57"/>
  <c r="F1511" i="57"/>
  <c r="C1511" i="57"/>
  <c r="D1511" i="57" s="1"/>
  <c r="H1510" i="57"/>
  <c r="F1510" i="57"/>
  <c r="C1510" i="57"/>
  <c r="D1510" i="57" s="1"/>
  <c r="H1509" i="57"/>
  <c r="F1509" i="57"/>
  <c r="C1509" i="57"/>
  <c r="D1509" i="57" s="1"/>
  <c r="H1508" i="57"/>
  <c r="F1508" i="57"/>
  <c r="C1508" i="57"/>
  <c r="D1508" i="57" s="1"/>
  <c r="H1507" i="57"/>
  <c r="F1507" i="57"/>
  <c r="C1507" i="57"/>
  <c r="D1507" i="57" s="1"/>
  <c r="H1506" i="57"/>
  <c r="F1506" i="57"/>
  <c r="C1506" i="57"/>
  <c r="D1506" i="57" s="1"/>
  <c r="H1505" i="57"/>
  <c r="F1505" i="57"/>
  <c r="C1505" i="57"/>
  <c r="D1505" i="57" s="1"/>
  <c r="H1504" i="57"/>
  <c r="F1504" i="57"/>
  <c r="C1504" i="57"/>
  <c r="D1504" i="57" s="1"/>
  <c r="H1503" i="57"/>
  <c r="F1503" i="57"/>
  <c r="C1503" i="57"/>
  <c r="D1503" i="57" s="1"/>
  <c r="H1502" i="57"/>
  <c r="F1502" i="57"/>
  <c r="C1502" i="57"/>
  <c r="D1502" i="57" s="1"/>
  <c r="H1501" i="57"/>
  <c r="F1501" i="57"/>
  <c r="C1501" i="57"/>
  <c r="D1501" i="57" s="1"/>
  <c r="H1500" i="57"/>
  <c r="F1500" i="57"/>
  <c r="C1500" i="57"/>
  <c r="D1500" i="57" s="1"/>
  <c r="H1499" i="57"/>
  <c r="F1499" i="57"/>
  <c r="C1499" i="57"/>
  <c r="D1499" i="57" s="1"/>
  <c r="H1498" i="57"/>
  <c r="F1498" i="57"/>
  <c r="C1498" i="57"/>
  <c r="D1498" i="57" s="1"/>
  <c r="H1497" i="57"/>
  <c r="F1497" i="57"/>
  <c r="C1497" i="57"/>
  <c r="D1497" i="57" s="1"/>
  <c r="H1496" i="57"/>
  <c r="F1496" i="57"/>
  <c r="C1496" i="57"/>
  <c r="D1496" i="57" s="1"/>
  <c r="H1495" i="57"/>
  <c r="F1495" i="57"/>
  <c r="C1495" i="57"/>
  <c r="D1495" i="57" s="1"/>
  <c r="H1494" i="57"/>
  <c r="F1494" i="57"/>
  <c r="C1494" i="57"/>
  <c r="D1494" i="57" s="1"/>
  <c r="H1493" i="57"/>
  <c r="F1493" i="57"/>
  <c r="C1493" i="57"/>
  <c r="D1493" i="57" s="1"/>
  <c r="H1492" i="57"/>
  <c r="F1492" i="57"/>
  <c r="C1492" i="57"/>
  <c r="D1492" i="57" s="1"/>
  <c r="H1491" i="57"/>
  <c r="F1491" i="57"/>
  <c r="C1491" i="57"/>
  <c r="D1491" i="57" s="1"/>
  <c r="H1490" i="57"/>
  <c r="F1490" i="57"/>
  <c r="C1490" i="57"/>
  <c r="D1490" i="57" s="1"/>
  <c r="H1489" i="57"/>
  <c r="F1489" i="57"/>
  <c r="C1489" i="57"/>
  <c r="D1489" i="57" s="1"/>
  <c r="H1488" i="57"/>
  <c r="F1488" i="57"/>
  <c r="C1488" i="57"/>
  <c r="D1488" i="57" s="1"/>
  <c r="H1487" i="57"/>
  <c r="F1487" i="57"/>
  <c r="C1487" i="57"/>
  <c r="D1487" i="57" s="1"/>
  <c r="H1486" i="57"/>
  <c r="F1486" i="57"/>
  <c r="C1486" i="57"/>
  <c r="D1486" i="57" s="1"/>
  <c r="H1485" i="57"/>
  <c r="F1485" i="57"/>
  <c r="C1485" i="57"/>
  <c r="D1485" i="57" s="1"/>
  <c r="H1484" i="57"/>
  <c r="F1484" i="57"/>
  <c r="C1484" i="57"/>
  <c r="D1484" i="57" s="1"/>
  <c r="H1483" i="57"/>
  <c r="F1483" i="57"/>
  <c r="C1483" i="57"/>
  <c r="D1483" i="57" s="1"/>
  <c r="H1482" i="57"/>
  <c r="F1482" i="57"/>
  <c r="C1482" i="57"/>
  <c r="D1482" i="57" s="1"/>
  <c r="H1481" i="57"/>
  <c r="F1481" i="57"/>
  <c r="C1481" i="57"/>
  <c r="D1481" i="57" s="1"/>
  <c r="H1480" i="57"/>
  <c r="F1480" i="57"/>
  <c r="C1480" i="57"/>
  <c r="D1480" i="57" s="1"/>
  <c r="H1479" i="57"/>
  <c r="F1479" i="57"/>
  <c r="C1479" i="57"/>
  <c r="D1479" i="57" s="1"/>
  <c r="H1478" i="57"/>
  <c r="F1478" i="57"/>
  <c r="C1478" i="57"/>
  <c r="D1478" i="57" s="1"/>
  <c r="H1477" i="57"/>
  <c r="F1477" i="57"/>
  <c r="C1477" i="57"/>
  <c r="D1477" i="57" s="1"/>
  <c r="H1476" i="57"/>
  <c r="F1476" i="57"/>
  <c r="C1476" i="57"/>
  <c r="D1476" i="57" s="1"/>
  <c r="H1475" i="57"/>
  <c r="F1475" i="57"/>
  <c r="C1475" i="57"/>
  <c r="D1475" i="57" s="1"/>
  <c r="H1474" i="57"/>
  <c r="F1474" i="57"/>
  <c r="C1474" i="57"/>
  <c r="D1474" i="57" s="1"/>
  <c r="H1473" i="57"/>
  <c r="F1473" i="57"/>
  <c r="C1473" i="57"/>
  <c r="D1473" i="57" s="1"/>
  <c r="H1472" i="57"/>
  <c r="F1472" i="57"/>
  <c r="C1472" i="57"/>
  <c r="D1472" i="57" s="1"/>
  <c r="H1471" i="57"/>
  <c r="F1471" i="57"/>
  <c r="C1471" i="57"/>
  <c r="D1471" i="57" s="1"/>
  <c r="H1470" i="57"/>
  <c r="F1470" i="57"/>
  <c r="C1470" i="57"/>
  <c r="D1470" i="57" s="1"/>
  <c r="H1469" i="57"/>
  <c r="F1469" i="57"/>
  <c r="C1469" i="57"/>
  <c r="D1469" i="57" s="1"/>
  <c r="H1468" i="57"/>
  <c r="F1468" i="57"/>
  <c r="C1468" i="57"/>
  <c r="D1468" i="57" s="1"/>
  <c r="H1467" i="57"/>
  <c r="F1467" i="57"/>
  <c r="C1467" i="57"/>
  <c r="D1467" i="57" s="1"/>
  <c r="H1466" i="57"/>
  <c r="F1466" i="57"/>
  <c r="C1466" i="57"/>
  <c r="D1466" i="57" s="1"/>
  <c r="H1465" i="57"/>
  <c r="F1465" i="57"/>
  <c r="C1465" i="57"/>
  <c r="D1465" i="57" s="1"/>
  <c r="H1464" i="57"/>
  <c r="F1464" i="57"/>
  <c r="C1464" i="57"/>
  <c r="D1464" i="57" s="1"/>
  <c r="H1463" i="57"/>
  <c r="F1463" i="57"/>
  <c r="C1463" i="57"/>
  <c r="D1463" i="57" s="1"/>
  <c r="H1462" i="57"/>
  <c r="F1462" i="57"/>
  <c r="C1462" i="57"/>
  <c r="D1462" i="57" s="1"/>
  <c r="H1461" i="57"/>
  <c r="F1461" i="57"/>
  <c r="C1461" i="57"/>
  <c r="D1461" i="57" s="1"/>
  <c r="H1460" i="57"/>
  <c r="F1460" i="57"/>
  <c r="C1460" i="57"/>
  <c r="D1460" i="57" s="1"/>
  <c r="H1459" i="57"/>
  <c r="F1459" i="57"/>
  <c r="C1459" i="57"/>
  <c r="D1459" i="57" s="1"/>
  <c r="H1458" i="57"/>
  <c r="F1458" i="57"/>
  <c r="C1458" i="57"/>
  <c r="D1458" i="57" s="1"/>
  <c r="H1457" i="57"/>
  <c r="F1457" i="57"/>
  <c r="C1457" i="57"/>
  <c r="D1457" i="57" s="1"/>
  <c r="H1456" i="57"/>
  <c r="F1456" i="57"/>
  <c r="C1456" i="57"/>
  <c r="D1456" i="57" s="1"/>
  <c r="H1455" i="57"/>
  <c r="F1455" i="57"/>
  <c r="C1455" i="57"/>
  <c r="D1455" i="57" s="1"/>
  <c r="H1454" i="57"/>
  <c r="F1454" i="57"/>
  <c r="C1454" i="57"/>
  <c r="D1454" i="57" s="1"/>
  <c r="H1453" i="57"/>
  <c r="F1453" i="57"/>
  <c r="C1453" i="57"/>
  <c r="D1453" i="57" s="1"/>
  <c r="H1452" i="57"/>
  <c r="F1452" i="57"/>
  <c r="C1452" i="57"/>
  <c r="D1452" i="57" s="1"/>
  <c r="H1451" i="57"/>
  <c r="F1451" i="57"/>
  <c r="C1451" i="57"/>
  <c r="D1451" i="57" s="1"/>
  <c r="H1450" i="57"/>
  <c r="F1450" i="57"/>
  <c r="C1450" i="57"/>
  <c r="D1450" i="57" s="1"/>
  <c r="H1449" i="57"/>
  <c r="F1449" i="57"/>
  <c r="C1449" i="57"/>
  <c r="D1449" i="57" s="1"/>
  <c r="H1448" i="57"/>
  <c r="F1448" i="57"/>
  <c r="C1448" i="57"/>
  <c r="D1448" i="57" s="1"/>
  <c r="H1447" i="57"/>
  <c r="F1447" i="57"/>
  <c r="C1447" i="57"/>
  <c r="D1447" i="57" s="1"/>
  <c r="H1446" i="57"/>
  <c r="F1446" i="57"/>
  <c r="C1446" i="57"/>
  <c r="D1446" i="57" s="1"/>
  <c r="H1445" i="57"/>
  <c r="F1445" i="57"/>
  <c r="C1445" i="57"/>
  <c r="D1445" i="57" s="1"/>
  <c r="H1444" i="57"/>
  <c r="F1444" i="57"/>
  <c r="C1444" i="57"/>
  <c r="D1444" i="57" s="1"/>
  <c r="H1443" i="57"/>
  <c r="F1443" i="57"/>
  <c r="C1443" i="57"/>
  <c r="D1443" i="57" s="1"/>
  <c r="H1442" i="57"/>
  <c r="F1442" i="57"/>
  <c r="C1442" i="57"/>
  <c r="D1442" i="57" s="1"/>
  <c r="H1441" i="57"/>
  <c r="F1441" i="57"/>
  <c r="C1441" i="57"/>
  <c r="D1441" i="57" s="1"/>
  <c r="H1440" i="57"/>
  <c r="F1440" i="57"/>
  <c r="C1440" i="57"/>
  <c r="D1440" i="57" s="1"/>
  <c r="H1439" i="57"/>
  <c r="F1439" i="57"/>
  <c r="C1439" i="57"/>
  <c r="D1439" i="57" s="1"/>
  <c r="H1438" i="57"/>
  <c r="F1438" i="57"/>
  <c r="C1438" i="57"/>
  <c r="D1438" i="57" s="1"/>
  <c r="H1437" i="57"/>
  <c r="F1437" i="57"/>
  <c r="C1437" i="57"/>
  <c r="D1437" i="57" s="1"/>
  <c r="H1436" i="57"/>
  <c r="F1436" i="57"/>
  <c r="C1436" i="57"/>
  <c r="D1436" i="57" s="1"/>
  <c r="H1435" i="57"/>
  <c r="F1435" i="57"/>
  <c r="C1435" i="57"/>
  <c r="D1435" i="57" s="1"/>
  <c r="H1434" i="57"/>
  <c r="F1434" i="57"/>
  <c r="C1434" i="57"/>
  <c r="D1434" i="57" s="1"/>
  <c r="H1433" i="57"/>
  <c r="F1433" i="57"/>
  <c r="C1433" i="57"/>
  <c r="D1433" i="57" s="1"/>
  <c r="H1432" i="57"/>
  <c r="F1432" i="57"/>
  <c r="C1432" i="57"/>
  <c r="D1432" i="57" s="1"/>
  <c r="H1431" i="57"/>
  <c r="F1431" i="57"/>
  <c r="C1431" i="57"/>
  <c r="D1431" i="57" s="1"/>
  <c r="H1430" i="57"/>
  <c r="F1430" i="57"/>
  <c r="C1430" i="57"/>
  <c r="D1430" i="57" s="1"/>
  <c r="H1429" i="57"/>
  <c r="F1429" i="57"/>
  <c r="C1429" i="57"/>
  <c r="D1429" i="57" s="1"/>
  <c r="H1428" i="57"/>
  <c r="F1428" i="57"/>
  <c r="C1428" i="57"/>
  <c r="D1428" i="57" s="1"/>
  <c r="H1427" i="57"/>
  <c r="F1427" i="57"/>
  <c r="C1427" i="57"/>
  <c r="D1427" i="57" s="1"/>
  <c r="H1426" i="57"/>
  <c r="F1426" i="57"/>
  <c r="C1426" i="57"/>
  <c r="D1426" i="57" s="1"/>
  <c r="H1425" i="57"/>
  <c r="F1425" i="57"/>
  <c r="C1425" i="57"/>
  <c r="D1425" i="57" s="1"/>
  <c r="H1424" i="57"/>
  <c r="F1424" i="57"/>
  <c r="C1424" i="57"/>
  <c r="D1424" i="57" s="1"/>
  <c r="H1423" i="57"/>
  <c r="F1423" i="57"/>
  <c r="C1423" i="57"/>
  <c r="D1423" i="57" s="1"/>
  <c r="H1422" i="57"/>
  <c r="F1422" i="57"/>
  <c r="C1422" i="57"/>
  <c r="D1422" i="57" s="1"/>
  <c r="H1421" i="57"/>
  <c r="F1421" i="57"/>
  <c r="C1421" i="57"/>
  <c r="D1421" i="57" s="1"/>
  <c r="H1420" i="57"/>
  <c r="F1420" i="57"/>
  <c r="C1420" i="57"/>
  <c r="D1420" i="57" s="1"/>
  <c r="H1419" i="57"/>
  <c r="F1419" i="57"/>
  <c r="C1419" i="57"/>
  <c r="D1419" i="57" s="1"/>
  <c r="H1418" i="57"/>
  <c r="F1418" i="57"/>
  <c r="C1418" i="57"/>
  <c r="D1418" i="57" s="1"/>
  <c r="H1417" i="57"/>
  <c r="F1417" i="57"/>
  <c r="C1417" i="57"/>
  <c r="D1417" i="57" s="1"/>
  <c r="H1416" i="57"/>
  <c r="F1416" i="57"/>
  <c r="C1416" i="57"/>
  <c r="D1416" i="57" s="1"/>
  <c r="H1415" i="57"/>
  <c r="F1415" i="57"/>
  <c r="C1415" i="57"/>
  <c r="D1415" i="57" s="1"/>
  <c r="H1414" i="57"/>
  <c r="F1414" i="57"/>
  <c r="C1414" i="57"/>
  <c r="D1414" i="57" s="1"/>
  <c r="H1413" i="57"/>
  <c r="F1413" i="57"/>
  <c r="C1413" i="57"/>
  <c r="D1413" i="57" s="1"/>
  <c r="H1412" i="57"/>
  <c r="F1412" i="57"/>
  <c r="C1412" i="57"/>
  <c r="D1412" i="57" s="1"/>
  <c r="H1411" i="57"/>
  <c r="F1411" i="57"/>
  <c r="C1411" i="57"/>
  <c r="D1411" i="57" s="1"/>
  <c r="H1410" i="57"/>
  <c r="F1410" i="57"/>
  <c r="C1410" i="57"/>
  <c r="D1410" i="57" s="1"/>
  <c r="H1409" i="57"/>
  <c r="F1409" i="57"/>
  <c r="C1409" i="57"/>
  <c r="D1409" i="57" s="1"/>
  <c r="H1408" i="57"/>
  <c r="F1408" i="57"/>
  <c r="C1408" i="57"/>
  <c r="D1408" i="57" s="1"/>
  <c r="H1407" i="57"/>
  <c r="F1407" i="57"/>
  <c r="C1407" i="57"/>
  <c r="D1407" i="57" s="1"/>
  <c r="H1406" i="57"/>
  <c r="F1406" i="57"/>
  <c r="C1406" i="57"/>
  <c r="D1406" i="57" s="1"/>
  <c r="H1405" i="57"/>
  <c r="F1405" i="57"/>
  <c r="C1405" i="57"/>
  <c r="D1405" i="57" s="1"/>
  <c r="H1404" i="57"/>
  <c r="F1404" i="57"/>
  <c r="C1404" i="57"/>
  <c r="D1404" i="57" s="1"/>
  <c r="H1403" i="57"/>
  <c r="F1403" i="57"/>
  <c r="C1403" i="57"/>
  <c r="D1403" i="57" s="1"/>
  <c r="H1402" i="57"/>
  <c r="F1402" i="57"/>
  <c r="C1402" i="57"/>
  <c r="D1402" i="57" s="1"/>
  <c r="H1401" i="57"/>
  <c r="F1401" i="57"/>
  <c r="C1401" i="57"/>
  <c r="D1401" i="57" s="1"/>
  <c r="H1400" i="57"/>
  <c r="F1400" i="57"/>
  <c r="C1400" i="57"/>
  <c r="D1400" i="57" s="1"/>
  <c r="H1399" i="57"/>
  <c r="F1399" i="57"/>
  <c r="C1399" i="57"/>
  <c r="D1399" i="57" s="1"/>
  <c r="H1398" i="57"/>
  <c r="F1398" i="57"/>
  <c r="C1398" i="57"/>
  <c r="D1398" i="57" s="1"/>
  <c r="H1397" i="57"/>
  <c r="F1397" i="57"/>
  <c r="C1397" i="57"/>
  <c r="D1397" i="57" s="1"/>
  <c r="H1396" i="57"/>
  <c r="F1396" i="57"/>
  <c r="C1396" i="57"/>
  <c r="D1396" i="57" s="1"/>
  <c r="H1395" i="57"/>
  <c r="F1395" i="57"/>
  <c r="C1395" i="57"/>
  <c r="D1395" i="57" s="1"/>
  <c r="H1394" i="57"/>
  <c r="F1394" i="57"/>
  <c r="C1394" i="57"/>
  <c r="D1394" i="57" s="1"/>
  <c r="H1393" i="57"/>
  <c r="F1393" i="57"/>
  <c r="C1393" i="57"/>
  <c r="D1393" i="57" s="1"/>
  <c r="H1392" i="57"/>
  <c r="F1392" i="57"/>
  <c r="C1392" i="57"/>
  <c r="D1392" i="57" s="1"/>
  <c r="H1391" i="57"/>
  <c r="F1391" i="57"/>
  <c r="C1391" i="57"/>
  <c r="D1391" i="57" s="1"/>
  <c r="H1390" i="57"/>
  <c r="F1390" i="57"/>
  <c r="C1390" i="57"/>
  <c r="D1390" i="57" s="1"/>
  <c r="H1389" i="57"/>
  <c r="F1389" i="57"/>
  <c r="C1389" i="57"/>
  <c r="D1389" i="57" s="1"/>
  <c r="H1388" i="57"/>
  <c r="F1388" i="57"/>
  <c r="C1388" i="57"/>
  <c r="D1388" i="57" s="1"/>
  <c r="H1387" i="57"/>
  <c r="F1387" i="57"/>
  <c r="C1387" i="57"/>
  <c r="D1387" i="57" s="1"/>
  <c r="H1386" i="57"/>
  <c r="F1386" i="57"/>
  <c r="C1386" i="57"/>
  <c r="D1386" i="57" s="1"/>
  <c r="H1385" i="57"/>
  <c r="F1385" i="57"/>
  <c r="C1385" i="57"/>
  <c r="D1385" i="57" s="1"/>
  <c r="H1384" i="57"/>
  <c r="F1384" i="57"/>
  <c r="C1384" i="57"/>
  <c r="D1384" i="57" s="1"/>
  <c r="H1383" i="57"/>
  <c r="F1383" i="57"/>
  <c r="C1383" i="57"/>
  <c r="D1383" i="57" s="1"/>
  <c r="H1382" i="57"/>
  <c r="F1382" i="57"/>
  <c r="C1382" i="57"/>
  <c r="D1382" i="57" s="1"/>
  <c r="H1381" i="57"/>
  <c r="F1381" i="57"/>
  <c r="C1381" i="57"/>
  <c r="D1381" i="57" s="1"/>
  <c r="H1380" i="57"/>
  <c r="F1380" i="57"/>
  <c r="C1380" i="57"/>
  <c r="D1380" i="57" s="1"/>
  <c r="H1379" i="57"/>
  <c r="F1379" i="57"/>
  <c r="C1379" i="57"/>
  <c r="D1379" i="57" s="1"/>
  <c r="H1378" i="57"/>
  <c r="F1378" i="57"/>
  <c r="C1378" i="57"/>
  <c r="D1378" i="57" s="1"/>
  <c r="H1377" i="57"/>
  <c r="F1377" i="57"/>
  <c r="C1377" i="57"/>
  <c r="D1377" i="57" s="1"/>
  <c r="H1376" i="57"/>
  <c r="F1376" i="57"/>
  <c r="C1376" i="57"/>
  <c r="D1376" i="57" s="1"/>
  <c r="H1375" i="57"/>
  <c r="F1375" i="57"/>
  <c r="C1375" i="57"/>
  <c r="D1375" i="57" s="1"/>
  <c r="H1374" i="57"/>
  <c r="F1374" i="57"/>
  <c r="C1374" i="57"/>
  <c r="D1374" i="57" s="1"/>
  <c r="H1373" i="57"/>
  <c r="F1373" i="57"/>
  <c r="C1373" i="57"/>
  <c r="D1373" i="57" s="1"/>
  <c r="H1372" i="57"/>
  <c r="F1372" i="57"/>
  <c r="C1372" i="57"/>
  <c r="D1372" i="57" s="1"/>
  <c r="H1371" i="57"/>
  <c r="F1371" i="57"/>
  <c r="C1371" i="57"/>
  <c r="D1371" i="57" s="1"/>
  <c r="H1370" i="57"/>
  <c r="F1370" i="57"/>
  <c r="C1370" i="57"/>
  <c r="D1370" i="57" s="1"/>
  <c r="H1369" i="57"/>
  <c r="F1369" i="57"/>
  <c r="C1369" i="57"/>
  <c r="D1369" i="57" s="1"/>
  <c r="H1368" i="57"/>
  <c r="F1368" i="57"/>
  <c r="C1368" i="57"/>
  <c r="D1368" i="57" s="1"/>
  <c r="H1367" i="57"/>
  <c r="F1367" i="57"/>
  <c r="C1367" i="57"/>
  <c r="D1367" i="57" s="1"/>
  <c r="H1366" i="57"/>
  <c r="F1366" i="57"/>
  <c r="C1366" i="57"/>
  <c r="D1366" i="57" s="1"/>
  <c r="H1365" i="57"/>
  <c r="F1365" i="57"/>
  <c r="C1365" i="57"/>
  <c r="D1365" i="57" s="1"/>
  <c r="H1364" i="57"/>
  <c r="F1364" i="57"/>
  <c r="C1364" i="57"/>
  <c r="D1364" i="57" s="1"/>
  <c r="H1363" i="57"/>
  <c r="F1363" i="57"/>
  <c r="C1363" i="57"/>
  <c r="D1363" i="57" s="1"/>
  <c r="H1362" i="57"/>
  <c r="F1362" i="57"/>
  <c r="C1362" i="57"/>
  <c r="D1362" i="57" s="1"/>
  <c r="H1361" i="57"/>
  <c r="F1361" i="57"/>
  <c r="C1361" i="57"/>
  <c r="D1361" i="57" s="1"/>
  <c r="H1360" i="57"/>
  <c r="F1360" i="57"/>
  <c r="C1360" i="57"/>
  <c r="D1360" i="57" s="1"/>
  <c r="H1359" i="57"/>
  <c r="F1359" i="57"/>
  <c r="C1359" i="57"/>
  <c r="D1359" i="57" s="1"/>
  <c r="H1358" i="57"/>
  <c r="F1358" i="57"/>
  <c r="C1358" i="57"/>
  <c r="D1358" i="57" s="1"/>
  <c r="H1357" i="57"/>
  <c r="F1357" i="57"/>
  <c r="C1357" i="57"/>
  <c r="D1357" i="57" s="1"/>
  <c r="H1356" i="57"/>
  <c r="F1356" i="57"/>
  <c r="C1356" i="57"/>
  <c r="D1356" i="57" s="1"/>
  <c r="H1355" i="57"/>
  <c r="F1355" i="57"/>
  <c r="C1355" i="57"/>
  <c r="D1355" i="57" s="1"/>
  <c r="H1354" i="57"/>
  <c r="F1354" i="57"/>
  <c r="C1354" i="57"/>
  <c r="D1354" i="57" s="1"/>
  <c r="H1353" i="57"/>
  <c r="F1353" i="57"/>
  <c r="C1353" i="57"/>
  <c r="D1353" i="57" s="1"/>
  <c r="H1352" i="57"/>
  <c r="F1352" i="57"/>
  <c r="C1352" i="57"/>
  <c r="D1352" i="57" s="1"/>
  <c r="H1351" i="57"/>
  <c r="F1351" i="57"/>
  <c r="C1351" i="57"/>
  <c r="D1351" i="57" s="1"/>
  <c r="H1350" i="57"/>
  <c r="F1350" i="57"/>
  <c r="C1350" i="57"/>
  <c r="D1350" i="57" s="1"/>
  <c r="H1349" i="57"/>
  <c r="F1349" i="57"/>
  <c r="C1349" i="57"/>
  <c r="D1349" i="57" s="1"/>
  <c r="H1348" i="57"/>
  <c r="F1348" i="57"/>
  <c r="C1348" i="57"/>
  <c r="D1348" i="57" s="1"/>
  <c r="H1347" i="57"/>
  <c r="F1347" i="57"/>
  <c r="C1347" i="57"/>
  <c r="D1347" i="57" s="1"/>
  <c r="H1346" i="57"/>
  <c r="F1346" i="57"/>
  <c r="C1346" i="57"/>
  <c r="D1346" i="57" s="1"/>
  <c r="H1345" i="57"/>
  <c r="F1345" i="57"/>
  <c r="C1345" i="57"/>
  <c r="D1345" i="57" s="1"/>
  <c r="H1344" i="57"/>
  <c r="F1344" i="57"/>
  <c r="C1344" i="57"/>
  <c r="D1344" i="57" s="1"/>
  <c r="H1343" i="57"/>
  <c r="F1343" i="57"/>
  <c r="C1343" i="57"/>
  <c r="D1343" i="57" s="1"/>
  <c r="H1342" i="57"/>
  <c r="F1342" i="57"/>
  <c r="C1342" i="57"/>
  <c r="D1342" i="57" s="1"/>
  <c r="H1341" i="57"/>
  <c r="F1341" i="57"/>
  <c r="C1341" i="57"/>
  <c r="D1341" i="57" s="1"/>
  <c r="H1340" i="57"/>
  <c r="F1340" i="57"/>
  <c r="C1340" i="57"/>
  <c r="D1340" i="57" s="1"/>
  <c r="H1339" i="57"/>
  <c r="F1339" i="57"/>
  <c r="C1339" i="57"/>
  <c r="D1339" i="57" s="1"/>
  <c r="H1338" i="57"/>
  <c r="F1338" i="57"/>
  <c r="C1338" i="57"/>
  <c r="D1338" i="57" s="1"/>
  <c r="H1337" i="57"/>
  <c r="F1337" i="57"/>
  <c r="C1337" i="57"/>
  <c r="D1337" i="57" s="1"/>
  <c r="H1336" i="57"/>
  <c r="F1336" i="57"/>
  <c r="C1336" i="57"/>
  <c r="D1336" i="57" s="1"/>
  <c r="H1335" i="57"/>
  <c r="F1335" i="57"/>
  <c r="C1335" i="57"/>
  <c r="D1335" i="57" s="1"/>
  <c r="H1334" i="57"/>
  <c r="F1334" i="57"/>
  <c r="C1334" i="57"/>
  <c r="D1334" i="57" s="1"/>
  <c r="H1333" i="57"/>
  <c r="F1333" i="57"/>
  <c r="C1333" i="57"/>
  <c r="D1333" i="57" s="1"/>
  <c r="H1332" i="57"/>
  <c r="F1332" i="57"/>
  <c r="C1332" i="57"/>
  <c r="D1332" i="57" s="1"/>
  <c r="H1331" i="57"/>
  <c r="F1331" i="57"/>
  <c r="C1331" i="57"/>
  <c r="D1331" i="57" s="1"/>
  <c r="H1330" i="57"/>
  <c r="F1330" i="57"/>
  <c r="C1330" i="57"/>
  <c r="D1330" i="57" s="1"/>
  <c r="H1329" i="57"/>
  <c r="F1329" i="57"/>
  <c r="C1329" i="57"/>
  <c r="D1329" i="57" s="1"/>
  <c r="H1328" i="57"/>
  <c r="F1328" i="57"/>
  <c r="C1328" i="57"/>
  <c r="D1328" i="57" s="1"/>
  <c r="H1327" i="57"/>
  <c r="F1327" i="57"/>
  <c r="C1327" i="57"/>
  <c r="D1327" i="57" s="1"/>
  <c r="H1326" i="57"/>
  <c r="F1326" i="57"/>
  <c r="C1326" i="57"/>
  <c r="D1326" i="57" s="1"/>
  <c r="H1325" i="57"/>
  <c r="F1325" i="57"/>
  <c r="C1325" i="57"/>
  <c r="D1325" i="57" s="1"/>
  <c r="H1324" i="57"/>
  <c r="F1324" i="57"/>
  <c r="C1324" i="57"/>
  <c r="D1324" i="57" s="1"/>
  <c r="H1323" i="57"/>
  <c r="F1323" i="57"/>
  <c r="C1323" i="57"/>
  <c r="D1323" i="57" s="1"/>
  <c r="H1322" i="57"/>
  <c r="F1322" i="57"/>
  <c r="C1322" i="57"/>
  <c r="D1322" i="57" s="1"/>
  <c r="H1321" i="57"/>
  <c r="F1321" i="57"/>
  <c r="C1321" i="57"/>
  <c r="D1321" i="57" s="1"/>
  <c r="H1320" i="57"/>
  <c r="F1320" i="57"/>
  <c r="C1320" i="57"/>
  <c r="D1320" i="57" s="1"/>
  <c r="H1319" i="57"/>
  <c r="F1319" i="57"/>
  <c r="C1319" i="57"/>
  <c r="D1319" i="57" s="1"/>
  <c r="H1318" i="57"/>
  <c r="F1318" i="57"/>
  <c r="C1318" i="57"/>
  <c r="D1318" i="57" s="1"/>
  <c r="H1317" i="57"/>
  <c r="F1317" i="57"/>
  <c r="C1317" i="57"/>
  <c r="D1317" i="57" s="1"/>
  <c r="H1316" i="57"/>
  <c r="F1316" i="57"/>
  <c r="C1316" i="57"/>
  <c r="D1316" i="57" s="1"/>
  <c r="H1315" i="57"/>
  <c r="F1315" i="57"/>
  <c r="C1315" i="57"/>
  <c r="D1315" i="57" s="1"/>
  <c r="H1314" i="57"/>
  <c r="F1314" i="57"/>
  <c r="C1314" i="57"/>
  <c r="D1314" i="57" s="1"/>
  <c r="H1313" i="57"/>
  <c r="F1313" i="57"/>
  <c r="C1313" i="57"/>
  <c r="D1313" i="57" s="1"/>
  <c r="H1312" i="57"/>
  <c r="F1312" i="57"/>
  <c r="C1312" i="57"/>
  <c r="D1312" i="57" s="1"/>
  <c r="H1311" i="57"/>
  <c r="F1311" i="57"/>
  <c r="C1311" i="57"/>
  <c r="D1311" i="57" s="1"/>
  <c r="H1310" i="57"/>
  <c r="F1310" i="57"/>
  <c r="C1310" i="57"/>
  <c r="D1310" i="57" s="1"/>
  <c r="H1309" i="57"/>
  <c r="F1309" i="57"/>
  <c r="C1309" i="57"/>
  <c r="D1309" i="57" s="1"/>
  <c r="H1308" i="57"/>
  <c r="F1308" i="57"/>
  <c r="C1308" i="57"/>
  <c r="D1308" i="57" s="1"/>
  <c r="H1307" i="57"/>
  <c r="F1307" i="57"/>
  <c r="C1307" i="57"/>
  <c r="D1307" i="57" s="1"/>
  <c r="H1306" i="57"/>
  <c r="F1306" i="57"/>
  <c r="C1306" i="57"/>
  <c r="D1306" i="57" s="1"/>
  <c r="H1305" i="57"/>
  <c r="F1305" i="57"/>
  <c r="C1305" i="57"/>
  <c r="D1305" i="57" s="1"/>
  <c r="H1304" i="57"/>
  <c r="F1304" i="57"/>
  <c r="C1304" i="57"/>
  <c r="D1304" i="57" s="1"/>
  <c r="H1303" i="57"/>
  <c r="F1303" i="57"/>
  <c r="C1303" i="57"/>
  <c r="D1303" i="57" s="1"/>
  <c r="H1302" i="57"/>
  <c r="F1302" i="57"/>
  <c r="C1302" i="57"/>
  <c r="D1302" i="57" s="1"/>
  <c r="H1301" i="57"/>
  <c r="F1301" i="57"/>
  <c r="C1301" i="57"/>
  <c r="D1301" i="57" s="1"/>
  <c r="H1300" i="57"/>
  <c r="F1300" i="57"/>
  <c r="C1300" i="57"/>
  <c r="D1300" i="57" s="1"/>
  <c r="H1299" i="57"/>
  <c r="F1299" i="57"/>
  <c r="C1299" i="57"/>
  <c r="D1299" i="57" s="1"/>
  <c r="H1298" i="57"/>
  <c r="F1298" i="57"/>
  <c r="C1298" i="57"/>
  <c r="D1298" i="57" s="1"/>
  <c r="H1297" i="57"/>
  <c r="F1297" i="57"/>
  <c r="C1297" i="57"/>
  <c r="D1297" i="57" s="1"/>
  <c r="H1296" i="57"/>
  <c r="F1296" i="57"/>
  <c r="C1296" i="57"/>
  <c r="D1296" i="57" s="1"/>
  <c r="H1295" i="57"/>
  <c r="F1295" i="57"/>
  <c r="C1295" i="57"/>
  <c r="D1295" i="57" s="1"/>
  <c r="H1294" i="57"/>
  <c r="F1294" i="57"/>
  <c r="C1294" i="57"/>
  <c r="D1294" i="57" s="1"/>
  <c r="H1293" i="57"/>
  <c r="F1293" i="57"/>
  <c r="C1293" i="57"/>
  <c r="D1293" i="57" s="1"/>
  <c r="H1292" i="57"/>
  <c r="F1292" i="57"/>
  <c r="C1292" i="57"/>
  <c r="D1292" i="57" s="1"/>
  <c r="H1291" i="57"/>
  <c r="F1291" i="57"/>
  <c r="C1291" i="57"/>
  <c r="D1291" i="57" s="1"/>
  <c r="H1290" i="57"/>
  <c r="F1290" i="57"/>
  <c r="C1290" i="57"/>
  <c r="D1290" i="57" s="1"/>
  <c r="H1289" i="57"/>
  <c r="F1289" i="57"/>
  <c r="C1289" i="57"/>
  <c r="D1289" i="57" s="1"/>
  <c r="H1288" i="57"/>
  <c r="F1288" i="57"/>
  <c r="C1288" i="57"/>
  <c r="D1288" i="57" s="1"/>
  <c r="H1287" i="57"/>
  <c r="F1287" i="57"/>
  <c r="C1287" i="57"/>
  <c r="D1287" i="57" s="1"/>
  <c r="H1286" i="57"/>
  <c r="F1286" i="57"/>
  <c r="C1286" i="57"/>
  <c r="D1286" i="57" s="1"/>
  <c r="H1285" i="57"/>
  <c r="F1285" i="57"/>
  <c r="C1285" i="57"/>
  <c r="D1285" i="57" s="1"/>
  <c r="H1284" i="57"/>
  <c r="F1284" i="57"/>
  <c r="C1284" i="57"/>
  <c r="D1284" i="57" s="1"/>
  <c r="H1283" i="57"/>
  <c r="F1283" i="57"/>
  <c r="C1283" i="57"/>
  <c r="D1283" i="57" s="1"/>
  <c r="H1282" i="57"/>
  <c r="F1282" i="57"/>
  <c r="C1282" i="57"/>
  <c r="D1282" i="57" s="1"/>
  <c r="H1281" i="57"/>
  <c r="F1281" i="57"/>
  <c r="C1281" i="57"/>
  <c r="D1281" i="57" s="1"/>
  <c r="H1280" i="57"/>
  <c r="F1280" i="57"/>
  <c r="C1280" i="57"/>
  <c r="D1280" i="57" s="1"/>
  <c r="H1279" i="57"/>
  <c r="F1279" i="57"/>
  <c r="C1279" i="57"/>
  <c r="D1279" i="57" s="1"/>
  <c r="H1278" i="57"/>
  <c r="F1278" i="57"/>
  <c r="C1278" i="57"/>
  <c r="D1278" i="57" s="1"/>
  <c r="H1277" i="57"/>
  <c r="F1277" i="57"/>
  <c r="C1277" i="57"/>
  <c r="D1277" i="57" s="1"/>
  <c r="H1276" i="57"/>
  <c r="F1276" i="57"/>
  <c r="C1276" i="57"/>
  <c r="D1276" i="57" s="1"/>
  <c r="H1275" i="57"/>
  <c r="F1275" i="57"/>
  <c r="C1275" i="57"/>
  <c r="D1275" i="57" s="1"/>
  <c r="H1274" i="57"/>
  <c r="F1274" i="57"/>
  <c r="C1274" i="57"/>
  <c r="D1274" i="57" s="1"/>
  <c r="H1273" i="57"/>
  <c r="F1273" i="57"/>
  <c r="C1273" i="57"/>
  <c r="D1273" i="57" s="1"/>
  <c r="H1272" i="57"/>
  <c r="F1272" i="57"/>
  <c r="C1272" i="57"/>
  <c r="D1272" i="57" s="1"/>
  <c r="H1271" i="57"/>
  <c r="F1271" i="57"/>
  <c r="C1271" i="57"/>
  <c r="D1271" i="57" s="1"/>
  <c r="H1270" i="57"/>
  <c r="F1270" i="57"/>
  <c r="C1270" i="57"/>
  <c r="D1270" i="57" s="1"/>
  <c r="H1269" i="57"/>
  <c r="F1269" i="57"/>
  <c r="C1269" i="57"/>
  <c r="D1269" i="57" s="1"/>
  <c r="H1268" i="57"/>
  <c r="F1268" i="57"/>
  <c r="C1268" i="57"/>
  <c r="D1268" i="57" s="1"/>
  <c r="H1267" i="57"/>
  <c r="F1267" i="57"/>
  <c r="C1267" i="57"/>
  <c r="D1267" i="57" s="1"/>
  <c r="H1266" i="57"/>
  <c r="F1266" i="57"/>
  <c r="C1266" i="57"/>
  <c r="D1266" i="57" s="1"/>
  <c r="H1265" i="57"/>
  <c r="F1265" i="57"/>
  <c r="C1265" i="57"/>
  <c r="D1265" i="57" s="1"/>
  <c r="H1264" i="57"/>
  <c r="F1264" i="57"/>
  <c r="C1264" i="57"/>
  <c r="D1264" i="57" s="1"/>
  <c r="H1263" i="57"/>
  <c r="F1263" i="57"/>
  <c r="C1263" i="57"/>
  <c r="D1263" i="57" s="1"/>
  <c r="H1262" i="57"/>
  <c r="F1262" i="57"/>
  <c r="C1262" i="57"/>
  <c r="D1262" i="57" s="1"/>
  <c r="H1261" i="57"/>
  <c r="F1261" i="57"/>
  <c r="C1261" i="57"/>
  <c r="D1261" i="57" s="1"/>
  <c r="H1260" i="57"/>
  <c r="F1260" i="57"/>
  <c r="C1260" i="57"/>
  <c r="D1260" i="57" s="1"/>
  <c r="H1259" i="57"/>
  <c r="F1259" i="57"/>
  <c r="C1259" i="57"/>
  <c r="D1259" i="57" s="1"/>
  <c r="H1258" i="57"/>
  <c r="F1258" i="57"/>
  <c r="C1258" i="57"/>
  <c r="D1258" i="57" s="1"/>
  <c r="H1257" i="57"/>
  <c r="F1257" i="57"/>
  <c r="C1257" i="57"/>
  <c r="D1257" i="57" s="1"/>
  <c r="H1256" i="57"/>
  <c r="F1256" i="57"/>
  <c r="C1256" i="57"/>
  <c r="D1256" i="57" s="1"/>
  <c r="H1255" i="57"/>
  <c r="F1255" i="57"/>
  <c r="C1255" i="57"/>
  <c r="D1255" i="57" s="1"/>
  <c r="H1254" i="57"/>
  <c r="F1254" i="57"/>
  <c r="C1254" i="57"/>
  <c r="D1254" i="57" s="1"/>
  <c r="H1253" i="57"/>
  <c r="F1253" i="57"/>
  <c r="C1253" i="57"/>
  <c r="D1253" i="57" s="1"/>
  <c r="H1252" i="57"/>
  <c r="F1252" i="57"/>
  <c r="C1252" i="57"/>
  <c r="D1252" i="57" s="1"/>
  <c r="H1251" i="57"/>
  <c r="F1251" i="57"/>
  <c r="C1251" i="57"/>
  <c r="D1251" i="57" s="1"/>
  <c r="H1250" i="57"/>
  <c r="F1250" i="57"/>
  <c r="C1250" i="57"/>
  <c r="D1250" i="57" s="1"/>
  <c r="H1249" i="57"/>
  <c r="F1249" i="57"/>
  <c r="C1249" i="57"/>
  <c r="D1249" i="57" s="1"/>
  <c r="H1248" i="57"/>
  <c r="F1248" i="57"/>
  <c r="C1248" i="57"/>
  <c r="D1248" i="57" s="1"/>
  <c r="H1247" i="57"/>
  <c r="F1247" i="57"/>
  <c r="C1247" i="57"/>
  <c r="D1247" i="57" s="1"/>
  <c r="H1246" i="57"/>
  <c r="F1246" i="57"/>
  <c r="C1246" i="57"/>
  <c r="D1246" i="57" s="1"/>
  <c r="H1245" i="57"/>
  <c r="F1245" i="57"/>
  <c r="C1245" i="57"/>
  <c r="D1245" i="57" s="1"/>
  <c r="H1244" i="57"/>
  <c r="F1244" i="57"/>
  <c r="C1244" i="57"/>
  <c r="D1244" i="57" s="1"/>
  <c r="H1243" i="57"/>
  <c r="F1243" i="57"/>
  <c r="C1243" i="57"/>
  <c r="D1243" i="57" s="1"/>
  <c r="H1242" i="57"/>
  <c r="F1242" i="57"/>
  <c r="C1242" i="57"/>
  <c r="D1242" i="57" s="1"/>
  <c r="H1241" i="57"/>
  <c r="F1241" i="57"/>
  <c r="C1241" i="57"/>
  <c r="D1241" i="57" s="1"/>
  <c r="H1240" i="57"/>
  <c r="F1240" i="57"/>
  <c r="C1240" i="57"/>
  <c r="D1240" i="57" s="1"/>
  <c r="H1239" i="57"/>
  <c r="F1239" i="57"/>
  <c r="C1239" i="57"/>
  <c r="D1239" i="57" s="1"/>
  <c r="H1238" i="57"/>
  <c r="F1238" i="57"/>
  <c r="C1238" i="57"/>
  <c r="D1238" i="57" s="1"/>
  <c r="H1237" i="57"/>
  <c r="F1237" i="57"/>
  <c r="C1237" i="57"/>
  <c r="D1237" i="57" s="1"/>
  <c r="H1236" i="57"/>
  <c r="F1236" i="57"/>
  <c r="C1236" i="57"/>
  <c r="D1236" i="57" s="1"/>
  <c r="H1235" i="57"/>
  <c r="F1235" i="57"/>
  <c r="C1235" i="57"/>
  <c r="D1235" i="57" s="1"/>
  <c r="H1234" i="57"/>
  <c r="F1234" i="57"/>
  <c r="C1234" i="57"/>
  <c r="D1234" i="57" s="1"/>
  <c r="H1233" i="57"/>
  <c r="F1233" i="57"/>
  <c r="C1233" i="57"/>
  <c r="D1233" i="57" s="1"/>
  <c r="H1232" i="57"/>
  <c r="F1232" i="57"/>
  <c r="C1232" i="57"/>
  <c r="D1232" i="57" s="1"/>
  <c r="H1231" i="57"/>
  <c r="F1231" i="57"/>
  <c r="C1231" i="57"/>
  <c r="D1231" i="57" s="1"/>
  <c r="H1230" i="57"/>
  <c r="F1230" i="57"/>
  <c r="C1230" i="57"/>
  <c r="D1230" i="57" s="1"/>
  <c r="H1229" i="57"/>
  <c r="F1229" i="57"/>
  <c r="C1229" i="57"/>
  <c r="D1229" i="57" s="1"/>
  <c r="H1228" i="57"/>
  <c r="F1228" i="57"/>
  <c r="C1228" i="57"/>
  <c r="D1228" i="57" s="1"/>
  <c r="H1227" i="57"/>
  <c r="F1227" i="57"/>
  <c r="C1227" i="57"/>
  <c r="D1227" i="57" s="1"/>
  <c r="H1226" i="57"/>
  <c r="F1226" i="57"/>
  <c r="C1226" i="57"/>
  <c r="D1226" i="57" s="1"/>
  <c r="H1225" i="57"/>
  <c r="F1225" i="57"/>
  <c r="C1225" i="57"/>
  <c r="D1225" i="57" s="1"/>
  <c r="H1224" i="57"/>
  <c r="F1224" i="57"/>
  <c r="C1224" i="57"/>
  <c r="D1224" i="57" s="1"/>
  <c r="H1223" i="57"/>
  <c r="F1223" i="57"/>
  <c r="C1223" i="57"/>
  <c r="D1223" i="57" s="1"/>
  <c r="H1222" i="57"/>
  <c r="F1222" i="57"/>
  <c r="C1222" i="57"/>
  <c r="D1222" i="57" s="1"/>
  <c r="H1221" i="57"/>
  <c r="F1221" i="57"/>
  <c r="C1221" i="57"/>
  <c r="D1221" i="57" s="1"/>
  <c r="H1220" i="57"/>
  <c r="F1220" i="57"/>
  <c r="C1220" i="57"/>
  <c r="D1220" i="57" s="1"/>
  <c r="H1219" i="57"/>
  <c r="F1219" i="57"/>
  <c r="C1219" i="57"/>
  <c r="D1219" i="57" s="1"/>
  <c r="H1218" i="57"/>
  <c r="F1218" i="57"/>
  <c r="C1218" i="57"/>
  <c r="D1218" i="57" s="1"/>
  <c r="H1217" i="57"/>
  <c r="F1217" i="57"/>
  <c r="C1217" i="57"/>
  <c r="D1217" i="57" s="1"/>
  <c r="H1216" i="57"/>
  <c r="F1216" i="57"/>
  <c r="C1216" i="57"/>
  <c r="D1216" i="57" s="1"/>
  <c r="H1215" i="57"/>
  <c r="F1215" i="57"/>
  <c r="C1215" i="57"/>
  <c r="D1215" i="57" s="1"/>
  <c r="H1214" i="57"/>
  <c r="F1214" i="57"/>
  <c r="C1214" i="57"/>
  <c r="D1214" i="57" s="1"/>
  <c r="H1213" i="57"/>
  <c r="F1213" i="57"/>
  <c r="C1213" i="57"/>
  <c r="D1213" i="57" s="1"/>
  <c r="H1212" i="57"/>
  <c r="F1212" i="57"/>
  <c r="C1212" i="57"/>
  <c r="D1212" i="57" s="1"/>
  <c r="H1211" i="57"/>
  <c r="F1211" i="57"/>
  <c r="C1211" i="57"/>
  <c r="D1211" i="57" s="1"/>
  <c r="H1210" i="57"/>
  <c r="F1210" i="57"/>
  <c r="C1210" i="57"/>
  <c r="D1210" i="57" s="1"/>
  <c r="H1209" i="57"/>
  <c r="F1209" i="57"/>
  <c r="C1209" i="57"/>
  <c r="D1209" i="57" s="1"/>
  <c r="H1208" i="57"/>
  <c r="F1208" i="57"/>
  <c r="C1208" i="57"/>
  <c r="D1208" i="57" s="1"/>
  <c r="H1207" i="57"/>
  <c r="F1207" i="57"/>
  <c r="C1207" i="57"/>
  <c r="D1207" i="57" s="1"/>
  <c r="H1206" i="57"/>
  <c r="F1206" i="57"/>
  <c r="C1206" i="57"/>
  <c r="D1206" i="57" s="1"/>
  <c r="H1205" i="57"/>
  <c r="F1205" i="57"/>
  <c r="C1205" i="57"/>
  <c r="D1205" i="57" s="1"/>
  <c r="H1204" i="57"/>
  <c r="F1204" i="57"/>
  <c r="C1204" i="57"/>
  <c r="D1204" i="57" s="1"/>
  <c r="H1203" i="57"/>
  <c r="F1203" i="57"/>
  <c r="C1203" i="57"/>
  <c r="D1203" i="57" s="1"/>
  <c r="H1202" i="57"/>
  <c r="F1202" i="57"/>
  <c r="C1202" i="57"/>
  <c r="D1202" i="57" s="1"/>
  <c r="H1201" i="57"/>
  <c r="F1201" i="57"/>
  <c r="C1201" i="57"/>
  <c r="D1201" i="57" s="1"/>
  <c r="H1200" i="57"/>
  <c r="F1200" i="57"/>
  <c r="C1200" i="57"/>
  <c r="D1200" i="57" s="1"/>
  <c r="H1199" i="57"/>
  <c r="F1199" i="57"/>
  <c r="C1199" i="57"/>
  <c r="D1199" i="57" s="1"/>
  <c r="H1198" i="57"/>
  <c r="F1198" i="57"/>
  <c r="C1198" i="57"/>
  <c r="D1198" i="57" s="1"/>
  <c r="H1197" i="57"/>
  <c r="F1197" i="57"/>
  <c r="C1197" i="57"/>
  <c r="D1197" i="57" s="1"/>
  <c r="H1196" i="57"/>
  <c r="F1196" i="57"/>
  <c r="C1196" i="57"/>
  <c r="D1196" i="57" s="1"/>
  <c r="H1195" i="57"/>
  <c r="F1195" i="57"/>
  <c r="C1195" i="57"/>
  <c r="D1195" i="57" s="1"/>
  <c r="H1194" i="57"/>
  <c r="F1194" i="57"/>
  <c r="C1194" i="57"/>
  <c r="D1194" i="57" s="1"/>
  <c r="H1193" i="57"/>
  <c r="F1193" i="57"/>
  <c r="C1193" i="57"/>
  <c r="D1193" i="57" s="1"/>
  <c r="H1192" i="57"/>
  <c r="F1192" i="57"/>
  <c r="C1192" i="57"/>
  <c r="D1192" i="57" s="1"/>
  <c r="H1191" i="57"/>
  <c r="F1191" i="57"/>
  <c r="C1191" i="57"/>
  <c r="D1191" i="57" s="1"/>
  <c r="H1190" i="57"/>
  <c r="F1190" i="57"/>
  <c r="C1190" i="57"/>
  <c r="D1190" i="57" s="1"/>
  <c r="H1189" i="57"/>
  <c r="F1189" i="57"/>
  <c r="C1189" i="57"/>
  <c r="D1189" i="57" s="1"/>
  <c r="H1188" i="57"/>
  <c r="F1188" i="57"/>
  <c r="C1188" i="57"/>
  <c r="D1188" i="57" s="1"/>
  <c r="H1187" i="57"/>
  <c r="F1187" i="57"/>
  <c r="C1187" i="57"/>
  <c r="D1187" i="57" s="1"/>
  <c r="H1186" i="57"/>
  <c r="F1186" i="57"/>
  <c r="C1186" i="57"/>
  <c r="D1186" i="57" s="1"/>
  <c r="H1185" i="57"/>
  <c r="F1185" i="57"/>
  <c r="C1185" i="57"/>
  <c r="D1185" i="57" s="1"/>
  <c r="H1184" i="57"/>
  <c r="F1184" i="57"/>
  <c r="C1184" i="57"/>
  <c r="D1184" i="57" s="1"/>
  <c r="H1183" i="57"/>
  <c r="F1183" i="57"/>
  <c r="C1183" i="57"/>
  <c r="D1183" i="57" s="1"/>
  <c r="H1182" i="57"/>
  <c r="F1182" i="57"/>
  <c r="C1182" i="57"/>
  <c r="D1182" i="57" s="1"/>
  <c r="H1181" i="57"/>
  <c r="F1181" i="57"/>
  <c r="C1181" i="57"/>
  <c r="D1181" i="57" s="1"/>
  <c r="H1180" i="57"/>
  <c r="F1180" i="57"/>
  <c r="C1180" i="57"/>
  <c r="D1180" i="57" s="1"/>
  <c r="H1179" i="57"/>
  <c r="F1179" i="57"/>
  <c r="C1179" i="57"/>
  <c r="D1179" i="57" s="1"/>
  <c r="H1178" i="57"/>
  <c r="F1178" i="57"/>
  <c r="C1178" i="57"/>
  <c r="D1178" i="57" s="1"/>
  <c r="H1177" i="57"/>
  <c r="F1177" i="57"/>
  <c r="C1177" i="57"/>
  <c r="D1177" i="57" s="1"/>
  <c r="H1176" i="57"/>
  <c r="F1176" i="57"/>
  <c r="C1176" i="57"/>
  <c r="D1176" i="57" s="1"/>
  <c r="H1175" i="57"/>
  <c r="F1175" i="57"/>
  <c r="C1175" i="57"/>
  <c r="D1175" i="57" s="1"/>
  <c r="H1174" i="57"/>
  <c r="F1174" i="57"/>
  <c r="C1174" i="57"/>
  <c r="D1174" i="57" s="1"/>
  <c r="H1173" i="57"/>
  <c r="F1173" i="57"/>
  <c r="C1173" i="57"/>
  <c r="D1173" i="57" s="1"/>
  <c r="H1172" i="57"/>
  <c r="F1172" i="57"/>
  <c r="C1172" i="57"/>
  <c r="D1172" i="57" s="1"/>
  <c r="H1171" i="57"/>
  <c r="F1171" i="57"/>
  <c r="C1171" i="57"/>
  <c r="D1171" i="57" s="1"/>
  <c r="H1170" i="57"/>
  <c r="F1170" i="57"/>
  <c r="C1170" i="57"/>
  <c r="D1170" i="57" s="1"/>
  <c r="H1169" i="57"/>
  <c r="F1169" i="57"/>
  <c r="C1169" i="57"/>
  <c r="D1169" i="57" s="1"/>
  <c r="H1168" i="57"/>
  <c r="F1168" i="57"/>
  <c r="C1168" i="57"/>
  <c r="D1168" i="57" s="1"/>
  <c r="H1167" i="57"/>
  <c r="F1167" i="57"/>
  <c r="C1167" i="57"/>
  <c r="D1167" i="57" s="1"/>
  <c r="H1166" i="57"/>
  <c r="F1166" i="57"/>
  <c r="C1166" i="57"/>
  <c r="D1166" i="57" s="1"/>
  <c r="H1165" i="57"/>
  <c r="F1165" i="57"/>
  <c r="C1165" i="57"/>
  <c r="D1165" i="57" s="1"/>
  <c r="H1164" i="57"/>
  <c r="F1164" i="57"/>
  <c r="C1164" i="57"/>
  <c r="D1164" i="57" s="1"/>
  <c r="H1163" i="57"/>
  <c r="F1163" i="57"/>
  <c r="C1163" i="57"/>
  <c r="D1163" i="57" s="1"/>
  <c r="H1162" i="57"/>
  <c r="F1162" i="57"/>
  <c r="C1162" i="57"/>
  <c r="D1162" i="57" s="1"/>
  <c r="H1161" i="57"/>
  <c r="F1161" i="57"/>
  <c r="C1161" i="57"/>
  <c r="D1161" i="57" s="1"/>
  <c r="H1160" i="57"/>
  <c r="F1160" i="57"/>
  <c r="C1160" i="57"/>
  <c r="D1160" i="57" s="1"/>
  <c r="H1159" i="57"/>
  <c r="F1159" i="57"/>
  <c r="C1159" i="57"/>
  <c r="D1159" i="57" s="1"/>
  <c r="H1158" i="57"/>
  <c r="F1158" i="57"/>
  <c r="C1158" i="57"/>
  <c r="D1158" i="57" s="1"/>
  <c r="H1157" i="57"/>
  <c r="F1157" i="57"/>
  <c r="C1157" i="57"/>
  <c r="D1157" i="57" s="1"/>
  <c r="H1156" i="57"/>
  <c r="F1156" i="57"/>
  <c r="C1156" i="57"/>
  <c r="D1156" i="57" s="1"/>
  <c r="H1155" i="57"/>
  <c r="F1155" i="57"/>
  <c r="C1155" i="57"/>
  <c r="D1155" i="57" s="1"/>
  <c r="H1154" i="57"/>
  <c r="F1154" i="57"/>
  <c r="C1154" i="57"/>
  <c r="D1154" i="57" s="1"/>
  <c r="H1153" i="57"/>
  <c r="F1153" i="57"/>
  <c r="C1153" i="57"/>
  <c r="D1153" i="57" s="1"/>
  <c r="H1152" i="57"/>
  <c r="F1152" i="57"/>
  <c r="C1152" i="57"/>
  <c r="D1152" i="57" s="1"/>
  <c r="H1151" i="57"/>
  <c r="F1151" i="57"/>
  <c r="C1151" i="57"/>
  <c r="D1151" i="57" s="1"/>
  <c r="H1150" i="57"/>
  <c r="F1150" i="57"/>
  <c r="C1150" i="57"/>
  <c r="D1150" i="57" s="1"/>
  <c r="H1149" i="57"/>
  <c r="F1149" i="57"/>
  <c r="C1149" i="57"/>
  <c r="D1149" i="57" s="1"/>
  <c r="H1148" i="57"/>
  <c r="F1148" i="57"/>
  <c r="C1148" i="57"/>
  <c r="D1148" i="57" s="1"/>
  <c r="H1147" i="57"/>
  <c r="F1147" i="57"/>
  <c r="C1147" i="57"/>
  <c r="D1147" i="57" s="1"/>
  <c r="H1146" i="57"/>
  <c r="F1146" i="57"/>
  <c r="C1146" i="57"/>
  <c r="D1146" i="57" s="1"/>
  <c r="H1145" i="57"/>
  <c r="F1145" i="57"/>
  <c r="C1145" i="57"/>
  <c r="D1145" i="57" s="1"/>
  <c r="H1144" i="57"/>
  <c r="F1144" i="57"/>
  <c r="C1144" i="57"/>
  <c r="D1144" i="57" s="1"/>
  <c r="H1143" i="57"/>
  <c r="F1143" i="57"/>
  <c r="C1143" i="57"/>
  <c r="D1143" i="57" s="1"/>
  <c r="H1142" i="57"/>
  <c r="F1142" i="57"/>
  <c r="C1142" i="57"/>
  <c r="D1142" i="57" s="1"/>
  <c r="H1141" i="57"/>
  <c r="F1141" i="57"/>
  <c r="C1141" i="57"/>
  <c r="D1141" i="57" s="1"/>
  <c r="H1140" i="57"/>
  <c r="F1140" i="57"/>
  <c r="C1140" i="57"/>
  <c r="D1140" i="57" s="1"/>
  <c r="H1139" i="57"/>
  <c r="F1139" i="57"/>
  <c r="C1139" i="57"/>
  <c r="D1139" i="57" s="1"/>
  <c r="H1138" i="57"/>
  <c r="F1138" i="57"/>
  <c r="C1138" i="57"/>
  <c r="D1138" i="57" s="1"/>
  <c r="H1137" i="57"/>
  <c r="F1137" i="57"/>
  <c r="C1137" i="57"/>
  <c r="D1137" i="57" s="1"/>
  <c r="H1136" i="57"/>
  <c r="F1136" i="57"/>
  <c r="C1136" i="57"/>
  <c r="D1136" i="57" s="1"/>
  <c r="H1135" i="57"/>
  <c r="F1135" i="57"/>
  <c r="C1135" i="57"/>
  <c r="D1135" i="57" s="1"/>
  <c r="H1134" i="57"/>
  <c r="F1134" i="57"/>
  <c r="C1134" i="57"/>
  <c r="D1134" i="57" s="1"/>
  <c r="H1133" i="57"/>
  <c r="F1133" i="57"/>
  <c r="C1133" i="57"/>
  <c r="D1133" i="57" s="1"/>
  <c r="H1132" i="57"/>
  <c r="F1132" i="57"/>
  <c r="C1132" i="57"/>
  <c r="D1132" i="57" s="1"/>
  <c r="H1131" i="57"/>
  <c r="F1131" i="57"/>
  <c r="C1131" i="57"/>
  <c r="D1131" i="57" s="1"/>
  <c r="H1130" i="57"/>
  <c r="F1130" i="57"/>
  <c r="C1130" i="57"/>
  <c r="D1130" i="57" s="1"/>
  <c r="H1129" i="57"/>
  <c r="F1129" i="57"/>
  <c r="C1129" i="57"/>
  <c r="D1129" i="57" s="1"/>
  <c r="H1128" i="57"/>
  <c r="F1128" i="57"/>
  <c r="C1128" i="57"/>
  <c r="D1128" i="57" s="1"/>
  <c r="H1127" i="57"/>
  <c r="F1127" i="57"/>
  <c r="C1127" i="57"/>
  <c r="D1127" i="57" s="1"/>
  <c r="H1126" i="57"/>
  <c r="F1126" i="57"/>
  <c r="C1126" i="57"/>
  <c r="D1126" i="57" s="1"/>
  <c r="H1125" i="57"/>
  <c r="F1125" i="57"/>
  <c r="C1125" i="57"/>
  <c r="D1125" i="57" s="1"/>
  <c r="H1124" i="57"/>
  <c r="F1124" i="57"/>
  <c r="C1124" i="57"/>
  <c r="D1124" i="57" s="1"/>
  <c r="H1123" i="57"/>
  <c r="F1123" i="57"/>
  <c r="C1123" i="57"/>
  <c r="D1123" i="57" s="1"/>
  <c r="H1122" i="57"/>
  <c r="F1122" i="57"/>
  <c r="C1122" i="57"/>
  <c r="D1122" i="57" s="1"/>
  <c r="H1121" i="57"/>
  <c r="F1121" i="57"/>
  <c r="C1121" i="57"/>
  <c r="D1121" i="57" s="1"/>
  <c r="H1120" i="57"/>
  <c r="F1120" i="57"/>
  <c r="C1120" i="57"/>
  <c r="D1120" i="57" s="1"/>
  <c r="H1119" i="57"/>
  <c r="F1119" i="57"/>
  <c r="C1119" i="57"/>
  <c r="D1119" i="57" s="1"/>
  <c r="H1118" i="57"/>
  <c r="F1118" i="57"/>
  <c r="C1118" i="57"/>
  <c r="D1118" i="57" s="1"/>
  <c r="H1117" i="57"/>
  <c r="F1117" i="57"/>
  <c r="C1117" i="57"/>
  <c r="D1117" i="57" s="1"/>
  <c r="H1116" i="57"/>
  <c r="F1116" i="57"/>
  <c r="C1116" i="57"/>
  <c r="D1116" i="57" s="1"/>
  <c r="H1115" i="57"/>
  <c r="F1115" i="57"/>
  <c r="C1115" i="57"/>
  <c r="D1115" i="57" s="1"/>
  <c r="H1114" i="57"/>
  <c r="F1114" i="57"/>
  <c r="C1114" i="57"/>
  <c r="D1114" i="57" s="1"/>
  <c r="H1113" i="57"/>
  <c r="F1113" i="57"/>
  <c r="C1113" i="57"/>
  <c r="D1113" i="57" s="1"/>
  <c r="H1112" i="57"/>
  <c r="F1112" i="57"/>
  <c r="C1112" i="57"/>
  <c r="D1112" i="57" s="1"/>
  <c r="H1111" i="57"/>
  <c r="F1111" i="57"/>
  <c r="C1111" i="57"/>
  <c r="D1111" i="57" s="1"/>
  <c r="H1110" i="57"/>
  <c r="F1110" i="57"/>
  <c r="C1110" i="57"/>
  <c r="D1110" i="57" s="1"/>
  <c r="H1109" i="57"/>
  <c r="F1109" i="57"/>
  <c r="C1109" i="57"/>
  <c r="D1109" i="57" s="1"/>
  <c r="H1108" i="57"/>
  <c r="F1108" i="57"/>
  <c r="C1108" i="57"/>
  <c r="D1108" i="57" s="1"/>
  <c r="H1107" i="57"/>
  <c r="F1107" i="57"/>
  <c r="C1107" i="57"/>
  <c r="D1107" i="57" s="1"/>
  <c r="H1106" i="57"/>
  <c r="F1106" i="57"/>
  <c r="C1106" i="57"/>
  <c r="D1106" i="57" s="1"/>
  <c r="H1105" i="57"/>
  <c r="F1105" i="57"/>
  <c r="C1105" i="57"/>
  <c r="D1105" i="57" s="1"/>
  <c r="H1104" i="57"/>
  <c r="F1104" i="57"/>
  <c r="C1104" i="57"/>
  <c r="D1104" i="57" s="1"/>
  <c r="H1103" i="57"/>
  <c r="F1103" i="57"/>
  <c r="C1103" i="57"/>
  <c r="D1103" i="57" s="1"/>
  <c r="H1102" i="57"/>
  <c r="F1102" i="57"/>
  <c r="C1102" i="57"/>
  <c r="D1102" i="57" s="1"/>
  <c r="H1101" i="57"/>
  <c r="F1101" i="57"/>
  <c r="C1101" i="57"/>
  <c r="D1101" i="57" s="1"/>
  <c r="H1100" i="57"/>
  <c r="F1100" i="57"/>
  <c r="C1100" i="57"/>
  <c r="D1100" i="57" s="1"/>
  <c r="H1099" i="57"/>
  <c r="F1099" i="57"/>
  <c r="C1099" i="57"/>
  <c r="D1099" i="57" s="1"/>
  <c r="H1098" i="57"/>
  <c r="F1098" i="57"/>
  <c r="C1098" i="57"/>
  <c r="D1098" i="57" s="1"/>
  <c r="H1097" i="57"/>
  <c r="F1097" i="57"/>
  <c r="C1097" i="57"/>
  <c r="D1097" i="57" s="1"/>
  <c r="H1096" i="57"/>
  <c r="F1096" i="57"/>
  <c r="C1096" i="57"/>
  <c r="D1096" i="57" s="1"/>
  <c r="H1095" i="57"/>
  <c r="F1095" i="57"/>
  <c r="C1095" i="57"/>
  <c r="D1095" i="57" s="1"/>
  <c r="H1094" i="57"/>
  <c r="F1094" i="57"/>
  <c r="C1094" i="57"/>
  <c r="D1094" i="57" s="1"/>
  <c r="H1093" i="57"/>
  <c r="F1093" i="57"/>
  <c r="C1093" i="57"/>
  <c r="D1093" i="57" s="1"/>
  <c r="H1092" i="57"/>
  <c r="F1092" i="57"/>
  <c r="C1092" i="57"/>
  <c r="D1092" i="57" s="1"/>
  <c r="H1091" i="57"/>
  <c r="F1091" i="57"/>
  <c r="C1091" i="57"/>
  <c r="D1091" i="57" s="1"/>
  <c r="H1090" i="57"/>
  <c r="F1090" i="57"/>
  <c r="C1090" i="57"/>
  <c r="D1090" i="57" s="1"/>
  <c r="H1089" i="57"/>
  <c r="F1089" i="57"/>
  <c r="C1089" i="57"/>
  <c r="D1089" i="57" s="1"/>
  <c r="H1088" i="57"/>
  <c r="F1088" i="57"/>
  <c r="C1088" i="57"/>
  <c r="D1088" i="57" s="1"/>
  <c r="H1087" i="57"/>
  <c r="F1087" i="57"/>
  <c r="C1087" i="57"/>
  <c r="D1087" i="57" s="1"/>
  <c r="H1086" i="57"/>
  <c r="F1086" i="57"/>
  <c r="C1086" i="57"/>
  <c r="D1086" i="57" s="1"/>
  <c r="H1085" i="57"/>
  <c r="F1085" i="57"/>
  <c r="C1085" i="57"/>
  <c r="D1085" i="57" s="1"/>
  <c r="H1084" i="57"/>
  <c r="F1084" i="57"/>
  <c r="C1084" i="57"/>
  <c r="D1084" i="57" s="1"/>
  <c r="H1083" i="57"/>
  <c r="F1083" i="57"/>
  <c r="C1083" i="57"/>
  <c r="D1083" i="57" s="1"/>
  <c r="H1082" i="57"/>
  <c r="F1082" i="57"/>
  <c r="C1082" i="57"/>
  <c r="D1082" i="57" s="1"/>
  <c r="H1081" i="57"/>
  <c r="F1081" i="57"/>
  <c r="C1081" i="57"/>
  <c r="D1081" i="57" s="1"/>
  <c r="H1080" i="57"/>
  <c r="F1080" i="57"/>
  <c r="C1080" i="57"/>
  <c r="D1080" i="57" s="1"/>
  <c r="H1079" i="57"/>
  <c r="F1079" i="57"/>
  <c r="C1079" i="57"/>
  <c r="D1079" i="57" s="1"/>
  <c r="H1078" i="57"/>
  <c r="F1078" i="57"/>
  <c r="C1078" i="57"/>
  <c r="D1078" i="57" s="1"/>
  <c r="H1077" i="57"/>
  <c r="F1077" i="57"/>
  <c r="C1077" i="57"/>
  <c r="D1077" i="57" s="1"/>
  <c r="H1076" i="57"/>
  <c r="F1076" i="57"/>
  <c r="C1076" i="57"/>
  <c r="D1076" i="57" s="1"/>
  <c r="H1075" i="57"/>
  <c r="F1075" i="57"/>
  <c r="C1075" i="57"/>
  <c r="D1075" i="57" s="1"/>
  <c r="H1074" i="57"/>
  <c r="F1074" i="57"/>
  <c r="C1074" i="57"/>
  <c r="D1074" i="57" s="1"/>
  <c r="H1073" i="57"/>
  <c r="F1073" i="57"/>
  <c r="C1073" i="57"/>
  <c r="D1073" i="57" s="1"/>
  <c r="H1072" i="57"/>
  <c r="F1072" i="57"/>
  <c r="C1072" i="57"/>
  <c r="D1072" i="57" s="1"/>
  <c r="H1071" i="57"/>
  <c r="F1071" i="57"/>
  <c r="C1071" i="57"/>
  <c r="D1071" i="57" s="1"/>
  <c r="H1070" i="57"/>
  <c r="F1070" i="57"/>
  <c r="C1070" i="57"/>
  <c r="D1070" i="57" s="1"/>
  <c r="H1069" i="57"/>
  <c r="F1069" i="57"/>
  <c r="C1069" i="57"/>
  <c r="D1069" i="57" s="1"/>
  <c r="H1068" i="57"/>
  <c r="F1068" i="57"/>
  <c r="C1068" i="57"/>
  <c r="D1068" i="57" s="1"/>
  <c r="H1067" i="57"/>
  <c r="F1067" i="57"/>
  <c r="C1067" i="57"/>
  <c r="D1067" i="57" s="1"/>
  <c r="H1066" i="57"/>
  <c r="F1066" i="57"/>
  <c r="C1066" i="57"/>
  <c r="D1066" i="57" s="1"/>
  <c r="H1065" i="57"/>
  <c r="F1065" i="57"/>
  <c r="C1065" i="57"/>
  <c r="D1065" i="57" s="1"/>
  <c r="H1064" i="57"/>
  <c r="F1064" i="57"/>
  <c r="C1064" i="57"/>
  <c r="D1064" i="57" s="1"/>
  <c r="H1063" i="57"/>
  <c r="F1063" i="57"/>
  <c r="C1063" i="57"/>
  <c r="D1063" i="57" s="1"/>
  <c r="H1062" i="57"/>
  <c r="F1062" i="57"/>
  <c r="C1062" i="57"/>
  <c r="D1062" i="57" s="1"/>
  <c r="H1061" i="57"/>
  <c r="F1061" i="57"/>
  <c r="C1061" i="57"/>
  <c r="D1061" i="57" s="1"/>
  <c r="H1060" i="57"/>
  <c r="F1060" i="57"/>
  <c r="C1060" i="57"/>
  <c r="D1060" i="57" s="1"/>
  <c r="H1059" i="57"/>
  <c r="F1059" i="57"/>
  <c r="C1059" i="57"/>
  <c r="D1059" i="57" s="1"/>
  <c r="H1058" i="57"/>
  <c r="F1058" i="57"/>
  <c r="C1058" i="57"/>
  <c r="D1058" i="57" s="1"/>
  <c r="H1057" i="57"/>
  <c r="F1057" i="57"/>
  <c r="C1057" i="57"/>
  <c r="D1057" i="57" s="1"/>
  <c r="H1056" i="57"/>
  <c r="F1056" i="57"/>
  <c r="C1056" i="57"/>
  <c r="D1056" i="57" s="1"/>
  <c r="H1055" i="57"/>
  <c r="F1055" i="57"/>
  <c r="C1055" i="57"/>
  <c r="D1055" i="57" s="1"/>
  <c r="H1054" i="57"/>
  <c r="F1054" i="57"/>
  <c r="C1054" i="57"/>
  <c r="D1054" i="57" s="1"/>
  <c r="H1053" i="57"/>
  <c r="F1053" i="57"/>
  <c r="C1053" i="57"/>
  <c r="D1053" i="57" s="1"/>
  <c r="H1052" i="57"/>
  <c r="F1052" i="57"/>
  <c r="C1052" i="57"/>
  <c r="D1052" i="57" s="1"/>
  <c r="H1051" i="57"/>
  <c r="F1051" i="57"/>
  <c r="C1051" i="57"/>
  <c r="D1051" i="57" s="1"/>
  <c r="H1050" i="57"/>
  <c r="F1050" i="57"/>
  <c r="C1050" i="57"/>
  <c r="D1050" i="57" s="1"/>
  <c r="H1049" i="57"/>
  <c r="F1049" i="57"/>
  <c r="C1049" i="57"/>
  <c r="D1049" i="57" s="1"/>
  <c r="H1048" i="57"/>
  <c r="F1048" i="57"/>
  <c r="C1048" i="57"/>
  <c r="D1048" i="57" s="1"/>
  <c r="H1047" i="57"/>
  <c r="F1047" i="57"/>
  <c r="C1047" i="57"/>
  <c r="D1047" i="57" s="1"/>
  <c r="H1046" i="57"/>
  <c r="F1046" i="57"/>
  <c r="C1046" i="57"/>
  <c r="D1046" i="57" s="1"/>
  <c r="H1045" i="57"/>
  <c r="F1045" i="57"/>
  <c r="C1045" i="57"/>
  <c r="D1045" i="57" s="1"/>
  <c r="H1044" i="57"/>
  <c r="F1044" i="57"/>
  <c r="C1044" i="57"/>
  <c r="D1044" i="57" s="1"/>
  <c r="H1043" i="57"/>
  <c r="F1043" i="57"/>
  <c r="C1043" i="57"/>
  <c r="D1043" i="57" s="1"/>
  <c r="H1042" i="57"/>
  <c r="F1042" i="57"/>
  <c r="C1042" i="57"/>
  <c r="D1042" i="57" s="1"/>
  <c r="H1041" i="57"/>
  <c r="F1041" i="57"/>
  <c r="C1041" i="57"/>
  <c r="D1041" i="57" s="1"/>
  <c r="H1040" i="57"/>
  <c r="F1040" i="57"/>
  <c r="C1040" i="57"/>
  <c r="D1040" i="57" s="1"/>
  <c r="H1039" i="57"/>
  <c r="F1039" i="57"/>
  <c r="C1039" i="57"/>
  <c r="D1039" i="57" s="1"/>
  <c r="H1038" i="57"/>
  <c r="F1038" i="57"/>
  <c r="C1038" i="57"/>
  <c r="D1038" i="57" s="1"/>
  <c r="H1037" i="57"/>
  <c r="F1037" i="57"/>
  <c r="C1037" i="57"/>
  <c r="D1037" i="57" s="1"/>
  <c r="H1036" i="57"/>
  <c r="F1036" i="57"/>
  <c r="C1036" i="57"/>
  <c r="D1036" i="57" s="1"/>
  <c r="H1035" i="57"/>
  <c r="F1035" i="57"/>
  <c r="C1035" i="57"/>
  <c r="D1035" i="57" s="1"/>
  <c r="H1034" i="57"/>
  <c r="F1034" i="57"/>
  <c r="C1034" i="57"/>
  <c r="D1034" i="57" s="1"/>
  <c r="H1033" i="57"/>
  <c r="F1033" i="57"/>
  <c r="C1033" i="57"/>
  <c r="D1033" i="57" s="1"/>
  <c r="H1032" i="57"/>
  <c r="F1032" i="57"/>
  <c r="C1032" i="57"/>
  <c r="D1032" i="57" s="1"/>
  <c r="H1031" i="57"/>
  <c r="F1031" i="57"/>
  <c r="C1031" i="57"/>
  <c r="D1031" i="57" s="1"/>
  <c r="H1030" i="57"/>
  <c r="F1030" i="57"/>
  <c r="C1030" i="57"/>
  <c r="D1030" i="57" s="1"/>
  <c r="H1029" i="57"/>
  <c r="F1029" i="57"/>
  <c r="C1029" i="57"/>
  <c r="D1029" i="57" s="1"/>
  <c r="H1028" i="57"/>
  <c r="F1028" i="57"/>
  <c r="C1028" i="57"/>
  <c r="D1028" i="57" s="1"/>
  <c r="H1027" i="57"/>
  <c r="F1027" i="57"/>
  <c r="C1027" i="57"/>
  <c r="D1027" i="57" s="1"/>
  <c r="H1026" i="57"/>
  <c r="F1026" i="57"/>
  <c r="C1026" i="57"/>
  <c r="D1026" i="57" s="1"/>
  <c r="H1025" i="57"/>
  <c r="F1025" i="57"/>
  <c r="C1025" i="57"/>
  <c r="D1025" i="57" s="1"/>
  <c r="H1024" i="57"/>
  <c r="F1024" i="57"/>
  <c r="C1024" i="57"/>
  <c r="D1024" i="57" s="1"/>
  <c r="H1023" i="57"/>
  <c r="F1023" i="57"/>
  <c r="C1023" i="57"/>
  <c r="D1023" i="57" s="1"/>
  <c r="H1022" i="57"/>
  <c r="F1022" i="57"/>
  <c r="C1022" i="57"/>
  <c r="D1022" i="57" s="1"/>
  <c r="H1021" i="57"/>
  <c r="F1021" i="57"/>
  <c r="C1021" i="57"/>
  <c r="D1021" i="57" s="1"/>
  <c r="H1020" i="57"/>
  <c r="F1020" i="57"/>
  <c r="C1020" i="57"/>
  <c r="D1020" i="57" s="1"/>
  <c r="H1019" i="57"/>
  <c r="F1019" i="57"/>
  <c r="C1019" i="57"/>
  <c r="D1019" i="57" s="1"/>
  <c r="H1018" i="57"/>
  <c r="F1018" i="57"/>
  <c r="C1018" i="57"/>
  <c r="D1018" i="57" s="1"/>
  <c r="H1017" i="57"/>
  <c r="F1017" i="57"/>
  <c r="C1017" i="57"/>
  <c r="D1017" i="57" s="1"/>
  <c r="H1016" i="57"/>
  <c r="F1016" i="57"/>
  <c r="C1016" i="57"/>
  <c r="D1016" i="57" s="1"/>
  <c r="H1015" i="57"/>
  <c r="F1015" i="57"/>
  <c r="C1015" i="57"/>
  <c r="D1015" i="57" s="1"/>
  <c r="H1014" i="57"/>
  <c r="F1014" i="57"/>
  <c r="C1014" i="57"/>
  <c r="D1014" i="57" s="1"/>
  <c r="H1013" i="57"/>
  <c r="F1013" i="57"/>
  <c r="C1013" i="57"/>
  <c r="D1013" i="57" s="1"/>
  <c r="H1012" i="57"/>
  <c r="F1012" i="57"/>
  <c r="C1012" i="57"/>
  <c r="D1012" i="57" s="1"/>
  <c r="H1011" i="57"/>
  <c r="F1011" i="57"/>
  <c r="C1011" i="57"/>
  <c r="D1011" i="57" s="1"/>
  <c r="H1010" i="57"/>
  <c r="F1010" i="57"/>
  <c r="C1010" i="57"/>
  <c r="D1010" i="57" s="1"/>
  <c r="H1009" i="57"/>
  <c r="F1009" i="57"/>
  <c r="C1009" i="57"/>
  <c r="D1009" i="57" s="1"/>
  <c r="H1008" i="57"/>
  <c r="F1008" i="57"/>
  <c r="C1008" i="57"/>
  <c r="D1008" i="57" s="1"/>
  <c r="H1007" i="57"/>
  <c r="F1007" i="57"/>
  <c r="C1007" i="57"/>
  <c r="D1007" i="57" s="1"/>
  <c r="H1006" i="57"/>
  <c r="F1006" i="57"/>
  <c r="C1006" i="57"/>
  <c r="D1006" i="57" s="1"/>
  <c r="H1005" i="57"/>
  <c r="F1005" i="57"/>
  <c r="C1005" i="57"/>
  <c r="D1005" i="57" s="1"/>
  <c r="H1004" i="57"/>
  <c r="F1004" i="57"/>
  <c r="C1004" i="57"/>
  <c r="D1004" i="57" s="1"/>
  <c r="H1003" i="57"/>
  <c r="F1003" i="57"/>
  <c r="C1003" i="57"/>
  <c r="D1003" i="57" s="1"/>
  <c r="H1002" i="57"/>
  <c r="F1002" i="57"/>
  <c r="C1002" i="57"/>
  <c r="D1002" i="57" s="1"/>
  <c r="H1001" i="57"/>
  <c r="F1001" i="57"/>
  <c r="C1001" i="57"/>
  <c r="D1001" i="57" s="1"/>
  <c r="H1000" i="57"/>
  <c r="F1000" i="57"/>
  <c r="C1000" i="57"/>
  <c r="D1000" i="57" s="1"/>
  <c r="H999" i="57"/>
  <c r="F999" i="57"/>
  <c r="C999" i="57"/>
  <c r="D999" i="57" s="1"/>
  <c r="H998" i="57"/>
  <c r="F998" i="57"/>
  <c r="C998" i="57"/>
  <c r="D998" i="57" s="1"/>
  <c r="H997" i="57"/>
  <c r="F997" i="57"/>
  <c r="C997" i="57"/>
  <c r="D997" i="57" s="1"/>
  <c r="H996" i="57"/>
  <c r="F996" i="57"/>
  <c r="C996" i="57"/>
  <c r="D996" i="57" s="1"/>
  <c r="H995" i="57"/>
  <c r="F995" i="57"/>
  <c r="C995" i="57"/>
  <c r="D995" i="57" s="1"/>
  <c r="H994" i="57"/>
  <c r="F994" i="57"/>
  <c r="C994" i="57"/>
  <c r="D994" i="57" s="1"/>
  <c r="H993" i="57"/>
  <c r="F993" i="57"/>
  <c r="C993" i="57"/>
  <c r="D993" i="57" s="1"/>
  <c r="H992" i="57"/>
  <c r="F992" i="57"/>
  <c r="C992" i="57"/>
  <c r="D992" i="57" s="1"/>
  <c r="H991" i="57"/>
  <c r="F991" i="57"/>
  <c r="C991" i="57"/>
  <c r="D991" i="57" s="1"/>
  <c r="H990" i="57"/>
  <c r="F990" i="57"/>
  <c r="C990" i="57"/>
  <c r="D990" i="57" s="1"/>
  <c r="H989" i="57"/>
  <c r="F989" i="57"/>
  <c r="C989" i="57"/>
  <c r="D989" i="57" s="1"/>
  <c r="H988" i="57"/>
  <c r="F988" i="57"/>
  <c r="C988" i="57"/>
  <c r="D988" i="57" s="1"/>
  <c r="H987" i="57"/>
  <c r="F987" i="57"/>
  <c r="C987" i="57"/>
  <c r="D987" i="57" s="1"/>
  <c r="H986" i="57"/>
  <c r="F986" i="57"/>
  <c r="C986" i="57"/>
  <c r="D986" i="57" s="1"/>
  <c r="H985" i="57"/>
  <c r="F985" i="57"/>
  <c r="C985" i="57"/>
  <c r="D985" i="57" s="1"/>
  <c r="H984" i="57"/>
  <c r="F984" i="57"/>
  <c r="C984" i="57"/>
  <c r="D984" i="57" s="1"/>
  <c r="H983" i="57"/>
  <c r="F983" i="57"/>
  <c r="C983" i="57"/>
  <c r="D983" i="57" s="1"/>
  <c r="H982" i="57"/>
  <c r="F982" i="57"/>
  <c r="C982" i="57"/>
  <c r="D982" i="57" s="1"/>
  <c r="H981" i="57"/>
  <c r="F981" i="57"/>
  <c r="C981" i="57"/>
  <c r="D981" i="57" s="1"/>
  <c r="H980" i="57"/>
  <c r="F980" i="57"/>
  <c r="C980" i="57"/>
  <c r="D980" i="57" s="1"/>
  <c r="H979" i="57"/>
  <c r="F979" i="57"/>
  <c r="C979" i="57"/>
  <c r="D979" i="57" s="1"/>
  <c r="H978" i="57"/>
  <c r="F978" i="57"/>
  <c r="C978" i="57"/>
  <c r="D978" i="57" s="1"/>
  <c r="H977" i="57"/>
  <c r="F977" i="57"/>
  <c r="C977" i="57"/>
  <c r="D977" i="57" s="1"/>
  <c r="H976" i="57"/>
  <c r="F976" i="57"/>
  <c r="C976" i="57"/>
  <c r="D976" i="57" s="1"/>
  <c r="H975" i="57"/>
  <c r="F975" i="57"/>
  <c r="C975" i="57"/>
  <c r="D975" i="57" s="1"/>
  <c r="H974" i="57"/>
  <c r="F974" i="57"/>
  <c r="C974" i="57"/>
  <c r="D974" i="57" s="1"/>
  <c r="H973" i="57"/>
  <c r="F973" i="57"/>
  <c r="C973" i="57"/>
  <c r="D973" i="57" s="1"/>
  <c r="H972" i="57"/>
  <c r="F972" i="57"/>
  <c r="C972" i="57"/>
  <c r="D972" i="57" s="1"/>
  <c r="H971" i="57"/>
  <c r="F971" i="57"/>
  <c r="C971" i="57"/>
  <c r="D971" i="57" s="1"/>
  <c r="H970" i="57"/>
  <c r="F970" i="57"/>
  <c r="C970" i="57"/>
  <c r="D970" i="57" s="1"/>
  <c r="H969" i="57"/>
  <c r="F969" i="57"/>
  <c r="C969" i="57"/>
  <c r="D969" i="57" s="1"/>
  <c r="H968" i="57"/>
  <c r="F968" i="57"/>
  <c r="C968" i="57"/>
  <c r="D968" i="57" s="1"/>
  <c r="H967" i="57"/>
  <c r="F967" i="57"/>
  <c r="C967" i="57"/>
  <c r="D967" i="57" s="1"/>
  <c r="H966" i="57"/>
  <c r="F966" i="57"/>
  <c r="C966" i="57"/>
  <c r="D966" i="57" s="1"/>
  <c r="H965" i="57"/>
  <c r="F965" i="57"/>
  <c r="C965" i="57"/>
  <c r="D965" i="57" s="1"/>
  <c r="H964" i="57"/>
  <c r="F964" i="57"/>
  <c r="C964" i="57"/>
  <c r="D964" i="57" s="1"/>
  <c r="H963" i="57"/>
  <c r="F963" i="57"/>
  <c r="C963" i="57"/>
  <c r="D963" i="57" s="1"/>
  <c r="H962" i="57"/>
  <c r="F962" i="57"/>
  <c r="C962" i="57"/>
  <c r="D962" i="57" s="1"/>
  <c r="H961" i="57"/>
  <c r="F961" i="57"/>
  <c r="C961" i="57"/>
  <c r="D961" i="57" s="1"/>
  <c r="H960" i="57"/>
  <c r="F960" i="57"/>
  <c r="C960" i="57"/>
  <c r="D960" i="57" s="1"/>
  <c r="H959" i="57"/>
  <c r="F959" i="57"/>
  <c r="C959" i="57"/>
  <c r="D959" i="57" s="1"/>
  <c r="H958" i="57"/>
  <c r="F958" i="57"/>
  <c r="C958" i="57"/>
  <c r="D958" i="57" s="1"/>
  <c r="H957" i="57"/>
  <c r="F957" i="57"/>
  <c r="C957" i="57"/>
  <c r="D957" i="57" s="1"/>
  <c r="H956" i="57"/>
  <c r="F956" i="57"/>
  <c r="C956" i="57"/>
  <c r="D956" i="57" s="1"/>
  <c r="H955" i="57"/>
  <c r="F955" i="57"/>
  <c r="C955" i="57"/>
  <c r="D955" i="57" s="1"/>
  <c r="H954" i="57"/>
  <c r="F954" i="57"/>
  <c r="C954" i="57"/>
  <c r="D954" i="57" s="1"/>
  <c r="H953" i="57"/>
  <c r="F953" i="57"/>
  <c r="C953" i="57"/>
  <c r="D953" i="57" s="1"/>
  <c r="H952" i="57"/>
  <c r="F952" i="57"/>
  <c r="C952" i="57"/>
  <c r="D952" i="57" s="1"/>
  <c r="H951" i="57"/>
  <c r="F951" i="57"/>
  <c r="C951" i="57"/>
  <c r="D951" i="57" s="1"/>
  <c r="H950" i="57"/>
  <c r="F950" i="57"/>
  <c r="C950" i="57"/>
  <c r="D950" i="57" s="1"/>
  <c r="H949" i="57"/>
  <c r="F949" i="57"/>
  <c r="C949" i="57"/>
  <c r="D949" i="57" s="1"/>
  <c r="H948" i="57"/>
  <c r="F948" i="57"/>
  <c r="C948" i="57"/>
  <c r="D948" i="57" s="1"/>
  <c r="H947" i="57"/>
  <c r="F947" i="57"/>
  <c r="C947" i="57"/>
  <c r="D947" i="57" s="1"/>
  <c r="H946" i="57"/>
  <c r="F946" i="57"/>
  <c r="C946" i="57"/>
  <c r="D946" i="57" s="1"/>
  <c r="H945" i="57"/>
  <c r="F945" i="57"/>
  <c r="C945" i="57"/>
  <c r="D945" i="57" s="1"/>
  <c r="H944" i="57"/>
  <c r="F944" i="57"/>
  <c r="C944" i="57"/>
  <c r="D944" i="57" s="1"/>
  <c r="H943" i="57"/>
  <c r="F943" i="57"/>
  <c r="C943" i="57"/>
  <c r="D943" i="57" s="1"/>
  <c r="H942" i="57"/>
  <c r="F942" i="57"/>
  <c r="C942" i="57"/>
  <c r="D942" i="57" s="1"/>
  <c r="H941" i="57"/>
  <c r="F941" i="57"/>
  <c r="C941" i="57"/>
  <c r="D941" i="57" s="1"/>
  <c r="H940" i="57"/>
  <c r="F940" i="57"/>
  <c r="C940" i="57"/>
  <c r="D940" i="57" s="1"/>
  <c r="H939" i="57"/>
  <c r="F939" i="57"/>
  <c r="C939" i="57"/>
  <c r="D939" i="57" s="1"/>
  <c r="H938" i="57"/>
  <c r="F938" i="57"/>
  <c r="C938" i="57"/>
  <c r="D938" i="57" s="1"/>
  <c r="H937" i="57"/>
  <c r="F937" i="57"/>
  <c r="C937" i="57"/>
  <c r="D937" i="57" s="1"/>
  <c r="H936" i="57"/>
  <c r="F936" i="57"/>
  <c r="C936" i="57"/>
  <c r="D936" i="57" s="1"/>
  <c r="H935" i="57"/>
  <c r="F935" i="57"/>
  <c r="C935" i="57"/>
  <c r="D935" i="57" s="1"/>
  <c r="H934" i="57"/>
  <c r="F934" i="57"/>
  <c r="C934" i="57"/>
  <c r="D934" i="57" s="1"/>
  <c r="H933" i="57"/>
  <c r="F933" i="57"/>
  <c r="C933" i="57"/>
  <c r="D933" i="57" s="1"/>
  <c r="H932" i="57"/>
  <c r="F932" i="57"/>
  <c r="C932" i="57"/>
  <c r="D932" i="57" s="1"/>
  <c r="H931" i="57"/>
  <c r="F931" i="57"/>
  <c r="C931" i="57"/>
  <c r="D931" i="57" s="1"/>
  <c r="H930" i="57"/>
  <c r="F930" i="57"/>
  <c r="C930" i="57"/>
  <c r="D930" i="57" s="1"/>
  <c r="H929" i="57"/>
  <c r="F929" i="57"/>
  <c r="C929" i="57"/>
  <c r="D929" i="57" s="1"/>
  <c r="H928" i="57"/>
  <c r="F928" i="57"/>
  <c r="C928" i="57"/>
  <c r="D928" i="57" s="1"/>
  <c r="H927" i="57"/>
  <c r="F927" i="57"/>
  <c r="C927" i="57"/>
  <c r="D927" i="57" s="1"/>
  <c r="H926" i="57"/>
  <c r="F926" i="57"/>
  <c r="C926" i="57"/>
  <c r="D926" i="57" s="1"/>
  <c r="H925" i="57"/>
  <c r="F925" i="57"/>
  <c r="C925" i="57"/>
  <c r="D925" i="57" s="1"/>
  <c r="H924" i="57"/>
  <c r="F924" i="57"/>
  <c r="C924" i="57"/>
  <c r="D924" i="57" s="1"/>
  <c r="H923" i="57"/>
  <c r="F923" i="57"/>
  <c r="C923" i="57"/>
  <c r="D923" i="57" s="1"/>
  <c r="H922" i="57"/>
  <c r="F922" i="57"/>
  <c r="C922" i="57"/>
  <c r="D922" i="57" s="1"/>
  <c r="H921" i="57"/>
  <c r="F921" i="57"/>
  <c r="C921" i="57"/>
  <c r="D921" i="57" s="1"/>
  <c r="H920" i="57"/>
  <c r="F920" i="57"/>
  <c r="C920" i="57"/>
  <c r="D920" i="57" s="1"/>
  <c r="H919" i="57"/>
  <c r="F919" i="57"/>
  <c r="C919" i="57"/>
  <c r="D919" i="57" s="1"/>
  <c r="H918" i="57"/>
  <c r="F918" i="57"/>
  <c r="C918" i="57"/>
  <c r="D918" i="57" s="1"/>
  <c r="H917" i="57"/>
  <c r="F917" i="57"/>
  <c r="C917" i="57"/>
  <c r="D917" i="57" s="1"/>
  <c r="H916" i="57"/>
  <c r="F916" i="57"/>
  <c r="C916" i="57"/>
  <c r="D916" i="57" s="1"/>
  <c r="H915" i="57"/>
  <c r="F915" i="57"/>
  <c r="C915" i="57"/>
  <c r="D915" i="57" s="1"/>
  <c r="H914" i="57"/>
  <c r="F914" i="57"/>
  <c r="C914" i="57"/>
  <c r="D914" i="57" s="1"/>
  <c r="H913" i="57"/>
  <c r="F913" i="57"/>
  <c r="C913" i="57"/>
  <c r="D913" i="57" s="1"/>
  <c r="H912" i="57"/>
  <c r="F912" i="57"/>
  <c r="C912" i="57"/>
  <c r="D912" i="57" s="1"/>
  <c r="H911" i="57"/>
  <c r="F911" i="57"/>
  <c r="C911" i="57"/>
  <c r="D911" i="57" s="1"/>
  <c r="H910" i="57"/>
  <c r="F910" i="57"/>
  <c r="C910" i="57"/>
  <c r="D910" i="57" s="1"/>
  <c r="H909" i="57"/>
  <c r="F909" i="57"/>
  <c r="C909" i="57"/>
  <c r="D909" i="57" s="1"/>
  <c r="H908" i="57"/>
  <c r="F908" i="57"/>
  <c r="C908" i="57"/>
  <c r="D908" i="57" s="1"/>
  <c r="H907" i="57"/>
  <c r="F907" i="57"/>
  <c r="C907" i="57"/>
  <c r="D907" i="57" s="1"/>
  <c r="H906" i="57"/>
  <c r="F906" i="57"/>
  <c r="C906" i="57"/>
  <c r="D906" i="57" s="1"/>
  <c r="H905" i="57"/>
  <c r="F905" i="57"/>
  <c r="C905" i="57"/>
  <c r="D905" i="57" s="1"/>
  <c r="H904" i="57"/>
  <c r="F904" i="57"/>
  <c r="C904" i="57"/>
  <c r="D904" i="57" s="1"/>
  <c r="H903" i="57"/>
  <c r="F903" i="57"/>
  <c r="C903" i="57"/>
  <c r="D903" i="57" s="1"/>
  <c r="H902" i="57"/>
  <c r="F902" i="57"/>
  <c r="C902" i="57"/>
  <c r="D902" i="57" s="1"/>
  <c r="H901" i="57"/>
  <c r="F901" i="57"/>
  <c r="C901" i="57"/>
  <c r="D901" i="57" s="1"/>
  <c r="H900" i="57"/>
  <c r="F900" i="57"/>
  <c r="C900" i="57"/>
  <c r="D900" i="57" s="1"/>
  <c r="H899" i="57"/>
  <c r="F899" i="57"/>
  <c r="C899" i="57"/>
  <c r="D899" i="57" s="1"/>
  <c r="H898" i="57"/>
  <c r="F898" i="57"/>
  <c r="C898" i="57"/>
  <c r="D898" i="57" s="1"/>
  <c r="H897" i="57"/>
  <c r="F897" i="57"/>
  <c r="C897" i="57"/>
  <c r="D897" i="57" s="1"/>
  <c r="H896" i="57"/>
  <c r="F896" i="57"/>
  <c r="C896" i="57"/>
  <c r="D896" i="57" s="1"/>
  <c r="H895" i="57"/>
  <c r="F895" i="57"/>
  <c r="C895" i="57"/>
  <c r="D895" i="57" s="1"/>
  <c r="H894" i="57"/>
  <c r="F894" i="57"/>
  <c r="C894" i="57"/>
  <c r="D894" i="57" s="1"/>
  <c r="H893" i="57"/>
  <c r="F893" i="57"/>
  <c r="C893" i="57"/>
  <c r="D893" i="57" s="1"/>
  <c r="H892" i="57"/>
  <c r="F892" i="57"/>
  <c r="C892" i="57"/>
  <c r="D892" i="57" s="1"/>
  <c r="H891" i="57"/>
  <c r="F891" i="57"/>
  <c r="C891" i="57"/>
  <c r="D891" i="57" s="1"/>
  <c r="H890" i="57"/>
  <c r="F890" i="57"/>
  <c r="C890" i="57"/>
  <c r="D890" i="57" s="1"/>
  <c r="H889" i="57"/>
  <c r="F889" i="57"/>
  <c r="C889" i="57"/>
  <c r="D889" i="57" s="1"/>
  <c r="H888" i="57"/>
  <c r="F888" i="57"/>
  <c r="C888" i="57"/>
  <c r="D888" i="57" s="1"/>
  <c r="H887" i="57"/>
  <c r="F887" i="57"/>
  <c r="C887" i="57"/>
  <c r="D887" i="57" s="1"/>
  <c r="H886" i="57"/>
  <c r="F886" i="57"/>
  <c r="C886" i="57"/>
  <c r="D886" i="57" s="1"/>
  <c r="H885" i="57"/>
  <c r="F885" i="57"/>
  <c r="C885" i="57"/>
  <c r="D885" i="57" s="1"/>
  <c r="H884" i="57"/>
  <c r="F884" i="57"/>
  <c r="C884" i="57"/>
  <c r="D884" i="57" s="1"/>
  <c r="H883" i="57"/>
  <c r="F883" i="57"/>
  <c r="C883" i="57"/>
  <c r="D883" i="57" s="1"/>
  <c r="H882" i="57"/>
  <c r="F882" i="57"/>
  <c r="C882" i="57"/>
  <c r="D882" i="57" s="1"/>
  <c r="H881" i="57"/>
  <c r="F881" i="57"/>
  <c r="C881" i="57"/>
  <c r="D881" i="57" s="1"/>
  <c r="H880" i="57"/>
  <c r="F880" i="57"/>
  <c r="C880" i="57"/>
  <c r="D880" i="57" s="1"/>
  <c r="H879" i="57"/>
  <c r="F879" i="57"/>
  <c r="C879" i="57"/>
  <c r="D879" i="57" s="1"/>
  <c r="H878" i="57"/>
  <c r="F878" i="57"/>
  <c r="C878" i="57"/>
  <c r="D878" i="57" s="1"/>
  <c r="H877" i="57"/>
  <c r="F877" i="57"/>
  <c r="C877" i="57"/>
  <c r="D877" i="57" s="1"/>
  <c r="H876" i="57"/>
  <c r="F876" i="57"/>
  <c r="C876" i="57"/>
  <c r="D876" i="57" s="1"/>
  <c r="H875" i="57"/>
  <c r="F875" i="57"/>
  <c r="C875" i="57"/>
  <c r="D875" i="57" s="1"/>
  <c r="H874" i="57"/>
  <c r="F874" i="57"/>
  <c r="C874" i="57"/>
  <c r="D874" i="57" s="1"/>
  <c r="H873" i="57"/>
  <c r="F873" i="57"/>
  <c r="C873" i="57"/>
  <c r="D873" i="57" s="1"/>
  <c r="H872" i="57"/>
  <c r="F872" i="57"/>
  <c r="C872" i="57"/>
  <c r="D872" i="57" s="1"/>
  <c r="H871" i="57"/>
  <c r="F871" i="57"/>
  <c r="C871" i="57"/>
  <c r="D871" i="57" s="1"/>
  <c r="H870" i="57"/>
  <c r="F870" i="57"/>
  <c r="C870" i="57"/>
  <c r="D870" i="57" s="1"/>
  <c r="H869" i="57"/>
  <c r="F869" i="57"/>
  <c r="C869" i="57"/>
  <c r="D869" i="57" s="1"/>
  <c r="H868" i="57"/>
  <c r="F868" i="57"/>
  <c r="C868" i="57"/>
  <c r="D868" i="57" s="1"/>
  <c r="H867" i="57"/>
  <c r="F867" i="57"/>
  <c r="C867" i="57"/>
  <c r="D867" i="57" s="1"/>
  <c r="H866" i="57"/>
  <c r="F866" i="57"/>
  <c r="C866" i="57"/>
  <c r="D866" i="57" s="1"/>
  <c r="H865" i="57"/>
  <c r="F865" i="57"/>
  <c r="C865" i="57"/>
  <c r="D865" i="57" s="1"/>
  <c r="H864" i="57"/>
  <c r="F864" i="57"/>
  <c r="C864" i="57"/>
  <c r="D864" i="57" s="1"/>
  <c r="H863" i="57"/>
  <c r="F863" i="57"/>
  <c r="C863" i="57"/>
  <c r="D863" i="57" s="1"/>
  <c r="H862" i="57"/>
  <c r="F862" i="57"/>
  <c r="C862" i="57"/>
  <c r="D862" i="57" s="1"/>
  <c r="H861" i="57"/>
  <c r="F861" i="57"/>
  <c r="C861" i="57"/>
  <c r="D861" i="57" s="1"/>
  <c r="H860" i="57"/>
  <c r="F860" i="57"/>
  <c r="C860" i="57"/>
  <c r="D860" i="57" s="1"/>
  <c r="H859" i="57"/>
  <c r="F859" i="57"/>
  <c r="C859" i="57"/>
  <c r="D859" i="57" s="1"/>
  <c r="H858" i="57"/>
  <c r="F858" i="57"/>
  <c r="C858" i="57"/>
  <c r="D858" i="57" s="1"/>
  <c r="H857" i="57"/>
  <c r="F857" i="57"/>
  <c r="C857" i="57"/>
  <c r="D857" i="57" s="1"/>
  <c r="H856" i="57"/>
  <c r="F856" i="57"/>
  <c r="C856" i="57"/>
  <c r="D856" i="57" s="1"/>
  <c r="H855" i="57"/>
  <c r="F855" i="57"/>
  <c r="C855" i="57"/>
  <c r="D855" i="57" s="1"/>
  <c r="H854" i="57"/>
  <c r="F854" i="57"/>
  <c r="C854" i="57"/>
  <c r="D854" i="57" s="1"/>
  <c r="H853" i="57"/>
  <c r="F853" i="57"/>
  <c r="C853" i="57"/>
  <c r="D853" i="57" s="1"/>
  <c r="H852" i="57"/>
  <c r="F852" i="57"/>
  <c r="C852" i="57"/>
  <c r="D852" i="57" s="1"/>
  <c r="H851" i="57"/>
  <c r="F851" i="57"/>
  <c r="C851" i="57"/>
  <c r="D851" i="57" s="1"/>
  <c r="H850" i="57"/>
  <c r="F850" i="57"/>
  <c r="C850" i="57"/>
  <c r="D850" i="57" s="1"/>
  <c r="H849" i="57"/>
  <c r="F849" i="57"/>
  <c r="C849" i="57"/>
  <c r="D849" i="57" s="1"/>
  <c r="H848" i="57"/>
  <c r="F848" i="57"/>
  <c r="C848" i="57"/>
  <c r="D848" i="57" s="1"/>
  <c r="H847" i="57"/>
  <c r="F847" i="57"/>
  <c r="C847" i="57"/>
  <c r="D847" i="57" s="1"/>
  <c r="H846" i="57"/>
  <c r="F846" i="57"/>
  <c r="C846" i="57"/>
  <c r="D846" i="57" s="1"/>
  <c r="H845" i="57"/>
  <c r="F845" i="57"/>
  <c r="C845" i="57"/>
  <c r="D845" i="57" s="1"/>
  <c r="H844" i="57"/>
  <c r="F844" i="57"/>
  <c r="C844" i="57"/>
  <c r="D844" i="57" s="1"/>
  <c r="H843" i="57"/>
  <c r="F843" i="57"/>
  <c r="C843" i="57"/>
  <c r="D843" i="57" s="1"/>
  <c r="H842" i="57"/>
  <c r="F842" i="57"/>
  <c r="C842" i="57"/>
  <c r="D842" i="57" s="1"/>
  <c r="H841" i="57"/>
  <c r="F841" i="57"/>
  <c r="C841" i="57"/>
  <c r="D841" i="57" s="1"/>
  <c r="H840" i="57"/>
  <c r="F840" i="57"/>
  <c r="C840" i="57"/>
  <c r="D840" i="57" s="1"/>
  <c r="H839" i="57"/>
  <c r="F839" i="57"/>
  <c r="C839" i="57"/>
  <c r="D839" i="57" s="1"/>
  <c r="H838" i="57"/>
  <c r="F838" i="57"/>
  <c r="C838" i="57"/>
  <c r="D838" i="57" s="1"/>
  <c r="H837" i="57"/>
  <c r="F837" i="57"/>
  <c r="C837" i="57"/>
  <c r="D837" i="57" s="1"/>
  <c r="H836" i="57"/>
  <c r="F836" i="57"/>
  <c r="C836" i="57"/>
  <c r="D836" i="57" s="1"/>
  <c r="H835" i="57"/>
  <c r="F835" i="57"/>
  <c r="C835" i="57"/>
  <c r="D835" i="57" s="1"/>
  <c r="H834" i="57"/>
  <c r="F834" i="57"/>
  <c r="C834" i="57"/>
  <c r="D834" i="57" s="1"/>
  <c r="H833" i="57"/>
  <c r="F833" i="57"/>
  <c r="C833" i="57"/>
  <c r="D833" i="57" s="1"/>
  <c r="H832" i="57"/>
  <c r="F832" i="57"/>
  <c r="C832" i="57"/>
  <c r="D832" i="57" s="1"/>
  <c r="H831" i="57"/>
  <c r="F831" i="57"/>
  <c r="C831" i="57"/>
  <c r="D831" i="57" s="1"/>
  <c r="H830" i="57"/>
  <c r="F830" i="57"/>
  <c r="C830" i="57"/>
  <c r="D830" i="57" s="1"/>
  <c r="H829" i="57"/>
  <c r="F829" i="57"/>
  <c r="C829" i="57"/>
  <c r="D829" i="57" s="1"/>
  <c r="H828" i="57"/>
  <c r="F828" i="57"/>
  <c r="C828" i="57"/>
  <c r="D828" i="57" s="1"/>
  <c r="H827" i="57"/>
  <c r="F827" i="57"/>
  <c r="C827" i="57"/>
  <c r="D827" i="57" s="1"/>
  <c r="H826" i="57"/>
  <c r="F826" i="57"/>
  <c r="C826" i="57"/>
  <c r="D826" i="57" s="1"/>
  <c r="H825" i="57"/>
  <c r="F825" i="57"/>
  <c r="C825" i="57"/>
  <c r="D825" i="57" s="1"/>
  <c r="H824" i="57"/>
  <c r="F824" i="57"/>
  <c r="C824" i="57"/>
  <c r="D824" i="57" s="1"/>
  <c r="H823" i="57"/>
  <c r="F823" i="57"/>
  <c r="C823" i="57"/>
  <c r="D823" i="57" s="1"/>
  <c r="H822" i="57"/>
  <c r="F822" i="57"/>
  <c r="C822" i="57"/>
  <c r="D822" i="57" s="1"/>
  <c r="H821" i="57"/>
  <c r="F821" i="57"/>
  <c r="C821" i="57"/>
  <c r="D821" i="57" s="1"/>
  <c r="H820" i="57"/>
  <c r="F820" i="57"/>
  <c r="C820" i="57"/>
  <c r="D820" i="57" s="1"/>
  <c r="H819" i="57"/>
  <c r="F819" i="57"/>
  <c r="C819" i="57"/>
  <c r="D819" i="57" s="1"/>
  <c r="H818" i="57"/>
  <c r="F818" i="57"/>
  <c r="C818" i="57"/>
  <c r="D818" i="57" s="1"/>
  <c r="H817" i="57"/>
  <c r="F817" i="57"/>
  <c r="C817" i="57"/>
  <c r="D817" i="57" s="1"/>
  <c r="H816" i="57"/>
  <c r="F816" i="57"/>
  <c r="C816" i="57"/>
  <c r="D816" i="57" s="1"/>
  <c r="H815" i="57"/>
  <c r="F815" i="57"/>
  <c r="C815" i="57"/>
  <c r="D815" i="57" s="1"/>
  <c r="H814" i="57"/>
  <c r="F814" i="57"/>
  <c r="C814" i="57"/>
  <c r="D814" i="57" s="1"/>
  <c r="H813" i="57"/>
  <c r="F813" i="57"/>
  <c r="C813" i="57"/>
  <c r="D813" i="57" s="1"/>
  <c r="H812" i="57"/>
  <c r="F812" i="57"/>
  <c r="C812" i="57"/>
  <c r="D812" i="57" s="1"/>
  <c r="H811" i="57"/>
  <c r="F811" i="57"/>
  <c r="C811" i="57"/>
  <c r="D811" i="57" s="1"/>
  <c r="H810" i="57"/>
  <c r="F810" i="57"/>
  <c r="C810" i="57"/>
  <c r="D810" i="57" s="1"/>
  <c r="H809" i="57"/>
  <c r="F809" i="57"/>
  <c r="C809" i="57"/>
  <c r="D809" i="57" s="1"/>
  <c r="H808" i="57"/>
  <c r="F808" i="57"/>
  <c r="C808" i="57"/>
  <c r="D808" i="57" s="1"/>
  <c r="H807" i="57"/>
  <c r="F807" i="57"/>
  <c r="C807" i="57"/>
  <c r="D807" i="57" s="1"/>
  <c r="H806" i="57"/>
  <c r="F806" i="57"/>
  <c r="C806" i="57"/>
  <c r="D806" i="57" s="1"/>
  <c r="H805" i="57"/>
  <c r="F805" i="57"/>
  <c r="C805" i="57"/>
  <c r="D805" i="57" s="1"/>
  <c r="H804" i="57"/>
  <c r="F804" i="57"/>
  <c r="C804" i="57"/>
  <c r="D804" i="57" s="1"/>
  <c r="H803" i="57"/>
  <c r="F803" i="57"/>
  <c r="C803" i="57"/>
  <c r="D803" i="57" s="1"/>
  <c r="H802" i="57"/>
  <c r="F802" i="57"/>
  <c r="C802" i="57"/>
  <c r="D802" i="57" s="1"/>
  <c r="H801" i="57"/>
  <c r="F801" i="57"/>
  <c r="C801" i="57"/>
  <c r="D801" i="57" s="1"/>
  <c r="H800" i="57"/>
  <c r="F800" i="57"/>
  <c r="C800" i="57"/>
  <c r="D800" i="57" s="1"/>
  <c r="H799" i="57"/>
  <c r="F799" i="57"/>
  <c r="C799" i="57"/>
  <c r="D799" i="57" s="1"/>
  <c r="H798" i="57"/>
  <c r="F798" i="57"/>
  <c r="C798" i="57"/>
  <c r="D798" i="57" s="1"/>
  <c r="H797" i="57"/>
  <c r="F797" i="57"/>
  <c r="C797" i="57"/>
  <c r="D797" i="57" s="1"/>
  <c r="H796" i="57"/>
  <c r="F796" i="57"/>
  <c r="C796" i="57"/>
  <c r="D796" i="57" s="1"/>
  <c r="H795" i="57"/>
  <c r="F795" i="57"/>
  <c r="C795" i="57"/>
  <c r="D795" i="57" s="1"/>
  <c r="H794" i="57"/>
  <c r="F794" i="57"/>
  <c r="C794" i="57"/>
  <c r="D794" i="57" s="1"/>
  <c r="H793" i="57"/>
  <c r="F793" i="57"/>
  <c r="C793" i="57"/>
  <c r="D793" i="57" s="1"/>
  <c r="H792" i="57"/>
  <c r="F792" i="57"/>
  <c r="C792" i="57"/>
  <c r="D792" i="57" s="1"/>
  <c r="H791" i="57"/>
  <c r="F791" i="57"/>
  <c r="C791" i="57"/>
  <c r="D791" i="57" s="1"/>
  <c r="H790" i="57"/>
  <c r="F790" i="57"/>
  <c r="C790" i="57"/>
  <c r="D790" i="57" s="1"/>
  <c r="H789" i="57"/>
  <c r="F789" i="57"/>
  <c r="C789" i="57"/>
  <c r="D789" i="57" s="1"/>
  <c r="H788" i="57"/>
  <c r="F788" i="57"/>
  <c r="C788" i="57"/>
  <c r="D788" i="57" s="1"/>
  <c r="H787" i="57"/>
  <c r="F787" i="57"/>
  <c r="C787" i="57"/>
  <c r="D787" i="57" s="1"/>
  <c r="H786" i="57"/>
  <c r="F786" i="57"/>
  <c r="C786" i="57"/>
  <c r="D786" i="57" s="1"/>
  <c r="H785" i="57"/>
  <c r="F785" i="57"/>
  <c r="C785" i="57"/>
  <c r="D785" i="57" s="1"/>
  <c r="H784" i="57"/>
  <c r="F784" i="57"/>
  <c r="C784" i="57"/>
  <c r="D784" i="57" s="1"/>
  <c r="H783" i="57"/>
  <c r="F783" i="57"/>
  <c r="C783" i="57"/>
  <c r="D783" i="57" s="1"/>
  <c r="H782" i="57"/>
  <c r="F782" i="57"/>
  <c r="C782" i="57"/>
  <c r="D782" i="57" s="1"/>
  <c r="H781" i="57"/>
  <c r="F781" i="57"/>
  <c r="C781" i="57"/>
  <c r="D781" i="57" s="1"/>
  <c r="H780" i="57"/>
  <c r="F780" i="57"/>
  <c r="C780" i="57"/>
  <c r="D780" i="57" s="1"/>
  <c r="H779" i="57"/>
  <c r="F779" i="57"/>
  <c r="C779" i="57"/>
  <c r="D779" i="57" s="1"/>
  <c r="H778" i="57"/>
  <c r="F778" i="57"/>
  <c r="C778" i="57"/>
  <c r="D778" i="57" s="1"/>
  <c r="H777" i="57"/>
  <c r="F777" i="57"/>
  <c r="C777" i="57"/>
  <c r="D777" i="57" s="1"/>
  <c r="H776" i="57"/>
  <c r="F776" i="57"/>
  <c r="C776" i="57"/>
  <c r="D776" i="57" s="1"/>
  <c r="H775" i="57"/>
  <c r="F775" i="57"/>
  <c r="C775" i="57"/>
  <c r="D775" i="57" s="1"/>
  <c r="H774" i="57"/>
  <c r="F774" i="57"/>
  <c r="C774" i="57"/>
  <c r="D774" i="57" s="1"/>
  <c r="H773" i="57"/>
  <c r="F773" i="57"/>
  <c r="C773" i="57"/>
  <c r="D773" i="57" s="1"/>
  <c r="H772" i="57"/>
  <c r="F772" i="57"/>
  <c r="C772" i="57"/>
  <c r="D772" i="57" s="1"/>
  <c r="H771" i="57"/>
  <c r="F771" i="57"/>
  <c r="C771" i="57"/>
  <c r="D771" i="57" s="1"/>
  <c r="H770" i="57"/>
  <c r="F770" i="57"/>
  <c r="C770" i="57"/>
  <c r="D770" i="57" s="1"/>
  <c r="H769" i="57"/>
  <c r="F769" i="57"/>
  <c r="C769" i="57"/>
  <c r="D769" i="57" s="1"/>
  <c r="H768" i="57"/>
  <c r="F768" i="57"/>
  <c r="C768" i="57"/>
  <c r="D768" i="57" s="1"/>
  <c r="H767" i="57"/>
  <c r="F767" i="57"/>
  <c r="C767" i="57"/>
  <c r="D767" i="57" s="1"/>
  <c r="H766" i="57"/>
  <c r="F766" i="57"/>
  <c r="C766" i="57"/>
  <c r="D766" i="57" s="1"/>
  <c r="H765" i="57"/>
  <c r="F765" i="57"/>
  <c r="C765" i="57"/>
  <c r="D765" i="57" s="1"/>
  <c r="H764" i="57"/>
  <c r="F764" i="57"/>
  <c r="C764" i="57"/>
  <c r="D764" i="57" s="1"/>
  <c r="H763" i="57"/>
  <c r="F763" i="57"/>
  <c r="C763" i="57"/>
  <c r="D763" i="57" s="1"/>
  <c r="H762" i="57"/>
  <c r="F762" i="57"/>
  <c r="C762" i="57"/>
  <c r="D762" i="57" s="1"/>
  <c r="H761" i="57"/>
  <c r="F761" i="57"/>
  <c r="C761" i="57"/>
  <c r="D761" i="57" s="1"/>
  <c r="H760" i="57"/>
  <c r="F760" i="57"/>
  <c r="C760" i="57"/>
  <c r="D760" i="57" s="1"/>
  <c r="H759" i="57"/>
  <c r="F759" i="57"/>
  <c r="C759" i="57"/>
  <c r="D759" i="57" s="1"/>
  <c r="H758" i="57"/>
  <c r="F758" i="57"/>
  <c r="C758" i="57"/>
  <c r="D758" i="57" s="1"/>
  <c r="H757" i="57"/>
  <c r="F757" i="57"/>
  <c r="C757" i="57"/>
  <c r="D757" i="57" s="1"/>
  <c r="H756" i="57"/>
  <c r="F756" i="57"/>
  <c r="C756" i="57"/>
  <c r="D756" i="57" s="1"/>
  <c r="H755" i="57"/>
  <c r="F755" i="57"/>
  <c r="C755" i="57"/>
  <c r="D755" i="57" s="1"/>
  <c r="H754" i="57"/>
  <c r="F754" i="57"/>
  <c r="C754" i="57"/>
  <c r="D754" i="57" s="1"/>
  <c r="H753" i="57"/>
  <c r="F753" i="57"/>
  <c r="C753" i="57"/>
  <c r="D753" i="57" s="1"/>
  <c r="H752" i="57"/>
  <c r="F752" i="57"/>
  <c r="C752" i="57"/>
  <c r="D752" i="57" s="1"/>
  <c r="H751" i="57"/>
  <c r="F751" i="57"/>
  <c r="C751" i="57"/>
  <c r="D751" i="57" s="1"/>
  <c r="H750" i="57"/>
  <c r="F750" i="57"/>
  <c r="C750" i="57"/>
  <c r="D750" i="57" s="1"/>
  <c r="H749" i="57"/>
  <c r="F749" i="57"/>
  <c r="C749" i="57"/>
  <c r="D749" i="57" s="1"/>
  <c r="H748" i="57"/>
  <c r="F748" i="57"/>
  <c r="C748" i="57"/>
  <c r="D748" i="57" s="1"/>
  <c r="H747" i="57"/>
  <c r="F747" i="57"/>
  <c r="C747" i="57"/>
  <c r="D747" i="57" s="1"/>
  <c r="H746" i="57"/>
  <c r="F746" i="57"/>
  <c r="C746" i="57"/>
  <c r="D746" i="57" s="1"/>
  <c r="H745" i="57"/>
  <c r="F745" i="57"/>
  <c r="C745" i="57"/>
  <c r="D745" i="57" s="1"/>
  <c r="H744" i="57"/>
  <c r="F744" i="57"/>
  <c r="C744" i="57"/>
  <c r="D744" i="57" s="1"/>
  <c r="H743" i="57"/>
  <c r="F743" i="57"/>
  <c r="C743" i="57"/>
  <c r="D743" i="57" s="1"/>
  <c r="H742" i="57"/>
  <c r="F742" i="57"/>
  <c r="C742" i="57"/>
  <c r="D742" i="57" s="1"/>
  <c r="H741" i="57"/>
  <c r="F741" i="57"/>
  <c r="C741" i="57"/>
  <c r="D741" i="57" s="1"/>
  <c r="H740" i="57"/>
  <c r="F740" i="57"/>
  <c r="C740" i="57"/>
  <c r="D740" i="57" s="1"/>
  <c r="H739" i="57"/>
  <c r="F739" i="57"/>
  <c r="C739" i="57"/>
  <c r="D739" i="57" s="1"/>
  <c r="H738" i="57"/>
  <c r="F738" i="57"/>
  <c r="C738" i="57"/>
  <c r="D738" i="57" s="1"/>
  <c r="H737" i="57"/>
  <c r="F737" i="57"/>
  <c r="C737" i="57"/>
  <c r="D737" i="57" s="1"/>
  <c r="H736" i="57"/>
  <c r="F736" i="57"/>
  <c r="C736" i="57"/>
  <c r="D736" i="57" s="1"/>
  <c r="H735" i="57"/>
  <c r="F735" i="57"/>
  <c r="C735" i="57"/>
  <c r="D735" i="57" s="1"/>
  <c r="H734" i="57"/>
  <c r="F734" i="57"/>
  <c r="C734" i="57"/>
  <c r="D734" i="57" s="1"/>
  <c r="H733" i="57"/>
  <c r="F733" i="57"/>
  <c r="C733" i="57"/>
  <c r="D733" i="57" s="1"/>
  <c r="H732" i="57"/>
  <c r="F732" i="57"/>
  <c r="C732" i="57"/>
  <c r="D732" i="57" s="1"/>
  <c r="H731" i="57"/>
  <c r="F731" i="57"/>
  <c r="C731" i="57"/>
  <c r="D731" i="57" s="1"/>
  <c r="H730" i="57"/>
  <c r="F730" i="57"/>
  <c r="C730" i="57"/>
  <c r="D730" i="57" s="1"/>
  <c r="H729" i="57"/>
  <c r="F729" i="57"/>
  <c r="C729" i="57"/>
  <c r="D729" i="57" s="1"/>
  <c r="H728" i="57"/>
  <c r="F728" i="57"/>
  <c r="C728" i="57"/>
  <c r="D728" i="57" s="1"/>
  <c r="H727" i="57"/>
  <c r="F727" i="57"/>
  <c r="C727" i="57"/>
  <c r="D727" i="57" s="1"/>
  <c r="H726" i="57"/>
  <c r="F726" i="57"/>
  <c r="C726" i="57"/>
  <c r="D726" i="57" s="1"/>
  <c r="H725" i="57"/>
  <c r="F725" i="57"/>
  <c r="C725" i="57"/>
  <c r="D725" i="57" s="1"/>
  <c r="H724" i="57"/>
  <c r="F724" i="57"/>
  <c r="C724" i="57"/>
  <c r="D724" i="57" s="1"/>
  <c r="H723" i="57"/>
  <c r="F723" i="57"/>
  <c r="C723" i="57"/>
  <c r="D723" i="57" s="1"/>
  <c r="H722" i="57"/>
  <c r="F722" i="57"/>
  <c r="C722" i="57"/>
  <c r="D722" i="57" s="1"/>
  <c r="H721" i="57"/>
  <c r="F721" i="57"/>
  <c r="C721" i="57"/>
  <c r="D721" i="57" s="1"/>
  <c r="H720" i="57"/>
  <c r="F720" i="57"/>
  <c r="C720" i="57"/>
  <c r="D720" i="57" s="1"/>
  <c r="H719" i="57"/>
  <c r="F719" i="57"/>
  <c r="C719" i="57"/>
  <c r="D719" i="57" s="1"/>
  <c r="H718" i="57"/>
  <c r="F718" i="57"/>
  <c r="C718" i="57"/>
  <c r="D718" i="57" s="1"/>
  <c r="H717" i="57"/>
  <c r="F717" i="57"/>
  <c r="C717" i="57"/>
  <c r="D717" i="57" s="1"/>
  <c r="H716" i="57"/>
  <c r="F716" i="57"/>
  <c r="C716" i="57"/>
  <c r="D716" i="57" s="1"/>
  <c r="H715" i="57"/>
  <c r="F715" i="57"/>
  <c r="C715" i="57"/>
  <c r="D715" i="57" s="1"/>
  <c r="H714" i="57"/>
  <c r="F714" i="57"/>
  <c r="C714" i="57"/>
  <c r="D714" i="57" s="1"/>
  <c r="H713" i="57"/>
  <c r="F713" i="57"/>
  <c r="C713" i="57"/>
  <c r="D713" i="57" s="1"/>
  <c r="H712" i="57"/>
  <c r="F712" i="57"/>
  <c r="C712" i="57"/>
  <c r="D712" i="57" s="1"/>
  <c r="H711" i="57"/>
  <c r="F711" i="57"/>
  <c r="C711" i="57"/>
  <c r="D711" i="57" s="1"/>
  <c r="H710" i="57"/>
  <c r="F710" i="57"/>
  <c r="C710" i="57"/>
  <c r="D710" i="57" s="1"/>
  <c r="H709" i="57"/>
  <c r="F709" i="57"/>
  <c r="C709" i="57"/>
  <c r="D709" i="57" s="1"/>
  <c r="H708" i="57"/>
  <c r="F708" i="57"/>
  <c r="C708" i="57"/>
  <c r="D708" i="57" s="1"/>
  <c r="H707" i="57"/>
  <c r="F707" i="57"/>
  <c r="C707" i="57"/>
  <c r="D707" i="57" s="1"/>
  <c r="H706" i="57"/>
  <c r="F706" i="57"/>
  <c r="C706" i="57"/>
  <c r="D706" i="57" s="1"/>
  <c r="H705" i="57"/>
  <c r="F705" i="57"/>
  <c r="C705" i="57"/>
  <c r="D705" i="57" s="1"/>
  <c r="H704" i="57"/>
  <c r="F704" i="57"/>
  <c r="C704" i="57"/>
  <c r="D704" i="57" s="1"/>
  <c r="H703" i="57"/>
  <c r="F703" i="57"/>
  <c r="C703" i="57"/>
  <c r="D703" i="57" s="1"/>
  <c r="H702" i="57"/>
  <c r="F702" i="57"/>
  <c r="C702" i="57"/>
  <c r="D702" i="57" s="1"/>
  <c r="H701" i="57"/>
  <c r="F701" i="57"/>
  <c r="C701" i="57"/>
  <c r="D701" i="57" s="1"/>
  <c r="H700" i="57"/>
  <c r="F700" i="57"/>
  <c r="C700" i="57"/>
  <c r="D700" i="57" s="1"/>
  <c r="H699" i="57"/>
  <c r="F699" i="57"/>
  <c r="C699" i="57"/>
  <c r="D699" i="57" s="1"/>
  <c r="H698" i="57"/>
  <c r="F698" i="57"/>
  <c r="C698" i="57"/>
  <c r="D698" i="57" s="1"/>
  <c r="H697" i="57"/>
  <c r="F697" i="57"/>
  <c r="C697" i="57"/>
  <c r="D697" i="57" s="1"/>
  <c r="H696" i="57"/>
  <c r="F696" i="57"/>
  <c r="C696" i="57"/>
  <c r="D696" i="57" s="1"/>
  <c r="H695" i="57"/>
  <c r="F695" i="57"/>
  <c r="C695" i="57"/>
  <c r="D695" i="57" s="1"/>
  <c r="H694" i="57"/>
  <c r="F694" i="57"/>
  <c r="C694" i="57"/>
  <c r="D694" i="57" s="1"/>
  <c r="H693" i="57"/>
  <c r="F693" i="57"/>
  <c r="C693" i="57"/>
  <c r="D693" i="57" s="1"/>
  <c r="H692" i="57"/>
  <c r="F692" i="57"/>
  <c r="C692" i="57"/>
  <c r="D692" i="57" s="1"/>
  <c r="H691" i="57"/>
  <c r="F691" i="57"/>
  <c r="C691" i="57"/>
  <c r="D691" i="57" s="1"/>
  <c r="H690" i="57"/>
  <c r="F690" i="57"/>
  <c r="C690" i="57"/>
  <c r="D690" i="57" s="1"/>
  <c r="H689" i="57"/>
  <c r="F689" i="57"/>
  <c r="C689" i="57"/>
  <c r="D689" i="57" s="1"/>
  <c r="H688" i="57"/>
  <c r="F688" i="57"/>
  <c r="C688" i="57"/>
  <c r="D688" i="57" s="1"/>
  <c r="H687" i="57"/>
  <c r="F687" i="57"/>
  <c r="C687" i="57"/>
  <c r="D687" i="57" s="1"/>
  <c r="H686" i="57"/>
  <c r="F686" i="57"/>
  <c r="C686" i="57"/>
  <c r="D686" i="57" s="1"/>
  <c r="H685" i="57"/>
  <c r="F685" i="57"/>
  <c r="C685" i="57"/>
  <c r="D685" i="57" s="1"/>
  <c r="H684" i="57"/>
  <c r="F684" i="57"/>
  <c r="C684" i="57"/>
  <c r="D684" i="57" s="1"/>
  <c r="H683" i="57"/>
  <c r="F683" i="57"/>
  <c r="C683" i="57"/>
  <c r="D683" i="57" s="1"/>
  <c r="H682" i="57"/>
  <c r="F682" i="57"/>
  <c r="C682" i="57"/>
  <c r="D682" i="57" s="1"/>
  <c r="H681" i="57"/>
  <c r="F681" i="57"/>
  <c r="C681" i="57"/>
  <c r="D681" i="57" s="1"/>
  <c r="H680" i="57"/>
  <c r="F680" i="57"/>
  <c r="C680" i="57"/>
  <c r="D680" i="57" s="1"/>
  <c r="H679" i="57"/>
  <c r="F679" i="57"/>
  <c r="C679" i="57"/>
  <c r="D679" i="57" s="1"/>
  <c r="H678" i="57"/>
  <c r="F678" i="57"/>
  <c r="C678" i="57"/>
  <c r="D678" i="57" s="1"/>
  <c r="H677" i="57"/>
  <c r="F677" i="57"/>
  <c r="C677" i="57"/>
  <c r="D677" i="57" s="1"/>
  <c r="H676" i="57"/>
  <c r="F676" i="57"/>
  <c r="C676" i="57"/>
  <c r="D676" i="57" s="1"/>
  <c r="H675" i="57"/>
  <c r="F675" i="57"/>
  <c r="C675" i="57"/>
  <c r="D675" i="57" s="1"/>
  <c r="H674" i="57"/>
  <c r="F674" i="57"/>
  <c r="C674" i="57"/>
  <c r="D674" i="57" s="1"/>
  <c r="H673" i="57"/>
  <c r="F673" i="57"/>
  <c r="C673" i="57"/>
  <c r="D673" i="57" s="1"/>
  <c r="H672" i="57"/>
  <c r="F672" i="57"/>
  <c r="C672" i="57"/>
  <c r="D672" i="57" s="1"/>
  <c r="H671" i="57"/>
  <c r="F671" i="57"/>
  <c r="C671" i="57"/>
  <c r="D671" i="57" s="1"/>
  <c r="H670" i="57"/>
  <c r="F670" i="57"/>
  <c r="C670" i="57"/>
  <c r="D670" i="57" s="1"/>
  <c r="H669" i="57"/>
  <c r="F669" i="57"/>
  <c r="C669" i="57"/>
  <c r="D669" i="57" s="1"/>
  <c r="H668" i="57"/>
  <c r="F668" i="57"/>
  <c r="C668" i="57"/>
  <c r="D668" i="57" s="1"/>
  <c r="H667" i="57"/>
  <c r="F667" i="57"/>
  <c r="C667" i="57"/>
  <c r="D667" i="57" s="1"/>
  <c r="H666" i="57"/>
  <c r="F666" i="57"/>
  <c r="C666" i="57"/>
  <c r="D666" i="57" s="1"/>
  <c r="H665" i="57"/>
  <c r="F665" i="57"/>
  <c r="C665" i="57"/>
  <c r="D665" i="57" s="1"/>
  <c r="H664" i="57"/>
  <c r="F664" i="57"/>
  <c r="C664" i="57"/>
  <c r="D664" i="57" s="1"/>
  <c r="H663" i="57"/>
  <c r="F663" i="57"/>
  <c r="C663" i="57"/>
  <c r="D663" i="57" s="1"/>
  <c r="H662" i="57"/>
  <c r="F662" i="57"/>
  <c r="C662" i="57"/>
  <c r="D662" i="57" s="1"/>
  <c r="H661" i="57"/>
  <c r="F661" i="57"/>
  <c r="C661" i="57"/>
  <c r="D661" i="57" s="1"/>
  <c r="H660" i="57"/>
  <c r="F660" i="57"/>
  <c r="C660" i="57"/>
  <c r="D660" i="57" s="1"/>
  <c r="H659" i="57"/>
  <c r="F659" i="57"/>
  <c r="C659" i="57"/>
  <c r="D659" i="57" s="1"/>
  <c r="H658" i="57"/>
  <c r="F658" i="57"/>
  <c r="C658" i="57"/>
  <c r="D658" i="57" s="1"/>
  <c r="H657" i="57"/>
  <c r="F657" i="57"/>
  <c r="C657" i="57"/>
  <c r="D657" i="57" s="1"/>
  <c r="H656" i="57"/>
  <c r="F656" i="57"/>
  <c r="C656" i="57"/>
  <c r="D656" i="57" s="1"/>
  <c r="H655" i="57"/>
  <c r="F655" i="57"/>
  <c r="C655" i="57"/>
  <c r="D655" i="57" s="1"/>
  <c r="H654" i="57"/>
  <c r="F654" i="57"/>
  <c r="C654" i="57"/>
  <c r="D654" i="57" s="1"/>
  <c r="H653" i="57"/>
  <c r="F653" i="57"/>
  <c r="C653" i="57"/>
  <c r="D653" i="57" s="1"/>
  <c r="H652" i="57"/>
  <c r="F652" i="57"/>
  <c r="C652" i="57"/>
  <c r="D652" i="57" s="1"/>
  <c r="H651" i="57"/>
  <c r="F651" i="57"/>
  <c r="C651" i="57"/>
  <c r="D651" i="57" s="1"/>
  <c r="H650" i="57"/>
  <c r="F650" i="57"/>
  <c r="C650" i="57"/>
  <c r="D650" i="57" s="1"/>
  <c r="H649" i="57"/>
  <c r="F649" i="57"/>
  <c r="C649" i="57"/>
  <c r="D649" i="57" s="1"/>
  <c r="H648" i="57"/>
  <c r="F648" i="57"/>
  <c r="C648" i="57"/>
  <c r="D648" i="57" s="1"/>
  <c r="H647" i="57"/>
  <c r="F647" i="57"/>
  <c r="C647" i="57"/>
  <c r="D647" i="57" s="1"/>
  <c r="H646" i="57"/>
  <c r="F646" i="57"/>
  <c r="C646" i="57"/>
  <c r="D646" i="57" s="1"/>
  <c r="H645" i="57"/>
  <c r="F645" i="57"/>
  <c r="C645" i="57"/>
  <c r="D645" i="57" s="1"/>
  <c r="H644" i="57"/>
  <c r="F644" i="57"/>
  <c r="C644" i="57"/>
  <c r="D644" i="57" s="1"/>
  <c r="H643" i="57"/>
  <c r="F643" i="57"/>
  <c r="C643" i="57"/>
  <c r="D643" i="57" s="1"/>
  <c r="H642" i="57"/>
  <c r="F642" i="57"/>
  <c r="C642" i="57"/>
  <c r="D642" i="57" s="1"/>
  <c r="H641" i="57"/>
  <c r="F641" i="57"/>
  <c r="C641" i="57"/>
  <c r="D641" i="57" s="1"/>
  <c r="H640" i="57"/>
  <c r="F640" i="57"/>
  <c r="C640" i="57"/>
  <c r="D640" i="57" s="1"/>
  <c r="H639" i="57"/>
  <c r="F639" i="57"/>
  <c r="C639" i="57"/>
  <c r="D639" i="57" s="1"/>
  <c r="H638" i="57"/>
  <c r="F638" i="57"/>
  <c r="C638" i="57"/>
  <c r="D638" i="57" s="1"/>
  <c r="H637" i="57"/>
  <c r="F637" i="57"/>
  <c r="C637" i="57"/>
  <c r="D637" i="57" s="1"/>
  <c r="H636" i="57"/>
  <c r="F636" i="57"/>
  <c r="C636" i="57"/>
  <c r="D636" i="57" s="1"/>
  <c r="H635" i="57"/>
  <c r="F635" i="57"/>
  <c r="C635" i="57"/>
  <c r="D635" i="57" s="1"/>
  <c r="H634" i="57"/>
  <c r="F634" i="57"/>
  <c r="C634" i="57"/>
  <c r="D634" i="57" s="1"/>
  <c r="H633" i="57"/>
  <c r="F633" i="57"/>
  <c r="C633" i="57"/>
  <c r="D633" i="57" s="1"/>
  <c r="H632" i="57"/>
  <c r="F632" i="57"/>
  <c r="C632" i="57"/>
  <c r="D632" i="57" s="1"/>
  <c r="H631" i="57"/>
  <c r="F631" i="57"/>
  <c r="C631" i="57"/>
  <c r="D631" i="57" s="1"/>
  <c r="H630" i="57"/>
  <c r="F630" i="57"/>
  <c r="C630" i="57"/>
  <c r="D630" i="57" s="1"/>
  <c r="H629" i="57"/>
  <c r="F629" i="57"/>
  <c r="C629" i="57"/>
  <c r="D629" i="57" s="1"/>
  <c r="H628" i="57"/>
  <c r="F628" i="57"/>
  <c r="C628" i="57"/>
  <c r="D628" i="57" s="1"/>
  <c r="H627" i="57"/>
  <c r="F627" i="57"/>
  <c r="C627" i="57"/>
  <c r="D627" i="57" s="1"/>
  <c r="H626" i="57"/>
  <c r="F626" i="57"/>
  <c r="C626" i="57"/>
  <c r="D626" i="57" s="1"/>
  <c r="H625" i="57"/>
  <c r="F625" i="57"/>
  <c r="C625" i="57"/>
  <c r="D625" i="57" s="1"/>
  <c r="H624" i="57"/>
  <c r="F624" i="57"/>
  <c r="C624" i="57"/>
  <c r="D624" i="57" s="1"/>
  <c r="H623" i="57"/>
  <c r="F623" i="57"/>
  <c r="C623" i="57"/>
  <c r="D623" i="57" s="1"/>
  <c r="H622" i="57"/>
  <c r="F622" i="57"/>
  <c r="C622" i="57"/>
  <c r="D622" i="57" s="1"/>
  <c r="H621" i="57"/>
  <c r="F621" i="57"/>
  <c r="C621" i="57"/>
  <c r="D621" i="57" s="1"/>
  <c r="H620" i="57"/>
  <c r="C620" i="57"/>
  <c r="D620" i="57" s="1"/>
  <c r="H619" i="57"/>
  <c r="F619" i="57"/>
  <c r="C619" i="57"/>
  <c r="D619" i="57" s="1"/>
  <c r="H618" i="57"/>
  <c r="F618" i="57"/>
  <c r="C618" i="57"/>
  <c r="D618" i="57"/>
  <c r="H617" i="57"/>
  <c r="F617" i="57"/>
  <c r="C617" i="57"/>
  <c r="D617" i="57" s="1"/>
  <c r="H616" i="57"/>
  <c r="F616" i="57"/>
  <c r="C616" i="57"/>
  <c r="D616" i="57" s="1"/>
  <c r="H615" i="57"/>
  <c r="F615" i="57"/>
  <c r="C615" i="57"/>
  <c r="D615" i="57" s="1"/>
  <c r="H614" i="57"/>
  <c r="F614" i="57"/>
  <c r="C614" i="57"/>
  <c r="D614" i="57"/>
  <c r="H613" i="57"/>
  <c r="F613" i="57"/>
  <c r="C613" i="57"/>
  <c r="D613" i="57" s="1"/>
  <c r="H612" i="57"/>
  <c r="F612" i="57"/>
  <c r="C612" i="57"/>
  <c r="D612" i="57" s="1"/>
  <c r="H611" i="57"/>
  <c r="F611" i="57"/>
  <c r="C611" i="57"/>
  <c r="D611" i="57" s="1"/>
  <c r="H610" i="57"/>
  <c r="F610" i="57"/>
  <c r="C610" i="57"/>
  <c r="D610" i="57" s="1"/>
  <c r="H609" i="57"/>
  <c r="F609" i="57"/>
  <c r="C609" i="57"/>
  <c r="D609" i="57" s="1"/>
  <c r="H608" i="57"/>
  <c r="F608" i="57"/>
  <c r="C608" i="57"/>
  <c r="D608" i="57" s="1"/>
  <c r="H607" i="57"/>
  <c r="F607" i="57"/>
  <c r="C607" i="57"/>
  <c r="D607" i="57" s="1"/>
  <c r="H606" i="57"/>
  <c r="F606" i="57"/>
  <c r="C606" i="57"/>
  <c r="D606" i="57" s="1"/>
  <c r="H605" i="57"/>
  <c r="F605" i="57"/>
  <c r="C605" i="57"/>
  <c r="D605" i="57" s="1"/>
  <c r="H604" i="57"/>
  <c r="F604" i="57"/>
  <c r="C604" i="57"/>
  <c r="D604" i="57" s="1"/>
  <c r="H603" i="57"/>
  <c r="F603" i="57"/>
  <c r="C603" i="57"/>
  <c r="D603" i="57" s="1"/>
  <c r="H602" i="57"/>
  <c r="F602" i="57"/>
  <c r="C602" i="57"/>
  <c r="D602" i="57" s="1"/>
  <c r="H601" i="57"/>
  <c r="F601" i="57"/>
  <c r="C601" i="57"/>
  <c r="D601" i="57" s="1"/>
  <c r="H600" i="57"/>
  <c r="F600" i="57"/>
  <c r="C600" i="57"/>
  <c r="D600" i="57" s="1"/>
  <c r="H599" i="57"/>
  <c r="F599" i="57"/>
  <c r="C599" i="57"/>
  <c r="D599" i="57" s="1"/>
  <c r="H598" i="57"/>
  <c r="F598" i="57"/>
  <c r="C598" i="57"/>
  <c r="D598" i="57"/>
  <c r="H597" i="57"/>
  <c r="F597" i="57"/>
  <c r="C597" i="57"/>
  <c r="D597" i="57" s="1"/>
  <c r="H596" i="57"/>
  <c r="F596" i="57"/>
  <c r="C596" i="57"/>
  <c r="D596" i="57" s="1"/>
  <c r="H595" i="57"/>
  <c r="F595" i="57"/>
  <c r="C595" i="57"/>
  <c r="D595" i="57" s="1"/>
  <c r="H594" i="57"/>
  <c r="F594" i="57"/>
  <c r="C594" i="57"/>
  <c r="D594" i="57"/>
  <c r="H593" i="57"/>
  <c r="F593" i="57"/>
  <c r="C593" i="57"/>
  <c r="D593" i="57" s="1"/>
  <c r="H592" i="57"/>
  <c r="F592" i="57"/>
  <c r="C592" i="57"/>
  <c r="D592" i="57" s="1"/>
  <c r="H591" i="57"/>
  <c r="F591" i="57"/>
  <c r="C591" i="57"/>
  <c r="D591" i="57" s="1"/>
  <c r="H590" i="57"/>
  <c r="F590" i="57"/>
  <c r="C590" i="57"/>
  <c r="D590" i="57"/>
  <c r="H589" i="57"/>
  <c r="F589" i="57"/>
  <c r="C589" i="57"/>
  <c r="D589" i="57" s="1"/>
  <c r="H588" i="57"/>
  <c r="F588" i="57"/>
  <c r="C588" i="57"/>
  <c r="D588" i="57" s="1"/>
  <c r="H587" i="57"/>
  <c r="F587" i="57"/>
  <c r="C587" i="57"/>
  <c r="D587" i="57" s="1"/>
  <c r="H586" i="57"/>
  <c r="F586" i="57"/>
  <c r="C586" i="57"/>
  <c r="D586" i="57"/>
  <c r="H585" i="57"/>
  <c r="F585" i="57"/>
  <c r="C585" i="57"/>
  <c r="D585" i="57" s="1"/>
  <c r="H584" i="57"/>
  <c r="F584" i="57"/>
  <c r="C584" i="57"/>
  <c r="D584" i="57" s="1"/>
  <c r="H583" i="57"/>
  <c r="F583" i="57"/>
  <c r="C583" i="57"/>
  <c r="D583" i="57" s="1"/>
  <c r="H582" i="57"/>
  <c r="F582" i="57"/>
  <c r="C582" i="57"/>
  <c r="D582" i="57"/>
  <c r="H581" i="57"/>
  <c r="F581" i="57"/>
  <c r="C581" i="57"/>
  <c r="D581" i="57" s="1"/>
  <c r="H580" i="57"/>
  <c r="F580" i="57"/>
  <c r="C580" i="57"/>
  <c r="D580" i="57" s="1"/>
  <c r="H579" i="57"/>
  <c r="F579" i="57"/>
  <c r="C579" i="57"/>
  <c r="D579" i="57" s="1"/>
  <c r="H578" i="57"/>
  <c r="F578" i="57"/>
  <c r="C578" i="57"/>
  <c r="D578" i="57"/>
  <c r="H577" i="57"/>
  <c r="F577" i="57"/>
  <c r="C577" i="57"/>
  <c r="D577" i="57" s="1"/>
  <c r="H576" i="57"/>
  <c r="F576" i="57"/>
  <c r="C576" i="57"/>
  <c r="D576" i="57" s="1"/>
  <c r="H575" i="57"/>
  <c r="F575" i="57"/>
  <c r="C575" i="57"/>
  <c r="D575" i="57" s="1"/>
  <c r="H574" i="57"/>
  <c r="F574" i="57"/>
  <c r="C574" i="57"/>
  <c r="D574" i="57" s="1"/>
  <c r="H573" i="57"/>
  <c r="F573" i="57"/>
  <c r="C573" i="57"/>
  <c r="D573" i="57" s="1"/>
  <c r="H572" i="57"/>
  <c r="F572" i="57"/>
  <c r="C572" i="57"/>
  <c r="D572" i="57" s="1"/>
  <c r="H571" i="57"/>
  <c r="F571" i="57"/>
  <c r="C571" i="57"/>
  <c r="D571" i="57" s="1"/>
  <c r="H570" i="57"/>
  <c r="F570" i="57"/>
  <c r="C570" i="57"/>
  <c r="D570" i="57"/>
  <c r="H569" i="57"/>
  <c r="F569" i="57"/>
  <c r="C569" i="57"/>
  <c r="D569" i="57" s="1"/>
  <c r="H568" i="57"/>
  <c r="F568" i="57"/>
  <c r="C568" i="57"/>
  <c r="D568" i="57" s="1"/>
  <c r="H567" i="57"/>
  <c r="F567" i="57"/>
  <c r="C567" i="57"/>
  <c r="D567" i="57" s="1"/>
  <c r="H566" i="57"/>
  <c r="F566" i="57"/>
  <c r="C566" i="57"/>
  <c r="D566" i="57"/>
  <c r="H565" i="57"/>
  <c r="F565" i="57"/>
  <c r="C565" i="57"/>
  <c r="D565" i="57" s="1"/>
  <c r="H564" i="57"/>
  <c r="F564" i="57"/>
  <c r="C564" i="57"/>
  <c r="D564" i="57" s="1"/>
  <c r="H563" i="57"/>
  <c r="F563" i="57"/>
  <c r="C563" i="57"/>
  <c r="D563" i="57" s="1"/>
  <c r="H562" i="57"/>
  <c r="F562" i="57"/>
  <c r="C562" i="57"/>
  <c r="D562" i="57" s="1"/>
  <c r="H561" i="57"/>
  <c r="F561" i="57"/>
  <c r="C561" i="57"/>
  <c r="D561" i="57" s="1"/>
  <c r="H560" i="57"/>
  <c r="F560" i="57"/>
  <c r="C560" i="57"/>
  <c r="D560" i="57" s="1"/>
  <c r="H559" i="57"/>
  <c r="F559" i="57"/>
  <c r="C559" i="57"/>
  <c r="D559" i="57" s="1"/>
  <c r="H558" i="57"/>
  <c r="F558" i="57"/>
  <c r="C558" i="57"/>
  <c r="D558" i="57" s="1"/>
  <c r="H557" i="57"/>
  <c r="F557" i="57"/>
  <c r="C557" i="57"/>
  <c r="D557" i="57" s="1"/>
  <c r="H556" i="57"/>
  <c r="F556" i="57"/>
  <c r="C556" i="57"/>
  <c r="D556" i="57" s="1"/>
  <c r="H555" i="57"/>
  <c r="F555" i="57"/>
  <c r="C555" i="57"/>
  <c r="D555" i="57" s="1"/>
  <c r="H554" i="57"/>
  <c r="F554" i="57"/>
  <c r="C554" i="57"/>
  <c r="D554" i="57"/>
  <c r="H553" i="57"/>
  <c r="F553" i="57"/>
  <c r="C553" i="57"/>
  <c r="D553" i="57" s="1"/>
  <c r="H552" i="57"/>
  <c r="F552" i="57"/>
  <c r="C552" i="57"/>
  <c r="D552" i="57" s="1"/>
  <c r="H551" i="57"/>
  <c r="F551" i="57"/>
  <c r="C551" i="57"/>
  <c r="D551" i="57" s="1"/>
  <c r="H550" i="57"/>
  <c r="F550" i="57"/>
  <c r="C550" i="57"/>
  <c r="D550" i="57"/>
  <c r="H549" i="57"/>
  <c r="F549" i="57"/>
  <c r="C549" i="57"/>
  <c r="D549" i="57" s="1"/>
  <c r="H548" i="57"/>
  <c r="F548" i="57"/>
  <c r="C548" i="57"/>
  <c r="D548" i="57" s="1"/>
  <c r="H547" i="57"/>
  <c r="F547" i="57"/>
  <c r="C547" i="57"/>
  <c r="D547" i="57" s="1"/>
  <c r="H546" i="57"/>
  <c r="F546" i="57"/>
  <c r="C546" i="57"/>
  <c r="D546" i="57"/>
  <c r="H545" i="57"/>
  <c r="F545" i="57"/>
  <c r="C545" i="57"/>
  <c r="D545" i="57" s="1"/>
  <c r="H544" i="57"/>
  <c r="F544" i="57"/>
  <c r="C544" i="57"/>
  <c r="D544" i="57" s="1"/>
  <c r="H543" i="57"/>
  <c r="F543" i="57"/>
  <c r="C543" i="57"/>
  <c r="D543" i="57" s="1"/>
  <c r="H542" i="57"/>
  <c r="F542" i="57"/>
  <c r="C542" i="57"/>
  <c r="D542" i="57" s="1"/>
  <c r="H541" i="57"/>
  <c r="F541" i="57"/>
  <c r="C541" i="57"/>
  <c r="D541" i="57" s="1"/>
  <c r="H540" i="57"/>
  <c r="F540" i="57"/>
  <c r="C540" i="57"/>
  <c r="D540" i="57" s="1"/>
  <c r="H539" i="57"/>
  <c r="F539" i="57"/>
  <c r="C539" i="57"/>
  <c r="D539" i="57" s="1"/>
  <c r="H538" i="57"/>
  <c r="F538" i="57"/>
  <c r="C538" i="57"/>
  <c r="D538" i="57" s="1"/>
  <c r="H537" i="57"/>
  <c r="F537" i="57"/>
  <c r="C537" i="57"/>
  <c r="D537" i="57" s="1"/>
  <c r="H536" i="57"/>
  <c r="F536" i="57"/>
  <c r="C536" i="57"/>
  <c r="D536" i="57" s="1"/>
  <c r="H535" i="57"/>
  <c r="F535" i="57"/>
  <c r="C535" i="57"/>
  <c r="D535" i="57" s="1"/>
  <c r="H534" i="57"/>
  <c r="F534" i="57"/>
  <c r="C534" i="57"/>
  <c r="D534" i="57" s="1"/>
  <c r="H533" i="57"/>
  <c r="F533" i="57"/>
  <c r="C533" i="57"/>
  <c r="D533" i="57" s="1"/>
  <c r="H532" i="57"/>
  <c r="F532" i="57"/>
  <c r="C532" i="57"/>
  <c r="D532" i="57" s="1"/>
  <c r="H531" i="57"/>
  <c r="F531" i="57"/>
  <c r="C531" i="57"/>
  <c r="D531" i="57" s="1"/>
  <c r="H530" i="57"/>
  <c r="F530" i="57"/>
  <c r="C530" i="57"/>
  <c r="D530" i="57" s="1"/>
  <c r="H529" i="57"/>
  <c r="F529" i="57"/>
  <c r="C529" i="57"/>
  <c r="D529" i="57" s="1"/>
  <c r="H528" i="57"/>
  <c r="F528" i="57"/>
  <c r="C528" i="57"/>
  <c r="D528" i="57" s="1"/>
  <c r="H527" i="57"/>
  <c r="F527" i="57"/>
  <c r="C527" i="57"/>
  <c r="D527" i="57" s="1"/>
  <c r="H526" i="57"/>
  <c r="F526" i="57"/>
  <c r="C526" i="57"/>
  <c r="D526" i="57" s="1"/>
  <c r="H525" i="57"/>
  <c r="F525" i="57"/>
  <c r="C525" i="57"/>
  <c r="D525" i="57" s="1"/>
  <c r="H524" i="57"/>
  <c r="F524" i="57"/>
  <c r="C524" i="57"/>
  <c r="D524" i="57" s="1"/>
  <c r="H523" i="57"/>
  <c r="F523" i="57"/>
  <c r="C523" i="57"/>
  <c r="D523" i="57" s="1"/>
  <c r="H522" i="57"/>
  <c r="F522" i="57"/>
  <c r="C522" i="57"/>
  <c r="D522" i="57"/>
  <c r="H521" i="57"/>
  <c r="F521" i="57"/>
  <c r="C521" i="57"/>
  <c r="D521" i="57" s="1"/>
  <c r="H520" i="57"/>
  <c r="F520" i="57"/>
  <c r="C520" i="57"/>
  <c r="D520" i="57" s="1"/>
  <c r="H519" i="57"/>
  <c r="F519" i="57"/>
  <c r="C519" i="57"/>
  <c r="D519" i="57" s="1"/>
  <c r="H518" i="57"/>
  <c r="F518" i="57"/>
  <c r="C518" i="57"/>
  <c r="D518" i="57"/>
  <c r="H517" i="57"/>
  <c r="F517" i="57"/>
  <c r="C517" i="57"/>
  <c r="D517" i="57" s="1"/>
  <c r="H516" i="57"/>
  <c r="F516" i="57"/>
  <c r="C516" i="57"/>
  <c r="D516" i="57" s="1"/>
  <c r="H515" i="57"/>
  <c r="F515" i="57"/>
  <c r="C515" i="57"/>
  <c r="D515" i="57" s="1"/>
  <c r="H514" i="57"/>
  <c r="F514" i="57"/>
  <c r="C514" i="57"/>
  <c r="D514" i="57" s="1"/>
  <c r="H513" i="57"/>
  <c r="F513" i="57"/>
  <c r="C513" i="57"/>
  <c r="D513" i="57" s="1"/>
  <c r="H512" i="57"/>
  <c r="F512" i="57"/>
  <c r="C512" i="57"/>
  <c r="D512" i="57" s="1"/>
  <c r="H511" i="57"/>
  <c r="F511" i="57"/>
  <c r="C511" i="57"/>
  <c r="D511" i="57" s="1"/>
  <c r="H510" i="57"/>
  <c r="F510" i="57"/>
  <c r="C510" i="57"/>
  <c r="D510" i="57" s="1"/>
  <c r="H509" i="57"/>
  <c r="F509" i="57"/>
  <c r="C509" i="57"/>
  <c r="D509" i="57" s="1"/>
  <c r="H508" i="57"/>
  <c r="F508" i="57"/>
  <c r="C508" i="57"/>
  <c r="D508" i="57" s="1"/>
  <c r="H507" i="57"/>
  <c r="F507" i="57"/>
  <c r="C507" i="57"/>
  <c r="D507" i="57" s="1"/>
  <c r="H506" i="57"/>
  <c r="F506" i="57"/>
  <c r="C506" i="57"/>
  <c r="D506" i="57" s="1"/>
  <c r="H505" i="57"/>
  <c r="F505" i="57"/>
  <c r="C505" i="57"/>
  <c r="D505" i="57" s="1"/>
  <c r="H504" i="57"/>
  <c r="F504" i="57"/>
  <c r="C504" i="57"/>
  <c r="D504" i="57" s="1"/>
  <c r="H503" i="57"/>
  <c r="F503" i="57"/>
  <c r="C503" i="57"/>
  <c r="D503" i="57" s="1"/>
  <c r="H502" i="57"/>
  <c r="F502" i="57"/>
  <c r="C502" i="57"/>
  <c r="D502" i="57"/>
  <c r="H501" i="57"/>
  <c r="F501" i="57"/>
  <c r="C501" i="57"/>
  <c r="D501" i="57" s="1"/>
  <c r="H500" i="57"/>
  <c r="F500" i="57"/>
  <c r="C500" i="57"/>
  <c r="D500" i="57" s="1"/>
  <c r="H499" i="57"/>
  <c r="F499" i="57"/>
  <c r="C499" i="57"/>
  <c r="D499" i="57" s="1"/>
  <c r="H498" i="57"/>
  <c r="F498" i="57"/>
  <c r="C498" i="57"/>
  <c r="D498" i="57"/>
  <c r="H497" i="57"/>
  <c r="F497" i="57"/>
  <c r="C497" i="57"/>
  <c r="D497" i="57" s="1"/>
  <c r="H496" i="57"/>
  <c r="F496" i="57"/>
  <c r="C496" i="57"/>
  <c r="D496" i="57" s="1"/>
  <c r="H495" i="57"/>
  <c r="F495" i="57"/>
  <c r="C495" i="57"/>
  <c r="D495" i="57" s="1"/>
  <c r="H494" i="57"/>
  <c r="F494" i="57"/>
  <c r="C494" i="57"/>
  <c r="D494" i="57"/>
  <c r="H493" i="57"/>
  <c r="F493" i="57"/>
  <c r="C493" i="57"/>
  <c r="D493" i="57" s="1"/>
  <c r="H492" i="57"/>
  <c r="F492" i="57"/>
  <c r="C492" i="57"/>
  <c r="D492" i="57" s="1"/>
  <c r="H491" i="57"/>
  <c r="F491" i="57"/>
  <c r="C491" i="57"/>
  <c r="D491" i="57" s="1"/>
  <c r="H490" i="57"/>
  <c r="F490" i="57"/>
  <c r="C490" i="57"/>
  <c r="D490" i="57" s="1"/>
  <c r="H489" i="57"/>
  <c r="F489" i="57"/>
  <c r="C489" i="57"/>
  <c r="D489" i="57" s="1"/>
  <c r="H488" i="57"/>
  <c r="F488" i="57"/>
  <c r="C488" i="57"/>
  <c r="D488" i="57" s="1"/>
  <c r="H487" i="57"/>
  <c r="F487" i="57"/>
  <c r="C487" i="57"/>
  <c r="D487" i="57" s="1"/>
  <c r="H486" i="57"/>
  <c r="F486" i="57"/>
  <c r="C486" i="57"/>
  <c r="D486" i="57" s="1"/>
  <c r="H485" i="57"/>
  <c r="F485" i="57"/>
  <c r="C485" i="57"/>
  <c r="D485" i="57" s="1"/>
  <c r="H484" i="57"/>
  <c r="F484" i="57"/>
  <c r="C484" i="57"/>
  <c r="D484" i="57" s="1"/>
  <c r="H483" i="57"/>
  <c r="F483" i="57"/>
  <c r="C483" i="57"/>
  <c r="D483" i="57" s="1"/>
  <c r="H482" i="57"/>
  <c r="F482" i="57"/>
  <c r="C482" i="57"/>
  <c r="D482" i="57" s="1"/>
  <c r="H481" i="57"/>
  <c r="F481" i="57"/>
  <c r="C481" i="57"/>
  <c r="D481" i="57" s="1"/>
  <c r="H480" i="57"/>
  <c r="F480" i="57"/>
  <c r="C480" i="57"/>
  <c r="D480" i="57" s="1"/>
  <c r="H479" i="57"/>
  <c r="F479" i="57"/>
  <c r="C479" i="57"/>
  <c r="D479" i="57" s="1"/>
  <c r="H478" i="57"/>
  <c r="F478" i="57"/>
  <c r="C478" i="57"/>
  <c r="D478" i="57" s="1"/>
  <c r="H477" i="57"/>
  <c r="F477" i="57"/>
  <c r="C477" i="57"/>
  <c r="D477" i="57" s="1"/>
  <c r="H476" i="57"/>
  <c r="F476" i="57"/>
  <c r="C476" i="57"/>
  <c r="D476" i="57" s="1"/>
  <c r="H475" i="57"/>
  <c r="F475" i="57"/>
  <c r="C475" i="57"/>
  <c r="D475" i="57" s="1"/>
  <c r="H474" i="57"/>
  <c r="F474" i="57"/>
  <c r="C474" i="57"/>
  <c r="D474" i="57" s="1"/>
  <c r="H473" i="57"/>
  <c r="F473" i="57"/>
  <c r="C473" i="57"/>
  <c r="D473" i="57" s="1"/>
  <c r="H472" i="57"/>
  <c r="F472" i="57"/>
  <c r="C472" i="57"/>
  <c r="D472" i="57" s="1"/>
  <c r="H471" i="57"/>
  <c r="F471" i="57"/>
  <c r="C471" i="57"/>
  <c r="D471" i="57" s="1"/>
  <c r="H470" i="57"/>
  <c r="F470" i="57"/>
  <c r="C470" i="57"/>
  <c r="D470" i="57" s="1"/>
  <c r="H469" i="57"/>
  <c r="F469" i="57"/>
  <c r="C469" i="57"/>
  <c r="D469" i="57" s="1"/>
  <c r="H468" i="57"/>
  <c r="F468" i="57"/>
  <c r="C468" i="57"/>
  <c r="D468" i="57" s="1"/>
  <c r="H467" i="57"/>
  <c r="F467" i="57"/>
  <c r="C467" i="57"/>
  <c r="D467" i="57" s="1"/>
  <c r="H466" i="57"/>
  <c r="F466" i="57"/>
  <c r="C466" i="57"/>
  <c r="D466" i="57" s="1"/>
  <c r="H465" i="57"/>
  <c r="F465" i="57"/>
  <c r="C465" i="57"/>
  <c r="D465" i="57" s="1"/>
  <c r="H464" i="57"/>
  <c r="F464" i="57"/>
  <c r="C464" i="57"/>
  <c r="D464" i="57" s="1"/>
  <c r="H463" i="57"/>
  <c r="F463" i="57"/>
  <c r="C463" i="57"/>
  <c r="D463" i="57" s="1"/>
  <c r="H462" i="57"/>
  <c r="F462" i="57"/>
  <c r="C462" i="57"/>
  <c r="D462" i="57" s="1"/>
  <c r="H461" i="57"/>
  <c r="F461" i="57"/>
  <c r="C461" i="57"/>
  <c r="D461" i="57" s="1"/>
  <c r="H460" i="57"/>
  <c r="F460" i="57"/>
  <c r="C460" i="57"/>
  <c r="D460" i="57" s="1"/>
  <c r="H459" i="57"/>
  <c r="F459" i="57"/>
  <c r="C459" i="57"/>
  <c r="D459" i="57" s="1"/>
  <c r="H458" i="57"/>
  <c r="F458" i="57"/>
  <c r="C458" i="57"/>
  <c r="D458" i="57" s="1"/>
  <c r="H457" i="57"/>
  <c r="F457" i="57"/>
  <c r="C457" i="57"/>
  <c r="D457" i="57" s="1"/>
  <c r="H456" i="57"/>
  <c r="F456" i="57"/>
  <c r="C456" i="57"/>
  <c r="D456" i="57" s="1"/>
  <c r="H455" i="57"/>
  <c r="F455" i="57"/>
  <c r="C455" i="57"/>
  <c r="D455" i="57" s="1"/>
  <c r="H454" i="57"/>
  <c r="F454" i="57"/>
  <c r="C454" i="57"/>
  <c r="D454" i="57" s="1"/>
  <c r="H453" i="57"/>
  <c r="F453" i="57"/>
  <c r="C453" i="57"/>
  <c r="D453" i="57" s="1"/>
  <c r="H452" i="57"/>
  <c r="F452" i="57"/>
  <c r="C452" i="57"/>
  <c r="D452" i="57" s="1"/>
  <c r="H451" i="57"/>
  <c r="F451" i="57"/>
  <c r="C451" i="57"/>
  <c r="D451" i="57" s="1"/>
  <c r="H450" i="57"/>
  <c r="F450" i="57"/>
  <c r="C450" i="57"/>
  <c r="D450" i="57"/>
  <c r="H449" i="57"/>
  <c r="F449" i="57"/>
  <c r="C449" i="57"/>
  <c r="D449" i="57" s="1"/>
  <c r="H448" i="57"/>
  <c r="F448" i="57"/>
  <c r="C448" i="57"/>
  <c r="D448" i="57" s="1"/>
  <c r="H447" i="57"/>
  <c r="F447" i="57"/>
  <c r="C447" i="57"/>
  <c r="D447" i="57" s="1"/>
  <c r="H446" i="57"/>
  <c r="F446" i="57"/>
  <c r="C446" i="57"/>
  <c r="D446" i="57" s="1"/>
  <c r="H445" i="57"/>
  <c r="F445" i="57"/>
  <c r="C445" i="57"/>
  <c r="D445" i="57" s="1"/>
  <c r="H444" i="57"/>
  <c r="F444" i="57"/>
  <c r="C444" i="57"/>
  <c r="D444" i="57" s="1"/>
  <c r="H443" i="57"/>
  <c r="F443" i="57"/>
  <c r="C443" i="57"/>
  <c r="D443" i="57" s="1"/>
  <c r="H442" i="57"/>
  <c r="F442" i="57"/>
  <c r="C442" i="57"/>
  <c r="D442" i="57" s="1"/>
  <c r="H441" i="57"/>
  <c r="F441" i="57"/>
  <c r="C441" i="57"/>
  <c r="D441" i="57" s="1"/>
  <c r="H440" i="57"/>
  <c r="F440" i="57"/>
  <c r="C440" i="57"/>
  <c r="D440" i="57" s="1"/>
  <c r="H439" i="57"/>
  <c r="F439" i="57"/>
  <c r="C439" i="57"/>
  <c r="D439" i="57" s="1"/>
  <c r="H438" i="57"/>
  <c r="F438" i="57"/>
  <c r="C438" i="57"/>
  <c r="D438" i="57" s="1"/>
  <c r="H437" i="57"/>
  <c r="F437" i="57"/>
  <c r="C437" i="57"/>
  <c r="D437" i="57" s="1"/>
  <c r="H436" i="57"/>
  <c r="F436" i="57"/>
  <c r="C436" i="57"/>
  <c r="D436" i="57" s="1"/>
  <c r="H435" i="57"/>
  <c r="F435" i="57"/>
  <c r="C435" i="57"/>
  <c r="D435" i="57" s="1"/>
  <c r="H434" i="57"/>
  <c r="F434" i="57"/>
  <c r="C434" i="57"/>
  <c r="D434" i="57" s="1"/>
  <c r="H433" i="57"/>
  <c r="F433" i="57"/>
  <c r="C433" i="57"/>
  <c r="D433" i="57" s="1"/>
  <c r="H432" i="57"/>
  <c r="F432" i="57"/>
  <c r="C432" i="57"/>
  <c r="D432" i="57" s="1"/>
  <c r="H431" i="57"/>
  <c r="F431" i="57"/>
  <c r="C431" i="57"/>
  <c r="D431" i="57" s="1"/>
  <c r="H430" i="57"/>
  <c r="F430" i="57"/>
  <c r="C430" i="57"/>
  <c r="D430" i="57" s="1"/>
  <c r="H429" i="57"/>
  <c r="F429" i="57"/>
  <c r="C429" i="57"/>
  <c r="D429" i="57" s="1"/>
  <c r="H428" i="57"/>
  <c r="F428" i="57"/>
  <c r="C428" i="57"/>
  <c r="D428" i="57" s="1"/>
  <c r="H427" i="57"/>
  <c r="F427" i="57"/>
  <c r="C427" i="57"/>
  <c r="D427" i="57" s="1"/>
  <c r="H426" i="57"/>
  <c r="F426" i="57"/>
  <c r="C426" i="57"/>
  <c r="D426" i="57" s="1"/>
  <c r="H425" i="57"/>
  <c r="F425" i="57"/>
  <c r="C425" i="57"/>
  <c r="D425" i="57" s="1"/>
  <c r="H424" i="57"/>
  <c r="F424" i="57"/>
  <c r="C424" i="57"/>
  <c r="D424" i="57" s="1"/>
  <c r="H423" i="57"/>
  <c r="F423" i="57"/>
  <c r="C423" i="57"/>
  <c r="D423" i="57" s="1"/>
  <c r="H422" i="57"/>
  <c r="F422" i="57"/>
  <c r="C422" i="57"/>
  <c r="D422" i="57" s="1"/>
  <c r="H421" i="57"/>
  <c r="F421" i="57"/>
  <c r="C421" i="57"/>
  <c r="D421" i="57" s="1"/>
  <c r="H420" i="57"/>
  <c r="F420" i="57"/>
  <c r="C420" i="57"/>
  <c r="D420" i="57" s="1"/>
  <c r="H419" i="57"/>
  <c r="F419" i="57"/>
  <c r="C419" i="57"/>
  <c r="D419" i="57" s="1"/>
  <c r="H418" i="57"/>
  <c r="F418" i="57"/>
  <c r="C418" i="57"/>
  <c r="D418" i="57" s="1"/>
  <c r="H417" i="57"/>
  <c r="F417" i="57"/>
  <c r="C417" i="57"/>
  <c r="D417" i="57" s="1"/>
  <c r="H416" i="57"/>
  <c r="F416" i="57"/>
  <c r="C416" i="57"/>
  <c r="D416" i="57" s="1"/>
  <c r="H415" i="57"/>
  <c r="F415" i="57"/>
  <c r="C415" i="57"/>
  <c r="D415" i="57" s="1"/>
  <c r="H414" i="57"/>
  <c r="F414" i="57"/>
  <c r="C414" i="57"/>
  <c r="D414" i="57" s="1"/>
  <c r="H413" i="57"/>
  <c r="F413" i="57"/>
  <c r="C413" i="57"/>
  <c r="D413" i="57" s="1"/>
  <c r="H412" i="57"/>
  <c r="F412" i="57"/>
  <c r="C412" i="57"/>
  <c r="D412" i="57" s="1"/>
  <c r="H411" i="57"/>
  <c r="F411" i="57"/>
  <c r="C411" i="57"/>
  <c r="D411" i="57" s="1"/>
  <c r="H410" i="57"/>
  <c r="F410" i="57"/>
  <c r="C410" i="57"/>
  <c r="D410" i="57" s="1"/>
  <c r="H409" i="57"/>
  <c r="F409" i="57"/>
  <c r="C409" i="57"/>
  <c r="D409" i="57" s="1"/>
  <c r="H408" i="57"/>
  <c r="F408" i="57"/>
  <c r="C408" i="57"/>
  <c r="D408" i="57" s="1"/>
  <c r="H407" i="57"/>
  <c r="F407" i="57"/>
  <c r="C407" i="57"/>
  <c r="D407" i="57" s="1"/>
  <c r="H406" i="57"/>
  <c r="F406" i="57"/>
  <c r="C406" i="57"/>
  <c r="D406" i="57"/>
  <c r="H405" i="57"/>
  <c r="F405" i="57"/>
  <c r="C405" i="57"/>
  <c r="D405" i="57" s="1"/>
  <c r="H404" i="57"/>
  <c r="F404" i="57"/>
  <c r="C404" i="57"/>
  <c r="D404" i="57" s="1"/>
  <c r="H403" i="57"/>
  <c r="F403" i="57"/>
  <c r="C403" i="57"/>
  <c r="D403" i="57" s="1"/>
  <c r="H402" i="57"/>
  <c r="F402" i="57"/>
  <c r="C402" i="57"/>
  <c r="D402" i="57" s="1"/>
  <c r="H401" i="57"/>
  <c r="F401" i="57"/>
  <c r="C401" i="57"/>
  <c r="D401" i="57" s="1"/>
  <c r="H400" i="57"/>
  <c r="F400" i="57"/>
  <c r="C400" i="57"/>
  <c r="D400" i="57"/>
  <c r="H399" i="57"/>
  <c r="F399" i="57"/>
  <c r="C399" i="57"/>
  <c r="D399" i="57" s="1"/>
  <c r="H398" i="57"/>
  <c r="F398" i="57"/>
  <c r="C398" i="57"/>
  <c r="D398" i="57" s="1"/>
  <c r="H397" i="57"/>
  <c r="F397" i="57"/>
  <c r="C397" i="57"/>
  <c r="D397" i="57" s="1"/>
  <c r="H396" i="57"/>
  <c r="F396" i="57"/>
  <c r="C396" i="57"/>
  <c r="D396" i="57" s="1"/>
  <c r="H395" i="57"/>
  <c r="F395" i="57"/>
  <c r="C395" i="57"/>
  <c r="D395" i="57" s="1"/>
  <c r="H394" i="57"/>
  <c r="F394" i="57"/>
  <c r="C394" i="57"/>
  <c r="D394" i="57" s="1"/>
  <c r="H393" i="57"/>
  <c r="F393" i="57"/>
  <c r="C393" i="57"/>
  <c r="D393" i="57" s="1"/>
  <c r="H392" i="57"/>
  <c r="F392" i="57"/>
  <c r="C392" i="57"/>
  <c r="D392" i="57" s="1"/>
  <c r="H391" i="57"/>
  <c r="F391" i="57"/>
  <c r="C391" i="57"/>
  <c r="D391" i="57" s="1"/>
  <c r="H390" i="57"/>
  <c r="F390" i="57"/>
  <c r="C390" i="57"/>
  <c r="D390" i="57" s="1"/>
  <c r="H389" i="57"/>
  <c r="F389" i="57"/>
  <c r="C389" i="57"/>
  <c r="D389" i="57" s="1"/>
  <c r="H388" i="57"/>
  <c r="F388" i="57"/>
  <c r="C388" i="57"/>
  <c r="D388" i="57"/>
  <c r="H387" i="57"/>
  <c r="F387" i="57"/>
  <c r="C387" i="57"/>
  <c r="D387" i="57" s="1"/>
  <c r="H386" i="57"/>
  <c r="F386" i="57"/>
  <c r="C386" i="57"/>
  <c r="D386" i="57" s="1"/>
  <c r="H385" i="57"/>
  <c r="F385" i="57"/>
  <c r="C385" i="57"/>
  <c r="D385" i="57" s="1"/>
  <c r="H384" i="57"/>
  <c r="F384" i="57"/>
  <c r="C384" i="57"/>
  <c r="D384" i="57"/>
  <c r="H383" i="57"/>
  <c r="F383" i="57"/>
  <c r="C383" i="57"/>
  <c r="D383" i="57" s="1"/>
  <c r="H382" i="57"/>
  <c r="F382" i="57"/>
  <c r="C382" i="57"/>
  <c r="D382" i="57" s="1"/>
  <c r="H381" i="57"/>
  <c r="F381" i="57"/>
  <c r="C381" i="57"/>
  <c r="D381" i="57" s="1"/>
  <c r="H380" i="57"/>
  <c r="F380" i="57"/>
  <c r="C380" i="57"/>
  <c r="D380" i="57" s="1"/>
  <c r="H379" i="57"/>
  <c r="F379" i="57"/>
  <c r="C379" i="57"/>
  <c r="D379" i="57" s="1"/>
  <c r="H378" i="57"/>
  <c r="F378" i="57"/>
  <c r="C378" i="57"/>
  <c r="D378" i="57" s="1"/>
  <c r="H377" i="57"/>
  <c r="F377" i="57"/>
  <c r="C377" i="57"/>
  <c r="D377" i="57" s="1"/>
  <c r="H376" i="57"/>
  <c r="F376" i="57"/>
  <c r="C376" i="57"/>
  <c r="D376" i="57" s="1"/>
  <c r="H375" i="57"/>
  <c r="F375" i="57"/>
  <c r="C375" i="57"/>
  <c r="D375" i="57" s="1"/>
  <c r="H374" i="57"/>
  <c r="F374" i="57"/>
  <c r="C374" i="57"/>
  <c r="D374" i="57" s="1"/>
  <c r="H373" i="57"/>
  <c r="F373" i="57"/>
  <c r="C373" i="57"/>
  <c r="D373" i="57" s="1"/>
  <c r="H372" i="57"/>
  <c r="F372" i="57"/>
  <c r="C372" i="57"/>
  <c r="D372" i="57" s="1"/>
  <c r="H371" i="57"/>
  <c r="F371" i="57"/>
  <c r="C371" i="57"/>
  <c r="D371" i="57" s="1"/>
  <c r="H370" i="57"/>
  <c r="F370" i="57"/>
  <c r="C370" i="57"/>
  <c r="D370" i="57" s="1"/>
  <c r="H369" i="57"/>
  <c r="F369" i="57"/>
  <c r="C369" i="57"/>
  <c r="D369" i="57" s="1"/>
  <c r="H368" i="57"/>
  <c r="F368" i="57"/>
  <c r="C368" i="57"/>
  <c r="D368" i="57" s="1"/>
  <c r="H367" i="57"/>
  <c r="F367" i="57"/>
  <c r="C367" i="57"/>
  <c r="D367" i="57" s="1"/>
  <c r="H366" i="57"/>
  <c r="F366" i="57"/>
  <c r="C366" i="57"/>
  <c r="D366" i="57"/>
  <c r="H365" i="57"/>
  <c r="F365" i="57"/>
  <c r="C365" i="57"/>
  <c r="D365" i="57" s="1"/>
  <c r="H364" i="57"/>
  <c r="F364" i="57"/>
  <c r="C364" i="57"/>
  <c r="D364" i="57" s="1"/>
  <c r="H363" i="57"/>
  <c r="F363" i="57"/>
  <c r="C363" i="57"/>
  <c r="D363" i="57" s="1"/>
  <c r="H362" i="57"/>
  <c r="F362" i="57"/>
  <c r="C362" i="57"/>
  <c r="D362" i="57" s="1"/>
  <c r="H361" i="57"/>
  <c r="F361" i="57"/>
  <c r="C361" i="57"/>
  <c r="D361" i="57" s="1"/>
  <c r="H360" i="57"/>
  <c r="F360" i="57"/>
  <c r="C360" i="57"/>
  <c r="D360" i="57" s="1"/>
  <c r="H359" i="57"/>
  <c r="F359" i="57"/>
  <c r="C359" i="57"/>
  <c r="D359" i="57" s="1"/>
  <c r="H358" i="57"/>
  <c r="F358" i="57"/>
  <c r="C358" i="57"/>
  <c r="D358" i="57" s="1"/>
  <c r="H357" i="57"/>
  <c r="F357" i="57"/>
  <c r="C357" i="57"/>
  <c r="D357" i="57" s="1"/>
  <c r="H356" i="57"/>
  <c r="F356" i="57"/>
  <c r="C356" i="57"/>
  <c r="D356" i="57"/>
  <c r="H355" i="57"/>
  <c r="F355" i="57"/>
  <c r="C355" i="57"/>
  <c r="D355" i="57" s="1"/>
  <c r="H354" i="57"/>
  <c r="F354" i="57"/>
  <c r="C354" i="57"/>
  <c r="D354" i="57" s="1"/>
  <c r="H353" i="57"/>
  <c r="F353" i="57"/>
  <c r="C353" i="57"/>
  <c r="D353" i="57" s="1"/>
  <c r="H352" i="57"/>
  <c r="F352" i="57"/>
  <c r="C352" i="57"/>
  <c r="D352" i="57" s="1"/>
  <c r="H351" i="57"/>
  <c r="F351" i="57"/>
  <c r="C351" i="57"/>
  <c r="D351" i="57" s="1"/>
  <c r="H350" i="57"/>
  <c r="F350" i="57"/>
  <c r="C350" i="57"/>
  <c r="D350" i="57" s="1"/>
  <c r="H349" i="57"/>
  <c r="F349" i="57"/>
  <c r="C349" i="57"/>
  <c r="D349" i="57" s="1"/>
  <c r="H348" i="57"/>
  <c r="F348" i="57"/>
  <c r="C348" i="57"/>
  <c r="D348" i="57" s="1"/>
  <c r="H347" i="57"/>
  <c r="F347" i="57"/>
  <c r="C347" i="57"/>
  <c r="D347" i="57" s="1"/>
  <c r="H346" i="57"/>
  <c r="F346" i="57"/>
  <c r="C346" i="57"/>
  <c r="D346" i="57" s="1"/>
  <c r="H345" i="57"/>
  <c r="F345" i="57"/>
  <c r="C345" i="57"/>
  <c r="D345" i="57" s="1"/>
  <c r="H344" i="57"/>
  <c r="F344" i="57"/>
  <c r="C344" i="57"/>
  <c r="D344" i="57" s="1"/>
  <c r="H343" i="57"/>
  <c r="F343" i="57"/>
  <c r="C343" i="57"/>
  <c r="D343" i="57" s="1"/>
  <c r="H342" i="57"/>
  <c r="F342" i="57"/>
  <c r="C342" i="57"/>
  <c r="D342" i="57" s="1"/>
  <c r="H341" i="57"/>
  <c r="F341" i="57"/>
  <c r="C341" i="57"/>
  <c r="D341" i="57" s="1"/>
  <c r="H340" i="57"/>
  <c r="F340" i="57"/>
  <c r="C340" i="57"/>
  <c r="D340" i="57" s="1"/>
  <c r="H339" i="57"/>
  <c r="F339" i="57"/>
  <c r="C339" i="57"/>
  <c r="D339" i="57" s="1"/>
  <c r="H338" i="57"/>
  <c r="F338" i="57"/>
  <c r="C338" i="57"/>
  <c r="D338" i="57" s="1"/>
  <c r="H337" i="57"/>
  <c r="F337" i="57"/>
  <c r="C337" i="57"/>
  <c r="D337" i="57" s="1"/>
  <c r="H336" i="57"/>
  <c r="F336" i="57"/>
  <c r="C336" i="57"/>
  <c r="D336" i="57" s="1"/>
  <c r="H335" i="57"/>
  <c r="F335" i="57"/>
  <c r="C335" i="57"/>
  <c r="D335" i="57" s="1"/>
  <c r="H334" i="57"/>
  <c r="F334" i="57"/>
  <c r="C334" i="57"/>
  <c r="D334" i="57" s="1"/>
  <c r="H333" i="57"/>
  <c r="F333" i="57"/>
  <c r="C333" i="57"/>
  <c r="D333" i="57" s="1"/>
  <c r="H332" i="57"/>
  <c r="F332" i="57"/>
  <c r="C332" i="57"/>
  <c r="D332" i="57" s="1"/>
  <c r="H331" i="57"/>
  <c r="F331" i="57"/>
  <c r="C331" i="57"/>
  <c r="D331" i="57" s="1"/>
  <c r="H330" i="57"/>
  <c r="F330" i="57"/>
  <c r="C330" i="57"/>
  <c r="D330" i="57" s="1"/>
  <c r="H329" i="57"/>
  <c r="F329" i="57"/>
  <c r="C329" i="57"/>
  <c r="D329" i="57" s="1"/>
  <c r="H328" i="57"/>
  <c r="F328" i="57"/>
  <c r="C328" i="57"/>
  <c r="D328" i="57" s="1"/>
  <c r="H327" i="57"/>
  <c r="F327" i="57"/>
  <c r="C327" i="57"/>
  <c r="D327" i="57" s="1"/>
  <c r="H326" i="57"/>
  <c r="F326" i="57"/>
  <c r="C326" i="57"/>
  <c r="D326" i="57" s="1"/>
  <c r="H325" i="57"/>
  <c r="F325" i="57"/>
  <c r="C325" i="57"/>
  <c r="D325" i="57" s="1"/>
  <c r="H324" i="57"/>
  <c r="F324" i="57"/>
  <c r="C324" i="57"/>
  <c r="D324" i="57" s="1"/>
  <c r="H323" i="57"/>
  <c r="F323" i="57"/>
  <c r="C323" i="57"/>
  <c r="D323" i="57" s="1"/>
  <c r="H322" i="57"/>
  <c r="F322" i="57"/>
  <c r="C322" i="57"/>
  <c r="D322" i="57" s="1"/>
  <c r="H321" i="57"/>
  <c r="F321" i="57"/>
  <c r="C321" i="57"/>
  <c r="D321" i="57" s="1"/>
  <c r="H320" i="57"/>
  <c r="F320" i="57"/>
  <c r="C320" i="57"/>
  <c r="D320" i="57" s="1"/>
  <c r="H319" i="57"/>
  <c r="F319" i="57"/>
  <c r="C319" i="57"/>
  <c r="D319" i="57"/>
  <c r="H318" i="57"/>
  <c r="F318" i="57"/>
  <c r="C318" i="57"/>
  <c r="D318" i="57" s="1"/>
  <c r="H317" i="57"/>
  <c r="F317" i="57"/>
  <c r="C317" i="57"/>
  <c r="D317" i="57" s="1"/>
  <c r="H316" i="57"/>
  <c r="F316" i="57"/>
  <c r="C316" i="57"/>
  <c r="D316" i="57" s="1"/>
  <c r="H315" i="57"/>
  <c r="F315" i="57"/>
  <c r="C315" i="57"/>
  <c r="D315" i="57" s="1"/>
  <c r="H314" i="57"/>
  <c r="F314" i="57"/>
  <c r="C314" i="57"/>
  <c r="D314" i="57" s="1"/>
  <c r="H313" i="57"/>
  <c r="F313" i="57"/>
  <c r="C313" i="57"/>
  <c r="D313" i="57" s="1"/>
  <c r="H312" i="57"/>
  <c r="F312" i="57"/>
  <c r="C312" i="57"/>
  <c r="D312" i="57" s="1"/>
  <c r="H311" i="57"/>
  <c r="F311" i="57"/>
  <c r="C311" i="57"/>
  <c r="D311" i="57" s="1"/>
  <c r="H310" i="57"/>
  <c r="F310" i="57"/>
  <c r="C310" i="57"/>
  <c r="D310" i="57" s="1"/>
  <c r="H309" i="57"/>
  <c r="F309" i="57"/>
  <c r="C309" i="57"/>
  <c r="D309" i="57" s="1"/>
  <c r="H308" i="57"/>
  <c r="F308" i="57"/>
  <c r="C308" i="57"/>
  <c r="D308" i="57" s="1"/>
  <c r="H307" i="57"/>
  <c r="F307" i="57"/>
  <c r="C307" i="57"/>
  <c r="D307" i="57"/>
  <c r="H306" i="57"/>
  <c r="F306" i="57"/>
  <c r="C306" i="57"/>
  <c r="D306" i="57" s="1"/>
  <c r="H305" i="57"/>
  <c r="F305" i="57"/>
  <c r="C305" i="57"/>
  <c r="D305" i="57" s="1"/>
  <c r="H304" i="57"/>
  <c r="F304" i="57"/>
  <c r="C304" i="57"/>
  <c r="D304" i="57" s="1"/>
  <c r="H303" i="57"/>
  <c r="F303" i="57"/>
  <c r="C303" i="57"/>
  <c r="D303" i="57"/>
  <c r="H302" i="57"/>
  <c r="F302" i="57"/>
  <c r="C302" i="57"/>
  <c r="D302" i="57" s="1"/>
  <c r="H301" i="57"/>
  <c r="F301" i="57"/>
  <c r="C301" i="57"/>
  <c r="D301" i="57" s="1"/>
  <c r="H300" i="57"/>
  <c r="F300" i="57"/>
  <c r="C300" i="57"/>
  <c r="D300" i="57" s="1"/>
  <c r="H299" i="57"/>
  <c r="F299" i="57"/>
  <c r="C299" i="57"/>
  <c r="D299" i="57" s="1"/>
  <c r="H298" i="57"/>
  <c r="F298" i="57"/>
  <c r="C298" i="57"/>
  <c r="D298" i="57" s="1"/>
  <c r="H297" i="57"/>
  <c r="F297" i="57"/>
  <c r="C297" i="57"/>
  <c r="D297" i="57" s="1"/>
  <c r="H296" i="57"/>
  <c r="F296" i="57"/>
  <c r="C296" i="57"/>
  <c r="D296" i="57" s="1"/>
  <c r="H295" i="57"/>
  <c r="F295" i="57"/>
  <c r="C295" i="57"/>
  <c r="D295" i="57"/>
  <c r="H294" i="57"/>
  <c r="F294" i="57"/>
  <c r="C294" i="57"/>
  <c r="D294" i="57" s="1"/>
  <c r="H293" i="57"/>
  <c r="F293" i="57"/>
  <c r="C293" i="57"/>
  <c r="D293" i="57" s="1"/>
  <c r="H292" i="57"/>
  <c r="F292" i="57"/>
  <c r="C292" i="57"/>
  <c r="D292" i="57" s="1"/>
  <c r="H291" i="57"/>
  <c r="F291" i="57"/>
  <c r="C291" i="57"/>
  <c r="D291" i="57"/>
  <c r="H290" i="57"/>
  <c r="F290" i="57"/>
  <c r="C290" i="57"/>
  <c r="D290" i="57" s="1"/>
  <c r="H289" i="57"/>
  <c r="F289" i="57"/>
  <c r="C289" i="57"/>
  <c r="D289" i="57" s="1"/>
  <c r="H288" i="57"/>
  <c r="F288" i="57"/>
  <c r="C288" i="57"/>
  <c r="D288" i="57" s="1"/>
  <c r="H287" i="57"/>
  <c r="F287" i="57"/>
  <c r="C287" i="57"/>
  <c r="D287" i="57"/>
  <c r="H286" i="57"/>
  <c r="F286" i="57"/>
  <c r="C286" i="57"/>
  <c r="D286" i="57" s="1"/>
  <c r="H285" i="57"/>
  <c r="F285" i="57"/>
  <c r="C285" i="57"/>
  <c r="D285" i="57" s="1"/>
  <c r="H284" i="57"/>
  <c r="F284" i="57"/>
  <c r="C284" i="57"/>
  <c r="D284" i="57" s="1"/>
  <c r="H283" i="57"/>
  <c r="F283" i="57"/>
  <c r="C283" i="57"/>
  <c r="D283" i="57" s="1"/>
  <c r="H282" i="57"/>
  <c r="F282" i="57"/>
  <c r="C282" i="57"/>
  <c r="D282" i="57" s="1"/>
  <c r="H281" i="57"/>
  <c r="F281" i="57"/>
  <c r="C281" i="57"/>
  <c r="D281" i="57" s="1"/>
  <c r="H280" i="57"/>
  <c r="F280" i="57"/>
  <c r="C280" i="57"/>
  <c r="D280" i="57" s="1"/>
  <c r="H279" i="57"/>
  <c r="F279" i="57"/>
  <c r="C279" i="57"/>
  <c r="D279" i="57"/>
  <c r="H278" i="57"/>
  <c r="F278" i="57"/>
  <c r="C278" i="57"/>
  <c r="D278" i="57" s="1"/>
  <c r="H277" i="57"/>
  <c r="F277" i="57"/>
  <c r="C277" i="57"/>
  <c r="D277" i="57" s="1"/>
  <c r="H276" i="57"/>
  <c r="F276" i="57"/>
  <c r="C276" i="57"/>
  <c r="D276" i="57" s="1"/>
  <c r="H275" i="57"/>
  <c r="F275" i="57"/>
  <c r="C275" i="57"/>
  <c r="D275" i="57"/>
  <c r="H274" i="57"/>
  <c r="F274" i="57"/>
  <c r="C274" i="57"/>
  <c r="D274" i="57" s="1"/>
  <c r="H273" i="57"/>
  <c r="F273" i="57"/>
  <c r="C273" i="57"/>
  <c r="D273" i="57" s="1"/>
  <c r="H272" i="57"/>
  <c r="F272" i="57"/>
  <c r="C272" i="57"/>
  <c r="D272" i="57" s="1"/>
  <c r="H271" i="57"/>
  <c r="F271" i="57"/>
  <c r="C271" i="57"/>
  <c r="D271" i="57" s="1"/>
  <c r="H270" i="57"/>
  <c r="F270" i="57"/>
  <c r="C270" i="57"/>
  <c r="D270" i="57" s="1"/>
  <c r="H269" i="57"/>
  <c r="F269" i="57"/>
  <c r="C269" i="57"/>
  <c r="D269" i="57" s="1"/>
  <c r="H268" i="57"/>
  <c r="F268" i="57"/>
  <c r="C268" i="57"/>
  <c r="D268" i="57" s="1"/>
  <c r="H267" i="57"/>
  <c r="F267" i="57"/>
  <c r="C267" i="57"/>
  <c r="D267" i="57" s="1"/>
  <c r="H266" i="57"/>
  <c r="F266" i="57"/>
  <c r="C266" i="57"/>
  <c r="D266" i="57" s="1"/>
  <c r="H265" i="57"/>
  <c r="F265" i="57"/>
  <c r="C265" i="57"/>
  <c r="D265" i="57" s="1"/>
  <c r="H264" i="57"/>
  <c r="F264" i="57"/>
  <c r="C264" i="57"/>
  <c r="D264" i="57" s="1"/>
  <c r="H263" i="57"/>
  <c r="F263" i="57"/>
  <c r="C263" i="57"/>
  <c r="D263" i="57"/>
  <c r="H262" i="57"/>
  <c r="F262" i="57"/>
  <c r="C262" i="57"/>
  <c r="D262" i="57" s="1"/>
  <c r="H261" i="57"/>
  <c r="F261" i="57"/>
  <c r="C261" i="57"/>
  <c r="D261" i="57" s="1"/>
  <c r="H260" i="57"/>
  <c r="F260" i="57"/>
  <c r="C260" i="57"/>
  <c r="D260" i="57" s="1"/>
  <c r="H259" i="57"/>
  <c r="F259" i="57"/>
  <c r="C259" i="57"/>
  <c r="D259" i="57" s="1"/>
  <c r="H258" i="57"/>
  <c r="F258" i="57"/>
  <c r="C258" i="57"/>
  <c r="D258" i="57" s="1"/>
  <c r="H257" i="57"/>
  <c r="F257" i="57"/>
  <c r="C257" i="57"/>
  <c r="D257" i="57" s="1"/>
  <c r="H256" i="57"/>
  <c r="F256" i="57"/>
  <c r="C256" i="57"/>
  <c r="D256" i="57" s="1"/>
  <c r="H255" i="57"/>
  <c r="F255" i="57"/>
  <c r="C255" i="57"/>
  <c r="D255" i="57" s="1"/>
  <c r="H254" i="57"/>
  <c r="F254" i="57"/>
  <c r="C254" i="57"/>
  <c r="D254" i="57" s="1"/>
  <c r="H253" i="57"/>
  <c r="F253" i="57"/>
  <c r="C253" i="57"/>
  <c r="D253" i="57" s="1"/>
  <c r="H252" i="57"/>
  <c r="F252" i="57"/>
  <c r="C252" i="57"/>
  <c r="D252" i="57" s="1"/>
  <c r="H251" i="57"/>
  <c r="F251" i="57"/>
  <c r="C251" i="57"/>
  <c r="D251" i="57" s="1"/>
  <c r="H250" i="57"/>
  <c r="F250" i="57"/>
  <c r="C250" i="57"/>
  <c r="D250" i="57" s="1"/>
  <c r="H249" i="57"/>
  <c r="F249" i="57"/>
  <c r="C249" i="57"/>
  <c r="D249" i="57"/>
  <c r="H248" i="57"/>
  <c r="F248" i="57"/>
  <c r="C248" i="57"/>
  <c r="D248" i="57" s="1"/>
  <c r="H247" i="57"/>
  <c r="F247" i="57"/>
  <c r="C247" i="57"/>
  <c r="D247" i="57" s="1"/>
  <c r="H246" i="57"/>
  <c r="F246" i="57"/>
  <c r="C246" i="57"/>
  <c r="D246" i="57" s="1"/>
  <c r="H245" i="57"/>
  <c r="F245" i="57"/>
  <c r="C245" i="57"/>
  <c r="D245" i="57" s="1"/>
  <c r="H244" i="57"/>
  <c r="F244" i="57"/>
  <c r="C244" i="57"/>
  <c r="D244" i="57" s="1"/>
  <c r="H243" i="57"/>
  <c r="F243" i="57"/>
  <c r="C243" i="57"/>
  <c r="D243" i="57" s="1"/>
  <c r="H242" i="57"/>
  <c r="F242" i="57"/>
  <c r="C242" i="57"/>
  <c r="D242" i="57" s="1"/>
  <c r="H241" i="57"/>
  <c r="F241" i="57"/>
  <c r="C241" i="57"/>
  <c r="D241" i="57" s="1"/>
  <c r="H240" i="57"/>
  <c r="F240" i="57"/>
  <c r="C240" i="57"/>
  <c r="D240" i="57" s="1"/>
  <c r="H239" i="57"/>
  <c r="F239" i="57"/>
  <c r="C239" i="57"/>
  <c r="D239" i="57" s="1"/>
  <c r="H238" i="57"/>
  <c r="F238" i="57"/>
  <c r="C238" i="57"/>
  <c r="D238" i="57" s="1"/>
  <c r="H237" i="57"/>
  <c r="F237" i="57"/>
  <c r="C237" i="57"/>
  <c r="D237" i="57"/>
  <c r="H236" i="57"/>
  <c r="F236" i="57"/>
  <c r="C236" i="57"/>
  <c r="D236" i="57" s="1"/>
  <c r="H235" i="57"/>
  <c r="F235" i="57"/>
  <c r="C235" i="57"/>
  <c r="D235" i="57" s="1"/>
  <c r="H234" i="57"/>
  <c r="F234" i="57"/>
  <c r="C234" i="57"/>
  <c r="D234" i="57" s="1"/>
  <c r="H233" i="57"/>
  <c r="F233" i="57"/>
  <c r="C233" i="57"/>
  <c r="D233" i="57"/>
  <c r="H232" i="57"/>
  <c r="F232" i="57"/>
  <c r="C232" i="57"/>
  <c r="D232" i="57" s="1"/>
  <c r="H231" i="57"/>
  <c r="F231" i="57"/>
  <c r="C231" i="57"/>
  <c r="D231" i="57" s="1"/>
  <c r="H230" i="57"/>
  <c r="F230" i="57"/>
  <c r="C230" i="57"/>
  <c r="D230" i="57" s="1"/>
  <c r="H229" i="57"/>
  <c r="F229" i="57"/>
  <c r="C229" i="57"/>
  <c r="D229" i="57" s="1"/>
  <c r="H228" i="57"/>
  <c r="F228" i="57"/>
  <c r="C228" i="57"/>
  <c r="D228" i="57" s="1"/>
  <c r="H227" i="57"/>
  <c r="F227" i="57"/>
  <c r="C227" i="57"/>
  <c r="D227" i="57" s="1"/>
  <c r="H226" i="57"/>
  <c r="F226" i="57"/>
  <c r="C226" i="57"/>
  <c r="D226" i="57" s="1"/>
  <c r="H225" i="57"/>
  <c r="F225" i="57"/>
  <c r="C225" i="57"/>
  <c r="D225" i="57" s="1"/>
  <c r="H224" i="57"/>
  <c r="F224" i="57"/>
  <c r="C224" i="57"/>
  <c r="D224" i="57" s="1"/>
  <c r="H223" i="57"/>
  <c r="F223" i="57"/>
  <c r="C223" i="57"/>
  <c r="D223" i="57" s="1"/>
  <c r="H222" i="57"/>
  <c r="F222" i="57"/>
  <c r="C222" i="57"/>
  <c r="D222" i="57" s="1"/>
  <c r="H221" i="57"/>
  <c r="F221" i="57"/>
  <c r="C221" i="57"/>
  <c r="D221" i="57"/>
  <c r="H220" i="57"/>
  <c r="F220" i="57"/>
  <c r="C220" i="57"/>
  <c r="D220" i="57" s="1"/>
  <c r="H219" i="57"/>
  <c r="F219" i="57"/>
  <c r="C219" i="57"/>
  <c r="D219" i="57" s="1"/>
  <c r="H218" i="57"/>
  <c r="F218" i="57"/>
  <c r="C218" i="57"/>
  <c r="D218" i="57" s="1"/>
  <c r="H217" i="57"/>
  <c r="F217" i="57"/>
  <c r="C217" i="57"/>
  <c r="D217" i="57"/>
  <c r="H216" i="57"/>
  <c r="F216" i="57"/>
  <c r="C216" i="57"/>
  <c r="D216" i="57" s="1"/>
  <c r="H215" i="57"/>
  <c r="F215" i="57"/>
  <c r="C215" i="57"/>
  <c r="D215" i="57" s="1"/>
  <c r="H214" i="57"/>
  <c r="F214" i="57"/>
  <c r="C214" i="57"/>
  <c r="D214" i="57" s="1"/>
  <c r="H213" i="57"/>
  <c r="F213" i="57"/>
  <c r="C213" i="57"/>
  <c r="D213" i="57" s="1"/>
  <c r="H212" i="57"/>
  <c r="F212" i="57"/>
  <c r="C212" i="57"/>
  <c r="D212" i="57" s="1"/>
  <c r="H211" i="57"/>
  <c r="F211" i="57"/>
  <c r="C211" i="57"/>
  <c r="D211" i="57" s="1"/>
  <c r="H210" i="57"/>
  <c r="F210" i="57"/>
  <c r="C210" i="57"/>
  <c r="D210" i="57" s="1"/>
  <c r="H209" i="57"/>
  <c r="F209" i="57"/>
  <c r="C209" i="57"/>
  <c r="D209" i="57" s="1"/>
  <c r="H208" i="57"/>
  <c r="F208" i="57"/>
  <c r="C208" i="57"/>
  <c r="D208" i="57" s="1"/>
  <c r="H207" i="57"/>
  <c r="F207" i="57"/>
  <c r="C207" i="57"/>
  <c r="D207" i="57" s="1"/>
  <c r="H206" i="57"/>
  <c r="F206" i="57"/>
  <c r="C206" i="57"/>
  <c r="D206" i="57" s="1"/>
  <c r="H205" i="57"/>
  <c r="F205" i="57"/>
  <c r="C205" i="57"/>
  <c r="D205" i="57"/>
  <c r="H204" i="57"/>
  <c r="F204" i="57"/>
  <c r="C204" i="57"/>
  <c r="D204" i="57" s="1"/>
  <c r="H203" i="57"/>
  <c r="F203" i="57"/>
  <c r="C203" i="57"/>
  <c r="D203" i="57" s="1"/>
  <c r="H202" i="57"/>
  <c r="F202" i="57"/>
  <c r="C202" i="57"/>
  <c r="D202" i="57" s="1"/>
  <c r="H201" i="57"/>
  <c r="F201" i="57"/>
  <c r="C201" i="57"/>
  <c r="D201" i="57" s="1"/>
  <c r="H200" i="57"/>
  <c r="F200" i="57"/>
  <c r="C200" i="57"/>
  <c r="D200" i="57" s="1"/>
  <c r="H199" i="57"/>
  <c r="F199" i="57"/>
  <c r="C199" i="57"/>
  <c r="D199" i="57" s="1"/>
  <c r="H198" i="57"/>
  <c r="F198" i="57"/>
  <c r="C198" i="57"/>
  <c r="D198" i="57" s="1"/>
  <c r="H197" i="57"/>
  <c r="F197" i="57"/>
  <c r="C197" i="57"/>
  <c r="D197" i="57" s="1"/>
  <c r="H196" i="57"/>
  <c r="F196" i="57"/>
  <c r="C196" i="57"/>
  <c r="D196" i="57" s="1"/>
  <c r="H195" i="57"/>
  <c r="F195" i="57"/>
  <c r="C195" i="57"/>
  <c r="D195" i="57" s="1"/>
  <c r="H194" i="57"/>
  <c r="F194" i="57"/>
  <c r="C194" i="57"/>
  <c r="D194" i="57" s="1"/>
  <c r="H193" i="57"/>
  <c r="F193" i="57"/>
  <c r="C193" i="57"/>
  <c r="D193" i="57" s="1"/>
  <c r="H192" i="57"/>
  <c r="F192" i="57"/>
  <c r="C192" i="57"/>
  <c r="D192" i="57" s="1"/>
  <c r="H191" i="57"/>
  <c r="F191" i="57"/>
  <c r="C191" i="57"/>
  <c r="D191" i="57"/>
  <c r="H190" i="57"/>
  <c r="F190" i="57"/>
  <c r="C190" i="57"/>
  <c r="D190" i="57" s="1"/>
  <c r="H189" i="57"/>
  <c r="F189" i="57"/>
  <c r="C189" i="57"/>
  <c r="D189" i="57" s="1"/>
  <c r="H188" i="57"/>
  <c r="F188" i="57"/>
  <c r="C188" i="57"/>
  <c r="D188" i="57" s="1"/>
  <c r="H187" i="57"/>
  <c r="F187" i="57"/>
  <c r="C187" i="57"/>
  <c r="D187" i="57" s="1"/>
  <c r="H186" i="57"/>
  <c r="F186" i="57"/>
  <c r="C186" i="57"/>
  <c r="D186" i="57" s="1"/>
  <c r="H185" i="57"/>
  <c r="F185" i="57"/>
  <c r="C185" i="57"/>
  <c r="D185" i="57"/>
  <c r="H184" i="57"/>
  <c r="F184" i="57"/>
  <c r="C184" i="57"/>
  <c r="D184" i="57" s="1"/>
  <c r="H183" i="57"/>
  <c r="F183" i="57"/>
  <c r="C183" i="57"/>
  <c r="D183" i="57" s="1"/>
  <c r="H182" i="57"/>
  <c r="F182" i="57"/>
  <c r="C182" i="57"/>
  <c r="D182" i="57" s="1"/>
  <c r="H181" i="57"/>
  <c r="F181" i="57"/>
  <c r="C181" i="57"/>
  <c r="D181" i="57" s="1"/>
  <c r="H180" i="57"/>
  <c r="F180" i="57"/>
  <c r="C180" i="57"/>
  <c r="D180" i="57" s="1"/>
  <c r="H179" i="57"/>
  <c r="F179" i="57"/>
  <c r="C179" i="57"/>
  <c r="D179" i="57"/>
  <c r="H178" i="57"/>
  <c r="F178" i="57"/>
  <c r="C178" i="57"/>
  <c r="D178" i="57" s="1"/>
  <c r="H177" i="57"/>
  <c r="F177" i="57"/>
  <c r="C177" i="57"/>
  <c r="D177" i="57" s="1"/>
  <c r="H176" i="57"/>
  <c r="F176" i="57"/>
  <c r="C176" i="57"/>
  <c r="D176" i="57" s="1"/>
  <c r="H175" i="57"/>
  <c r="F175" i="57"/>
  <c r="C175" i="57"/>
  <c r="D175" i="57"/>
  <c r="H174" i="57"/>
  <c r="F174" i="57"/>
  <c r="C174" i="57"/>
  <c r="D174" i="57" s="1"/>
  <c r="H173" i="57"/>
  <c r="F173" i="57"/>
  <c r="C173" i="57"/>
  <c r="D173" i="57" s="1"/>
  <c r="H172" i="57"/>
  <c r="F172" i="57"/>
  <c r="C172" i="57"/>
  <c r="D172" i="57" s="1"/>
  <c r="H171" i="57"/>
  <c r="F171" i="57"/>
  <c r="C171" i="57"/>
  <c r="D171" i="57" s="1"/>
  <c r="H170" i="57"/>
  <c r="F170" i="57"/>
  <c r="C170" i="57"/>
  <c r="D170" i="57" s="1"/>
  <c r="H169" i="57"/>
  <c r="F169" i="57"/>
  <c r="C169" i="57"/>
  <c r="D169" i="57"/>
  <c r="H168" i="57"/>
  <c r="F168" i="57"/>
  <c r="C168" i="57"/>
  <c r="D168" i="57" s="1"/>
  <c r="H167" i="57"/>
  <c r="F167" i="57"/>
  <c r="C167" i="57"/>
  <c r="D167" i="57" s="1"/>
  <c r="H166" i="57"/>
  <c r="F166" i="57"/>
  <c r="C166" i="57"/>
  <c r="D166" i="57" s="1"/>
  <c r="H165" i="57"/>
  <c r="F165" i="57"/>
  <c r="C165" i="57"/>
  <c r="D165" i="57" s="1"/>
  <c r="H164" i="57"/>
  <c r="F164" i="57"/>
  <c r="C164" i="57"/>
  <c r="D164" i="57" s="1"/>
  <c r="H163" i="57"/>
  <c r="F163" i="57"/>
  <c r="C163" i="57"/>
  <c r="D163" i="57"/>
  <c r="H162" i="57"/>
  <c r="F162" i="57"/>
  <c r="C162" i="57"/>
  <c r="D162" i="57" s="1"/>
  <c r="H161" i="57"/>
  <c r="F161" i="57"/>
  <c r="C161" i="57"/>
  <c r="D161" i="57" s="1"/>
  <c r="H160" i="57"/>
  <c r="F160" i="57"/>
  <c r="C160" i="57"/>
  <c r="D160" i="57" s="1"/>
  <c r="H159" i="57"/>
  <c r="F159" i="57"/>
  <c r="C159" i="57"/>
  <c r="D159" i="57"/>
  <c r="H158" i="57"/>
  <c r="F158" i="57"/>
  <c r="C158" i="57"/>
  <c r="D158" i="57" s="1"/>
  <c r="H157" i="57"/>
  <c r="F157" i="57"/>
  <c r="C157" i="57"/>
  <c r="D157" i="57" s="1"/>
  <c r="H156" i="57"/>
  <c r="F156" i="57"/>
  <c r="C156" i="57"/>
  <c r="D156" i="57" s="1"/>
  <c r="H155" i="57"/>
  <c r="F155" i="57"/>
  <c r="C155" i="57"/>
  <c r="D155" i="57" s="1"/>
  <c r="H154" i="57"/>
  <c r="F154" i="57"/>
  <c r="C154" i="57"/>
  <c r="D154" i="57" s="1"/>
  <c r="H153" i="57"/>
  <c r="F153" i="57"/>
  <c r="C153" i="57"/>
  <c r="D153" i="57"/>
  <c r="H152" i="57"/>
  <c r="F152" i="57"/>
  <c r="C152" i="57"/>
  <c r="D152" i="57" s="1"/>
  <c r="H151" i="57"/>
  <c r="F151" i="57"/>
  <c r="C151" i="57"/>
  <c r="D151" i="57" s="1"/>
  <c r="H150" i="57"/>
  <c r="F150" i="57"/>
  <c r="C150" i="57"/>
  <c r="D150" i="57" s="1"/>
  <c r="H149" i="57"/>
  <c r="F149" i="57"/>
  <c r="C149" i="57"/>
  <c r="D149" i="57" s="1"/>
  <c r="H148" i="57"/>
  <c r="F148" i="57"/>
  <c r="C148" i="57"/>
  <c r="D148" i="57" s="1"/>
  <c r="H147" i="57"/>
  <c r="F147" i="57"/>
  <c r="C147" i="57"/>
  <c r="D147" i="57"/>
  <c r="H146" i="57"/>
  <c r="F146" i="57"/>
  <c r="C146" i="57"/>
  <c r="D146" i="57" s="1"/>
  <c r="H145" i="57"/>
  <c r="F145" i="57"/>
  <c r="C145" i="57"/>
  <c r="D145" i="57" s="1"/>
  <c r="H144" i="57"/>
  <c r="F144" i="57"/>
  <c r="C144" i="57"/>
  <c r="D144" i="57" s="1"/>
  <c r="H143" i="57"/>
  <c r="F143" i="57"/>
  <c r="C143" i="57"/>
  <c r="D143" i="57"/>
  <c r="H142" i="57"/>
  <c r="F142" i="57"/>
  <c r="C142" i="57"/>
  <c r="D142" i="57" s="1"/>
  <c r="H141" i="57"/>
  <c r="F141" i="57"/>
  <c r="C141" i="57"/>
  <c r="D141" i="57" s="1"/>
  <c r="H140" i="57"/>
  <c r="F140" i="57"/>
  <c r="C140" i="57"/>
  <c r="D140" i="57" s="1"/>
  <c r="H139" i="57"/>
  <c r="F139" i="57"/>
  <c r="C139" i="57"/>
  <c r="D139" i="57" s="1"/>
  <c r="H138" i="57"/>
  <c r="F138" i="57"/>
  <c r="C138" i="57"/>
  <c r="D138" i="57" s="1"/>
  <c r="H137" i="57"/>
  <c r="F137" i="57"/>
  <c r="C137" i="57"/>
  <c r="D137" i="57"/>
  <c r="H136" i="57"/>
  <c r="F136" i="57"/>
  <c r="C136" i="57"/>
  <c r="D136" i="57" s="1"/>
  <c r="H135" i="57"/>
  <c r="F135" i="57"/>
  <c r="C135" i="57"/>
  <c r="D135" i="57" s="1"/>
  <c r="H134" i="57"/>
  <c r="F134" i="57"/>
  <c r="C134" i="57"/>
  <c r="D134" i="57" s="1"/>
  <c r="H133" i="57"/>
  <c r="F133" i="57"/>
  <c r="C133" i="57"/>
  <c r="D133" i="57" s="1"/>
  <c r="H132" i="57"/>
  <c r="F132" i="57"/>
  <c r="C132" i="57"/>
  <c r="D132" i="57" s="1"/>
  <c r="H131" i="57"/>
  <c r="F131" i="57"/>
  <c r="C131" i="57"/>
  <c r="D131" i="57"/>
  <c r="H130" i="57"/>
  <c r="F130" i="57"/>
  <c r="C130" i="57"/>
  <c r="D130" i="57" s="1"/>
  <c r="H129" i="57"/>
  <c r="F129" i="57"/>
  <c r="C129" i="57"/>
  <c r="D129" i="57" s="1"/>
  <c r="H128" i="57"/>
  <c r="F128" i="57"/>
  <c r="C128" i="57"/>
  <c r="D128" i="57" s="1"/>
  <c r="H127" i="57"/>
  <c r="F127" i="57"/>
  <c r="C127" i="57"/>
  <c r="D127" i="57"/>
  <c r="H126" i="57"/>
  <c r="F126" i="57"/>
  <c r="C126" i="57"/>
  <c r="D126" i="57" s="1"/>
  <c r="H125" i="57"/>
  <c r="F125" i="57"/>
  <c r="C125" i="57"/>
  <c r="D125" i="57" s="1"/>
  <c r="H124" i="57"/>
  <c r="F124" i="57"/>
  <c r="C124" i="57"/>
  <c r="D124" i="57" s="1"/>
  <c r="H123" i="57"/>
  <c r="F123" i="57"/>
  <c r="C123" i="57"/>
  <c r="D123" i="57" s="1"/>
  <c r="H122" i="57"/>
  <c r="F122" i="57"/>
  <c r="C122" i="57"/>
  <c r="D122" i="57" s="1"/>
  <c r="H121" i="57"/>
  <c r="F121" i="57"/>
  <c r="C121" i="57"/>
  <c r="D121" i="57"/>
  <c r="H120" i="57"/>
  <c r="F120" i="57"/>
  <c r="C120" i="57"/>
  <c r="D120" i="57" s="1"/>
  <c r="H119" i="57"/>
  <c r="F119" i="57"/>
  <c r="C119" i="57"/>
  <c r="D119" i="57" s="1"/>
  <c r="H118" i="57"/>
  <c r="F118" i="57"/>
  <c r="C118" i="57"/>
  <c r="D118" i="57" s="1"/>
  <c r="H117" i="57"/>
  <c r="F117" i="57"/>
  <c r="C117" i="57"/>
  <c r="D117" i="57" s="1"/>
  <c r="H116" i="57"/>
  <c r="F116" i="57"/>
  <c r="C116" i="57"/>
  <c r="D116" i="57" s="1"/>
  <c r="H115" i="57"/>
  <c r="F115" i="57"/>
  <c r="C115" i="57"/>
  <c r="D115" i="57"/>
  <c r="H114" i="57"/>
  <c r="F114" i="57"/>
  <c r="C114" i="57"/>
  <c r="D114" i="57" s="1"/>
  <c r="H113" i="57"/>
  <c r="F113" i="57"/>
  <c r="C113" i="57"/>
  <c r="D113" i="57" s="1"/>
  <c r="H112" i="57"/>
  <c r="F112" i="57"/>
  <c r="C112" i="57"/>
  <c r="D112" i="57" s="1"/>
  <c r="H111" i="57"/>
  <c r="F111" i="57"/>
  <c r="C111" i="57"/>
  <c r="D111" i="57"/>
  <c r="H110" i="57"/>
  <c r="F110" i="57"/>
  <c r="C110" i="57"/>
  <c r="D110" i="57" s="1"/>
  <c r="H109" i="57"/>
  <c r="F109" i="57"/>
  <c r="C109" i="57"/>
  <c r="D109" i="57" s="1"/>
  <c r="H108" i="57"/>
  <c r="F108" i="57"/>
  <c r="C108" i="57"/>
  <c r="D108" i="57" s="1"/>
  <c r="H107" i="57"/>
  <c r="F107" i="57"/>
  <c r="C107" i="57"/>
  <c r="D107" i="57" s="1"/>
  <c r="H106" i="57"/>
  <c r="F106" i="57"/>
  <c r="C106" i="57"/>
  <c r="D106" i="57" s="1"/>
  <c r="H105" i="57"/>
  <c r="F105" i="57"/>
  <c r="C105" i="57"/>
  <c r="D105" i="57"/>
  <c r="H104" i="57"/>
  <c r="F104" i="57"/>
  <c r="C104" i="57"/>
  <c r="D104" i="57" s="1"/>
  <c r="H103" i="57"/>
  <c r="F103" i="57"/>
  <c r="C103" i="57"/>
  <c r="D103" i="57" s="1"/>
  <c r="H102" i="57"/>
  <c r="F102" i="57"/>
  <c r="C102" i="57"/>
  <c r="D102" i="57" s="1"/>
  <c r="H101" i="57"/>
  <c r="F101" i="57"/>
  <c r="C101" i="57"/>
  <c r="D101" i="57" s="1"/>
  <c r="H100" i="57"/>
  <c r="F100" i="57"/>
  <c r="C100" i="57"/>
  <c r="D100" i="57" s="1"/>
  <c r="H99" i="57"/>
  <c r="F99" i="57"/>
  <c r="C99" i="57"/>
  <c r="D99" i="57"/>
  <c r="H98" i="57"/>
  <c r="F98" i="57"/>
  <c r="C98" i="57"/>
  <c r="D98" i="57" s="1"/>
  <c r="H97" i="57"/>
  <c r="F97" i="57"/>
  <c r="C97" i="57"/>
  <c r="D97" i="57" s="1"/>
  <c r="H96" i="57"/>
  <c r="F96" i="57"/>
  <c r="C96" i="57"/>
  <c r="D96" i="57" s="1"/>
  <c r="H95" i="57"/>
  <c r="F95" i="57"/>
  <c r="C95" i="57"/>
  <c r="D95" i="57"/>
  <c r="H94" i="57"/>
  <c r="F94" i="57"/>
  <c r="C94" i="57"/>
  <c r="D94" i="57" s="1"/>
  <c r="H93" i="57"/>
  <c r="F93" i="57"/>
  <c r="C93" i="57"/>
  <c r="D93" i="57" s="1"/>
  <c r="H92" i="57"/>
  <c r="F92" i="57"/>
  <c r="C92" i="57"/>
  <c r="D92" i="57" s="1"/>
  <c r="H91" i="57"/>
  <c r="F91" i="57"/>
  <c r="C91" i="57"/>
  <c r="D91" i="57" s="1"/>
  <c r="H90" i="57"/>
  <c r="F90" i="57"/>
  <c r="C90" i="57"/>
  <c r="D90" i="57" s="1"/>
  <c r="H89" i="57"/>
  <c r="F89" i="57"/>
  <c r="C89" i="57"/>
  <c r="D89" i="57"/>
  <c r="H88" i="57"/>
  <c r="F88" i="57"/>
  <c r="C88" i="57"/>
  <c r="D88" i="57" s="1"/>
  <c r="H87" i="57"/>
  <c r="F87" i="57"/>
  <c r="C87" i="57"/>
  <c r="D87" i="57" s="1"/>
  <c r="H86" i="57"/>
  <c r="F86" i="57"/>
  <c r="C86" i="57"/>
  <c r="D86" i="57" s="1"/>
  <c r="H85" i="57"/>
  <c r="F85" i="57"/>
  <c r="C85" i="57"/>
  <c r="D85" i="57" s="1"/>
  <c r="H84" i="57"/>
  <c r="F84" i="57"/>
  <c r="C84" i="57"/>
  <c r="D84" i="57" s="1"/>
  <c r="H83" i="57"/>
  <c r="F83" i="57"/>
  <c r="C83" i="57"/>
  <c r="D83" i="57"/>
  <c r="H82" i="57"/>
  <c r="F82" i="57"/>
  <c r="C82" i="57"/>
  <c r="D82" i="57" s="1"/>
  <c r="H81" i="57"/>
  <c r="F81" i="57"/>
  <c r="C81" i="57"/>
  <c r="D81" i="57" s="1"/>
  <c r="H80" i="57"/>
  <c r="F80" i="57"/>
  <c r="C80" i="57"/>
  <c r="D80" i="57" s="1"/>
  <c r="H79" i="57"/>
  <c r="F79" i="57"/>
  <c r="C79" i="57"/>
  <c r="D79" i="57"/>
  <c r="H78" i="57"/>
  <c r="F78" i="57"/>
  <c r="C78" i="57"/>
  <c r="D78" i="57" s="1"/>
  <c r="H77" i="57"/>
  <c r="F77" i="57"/>
  <c r="C77" i="57"/>
  <c r="D77" i="57" s="1"/>
  <c r="H76" i="57"/>
  <c r="F76" i="57"/>
  <c r="C76" i="57"/>
  <c r="D76" i="57" s="1"/>
  <c r="H75" i="57"/>
  <c r="F75" i="57"/>
  <c r="C75" i="57"/>
  <c r="D75" i="57" s="1"/>
  <c r="H74" i="57"/>
  <c r="F74" i="57"/>
  <c r="C74" i="57"/>
  <c r="D74" i="57" s="1"/>
  <c r="H73" i="57"/>
  <c r="F73" i="57"/>
  <c r="C73" i="57"/>
  <c r="D73" i="57"/>
  <c r="H72" i="57"/>
  <c r="F72" i="57"/>
  <c r="C72" i="57"/>
  <c r="D72" i="57" s="1"/>
  <c r="H71" i="57"/>
  <c r="F71" i="57"/>
  <c r="C71" i="57"/>
  <c r="D71" i="57" s="1"/>
  <c r="H70" i="57"/>
  <c r="F70" i="57"/>
  <c r="C70" i="57"/>
  <c r="D70" i="57" s="1"/>
  <c r="H69" i="57"/>
  <c r="F69" i="57"/>
  <c r="C69" i="57"/>
  <c r="D69" i="57" s="1"/>
  <c r="H68" i="57"/>
  <c r="F68" i="57"/>
  <c r="C68" i="57"/>
  <c r="D68" i="57" s="1"/>
  <c r="H67" i="57"/>
  <c r="F67" i="57"/>
  <c r="C67" i="57"/>
  <c r="D67" i="57"/>
  <c r="H66" i="57"/>
  <c r="F66" i="57"/>
  <c r="C66" i="57"/>
  <c r="D66" i="57" s="1"/>
  <c r="H65" i="57"/>
  <c r="F65" i="57"/>
  <c r="C65" i="57"/>
  <c r="D65" i="57" s="1"/>
  <c r="H64" i="57"/>
  <c r="F64" i="57"/>
  <c r="C64" i="57"/>
  <c r="D64" i="57" s="1"/>
  <c r="H63" i="57"/>
  <c r="F63" i="57"/>
  <c r="C63" i="57"/>
  <c r="D63" i="57"/>
  <c r="H62" i="57"/>
  <c r="F62" i="57"/>
  <c r="C62" i="57"/>
  <c r="D62" i="57" s="1"/>
  <c r="H61" i="57"/>
  <c r="F61" i="57"/>
  <c r="C61" i="57"/>
  <c r="D61" i="57" s="1"/>
  <c r="H60" i="57"/>
  <c r="F60" i="57"/>
  <c r="C60" i="57"/>
  <c r="D60" i="57" s="1"/>
  <c r="H59" i="57"/>
  <c r="F59" i="57"/>
  <c r="C59" i="57"/>
  <c r="D59" i="57" s="1"/>
  <c r="H58" i="57"/>
  <c r="F58" i="57"/>
  <c r="C58" i="57"/>
  <c r="D58" i="57"/>
  <c r="H57" i="57"/>
  <c r="F57" i="57"/>
  <c r="C57" i="57"/>
  <c r="D57" i="57" s="1"/>
  <c r="H56" i="57"/>
  <c r="F56" i="57"/>
  <c r="C56" i="57"/>
  <c r="D56" i="57"/>
  <c r="H55" i="57"/>
  <c r="F55" i="57"/>
  <c r="C55" i="57"/>
  <c r="D55" i="57" s="1"/>
  <c r="H54" i="57"/>
  <c r="F54" i="57"/>
  <c r="C54" i="57"/>
  <c r="D54" i="57"/>
  <c r="H53" i="57"/>
  <c r="F53" i="57"/>
  <c r="C53" i="57"/>
  <c r="D53" i="57" s="1"/>
  <c r="H52" i="57"/>
  <c r="F52" i="57"/>
  <c r="C52" i="57"/>
  <c r="D52" i="57"/>
  <c r="H51" i="57"/>
  <c r="F51" i="57"/>
  <c r="C51" i="57"/>
  <c r="D51" i="57" s="1"/>
  <c r="H50" i="57"/>
  <c r="F50" i="57"/>
  <c r="C50" i="57"/>
  <c r="D50" i="57"/>
  <c r="H49" i="57"/>
  <c r="F49" i="57"/>
  <c r="C49" i="57"/>
  <c r="D49" i="57" s="1"/>
  <c r="H48" i="57"/>
  <c r="F48" i="57"/>
  <c r="C48" i="57"/>
  <c r="D48" i="57"/>
  <c r="H47" i="57"/>
  <c r="F47" i="57"/>
  <c r="C47" i="57"/>
  <c r="D47" i="57" s="1"/>
  <c r="H46" i="57"/>
  <c r="F46" i="57"/>
  <c r="C46" i="57"/>
  <c r="D46" i="57"/>
  <c r="H45" i="57"/>
  <c r="F45" i="57"/>
  <c r="C45" i="57"/>
  <c r="D45" i="57" s="1"/>
  <c r="H44" i="57"/>
  <c r="F44" i="57"/>
  <c r="C44" i="57"/>
  <c r="D44" i="57"/>
  <c r="H43" i="57"/>
  <c r="F43" i="57"/>
  <c r="C43" i="57"/>
  <c r="D43" i="57" s="1"/>
  <c r="H42" i="57"/>
  <c r="F42" i="57"/>
  <c r="C42" i="57"/>
  <c r="D42" i="57"/>
  <c r="H41" i="57"/>
  <c r="F41" i="57"/>
  <c r="C41" i="57"/>
  <c r="D41" i="57" s="1"/>
  <c r="H40" i="57"/>
  <c r="F40" i="57"/>
  <c r="C40" i="57"/>
  <c r="D40" i="57"/>
  <c r="H39" i="57"/>
  <c r="F39" i="57"/>
  <c r="C39" i="57"/>
  <c r="D39" i="57" s="1"/>
  <c r="H38" i="57"/>
  <c r="F38" i="57"/>
  <c r="C38" i="57"/>
  <c r="D38" i="57"/>
  <c r="H37" i="57"/>
  <c r="F37" i="57"/>
  <c r="C37" i="57"/>
  <c r="D37" i="57" s="1"/>
  <c r="H36" i="57"/>
  <c r="F36" i="57"/>
  <c r="C36" i="57"/>
  <c r="D36" i="57"/>
  <c r="H35" i="57"/>
  <c r="F35" i="57"/>
  <c r="C35" i="57"/>
  <c r="D35" i="57" s="1"/>
  <c r="H34" i="57"/>
  <c r="F34" i="57"/>
  <c r="C34" i="57"/>
  <c r="D34" i="57"/>
  <c r="H33" i="57"/>
  <c r="F33" i="57"/>
  <c r="C33" i="57"/>
  <c r="D33" i="57" s="1"/>
  <c r="H32" i="57"/>
  <c r="F32" i="57"/>
  <c r="C32" i="57"/>
  <c r="D32" i="57"/>
  <c r="H31" i="57"/>
  <c r="F31" i="57"/>
  <c r="C31" i="57"/>
  <c r="D31" i="57" s="1"/>
  <c r="H30" i="57"/>
  <c r="F30" i="57"/>
  <c r="C30" i="57"/>
  <c r="D30" i="57"/>
  <c r="H29" i="57"/>
  <c r="F29" i="57"/>
  <c r="C29" i="57"/>
  <c r="D29" i="57" s="1"/>
  <c r="H28" i="57"/>
  <c r="F28" i="57"/>
  <c r="C28" i="57"/>
  <c r="D28" i="57"/>
  <c r="H27" i="57"/>
  <c r="F27" i="57"/>
  <c r="C27" i="57"/>
  <c r="D27" i="57" s="1"/>
  <c r="H26" i="57"/>
  <c r="F26" i="57"/>
  <c r="C26" i="57"/>
  <c r="D26" i="57"/>
  <c r="H25" i="57"/>
  <c r="F25" i="57"/>
  <c r="C25" i="57"/>
  <c r="D25" i="57" s="1"/>
  <c r="H24" i="57"/>
  <c r="F24" i="57"/>
  <c r="C24" i="57"/>
  <c r="D24" i="57"/>
  <c r="H23" i="57"/>
  <c r="F23" i="57"/>
  <c r="C23" i="57"/>
  <c r="D23" i="57" s="1"/>
  <c r="H22" i="57"/>
  <c r="F22" i="57"/>
  <c r="C22" i="57"/>
  <c r="D22" i="57"/>
  <c r="H21" i="57"/>
  <c r="F21" i="57"/>
  <c r="C21" i="57"/>
  <c r="D21" i="57" s="1"/>
  <c r="H20" i="57"/>
  <c r="F20" i="57"/>
  <c r="C20" i="57"/>
  <c r="D20" i="57"/>
  <c r="H19" i="57"/>
  <c r="F19" i="57"/>
  <c r="C19" i="57"/>
  <c r="D19" i="57" s="1"/>
  <c r="H18" i="57"/>
  <c r="F18" i="57"/>
  <c r="C18" i="57"/>
  <c r="D18" i="57"/>
  <c r="H17" i="57"/>
  <c r="F17" i="57"/>
  <c r="C17" i="57"/>
  <c r="D17" i="57" s="1"/>
  <c r="H16" i="57"/>
  <c r="F16" i="57"/>
  <c r="C16" i="57"/>
  <c r="D16" i="57"/>
  <c r="H15" i="57"/>
  <c r="F15" i="57"/>
  <c r="C15" i="57"/>
  <c r="D15" i="57"/>
  <c r="H14" i="57"/>
  <c r="F14" i="57"/>
  <c r="C14" i="57"/>
  <c r="D14" i="57"/>
  <c r="H13" i="57"/>
  <c r="F13" i="57"/>
  <c r="C13" i="57"/>
  <c r="D13" i="57"/>
  <c r="H12" i="57"/>
  <c r="F12" i="57"/>
  <c r="C12" i="57"/>
  <c r="D12" i="57"/>
  <c r="H11" i="57"/>
  <c r="F11" i="57"/>
  <c r="C11" i="57"/>
  <c r="D11" i="57"/>
  <c r="H10" i="57"/>
  <c r="F10" i="57"/>
  <c r="C10" i="57"/>
  <c r="D10" i="57"/>
  <c r="H9" i="57"/>
  <c r="F9" i="57"/>
  <c r="C9" i="57"/>
  <c r="D9" i="57" s="1"/>
  <c r="H8" i="57"/>
  <c r="C8" i="57"/>
  <c r="D8" i="57" s="1"/>
  <c r="S7" i="57"/>
  <c r="S8" i="57"/>
  <c r="S9" i="57" s="1"/>
  <c r="S10" i="57" s="1"/>
  <c r="S11" i="57" s="1"/>
  <c r="S12" i="57" s="1"/>
  <c r="S13" i="57" s="1"/>
  <c r="S14" i="57" s="1"/>
  <c r="S15" i="57" s="1"/>
  <c r="S16" i="57" s="1"/>
  <c r="S17" i="57" s="1"/>
  <c r="S18" i="57" s="1"/>
  <c r="S19" i="57" s="1"/>
  <c r="S20" i="57" s="1"/>
  <c r="S21" i="57" s="1"/>
  <c r="S22" i="57" s="1"/>
  <c r="S23" i="57" s="1"/>
  <c r="S24" i="57" s="1"/>
  <c r="S25" i="57" s="1"/>
  <c r="S26" i="57" s="1"/>
  <c r="S27" i="57" s="1"/>
  <c r="S28" i="57" s="1"/>
  <c r="S29" i="57" s="1"/>
  <c r="S30" i="57" s="1"/>
  <c r="S31" i="57" s="1"/>
  <c r="S32" i="57" s="1"/>
  <c r="S33" i="57" s="1"/>
  <c r="S34" i="57" s="1"/>
  <c r="S35" i="57" s="1"/>
  <c r="S36" i="57" s="1"/>
  <c r="S37" i="57" s="1"/>
  <c r="S38" i="57" s="1"/>
  <c r="S39" i="57" s="1"/>
  <c r="S40" i="57" s="1"/>
  <c r="S41" i="57" s="1"/>
  <c r="S42" i="57" s="1"/>
  <c r="S43" i="57" s="1"/>
  <c r="S44" i="57" s="1"/>
  <c r="S45" i="57" s="1"/>
  <c r="S46" i="57" s="1"/>
  <c r="S47" i="57" s="1"/>
  <c r="S48" i="57" s="1"/>
  <c r="S49" i="57" s="1"/>
  <c r="S50" i="57" s="1"/>
  <c r="S51" i="57" s="1"/>
  <c r="S52" i="57" s="1"/>
  <c r="S53" i="57" s="1"/>
  <c r="S54" i="57" s="1"/>
  <c r="S55" i="57" s="1"/>
  <c r="S56" i="57" s="1"/>
  <c r="S57" i="57" s="1"/>
  <c r="S58" i="57" s="1"/>
  <c r="S59" i="57" s="1"/>
  <c r="S60" i="57" s="1"/>
  <c r="S61" i="57" s="1"/>
  <c r="S62" i="57" s="1"/>
  <c r="S63" i="57" s="1"/>
  <c r="S64" i="57" s="1"/>
  <c r="S65" i="57" s="1"/>
  <c r="S66" i="57" s="1"/>
  <c r="S67" i="57" s="1"/>
  <c r="S68" i="57" s="1"/>
  <c r="S69" i="57" s="1"/>
  <c r="S70" i="57" s="1"/>
  <c r="S71" i="57" s="1"/>
  <c r="S72" i="57" s="1"/>
  <c r="S73" i="57" s="1"/>
  <c r="S74" i="57" s="1"/>
  <c r="S75" i="57" s="1"/>
  <c r="S76" i="57" s="1"/>
  <c r="S77" i="57" s="1"/>
  <c r="S78" i="57" s="1"/>
  <c r="S79" i="57" s="1"/>
  <c r="S80" i="57" s="1"/>
  <c r="S81" i="57" s="1"/>
  <c r="S82" i="57" s="1"/>
  <c r="S83" i="57" s="1"/>
  <c r="S84" i="57" s="1"/>
  <c r="S85" i="57" s="1"/>
  <c r="S86" i="57" s="1"/>
  <c r="S87" i="57" s="1"/>
  <c r="S88" i="57" s="1"/>
  <c r="S89" i="57" s="1"/>
  <c r="S90" i="57" s="1"/>
  <c r="S91" i="57" s="1"/>
  <c r="S92" i="57" s="1"/>
  <c r="S93" i="57" s="1"/>
  <c r="S94" i="57" s="1"/>
  <c r="S95" i="57" s="1"/>
  <c r="S96" i="57" s="1"/>
  <c r="S97" i="57" s="1"/>
  <c r="S98" i="57" s="1"/>
  <c r="S99" i="57" s="1"/>
  <c r="S100" i="57" s="1"/>
  <c r="S101" i="57" s="1"/>
  <c r="S102" i="57" s="1"/>
  <c r="S103" i="57" s="1"/>
  <c r="S104" i="57" s="1"/>
  <c r="S105" i="57" s="1"/>
  <c r="S106" i="57" s="1"/>
  <c r="S107" i="57" s="1"/>
  <c r="S108" i="57" s="1"/>
  <c r="S109" i="57" s="1"/>
  <c r="S110" i="57" s="1"/>
  <c r="S111" i="57" s="1"/>
  <c r="S112" i="57" s="1"/>
  <c r="S113" i="57" s="1"/>
  <c r="S114" i="57" s="1"/>
  <c r="S115" i="57" s="1"/>
  <c r="S116" i="57" s="1"/>
  <c r="S117" i="57" s="1"/>
  <c r="S118" i="57" s="1"/>
  <c r="S119" i="57" s="1"/>
  <c r="S120" i="57" s="1"/>
  <c r="S121" i="57" s="1"/>
  <c r="S122" i="57" s="1"/>
  <c r="S123" i="57" s="1"/>
  <c r="S124" i="57" s="1"/>
  <c r="S125" i="57" s="1"/>
  <c r="S126" i="57" s="1"/>
  <c r="S127" i="57" s="1"/>
  <c r="S128" i="57" s="1"/>
  <c r="S129" i="57" s="1"/>
  <c r="S130" i="57" s="1"/>
  <c r="S131" i="57" s="1"/>
  <c r="S132" i="57" s="1"/>
  <c r="S133" i="57" s="1"/>
  <c r="S134" i="57" s="1"/>
  <c r="S135" i="57" s="1"/>
  <c r="S136" i="57" s="1"/>
  <c r="S137" i="57" s="1"/>
  <c r="S138" i="57" s="1"/>
  <c r="S139" i="57" s="1"/>
  <c r="S140" i="57" s="1"/>
  <c r="S141" i="57" s="1"/>
  <c r="S142" i="57" s="1"/>
  <c r="S143" i="57" s="1"/>
  <c r="S144" i="57" s="1"/>
  <c r="S145" i="57" s="1"/>
  <c r="S146" i="57" s="1"/>
  <c r="S147" i="57" s="1"/>
  <c r="S148" i="57" s="1"/>
  <c r="S149" i="57" s="1"/>
  <c r="S150" i="57" s="1"/>
  <c r="S151" i="57" s="1"/>
  <c r="S152" i="57" s="1"/>
  <c r="S153" i="57" s="1"/>
  <c r="S154" i="57" s="1"/>
  <c r="S155" i="57" s="1"/>
  <c r="S156" i="57" s="1"/>
  <c r="S157" i="57" s="1"/>
  <c r="S158" i="57" s="1"/>
  <c r="S159" i="57" s="1"/>
  <c r="S160" i="57" s="1"/>
  <c r="S161" i="57" s="1"/>
  <c r="S162" i="57" s="1"/>
  <c r="S163" i="57" s="1"/>
  <c r="S164" i="57" s="1"/>
  <c r="S165" i="57" s="1"/>
  <c r="S166" i="57" s="1"/>
  <c r="S167" i="57" s="1"/>
  <c r="S168" i="57" s="1"/>
  <c r="S169" i="57" s="1"/>
  <c r="S170" i="57" s="1"/>
  <c r="S171" i="57" s="1"/>
  <c r="S172" i="57" s="1"/>
  <c r="S173" i="57" s="1"/>
  <c r="S174" i="57" s="1"/>
  <c r="S175" i="57" s="1"/>
  <c r="S176" i="57" s="1"/>
  <c r="S177" i="57" s="1"/>
  <c r="S178" i="57" s="1"/>
  <c r="S179" i="57" s="1"/>
  <c r="S180" i="57" s="1"/>
  <c r="S181" i="57" s="1"/>
  <c r="S182" i="57" s="1"/>
  <c r="S183" i="57" s="1"/>
  <c r="S184" i="57" s="1"/>
  <c r="S185" i="57" s="1"/>
  <c r="S186" i="57" s="1"/>
  <c r="S187" i="57" s="1"/>
  <c r="S188" i="57" s="1"/>
  <c r="S189" i="57" s="1"/>
  <c r="S190" i="57" s="1"/>
  <c r="S191" i="57" s="1"/>
  <c r="S192" i="57" s="1"/>
  <c r="S193" i="57" s="1"/>
  <c r="S194" i="57" s="1"/>
  <c r="S195" i="57" s="1"/>
  <c r="S196" i="57" s="1"/>
  <c r="S197" i="57" s="1"/>
  <c r="S198" i="57" s="1"/>
  <c r="S199" i="57" s="1"/>
  <c r="S200" i="57" s="1"/>
  <c r="S201" i="57" s="1"/>
  <c r="S202" i="57" s="1"/>
  <c r="S203" i="57" s="1"/>
  <c r="S204" i="57" s="1"/>
  <c r="S205" i="57" s="1"/>
  <c r="S206" i="57" s="1"/>
  <c r="S207" i="57" s="1"/>
  <c r="S208" i="57" s="1"/>
  <c r="S209" i="57" s="1"/>
  <c r="S210" i="57" s="1"/>
  <c r="S211" i="57" s="1"/>
  <c r="S212" i="57" s="1"/>
  <c r="S213" i="57" s="1"/>
  <c r="S214" i="57" s="1"/>
  <c r="S215" i="57" s="1"/>
  <c r="S216" i="57" s="1"/>
  <c r="S217" i="57" s="1"/>
  <c r="S218" i="57" s="1"/>
  <c r="S219" i="57" s="1"/>
  <c r="S220" i="57" s="1"/>
  <c r="S221" i="57" s="1"/>
  <c r="S222" i="57" s="1"/>
  <c r="S223" i="57" s="1"/>
  <c r="S224" i="57" s="1"/>
  <c r="S225" i="57" s="1"/>
  <c r="S226" i="57" s="1"/>
  <c r="S227" i="57" s="1"/>
  <c r="S228" i="57" s="1"/>
  <c r="S229" i="57" s="1"/>
  <c r="S230" i="57" s="1"/>
  <c r="S231" i="57" s="1"/>
  <c r="S232" i="57" s="1"/>
  <c r="S233" i="57" s="1"/>
  <c r="S234" i="57" s="1"/>
  <c r="S235" i="57" s="1"/>
  <c r="S236" i="57" s="1"/>
  <c r="S237" i="57" s="1"/>
  <c r="S238" i="57" s="1"/>
  <c r="S239" i="57" s="1"/>
  <c r="S240" i="57" s="1"/>
  <c r="S241" i="57" s="1"/>
  <c r="S242" i="57" s="1"/>
  <c r="S243" i="57" s="1"/>
  <c r="S244" i="57" s="1"/>
  <c r="S245" i="57" s="1"/>
  <c r="S246" i="57" s="1"/>
  <c r="S247" i="57" s="1"/>
  <c r="S248" i="57" s="1"/>
  <c r="S249" i="57" s="1"/>
  <c r="S250" i="57" s="1"/>
  <c r="S251" i="57" s="1"/>
  <c r="S252" i="57" s="1"/>
  <c r="S253" i="57" s="1"/>
  <c r="S254" i="57" s="1"/>
  <c r="S255" i="57" s="1"/>
  <c r="S256" i="57" s="1"/>
  <c r="S257" i="57" s="1"/>
  <c r="S258" i="57" s="1"/>
  <c r="S259" i="57" s="1"/>
  <c r="S260" i="57" s="1"/>
  <c r="S261" i="57" s="1"/>
  <c r="S262" i="57" s="1"/>
  <c r="S263" i="57" s="1"/>
  <c r="S264" i="57" s="1"/>
  <c r="S265" i="57" s="1"/>
  <c r="S266" i="57" s="1"/>
  <c r="S267" i="57" s="1"/>
  <c r="S268" i="57" s="1"/>
  <c r="S269" i="57" s="1"/>
  <c r="S270" i="57" s="1"/>
  <c r="S271" i="57" s="1"/>
  <c r="S272" i="57" s="1"/>
  <c r="S273" i="57" s="1"/>
  <c r="S274" i="57" s="1"/>
  <c r="S275" i="57" s="1"/>
  <c r="S276" i="57" s="1"/>
  <c r="S277" i="57" s="1"/>
  <c r="S278" i="57" s="1"/>
  <c r="S279" i="57" s="1"/>
  <c r="S280" i="57" s="1"/>
  <c r="S281" i="57" s="1"/>
  <c r="S282" i="57" s="1"/>
  <c r="S283" i="57" s="1"/>
  <c r="S284" i="57" s="1"/>
  <c r="S285" i="57" s="1"/>
  <c r="S286" i="57" s="1"/>
  <c r="S287" i="57" s="1"/>
  <c r="S288" i="57" s="1"/>
  <c r="S289" i="57" s="1"/>
  <c r="S290" i="57" s="1"/>
  <c r="S291" i="57" s="1"/>
  <c r="S292" i="57" s="1"/>
  <c r="S293" i="57" s="1"/>
  <c r="S294" i="57" s="1"/>
  <c r="S295" i="57" s="1"/>
  <c r="S296" i="57" s="1"/>
  <c r="S297" i="57" s="1"/>
  <c r="S298" i="57" s="1"/>
  <c r="S299" i="57" s="1"/>
  <c r="S300" i="57" s="1"/>
  <c r="S301" i="57" s="1"/>
  <c r="S302" i="57" s="1"/>
  <c r="S303" i="57" s="1"/>
  <c r="S304" i="57" s="1"/>
  <c r="S305" i="57" s="1"/>
  <c r="S306" i="57" s="1"/>
  <c r="S307" i="57" s="1"/>
  <c r="S308" i="57" s="1"/>
  <c r="S309" i="57" s="1"/>
  <c r="S310" i="57" s="1"/>
  <c r="S311" i="57" s="1"/>
  <c r="S312" i="57" s="1"/>
  <c r="S313" i="57" s="1"/>
  <c r="S314" i="57" s="1"/>
  <c r="S315" i="57" s="1"/>
  <c r="S316" i="57" s="1"/>
  <c r="S317" i="57" s="1"/>
  <c r="S318" i="57" s="1"/>
  <c r="S319" i="57" s="1"/>
  <c r="S320" i="57" s="1"/>
  <c r="S321" i="57" s="1"/>
  <c r="S322" i="57" s="1"/>
  <c r="S323" i="57" s="1"/>
  <c r="S324" i="57" s="1"/>
  <c r="S325" i="57" s="1"/>
  <c r="S326" i="57" s="1"/>
  <c r="S327" i="57" s="1"/>
  <c r="S328" i="57" s="1"/>
  <c r="S329" i="57" s="1"/>
  <c r="S330" i="57" s="1"/>
  <c r="S331" i="57" s="1"/>
  <c r="S332" i="57" s="1"/>
  <c r="S333" i="57" s="1"/>
  <c r="S334" i="57" s="1"/>
  <c r="S335" i="57" s="1"/>
  <c r="S336" i="57" s="1"/>
  <c r="S337" i="57" s="1"/>
  <c r="S338" i="57" s="1"/>
  <c r="S339" i="57" s="1"/>
  <c r="S340" i="57" s="1"/>
  <c r="S341" i="57" s="1"/>
  <c r="S342" i="57" s="1"/>
  <c r="S343" i="57" s="1"/>
  <c r="S344" i="57" s="1"/>
  <c r="S345" i="57" s="1"/>
  <c r="S346" i="57" s="1"/>
  <c r="S347" i="57" s="1"/>
  <c r="S348" i="57" s="1"/>
  <c r="S349" i="57" s="1"/>
  <c r="S350" i="57" s="1"/>
  <c r="S351" i="57" s="1"/>
  <c r="S352" i="57" s="1"/>
  <c r="S353" i="57" s="1"/>
  <c r="S354" i="57" s="1"/>
  <c r="S355" i="57" s="1"/>
  <c r="S356" i="57" s="1"/>
  <c r="S357" i="57" s="1"/>
  <c r="S358" i="57" s="1"/>
  <c r="S359" i="57" s="1"/>
  <c r="S360" i="57" s="1"/>
  <c r="S361" i="57" s="1"/>
  <c r="S362" i="57" s="1"/>
  <c r="S363" i="57" s="1"/>
  <c r="S364" i="57" s="1"/>
  <c r="S365" i="57" s="1"/>
  <c r="S366" i="57" s="1"/>
  <c r="S367" i="57" s="1"/>
  <c r="S368" i="57" s="1"/>
  <c r="S369" i="57" s="1"/>
  <c r="S370" i="57" s="1"/>
  <c r="S371" i="57" s="1"/>
  <c r="S372" i="57" s="1"/>
  <c r="S373" i="57" s="1"/>
  <c r="S374" i="57" s="1"/>
  <c r="S375" i="57" s="1"/>
  <c r="S376" i="57" s="1"/>
  <c r="S377" i="57" s="1"/>
  <c r="S378" i="57" s="1"/>
  <c r="S379" i="57" s="1"/>
  <c r="S380" i="57" s="1"/>
  <c r="S381" i="57" s="1"/>
  <c r="S382" i="57" s="1"/>
  <c r="S383" i="57" s="1"/>
  <c r="S384" i="57" s="1"/>
  <c r="S385" i="57" s="1"/>
  <c r="S386" i="57" s="1"/>
  <c r="S387" i="57" s="1"/>
  <c r="S388" i="57" s="1"/>
  <c r="S389" i="57" s="1"/>
  <c r="S390" i="57" s="1"/>
  <c r="S391" i="57" s="1"/>
  <c r="S392" i="57" s="1"/>
  <c r="S393" i="57" s="1"/>
  <c r="S394" i="57" s="1"/>
  <c r="S395" i="57" s="1"/>
  <c r="S396" i="57" s="1"/>
  <c r="S397" i="57" s="1"/>
  <c r="S398" i="57" s="1"/>
  <c r="S399" i="57" s="1"/>
  <c r="S400" i="57" s="1"/>
  <c r="S401" i="57" s="1"/>
  <c r="S402" i="57" s="1"/>
  <c r="S403" i="57" s="1"/>
  <c r="S404" i="57" s="1"/>
  <c r="S405" i="57" s="1"/>
  <c r="S406" i="57" s="1"/>
  <c r="S407" i="57" s="1"/>
  <c r="S408" i="57" s="1"/>
  <c r="S409" i="57" s="1"/>
  <c r="S410" i="57" s="1"/>
  <c r="S411" i="57" s="1"/>
  <c r="S412" i="57" s="1"/>
  <c r="S413" i="57" s="1"/>
  <c r="S414" i="57" s="1"/>
  <c r="S415" i="57" s="1"/>
  <c r="S416" i="57" s="1"/>
  <c r="S417" i="57" s="1"/>
  <c r="S418" i="57" s="1"/>
  <c r="S419" i="57" s="1"/>
  <c r="S420" i="57" s="1"/>
  <c r="S421" i="57" s="1"/>
  <c r="S422" i="57" s="1"/>
  <c r="S423" i="57" s="1"/>
  <c r="S424" i="57" s="1"/>
  <c r="S425" i="57" s="1"/>
  <c r="S426" i="57" s="1"/>
  <c r="S427" i="57" s="1"/>
  <c r="S428" i="57" s="1"/>
  <c r="S429" i="57" s="1"/>
  <c r="S430" i="57" s="1"/>
  <c r="S431" i="57" s="1"/>
  <c r="S432" i="57" s="1"/>
  <c r="S433" i="57" s="1"/>
  <c r="S434" i="57" s="1"/>
  <c r="S435" i="57" s="1"/>
  <c r="S436" i="57" s="1"/>
  <c r="S437" i="57" s="1"/>
  <c r="S438" i="57" s="1"/>
  <c r="S439" i="57" s="1"/>
  <c r="S440" i="57" s="1"/>
  <c r="S441" i="57" s="1"/>
  <c r="S442" i="57" s="1"/>
  <c r="S443" i="57" s="1"/>
  <c r="S444" i="57" s="1"/>
  <c r="S445" i="57" s="1"/>
  <c r="S446" i="57" s="1"/>
  <c r="S447" i="57" s="1"/>
  <c r="S448" i="57" s="1"/>
  <c r="S449" i="57" s="1"/>
  <c r="S450" i="57" s="1"/>
  <c r="S451" i="57" s="1"/>
  <c r="S452" i="57" s="1"/>
  <c r="S453" i="57" s="1"/>
  <c r="S454" i="57" s="1"/>
  <c r="S455" i="57" s="1"/>
  <c r="S456" i="57" s="1"/>
  <c r="S457" i="57" s="1"/>
  <c r="S458" i="57" s="1"/>
  <c r="S459" i="57" s="1"/>
  <c r="S460" i="57" s="1"/>
  <c r="S461" i="57" s="1"/>
  <c r="S462" i="57" s="1"/>
  <c r="S463" i="57" s="1"/>
  <c r="S464" i="57" s="1"/>
  <c r="S465" i="57" s="1"/>
  <c r="S466" i="57" s="1"/>
  <c r="S467" i="57" s="1"/>
  <c r="S468" i="57" s="1"/>
  <c r="S469" i="57" s="1"/>
  <c r="S470" i="57" s="1"/>
  <c r="S471" i="57" s="1"/>
  <c r="S472" i="57" s="1"/>
  <c r="S473" i="57" s="1"/>
  <c r="S474" i="57" s="1"/>
  <c r="S475" i="57" s="1"/>
  <c r="S476" i="57" s="1"/>
  <c r="S477" i="57" s="1"/>
  <c r="S478" i="57" s="1"/>
  <c r="S479" i="57" s="1"/>
  <c r="S480" i="57" s="1"/>
  <c r="S481" i="57" s="1"/>
  <c r="S482" i="57" s="1"/>
  <c r="S483" i="57" s="1"/>
  <c r="S484" i="57" s="1"/>
  <c r="S485" i="57" s="1"/>
  <c r="S486" i="57" s="1"/>
  <c r="S487" i="57" s="1"/>
  <c r="S488" i="57" s="1"/>
  <c r="S489" i="57" s="1"/>
  <c r="S490" i="57" s="1"/>
  <c r="S491" i="57" s="1"/>
  <c r="S492" i="57" s="1"/>
  <c r="S493" i="57" s="1"/>
  <c r="S494" i="57" s="1"/>
  <c r="S495" i="57" s="1"/>
  <c r="S496" i="57" s="1"/>
  <c r="S497" i="57" s="1"/>
  <c r="S498" i="57" s="1"/>
  <c r="S499" i="57" s="1"/>
  <c r="S500" i="57" s="1"/>
  <c r="S501" i="57" s="1"/>
  <c r="S502" i="57" s="1"/>
  <c r="S503" i="57" s="1"/>
  <c r="S504" i="57" s="1"/>
  <c r="S505" i="57" s="1"/>
  <c r="S506" i="57" s="1"/>
  <c r="S507" i="57" s="1"/>
  <c r="S508" i="57" s="1"/>
  <c r="S509" i="57" s="1"/>
  <c r="S510" i="57" s="1"/>
  <c r="S511" i="57" s="1"/>
  <c r="S512" i="57" s="1"/>
  <c r="S513" i="57" s="1"/>
  <c r="S514" i="57" s="1"/>
  <c r="S515" i="57" s="1"/>
  <c r="S516" i="57" s="1"/>
  <c r="S517" i="57" s="1"/>
  <c r="S518" i="57" s="1"/>
  <c r="S519" i="57" s="1"/>
  <c r="S520" i="57" s="1"/>
  <c r="S521" i="57" s="1"/>
  <c r="S522" i="57" s="1"/>
  <c r="S523" i="57" s="1"/>
  <c r="S524" i="57" s="1"/>
  <c r="S525" i="57" s="1"/>
  <c r="S526" i="57" s="1"/>
  <c r="S527" i="57" s="1"/>
  <c r="S528" i="57" s="1"/>
  <c r="S529" i="57" s="1"/>
  <c r="S530" i="57" s="1"/>
  <c r="S531" i="57" s="1"/>
  <c r="S532" i="57" s="1"/>
  <c r="S533" i="57" s="1"/>
  <c r="S534" i="57" s="1"/>
  <c r="S535" i="57" s="1"/>
  <c r="S536" i="57" s="1"/>
  <c r="S537" i="57" s="1"/>
  <c r="S538" i="57" s="1"/>
  <c r="S539" i="57" s="1"/>
  <c r="S540" i="57" s="1"/>
  <c r="S541" i="57" s="1"/>
  <c r="S542" i="57" s="1"/>
  <c r="S543" i="57" s="1"/>
  <c r="S544" i="57" s="1"/>
  <c r="S545" i="57" s="1"/>
  <c r="S546" i="57" s="1"/>
  <c r="S547" i="57" s="1"/>
  <c r="S548" i="57" s="1"/>
  <c r="S549" i="57" s="1"/>
  <c r="S550" i="57" s="1"/>
  <c r="S551" i="57" s="1"/>
  <c r="S552" i="57" s="1"/>
  <c r="S553" i="57" s="1"/>
  <c r="S554" i="57" s="1"/>
  <c r="S555" i="57" s="1"/>
  <c r="S556" i="57" s="1"/>
  <c r="S557" i="57" s="1"/>
  <c r="S558" i="57" s="1"/>
  <c r="S559" i="57" s="1"/>
  <c r="S560" i="57" s="1"/>
  <c r="S561" i="57" s="1"/>
  <c r="S562" i="57" s="1"/>
  <c r="S563" i="57" s="1"/>
  <c r="S564" i="57" s="1"/>
  <c r="S565" i="57" s="1"/>
  <c r="S566" i="57" s="1"/>
  <c r="S567" i="57" s="1"/>
  <c r="S568" i="57" s="1"/>
  <c r="S569" i="57" s="1"/>
  <c r="S570" i="57" s="1"/>
  <c r="S571" i="57" s="1"/>
  <c r="S572" i="57" s="1"/>
  <c r="S573" i="57" s="1"/>
  <c r="S574" i="57" s="1"/>
  <c r="S575" i="57" s="1"/>
  <c r="S576" i="57" s="1"/>
  <c r="S577" i="57" s="1"/>
  <c r="S578" i="57" s="1"/>
  <c r="S579" i="57" s="1"/>
  <c r="S580" i="57" s="1"/>
  <c r="S581" i="57" s="1"/>
  <c r="S582" i="57" s="1"/>
  <c r="S583" i="57" s="1"/>
  <c r="S584" i="57" s="1"/>
  <c r="S585" i="57" s="1"/>
  <c r="S586" i="57" s="1"/>
  <c r="S587" i="57" s="1"/>
  <c r="S588" i="57" s="1"/>
  <c r="S589" i="57" s="1"/>
  <c r="S590" i="57" s="1"/>
  <c r="S591" i="57" s="1"/>
  <c r="S592" i="57" s="1"/>
  <c r="S593" i="57" s="1"/>
  <c r="S594" i="57" s="1"/>
  <c r="S595" i="57" s="1"/>
  <c r="S596" i="57" s="1"/>
  <c r="S597" i="57" s="1"/>
  <c r="S598" i="57" s="1"/>
  <c r="S599" i="57" s="1"/>
  <c r="S600" i="57" s="1"/>
  <c r="S601" i="57" s="1"/>
  <c r="S602" i="57" s="1"/>
  <c r="S603" i="57" s="1"/>
  <c r="S604" i="57" s="1"/>
  <c r="S605" i="57" s="1"/>
  <c r="S606" i="57" s="1"/>
  <c r="S607" i="57" s="1"/>
  <c r="S608" i="57" s="1"/>
  <c r="S609" i="57" s="1"/>
  <c r="S610" i="57" s="1"/>
  <c r="S611" i="57" s="1"/>
  <c r="S612" i="57" s="1"/>
  <c r="S613" i="57" s="1"/>
  <c r="S614" i="57" s="1"/>
  <c r="S615" i="57" s="1"/>
  <c r="S616" i="57" s="1"/>
  <c r="S617" i="57" s="1"/>
  <c r="S618" i="57" s="1"/>
  <c r="S619" i="57" s="1"/>
  <c r="S620" i="57" s="1"/>
  <c r="S621" i="57" s="1"/>
  <c r="S622" i="57" s="1"/>
  <c r="S623" i="57" s="1"/>
  <c r="S624" i="57" s="1"/>
  <c r="S625" i="57" s="1"/>
  <c r="S626" i="57" s="1"/>
  <c r="S627" i="57" s="1"/>
  <c r="S628" i="57" s="1"/>
  <c r="S629" i="57" s="1"/>
  <c r="S630" i="57" s="1"/>
  <c r="S631" i="57" s="1"/>
  <c r="S632" i="57" s="1"/>
  <c r="S633" i="57" s="1"/>
  <c r="S634" i="57" s="1"/>
  <c r="S635" i="57" s="1"/>
  <c r="S636" i="57" s="1"/>
  <c r="S637" i="57" s="1"/>
  <c r="S638" i="57" s="1"/>
  <c r="S639" i="57" s="1"/>
  <c r="S640" i="57" s="1"/>
  <c r="S641" i="57" s="1"/>
  <c r="S642" i="57" s="1"/>
  <c r="S643" i="57" s="1"/>
  <c r="S644" i="57" s="1"/>
  <c r="S645" i="57" s="1"/>
  <c r="S646" i="57" s="1"/>
  <c r="S647" i="57" s="1"/>
  <c r="S648" i="57" s="1"/>
  <c r="S649" i="57" s="1"/>
  <c r="S650" i="57" s="1"/>
  <c r="S651" i="57" s="1"/>
  <c r="S652" i="57" s="1"/>
  <c r="S653" i="57" s="1"/>
  <c r="S654" i="57" s="1"/>
  <c r="S655" i="57" s="1"/>
  <c r="S656" i="57" s="1"/>
  <c r="S657" i="57" s="1"/>
  <c r="S658" i="57" s="1"/>
  <c r="S659" i="57" s="1"/>
  <c r="S660" i="57" s="1"/>
  <c r="S661" i="57" s="1"/>
  <c r="S662" i="57" s="1"/>
  <c r="S663" i="57" s="1"/>
  <c r="S664" i="57" s="1"/>
  <c r="S665" i="57" s="1"/>
  <c r="S666" i="57" s="1"/>
  <c r="S667" i="57" s="1"/>
  <c r="S668" i="57" s="1"/>
  <c r="S669" i="57" s="1"/>
  <c r="S670" i="57" s="1"/>
  <c r="S671" i="57" s="1"/>
  <c r="S672" i="57" s="1"/>
  <c r="S673" i="57" s="1"/>
  <c r="S674" i="57" s="1"/>
  <c r="S675" i="57" s="1"/>
  <c r="S676" i="57" s="1"/>
  <c r="S677" i="57" s="1"/>
  <c r="S678" i="57" s="1"/>
  <c r="S679" i="57" s="1"/>
  <c r="S680" i="57" s="1"/>
  <c r="S681" i="57" s="1"/>
  <c r="S682" i="57" s="1"/>
  <c r="S683" i="57" s="1"/>
  <c r="S684" i="57" s="1"/>
  <c r="S685" i="57" s="1"/>
  <c r="S686" i="57" s="1"/>
  <c r="S687" i="57" s="1"/>
  <c r="S688" i="57" s="1"/>
  <c r="S689" i="57" s="1"/>
  <c r="S690" i="57" s="1"/>
  <c r="S691" i="57" s="1"/>
  <c r="S692" i="57" s="1"/>
  <c r="S693" i="57" s="1"/>
  <c r="S694" i="57" s="1"/>
  <c r="S695" i="57" s="1"/>
  <c r="S696" i="57" s="1"/>
  <c r="S697" i="57" s="1"/>
  <c r="S698" i="57" s="1"/>
  <c r="S699" i="57" s="1"/>
  <c r="S700" i="57" s="1"/>
  <c r="S701" i="57" s="1"/>
  <c r="S702" i="57" s="1"/>
  <c r="S703" i="57" s="1"/>
  <c r="S704" i="57" s="1"/>
  <c r="S705" i="57" s="1"/>
  <c r="S706" i="57" s="1"/>
  <c r="S707" i="57" s="1"/>
  <c r="S708" i="57" s="1"/>
  <c r="S709" i="57" s="1"/>
  <c r="S710" i="57" s="1"/>
  <c r="S711" i="57" s="1"/>
  <c r="S712" i="57" s="1"/>
  <c r="S713" i="57" s="1"/>
  <c r="S714" i="57" s="1"/>
  <c r="S715" i="57" s="1"/>
  <c r="S716" i="57" s="1"/>
  <c r="S717" i="57" s="1"/>
  <c r="S718" i="57" s="1"/>
  <c r="S719" i="57" s="1"/>
  <c r="S720" i="57" s="1"/>
  <c r="S721" i="57" s="1"/>
  <c r="S722" i="57" s="1"/>
  <c r="S723" i="57" s="1"/>
  <c r="S724" i="57" s="1"/>
  <c r="S725" i="57" s="1"/>
  <c r="S726" i="57" s="1"/>
  <c r="S727" i="57" s="1"/>
  <c r="S728" i="57" s="1"/>
  <c r="S729" i="57" s="1"/>
  <c r="S730" i="57" s="1"/>
  <c r="S731" i="57" s="1"/>
  <c r="S732" i="57" s="1"/>
  <c r="S733" i="57" s="1"/>
  <c r="S734" i="57" s="1"/>
  <c r="S735" i="57" s="1"/>
  <c r="S736" i="57" s="1"/>
  <c r="S737" i="57" s="1"/>
  <c r="S738" i="57" s="1"/>
  <c r="S739" i="57" s="1"/>
  <c r="S740" i="57" s="1"/>
  <c r="S741" i="57" s="1"/>
  <c r="S742" i="57" s="1"/>
  <c r="S743" i="57" s="1"/>
  <c r="S744" i="57" s="1"/>
  <c r="S745" i="57" s="1"/>
  <c r="S746" i="57" s="1"/>
  <c r="S747" i="57" s="1"/>
  <c r="S748" i="57" s="1"/>
  <c r="S749" i="57" s="1"/>
  <c r="S750" i="57" s="1"/>
  <c r="S751" i="57" s="1"/>
  <c r="S752" i="57" s="1"/>
  <c r="S753" i="57" s="1"/>
  <c r="S754" i="57" s="1"/>
  <c r="S755" i="57" s="1"/>
  <c r="S756" i="57" s="1"/>
  <c r="S757" i="57" s="1"/>
  <c r="S758" i="57" s="1"/>
  <c r="S759" i="57" s="1"/>
  <c r="S760" i="57" s="1"/>
  <c r="S761" i="57" s="1"/>
  <c r="S762" i="57" s="1"/>
  <c r="S763" i="57" s="1"/>
  <c r="S764" i="57" s="1"/>
  <c r="S765" i="57" s="1"/>
  <c r="S766" i="57" s="1"/>
  <c r="S767" i="57" s="1"/>
  <c r="S768" i="57" s="1"/>
  <c r="S769" i="57" s="1"/>
  <c r="S770" i="57" s="1"/>
  <c r="S771" i="57" s="1"/>
  <c r="S772" i="57" s="1"/>
  <c r="S773" i="57" s="1"/>
  <c r="S774" i="57" s="1"/>
  <c r="S775" i="57" s="1"/>
  <c r="S776" i="57" s="1"/>
  <c r="S777" i="57" s="1"/>
  <c r="S778" i="57" s="1"/>
  <c r="S779" i="57" s="1"/>
  <c r="S780" i="57" s="1"/>
  <c r="S781" i="57" s="1"/>
  <c r="S782" i="57" s="1"/>
  <c r="S783" i="57" s="1"/>
  <c r="S784" i="57" s="1"/>
  <c r="S785" i="57" s="1"/>
  <c r="S786" i="57" s="1"/>
  <c r="S787" i="57" s="1"/>
  <c r="S788" i="57" s="1"/>
  <c r="S789" i="57" s="1"/>
  <c r="S790" i="57" s="1"/>
  <c r="S791" i="57" s="1"/>
  <c r="S792" i="57" s="1"/>
  <c r="S793" i="57" s="1"/>
  <c r="S794" i="57" s="1"/>
  <c r="S795" i="57" s="1"/>
  <c r="S796" i="57" s="1"/>
  <c r="S797" i="57" s="1"/>
  <c r="S798" i="57" s="1"/>
  <c r="S799" i="57" s="1"/>
  <c r="S800" i="57" s="1"/>
  <c r="S801" i="57" s="1"/>
  <c r="S802" i="57" s="1"/>
  <c r="S803" i="57" s="1"/>
  <c r="S804" i="57" s="1"/>
  <c r="S805" i="57" s="1"/>
  <c r="S806" i="57" s="1"/>
  <c r="S807" i="57" s="1"/>
  <c r="S808" i="57" s="1"/>
  <c r="S809" i="57" s="1"/>
  <c r="S810" i="57" s="1"/>
  <c r="S811" i="57" s="1"/>
  <c r="S812" i="57" s="1"/>
  <c r="S813" i="57" s="1"/>
  <c r="S814" i="57" s="1"/>
  <c r="S815" i="57" s="1"/>
  <c r="S816" i="57" s="1"/>
  <c r="S817" i="57" s="1"/>
  <c r="S818" i="57" s="1"/>
  <c r="S819" i="57" s="1"/>
  <c r="S820" i="57" s="1"/>
  <c r="S821" i="57" s="1"/>
  <c r="S822" i="57" s="1"/>
  <c r="S823" i="57" s="1"/>
  <c r="S824" i="57" s="1"/>
  <c r="S825" i="57" s="1"/>
  <c r="S826" i="57" s="1"/>
  <c r="S827" i="57" s="1"/>
  <c r="S828" i="57" s="1"/>
  <c r="S829" i="57" s="1"/>
  <c r="S830" i="57" s="1"/>
  <c r="S831" i="57" s="1"/>
  <c r="S832" i="57" s="1"/>
  <c r="S833" i="57" s="1"/>
  <c r="S834" i="57" s="1"/>
  <c r="S835" i="57" s="1"/>
  <c r="S836" i="57" s="1"/>
  <c r="S837" i="57" s="1"/>
  <c r="S838" i="57" s="1"/>
  <c r="S839" i="57" s="1"/>
  <c r="S840" i="57" s="1"/>
  <c r="S841" i="57" s="1"/>
  <c r="S842" i="57" s="1"/>
  <c r="S843" i="57" s="1"/>
  <c r="S844" i="57" s="1"/>
  <c r="S845" i="57" s="1"/>
  <c r="S846" i="57" s="1"/>
  <c r="S847" i="57" s="1"/>
  <c r="S848" i="57" s="1"/>
  <c r="S849" i="57" s="1"/>
  <c r="S850" i="57" s="1"/>
  <c r="S851" i="57" s="1"/>
  <c r="S852" i="57" s="1"/>
  <c r="S853" i="57" s="1"/>
  <c r="S854" i="57" s="1"/>
  <c r="S855" i="57" s="1"/>
  <c r="S856" i="57" s="1"/>
  <c r="S857" i="57" s="1"/>
  <c r="S858" i="57" s="1"/>
  <c r="S859" i="57" s="1"/>
  <c r="S860" i="57" s="1"/>
  <c r="S861" i="57" s="1"/>
  <c r="S862" i="57" s="1"/>
  <c r="S863" i="57" s="1"/>
  <c r="S864" i="57" s="1"/>
  <c r="S865" i="57" s="1"/>
  <c r="S866" i="57" s="1"/>
  <c r="S867" i="57" s="1"/>
  <c r="S868" i="57" s="1"/>
  <c r="S869" i="57" s="1"/>
  <c r="S870" i="57" s="1"/>
  <c r="S871" i="57" s="1"/>
  <c r="S872" i="57" s="1"/>
  <c r="S873" i="57" s="1"/>
  <c r="S874" i="57" s="1"/>
  <c r="S875" i="57" s="1"/>
  <c r="S876" i="57" s="1"/>
  <c r="S877" i="57" s="1"/>
  <c r="S878" i="57" s="1"/>
  <c r="S879" i="57" s="1"/>
  <c r="S880" i="57" s="1"/>
  <c r="S881" i="57" s="1"/>
  <c r="S882" i="57" s="1"/>
  <c r="S883" i="57" s="1"/>
  <c r="S884" i="57" s="1"/>
  <c r="S885" i="57" s="1"/>
  <c r="S886" i="57" s="1"/>
  <c r="S887" i="57" s="1"/>
  <c r="S888" i="57" s="1"/>
  <c r="S889" i="57" s="1"/>
  <c r="S890" i="57" s="1"/>
  <c r="S891" i="57" s="1"/>
  <c r="S892" i="57" s="1"/>
  <c r="S893" i="57" s="1"/>
  <c r="S894" i="57" s="1"/>
  <c r="S895" i="57" s="1"/>
  <c r="S896" i="57" s="1"/>
  <c r="S897" i="57" s="1"/>
  <c r="S898" i="57" s="1"/>
  <c r="S899" i="57" s="1"/>
  <c r="S900" i="57" s="1"/>
  <c r="S901" i="57" s="1"/>
  <c r="S902" i="57" s="1"/>
  <c r="S903" i="57" s="1"/>
  <c r="S904" i="57" s="1"/>
  <c r="S905" i="57" s="1"/>
  <c r="S906" i="57" s="1"/>
  <c r="S907" i="57" s="1"/>
  <c r="S908" i="57" s="1"/>
  <c r="S909" i="57" s="1"/>
  <c r="S910" i="57" s="1"/>
  <c r="S911" i="57" s="1"/>
  <c r="S912" i="57" s="1"/>
  <c r="S913" i="57" s="1"/>
  <c r="S914" i="57" s="1"/>
  <c r="S915" i="57" s="1"/>
  <c r="S916" i="57" s="1"/>
  <c r="S917" i="57" s="1"/>
  <c r="S918" i="57" s="1"/>
  <c r="S919" i="57" s="1"/>
  <c r="S920" i="57" s="1"/>
  <c r="S921" i="57" s="1"/>
  <c r="S922" i="57" s="1"/>
  <c r="S923" i="57" s="1"/>
  <c r="S924" i="57" s="1"/>
  <c r="S925" i="57" s="1"/>
  <c r="S926" i="57" s="1"/>
  <c r="S927" i="57" s="1"/>
  <c r="S928" i="57" s="1"/>
  <c r="S929" i="57" s="1"/>
  <c r="S930" i="57" s="1"/>
  <c r="S931" i="57" s="1"/>
  <c r="S932" i="57" s="1"/>
  <c r="S933" i="57" s="1"/>
  <c r="S934" i="57" s="1"/>
  <c r="S935" i="57" s="1"/>
  <c r="S936" i="57" s="1"/>
  <c r="S937" i="57" s="1"/>
  <c r="S938" i="57" s="1"/>
  <c r="S939" i="57" s="1"/>
  <c r="S940" i="57" s="1"/>
  <c r="S941" i="57" s="1"/>
  <c r="S942" i="57" s="1"/>
  <c r="S943" i="57" s="1"/>
  <c r="S944" i="57" s="1"/>
  <c r="S945" i="57" s="1"/>
  <c r="S946" i="57" s="1"/>
  <c r="S947" i="57" s="1"/>
  <c r="S948" i="57" s="1"/>
  <c r="S949" i="57" s="1"/>
  <c r="S950" i="57" s="1"/>
  <c r="S951" i="57" s="1"/>
  <c r="S952" i="57" s="1"/>
  <c r="S953" i="57" s="1"/>
  <c r="S954" i="57" s="1"/>
  <c r="S955" i="57" s="1"/>
  <c r="S956" i="57" s="1"/>
  <c r="S957" i="57" s="1"/>
  <c r="S958" i="57" s="1"/>
  <c r="S959" i="57" s="1"/>
  <c r="S960" i="57" s="1"/>
  <c r="S961" i="57" s="1"/>
  <c r="S962" i="57" s="1"/>
  <c r="S963" i="57" s="1"/>
  <c r="S964" i="57" s="1"/>
  <c r="S965" i="57" s="1"/>
  <c r="S966" i="57" s="1"/>
  <c r="S967" i="57" s="1"/>
  <c r="S968" i="57" s="1"/>
  <c r="S969" i="57" s="1"/>
  <c r="S970" i="57" s="1"/>
  <c r="S971" i="57" s="1"/>
  <c r="S972" i="57" s="1"/>
  <c r="S973" i="57" s="1"/>
  <c r="S974" i="57" s="1"/>
  <c r="S975" i="57" s="1"/>
  <c r="S976" i="57" s="1"/>
  <c r="S977" i="57" s="1"/>
  <c r="S978" i="57" s="1"/>
  <c r="S979" i="57" s="1"/>
  <c r="S980" i="57" s="1"/>
  <c r="S981" i="57" s="1"/>
  <c r="S982" i="57" s="1"/>
  <c r="S983" i="57" s="1"/>
  <c r="S984" i="57" s="1"/>
  <c r="S985" i="57" s="1"/>
  <c r="S986" i="57" s="1"/>
  <c r="S987" i="57" s="1"/>
  <c r="S988" i="57" s="1"/>
  <c r="S989" i="57" s="1"/>
  <c r="S990" i="57" s="1"/>
  <c r="S991" i="57" s="1"/>
  <c r="S992" i="57" s="1"/>
  <c r="S993" i="57" s="1"/>
  <c r="S994" i="57" s="1"/>
  <c r="S995" i="57" s="1"/>
  <c r="S996" i="57" s="1"/>
  <c r="S997" i="57" s="1"/>
  <c r="S998" i="57" s="1"/>
  <c r="S999" i="57" s="1"/>
  <c r="S1000" i="57" s="1"/>
  <c r="S1001" i="57" s="1"/>
  <c r="S1002" i="57" s="1"/>
  <c r="S1003" i="57" s="1"/>
  <c r="S1004" i="57" s="1"/>
  <c r="S1005" i="57" s="1"/>
  <c r="S1006" i="57" s="1"/>
  <c r="S1007" i="57" s="1"/>
  <c r="S1008" i="57" s="1"/>
  <c r="S1009" i="57" s="1"/>
  <c r="S1010" i="57" s="1"/>
  <c r="S1011" i="57" s="1"/>
  <c r="S1012" i="57" s="1"/>
  <c r="S1013" i="57" s="1"/>
  <c r="S1014" i="57" s="1"/>
  <c r="S1015" i="57" s="1"/>
  <c r="S1016" i="57" s="1"/>
  <c r="S1017" i="57" s="1"/>
  <c r="S1018" i="57" s="1"/>
  <c r="S1019" i="57" s="1"/>
  <c r="S1020" i="57" s="1"/>
  <c r="S1021" i="57" s="1"/>
  <c r="S1022" i="57" s="1"/>
  <c r="S1023" i="57" s="1"/>
  <c r="S1024" i="57" s="1"/>
  <c r="S1025" i="57" s="1"/>
  <c r="S1026" i="57" s="1"/>
  <c r="S1027" i="57" s="1"/>
  <c r="S1028" i="57" s="1"/>
  <c r="S1029" i="57" s="1"/>
  <c r="S1030" i="57" s="1"/>
  <c r="S1031" i="57" s="1"/>
  <c r="S1032" i="57" s="1"/>
  <c r="S1033" i="57" s="1"/>
  <c r="S1034" i="57" s="1"/>
  <c r="S1035" i="57" s="1"/>
  <c r="S1036" i="57" s="1"/>
  <c r="S1037" i="57" s="1"/>
  <c r="S1038" i="57" s="1"/>
  <c r="S1039" i="57" s="1"/>
  <c r="S1040" i="57" s="1"/>
  <c r="S1041" i="57" s="1"/>
  <c r="S1042" i="57" s="1"/>
  <c r="S1043" i="57" s="1"/>
  <c r="S1044" i="57" s="1"/>
  <c r="S1045" i="57" s="1"/>
  <c r="S1046" i="57" s="1"/>
  <c r="S1047" i="57" s="1"/>
  <c r="S1048" i="57" s="1"/>
  <c r="S1049" i="57" s="1"/>
  <c r="S1050" i="57" s="1"/>
  <c r="S1051" i="57" s="1"/>
  <c r="S1052" i="57" s="1"/>
  <c r="S1053" i="57" s="1"/>
  <c r="S1054" i="57" s="1"/>
  <c r="S1055" i="57" s="1"/>
  <c r="S1056" i="57" s="1"/>
  <c r="S1057" i="57" s="1"/>
  <c r="S1058" i="57" s="1"/>
  <c r="S1059" i="57" s="1"/>
  <c r="S1060" i="57" s="1"/>
  <c r="S1061" i="57" s="1"/>
  <c r="S1062" i="57" s="1"/>
  <c r="S1063" i="57" s="1"/>
  <c r="S1064" i="57" s="1"/>
  <c r="S1065" i="57" s="1"/>
  <c r="S1066" i="57" s="1"/>
  <c r="S1067" i="57" s="1"/>
  <c r="S1068" i="57" s="1"/>
  <c r="S1069" i="57" s="1"/>
  <c r="S1070" i="57" s="1"/>
  <c r="S1071" i="57" s="1"/>
  <c r="S1072" i="57" s="1"/>
  <c r="S1073" i="57" s="1"/>
  <c r="S1074" i="57" s="1"/>
  <c r="S1075" i="57" s="1"/>
  <c r="S1076" i="57" s="1"/>
  <c r="S1077" i="57" s="1"/>
  <c r="S1078" i="57" s="1"/>
  <c r="S1079" i="57" s="1"/>
  <c r="S1080" i="57" s="1"/>
  <c r="S1081" i="57" s="1"/>
  <c r="S1082" i="57" s="1"/>
  <c r="S1083" i="57" s="1"/>
  <c r="S1084" i="57" s="1"/>
  <c r="S1085" i="57" s="1"/>
  <c r="S1086" i="57" s="1"/>
  <c r="S1087" i="57" s="1"/>
  <c r="S1088" i="57" s="1"/>
  <c r="S1089" i="57" s="1"/>
  <c r="S1090" i="57" s="1"/>
  <c r="S1091" i="57" s="1"/>
  <c r="S1092" i="57" s="1"/>
  <c r="S1093" i="57" s="1"/>
  <c r="S1094" i="57" s="1"/>
  <c r="S1095" i="57" s="1"/>
  <c r="S1096" i="57" s="1"/>
  <c r="S1097" i="57" s="1"/>
  <c r="S1098" i="57" s="1"/>
  <c r="S1099" i="57" s="1"/>
  <c r="S1100" i="57" s="1"/>
  <c r="S1101" i="57" s="1"/>
  <c r="S1102" i="57" s="1"/>
  <c r="S1103" i="57" s="1"/>
  <c r="S1104" i="57" s="1"/>
  <c r="S1105" i="57" s="1"/>
  <c r="S1106" i="57" s="1"/>
  <c r="S1107" i="57" s="1"/>
  <c r="S1108" i="57" s="1"/>
  <c r="S1109" i="57" s="1"/>
  <c r="S1110" i="57" s="1"/>
  <c r="S1111" i="57" s="1"/>
  <c r="S1112" i="57" s="1"/>
  <c r="S1113" i="57" s="1"/>
  <c r="S1114" i="57" s="1"/>
  <c r="S1115" i="57" s="1"/>
  <c r="S1116" i="57" s="1"/>
  <c r="S1117" i="57" s="1"/>
  <c r="S1118" i="57" s="1"/>
  <c r="S1119" i="57" s="1"/>
  <c r="S1120" i="57" s="1"/>
  <c r="S1121" i="57" s="1"/>
  <c r="S1122" i="57" s="1"/>
  <c r="S1123" i="57" s="1"/>
  <c r="S1124" i="57" s="1"/>
  <c r="S1125" i="57" s="1"/>
  <c r="S1126" i="57" s="1"/>
  <c r="S1127" i="57" s="1"/>
  <c r="S1128" i="57" s="1"/>
  <c r="S1129" i="57" s="1"/>
  <c r="S1130" i="57" s="1"/>
  <c r="S1131" i="57" s="1"/>
  <c r="S1132" i="57" s="1"/>
  <c r="S1133" i="57" s="1"/>
  <c r="S1134" i="57" s="1"/>
  <c r="S1135" i="57" s="1"/>
  <c r="S1136" i="57" s="1"/>
  <c r="S1137" i="57" s="1"/>
  <c r="S1138" i="57" s="1"/>
  <c r="S1139" i="57" s="1"/>
  <c r="S1140" i="57" s="1"/>
  <c r="S1141" i="57" s="1"/>
  <c r="S1142" i="57" s="1"/>
  <c r="S1143" i="57" s="1"/>
  <c r="S1144" i="57" s="1"/>
  <c r="S1145" i="57" s="1"/>
  <c r="S1146" i="57" s="1"/>
  <c r="S1147" i="57" s="1"/>
  <c r="S1148" i="57" s="1"/>
  <c r="S1149" i="57" s="1"/>
  <c r="S1150" i="57" s="1"/>
  <c r="S1151" i="57" s="1"/>
  <c r="S1152" i="57" s="1"/>
  <c r="S1153" i="57" s="1"/>
  <c r="S1154" i="57" s="1"/>
  <c r="S1155" i="57" s="1"/>
  <c r="S1156" i="57" s="1"/>
  <c r="S1157" i="57" s="1"/>
  <c r="S1158" i="57" s="1"/>
  <c r="S1159" i="57" s="1"/>
  <c r="S1160" i="57" s="1"/>
  <c r="S1161" i="57" s="1"/>
  <c r="S1162" i="57" s="1"/>
  <c r="S1163" i="57" s="1"/>
  <c r="S1164" i="57" s="1"/>
  <c r="S1165" i="57" s="1"/>
  <c r="S1166" i="57" s="1"/>
  <c r="S1167" i="57" s="1"/>
  <c r="S1168" i="57" s="1"/>
  <c r="S1169" i="57" s="1"/>
  <c r="S1170" i="57" s="1"/>
  <c r="S1171" i="57" s="1"/>
  <c r="S1172" i="57" s="1"/>
  <c r="S1173" i="57" s="1"/>
  <c r="S1174" i="57" s="1"/>
  <c r="S1175" i="57" s="1"/>
  <c r="S1176" i="57" s="1"/>
  <c r="S1177" i="57" s="1"/>
  <c r="S1178" i="57" s="1"/>
  <c r="S1179" i="57" s="1"/>
  <c r="S1180" i="57" s="1"/>
  <c r="S1181" i="57" s="1"/>
  <c r="S1182" i="57" s="1"/>
  <c r="S1183" i="57" s="1"/>
  <c r="S1184" i="57" s="1"/>
  <c r="S1185" i="57" s="1"/>
  <c r="S1186" i="57" s="1"/>
  <c r="S1187" i="57" s="1"/>
  <c r="S1188" i="57" s="1"/>
  <c r="S1189" i="57" s="1"/>
  <c r="S1190" i="57" s="1"/>
  <c r="S1191" i="57" s="1"/>
  <c r="S1192" i="57" s="1"/>
  <c r="S1193" i="57" s="1"/>
  <c r="S1194" i="57" s="1"/>
  <c r="S1195" i="57" s="1"/>
  <c r="S1196" i="57" s="1"/>
  <c r="S1197" i="57" s="1"/>
  <c r="S1198" i="57" s="1"/>
  <c r="S1199" i="57" s="1"/>
  <c r="S1200" i="57" s="1"/>
  <c r="S1201" i="57" s="1"/>
  <c r="S1202" i="57" s="1"/>
  <c r="S1203" i="57" s="1"/>
  <c r="S1204" i="57" s="1"/>
  <c r="S1205" i="57" s="1"/>
  <c r="S1206" i="57" s="1"/>
  <c r="S1207" i="57" s="1"/>
  <c r="S1208" i="57" s="1"/>
  <c r="S1209" i="57" s="1"/>
  <c r="S1210" i="57" s="1"/>
  <c r="S1211" i="57" s="1"/>
  <c r="S1212" i="57" s="1"/>
  <c r="S1213" i="57" s="1"/>
  <c r="S1214" i="57" s="1"/>
  <c r="S1215" i="57" s="1"/>
  <c r="S1216" i="57" s="1"/>
  <c r="S1217" i="57" s="1"/>
  <c r="S1218" i="57" s="1"/>
  <c r="S1219" i="57" s="1"/>
  <c r="S1220" i="57" s="1"/>
  <c r="S1221" i="57" s="1"/>
  <c r="S1222" i="57" s="1"/>
  <c r="S1223" i="57" s="1"/>
  <c r="S1224" i="57" s="1"/>
  <c r="S1225" i="57" s="1"/>
  <c r="S1226" i="57" s="1"/>
  <c r="S1227" i="57" s="1"/>
  <c r="S1228" i="57" s="1"/>
  <c r="S1229" i="57" s="1"/>
  <c r="S1230" i="57" s="1"/>
  <c r="S1231" i="57" s="1"/>
  <c r="S1232" i="57" s="1"/>
  <c r="S1233" i="57" s="1"/>
  <c r="S1234" i="57" s="1"/>
  <c r="S1235" i="57" s="1"/>
  <c r="S1236" i="57" s="1"/>
  <c r="S1237" i="57" s="1"/>
  <c r="S1238" i="57" s="1"/>
  <c r="S1239" i="57" s="1"/>
  <c r="S1240" i="57" s="1"/>
  <c r="S1241" i="57" s="1"/>
  <c r="S1242" i="57" s="1"/>
  <c r="S1243" i="57" s="1"/>
  <c r="S1244" i="57" s="1"/>
  <c r="S1245" i="57" s="1"/>
  <c r="S1246" i="57" s="1"/>
  <c r="S1247" i="57" s="1"/>
  <c r="S1248" i="57" s="1"/>
  <c r="S1249" i="57" s="1"/>
  <c r="S1250" i="57" s="1"/>
  <c r="S1251" i="57" s="1"/>
  <c r="S1252" i="57" s="1"/>
  <c r="S1253" i="57" s="1"/>
  <c r="S1254" i="57" s="1"/>
  <c r="S1255" i="57" s="1"/>
  <c r="S1256" i="57" s="1"/>
  <c r="S1257" i="57" s="1"/>
  <c r="S1258" i="57" s="1"/>
  <c r="S1259" i="57" s="1"/>
  <c r="S1260" i="57" s="1"/>
  <c r="S1261" i="57" s="1"/>
  <c r="S1262" i="57" s="1"/>
  <c r="S1263" i="57" s="1"/>
  <c r="S1264" i="57" s="1"/>
  <c r="S1265" i="57" s="1"/>
  <c r="S1266" i="57" s="1"/>
  <c r="S1267" i="57" s="1"/>
  <c r="S1268" i="57" s="1"/>
  <c r="S1269" i="57" s="1"/>
  <c r="S1270" i="57" s="1"/>
  <c r="S1271" i="57" s="1"/>
  <c r="S1272" i="57" s="1"/>
  <c r="S1273" i="57" s="1"/>
  <c r="S1274" i="57" s="1"/>
  <c r="S1275" i="57" s="1"/>
  <c r="S1276" i="57" s="1"/>
  <c r="S1277" i="57" s="1"/>
  <c r="S1278" i="57" s="1"/>
  <c r="S1279" i="57" s="1"/>
  <c r="S1280" i="57" s="1"/>
  <c r="S1281" i="57" s="1"/>
  <c r="S1282" i="57" s="1"/>
  <c r="S1283" i="57" s="1"/>
  <c r="S1284" i="57" s="1"/>
  <c r="S1285" i="57" s="1"/>
  <c r="S1286" i="57" s="1"/>
  <c r="S1287" i="57" s="1"/>
  <c r="S1288" i="57" s="1"/>
  <c r="S1289" i="57" s="1"/>
  <c r="S1290" i="57" s="1"/>
  <c r="S1291" i="57" s="1"/>
  <c r="S1292" i="57" s="1"/>
  <c r="S1293" i="57" s="1"/>
  <c r="S1294" i="57" s="1"/>
  <c r="S1295" i="57" s="1"/>
  <c r="S1296" i="57" s="1"/>
  <c r="S1297" i="57" s="1"/>
  <c r="S1298" i="57" s="1"/>
  <c r="S1299" i="57" s="1"/>
  <c r="S1300" i="57" s="1"/>
  <c r="S1301" i="57" s="1"/>
  <c r="S1302" i="57" s="1"/>
  <c r="S1303" i="57" s="1"/>
  <c r="S1304" i="57" s="1"/>
  <c r="S1305" i="57" s="1"/>
  <c r="S1306" i="57" s="1"/>
  <c r="S1307" i="57" s="1"/>
  <c r="S1308" i="57" s="1"/>
  <c r="S1309" i="57" s="1"/>
  <c r="S1310" i="57" s="1"/>
  <c r="S1311" i="57" s="1"/>
  <c r="S1312" i="57" s="1"/>
  <c r="S1313" i="57" s="1"/>
  <c r="S1314" i="57" s="1"/>
  <c r="S1315" i="57" s="1"/>
  <c r="S1316" i="57" s="1"/>
  <c r="S1317" i="57" s="1"/>
  <c r="S1318" i="57" s="1"/>
  <c r="S1319" i="57" s="1"/>
  <c r="S1320" i="57" s="1"/>
  <c r="S1321" i="57" s="1"/>
  <c r="S1322" i="57" s="1"/>
  <c r="S1323" i="57" s="1"/>
  <c r="S1324" i="57" s="1"/>
  <c r="S1325" i="57" s="1"/>
  <c r="S1326" i="57" s="1"/>
  <c r="S1327" i="57" s="1"/>
  <c r="S1328" i="57" s="1"/>
  <c r="S1329" i="57" s="1"/>
  <c r="S1330" i="57" s="1"/>
  <c r="S1331" i="57" s="1"/>
  <c r="S1332" i="57" s="1"/>
  <c r="S1333" i="57" s="1"/>
  <c r="S1334" i="57" s="1"/>
  <c r="S1335" i="57" s="1"/>
  <c r="H7" i="57"/>
  <c r="C7" i="57"/>
  <c r="D7" i="57" s="1"/>
  <c r="L5" i="57"/>
  <c r="M4" i="57"/>
  <c r="M3" i="57"/>
  <c r="T7" i="57"/>
  <c r="T8" i="57" s="1"/>
  <c r="T9" i="57" s="1"/>
  <c r="T10" i="57" s="1"/>
  <c r="T11" i="57" s="1"/>
  <c r="T12" i="57" s="1"/>
  <c r="T13" i="57" s="1"/>
  <c r="T14" i="57" s="1"/>
  <c r="T15" i="57" s="1"/>
  <c r="T16" i="57" s="1"/>
  <c r="T17" i="57" s="1"/>
  <c r="T18" i="57" s="1"/>
  <c r="T19" i="57" s="1"/>
  <c r="T20" i="57" s="1"/>
  <c r="T21" i="57" s="1"/>
  <c r="T22" i="57" s="1"/>
  <c r="T23" i="57" s="1"/>
  <c r="T24" i="57" s="1"/>
  <c r="T25" i="57" s="1"/>
  <c r="T26" i="57" s="1"/>
  <c r="T27" i="57" s="1"/>
  <c r="T28" i="57" s="1"/>
  <c r="T29" i="57" s="1"/>
  <c r="T30" i="57" s="1"/>
  <c r="T31" i="57" s="1"/>
  <c r="T32" i="57" s="1"/>
  <c r="T33" i="57" s="1"/>
  <c r="T34" i="57" s="1"/>
  <c r="T35" i="57" s="1"/>
  <c r="T36" i="57" s="1"/>
  <c r="T37" i="57" s="1"/>
  <c r="T38" i="57" s="1"/>
  <c r="T39" i="57" s="1"/>
  <c r="T40" i="57" s="1"/>
  <c r="T41" i="57" s="1"/>
  <c r="T42" i="57" s="1"/>
  <c r="T43" i="57" s="1"/>
  <c r="T44" i="57" s="1"/>
  <c r="T45" i="57" s="1"/>
  <c r="T46" i="57" s="1"/>
  <c r="T47" i="57" s="1"/>
  <c r="T48" i="57" s="1"/>
  <c r="T49" i="57" s="1"/>
  <c r="T50" i="57" s="1"/>
  <c r="T51" i="57" s="1"/>
  <c r="T52" i="57" s="1"/>
  <c r="T53" i="57" s="1"/>
  <c r="T54" i="57" s="1"/>
  <c r="T55" i="57" s="1"/>
  <c r="T56" i="57" s="1"/>
  <c r="T57" i="57" s="1"/>
  <c r="T58" i="57" s="1"/>
  <c r="T59" i="57" s="1"/>
  <c r="T60" i="57" s="1"/>
  <c r="T61" i="57" s="1"/>
  <c r="T62" i="57" s="1"/>
  <c r="T63" i="57" s="1"/>
  <c r="T64" i="57" s="1"/>
  <c r="T65" i="57" s="1"/>
  <c r="T66" i="57" s="1"/>
  <c r="T67" i="57" s="1"/>
  <c r="T68" i="57" s="1"/>
  <c r="T69" i="57" s="1"/>
  <c r="T70" i="57" s="1"/>
  <c r="T71" i="57" s="1"/>
  <c r="T72" i="57" s="1"/>
  <c r="T73" i="57" s="1"/>
  <c r="T74" i="57" s="1"/>
  <c r="T75" i="57" s="1"/>
  <c r="T76" i="57" s="1"/>
  <c r="T77" i="57" s="1"/>
  <c r="T78" i="57" s="1"/>
  <c r="T79" i="57" s="1"/>
  <c r="T80" i="57" s="1"/>
  <c r="T81" i="57" s="1"/>
  <c r="T82" i="57" s="1"/>
  <c r="T83" i="57" s="1"/>
  <c r="T84" i="57" s="1"/>
  <c r="T85" i="57" s="1"/>
  <c r="T86" i="57" s="1"/>
  <c r="T87" i="57" s="1"/>
  <c r="T88" i="57" s="1"/>
  <c r="T89" i="57" s="1"/>
  <c r="T90" i="57" s="1"/>
  <c r="T91" i="57" s="1"/>
  <c r="T92" i="57" s="1"/>
  <c r="T93" i="57" s="1"/>
  <c r="T94" i="57" s="1"/>
  <c r="T95" i="57" s="1"/>
  <c r="T96" i="57" s="1"/>
  <c r="T97" i="57" s="1"/>
  <c r="T98" i="57" s="1"/>
  <c r="T99" i="57" s="1"/>
  <c r="T100" i="57" s="1"/>
  <c r="T101" i="57" s="1"/>
  <c r="T102" i="57" s="1"/>
  <c r="T103" i="57" s="1"/>
  <c r="T104" i="57" s="1"/>
  <c r="T105" i="57" s="1"/>
  <c r="T106" i="57" s="1"/>
  <c r="T107" i="57" s="1"/>
  <c r="T108" i="57" s="1"/>
  <c r="T109" i="57" s="1"/>
  <c r="T110" i="57" s="1"/>
  <c r="T111" i="57" s="1"/>
  <c r="T112" i="57" s="1"/>
  <c r="T113" i="57" s="1"/>
  <c r="T114" i="57" s="1"/>
  <c r="T115" i="57" s="1"/>
  <c r="T116" i="57" s="1"/>
  <c r="T117" i="57" s="1"/>
  <c r="T118" i="57" s="1"/>
  <c r="T119" i="57" s="1"/>
  <c r="T120" i="57" s="1"/>
  <c r="T121" i="57" s="1"/>
  <c r="T122" i="57" s="1"/>
  <c r="T123" i="57" s="1"/>
  <c r="T124" i="57" s="1"/>
  <c r="T125" i="57" s="1"/>
  <c r="T126" i="57" s="1"/>
  <c r="T127" i="57" s="1"/>
  <c r="T128" i="57" s="1"/>
  <c r="T129" i="57" s="1"/>
  <c r="T130" i="57" s="1"/>
  <c r="T131" i="57" s="1"/>
  <c r="T132" i="57" s="1"/>
  <c r="T133" i="57" s="1"/>
  <c r="T134" i="57" s="1"/>
  <c r="T135" i="57" s="1"/>
  <c r="T136" i="57" s="1"/>
  <c r="T137" i="57" s="1"/>
  <c r="T138" i="57" s="1"/>
  <c r="T139" i="57" s="1"/>
  <c r="T140" i="57" s="1"/>
  <c r="T141" i="57" s="1"/>
  <c r="T142" i="57" s="1"/>
  <c r="T143" i="57" s="1"/>
  <c r="T144" i="57" s="1"/>
  <c r="T145" i="57" s="1"/>
  <c r="T146" i="57" s="1"/>
  <c r="T147" i="57" s="1"/>
  <c r="T148" i="57" s="1"/>
  <c r="T149" i="57" s="1"/>
  <c r="T150" i="57" s="1"/>
  <c r="T151" i="57" s="1"/>
  <c r="T152" i="57" s="1"/>
  <c r="T153" i="57" s="1"/>
  <c r="T154" i="57" s="1"/>
  <c r="T155" i="57" s="1"/>
  <c r="T156" i="57" s="1"/>
  <c r="T157" i="57" s="1"/>
  <c r="T158" i="57" s="1"/>
  <c r="T159" i="57" s="1"/>
  <c r="T160" i="57" s="1"/>
  <c r="T161" i="57" s="1"/>
  <c r="T162" i="57" s="1"/>
  <c r="T163" i="57" s="1"/>
  <c r="T164" i="57" s="1"/>
  <c r="T165" i="57" s="1"/>
  <c r="T166" i="57" s="1"/>
  <c r="T167" i="57" s="1"/>
  <c r="T168" i="57" s="1"/>
  <c r="T169" i="57" s="1"/>
  <c r="T170" i="57" s="1"/>
  <c r="T171" i="57" s="1"/>
  <c r="T172" i="57" s="1"/>
  <c r="T173" i="57" s="1"/>
  <c r="T174" i="57" s="1"/>
  <c r="T175" i="57" s="1"/>
  <c r="T176" i="57" s="1"/>
  <c r="T177" i="57" s="1"/>
  <c r="T178" i="57" s="1"/>
  <c r="T179" i="57" s="1"/>
  <c r="T180" i="57" s="1"/>
  <c r="T181" i="57" s="1"/>
  <c r="T182" i="57" s="1"/>
  <c r="T183" i="57" s="1"/>
  <c r="T184" i="57" s="1"/>
  <c r="T185" i="57" s="1"/>
  <c r="T186" i="57" s="1"/>
  <c r="T187" i="57" s="1"/>
  <c r="T188" i="57" s="1"/>
  <c r="T189" i="57" s="1"/>
  <c r="T190" i="57" s="1"/>
  <c r="T191" i="57" s="1"/>
  <c r="T192" i="57" s="1"/>
  <c r="T193" i="57" s="1"/>
  <c r="T194" i="57" s="1"/>
  <c r="T195" i="57" s="1"/>
  <c r="T196" i="57" s="1"/>
  <c r="T197" i="57" s="1"/>
  <c r="T198" i="57" s="1"/>
  <c r="T199" i="57" s="1"/>
  <c r="T200" i="57" s="1"/>
  <c r="T201" i="57" s="1"/>
  <c r="T202" i="57" s="1"/>
  <c r="T203" i="57" s="1"/>
  <c r="T204" i="57" s="1"/>
  <c r="T205" i="57" s="1"/>
  <c r="T206" i="57" s="1"/>
  <c r="T207" i="57" s="1"/>
  <c r="T208" i="57" s="1"/>
  <c r="T209" i="57" s="1"/>
  <c r="T210" i="57" s="1"/>
  <c r="T211" i="57" s="1"/>
  <c r="T212" i="57" s="1"/>
  <c r="T213" i="57" s="1"/>
  <c r="T214" i="57" s="1"/>
  <c r="T215" i="57" s="1"/>
  <c r="T216" i="57" s="1"/>
  <c r="T217" i="57" s="1"/>
  <c r="T218" i="57" s="1"/>
  <c r="T219" i="57" s="1"/>
  <c r="T220" i="57" s="1"/>
  <c r="T221" i="57" s="1"/>
  <c r="T222" i="57" s="1"/>
  <c r="T223" i="57" s="1"/>
  <c r="T224" i="57" s="1"/>
  <c r="T225" i="57" s="1"/>
  <c r="T226" i="57" s="1"/>
  <c r="T227" i="57" s="1"/>
  <c r="T228" i="57" s="1"/>
  <c r="T229" i="57" s="1"/>
  <c r="T230" i="57" s="1"/>
  <c r="T231" i="57" s="1"/>
  <c r="T232" i="57" s="1"/>
  <c r="T233" i="57" s="1"/>
  <c r="T234" i="57" s="1"/>
  <c r="T235" i="57" s="1"/>
  <c r="T236" i="57" s="1"/>
  <c r="T237" i="57" s="1"/>
  <c r="T238" i="57" s="1"/>
  <c r="T239" i="57" s="1"/>
  <c r="T240" i="57" s="1"/>
  <c r="T241" i="57" s="1"/>
  <c r="T242" i="57" s="1"/>
  <c r="T243" i="57" s="1"/>
  <c r="T244" i="57" s="1"/>
  <c r="T245" i="57" s="1"/>
  <c r="T246" i="57" s="1"/>
  <c r="T247" i="57" s="1"/>
  <c r="T248" i="57" s="1"/>
  <c r="T249" i="57" s="1"/>
  <c r="T250" i="57" s="1"/>
  <c r="T251" i="57" s="1"/>
  <c r="T252" i="57" s="1"/>
  <c r="T253" i="57" s="1"/>
  <c r="T254" i="57" s="1"/>
  <c r="T255" i="57" s="1"/>
  <c r="T256" i="57" s="1"/>
  <c r="T257" i="57" s="1"/>
  <c r="T258" i="57" s="1"/>
  <c r="T259" i="57" s="1"/>
  <c r="T260" i="57" s="1"/>
  <c r="T261" i="57" s="1"/>
  <c r="T262" i="57" s="1"/>
  <c r="T263" i="57" s="1"/>
  <c r="T264" i="57" s="1"/>
  <c r="T265" i="57" s="1"/>
  <c r="T266" i="57" s="1"/>
  <c r="T267" i="57" s="1"/>
  <c r="T268" i="57" s="1"/>
  <c r="T269" i="57" s="1"/>
  <c r="T270" i="57" s="1"/>
  <c r="T271" i="57" s="1"/>
  <c r="T272" i="57" s="1"/>
  <c r="T273" i="57" s="1"/>
  <c r="T274" i="57" s="1"/>
  <c r="T275" i="57" s="1"/>
  <c r="T276" i="57" s="1"/>
  <c r="T277" i="57" s="1"/>
  <c r="T278" i="57" s="1"/>
  <c r="T279" i="57" s="1"/>
  <c r="T280" i="57" s="1"/>
  <c r="T281" i="57" s="1"/>
  <c r="T282" i="57" s="1"/>
  <c r="T283" i="57" s="1"/>
  <c r="T284" i="57" s="1"/>
  <c r="T285" i="57" s="1"/>
  <c r="T286" i="57" s="1"/>
  <c r="T287" i="57" s="1"/>
  <c r="T288" i="57" s="1"/>
  <c r="T289" i="57" s="1"/>
  <c r="T290" i="57" s="1"/>
  <c r="T291" i="57" s="1"/>
  <c r="T292" i="57" s="1"/>
  <c r="T293" i="57" s="1"/>
  <c r="T294" i="57" s="1"/>
  <c r="T295" i="57" s="1"/>
  <c r="T296" i="57" s="1"/>
  <c r="T297" i="57" s="1"/>
  <c r="T298" i="57" s="1"/>
  <c r="T299" i="57" s="1"/>
  <c r="T300" i="57" s="1"/>
  <c r="T301" i="57" s="1"/>
  <c r="T302" i="57" s="1"/>
  <c r="T303" i="57" s="1"/>
  <c r="T304" i="57" s="1"/>
  <c r="T305" i="57" s="1"/>
  <c r="T306" i="57" s="1"/>
  <c r="T307" i="57" s="1"/>
  <c r="T308" i="57" s="1"/>
  <c r="T309" i="57" s="1"/>
  <c r="T310" i="57" s="1"/>
  <c r="T311" i="57" s="1"/>
  <c r="T312" i="57" s="1"/>
  <c r="T313" i="57" s="1"/>
  <c r="T314" i="57" s="1"/>
  <c r="T315" i="57" s="1"/>
  <c r="T316" i="57" s="1"/>
  <c r="T317" i="57" s="1"/>
  <c r="T318" i="57" s="1"/>
  <c r="T319" i="57" s="1"/>
  <c r="T320" i="57" s="1"/>
  <c r="T321" i="57" s="1"/>
  <c r="T322" i="57" s="1"/>
  <c r="T323" i="57" s="1"/>
  <c r="T324" i="57" s="1"/>
  <c r="T325" i="57" s="1"/>
  <c r="T326" i="57" s="1"/>
  <c r="T327" i="57" s="1"/>
  <c r="T328" i="57" s="1"/>
  <c r="T329" i="57" s="1"/>
  <c r="T330" i="57" s="1"/>
  <c r="T331" i="57" s="1"/>
  <c r="T332" i="57" s="1"/>
  <c r="T333" i="57" s="1"/>
  <c r="T334" i="57" s="1"/>
  <c r="T335" i="57" s="1"/>
  <c r="T336" i="57" s="1"/>
  <c r="T337" i="57" s="1"/>
  <c r="T338" i="57" s="1"/>
  <c r="T339" i="57" s="1"/>
  <c r="T340" i="57" s="1"/>
  <c r="T341" i="57" s="1"/>
  <c r="T342" i="57" s="1"/>
  <c r="T343" i="57" s="1"/>
  <c r="T344" i="57" s="1"/>
  <c r="T345" i="57" s="1"/>
  <c r="T346" i="57" s="1"/>
  <c r="T347" i="57" s="1"/>
  <c r="T348" i="57" s="1"/>
  <c r="T349" i="57" s="1"/>
  <c r="T350" i="57" s="1"/>
  <c r="T351" i="57" s="1"/>
  <c r="T352" i="57" s="1"/>
  <c r="T353" i="57" s="1"/>
  <c r="T354" i="57" s="1"/>
  <c r="T355" i="57" s="1"/>
  <c r="T356" i="57" s="1"/>
  <c r="T357" i="57" s="1"/>
  <c r="T358" i="57" s="1"/>
  <c r="T359" i="57" s="1"/>
  <c r="T360" i="57" s="1"/>
  <c r="T361" i="57" s="1"/>
  <c r="T362" i="57" s="1"/>
  <c r="T363" i="57" s="1"/>
  <c r="T364" i="57" s="1"/>
  <c r="T365" i="57" s="1"/>
  <c r="T366" i="57" s="1"/>
  <c r="T367" i="57" s="1"/>
  <c r="T368" i="57" s="1"/>
  <c r="T369" i="57" s="1"/>
  <c r="T370" i="57" s="1"/>
  <c r="T371" i="57" s="1"/>
  <c r="T372" i="57" s="1"/>
  <c r="T373" i="57" s="1"/>
  <c r="T374" i="57" s="1"/>
  <c r="T375" i="57" s="1"/>
  <c r="T376" i="57" s="1"/>
  <c r="T377" i="57" s="1"/>
  <c r="T378" i="57" s="1"/>
  <c r="T379" i="57" s="1"/>
  <c r="T380" i="57" s="1"/>
  <c r="T381" i="57" s="1"/>
  <c r="T382" i="57" s="1"/>
  <c r="T383" i="57" s="1"/>
  <c r="T384" i="57" s="1"/>
  <c r="T385" i="57" s="1"/>
  <c r="T386" i="57" s="1"/>
  <c r="T387" i="57" s="1"/>
  <c r="T388" i="57" s="1"/>
  <c r="T389" i="57" s="1"/>
  <c r="T390" i="57" s="1"/>
  <c r="T391" i="57" s="1"/>
  <c r="T392" i="57" s="1"/>
  <c r="T393" i="57" s="1"/>
  <c r="T394" i="57" s="1"/>
  <c r="T395" i="57" s="1"/>
  <c r="T396" i="57" s="1"/>
  <c r="T397" i="57" s="1"/>
  <c r="T398" i="57" s="1"/>
  <c r="T399" i="57" s="1"/>
  <c r="T400" i="57" s="1"/>
  <c r="T401" i="57" s="1"/>
  <c r="T402" i="57" s="1"/>
  <c r="T403" i="57" s="1"/>
  <c r="T404" i="57" s="1"/>
  <c r="T405" i="57" s="1"/>
  <c r="T406" i="57" s="1"/>
  <c r="T407" i="57" s="1"/>
  <c r="T408" i="57" s="1"/>
  <c r="T409" i="57" s="1"/>
  <c r="T410" i="57" s="1"/>
  <c r="T411" i="57" s="1"/>
  <c r="T412" i="57" s="1"/>
  <c r="T413" i="57" s="1"/>
  <c r="T414" i="57" s="1"/>
  <c r="T415" i="57" s="1"/>
  <c r="T416" i="57" s="1"/>
  <c r="T417" i="57" s="1"/>
  <c r="T418" i="57" s="1"/>
  <c r="T419" i="57" s="1"/>
  <c r="T420" i="57" s="1"/>
  <c r="T421" i="57" s="1"/>
  <c r="T422" i="57" s="1"/>
  <c r="T423" i="57" s="1"/>
  <c r="T424" i="57" s="1"/>
  <c r="T425" i="57" s="1"/>
  <c r="T426" i="57" s="1"/>
  <c r="T427" i="57" s="1"/>
  <c r="T428" i="57" s="1"/>
  <c r="T429" i="57" s="1"/>
  <c r="T430" i="57" s="1"/>
  <c r="T431" i="57" s="1"/>
  <c r="T432" i="57" s="1"/>
  <c r="T433" i="57" s="1"/>
  <c r="T434" i="57" s="1"/>
  <c r="T435" i="57" s="1"/>
  <c r="T436" i="57" s="1"/>
  <c r="T437" i="57" s="1"/>
  <c r="T438" i="57" s="1"/>
  <c r="T439" i="57" s="1"/>
  <c r="T440" i="57" s="1"/>
  <c r="T441" i="57" s="1"/>
  <c r="T442" i="57" s="1"/>
  <c r="T443" i="57" s="1"/>
  <c r="T444" i="57" s="1"/>
  <c r="T445" i="57" s="1"/>
  <c r="T446" i="57" s="1"/>
  <c r="T447" i="57" s="1"/>
  <c r="T448" i="57" s="1"/>
  <c r="T449" i="57" s="1"/>
  <c r="T450" i="57" s="1"/>
  <c r="T451" i="57" s="1"/>
  <c r="T452" i="57" s="1"/>
  <c r="T453" i="57" s="1"/>
  <c r="T454" i="57" s="1"/>
  <c r="T455" i="57" s="1"/>
  <c r="T456" i="57" s="1"/>
  <c r="T457" i="57" s="1"/>
  <c r="T458" i="57" s="1"/>
  <c r="T459" i="57" s="1"/>
  <c r="T460" i="57" s="1"/>
  <c r="T461" i="57" s="1"/>
  <c r="T462" i="57" s="1"/>
  <c r="T463" i="57" s="1"/>
  <c r="T464" i="57" s="1"/>
  <c r="T465" i="57" s="1"/>
  <c r="T466" i="57" s="1"/>
  <c r="T467" i="57" s="1"/>
  <c r="T468" i="57" s="1"/>
  <c r="T469" i="57" s="1"/>
  <c r="T470" i="57" s="1"/>
  <c r="T471" i="57" s="1"/>
  <c r="T472" i="57" s="1"/>
  <c r="T473" i="57" s="1"/>
  <c r="T474" i="57" s="1"/>
  <c r="T475" i="57" s="1"/>
  <c r="T476" i="57" s="1"/>
  <c r="T477" i="57" s="1"/>
  <c r="T478" i="57" s="1"/>
  <c r="T479" i="57" s="1"/>
  <c r="T480" i="57" s="1"/>
  <c r="T481" i="57" s="1"/>
  <c r="T482" i="57" s="1"/>
  <c r="T483" i="57" s="1"/>
  <c r="T484" i="57" s="1"/>
  <c r="T485" i="57" s="1"/>
  <c r="T486" i="57" s="1"/>
  <c r="T487" i="57" s="1"/>
  <c r="T488" i="57" s="1"/>
  <c r="T489" i="57" s="1"/>
  <c r="T490" i="57" s="1"/>
  <c r="T491" i="57" s="1"/>
  <c r="T492" i="57" s="1"/>
  <c r="T493" i="57" s="1"/>
  <c r="T494" i="57" s="1"/>
  <c r="T495" i="57" s="1"/>
  <c r="T496" i="57" s="1"/>
  <c r="T497" i="57" s="1"/>
  <c r="T498" i="57" s="1"/>
  <c r="T499" i="57" s="1"/>
  <c r="T500" i="57" s="1"/>
  <c r="T501" i="57" s="1"/>
  <c r="T502" i="57" s="1"/>
  <c r="T503" i="57" s="1"/>
  <c r="T504" i="57" s="1"/>
  <c r="T505" i="57" s="1"/>
  <c r="T506" i="57" s="1"/>
  <c r="T507" i="57" s="1"/>
  <c r="T508" i="57" s="1"/>
  <c r="T509" i="57" s="1"/>
  <c r="T510" i="57" s="1"/>
  <c r="T511" i="57" s="1"/>
  <c r="T512" i="57" s="1"/>
  <c r="T513" i="57" s="1"/>
  <c r="T514" i="57" s="1"/>
  <c r="T515" i="57" s="1"/>
  <c r="T516" i="57" s="1"/>
  <c r="T517" i="57" s="1"/>
  <c r="T518" i="57" s="1"/>
  <c r="T519" i="57" s="1"/>
  <c r="T520" i="57" s="1"/>
  <c r="T521" i="57" s="1"/>
  <c r="T522" i="57" s="1"/>
  <c r="T523" i="57" s="1"/>
  <c r="T524" i="57" s="1"/>
  <c r="T525" i="57" s="1"/>
  <c r="T526" i="57" s="1"/>
  <c r="T527" i="57" s="1"/>
  <c r="T528" i="57" s="1"/>
  <c r="T529" i="57" s="1"/>
  <c r="T530" i="57" s="1"/>
  <c r="T531" i="57" s="1"/>
  <c r="T532" i="57" s="1"/>
  <c r="T533" i="57" s="1"/>
  <c r="T534" i="57" s="1"/>
  <c r="T535" i="57" s="1"/>
  <c r="T536" i="57" s="1"/>
  <c r="T537" i="57" s="1"/>
  <c r="T538" i="57" s="1"/>
  <c r="T539" i="57" s="1"/>
  <c r="T540" i="57" s="1"/>
  <c r="T541" i="57" s="1"/>
  <c r="T542" i="57" s="1"/>
  <c r="T543" i="57" s="1"/>
  <c r="T544" i="57" s="1"/>
  <c r="T545" i="57" s="1"/>
  <c r="T546" i="57" s="1"/>
  <c r="T547" i="57" s="1"/>
  <c r="T548" i="57" s="1"/>
  <c r="T549" i="57" s="1"/>
  <c r="T550" i="57" s="1"/>
  <c r="T551" i="57" s="1"/>
  <c r="T552" i="57" s="1"/>
  <c r="T553" i="57" s="1"/>
  <c r="T554" i="57" s="1"/>
  <c r="T555" i="57" s="1"/>
  <c r="T556" i="57" s="1"/>
  <c r="T557" i="57" s="1"/>
  <c r="T558" i="57" s="1"/>
  <c r="T559" i="57" s="1"/>
  <c r="T560" i="57" s="1"/>
  <c r="T561" i="57" s="1"/>
  <c r="T562" i="57" s="1"/>
  <c r="T563" i="57" s="1"/>
  <c r="T564" i="57" s="1"/>
  <c r="T565" i="57" s="1"/>
  <c r="T566" i="57" s="1"/>
  <c r="T567" i="57" s="1"/>
  <c r="T568" i="57" s="1"/>
  <c r="T569" i="57" s="1"/>
  <c r="T570" i="57" s="1"/>
  <c r="T571" i="57" s="1"/>
  <c r="T572" i="57" s="1"/>
  <c r="T573" i="57" s="1"/>
  <c r="T574" i="57" s="1"/>
  <c r="T575" i="57" s="1"/>
  <c r="T576" i="57" s="1"/>
  <c r="T577" i="57" s="1"/>
  <c r="T578" i="57" s="1"/>
  <c r="T579" i="57" s="1"/>
  <c r="T580" i="57" s="1"/>
  <c r="T581" i="57" s="1"/>
  <c r="T582" i="57" s="1"/>
  <c r="T583" i="57" s="1"/>
  <c r="T584" i="57" s="1"/>
  <c r="T585" i="57" s="1"/>
  <c r="T586" i="57" s="1"/>
  <c r="T587" i="57" s="1"/>
  <c r="T588" i="57" s="1"/>
  <c r="T589" i="57" s="1"/>
  <c r="T590" i="57" s="1"/>
  <c r="T591" i="57" s="1"/>
  <c r="T592" i="57" s="1"/>
  <c r="T593" i="57" s="1"/>
  <c r="T594" i="57" s="1"/>
  <c r="T595" i="57" s="1"/>
  <c r="T596" i="57" s="1"/>
  <c r="T597" i="57" s="1"/>
  <c r="T598" i="57" s="1"/>
  <c r="T599" i="57" s="1"/>
  <c r="T600" i="57" s="1"/>
  <c r="T601" i="57" s="1"/>
  <c r="T602" i="57" s="1"/>
  <c r="T603" i="57" s="1"/>
  <c r="T604" i="57" s="1"/>
  <c r="T605" i="57" s="1"/>
  <c r="T606" i="57" s="1"/>
  <c r="T607" i="57" s="1"/>
  <c r="T608" i="57" s="1"/>
  <c r="T609" i="57" s="1"/>
  <c r="T610" i="57" s="1"/>
  <c r="T611" i="57" s="1"/>
  <c r="T612" i="57" s="1"/>
  <c r="T613" i="57" s="1"/>
  <c r="T614" i="57" s="1"/>
  <c r="T615" i="57" s="1"/>
  <c r="T616" i="57" s="1"/>
  <c r="T617" i="57" s="1"/>
  <c r="T618" i="57" s="1"/>
  <c r="T619" i="57" s="1"/>
  <c r="T620" i="57" s="1"/>
  <c r="T621" i="57" s="1"/>
  <c r="T622" i="57" s="1"/>
  <c r="T623" i="57" s="1"/>
  <c r="T624" i="57" s="1"/>
  <c r="T625" i="57" s="1"/>
  <c r="T626" i="57" s="1"/>
  <c r="T627" i="57" s="1"/>
  <c r="T628" i="57" s="1"/>
  <c r="T629" i="57" s="1"/>
  <c r="T630" i="57" s="1"/>
  <c r="T631" i="57" s="1"/>
  <c r="T632" i="57" s="1"/>
  <c r="T633" i="57" s="1"/>
  <c r="T634" i="57" s="1"/>
  <c r="T635" i="57" s="1"/>
  <c r="T636" i="57" s="1"/>
  <c r="T637" i="57" s="1"/>
  <c r="T638" i="57" s="1"/>
  <c r="T639" i="57" s="1"/>
  <c r="T640" i="57" s="1"/>
  <c r="T641" i="57" s="1"/>
  <c r="T642" i="57" s="1"/>
  <c r="T643" i="57" s="1"/>
  <c r="T644" i="57" s="1"/>
  <c r="T645" i="57" s="1"/>
  <c r="T646" i="57" s="1"/>
  <c r="T647" i="57" s="1"/>
  <c r="T648" i="57" s="1"/>
  <c r="T649" i="57" s="1"/>
  <c r="T650" i="57" s="1"/>
  <c r="T651" i="57" s="1"/>
  <c r="T652" i="57" s="1"/>
  <c r="T653" i="57" s="1"/>
  <c r="T654" i="57" s="1"/>
  <c r="T655" i="57" s="1"/>
  <c r="T656" i="57" s="1"/>
  <c r="T657" i="57" s="1"/>
  <c r="T658" i="57" s="1"/>
  <c r="T659" i="57" s="1"/>
  <c r="T660" i="57" s="1"/>
  <c r="T661" i="57" s="1"/>
  <c r="T662" i="57" s="1"/>
  <c r="T663" i="57" s="1"/>
  <c r="T664" i="57" s="1"/>
  <c r="T665" i="57" s="1"/>
  <c r="T666" i="57" s="1"/>
  <c r="T667" i="57" s="1"/>
  <c r="T668" i="57" s="1"/>
  <c r="T669" i="57" s="1"/>
  <c r="T670" i="57" s="1"/>
  <c r="T671" i="57" s="1"/>
  <c r="T672" i="57" s="1"/>
  <c r="T673" i="57" s="1"/>
  <c r="T674" i="57" s="1"/>
  <c r="T675" i="57" s="1"/>
  <c r="T676" i="57" s="1"/>
  <c r="T677" i="57" s="1"/>
  <c r="T678" i="57" s="1"/>
  <c r="T679" i="57" s="1"/>
  <c r="T680" i="57" s="1"/>
  <c r="T681" i="57" s="1"/>
  <c r="T682" i="57" s="1"/>
  <c r="T683" i="57" s="1"/>
  <c r="T684" i="57" s="1"/>
  <c r="T685" i="57" s="1"/>
  <c r="T686" i="57" s="1"/>
  <c r="T687" i="57" s="1"/>
  <c r="T688" i="57" s="1"/>
  <c r="T689" i="57" s="1"/>
  <c r="T690" i="57" s="1"/>
  <c r="T691" i="57" s="1"/>
  <c r="T692" i="57" s="1"/>
  <c r="T693" i="57" s="1"/>
  <c r="T694" i="57" s="1"/>
  <c r="T695" i="57" s="1"/>
  <c r="T696" i="57" s="1"/>
  <c r="T697" i="57" s="1"/>
  <c r="T698" i="57" s="1"/>
  <c r="T699" i="57" s="1"/>
  <c r="T700" i="57" s="1"/>
  <c r="T701" i="57" s="1"/>
  <c r="T702" i="57" s="1"/>
  <c r="T703" i="57" s="1"/>
  <c r="T704" i="57" s="1"/>
  <c r="T705" i="57" s="1"/>
  <c r="T706" i="57" s="1"/>
  <c r="T707" i="57" s="1"/>
  <c r="T708" i="57" s="1"/>
  <c r="T709" i="57" s="1"/>
  <c r="T710" i="57" s="1"/>
  <c r="T711" i="57" s="1"/>
  <c r="T712" i="57" s="1"/>
  <c r="T713" i="57" s="1"/>
  <c r="T714" i="57" s="1"/>
  <c r="T715" i="57" s="1"/>
  <c r="T716" i="57" s="1"/>
  <c r="T717" i="57" s="1"/>
  <c r="T718" i="57" s="1"/>
  <c r="T719" i="57" s="1"/>
  <c r="T720" i="57" s="1"/>
  <c r="T721" i="57" s="1"/>
  <c r="T722" i="57" s="1"/>
  <c r="T723" i="57" s="1"/>
  <c r="T724" i="57" s="1"/>
  <c r="T725" i="57" s="1"/>
  <c r="T726" i="57" s="1"/>
  <c r="T727" i="57" s="1"/>
  <c r="T728" i="57" s="1"/>
  <c r="T729" i="57" s="1"/>
  <c r="T730" i="57" s="1"/>
  <c r="T731" i="57" s="1"/>
  <c r="T732" i="57" s="1"/>
  <c r="T733" i="57" s="1"/>
  <c r="T734" i="57" s="1"/>
  <c r="T735" i="57" s="1"/>
  <c r="T736" i="57" s="1"/>
  <c r="T737" i="57" s="1"/>
  <c r="T738" i="57" s="1"/>
  <c r="T739" i="57" s="1"/>
  <c r="T740" i="57" s="1"/>
  <c r="T741" i="57" s="1"/>
  <c r="T742" i="57" s="1"/>
  <c r="T743" i="57" s="1"/>
  <c r="T744" i="57" s="1"/>
  <c r="T745" i="57" s="1"/>
  <c r="T746" i="57" s="1"/>
  <c r="T747" i="57" s="1"/>
  <c r="T748" i="57" s="1"/>
  <c r="T749" i="57" s="1"/>
  <c r="T750" i="57" s="1"/>
  <c r="T751" i="57" s="1"/>
  <c r="T752" i="57" s="1"/>
  <c r="T753" i="57" s="1"/>
  <c r="T754" i="57" s="1"/>
  <c r="T755" i="57" s="1"/>
  <c r="T756" i="57" s="1"/>
  <c r="T757" i="57" s="1"/>
  <c r="T758" i="57" s="1"/>
  <c r="T759" i="57" s="1"/>
  <c r="T760" i="57" s="1"/>
  <c r="T761" i="57" s="1"/>
  <c r="T762" i="57" s="1"/>
  <c r="T763" i="57" s="1"/>
  <c r="T764" i="57" s="1"/>
  <c r="T765" i="57" s="1"/>
  <c r="T766" i="57" s="1"/>
  <c r="T767" i="57" s="1"/>
  <c r="T768" i="57" s="1"/>
  <c r="T769" i="57" s="1"/>
  <c r="T770" i="57" s="1"/>
  <c r="T771" i="57" s="1"/>
  <c r="T772" i="57" s="1"/>
  <c r="T773" i="57" s="1"/>
  <c r="T774" i="57" s="1"/>
  <c r="T775" i="57" s="1"/>
  <c r="T776" i="57" s="1"/>
  <c r="T777" i="57" s="1"/>
  <c r="T778" i="57" s="1"/>
  <c r="T779" i="57" s="1"/>
  <c r="T780" i="57" s="1"/>
  <c r="T781" i="57" s="1"/>
  <c r="T782" i="57" s="1"/>
  <c r="T783" i="57" s="1"/>
  <c r="T784" i="57" s="1"/>
  <c r="T785" i="57" s="1"/>
  <c r="T786" i="57" s="1"/>
  <c r="T787" i="57" s="1"/>
  <c r="T788" i="57" s="1"/>
  <c r="T789" i="57" s="1"/>
  <c r="T790" i="57" s="1"/>
  <c r="T791" i="57" s="1"/>
  <c r="T792" i="57" s="1"/>
  <c r="T793" i="57" s="1"/>
  <c r="T794" i="57" s="1"/>
  <c r="T795" i="57" s="1"/>
  <c r="T796" i="57" s="1"/>
  <c r="T797" i="57" s="1"/>
  <c r="T798" i="57" s="1"/>
  <c r="T799" i="57" s="1"/>
  <c r="T800" i="57" s="1"/>
  <c r="T801" i="57" s="1"/>
  <c r="T802" i="57" s="1"/>
  <c r="T803" i="57" s="1"/>
  <c r="T804" i="57" s="1"/>
  <c r="T805" i="57" s="1"/>
  <c r="T806" i="57" s="1"/>
  <c r="T807" i="57" s="1"/>
  <c r="T808" i="57" s="1"/>
  <c r="T809" i="57" s="1"/>
  <c r="T810" i="57" s="1"/>
  <c r="T811" i="57" s="1"/>
  <c r="T812" i="57" s="1"/>
  <c r="T813" i="57" s="1"/>
  <c r="T814" i="57" s="1"/>
  <c r="T815" i="57" s="1"/>
  <c r="T816" i="57" s="1"/>
  <c r="T817" i="57" s="1"/>
  <c r="T818" i="57" s="1"/>
  <c r="T819" i="57" s="1"/>
  <c r="T820" i="57" s="1"/>
  <c r="T821" i="57" s="1"/>
  <c r="T822" i="57" s="1"/>
  <c r="T823" i="57" s="1"/>
  <c r="T824" i="57" s="1"/>
  <c r="T825" i="57" s="1"/>
  <c r="T826" i="57" s="1"/>
  <c r="T827" i="57" s="1"/>
  <c r="T828" i="57" s="1"/>
  <c r="T829" i="57" s="1"/>
  <c r="T830" i="57" s="1"/>
  <c r="T831" i="57" s="1"/>
  <c r="T832" i="57" s="1"/>
  <c r="T833" i="57" s="1"/>
  <c r="T834" i="57" s="1"/>
  <c r="T835" i="57" s="1"/>
  <c r="T836" i="57" s="1"/>
  <c r="T837" i="57" s="1"/>
  <c r="T838" i="57" s="1"/>
  <c r="T839" i="57" s="1"/>
  <c r="T840" i="57" s="1"/>
  <c r="T841" i="57" s="1"/>
  <c r="T842" i="57" s="1"/>
  <c r="T843" i="57" s="1"/>
  <c r="T844" i="57" s="1"/>
  <c r="T845" i="57" s="1"/>
  <c r="T846" i="57" s="1"/>
  <c r="T847" i="57" s="1"/>
  <c r="T848" i="57" s="1"/>
  <c r="T849" i="57" s="1"/>
  <c r="T850" i="57" s="1"/>
  <c r="T851" i="57" s="1"/>
  <c r="T852" i="57" s="1"/>
  <c r="T853" i="57" s="1"/>
  <c r="T854" i="57" s="1"/>
  <c r="T855" i="57" s="1"/>
  <c r="T856" i="57" s="1"/>
  <c r="T857" i="57" s="1"/>
  <c r="T858" i="57" s="1"/>
  <c r="T859" i="57" s="1"/>
  <c r="T860" i="57" s="1"/>
  <c r="T861" i="57" s="1"/>
  <c r="T862" i="57" s="1"/>
  <c r="T863" i="57" s="1"/>
  <c r="T864" i="57" s="1"/>
  <c r="T865" i="57" s="1"/>
  <c r="T866" i="57" s="1"/>
  <c r="T867" i="57" s="1"/>
  <c r="T868" i="57" s="1"/>
  <c r="T869" i="57" s="1"/>
  <c r="T870" i="57" s="1"/>
  <c r="T871" i="57" s="1"/>
  <c r="T872" i="57" s="1"/>
  <c r="T873" i="57" s="1"/>
  <c r="T874" i="57" s="1"/>
  <c r="T875" i="57" s="1"/>
  <c r="T876" i="57" s="1"/>
  <c r="T877" i="57" s="1"/>
  <c r="T878" i="57" s="1"/>
  <c r="T879" i="57" s="1"/>
  <c r="T880" i="57" s="1"/>
  <c r="T881" i="57" s="1"/>
  <c r="T882" i="57" s="1"/>
  <c r="T883" i="57" s="1"/>
  <c r="T884" i="57" s="1"/>
  <c r="T885" i="57" s="1"/>
  <c r="T886" i="57" s="1"/>
  <c r="T887" i="57" s="1"/>
  <c r="T888" i="57" s="1"/>
  <c r="T889" i="57" s="1"/>
  <c r="T890" i="57" s="1"/>
  <c r="T891" i="57" s="1"/>
  <c r="T892" i="57" s="1"/>
  <c r="T893" i="57" s="1"/>
  <c r="T894" i="57" s="1"/>
  <c r="T895" i="57" s="1"/>
  <c r="T896" i="57" s="1"/>
  <c r="T897" i="57" s="1"/>
  <c r="T898" i="57" s="1"/>
  <c r="T899" i="57" s="1"/>
  <c r="T900" i="57" s="1"/>
  <c r="T901" i="57" s="1"/>
  <c r="T902" i="57" s="1"/>
  <c r="T903" i="57" s="1"/>
  <c r="T904" i="57" s="1"/>
  <c r="T905" i="57" s="1"/>
  <c r="T906" i="57" s="1"/>
  <c r="T907" i="57" s="1"/>
  <c r="T908" i="57" s="1"/>
  <c r="T909" i="57" s="1"/>
  <c r="T910" i="57" s="1"/>
  <c r="T911" i="57" s="1"/>
  <c r="T912" i="57" s="1"/>
  <c r="T913" i="57" s="1"/>
  <c r="T914" i="57" s="1"/>
  <c r="T915" i="57" s="1"/>
  <c r="T916" i="57" s="1"/>
  <c r="T917" i="57" s="1"/>
  <c r="T918" i="57" s="1"/>
  <c r="T919" i="57" s="1"/>
  <c r="T920" i="57" s="1"/>
  <c r="T921" i="57" s="1"/>
  <c r="T922" i="57" s="1"/>
  <c r="T923" i="57" s="1"/>
  <c r="T924" i="57" s="1"/>
  <c r="T925" i="57" s="1"/>
  <c r="T926" i="57" s="1"/>
  <c r="T927" i="57" s="1"/>
  <c r="T928" i="57" s="1"/>
  <c r="T929" i="57" s="1"/>
  <c r="T930" i="57" s="1"/>
  <c r="T931" i="57" s="1"/>
  <c r="T932" i="57" s="1"/>
  <c r="T933" i="57" s="1"/>
  <c r="T934" i="57" s="1"/>
  <c r="T935" i="57" s="1"/>
  <c r="T936" i="57" s="1"/>
  <c r="T937" i="57" s="1"/>
  <c r="T938" i="57" s="1"/>
  <c r="T939" i="57" s="1"/>
  <c r="T940" i="57" s="1"/>
  <c r="T941" i="57" s="1"/>
  <c r="T942" i="57" s="1"/>
  <c r="T943" i="57" s="1"/>
  <c r="T944" i="57" s="1"/>
  <c r="T945" i="57" s="1"/>
  <c r="P307" i="17"/>
  <c r="G245" i="61"/>
  <c r="F26" i="20"/>
  <c r="F8" i="20"/>
  <c r="F62" i="20"/>
  <c r="E62" i="20"/>
  <c r="D62" i="20"/>
  <c r="E8" i="20"/>
  <c r="D8" i="20"/>
  <c r="H16" i="20"/>
  <c r="J16" i="20" s="1"/>
  <c r="C56" i="51"/>
  <c r="P272" i="17"/>
  <c r="F26" i="49"/>
  <c r="K81" i="61"/>
  <c r="M39" i="17"/>
  <c r="C183" i="44"/>
  <c r="C184" i="44"/>
  <c r="C185" i="44"/>
  <c r="C186" i="44"/>
  <c r="C187" i="44"/>
  <c r="C188" i="44"/>
  <c r="C189" i="44"/>
  <c r="C190" i="44"/>
  <c r="C191" i="44"/>
  <c r="J306" i="44"/>
  <c r="J279" i="44"/>
  <c r="J275" i="44" s="1"/>
  <c r="J259" i="44"/>
  <c r="J240" i="44"/>
  <c r="J211" i="44"/>
  <c r="J193" i="44"/>
  <c r="J171" i="44"/>
  <c r="C281" i="44"/>
  <c r="C282" i="44"/>
  <c r="C184" i="50" s="1"/>
  <c r="C283" i="44"/>
  <c r="C284" i="44"/>
  <c r="C285" i="44"/>
  <c r="C286" i="44"/>
  <c r="C287" i="44"/>
  <c r="C288" i="44"/>
  <c r="C289" i="44"/>
  <c r="C290" i="44"/>
  <c r="C291" i="44"/>
  <c r="C193" i="50" s="1"/>
  <c r="C292" i="44"/>
  <c r="C293" i="44"/>
  <c r="C193" i="61" s="1"/>
  <c r="C294" i="44"/>
  <c r="C295" i="44"/>
  <c r="C296" i="44"/>
  <c r="C196" i="61" s="1"/>
  <c r="C297" i="44"/>
  <c r="C298" i="44"/>
  <c r="C299" i="44"/>
  <c r="C280" i="44"/>
  <c r="C273" i="44"/>
  <c r="C274" i="44"/>
  <c r="C261" i="44"/>
  <c r="C262" i="44"/>
  <c r="C167" i="50" s="1"/>
  <c r="C263" i="44"/>
  <c r="C264" i="44"/>
  <c r="C265" i="44"/>
  <c r="C266" i="44"/>
  <c r="C267" i="44"/>
  <c r="C268" i="44"/>
  <c r="C175" i="61" s="1"/>
  <c r="C269" i="44"/>
  <c r="C270" i="44"/>
  <c r="C175" i="50" s="1"/>
  <c r="C271" i="44"/>
  <c r="C272" i="44"/>
  <c r="C260" i="44"/>
  <c r="C167" i="61" s="1"/>
  <c r="C259" i="44"/>
  <c r="C257" i="44"/>
  <c r="C164" i="61" s="1"/>
  <c r="C258" i="44"/>
  <c r="C242" i="44"/>
  <c r="C147" i="50" s="1"/>
  <c r="C243" i="44"/>
  <c r="C244" i="44"/>
  <c r="C245" i="44"/>
  <c r="C246" i="44"/>
  <c r="C153" i="61" s="1"/>
  <c r="C247" i="44"/>
  <c r="C248" i="44"/>
  <c r="C155" i="61" s="1"/>
  <c r="C249" i="44"/>
  <c r="C250" i="44"/>
  <c r="C155" i="50" s="1"/>
  <c r="C251" i="44"/>
  <c r="C252" i="44"/>
  <c r="C253" i="44"/>
  <c r="C254" i="44"/>
  <c r="C159" i="50" s="1"/>
  <c r="C255" i="44"/>
  <c r="C256" i="44"/>
  <c r="C241" i="44"/>
  <c r="C148" i="61" s="1"/>
  <c r="C213" i="44"/>
  <c r="C116" i="50" s="1"/>
  <c r="C214" i="44"/>
  <c r="C215" i="44"/>
  <c r="C120" i="61" s="1"/>
  <c r="C216" i="44"/>
  <c r="C217" i="44"/>
  <c r="C218" i="44"/>
  <c r="C121" i="50" s="1"/>
  <c r="C219" i="44"/>
  <c r="C122" i="50" s="1"/>
  <c r="C220" i="44"/>
  <c r="C221" i="44"/>
  <c r="C222" i="44"/>
  <c r="C223" i="44"/>
  <c r="C224" i="44"/>
  <c r="C225" i="44"/>
  <c r="C226" i="44"/>
  <c r="C129" i="50" s="1"/>
  <c r="C227" i="44"/>
  <c r="C228" i="44"/>
  <c r="C131" i="50" s="1"/>
  <c r="C229" i="44"/>
  <c r="C132" i="50" s="1"/>
  <c r="C230" i="44"/>
  <c r="C135" i="61" s="1"/>
  <c r="C231" i="44"/>
  <c r="C134" i="50" s="1"/>
  <c r="C232" i="44"/>
  <c r="C233" i="44"/>
  <c r="C234" i="44"/>
  <c r="C235" i="44"/>
  <c r="C236" i="44"/>
  <c r="C141" i="61" s="1"/>
  <c r="C237" i="44"/>
  <c r="C238" i="44"/>
  <c r="C141" i="50" s="1"/>
  <c r="C239" i="44"/>
  <c r="C212" i="44"/>
  <c r="C163" i="44"/>
  <c r="C164" i="44"/>
  <c r="C165" i="44"/>
  <c r="C166" i="44"/>
  <c r="C167" i="44"/>
  <c r="C168" i="44"/>
  <c r="C169" i="44"/>
  <c r="C153" i="44"/>
  <c r="C154" i="44"/>
  <c r="C155" i="44"/>
  <c r="C156" i="44"/>
  <c r="C157" i="44"/>
  <c r="C158" i="44"/>
  <c r="C159" i="44"/>
  <c r="C160" i="44"/>
  <c r="C161" i="44"/>
  <c r="C162" i="44"/>
  <c r="C208" i="44"/>
  <c r="C209" i="44"/>
  <c r="C210" i="44"/>
  <c r="C202" i="44"/>
  <c r="C203" i="44"/>
  <c r="C204" i="44"/>
  <c r="C205" i="44"/>
  <c r="C206" i="44"/>
  <c r="C207" i="44"/>
  <c r="C195" i="44"/>
  <c r="C196" i="44"/>
  <c r="C197" i="44"/>
  <c r="C198" i="44"/>
  <c r="C199" i="44"/>
  <c r="C200" i="44"/>
  <c r="C201" i="44"/>
  <c r="C194" i="44"/>
  <c r="C173" i="44"/>
  <c r="C174" i="44"/>
  <c r="C106" i="61" s="1"/>
  <c r="C175" i="44"/>
  <c r="C176" i="44"/>
  <c r="C177" i="44"/>
  <c r="C109" i="61" s="1"/>
  <c r="C178" i="44"/>
  <c r="C179" i="44"/>
  <c r="C180" i="44"/>
  <c r="C181" i="44"/>
  <c r="C111" i="50" s="1"/>
  <c r="C182" i="44"/>
  <c r="C172" i="44"/>
  <c r="C149" i="44"/>
  <c r="C139" i="44"/>
  <c r="C136" i="44"/>
  <c r="C88" i="61" s="1"/>
  <c r="C130" i="44"/>
  <c r="C131" i="44"/>
  <c r="C132" i="44"/>
  <c r="C133" i="44"/>
  <c r="C134" i="44"/>
  <c r="C135" i="44"/>
  <c r="C129" i="44"/>
  <c r="C81" i="61" s="1"/>
  <c r="C128" i="44"/>
  <c r="C127" i="44"/>
  <c r="C126" i="44"/>
  <c r="C125" i="44"/>
  <c r="C124" i="44"/>
  <c r="C112" i="44"/>
  <c r="C113" i="44"/>
  <c r="C114" i="44"/>
  <c r="C106" i="44"/>
  <c r="C107" i="44"/>
  <c r="C108" i="44"/>
  <c r="C109" i="44"/>
  <c r="C110" i="44"/>
  <c r="C111" i="44"/>
  <c r="C105" i="44"/>
  <c r="C104" i="44"/>
  <c r="C101" i="44"/>
  <c r="C102" i="44"/>
  <c r="C103" i="44"/>
  <c r="C100" i="44"/>
  <c r="C99" i="44"/>
  <c r="C85" i="44"/>
  <c r="C86" i="44"/>
  <c r="C87" i="44"/>
  <c r="C79" i="44"/>
  <c r="C80" i="44"/>
  <c r="C81" i="44"/>
  <c r="C82" i="44"/>
  <c r="C83" i="44"/>
  <c r="C84" i="44"/>
  <c r="C71" i="44"/>
  <c r="C72" i="44"/>
  <c r="C73" i="44"/>
  <c r="C74" i="44"/>
  <c r="C75" i="44"/>
  <c r="C76" i="44"/>
  <c r="C77" i="44"/>
  <c r="C78" i="44"/>
  <c r="C70" i="44"/>
  <c r="C57" i="44"/>
  <c r="C58" i="44"/>
  <c r="C59" i="44"/>
  <c r="C56" i="44"/>
  <c r="C55" i="44"/>
  <c r="E26" i="20"/>
  <c r="D26" i="20"/>
  <c r="R707" i="40"/>
  <c r="S693" i="40"/>
  <c r="R693" i="40"/>
  <c r="Q693" i="40"/>
  <c r="P693" i="40"/>
  <c r="O693" i="40"/>
  <c r="N693" i="40"/>
  <c r="M693" i="40"/>
  <c r="L693" i="40"/>
  <c r="K693" i="40"/>
  <c r="J693" i="40"/>
  <c r="D692" i="40"/>
  <c r="B692" i="40"/>
  <c r="S691" i="40"/>
  <c r="R691" i="40"/>
  <c r="Q691" i="40"/>
  <c r="P691" i="40"/>
  <c r="O691" i="40"/>
  <c r="N691" i="40"/>
  <c r="M691" i="40"/>
  <c r="L691" i="40"/>
  <c r="K691" i="40"/>
  <c r="J691" i="40"/>
  <c r="D690" i="40"/>
  <c r="B690" i="40"/>
  <c r="S689" i="40"/>
  <c r="R689" i="40"/>
  <c r="Q689" i="40"/>
  <c r="P689" i="40"/>
  <c r="O689" i="40"/>
  <c r="N689" i="40"/>
  <c r="M689" i="40"/>
  <c r="L689" i="40"/>
  <c r="K689" i="40"/>
  <c r="J689" i="40"/>
  <c r="D688" i="40"/>
  <c r="B688" i="40"/>
  <c r="S687" i="40"/>
  <c r="R687" i="40"/>
  <c r="Q687" i="40"/>
  <c r="P687" i="40"/>
  <c r="O687" i="40"/>
  <c r="N687" i="40"/>
  <c r="M687" i="40"/>
  <c r="L687" i="40"/>
  <c r="K687" i="40"/>
  <c r="J687" i="40"/>
  <c r="D686" i="40"/>
  <c r="B686" i="40"/>
  <c r="S685" i="40"/>
  <c r="R685" i="40"/>
  <c r="Q685" i="40"/>
  <c r="P685" i="40"/>
  <c r="O685" i="40"/>
  <c r="N685" i="40"/>
  <c r="M685" i="40"/>
  <c r="L685" i="40"/>
  <c r="K685" i="40"/>
  <c r="J685" i="40"/>
  <c r="D684" i="40"/>
  <c r="B684" i="40"/>
  <c r="S683" i="40"/>
  <c r="R683" i="40"/>
  <c r="Q683" i="40"/>
  <c r="P683" i="40"/>
  <c r="O683" i="40"/>
  <c r="N683" i="40"/>
  <c r="M683" i="40"/>
  <c r="L683" i="40"/>
  <c r="K683" i="40"/>
  <c r="J683" i="40"/>
  <c r="D682" i="40"/>
  <c r="B682" i="40"/>
  <c r="S681" i="40"/>
  <c r="R681" i="40"/>
  <c r="Q681" i="40"/>
  <c r="P681" i="40"/>
  <c r="O681" i="40"/>
  <c r="N681" i="40"/>
  <c r="M681" i="40"/>
  <c r="L681" i="40"/>
  <c r="K681" i="40"/>
  <c r="J681" i="40"/>
  <c r="D680" i="40"/>
  <c r="B680" i="40"/>
  <c r="S679" i="40"/>
  <c r="R679" i="40"/>
  <c r="Q679" i="40"/>
  <c r="P679" i="40"/>
  <c r="O679" i="40"/>
  <c r="N679" i="40"/>
  <c r="M679" i="40"/>
  <c r="L679" i="40"/>
  <c r="K679" i="40"/>
  <c r="J679" i="40"/>
  <c r="D678" i="40"/>
  <c r="B678" i="40"/>
  <c r="S677" i="40"/>
  <c r="R677" i="40"/>
  <c r="Q677" i="40"/>
  <c r="P677" i="40"/>
  <c r="O677" i="40"/>
  <c r="N677" i="40"/>
  <c r="M677" i="40"/>
  <c r="L677" i="40"/>
  <c r="K677" i="40"/>
  <c r="J677" i="40"/>
  <c r="D676" i="40"/>
  <c r="B676" i="40"/>
  <c r="S675" i="40"/>
  <c r="R675" i="40"/>
  <c r="Q675" i="40"/>
  <c r="P675" i="40"/>
  <c r="O675" i="40"/>
  <c r="N675" i="40"/>
  <c r="M675" i="40"/>
  <c r="L675" i="40"/>
  <c r="K675" i="40"/>
  <c r="J675" i="40"/>
  <c r="D674" i="40"/>
  <c r="B674" i="40"/>
  <c r="S673" i="40"/>
  <c r="R673" i="40"/>
  <c r="Q673" i="40"/>
  <c r="P673" i="40"/>
  <c r="O673" i="40"/>
  <c r="N673" i="40"/>
  <c r="M673" i="40"/>
  <c r="L673" i="40"/>
  <c r="K673" i="40"/>
  <c r="J673" i="40"/>
  <c r="D672" i="40"/>
  <c r="B672" i="40"/>
  <c r="S671" i="40"/>
  <c r="R671" i="40"/>
  <c r="Q671" i="40"/>
  <c r="P671" i="40"/>
  <c r="O671" i="40"/>
  <c r="N671" i="40"/>
  <c r="M671" i="40"/>
  <c r="L671" i="40"/>
  <c r="K671" i="40"/>
  <c r="J671" i="40"/>
  <c r="D670" i="40"/>
  <c r="B670" i="40"/>
  <c r="S669" i="40"/>
  <c r="R669" i="40"/>
  <c r="Q669" i="40"/>
  <c r="P669" i="40"/>
  <c r="O669" i="40"/>
  <c r="N669" i="40"/>
  <c r="M669" i="40"/>
  <c r="L669" i="40"/>
  <c r="K669" i="40"/>
  <c r="J669" i="40"/>
  <c r="D668" i="40"/>
  <c r="B668" i="40"/>
  <c r="S667" i="40"/>
  <c r="R667" i="40"/>
  <c r="Q667" i="40"/>
  <c r="P667" i="40"/>
  <c r="O667" i="40"/>
  <c r="N667" i="40"/>
  <c r="M667" i="40"/>
  <c r="L667" i="40"/>
  <c r="K667" i="40"/>
  <c r="J667" i="40"/>
  <c r="D666" i="40"/>
  <c r="B666" i="40"/>
  <c r="S665" i="40"/>
  <c r="R665" i="40"/>
  <c r="Q665" i="40"/>
  <c r="P665" i="40"/>
  <c r="O665" i="40"/>
  <c r="N665" i="40"/>
  <c r="M665" i="40"/>
  <c r="L665" i="40"/>
  <c r="K665" i="40"/>
  <c r="J665" i="40"/>
  <c r="D664" i="40"/>
  <c r="B664" i="40"/>
  <c r="S663" i="40"/>
  <c r="R663" i="40"/>
  <c r="Q663" i="40"/>
  <c r="P663" i="40"/>
  <c r="O663" i="40"/>
  <c r="N663" i="40"/>
  <c r="M663" i="40"/>
  <c r="L663" i="40"/>
  <c r="K663" i="40"/>
  <c r="J663" i="40"/>
  <c r="D662" i="40"/>
  <c r="B662" i="40"/>
  <c r="S661" i="40"/>
  <c r="R661" i="40"/>
  <c r="Q661" i="40"/>
  <c r="P661" i="40"/>
  <c r="O661" i="40"/>
  <c r="N661" i="40"/>
  <c r="M661" i="40"/>
  <c r="L661" i="40"/>
  <c r="K661" i="40"/>
  <c r="J661" i="40"/>
  <c r="D660" i="40"/>
  <c r="B660" i="40"/>
  <c r="S659" i="40"/>
  <c r="R659" i="40"/>
  <c r="Q659" i="40"/>
  <c r="P659" i="40"/>
  <c r="O659" i="40"/>
  <c r="N659" i="40"/>
  <c r="M659" i="40"/>
  <c r="L659" i="40"/>
  <c r="K659" i="40"/>
  <c r="J659" i="40"/>
  <c r="D658" i="40"/>
  <c r="B658" i="40"/>
  <c r="S657" i="40"/>
  <c r="R657" i="40"/>
  <c r="Q657" i="40"/>
  <c r="P657" i="40"/>
  <c r="O657" i="40"/>
  <c r="N657" i="40"/>
  <c r="M657" i="40"/>
  <c r="L657" i="40"/>
  <c r="K657" i="40"/>
  <c r="J657" i="40"/>
  <c r="D656" i="40"/>
  <c r="B656" i="40"/>
  <c r="S655" i="40"/>
  <c r="R655" i="40"/>
  <c r="Q655" i="40"/>
  <c r="P655" i="40"/>
  <c r="O655" i="40"/>
  <c r="N655" i="40"/>
  <c r="M655" i="40"/>
  <c r="L655" i="40"/>
  <c r="K655" i="40"/>
  <c r="J655" i="40"/>
  <c r="D654" i="40"/>
  <c r="B654" i="40"/>
  <c r="S653" i="40"/>
  <c r="R653" i="40"/>
  <c r="Q653" i="40"/>
  <c r="P653" i="40"/>
  <c r="O653" i="40"/>
  <c r="N653" i="40"/>
  <c r="M653" i="40"/>
  <c r="L653" i="40"/>
  <c r="K653" i="40"/>
  <c r="J653" i="40"/>
  <c r="D652" i="40"/>
  <c r="B652" i="40"/>
  <c r="S651" i="40"/>
  <c r="R651" i="40"/>
  <c r="Q651" i="40"/>
  <c r="P651" i="40"/>
  <c r="O651" i="40"/>
  <c r="N651" i="40"/>
  <c r="M651" i="40"/>
  <c r="L651" i="40"/>
  <c r="K651" i="40"/>
  <c r="J651" i="40"/>
  <c r="D650" i="40"/>
  <c r="B650" i="40"/>
  <c r="S649" i="40"/>
  <c r="R649" i="40"/>
  <c r="Q649" i="40"/>
  <c r="P649" i="40"/>
  <c r="O649" i="40"/>
  <c r="N649" i="40"/>
  <c r="M649" i="40"/>
  <c r="L649" i="40"/>
  <c r="K649" i="40"/>
  <c r="J649" i="40"/>
  <c r="D648" i="40"/>
  <c r="S647" i="40"/>
  <c r="R647" i="40"/>
  <c r="Q647" i="40"/>
  <c r="P647" i="40"/>
  <c r="O647" i="40"/>
  <c r="N647" i="40"/>
  <c r="M647" i="40"/>
  <c r="L647" i="40"/>
  <c r="K647" i="40"/>
  <c r="J647" i="40"/>
  <c r="D646" i="40"/>
  <c r="O645" i="40"/>
  <c r="D644" i="40"/>
  <c r="D642" i="40"/>
  <c r="K638" i="40"/>
  <c r="D637" i="40"/>
  <c r="K636" i="40"/>
  <c r="D635" i="40"/>
  <c r="K634" i="40"/>
  <c r="D633" i="40"/>
  <c r="K632" i="40"/>
  <c r="D631" i="40"/>
  <c r="K630" i="40"/>
  <c r="D629" i="40"/>
  <c r="K628" i="40"/>
  <c r="D627" i="40"/>
  <c r="K626" i="40"/>
  <c r="D625" i="40"/>
  <c r="K624" i="40"/>
  <c r="D623" i="40"/>
  <c r="K622" i="40"/>
  <c r="D621" i="40"/>
  <c r="K620" i="40"/>
  <c r="D619" i="40"/>
  <c r="K618" i="40"/>
  <c r="D617" i="40"/>
  <c r="K616" i="40"/>
  <c r="D615" i="40"/>
  <c r="K614" i="40"/>
  <c r="D613" i="40"/>
  <c r="K612" i="40"/>
  <c r="D611" i="40"/>
  <c r="K610" i="40"/>
  <c r="D609" i="40"/>
  <c r="K608" i="40"/>
  <c r="D607" i="40"/>
  <c r="K606" i="40"/>
  <c r="D605" i="40"/>
  <c r="K604" i="40"/>
  <c r="D603" i="40"/>
  <c r="K602" i="40"/>
  <c r="D601" i="40"/>
  <c r="K600" i="40"/>
  <c r="D599" i="40"/>
  <c r="K598" i="40"/>
  <c r="D597" i="40"/>
  <c r="K596" i="40"/>
  <c r="D595" i="40"/>
  <c r="K594" i="40"/>
  <c r="D593" i="40"/>
  <c r="K592" i="40"/>
  <c r="D591" i="40"/>
  <c r="K590" i="40"/>
  <c r="D589" i="40"/>
  <c r="D587" i="40"/>
  <c r="I575" i="40"/>
  <c r="S562" i="40"/>
  <c r="R562" i="40"/>
  <c r="Q562" i="40"/>
  <c r="P562" i="40"/>
  <c r="O562" i="40"/>
  <c r="N562" i="40"/>
  <c r="M562" i="40"/>
  <c r="L562" i="40"/>
  <c r="K562" i="40"/>
  <c r="J562" i="40"/>
  <c r="G561" i="40"/>
  <c r="E561" i="40"/>
  <c r="D561" i="40"/>
  <c r="C561" i="40"/>
  <c r="I561" i="40" s="1"/>
  <c r="J561" i="40" s="1"/>
  <c r="B561" i="40"/>
  <c r="S560" i="40"/>
  <c r="R560" i="40"/>
  <c r="Q560" i="40"/>
  <c r="P560" i="40"/>
  <c r="O560" i="40"/>
  <c r="N560" i="40"/>
  <c r="M560" i="40"/>
  <c r="L560" i="40"/>
  <c r="K560" i="40"/>
  <c r="J560" i="40"/>
  <c r="G559" i="40"/>
  <c r="E559" i="40"/>
  <c r="D559" i="40"/>
  <c r="C559" i="40"/>
  <c r="I559" i="40" s="1"/>
  <c r="B559" i="40"/>
  <c r="S558" i="40"/>
  <c r="R558" i="40"/>
  <c r="Q558" i="40"/>
  <c r="P558" i="40"/>
  <c r="O558" i="40"/>
  <c r="N558" i="40"/>
  <c r="M558" i="40"/>
  <c r="L558" i="40"/>
  <c r="K558" i="40"/>
  <c r="J558" i="40"/>
  <c r="G557" i="40"/>
  <c r="E557" i="40"/>
  <c r="D557" i="40"/>
  <c r="C557" i="40"/>
  <c r="B557" i="40"/>
  <c r="S556" i="40"/>
  <c r="R556" i="40"/>
  <c r="Q556" i="40"/>
  <c r="P556" i="40"/>
  <c r="O556" i="40"/>
  <c r="N556" i="40"/>
  <c r="M556" i="40"/>
  <c r="L556" i="40"/>
  <c r="K556" i="40"/>
  <c r="J556" i="40"/>
  <c r="G555" i="40"/>
  <c r="E555" i="40"/>
  <c r="D555" i="40"/>
  <c r="C555" i="40"/>
  <c r="I555" i="40" s="1"/>
  <c r="B555" i="40"/>
  <c r="S554" i="40"/>
  <c r="R554" i="40"/>
  <c r="Q554" i="40"/>
  <c r="P554" i="40"/>
  <c r="O554" i="40"/>
  <c r="N554" i="40"/>
  <c r="M554" i="40"/>
  <c r="L554" i="40"/>
  <c r="K554" i="40"/>
  <c r="J554" i="40"/>
  <c r="G553" i="40"/>
  <c r="E553" i="40"/>
  <c r="D553" i="40"/>
  <c r="C553" i="40"/>
  <c r="B553" i="40"/>
  <c r="B551" i="40"/>
  <c r="S547" i="40"/>
  <c r="R547" i="40"/>
  <c r="Q547" i="40"/>
  <c r="P547" i="40"/>
  <c r="O547" i="40"/>
  <c r="N547" i="40"/>
  <c r="M547" i="40"/>
  <c r="L547" i="40"/>
  <c r="K547" i="40"/>
  <c r="J547" i="40"/>
  <c r="D546" i="40"/>
  <c r="C546" i="40"/>
  <c r="I546" i="40" s="1"/>
  <c r="S545" i="40"/>
  <c r="R545" i="40"/>
  <c r="Q545" i="40"/>
  <c r="P545" i="40"/>
  <c r="O545" i="40"/>
  <c r="N545" i="40"/>
  <c r="M545" i="40"/>
  <c r="L545" i="40"/>
  <c r="K545" i="40"/>
  <c r="J545" i="40"/>
  <c r="D544" i="40"/>
  <c r="C544" i="40"/>
  <c r="I544" i="40" s="1"/>
  <c r="S543" i="40"/>
  <c r="R543" i="40"/>
  <c r="Q543" i="40"/>
  <c r="P543" i="40"/>
  <c r="O543" i="40"/>
  <c r="N543" i="40"/>
  <c r="M543" i="40"/>
  <c r="L543" i="40"/>
  <c r="K543" i="40"/>
  <c r="J543" i="40"/>
  <c r="D542" i="40"/>
  <c r="C542" i="40"/>
  <c r="I542" i="40" s="1"/>
  <c r="S541" i="40"/>
  <c r="R541" i="40"/>
  <c r="Q541" i="40"/>
  <c r="P541" i="40"/>
  <c r="O541" i="40"/>
  <c r="N541" i="40"/>
  <c r="M541" i="40"/>
  <c r="L541" i="40"/>
  <c r="K541" i="40"/>
  <c r="J541" i="40"/>
  <c r="D540" i="40"/>
  <c r="C540" i="40"/>
  <c r="I540" i="40" s="1"/>
  <c r="S539" i="40"/>
  <c r="R539" i="40"/>
  <c r="Q539" i="40"/>
  <c r="P539" i="40"/>
  <c r="O539" i="40"/>
  <c r="N539" i="40"/>
  <c r="M539" i="40"/>
  <c r="L539" i="40"/>
  <c r="K539" i="40"/>
  <c r="J539" i="40"/>
  <c r="D538" i="40"/>
  <c r="C538" i="40"/>
  <c r="I538" i="40" s="1"/>
  <c r="S537" i="40"/>
  <c r="R537" i="40"/>
  <c r="Q537" i="40"/>
  <c r="P537" i="40"/>
  <c r="O537" i="40"/>
  <c r="N537" i="40"/>
  <c r="M537" i="40"/>
  <c r="L537" i="40"/>
  <c r="K537" i="40"/>
  <c r="J537" i="40"/>
  <c r="D536" i="40"/>
  <c r="S535" i="40"/>
  <c r="R535" i="40"/>
  <c r="Q535" i="40"/>
  <c r="P535" i="40"/>
  <c r="O535" i="40"/>
  <c r="N535" i="40"/>
  <c r="M535" i="40"/>
  <c r="L535" i="40"/>
  <c r="K535" i="40"/>
  <c r="J535" i="40"/>
  <c r="D534" i="40"/>
  <c r="S533" i="40"/>
  <c r="R533" i="40"/>
  <c r="Q533" i="40"/>
  <c r="P533" i="40"/>
  <c r="O533" i="40"/>
  <c r="N533" i="40"/>
  <c r="M533" i="40"/>
  <c r="L533" i="40"/>
  <c r="K533" i="40"/>
  <c r="J533" i="40"/>
  <c r="D532" i="40"/>
  <c r="S531" i="40"/>
  <c r="R531" i="40"/>
  <c r="Q531" i="40"/>
  <c r="P531" i="40"/>
  <c r="O531" i="40"/>
  <c r="N531" i="40"/>
  <c r="M531" i="40"/>
  <c r="L531" i="40"/>
  <c r="K531" i="40"/>
  <c r="J531" i="40"/>
  <c r="D530" i="40"/>
  <c r="S529" i="40"/>
  <c r="R529" i="40"/>
  <c r="Q529" i="40"/>
  <c r="P529" i="40"/>
  <c r="O529" i="40"/>
  <c r="N529" i="40"/>
  <c r="M529" i="40"/>
  <c r="L529" i="40"/>
  <c r="K529" i="40"/>
  <c r="J529" i="40"/>
  <c r="D528" i="40"/>
  <c r="S527" i="40"/>
  <c r="R527" i="40"/>
  <c r="Q527" i="40"/>
  <c r="P527" i="40"/>
  <c r="O527" i="40"/>
  <c r="N527" i="40"/>
  <c r="M527" i="40"/>
  <c r="L527" i="40"/>
  <c r="K527" i="40"/>
  <c r="J527" i="40"/>
  <c r="D526" i="40"/>
  <c r="S525" i="40"/>
  <c r="R525" i="40"/>
  <c r="Q525" i="40"/>
  <c r="P525" i="40"/>
  <c r="O525" i="40"/>
  <c r="N525" i="40"/>
  <c r="M525" i="40"/>
  <c r="L525" i="40"/>
  <c r="K525" i="40"/>
  <c r="J525" i="40"/>
  <c r="D524" i="40"/>
  <c r="S523" i="40"/>
  <c r="R523" i="40"/>
  <c r="Q523" i="40"/>
  <c r="P523" i="40"/>
  <c r="O523" i="40"/>
  <c r="N523" i="40"/>
  <c r="M523" i="40"/>
  <c r="L523" i="40"/>
  <c r="K523" i="40"/>
  <c r="J523" i="40"/>
  <c r="D522" i="40"/>
  <c r="S521" i="40"/>
  <c r="R521" i="40"/>
  <c r="Q521" i="40"/>
  <c r="P521" i="40"/>
  <c r="O521" i="40"/>
  <c r="N521" i="40"/>
  <c r="M521" i="40"/>
  <c r="L521" i="40"/>
  <c r="K521" i="40"/>
  <c r="J521" i="40"/>
  <c r="D520" i="40"/>
  <c r="S519" i="40"/>
  <c r="R519" i="40"/>
  <c r="Q519" i="40"/>
  <c r="P519" i="40"/>
  <c r="O519" i="40"/>
  <c r="N519" i="40"/>
  <c r="M519" i="40"/>
  <c r="L519" i="40"/>
  <c r="K519" i="40"/>
  <c r="J519" i="40"/>
  <c r="D518" i="40"/>
  <c r="S517" i="40"/>
  <c r="R517" i="40"/>
  <c r="Q517" i="40"/>
  <c r="P517" i="40"/>
  <c r="O517" i="40"/>
  <c r="N517" i="40"/>
  <c r="M517" i="40"/>
  <c r="L517" i="40"/>
  <c r="K517" i="40"/>
  <c r="J517" i="40"/>
  <c r="D516" i="40"/>
  <c r="S515" i="40"/>
  <c r="R515" i="40"/>
  <c r="Q515" i="40"/>
  <c r="P515" i="40"/>
  <c r="O515" i="40"/>
  <c r="N515" i="40"/>
  <c r="M515" i="40"/>
  <c r="L515" i="40"/>
  <c r="K515" i="40"/>
  <c r="J515" i="40"/>
  <c r="D514" i="40"/>
  <c r="S513" i="40"/>
  <c r="R513" i="40"/>
  <c r="Q513" i="40"/>
  <c r="P513" i="40"/>
  <c r="O513" i="40"/>
  <c r="N513" i="40"/>
  <c r="M513" i="40"/>
  <c r="L513" i="40"/>
  <c r="K513" i="40"/>
  <c r="J513" i="40"/>
  <c r="D512" i="40"/>
  <c r="S511" i="40"/>
  <c r="R511" i="40"/>
  <c r="Q511" i="40"/>
  <c r="P511" i="40"/>
  <c r="O511" i="40"/>
  <c r="N511" i="40"/>
  <c r="M511" i="40"/>
  <c r="L511" i="40"/>
  <c r="K511" i="40"/>
  <c r="J511" i="40"/>
  <c r="D510" i="40"/>
  <c r="S509" i="40"/>
  <c r="R509" i="40"/>
  <c r="Q509" i="40"/>
  <c r="P509" i="40"/>
  <c r="O509" i="40"/>
  <c r="N509" i="40"/>
  <c r="M509" i="40"/>
  <c r="L509" i="40"/>
  <c r="K509" i="40"/>
  <c r="J509" i="40"/>
  <c r="D508" i="40"/>
  <c r="S501" i="40"/>
  <c r="R501" i="40"/>
  <c r="Q501" i="40"/>
  <c r="P501" i="40"/>
  <c r="O501" i="40"/>
  <c r="N501" i="40"/>
  <c r="M501" i="40"/>
  <c r="L501" i="40"/>
  <c r="K501" i="40"/>
  <c r="J501" i="40"/>
  <c r="D500" i="40"/>
  <c r="S499" i="40"/>
  <c r="R499" i="40"/>
  <c r="Q499" i="40"/>
  <c r="P499" i="40"/>
  <c r="O499" i="40"/>
  <c r="N499" i="40"/>
  <c r="M499" i="40"/>
  <c r="L499" i="40"/>
  <c r="K499" i="40"/>
  <c r="J499" i="40"/>
  <c r="D498" i="40"/>
  <c r="S497" i="40"/>
  <c r="R497" i="40"/>
  <c r="Q497" i="40"/>
  <c r="P497" i="40"/>
  <c r="O497" i="40"/>
  <c r="N497" i="40"/>
  <c r="M497" i="40"/>
  <c r="L497" i="40"/>
  <c r="K497" i="40"/>
  <c r="J497" i="40"/>
  <c r="D496" i="40"/>
  <c r="S495" i="40"/>
  <c r="R495" i="40"/>
  <c r="Q495" i="40"/>
  <c r="P495" i="40"/>
  <c r="O495" i="40"/>
  <c r="N495" i="40"/>
  <c r="M495" i="40"/>
  <c r="L495" i="40"/>
  <c r="K495" i="40"/>
  <c r="J495" i="40"/>
  <c r="D494" i="40"/>
  <c r="S493" i="40"/>
  <c r="R493" i="40"/>
  <c r="Q493" i="40"/>
  <c r="P493" i="40"/>
  <c r="O493" i="40"/>
  <c r="N493" i="40"/>
  <c r="M493" i="40"/>
  <c r="L493" i="40"/>
  <c r="K493" i="40"/>
  <c r="J493" i="40"/>
  <c r="D492" i="40"/>
  <c r="S491" i="40"/>
  <c r="R491" i="40"/>
  <c r="Q491" i="40"/>
  <c r="P491" i="40"/>
  <c r="O491" i="40"/>
  <c r="N491" i="40"/>
  <c r="M491" i="40"/>
  <c r="L491" i="40"/>
  <c r="K491" i="40"/>
  <c r="J491" i="40"/>
  <c r="D490" i="40"/>
  <c r="R489" i="40"/>
  <c r="P489" i="40"/>
  <c r="O489" i="40"/>
  <c r="L489" i="40"/>
  <c r="K489" i="40"/>
  <c r="D488" i="40"/>
  <c r="S487" i="40"/>
  <c r="R487" i="40"/>
  <c r="Q487" i="40"/>
  <c r="P487" i="40"/>
  <c r="O487" i="40"/>
  <c r="N487" i="40"/>
  <c r="M487" i="40"/>
  <c r="L487" i="40"/>
  <c r="K487" i="40"/>
  <c r="J487" i="40"/>
  <c r="D486" i="40"/>
  <c r="S485" i="40"/>
  <c r="R485" i="40"/>
  <c r="Q485" i="40"/>
  <c r="P485" i="40"/>
  <c r="O485" i="40"/>
  <c r="N485" i="40"/>
  <c r="M485" i="40"/>
  <c r="L485" i="40"/>
  <c r="K485" i="40"/>
  <c r="J485" i="40"/>
  <c r="D484" i="40"/>
  <c r="S483" i="40"/>
  <c r="R483" i="40"/>
  <c r="Q483" i="40"/>
  <c r="P483" i="40"/>
  <c r="O483" i="40"/>
  <c r="N483" i="40"/>
  <c r="M483" i="40"/>
  <c r="L483" i="40"/>
  <c r="K483" i="40"/>
  <c r="J483" i="40"/>
  <c r="D482" i="40"/>
  <c r="S481" i="40"/>
  <c r="R481" i="40"/>
  <c r="Q481" i="40"/>
  <c r="P481" i="40"/>
  <c r="O481" i="40"/>
  <c r="N481" i="40"/>
  <c r="M481" i="40"/>
  <c r="L481" i="40"/>
  <c r="K481" i="40"/>
  <c r="J481" i="40"/>
  <c r="D480" i="40"/>
  <c r="S479" i="40"/>
  <c r="R479" i="40"/>
  <c r="Q479" i="40"/>
  <c r="P479" i="40"/>
  <c r="O479" i="40"/>
  <c r="N479" i="40"/>
  <c r="M479" i="40"/>
  <c r="L479" i="40"/>
  <c r="K479" i="40"/>
  <c r="J479" i="40"/>
  <c r="D478" i="40"/>
  <c r="S477" i="40"/>
  <c r="R477" i="40"/>
  <c r="Q477" i="40"/>
  <c r="P477" i="40"/>
  <c r="O477" i="40"/>
  <c r="N477" i="40"/>
  <c r="M477" i="40"/>
  <c r="L477" i="40"/>
  <c r="K477" i="40"/>
  <c r="J477" i="40"/>
  <c r="D476" i="40"/>
  <c r="S475" i="40"/>
  <c r="R475" i="40"/>
  <c r="Q475" i="40"/>
  <c r="P475" i="40"/>
  <c r="O475" i="40"/>
  <c r="N475" i="40"/>
  <c r="M475" i="40"/>
  <c r="L475" i="40"/>
  <c r="K475" i="40"/>
  <c r="J475" i="40"/>
  <c r="D474" i="40"/>
  <c r="S473" i="40"/>
  <c r="R473" i="40"/>
  <c r="Q473" i="40"/>
  <c r="P473" i="40"/>
  <c r="O473" i="40"/>
  <c r="N473" i="40"/>
  <c r="M473" i="40"/>
  <c r="L473" i="40"/>
  <c r="K473" i="40"/>
  <c r="J473" i="40"/>
  <c r="D472" i="40"/>
  <c r="S471" i="40"/>
  <c r="R471" i="40"/>
  <c r="Q471" i="40"/>
  <c r="P471" i="40"/>
  <c r="O471" i="40"/>
  <c r="N471" i="40"/>
  <c r="M471" i="40"/>
  <c r="L471" i="40"/>
  <c r="K471" i="40"/>
  <c r="J471" i="40"/>
  <c r="D470" i="40"/>
  <c r="S469" i="40"/>
  <c r="R469" i="40"/>
  <c r="Q469" i="40"/>
  <c r="P469" i="40"/>
  <c r="O469" i="40"/>
  <c r="N469" i="40"/>
  <c r="M469" i="40"/>
  <c r="L469" i="40"/>
  <c r="K469" i="40"/>
  <c r="J469" i="40"/>
  <c r="D468" i="40"/>
  <c r="S467" i="40"/>
  <c r="R467" i="40"/>
  <c r="Q467" i="40"/>
  <c r="P467" i="40"/>
  <c r="O467" i="40"/>
  <c r="N467" i="40"/>
  <c r="M467" i="40"/>
  <c r="L467" i="40"/>
  <c r="K467" i="40"/>
  <c r="J467" i="40"/>
  <c r="D466" i="40"/>
  <c r="S465" i="40"/>
  <c r="R465" i="40"/>
  <c r="Q465" i="40"/>
  <c r="P465" i="40"/>
  <c r="O465" i="40"/>
  <c r="N465" i="40"/>
  <c r="M465" i="40"/>
  <c r="L465" i="40"/>
  <c r="K465" i="40"/>
  <c r="J465" i="40"/>
  <c r="D464" i="40"/>
  <c r="S463" i="40"/>
  <c r="R463" i="40"/>
  <c r="Q463" i="40"/>
  <c r="P463" i="40"/>
  <c r="O463" i="40"/>
  <c r="N463" i="40"/>
  <c r="M463" i="40"/>
  <c r="L463" i="40"/>
  <c r="K463" i="40"/>
  <c r="J463" i="40"/>
  <c r="D462" i="40"/>
  <c r="S456" i="40"/>
  <c r="R456" i="40"/>
  <c r="Q456" i="40"/>
  <c r="P456" i="40"/>
  <c r="O456" i="40"/>
  <c r="N456" i="40"/>
  <c r="M456" i="40"/>
  <c r="L456" i="40"/>
  <c r="K456" i="40"/>
  <c r="J456" i="40"/>
  <c r="D455" i="40"/>
  <c r="C455" i="40"/>
  <c r="I455" i="40" s="1"/>
  <c r="S454" i="40"/>
  <c r="R454" i="40"/>
  <c r="Q454" i="40"/>
  <c r="P454" i="40"/>
  <c r="O454" i="40"/>
  <c r="N454" i="40"/>
  <c r="M454" i="40"/>
  <c r="L454" i="40"/>
  <c r="K454" i="40"/>
  <c r="J454" i="40"/>
  <c r="D453" i="40"/>
  <c r="C453" i="40"/>
  <c r="I453" i="40" s="1"/>
  <c r="S452" i="40"/>
  <c r="R452" i="40"/>
  <c r="Q452" i="40"/>
  <c r="P452" i="40"/>
  <c r="O452" i="40"/>
  <c r="N452" i="40"/>
  <c r="M452" i="40"/>
  <c r="L452" i="40"/>
  <c r="K452" i="40"/>
  <c r="J452" i="40"/>
  <c r="D451" i="40"/>
  <c r="S450" i="40"/>
  <c r="R450" i="40"/>
  <c r="Q450" i="40"/>
  <c r="P450" i="40"/>
  <c r="O450" i="40"/>
  <c r="N450" i="40"/>
  <c r="M450" i="40"/>
  <c r="L450" i="40"/>
  <c r="K450" i="40"/>
  <c r="J450" i="40"/>
  <c r="D449" i="40"/>
  <c r="S448" i="40"/>
  <c r="R448" i="40"/>
  <c r="Q448" i="40"/>
  <c r="P448" i="40"/>
  <c r="O448" i="40"/>
  <c r="N448" i="40"/>
  <c r="M448" i="40"/>
  <c r="L448" i="40"/>
  <c r="K448" i="40"/>
  <c r="J448" i="40"/>
  <c r="D447" i="40"/>
  <c r="S446" i="40"/>
  <c r="R446" i="40"/>
  <c r="Q446" i="40"/>
  <c r="P446" i="40"/>
  <c r="O446" i="40"/>
  <c r="N446" i="40"/>
  <c r="M446" i="40"/>
  <c r="L446" i="40"/>
  <c r="K446" i="40"/>
  <c r="J446" i="40"/>
  <c r="D445" i="40"/>
  <c r="S444" i="40"/>
  <c r="R444" i="40"/>
  <c r="Q444" i="40"/>
  <c r="P444" i="40"/>
  <c r="O444" i="40"/>
  <c r="N444" i="40"/>
  <c r="M444" i="40"/>
  <c r="L444" i="40"/>
  <c r="K444" i="40"/>
  <c r="J444" i="40"/>
  <c r="D443" i="40"/>
  <c r="S442" i="40"/>
  <c r="R442" i="40"/>
  <c r="Q442" i="40"/>
  <c r="P442" i="40"/>
  <c r="O442" i="40"/>
  <c r="N442" i="40"/>
  <c r="M442" i="40"/>
  <c r="L442" i="40"/>
  <c r="K442" i="40"/>
  <c r="J442" i="40"/>
  <c r="D441" i="40"/>
  <c r="S440" i="40"/>
  <c r="R440" i="40"/>
  <c r="Q440" i="40"/>
  <c r="P440" i="40"/>
  <c r="O440" i="40"/>
  <c r="N440" i="40"/>
  <c r="M440" i="40"/>
  <c r="L440" i="40"/>
  <c r="K440" i="40"/>
  <c r="J440" i="40"/>
  <c r="D439" i="40"/>
  <c r="S438" i="40"/>
  <c r="R438" i="40"/>
  <c r="Q438" i="40"/>
  <c r="P438" i="40"/>
  <c r="O438" i="40"/>
  <c r="N438" i="40"/>
  <c r="M438" i="40"/>
  <c r="L438" i="40"/>
  <c r="K438" i="40"/>
  <c r="J438" i="40"/>
  <c r="D437" i="40"/>
  <c r="S436" i="40"/>
  <c r="R436" i="40"/>
  <c r="Q436" i="40"/>
  <c r="P436" i="40"/>
  <c r="O436" i="40"/>
  <c r="N436" i="40"/>
  <c r="M436" i="40"/>
  <c r="L436" i="40"/>
  <c r="K436" i="40"/>
  <c r="J436" i="40"/>
  <c r="D435" i="40"/>
  <c r="S434" i="40"/>
  <c r="R434" i="40"/>
  <c r="Q434" i="40"/>
  <c r="P434" i="40"/>
  <c r="O434" i="40"/>
  <c r="N434" i="40"/>
  <c r="M434" i="40"/>
  <c r="L434" i="40"/>
  <c r="K434" i="40"/>
  <c r="J434" i="40"/>
  <c r="D433" i="40"/>
  <c r="S432" i="40"/>
  <c r="R432" i="40"/>
  <c r="Q432" i="40"/>
  <c r="P432" i="40"/>
  <c r="O432" i="40"/>
  <c r="N432" i="40"/>
  <c r="M432" i="40"/>
  <c r="L432" i="40"/>
  <c r="K432" i="40"/>
  <c r="J432" i="40"/>
  <c r="D431" i="40"/>
  <c r="S430" i="40"/>
  <c r="R430" i="40"/>
  <c r="Q430" i="40"/>
  <c r="P430" i="40"/>
  <c r="O430" i="40"/>
  <c r="N430" i="40"/>
  <c r="M430" i="40"/>
  <c r="L430" i="40"/>
  <c r="K430" i="40"/>
  <c r="J430" i="40"/>
  <c r="D429" i="40"/>
  <c r="S428" i="40"/>
  <c r="R428" i="40"/>
  <c r="Q428" i="40"/>
  <c r="P428" i="40"/>
  <c r="O428" i="40"/>
  <c r="N428" i="40"/>
  <c r="M428" i="40"/>
  <c r="L428" i="40"/>
  <c r="K428" i="40"/>
  <c r="J428" i="40"/>
  <c r="D427" i="40"/>
  <c r="S426" i="40"/>
  <c r="R426" i="40"/>
  <c r="Q426" i="40"/>
  <c r="P426" i="40"/>
  <c r="O426" i="40"/>
  <c r="N426" i="40"/>
  <c r="M426" i="40"/>
  <c r="L426" i="40"/>
  <c r="K426" i="40"/>
  <c r="J426" i="40"/>
  <c r="D425" i="40"/>
  <c r="S424" i="40"/>
  <c r="R424" i="40"/>
  <c r="Q424" i="40"/>
  <c r="P424" i="40"/>
  <c r="O424" i="40"/>
  <c r="N424" i="40"/>
  <c r="M424" i="40"/>
  <c r="L424" i="40"/>
  <c r="K424" i="40"/>
  <c r="J424" i="40"/>
  <c r="D423" i="40"/>
  <c r="S422" i="40"/>
  <c r="R422" i="40"/>
  <c r="Q422" i="40"/>
  <c r="P422" i="40"/>
  <c r="O422" i="40"/>
  <c r="N422" i="40"/>
  <c r="M422" i="40"/>
  <c r="L422" i="40"/>
  <c r="K422" i="40"/>
  <c r="J422" i="40"/>
  <c r="D421" i="40"/>
  <c r="S420" i="40"/>
  <c r="R420" i="40"/>
  <c r="Q420" i="40"/>
  <c r="P420" i="40"/>
  <c r="O420" i="40"/>
  <c r="N420" i="40"/>
  <c r="M420" i="40"/>
  <c r="L420" i="40"/>
  <c r="K420" i="40"/>
  <c r="J420" i="40"/>
  <c r="D419" i="40"/>
  <c r="S418" i="40"/>
  <c r="R418" i="40"/>
  <c r="Q418" i="40"/>
  <c r="P418" i="40"/>
  <c r="O418" i="40"/>
  <c r="N418" i="40"/>
  <c r="M418" i="40"/>
  <c r="L418" i="40"/>
  <c r="K418" i="40"/>
  <c r="J418" i="40"/>
  <c r="D417" i="40"/>
  <c r="S408" i="40"/>
  <c r="R408" i="40"/>
  <c r="Q408" i="40"/>
  <c r="P408" i="40"/>
  <c r="O408" i="40"/>
  <c r="N408" i="40"/>
  <c r="M408" i="40"/>
  <c r="L408" i="40"/>
  <c r="K408" i="40"/>
  <c r="J408" i="40"/>
  <c r="D407" i="40"/>
  <c r="C407" i="40"/>
  <c r="I407" i="40" s="1"/>
  <c r="G407" i="40" s="1"/>
  <c r="S406" i="40"/>
  <c r="R406" i="40"/>
  <c r="Q406" i="40"/>
  <c r="P406" i="40"/>
  <c r="O406" i="40"/>
  <c r="N406" i="40"/>
  <c r="M406" i="40"/>
  <c r="L406" i="40"/>
  <c r="K406" i="40"/>
  <c r="J406" i="40"/>
  <c r="D405" i="40"/>
  <c r="C405" i="40"/>
  <c r="I405" i="40" s="1"/>
  <c r="S404" i="40"/>
  <c r="R404" i="40"/>
  <c r="Q404" i="40"/>
  <c r="P404" i="40"/>
  <c r="O404" i="40"/>
  <c r="N404" i="40"/>
  <c r="M404" i="40"/>
  <c r="L404" i="40"/>
  <c r="K404" i="40"/>
  <c r="J404" i="40"/>
  <c r="D403" i="40"/>
  <c r="C403" i="40"/>
  <c r="I403" i="40" s="1"/>
  <c r="G403" i="40" s="1"/>
  <c r="S402" i="40"/>
  <c r="R402" i="40"/>
  <c r="Q402" i="40"/>
  <c r="P402" i="40"/>
  <c r="O402" i="40"/>
  <c r="N402" i="40"/>
  <c r="M402" i="40"/>
  <c r="L402" i="40"/>
  <c r="K402" i="40"/>
  <c r="J402" i="40"/>
  <c r="D401" i="40"/>
  <c r="C401" i="40"/>
  <c r="I401" i="40" s="1"/>
  <c r="G401" i="40" s="1"/>
  <c r="S400" i="40"/>
  <c r="R400" i="40"/>
  <c r="Q400" i="40"/>
  <c r="P400" i="40"/>
  <c r="O400" i="40"/>
  <c r="N400" i="40"/>
  <c r="M400" i="40"/>
  <c r="L400" i="40"/>
  <c r="K400" i="40"/>
  <c r="J400" i="40"/>
  <c r="D399" i="40"/>
  <c r="C399" i="40"/>
  <c r="I399" i="40" s="1"/>
  <c r="G399" i="40" s="1"/>
  <c r="S398" i="40"/>
  <c r="R398" i="40"/>
  <c r="Q398" i="40"/>
  <c r="P398" i="40"/>
  <c r="O398" i="40"/>
  <c r="N398" i="40"/>
  <c r="M398" i="40"/>
  <c r="L398" i="40"/>
  <c r="K398" i="40"/>
  <c r="J398" i="40"/>
  <c r="D397" i="40"/>
  <c r="C397" i="40"/>
  <c r="I397" i="40" s="1"/>
  <c r="S396" i="40"/>
  <c r="R396" i="40"/>
  <c r="Q396" i="40"/>
  <c r="P396" i="40"/>
  <c r="O396" i="40"/>
  <c r="N396" i="40"/>
  <c r="M396" i="40"/>
  <c r="L396" i="40"/>
  <c r="K396" i="40"/>
  <c r="J396" i="40"/>
  <c r="D395" i="40"/>
  <c r="C395" i="40"/>
  <c r="I395" i="40" s="1"/>
  <c r="G395" i="40" s="1"/>
  <c r="S394" i="40"/>
  <c r="R394" i="40"/>
  <c r="Q394" i="40"/>
  <c r="P394" i="40"/>
  <c r="O394" i="40"/>
  <c r="N394" i="40"/>
  <c r="M394" i="40"/>
  <c r="L394" i="40"/>
  <c r="K394" i="40"/>
  <c r="J394" i="40"/>
  <c r="D393" i="40"/>
  <c r="S392" i="40"/>
  <c r="R392" i="40"/>
  <c r="Q392" i="40"/>
  <c r="P392" i="40"/>
  <c r="O392" i="40"/>
  <c r="N392" i="40"/>
  <c r="M392" i="40"/>
  <c r="L392" i="40"/>
  <c r="K392" i="40"/>
  <c r="J392" i="40"/>
  <c r="D391" i="40"/>
  <c r="S390" i="40"/>
  <c r="R390" i="40"/>
  <c r="Q390" i="40"/>
  <c r="P390" i="40"/>
  <c r="O390" i="40"/>
  <c r="N390" i="40"/>
  <c r="M390" i="40"/>
  <c r="L390" i="40"/>
  <c r="K390" i="40"/>
  <c r="J390" i="40"/>
  <c r="D389" i="40"/>
  <c r="S388" i="40"/>
  <c r="R388" i="40"/>
  <c r="Q388" i="40"/>
  <c r="P388" i="40"/>
  <c r="O388" i="40"/>
  <c r="N388" i="40"/>
  <c r="M388" i="40"/>
  <c r="L388" i="40"/>
  <c r="K388" i="40"/>
  <c r="J388" i="40"/>
  <c r="D387" i="40"/>
  <c r="S386" i="40"/>
  <c r="R386" i="40"/>
  <c r="Q386" i="40"/>
  <c r="P386" i="40"/>
  <c r="O386" i="40"/>
  <c r="N386" i="40"/>
  <c r="M386" i="40"/>
  <c r="L386" i="40"/>
  <c r="K386" i="40"/>
  <c r="J386" i="40"/>
  <c r="D385" i="40"/>
  <c r="S384" i="40"/>
  <c r="R384" i="40"/>
  <c r="Q384" i="40"/>
  <c r="P384" i="40"/>
  <c r="O384" i="40"/>
  <c r="N384" i="40"/>
  <c r="M384" i="40"/>
  <c r="L384" i="40"/>
  <c r="K384" i="40"/>
  <c r="J384" i="40"/>
  <c r="D383" i="40"/>
  <c r="S382" i="40"/>
  <c r="R382" i="40"/>
  <c r="Q382" i="40"/>
  <c r="P382" i="40"/>
  <c r="O382" i="40"/>
  <c r="N382" i="40"/>
  <c r="M382" i="40"/>
  <c r="L382" i="40"/>
  <c r="K382" i="40"/>
  <c r="J382" i="40"/>
  <c r="D381" i="40"/>
  <c r="S380" i="40"/>
  <c r="R380" i="40"/>
  <c r="Q380" i="40"/>
  <c r="P380" i="40"/>
  <c r="O380" i="40"/>
  <c r="N380" i="40"/>
  <c r="M380" i="40"/>
  <c r="L380" i="40"/>
  <c r="K380" i="40"/>
  <c r="J380" i="40"/>
  <c r="D379" i="40"/>
  <c r="S378" i="40"/>
  <c r="R378" i="40"/>
  <c r="Q378" i="40"/>
  <c r="P378" i="40"/>
  <c r="O378" i="40"/>
  <c r="N378" i="40"/>
  <c r="M378" i="40"/>
  <c r="L378" i="40"/>
  <c r="K378" i="40"/>
  <c r="J378" i="40"/>
  <c r="D377" i="40"/>
  <c r="S376" i="40"/>
  <c r="R376" i="40"/>
  <c r="Q376" i="40"/>
  <c r="P376" i="40"/>
  <c r="O376" i="40"/>
  <c r="N376" i="40"/>
  <c r="M376" i="40"/>
  <c r="L376" i="40"/>
  <c r="K376" i="40"/>
  <c r="J376" i="40"/>
  <c r="D375" i="40"/>
  <c r="S374" i="40"/>
  <c r="R374" i="40"/>
  <c r="Q374" i="40"/>
  <c r="P374" i="40"/>
  <c r="O374" i="40"/>
  <c r="N374" i="40"/>
  <c r="M374" i="40"/>
  <c r="L374" i="40"/>
  <c r="K374" i="40"/>
  <c r="J374" i="40"/>
  <c r="D373" i="40"/>
  <c r="S372" i="40"/>
  <c r="R372" i="40"/>
  <c r="Q372" i="40"/>
  <c r="P372" i="40"/>
  <c r="O372" i="40"/>
  <c r="N372" i="40"/>
  <c r="M372" i="40"/>
  <c r="L372" i="40"/>
  <c r="K372" i="40"/>
  <c r="J372" i="40"/>
  <c r="D371" i="40"/>
  <c r="S370" i="40"/>
  <c r="R370" i="40"/>
  <c r="Q370" i="40"/>
  <c r="P370" i="40"/>
  <c r="O370" i="40"/>
  <c r="N370" i="40"/>
  <c r="M370" i="40"/>
  <c r="L370" i="40"/>
  <c r="K370" i="40"/>
  <c r="J370" i="40"/>
  <c r="D369" i="40"/>
  <c r="S368" i="40"/>
  <c r="R368" i="40"/>
  <c r="Q368" i="40"/>
  <c r="P368" i="40"/>
  <c r="O368" i="40"/>
  <c r="N368" i="40"/>
  <c r="M368" i="40"/>
  <c r="L368" i="40"/>
  <c r="K368" i="40"/>
  <c r="J368" i="40"/>
  <c r="D367" i="40"/>
  <c r="S366" i="40"/>
  <c r="R366" i="40"/>
  <c r="Q366" i="40"/>
  <c r="P366" i="40"/>
  <c r="O366" i="40"/>
  <c r="N366" i="40"/>
  <c r="M366" i="40"/>
  <c r="L366" i="40"/>
  <c r="K366" i="40"/>
  <c r="J366" i="40"/>
  <c r="D365" i="40"/>
  <c r="S364" i="40"/>
  <c r="R364" i="40"/>
  <c r="Q364" i="40"/>
  <c r="P364" i="40"/>
  <c r="O364" i="40"/>
  <c r="N364" i="40"/>
  <c r="M364" i="40"/>
  <c r="L364" i="40"/>
  <c r="K364" i="40"/>
  <c r="J364" i="40"/>
  <c r="D363" i="40"/>
  <c r="S362" i="40"/>
  <c r="R362" i="40"/>
  <c r="Q362" i="40"/>
  <c r="P362" i="40"/>
  <c r="O362" i="40"/>
  <c r="N362" i="40"/>
  <c r="M362" i="40"/>
  <c r="L362" i="40"/>
  <c r="K362" i="40"/>
  <c r="J362" i="40"/>
  <c r="D361" i="40"/>
  <c r="S360" i="40"/>
  <c r="R360" i="40"/>
  <c r="Q360" i="40"/>
  <c r="P360" i="40"/>
  <c r="O360" i="40"/>
  <c r="N360" i="40"/>
  <c r="M360" i="40"/>
  <c r="L360" i="40"/>
  <c r="K360" i="40"/>
  <c r="J360" i="40"/>
  <c r="D359" i="40"/>
  <c r="S358" i="40"/>
  <c r="R358" i="40"/>
  <c r="Q358" i="40"/>
  <c r="P358" i="40"/>
  <c r="O358" i="40"/>
  <c r="N358" i="40"/>
  <c r="M358" i="40"/>
  <c r="L358" i="40"/>
  <c r="K358" i="40"/>
  <c r="J358" i="40"/>
  <c r="D357" i="40"/>
  <c r="S356" i="40"/>
  <c r="R356" i="40"/>
  <c r="Q356" i="40"/>
  <c r="P356" i="40"/>
  <c r="O356" i="40"/>
  <c r="N356" i="40"/>
  <c r="M356" i="40"/>
  <c r="L356" i="40"/>
  <c r="K356" i="40"/>
  <c r="J356" i="40"/>
  <c r="D355" i="40"/>
  <c r="S354" i="40"/>
  <c r="R354" i="40"/>
  <c r="Q354" i="40"/>
  <c r="P354" i="40"/>
  <c r="O354" i="40"/>
  <c r="N354" i="40"/>
  <c r="M354" i="40"/>
  <c r="L354" i="40"/>
  <c r="K354" i="40"/>
  <c r="J354" i="40"/>
  <c r="D353" i="40"/>
  <c r="S352" i="40"/>
  <c r="R352" i="40"/>
  <c r="Q352" i="40"/>
  <c r="P352" i="40"/>
  <c r="O352" i="40"/>
  <c r="N352" i="40"/>
  <c r="M352" i="40"/>
  <c r="L352" i="40"/>
  <c r="K352" i="40"/>
  <c r="J352" i="40"/>
  <c r="D351" i="40"/>
  <c r="S350" i="40"/>
  <c r="R350" i="40"/>
  <c r="Q350" i="40"/>
  <c r="P350" i="40"/>
  <c r="O350" i="40"/>
  <c r="N350" i="40"/>
  <c r="M350" i="40"/>
  <c r="L350" i="40"/>
  <c r="K350" i="40"/>
  <c r="J350" i="40"/>
  <c r="D349" i="40"/>
  <c r="S348" i="40"/>
  <c r="R348" i="40"/>
  <c r="Q348" i="40"/>
  <c r="P348" i="40"/>
  <c r="O348" i="40"/>
  <c r="N348" i="40"/>
  <c r="M348" i="40"/>
  <c r="L348" i="40"/>
  <c r="K348" i="40"/>
  <c r="J348" i="40"/>
  <c r="D347" i="40"/>
  <c r="S346" i="40"/>
  <c r="R346" i="40"/>
  <c r="Q346" i="40"/>
  <c r="P346" i="40"/>
  <c r="O346" i="40"/>
  <c r="N346" i="40"/>
  <c r="M346" i="40"/>
  <c r="L346" i="40"/>
  <c r="K346" i="40"/>
  <c r="J346" i="40"/>
  <c r="D345" i="40"/>
  <c r="S344" i="40"/>
  <c r="R344" i="40"/>
  <c r="Q344" i="40"/>
  <c r="P344" i="40"/>
  <c r="O344" i="40"/>
  <c r="N344" i="40"/>
  <c r="M344" i="40"/>
  <c r="L344" i="40"/>
  <c r="K344" i="40"/>
  <c r="J344" i="40"/>
  <c r="D343" i="40"/>
  <c r="S342" i="40"/>
  <c r="R342" i="40"/>
  <c r="Q342" i="40"/>
  <c r="P342" i="40"/>
  <c r="O342" i="40"/>
  <c r="N342" i="40"/>
  <c r="M342" i="40"/>
  <c r="L342" i="40"/>
  <c r="K342" i="40"/>
  <c r="J342" i="40"/>
  <c r="D341" i="40"/>
  <c r="S340" i="40"/>
  <c r="R340" i="40"/>
  <c r="Q340" i="40"/>
  <c r="P340" i="40"/>
  <c r="O340" i="40"/>
  <c r="N340" i="40"/>
  <c r="M340" i="40"/>
  <c r="L340" i="40"/>
  <c r="K340" i="40"/>
  <c r="J340" i="40"/>
  <c r="D339" i="40"/>
  <c r="D332" i="40"/>
  <c r="D330" i="40"/>
  <c r="D328" i="40"/>
  <c r="D326" i="40"/>
  <c r="D324" i="40"/>
  <c r="D322" i="40"/>
  <c r="D320" i="40"/>
  <c r="D318" i="40"/>
  <c r="D316" i="40"/>
  <c r="D314" i="40"/>
  <c r="D312" i="40"/>
  <c r="D310" i="40"/>
  <c r="D308" i="40"/>
  <c r="D306" i="40"/>
  <c r="D304" i="40"/>
  <c r="D302" i="40"/>
  <c r="D300" i="40"/>
  <c r="D298" i="40"/>
  <c r="D291" i="40"/>
  <c r="D289" i="40"/>
  <c r="D287" i="40"/>
  <c r="D285" i="40"/>
  <c r="D283" i="40"/>
  <c r="D281" i="40"/>
  <c r="D279" i="40"/>
  <c r="D277" i="40"/>
  <c r="D275" i="40"/>
  <c r="D273" i="40"/>
  <c r="D271" i="40"/>
  <c r="D269" i="40"/>
  <c r="D267" i="40"/>
  <c r="D265" i="40"/>
  <c r="D263" i="40"/>
  <c r="D261" i="40"/>
  <c r="D259" i="40"/>
  <c r="D257" i="40"/>
  <c r="D255" i="40"/>
  <c r="D253" i="40"/>
  <c r="I238" i="40"/>
  <c r="G243" i="40" s="1"/>
  <c r="S232" i="40"/>
  <c r="R232" i="40"/>
  <c r="Q232" i="40"/>
  <c r="P232" i="40"/>
  <c r="O232" i="40"/>
  <c r="N232" i="40"/>
  <c r="M232" i="40"/>
  <c r="L232" i="40"/>
  <c r="K232" i="40"/>
  <c r="J232" i="40"/>
  <c r="D231" i="40"/>
  <c r="C231" i="40"/>
  <c r="I231" i="40" s="1"/>
  <c r="G231" i="40" s="1"/>
  <c r="S230" i="40"/>
  <c r="R230" i="40"/>
  <c r="Q230" i="40"/>
  <c r="P230" i="40"/>
  <c r="O230" i="40"/>
  <c r="N230" i="40"/>
  <c r="M230" i="40"/>
  <c r="L230" i="40"/>
  <c r="K230" i="40"/>
  <c r="J230" i="40"/>
  <c r="E229" i="40"/>
  <c r="D229" i="40"/>
  <c r="C229" i="40"/>
  <c r="I229" i="40" s="1"/>
  <c r="S228" i="40"/>
  <c r="R228" i="40"/>
  <c r="Q228" i="40"/>
  <c r="P228" i="40"/>
  <c r="O228" i="40"/>
  <c r="N228" i="40"/>
  <c r="M228" i="40"/>
  <c r="L228" i="40"/>
  <c r="K228" i="40"/>
  <c r="J228" i="40"/>
  <c r="E227" i="40"/>
  <c r="K227" i="40" s="1"/>
  <c r="D227" i="40"/>
  <c r="C227" i="40"/>
  <c r="I227" i="40" s="1"/>
  <c r="G227" i="40" s="1"/>
  <c r="S226" i="40"/>
  <c r="R226" i="40"/>
  <c r="Q226" i="40"/>
  <c r="P226" i="40"/>
  <c r="O226" i="40"/>
  <c r="N226" i="40"/>
  <c r="M226" i="40"/>
  <c r="L226" i="40"/>
  <c r="K226" i="40"/>
  <c r="J226" i="40"/>
  <c r="E225" i="40"/>
  <c r="N225" i="40" s="1"/>
  <c r="D225" i="40"/>
  <c r="C225" i="40"/>
  <c r="I225" i="40" s="1"/>
  <c r="S224" i="40"/>
  <c r="R224" i="40"/>
  <c r="Q224" i="40"/>
  <c r="P224" i="40"/>
  <c r="O224" i="40"/>
  <c r="N224" i="40"/>
  <c r="M224" i="40"/>
  <c r="L224" i="40"/>
  <c r="K224" i="40"/>
  <c r="J224" i="40"/>
  <c r="E223" i="40"/>
  <c r="D223" i="40"/>
  <c r="C223" i="40"/>
  <c r="I223" i="40" s="1"/>
  <c r="G223" i="40" s="1"/>
  <c r="S222" i="40"/>
  <c r="R222" i="40"/>
  <c r="Q222" i="40"/>
  <c r="P222" i="40"/>
  <c r="O222" i="40"/>
  <c r="N222" i="40"/>
  <c r="M222" i="40"/>
  <c r="L222" i="40"/>
  <c r="K222" i="40"/>
  <c r="J222" i="40"/>
  <c r="E221" i="40"/>
  <c r="D221" i="40"/>
  <c r="C221" i="40"/>
  <c r="I221" i="40" s="1"/>
  <c r="G221" i="40" s="1"/>
  <c r="S220" i="40"/>
  <c r="R220" i="40"/>
  <c r="Q220" i="40"/>
  <c r="P220" i="40"/>
  <c r="O220" i="40"/>
  <c r="N220" i="40"/>
  <c r="M220" i="40"/>
  <c r="L220" i="40"/>
  <c r="K220" i="40"/>
  <c r="J220" i="40"/>
  <c r="D219" i="40"/>
  <c r="S218" i="40"/>
  <c r="R218" i="40"/>
  <c r="Q218" i="40"/>
  <c r="P218" i="40"/>
  <c r="O218" i="40"/>
  <c r="N218" i="40"/>
  <c r="M218" i="40"/>
  <c r="L218" i="40"/>
  <c r="K218" i="40"/>
  <c r="J218" i="40"/>
  <c r="D217" i="40"/>
  <c r="S216" i="40"/>
  <c r="R216" i="40"/>
  <c r="Q216" i="40"/>
  <c r="P216" i="40"/>
  <c r="O216" i="40"/>
  <c r="N216" i="40"/>
  <c r="M216" i="40"/>
  <c r="L216" i="40"/>
  <c r="K216" i="40"/>
  <c r="J216" i="40"/>
  <c r="D215" i="40"/>
  <c r="S214" i="40"/>
  <c r="R214" i="40"/>
  <c r="Q214" i="40"/>
  <c r="P214" i="40"/>
  <c r="O214" i="40"/>
  <c r="N214" i="40"/>
  <c r="M214" i="40"/>
  <c r="L214" i="40"/>
  <c r="K214" i="40"/>
  <c r="J214" i="40"/>
  <c r="D213" i="40"/>
  <c r="S212" i="40"/>
  <c r="R212" i="40"/>
  <c r="Q212" i="40"/>
  <c r="P212" i="40"/>
  <c r="O212" i="40"/>
  <c r="N212" i="40"/>
  <c r="M212" i="40"/>
  <c r="L212" i="40"/>
  <c r="K212" i="40"/>
  <c r="J212" i="40"/>
  <c r="E211" i="40"/>
  <c r="D211" i="40"/>
  <c r="C211" i="40"/>
  <c r="I211" i="40" s="1"/>
  <c r="G211" i="40" s="1"/>
  <c r="S210" i="40"/>
  <c r="R210" i="40"/>
  <c r="Q210" i="40"/>
  <c r="P210" i="40"/>
  <c r="O210" i="40"/>
  <c r="N210" i="40"/>
  <c r="M210" i="40"/>
  <c r="L210" i="40"/>
  <c r="K210" i="40"/>
  <c r="J210" i="40"/>
  <c r="D209" i="40"/>
  <c r="S208" i="40"/>
  <c r="R208" i="40"/>
  <c r="Q208" i="40"/>
  <c r="P208" i="40"/>
  <c r="O208" i="40"/>
  <c r="N208" i="40"/>
  <c r="M208" i="40"/>
  <c r="L208" i="40"/>
  <c r="K208" i="40"/>
  <c r="J208" i="40"/>
  <c r="D207" i="40"/>
  <c r="S206" i="40"/>
  <c r="R206" i="40"/>
  <c r="Q206" i="40"/>
  <c r="P206" i="40"/>
  <c r="O206" i="40"/>
  <c r="N206" i="40"/>
  <c r="M206" i="40"/>
  <c r="L206" i="40"/>
  <c r="K206" i="40"/>
  <c r="J206" i="40"/>
  <c r="D205" i="40"/>
  <c r="S204" i="40"/>
  <c r="R204" i="40"/>
  <c r="Q204" i="40"/>
  <c r="P204" i="40"/>
  <c r="O204" i="40"/>
  <c r="N204" i="40"/>
  <c r="M204" i="40"/>
  <c r="L204" i="40"/>
  <c r="K204" i="40"/>
  <c r="J204" i="40"/>
  <c r="D203" i="40"/>
  <c r="S198" i="40"/>
  <c r="R198" i="40"/>
  <c r="Q198" i="40"/>
  <c r="P198" i="40"/>
  <c r="O198" i="40"/>
  <c r="N198" i="40"/>
  <c r="M198" i="40"/>
  <c r="L198" i="40"/>
  <c r="K198" i="40"/>
  <c r="J198" i="40"/>
  <c r="D197" i="40"/>
  <c r="C197" i="40"/>
  <c r="I197" i="40" s="1"/>
  <c r="G197" i="40" s="1"/>
  <c r="S196" i="40"/>
  <c r="R196" i="40"/>
  <c r="Q196" i="40"/>
  <c r="P196" i="40"/>
  <c r="O196" i="40"/>
  <c r="N196" i="40"/>
  <c r="M196" i="40"/>
  <c r="L196" i="40"/>
  <c r="K196" i="40"/>
  <c r="J196" i="40"/>
  <c r="D195" i="40"/>
  <c r="S190" i="40"/>
  <c r="R190" i="40"/>
  <c r="Q190" i="40"/>
  <c r="P190" i="40"/>
  <c r="O190" i="40"/>
  <c r="N190" i="40"/>
  <c r="M190" i="40"/>
  <c r="L190" i="40"/>
  <c r="K190" i="40"/>
  <c r="J190" i="40"/>
  <c r="D189" i="40"/>
  <c r="C189" i="40"/>
  <c r="I189" i="40" s="1"/>
  <c r="I191" i="40" s="1"/>
  <c r="S184" i="40"/>
  <c r="R184" i="40"/>
  <c r="Q184" i="40"/>
  <c r="P184" i="40"/>
  <c r="O184" i="40"/>
  <c r="N184" i="40"/>
  <c r="M184" i="40"/>
  <c r="L184" i="40"/>
  <c r="K184" i="40"/>
  <c r="J184" i="40"/>
  <c r="E183" i="40"/>
  <c r="N183" i="40" s="1"/>
  <c r="D183" i="40"/>
  <c r="C183" i="40"/>
  <c r="I183" i="40" s="1"/>
  <c r="G183" i="40" s="1"/>
  <c r="S182" i="40"/>
  <c r="R182" i="40"/>
  <c r="Q182" i="40"/>
  <c r="P182" i="40"/>
  <c r="O182" i="40"/>
  <c r="N182" i="40"/>
  <c r="M182" i="40"/>
  <c r="L182" i="40"/>
  <c r="K182" i="40"/>
  <c r="J182" i="40"/>
  <c r="D181" i="40"/>
  <c r="C181" i="40"/>
  <c r="I181" i="40" s="1"/>
  <c r="G181" i="40" s="1"/>
  <c r="S180" i="40"/>
  <c r="R180" i="40"/>
  <c r="Q180" i="40"/>
  <c r="P180" i="40"/>
  <c r="O180" i="40"/>
  <c r="N180" i="40"/>
  <c r="M180" i="40"/>
  <c r="L180" i="40"/>
  <c r="K180" i="40"/>
  <c r="J180" i="40"/>
  <c r="D179" i="40"/>
  <c r="C179" i="40"/>
  <c r="I179" i="40" s="1"/>
  <c r="G179" i="40" s="1"/>
  <c r="S178" i="40"/>
  <c r="R178" i="40"/>
  <c r="Q178" i="40"/>
  <c r="P178" i="40"/>
  <c r="O178" i="40"/>
  <c r="N178" i="40"/>
  <c r="M178" i="40"/>
  <c r="L178" i="40"/>
  <c r="K178" i="40"/>
  <c r="J178" i="40"/>
  <c r="D177" i="40"/>
  <c r="C177" i="40"/>
  <c r="I177" i="40" s="1"/>
  <c r="G177" i="40" s="1"/>
  <c r="S176" i="40"/>
  <c r="R176" i="40"/>
  <c r="Q176" i="40"/>
  <c r="P176" i="40"/>
  <c r="O176" i="40"/>
  <c r="N176" i="40"/>
  <c r="M176" i="40"/>
  <c r="L176" i="40"/>
  <c r="K176" i="40"/>
  <c r="J176" i="40"/>
  <c r="D175" i="40"/>
  <c r="S174" i="40"/>
  <c r="R174" i="40"/>
  <c r="Q174" i="40"/>
  <c r="P174" i="40"/>
  <c r="O174" i="40"/>
  <c r="N174" i="40"/>
  <c r="M174" i="40"/>
  <c r="L174" i="40"/>
  <c r="K174" i="40"/>
  <c r="J174" i="40"/>
  <c r="D173" i="40"/>
  <c r="S172" i="40"/>
  <c r="R172" i="40"/>
  <c r="Q172" i="40"/>
  <c r="P172" i="40"/>
  <c r="O172" i="40"/>
  <c r="N172" i="40"/>
  <c r="M172" i="40"/>
  <c r="L172" i="40"/>
  <c r="K172" i="40"/>
  <c r="J172" i="40"/>
  <c r="D171" i="40"/>
  <c r="S170" i="40"/>
  <c r="R170" i="40"/>
  <c r="Q170" i="40"/>
  <c r="P170" i="40"/>
  <c r="O170" i="40"/>
  <c r="N170" i="40"/>
  <c r="M170" i="40"/>
  <c r="L170" i="40"/>
  <c r="K170" i="40"/>
  <c r="J170" i="40"/>
  <c r="D169" i="40"/>
  <c r="S168" i="40"/>
  <c r="R168" i="40"/>
  <c r="Q168" i="40"/>
  <c r="P168" i="40"/>
  <c r="O168" i="40"/>
  <c r="N168" i="40"/>
  <c r="M168" i="40"/>
  <c r="L168" i="40"/>
  <c r="K168" i="40"/>
  <c r="J168" i="40"/>
  <c r="D167" i="40"/>
  <c r="S166" i="40"/>
  <c r="R166" i="40"/>
  <c r="Q166" i="40"/>
  <c r="P166" i="40"/>
  <c r="O166" i="40"/>
  <c r="N166" i="40"/>
  <c r="M166" i="40"/>
  <c r="L166" i="40"/>
  <c r="K166" i="40"/>
  <c r="J166" i="40"/>
  <c r="D165" i="40"/>
  <c r="S164" i="40"/>
  <c r="R164" i="40"/>
  <c r="Q164" i="40"/>
  <c r="P164" i="40"/>
  <c r="O164" i="40"/>
  <c r="N164" i="40"/>
  <c r="M164" i="40"/>
  <c r="L164" i="40"/>
  <c r="K164" i="40"/>
  <c r="J164" i="40"/>
  <c r="D163" i="40"/>
  <c r="S162" i="40"/>
  <c r="R162" i="40"/>
  <c r="Q162" i="40"/>
  <c r="P162" i="40"/>
  <c r="O162" i="40"/>
  <c r="N162" i="40"/>
  <c r="M162" i="40"/>
  <c r="L162" i="40"/>
  <c r="K162" i="40"/>
  <c r="J162" i="40"/>
  <c r="D161" i="40"/>
  <c r="S160" i="40"/>
  <c r="R160" i="40"/>
  <c r="Q160" i="40"/>
  <c r="P160" i="40"/>
  <c r="O160" i="40"/>
  <c r="N160" i="40"/>
  <c r="M160" i="40"/>
  <c r="L160" i="40"/>
  <c r="K160" i="40"/>
  <c r="J160" i="40"/>
  <c r="D159" i="40"/>
  <c r="S158" i="40"/>
  <c r="R158" i="40"/>
  <c r="Q158" i="40"/>
  <c r="P158" i="40"/>
  <c r="O158" i="40"/>
  <c r="N158" i="40"/>
  <c r="M158" i="40"/>
  <c r="L158" i="40"/>
  <c r="K158" i="40"/>
  <c r="J158" i="40"/>
  <c r="D157" i="40"/>
  <c r="D151" i="40"/>
  <c r="D149" i="40"/>
  <c r="D147" i="40"/>
  <c r="D145" i="40"/>
  <c r="S132" i="40"/>
  <c r="R132" i="40"/>
  <c r="Q132" i="40"/>
  <c r="P132" i="40"/>
  <c r="O132" i="40"/>
  <c r="N132" i="40"/>
  <c r="M132" i="40"/>
  <c r="L132" i="40"/>
  <c r="K132" i="40"/>
  <c r="J132" i="40"/>
  <c r="D131" i="40"/>
  <c r="S130" i="40"/>
  <c r="R130" i="40"/>
  <c r="Q130" i="40"/>
  <c r="P130" i="40"/>
  <c r="O130" i="40"/>
  <c r="N130" i="40"/>
  <c r="M130" i="40"/>
  <c r="L130" i="40"/>
  <c r="K130" i="40"/>
  <c r="J130" i="40"/>
  <c r="D129" i="40"/>
  <c r="C129" i="40"/>
  <c r="I129" i="40" s="1"/>
  <c r="S128" i="40"/>
  <c r="R128" i="40"/>
  <c r="Q128" i="40"/>
  <c r="P128" i="40"/>
  <c r="O128" i="40"/>
  <c r="N128" i="40"/>
  <c r="M128" i="40"/>
  <c r="L128" i="40"/>
  <c r="K128" i="40"/>
  <c r="J128" i="40"/>
  <c r="D127" i="40"/>
  <c r="S126" i="40"/>
  <c r="R126" i="40"/>
  <c r="Q126" i="40"/>
  <c r="P126" i="40"/>
  <c r="O126" i="40"/>
  <c r="N126" i="40"/>
  <c r="M126" i="40"/>
  <c r="L126" i="40"/>
  <c r="K126" i="40"/>
  <c r="J126" i="40"/>
  <c r="D125" i="40"/>
  <c r="S124" i="40"/>
  <c r="R124" i="40"/>
  <c r="Q124" i="40"/>
  <c r="P124" i="40"/>
  <c r="O124" i="40"/>
  <c r="N124" i="40"/>
  <c r="M124" i="40"/>
  <c r="L124" i="40"/>
  <c r="K124" i="40"/>
  <c r="J124" i="40"/>
  <c r="D123" i="40"/>
  <c r="S122" i="40"/>
  <c r="R122" i="40"/>
  <c r="Q122" i="40"/>
  <c r="P122" i="40"/>
  <c r="O122" i="40"/>
  <c r="N122" i="40"/>
  <c r="M122" i="40"/>
  <c r="L122" i="40"/>
  <c r="K122" i="40"/>
  <c r="J122" i="40"/>
  <c r="D121" i="40"/>
  <c r="S120" i="40"/>
  <c r="R120" i="40"/>
  <c r="Q120" i="40"/>
  <c r="P120" i="40"/>
  <c r="O120" i="40"/>
  <c r="N120" i="40"/>
  <c r="M120" i="40"/>
  <c r="L120" i="40"/>
  <c r="K120" i="40"/>
  <c r="J120" i="40"/>
  <c r="D119" i="40"/>
  <c r="S118" i="40"/>
  <c r="R118" i="40"/>
  <c r="Q118" i="40"/>
  <c r="P118" i="40"/>
  <c r="O118" i="40"/>
  <c r="N118" i="40"/>
  <c r="M118" i="40"/>
  <c r="L118" i="40"/>
  <c r="K118" i="40"/>
  <c r="J118" i="40"/>
  <c r="D117" i="40"/>
  <c r="S116" i="40"/>
  <c r="R116" i="40"/>
  <c r="Q116" i="40"/>
  <c r="P116" i="40"/>
  <c r="O116" i="40"/>
  <c r="N116" i="40"/>
  <c r="M116" i="40"/>
  <c r="L116" i="40"/>
  <c r="K116" i="40"/>
  <c r="J116" i="40"/>
  <c r="D115" i="40"/>
  <c r="S114" i="40"/>
  <c r="R114" i="40"/>
  <c r="Q114" i="40"/>
  <c r="P114" i="40"/>
  <c r="O114" i="40"/>
  <c r="N114" i="40"/>
  <c r="M114" i="40"/>
  <c r="L114" i="40"/>
  <c r="K114" i="40"/>
  <c r="J114" i="40"/>
  <c r="D113" i="40"/>
  <c r="S112" i="40"/>
  <c r="R112" i="40"/>
  <c r="Q112" i="40"/>
  <c r="P112" i="40"/>
  <c r="O112" i="40"/>
  <c r="N112" i="40"/>
  <c r="M112" i="40"/>
  <c r="L112" i="40"/>
  <c r="K112" i="40"/>
  <c r="J112" i="40"/>
  <c r="D111" i="40"/>
  <c r="S110" i="40"/>
  <c r="R110" i="40"/>
  <c r="Q110" i="40"/>
  <c r="P110" i="40"/>
  <c r="O110" i="40"/>
  <c r="N110" i="40"/>
  <c r="M110" i="40"/>
  <c r="L110" i="40"/>
  <c r="K110" i="40"/>
  <c r="J110" i="40"/>
  <c r="D109" i="40"/>
  <c r="S108" i="40"/>
  <c r="R108" i="40"/>
  <c r="Q108" i="40"/>
  <c r="P108" i="40"/>
  <c r="O108" i="40"/>
  <c r="N108" i="40"/>
  <c r="M108" i="40"/>
  <c r="L108" i="40"/>
  <c r="K108" i="40"/>
  <c r="J108" i="40"/>
  <c r="D107" i="40"/>
  <c r="S106" i="40"/>
  <c r="R106" i="40"/>
  <c r="Q106" i="40"/>
  <c r="P106" i="40"/>
  <c r="O106" i="40"/>
  <c r="N106" i="40"/>
  <c r="M106" i="40"/>
  <c r="L106" i="40"/>
  <c r="K106" i="40"/>
  <c r="J106" i="40"/>
  <c r="D105" i="40"/>
  <c r="S104" i="40"/>
  <c r="R104" i="40"/>
  <c r="Q104" i="40"/>
  <c r="P104" i="40"/>
  <c r="O104" i="40"/>
  <c r="N104" i="40"/>
  <c r="M104" i="40"/>
  <c r="L104" i="40"/>
  <c r="K104" i="40"/>
  <c r="J104" i="40"/>
  <c r="D103" i="40"/>
  <c r="S102" i="40"/>
  <c r="R102" i="40"/>
  <c r="Q102" i="40"/>
  <c r="P102" i="40"/>
  <c r="O102" i="40"/>
  <c r="N102" i="40"/>
  <c r="M102" i="40"/>
  <c r="L102" i="40"/>
  <c r="K102" i="40"/>
  <c r="J102" i="40"/>
  <c r="D101" i="40"/>
  <c r="S100" i="40"/>
  <c r="R100" i="40"/>
  <c r="Q100" i="40"/>
  <c r="P100" i="40"/>
  <c r="O100" i="40"/>
  <c r="N100" i="40"/>
  <c r="M100" i="40"/>
  <c r="L100" i="40"/>
  <c r="K100" i="40"/>
  <c r="J100" i="40"/>
  <c r="D99" i="40"/>
  <c r="S98" i="40"/>
  <c r="R98" i="40"/>
  <c r="Q98" i="40"/>
  <c r="P98" i="40"/>
  <c r="O98" i="40"/>
  <c r="N98" i="40"/>
  <c r="M98" i="40"/>
  <c r="L98" i="40"/>
  <c r="K98" i="40"/>
  <c r="J98" i="40"/>
  <c r="D97" i="40"/>
  <c r="S90" i="40"/>
  <c r="R90" i="40"/>
  <c r="Q90" i="40"/>
  <c r="P90" i="40"/>
  <c r="O90" i="40"/>
  <c r="N90" i="40"/>
  <c r="M90" i="40"/>
  <c r="L90" i="40"/>
  <c r="K90" i="40"/>
  <c r="J90" i="40"/>
  <c r="E89" i="40"/>
  <c r="D89" i="40"/>
  <c r="C89" i="40"/>
  <c r="S88" i="40"/>
  <c r="R88" i="40"/>
  <c r="Q88" i="40"/>
  <c r="P88" i="40"/>
  <c r="O88" i="40"/>
  <c r="N88" i="40"/>
  <c r="M88" i="40"/>
  <c r="L88" i="40"/>
  <c r="K88" i="40"/>
  <c r="J88" i="40"/>
  <c r="E87" i="40"/>
  <c r="D87" i="40"/>
  <c r="C87" i="40"/>
  <c r="S86" i="40"/>
  <c r="R86" i="40"/>
  <c r="Q86" i="40"/>
  <c r="P86" i="40"/>
  <c r="O86" i="40"/>
  <c r="N86" i="40"/>
  <c r="M86" i="40"/>
  <c r="L86" i="40"/>
  <c r="K86" i="40"/>
  <c r="J86" i="40"/>
  <c r="D85" i="40"/>
  <c r="C85" i="40"/>
  <c r="S84" i="40"/>
  <c r="R84" i="40"/>
  <c r="Q84" i="40"/>
  <c r="P84" i="40"/>
  <c r="O84" i="40"/>
  <c r="N84" i="40"/>
  <c r="M84" i="40"/>
  <c r="L84" i="40"/>
  <c r="K84" i="40"/>
  <c r="J84" i="40"/>
  <c r="D83" i="40"/>
  <c r="C83" i="40"/>
  <c r="I66" i="40"/>
  <c r="G71" i="40" s="1"/>
  <c r="S59" i="40"/>
  <c r="R59" i="40"/>
  <c r="Q59" i="40"/>
  <c r="P59" i="40"/>
  <c r="O59" i="40"/>
  <c r="N59" i="40"/>
  <c r="M59" i="40"/>
  <c r="L59" i="40"/>
  <c r="K59" i="40"/>
  <c r="J59" i="40"/>
  <c r="D58" i="40"/>
  <c r="S57" i="40"/>
  <c r="R57" i="40"/>
  <c r="Q57" i="40"/>
  <c r="P57" i="40"/>
  <c r="O57" i="40"/>
  <c r="N57" i="40"/>
  <c r="M57" i="40"/>
  <c r="L57" i="40"/>
  <c r="K57" i="40"/>
  <c r="J57" i="40"/>
  <c r="D56" i="40"/>
  <c r="S55" i="40"/>
  <c r="R55" i="40"/>
  <c r="Q55" i="40"/>
  <c r="P55" i="40"/>
  <c r="O55" i="40"/>
  <c r="N55" i="40"/>
  <c r="M55" i="40"/>
  <c r="L55" i="40"/>
  <c r="K55" i="40"/>
  <c r="J55" i="40"/>
  <c r="D54" i="40"/>
  <c r="S53" i="40"/>
  <c r="R53" i="40"/>
  <c r="Q53" i="40"/>
  <c r="P53" i="40"/>
  <c r="O53" i="40"/>
  <c r="N53" i="40"/>
  <c r="M53" i="40"/>
  <c r="L53" i="40"/>
  <c r="K53" i="40"/>
  <c r="J53" i="40"/>
  <c r="D52" i="40"/>
  <c r="S51" i="40"/>
  <c r="R51" i="40"/>
  <c r="Q51" i="40"/>
  <c r="P51" i="40"/>
  <c r="O51" i="40"/>
  <c r="N51" i="40"/>
  <c r="M51" i="40"/>
  <c r="L51" i="40"/>
  <c r="K51" i="40"/>
  <c r="J51" i="40"/>
  <c r="D50" i="40"/>
  <c r="S49" i="40"/>
  <c r="R49" i="40"/>
  <c r="Q49" i="40"/>
  <c r="P49" i="40"/>
  <c r="O49" i="40"/>
  <c r="N49" i="40"/>
  <c r="M49" i="40"/>
  <c r="L49" i="40"/>
  <c r="K49" i="40"/>
  <c r="J49" i="40"/>
  <c r="D48" i="40"/>
  <c r="S47" i="40"/>
  <c r="R47" i="40"/>
  <c r="Q47" i="40"/>
  <c r="P47" i="40"/>
  <c r="O47" i="40"/>
  <c r="N47" i="40"/>
  <c r="M47" i="40"/>
  <c r="L47" i="40"/>
  <c r="K47" i="40"/>
  <c r="J47" i="40"/>
  <c r="D46" i="40"/>
  <c r="S45" i="40"/>
  <c r="R45" i="40"/>
  <c r="Q45" i="40"/>
  <c r="P45" i="40"/>
  <c r="O45" i="40"/>
  <c r="N45" i="40"/>
  <c r="M45" i="40"/>
  <c r="L45" i="40"/>
  <c r="K45" i="40"/>
  <c r="J45" i="40"/>
  <c r="D44" i="40"/>
  <c r="S43" i="40"/>
  <c r="R43" i="40"/>
  <c r="Q43" i="40"/>
  <c r="P43" i="40"/>
  <c r="O43" i="40"/>
  <c r="N43" i="40"/>
  <c r="M43" i="40"/>
  <c r="L43" i="40"/>
  <c r="K43" i="40"/>
  <c r="J43" i="40"/>
  <c r="D42" i="40"/>
  <c r="S41" i="40"/>
  <c r="R41" i="40"/>
  <c r="Q41" i="40"/>
  <c r="P41" i="40"/>
  <c r="O41" i="40"/>
  <c r="N41" i="40"/>
  <c r="M41" i="40"/>
  <c r="L41" i="40"/>
  <c r="K41" i="40"/>
  <c r="J41" i="40"/>
  <c r="D40" i="40"/>
  <c r="S39" i="40"/>
  <c r="R39" i="40"/>
  <c r="Q39" i="40"/>
  <c r="P39" i="40"/>
  <c r="O39" i="40"/>
  <c r="N39" i="40"/>
  <c r="M39" i="40"/>
  <c r="L39" i="40"/>
  <c r="K39" i="40"/>
  <c r="J39" i="40"/>
  <c r="D38" i="40"/>
  <c r="S37" i="40"/>
  <c r="R37" i="40"/>
  <c r="Q37" i="40"/>
  <c r="P37" i="40"/>
  <c r="O37" i="40"/>
  <c r="N37" i="40"/>
  <c r="M37" i="40"/>
  <c r="L37" i="40"/>
  <c r="K37" i="40"/>
  <c r="J37" i="40"/>
  <c r="D36" i="40"/>
  <c r="S35" i="40"/>
  <c r="R35" i="40"/>
  <c r="Q35" i="40"/>
  <c r="P35" i="40"/>
  <c r="O35" i="40"/>
  <c r="N35" i="40"/>
  <c r="M35" i="40"/>
  <c r="L35" i="40"/>
  <c r="K35" i="40"/>
  <c r="J35" i="40"/>
  <c r="D34" i="40"/>
  <c r="S33" i="40"/>
  <c r="R33" i="40"/>
  <c r="Q33" i="40"/>
  <c r="P33" i="40"/>
  <c r="O33" i="40"/>
  <c r="N33" i="40"/>
  <c r="M33" i="40"/>
  <c r="L33" i="40"/>
  <c r="K33" i="40"/>
  <c r="J33" i="40"/>
  <c r="D32" i="40"/>
  <c r="S31" i="40"/>
  <c r="R31" i="40"/>
  <c r="Q31" i="40"/>
  <c r="P31" i="40"/>
  <c r="O31" i="40"/>
  <c r="N31" i="40"/>
  <c r="M31" i="40"/>
  <c r="L31" i="40"/>
  <c r="K31" i="40"/>
  <c r="J31" i="40"/>
  <c r="D30" i="40"/>
  <c r="S29" i="40"/>
  <c r="R29" i="40"/>
  <c r="Q29" i="40"/>
  <c r="P29" i="40"/>
  <c r="O29" i="40"/>
  <c r="N29" i="40"/>
  <c r="M29" i="40"/>
  <c r="L29" i="40"/>
  <c r="K29" i="40"/>
  <c r="J29" i="40"/>
  <c r="D28" i="40"/>
  <c r="S27" i="40"/>
  <c r="R27" i="40"/>
  <c r="Q27" i="40"/>
  <c r="P27" i="40"/>
  <c r="O27" i="40"/>
  <c r="N27" i="40"/>
  <c r="M27" i="40"/>
  <c r="L27" i="40"/>
  <c r="K27" i="40"/>
  <c r="J27" i="40"/>
  <c r="D26" i="40"/>
  <c r="S25" i="40"/>
  <c r="R25" i="40"/>
  <c r="Q25" i="40"/>
  <c r="P25" i="40"/>
  <c r="O25" i="40"/>
  <c r="N25" i="40"/>
  <c r="M25" i="40"/>
  <c r="L25" i="40"/>
  <c r="K25" i="40"/>
  <c r="J25" i="40"/>
  <c r="D24" i="40"/>
  <c r="S23" i="40"/>
  <c r="R23" i="40"/>
  <c r="Q23" i="40"/>
  <c r="P23" i="40"/>
  <c r="O23" i="40"/>
  <c r="N23" i="40"/>
  <c r="M23" i="40"/>
  <c r="L23" i="40"/>
  <c r="K23" i="40"/>
  <c r="J23" i="40"/>
  <c r="D22" i="40"/>
  <c r="S21" i="40"/>
  <c r="R21" i="40"/>
  <c r="Q21" i="40"/>
  <c r="P21" i="40"/>
  <c r="O21" i="40"/>
  <c r="N21" i="40"/>
  <c r="M21" i="40"/>
  <c r="L21" i="40"/>
  <c r="K21" i="40"/>
  <c r="J21" i="40"/>
  <c r="D20" i="40"/>
  <c r="D18" i="40"/>
  <c r="C18" i="40"/>
  <c r="D15" i="40"/>
  <c r="R11" i="40"/>
  <c r="P11" i="40"/>
  <c r="N11" i="40"/>
  <c r="L11" i="40"/>
  <c r="L580" i="40" s="1"/>
  <c r="K11" i="40"/>
  <c r="J11" i="40"/>
  <c r="G11" i="40"/>
  <c r="G580" i="40" s="1"/>
  <c r="R707" i="39"/>
  <c r="S693" i="39"/>
  <c r="R693" i="39"/>
  <c r="Q693" i="39"/>
  <c r="P693" i="39"/>
  <c r="O693" i="39"/>
  <c r="N693" i="39"/>
  <c r="M693" i="39"/>
  <c r="L693" i="39"/>
  <c r="K693" i="39"/>
  <c r="J693" i="39"/>
  <c r="D692" i="39"/>
  <c r="B692" i="39"/>
  <c r="S691" i="39"/>
  <c r="R691" i="39"/>
  <c r="Q691" i="39"/>
  <c r="P691" i="39"/>
  <c r="O691" i="39"/>
  <c r="N691" i="39"/>
  <c r="M691" i="39"/>
  <c r="L691" i="39"/>
  <c r="K691" i="39"/>
  <c r="J691" i="39"/>
  <c r="D690" i="39"/>
  <c r="B690" i="39"/>
  <c r="S689" i="39"/>
  <c r="R689" i="39"/>
  <c r="Q689" i="39"/>
  <c r="P689" i="39"/>
  <c r="O689" i="39"/>
  <c r="N689" i="39"/>
  <c r="M689" i="39"/>
  <c r="L689" i="39"/>
  <c r="K689" i="39"/>
  <c r="J689" i="39"/>
  <c r="D688" i="39"/>
  <c r="B688" i="39"/>
  <c r="S687" i="39"/>
  <c r="R687" i="39"/>
  <c r="Q687" i="39"/>
  <c r="P687" i="39"/>
  <c r="O687" i="39"/>
  <c r="N687" i="39"/>
  <c r="M687" i="39"/>
  <c r="L687" i="39"/>
  <c r="K687" i="39"/>
  <c r="J687" i="39"/>
  <c r="D686" i="39"/>
  <c r="B686" i="39"/>
  <c r="S685" i="39"/>
  <c r="R685" i="39"/>
  <c r="Q685" i="39"/>
  <c r="P685" i="39"/>
  <c r="O685" i="39"/>
  <c r="N685" i="39"/>
  <c r="M685" i="39"/>
  <c r="L685" i="39"/>
  <c r="K685" i="39"/>
  <c r="J685" i="39"/>
  <c r="D684" i="39"/>
  <c r="B684" i="39"/>
  <c r="S683" i="39"/>
  <c r="R683" i="39"/>
  <c r="Q683" i="39"/>
  <c r="P683" i="39"/>
  <c r="O683" i="39"/>
  <c r="N683" i="39"/>
  <c r="M683" i="39"/>
  <c r="L683" i="39"/>
  <c r="K683" i="39"/>
  <c r="J683" i="39"/>
  <c r="D682" i="39"/>
  <c r="B682" i="39"/>
  <c r="S681" i="39"/>
  <c r="R681" i="39"/>
  <c r="Q681" i="39"/>
  <c r="P681" i="39"/>
  <c r="O681" i="39"/>
  <c r="N681" i="39"/>
  <c r="M681" i="39"/>
  <c r="L681" i="39"/>
  <c r="K681" i="39"/>
  <c r="J681" i="39"/>
  <c r="D680" i="39"/>
  <c r="B680" i="39"/>
  <c r="S679" i="39"/>
  <c r="R679" i="39"/>
  <c r="Q679" i="39"/>
  <c r="P679" i="39"/>
  <c r="O679" i="39"/>
  <c r="N679" i="39"/>
  <c r="M679" i="39"/>
  <c r="L679" i="39"/>
  <c r="K679" i="39"/>
  <c r="J679" i="39"/>
  <c r="D678" i="39"/>
  <c r="B678" i="39"/>
  <c r="S677" i="39"/>
  <c r="R677" i="39"/>
  <c r="Q677" i="39"/>
  <c r="P677" i="39"/>
  <c r="O677" i="39"/>
  <c r="N677" i="39"/>
  <c r="M677" i="39"/>
  <c r="L677" i="39"/>
  <c r="K677" i="39"/>
  <c r="J677" i="39"/>
  <c r="D676" i="39"/>
  <c r="B676" i="39"/>
  <c r="S675" i="39"/>
  <c r="R675" i="39"/>
  <c r="Q675" i="39"/>
  <c r="P675" i="39"/>
  <c r="O675" i="39"/>
  <c r="N675" i="39"/>
  <c r="M675" i="39"/>
  <c r="L675" i="39"/>
  <c r="K675" i="39"/>
  <c r="J675" i="39"/>
  <c r="D674" i="39"/>
  <c r="B674" i="39"/>
  <c r="S673" i="39"/>
  <c r="R673" i="39"/>
  <c r="Q673" i="39"/>
  <c r="P673" i="39"/>
  <c r="O673" i="39"/>
  <c r="N673" i="39"/>
  <c r="M673" i="39"/>
  <c r="L673" i="39"/>
  <c r="K673" i="39"/>
  <c r="J673" i="39"/>
  <c r="D672" i="39"/>
  <c r="B672" i="39"/>
  <c r="S671" i="39"/>
  <c r="R671" i="39"/>
  <c r="Q671" i="39"/>
  <c r="P671" i="39"/>
  <c r="O671" i="39"/>
  <c r="N671" i="39"/>
  <c r="M671" i="39"/>
  <c r="L671" i="39"/>
  <c r="K671" i="39"/>
  <c r="J671" i="39"/>
  <c r="D670" i="39"/>
  <c r="B670" i="39"/>
  <c r="S669" i="39"/>
  <c r="R669" i="39"/>
  <c r="Q669" i="39"/>
  <c r="P669" i="39"/>
  <c r="O669" i="39"/>
  <c r="N669" i="39"/>
  <c r="M669" i="39"/>
  <c r="L669" i="39"/>
  <c r="K669" i="39"/>
  <c r="J669" i="39"/>
  <c r="D668" i="39"/>
  <c r="B668" i="39"/>
  <c r="S667" i="39"/>
  <c r="R667" i="39"/>
  <c r="Q667" i="39"/>
  <c r="P667" i="39"/>
  <c r="O667" i="39"/>
  <c r="N667" i="39"/>
  <c r="M667" i="39"/>
  <c r="L667" i="39"/>
  <c r="K667" i="39"/>
  <c r="J667" i="39"/>
  <c r="D666" i="39"/>
  <c r="B666" i="39"/>
  <c r="S665" i="39"/>
  <c r="R665" i="39"/>
  <c r="Q665" i="39"/>
  <c r="P665" i="39"/>
  <c r="O665" i="39"/>
  <c r="N665" i="39"/>
  <c r="M665" i="39"/>
  <c r="L665" i="39"/>
  <c r="K665" i="39"/>
  <c r="J665" i="39"/>
  <c r="D664" i="39"/>
  <c r="B664" i="39"/>
  <c r="S663" i="39"/>
  <c r="R663" i="39"/>
  <c r="Q663" i="39"/>
  <c r="P663" i="39"/>
  <c r="O663" i="39"/>
  <c r="N663" i="39"/>
  <c r="M663" i="39"/>
  <c r="L663" i="39"/>
  <c r="K663" i="39"/>
  <c r="J663" i="39"/>
  <c r="D662" i="39"/>
  <c r="B662" i="39"/>
  <c r="S661" i="39"/>
  <c r="R661" i="39"/>
  <c r="Q661" i="39"/>
  <c r="P661" i="39"/>
  <c r="O661" i="39"/>
  <c r="N661" i="39"/>
  <c r="M661" i="39"/>
  <c r="L661" i="39"/>
  <c r="K661" i="39"/>
  <c r="J661" i="39"/>
  <c r="D660" i="39"/>
  <c r="B660" i="39"/>
  <c r="S659" i="39"/>
  <c r="R659" i="39"/>
  <c r="Q659" i="39"/>
  <c r="P659" i="39"/>
  <c r="O659" i="39"/>
  <c r="N659" i="39"/>
  <c r="M659" i="39"/>
  <c r="L659" i="39"/>
  <c r="K659" i="39"/>
  <c r="J659" i="39"/>
  <c r="D658" i="39"/>
  <c r="B658" i="39"/>
  <c r="S657" i="39"/>
  <c r="R657" i="39"/>
  <c r="Q657" i="39"/>
  <c r="P657" i="39"/>
  <c r="O657" i="39"/>
  <c r="N657" i="39"/>
  <c r="M657" i="39"/>
  <c r="L657" i="39"/>
  <c r="K657" i="39"/>
  <c r="J657" i="39"/>
  <c r="D656" i="39"/>
  <c r="B656" i="39"/>
  <c r="S655" i="39"/>
  <c r="R655" i="39"/>
  <c r="Q655" i="39"/>
  <c r="P655" i="39"/>
  <c r="O655" i="39"/>
  <c r="N655" i="39"/>
  <c r="M655" i="39"/>
  <c r="L655" i="39"/>
  <c r="K655" i="39"/>
  <c r="J655" i="39"/>
  <c r="D654" i="39"/>
  <c r="B654" i="39"/>
  <c r="S653" i="39"/>
  <c r="R653" i="39"/>
  <c r="Q653" i="39"/>
  <c r="P653" i="39"/>
  <c r="O653" i="39"/>
  <c r="N653" i="39"/>
  <c r="M653" i="39"/>
  <c r="L653" i="39"/>
  <c r="K653" i="39"/>
  <c r="J653" i="39"/>
  <c r="D652" i="39"/>
  <c r="B652" i="39"/>
  <c r="S651" i="39"/>
  <c r="R651" i="39"/>
  <c r="Q651" i="39"/>
  <c r="P651" i="39"/>
  <c r="O651" i="39"/>
  <c r="N651" i="39"/>
  <c r="M651" i="39"/>
  <c r="L651" i="39"/>
  <c r="K651" i="39"/>
  <c r="J651" i="39"/>
  <c r="D650" i="39"/>
  <c r="B650" i="39"/>
  <c r="S649" i="39"/>
  <c r="R649" i="39"/>
  <c r="Q649" i="39"/>
  <c r="P649" i="39"/>
  <c r="O649" i="39"/>
  <c r="N649" i="39"/>
  <c r="M649" i="39"/>
  <c r="L649" i="39"/>
  <c r="K649" i="39"/>
  <c r="J649" i="39"/>
  <c r="D648" i="39"/>
  <c r="S647" i="39"/>
  <c r="R647" i="39"/>
  <c r="Q647" i="39"/>
  <c r="P647" i="39"/>
  <c r="O647" i="39"/>
  <c r="N647" i="39"/>
  <c r="M647" i="39"/>
  <c r="L647" i="39"/>
  <c r="K647" i="39"/>
  <c r="J647" i="39"/>
  <c r="D646" i="39"/>
  <c r="D644" i="39"/>
  <c r="D642" i="39"/>
  <c r="J638" i="39"/>
  <c r="D637" i="39"/>
  <c r="J636" i="39"/>
  <c r="D635" i="39"/>
  <c r="J634" i="39"/>
  <c r="D633" i="39"/>
  <c r="J632" i="39"/>
  <c r="D631" i="39"/>
  <c r="J630" i="39"/>
  <c r="D629" i="39"/>
  <c r="J628" i="39"/>
  <c r="D627" i="39"/>
  <c r="J626" i="39"/>
  <c r="D625" i="39"/>
  <c r="J624" i="39"/>
  <c r="D623" i="39"/>
  <c r="J622" i="39"/>
  <c r="D621" i="39"/>
  <c r="J620" i="39"/>
  <c r="D619" i="39"/>
  <c r="J618" i="39"/>
  <c r="D617" i="39"/>
  <c r="J616" i="39"/>
  <c r="D615" i="39"/>
  <c r="J614" i="39"/>
  <c r="D613" i="39"/>
  <c r="J612" i="39"/>
  <c r="D611" i="39"/>
  <c r="J610" i="39"/>
  <c r="D609" i="39"/>
  <c r="J608" i="39"/>
  <c r="D607" i="39"/>
  <c r="J606" i="39"/>
  <c r="D605" i="39"/>
  <c r="J604" i="39"/>
  <c r="D603" i="39"/>
  <c r="J602" i="39"/>
  <c r="D601" i="39"/>
  <c r="J600" i="39"/>
  <c r="D599" i="39"/>
  <c r="J598" i="39"/>
  <c r="D597" i="39"/>
  <c r="J596" i="39"/>
  <c r="D595" i="39"/>
  <c r="J594" i="39"/>
  <c r="D593" i="39"/>
  <c r="J592" i="39"/>
  <c r="D591" i="39"/>
  <c r="J590" i="39"/>
  <c r="D589" i="39"/>
  <c r="D587" i="39"/>
  <c r="I575" i="39"/>
  <c r="S562" i="39"/>
  <c r="R562" i="39"/>
  <c r="Q562" i="39"/>
  <c r="P562" i="39"/>
  <c r="O562" i="39"/>
  <c r="N562" i="39"/>
  <c r="M562" i="39"/>
  <c r="L562" i="39"/>
  <c r="K562" i="39"/>
  <c r="J562" i="39"/>
  <c r="G561" i="39"/>
  <c r="E561" i="39"/>
  <c r="D561" i="39"/>
  <c r="C561" i="39"/>
  <c r="I561" i="39" s="1"/>
  <c r="B561" i="39"/>
  <c r="S560" i="39"/>
  <c r="R560" i="39"/>
  <c r="Q560" i="39"/>
  <c r="P560" i="39"/>
  <c r="O560" i="39"/>
  <c r="N560" i="39"/>
  <c r="M560" i="39"/>
  <c r="L560" i="39"/>
  <c r="K560" i="39"/>
  <c r="J560" i="39"/>
  <c r="G559" i="39"/>
  <c r="E559" i="39"/>
  <c r="D559" i="39"/>
  <c r="C559" i="39"/>
  <c r="I559" i="39" s="1"/>
  <c r="J559" i="39" s="1"/>
  <c r="B559" i="39"/>
  <c r="S558" i="39"/>
  <c r="R558" i="39"/>
  <c r="Q558" i="39"/>
  <c r="P558" i="39"/>
  <c r="O558" i="39"/>
  <c r="N558" i="39"/>
  <c r="M558" i="39"/>
  <c r="L558" i="39"/>
  <c r="K558" i="39"/>
  <c r="J558" i="39"/>
  <c r="G557" i="39"/>
  <c r="E557" i="39"/>
  <c r="D557" i="39"/>
  <c r="C557" i="39"/>
  <c r="B557" i="39"/>
  <c r="S556" i="39"/>
  <c r="R556" i="39"/>
  <c r="Q556" i="39"/>
  <c r="P556" i="39"/>
  <c r="O556" i="39"/>
  <c r="N556" i="39"/>
  <c r="M556" i="39"/>
  <c r="L556" i="39"/>
  <c r="K556" i="39"/>
  <c r="J556" i="39"/>
  <c r="G555" i="39"/>
  <c r="E555" i="39"/>
  <c r="D555" i="39"/>
  <c r="C555" i="39"/>
  <c r="I555" i="39" s="1"/>
  <c r="B555" i="39"/>
  <c r="S554" i="39"/>
  <c r="R554" i="39"/>
  <c r="Q554" i="39"/>
  <c r="P554" i="39"/>
  <c r="O554" i="39"/>
  <c r="N554" i="39"/>
  <c r="M554" i="39"/>
  <c r="L554" i="39"/>
  <c r="K554" i="39"/>
  <c r="J554" i="39"/>
  <c r="G553" i="39"/>
  <c r="E553" i="39"/>
  <c r="D553" i="39"/>
  <c r="C553" i="39"/>
  <c r="B553" i="39"/>
  <c r="B551" i="39"/>
  <c r="S547" i="39"/>
  <c r="R547" i="39"/>
  <c r="Q547" i="39"/>
  <c r="P547" i="39"/>
  <c r="O547" i="39"/>
  <c r="N547" i="39"/>
  <c r="M547" i="39"/>
  <c r="L547" i="39"/>
  <c r="K547" i="39"/>
  <c r="J547" i="39"/>
  <c r="D546" i="39"/>
  <c r="C546" i="39"/>
  <c r="I546" i="39" s="1"/>
  <c r="G546" i="39" s="1"/>
  <c r="S545" i="39"/>
  <c r="R545" i="39"/>
  <c r="Q545" i="39"/>
  <c r="P545" i="39"/>
  <c r="O545" i="39"/>
  <c r="N545" i="39"/>
  <c r="M545" i="39"/>
  <c r="L545" i="39"/>
  <c r="K545" i="39"/>
  <c r="J545" i="39"/>
  <c r="D544" i="39"/>
  <c r="C544" i="39"/>
  <c r="I544" i="39" s="1"/>
  <c r="S543" i="39"/>
  <c r="R543" i="39"/>
  <c r="Q543" i="39"/>
  <c r="P543" i="39"/>
  <c r="O543" i="39"/>
  <c r="N543" i="39"/>
  <c r="M543" i="39"/>
  <c r="L543" i="39"/>
  <c r="K543" i="39"/>
  <c r="J543" i="39"/>
  <c r="D542" i="39"/>
  <c r="C542" i="39"/>
  <c r="I542" i="39" s="1"/>
  <c r="G542" i="39" s="1"/>
  <c r="S541" i="39"/>
  <c r="R541" i="39"/>
  <c r="Q541" i="39"/>
  <c r="P541" i="39"/>
  <c r="O541" i="39"/>
  <c r="N541" i="39"/>
  <c r="M541" i="39"/>
  <c r="L541" i="39"/>
  <c r="K541" i="39"/>
  <c r="J541" i="39"/>
  <c r="D540" i="39"/>
  <c r="C540" i="39"/>
  <c r="I540" i="39" s="1"/>
  <c r="S539" i="39"/>
  <c r="R539" i="39"/>
  <c r="Q539" i="39"/>
  <c r="P539" i="39"/>
  <c r="O539" i="39"/>
  <c r="N539" i="39"/>
  <c r="M539" i="39"/>
  <c r="L539" i="39"/>
  <c r="K539" i="39"/>
  <c r="J539" i="39"/>
  <c r="D538" i="39"/>
  <c r="C538" i="39"/>
  <c r="I538" i="39" s="1"/>
  <c r="G538" i="39" s="1"/>
  <c r="S537" i="39"/>
  <c r="R537" i="39"/>
  <c r="Q537" i="39"/>
  <c r="P537" i="39"/>
  <c r="O537" i="39"/>
  <c r="N537" i="39"/>
  <c r="M537" i="39"/>
  <c r="L537" i="39"/>
  <c r="K537" i="39"/>
  <c r="J537" i="39"/>
  <c r="D536" i="39"/>
  <c r="S535" i="39"/>
  <c r="R535" i="39"/>
  <c r="Q535" i="39"/>
  <c r="P535" i="39"/>
  <c r="O535" i="39"/>
  <c r="N535" i="39"/>
  <c r="M535" i="39"/>
  <c r="L535" i="39"/>
  <c r="K535" i="39"/>
  <c r="J535" i="39"/>
  <c r="D534" i="39"/>
  <c r="S533" i="39"/>
  <c r="R533" i="39"/>
  <c r="Q533" i="39"/>
  <c r="P533" i="39"/>
  <c r="O533" i="39"/>
  <c r="N533" i="39"/>
  <c r="M533" i="39"/>
  <c r="L533" i="39"/>
  <c r="K533" i="39"/>
  <c r="J533" i="39"/>
  <c r="D532" i="39"/>
  <c r="S531" i="39"/>
  <c r="R531" i="39"/>
  <c r="Q531" i="39"/>
  <c r="P531" i="39"/>
  <c r="O531" i="39"/>
  <c r="N531" i="39"/>
  <c r="M531" i="39"/>
  <c r="L531" i="39"/>
  <c r="K531" i="39"/>
  <c r="J531" i="39"/>
  <c r="D530" i="39"/>
  <c r="S529" i="39"/>
  <c r="R529" i="39"/>
  <c r="Q529" i="39"/>
  <c r="P529" i="39"/>
  <c r="O529" i="39"/>
  <c r="N529" i="39"/>
  <c r="M529" i="39"/>
  <c r="L529" i="39"/>
  <c r="K529" i="39"/>
  <c r="J529" i="39"/>
  <c r="D528" i="39"/>
  <c r="S527" i="39"/>
  <c r="R527" i="39"/>
  <c r="Q527" i="39"/>
  <c r="P527" i="39"/>
  <c r="O527" i="39"/>
  <c r="N527" i="39"/>
  <c r="M527" i="39"/>
  <c r="L527" i="39"/>
  <c r="K527" i="39"/>
  <c r="J527" i="39"/>
  <c r="D526" i="39"/>
  <c r="S525" i="39"/>
  <c r="R525" i="39"/>
  <c r="Q525" i="39"/>
  <c r="P525" i="39"/>
  <c r="O525" i="39"/>
  <c r="N525" i="39"/>
  <c r="M525" i="39"/>
  <c r="L525" i="39"/>
  <c r="K525" i="39"/>
  <c r="J525" i="39"/>
  <c r="D524" i="39"/>
  <c r="S523" i="39"/>
  <c r="R523" i="39"/>
  <c r="Q523" i="39"/>
  <c r="P523" i="39"/>
  <c r="O523" i="39"/>
  <c r="N523" i="39"/>
  <c r="M523" i="39"/>
  <c r="L523" i="39"/>
  <c r="K523" i="39"/>
  <c r="J523" i="39"/>
  <c r="D522" i="39"/>
  <c r="S521" i="39"/>
  <c r="R521" i="39"/>
  <c r="Q521" i="39"/>
  <c r="P521" i="39"/>
  <c r="O521" i="39"/>
  <c r="N521" i="39"/>
  <c r="M521" i="39"/>
  <c r="L521" i="39"/>
  <c r="K521" i="39"/>
  <c r="J521" i="39"/>
  <c r="D520" i="39"/>
  <c r="S519" i="39"/>
  <c r="R519" i="39"/>
  <c r="Q519" i="39"/>
  <c r="P519" i="39"/>
  <c r="O519" i="39"/>
  <c r="N519" i="39"/>
  <c r="M519" i="39"/>
  <c r="L519" i="39"/>
  <c r="K519" i="39"/>
  <c r="J519" i="39"/>
  <c r="D518" i="39"/>
  <c r="S517" i="39"/>
  <c r="R517" i="39"/>
  <c r="Q517" i="39"/>
  <c r="P517" i="39"/>
  <c r="O517" i="39"/>
  <c r="N517" i="39"/>
  <c r="M517" i="39"/>
  <c r="L517" i="39"/>
  <c r="K517" i="39"/>
  <c r="J517" i="39"/>
  <c r="D516" i="39"/>
  <c r="S515" i="39"/>
  <c r="R515" i="39"/>
  <c r="Q515" i="39"/>
  <c r="P515" i="39"/>
  <c r="O515" i="39"/>
  <c r="N515" i="39"/>
  <c r="M515" i="39"/>
  <c r="L515" i="39"/>
  <c r="K515" i="39"/>
  <c r="J515" i="39"/>
  <c r="D514" i="39"/>
  <c r="S513" i="39"/>
  <c r="R513" i="39"/>
  <c r="Q513" i="39"/>
  <c r="P513" i="39"/>
  <c r="O513" i="39"/>
  <c r="N513" i="39"/>
  <c r="M513" i="39"/>
  <c r="L513" i="39"/>
  <c r="K513" i="39"/>
  <c r="J513" i="39"/>
  <c r="D512" i="39"/>
  <c r="S511" i="39"/>
  <c r="R511" i="39"/>
  <c r="Q511" i="39"/>
  <c r="P511" i="39"/>
  <c r="O511" i="39"/>
  <c r="N511" i="39"/>
  <c r="M511" i="39"/>
  <c r="L511" i="39"/>
  <c r="K511" i="39"/>
  <c r="J511" i="39"/>
  <c r="D510" i="39"/>
  <c r="S509" i="39"/>
  <c r="R509" i="39"/>
  <c r="Q509" i="39"/>
  <c r="P509" i="39"/>
  <c r="O509" i="39"/>
  <c r="N509" i="39"/>
  <c r="M509" i="39"/>
  <c r="L509" i="39"/>
  <c r="K509" i="39"/>
  <c r="J509" i="39"/>
  <c r="D508" i="39"/>
  <c r="S501" i="39"/>
  <c r="R501" i="39"/>
  <c r="Q501" i="39"/>
  <c r="P501" i="39"/>
  <c r="O501" i="39"/>
  <c r="N501" i="39"/>
  <c r="M501" i="39"/>
  <c r="L501" i="39"/>
  <c r="K501" i="39"/>
  <c r="J501" i="39"/>
  <c r="D500" i="39"/>
  <c r="S499" i="39"/>
  <c r="R499" i="39"/>
  <c r="Q499" i="39"/>
  <c r="P499" i="39"/>
  <c r="O499" i="39"/>
  <c r="N499" i="39"/>
  <c r="M499" i="39"/>
  <c r="L499" i="39"/>
  <c r="K499" i="39"/>
  <c r="J499" i="39"/>
  <c r="D498" i="39"/>
  <c r="S497" i="39"/>
  <c r="R497" i="39"/>
  <c r="Q497" i="39"/>
  <c r="P497" i="39"/>
  <c r="O497" i="39"/>
  <c r="N497" i="39"/>
  <c r="M497" i="39"/>
  <c r="L497" i="39"/>
  <c r="K497" i="39"/>
  <c r="J497" i="39"/>
  <c r="D496" i="39"/>
  <c r="S495" i="39"/>
  <c r="R495" i="39"/>
  <c r="Q495" i="39"/>
  <c r="P495" i="39"/>
  <c r="O495" i="39"/>
  <c r="N495" i="39"/>
  <c r="M495" i="39"/>
  <c r="L495" i="39"/>
  <c r="K495" i="39"/>
  <c r="J495" i="39"/>
  <c r="D494" i="39"/>
  <c r="S493" i="39"/>
  <c r="R493" i="39"/>
  <c r="Q493" i="39"/>
  <c r="P493" i="39"/>
  <c r="O493" i="39"/>
  <c r="N493" i="39"/>
  <c r="M493" i="39"/>
  <c r="L493" i="39"/>
  <c r="K493" i="39"/>
  <c r="J493" i="39"/>
  <c r="D492" i="39"/>
  <c r="S491" i="39"/>
  <c r="R491" i="39"/>
  <c r="Q491" i="39"/>
  <c r="P491" i="39"/>
  <c r="O491" i="39"/>
  <c r="N491" i="39"/>
  <c r="M491" i="39"/>
  <c r="L491" i="39"/>
  <c r="K491" i="39"/>
  <c r="J491" i="39"/>
  <c r="D490" i="39"/>
  <c r="R489" i="39"/>
  <c r="P489" i="39"/>
  <c r="O489" i="39"/>
  <c r="L489" i="39"/>
  <c r="K489" i="39"/>
  <c r="D488" i="39"/>
  <c r="S487" i="39"/>
  <c r="R487" i="39"/>
  <c r="Q487" i="39"/>
  <c r="P487" i="39"/>
  <c r="O487" i="39"/>
  <c r="N487" i="39"/>
  <c r="M487" i="39"/>
  <c r="L487" i="39"/>
  <c r="K487" i="39"/>
  <c r="J487" i="39"/>
  <c r="D486" i="39"/>
  <c r="S485" i="39"/>
  <c r="R485" i="39"/>
  <c r="Q485" i="39"/>
  <c r="P485" i="39"/>
  <c r="O485" i="39"/>
  <c r="N485" i="39"/>
  <c r="M485" i="39"/>
  <c r="L485" i="39"/>
  <c r="K485" i="39"/>
  <c r="J485" i="39"/>
  <c r="D484" i="39"/>
  <c r="S483" i="39"/>
  <c r="R483" i="39"/>
  <c r="Q483" i="39"/>
  <c r="P483" i="39"/>
  <c r="O483" i="39"/>
  <c r="N483" i="39"/>
  <c r="M483" i="39"/>
  <c r="L483" i="39"/>
  <c r="K483" i="39"/>
  <c r="J483" i="39"/>
  <c r="D482" i="39"/>
  <c r="S481" i="39"/>
  <c r="R481" i="39"/>
  <c r="Q481" i="39"/>
  <c r="P481" i="39"/>
  <c r="O481" i="39"/>
  <c r="N481" i="39"/>
  <c r="M481" i="39"/>
  <c r="L481" i="39"/>
  <c r="K481" i="39"/>
  <c r="J481" i="39"/>
  <c r="D480" i="39"/>
  <c r="S479" i="39"/>
  <c r="R479" i="39"/>
  <c r="Q479" i="39"/>
  <c r="P479" i="39"/>
  <c r="O479" i="39"/>
  <c r="N479" i="39"/>
  <c r="M479" i="39"/>
  <c r="L479" i="39"/>
  <c r="K479" i="39"/>
  <c r="J479" i="39"/>
  <c r="D478" i="39"/>
  <c r="S477" i="39"/>
  <c r="R477" i="39"/>
  <c r="Q477" i="39"/>
  <c r="P477" i="39"/>
  <c r="O477" i="39"/>
  <c r="N477" i="39"/>
  <c r="M477" i="39"/>
  <c r="L477" i="39"/>
  <c r="K477" i="39"/>
  <c r="J477" i="39"/>
  <c r="D476" i="39"/>
  <c r="S475" i="39"/>
  <c r="R475" i="39"/>
  <c r="Q475" i="39"/>
  <c r="P475" i="39"/>
  <c r="O475" i="39"/>
  <c r="N475" i="39"/>
  <c r="M475" i="39"/>
  <c r="L475" i="39"/>
  <c r="K475" i="39"/>
  <c r="J475" i="39"/>
  <c r="D474" i="39"/>
  <c r="S473" i="39"/>
  <c r="R473" i="39"/>
  <c r="Q473" i="39"/>
  <c r="P473" i="39"/>
  <c r="O473" i="39"/>
  <c r="N473" i="39"/>
  <c r="M473" i="39"/>
  <c r="L473" i="39"/>
  <c r="K473" i="39"/>
  <c r="J473" i="39"/>
  <c r="D472" i="39"/>
  <c r="S471" i="39"/>
  <c r="R471" i="39"/>
  <c r="Q471" i="39"/>
  <c r="P471" i="39"/>
  <c r="O471" i="39"/>
  <c r="N471" i="39"/>
  <c r="M471" i="39"/>
  <c r="L471" i="39"/>
  <c r="K471" i="39"/>
  <c r="J471" i="39"/>
  <c r="D470" i="39"/>
  <c r="S469" i="39"/>
  <c r="R469" i="39"/>
  <c r="Q469" i="39"/>
  <c r="P469" i="39"/>
  <c r="O469" i="39"/>
  <c r="N469" i="39"/>
  <c r="M469" i="39"/>
  <c r="L469" i="39"/>
  <c r="K469" i="39"/>
  <c r="J469" i="39"/>
  <c r="D468" i="39"/>
  <c r="S467" i="39"/>
  <c r="R467" i="39"/>
  <c r="Q467" i="39"/>
  <c r="P467" i="39"/>
  <c r="O467" i="39"/>
  <c r="N467" i="39"/>
  <c r="M467" i="39"/>
  <c r="L467" i="39"/>
  <c r="K467" i="39"/>
  <c r="J467" i="39"/>
  <c r="D466" i="39"/>
  <c r="S465" i="39"/>
  <c r="R465" i="39"/>
  <c r="Q465" i="39"/>
  <c r="P465" i="39"/>
  <c r="O465" i="39"/>
  <c r="N465" i="39"/>
  <c r="M465" i="39"/>
  <c r="L465" i="39"/>
  <c r="K465" i="39"/>
  <c r="J465" i="39"/>
  <c r="D464" i="39"/>
  <c r="S463" i="39"/>
  <c r="R463" i="39"/>
  <c r="Q463" i="39"/>
  <c r="P463" i="39"/>
  <c r="O463" i="39"/>
  <c r="N463" i="39"/>
  <c r="M463" i="39"/>
  <c r="L463" i="39"/>
  <c r="K463" i="39"/>
  <c r="J463" i="39"/>
  <c r="D462" i="39"/>
  <c r="S456" i="39"/>
  <c r="R456" i="39"/>
  <c r="Q456" i="39"/>
  <c r="P456" i="39"/>
  <c r="O456" i="39"/>
  <c r="N456" i="39"/>
  <c r="M456" i="39"/>
  <c r="L456" i="39"/>
  <c r="K456" i="39"/>
  <c r="J456" i="39"/>
  <c r="D455" i="39"/>
  <c r="C455" i="39"/>
  <c r="I455" i="39" s="1"/>
  <c r="G455" i="39" s="1"/>
  <c r="S454" i="39"/>
  <c r="R454" i="39"/>
  <c r="Q454" i="39"/>
  <c r="P454" i="39"/>
  <c r="O454" i="39"/>
  <c r="N454" i="39"/>
  <c r="M454" i="39"/>
  <c r="L454" i="39"/>
  <c r="K454" i="39"/>
  <c r="J454" i="39"/>
  <c r="D453" i="39"/>
  <c r="C453" i="39"/>
  <c r="I453" i="39" s="1"/>
  <c r="S452" i="39"/>
  <c r="R452" i="39"/>
  <c r="Q452" i="39"/>
  <c r="P452" i="39"/>
  <c r="O452" i="39"/>
  <c r="N452" i="39"/>
  <c r="M452" i="39"/>
  <c r="L452" i="39"/>
  <c r="K452" i="39"/>
  <c r="J452" i="39"/>
  <c r="D451" i="39"/>
  <c r="S450" i="39"/>
  <c r="R450" i="39"/>
  <c r="Q450" i="39"/>
  <c r="P450" i="39"/>
  <c r="O450" i="39"/>
  <c r="N450" i="39"/>
  <c r="M450" i="39"/>
  <c r="L450" i="39"/>
  <c r="K450" i="39"/>
  <c r="J450" i="39"/>
  <c r="D449" i="39"/>
  <c r="S448" i="39"/>
  <c r="R448" i="39"/>
  <c r="Q448" i="39"/>
  <c r="P448" i="39"/>
  <c r="O448" i="39"/>
  <c r="N448" i="39"/>
  <c r="M448" i="39"/>
  <c r="L448" i="39"/>
  <c r="K448" i="39"/>
  <c r="J448" i="39"/>
  <c r="D447" i="39"/>
  <c r="S446" i="39"/>
  <c r="R446" i="39"/>
  <c r="Q446" i="39"/>
  <c r="P446" i="39"/>
  <c r="O446" i="39"/>
  <c r="N446" i="39"/>
  <c r="M446" i="39"/>
  <c r="L446" i="39"/>
  <c r="K446" i="39"/>
  <c r="J446" i="39"/>
  <c r="D445" i="39"/>
  <c r="S444" i="39"/>
  <c r="R444" i="39"/>
  <c r="Q444" i="39"/>
  <c r="P444" i="39"/>
  <c r="O444" i="39"/>
  <c r="N444" i="39"/>
  <c r="M444" i="39"/>
  <c r="L444" i="39"/>
  <c r="K444" i="39"/>
  <c r="J444" i="39"/>
  <c r="D443" i="39"/>
  <c r="S442" i="39"/>
  <c r="R442" i="39"/>
  <c r="Q442" i="39"/>
  <c r="P442" i="39"/>
  <c r="O442" i="39"/>
  <c r="N442" i="39"/>
  <c r="M442" i="39"/>
  <c r="L442" i="39"/>
  <c r="K442" i="39"/>
  <c r="J442" i="39"/>
  <c r="D441" i="39"/>
  <c r="S440" i="39"/>
  <c r="R440" i="39"/>
  <c r="Q440" i="39"/>
  <c r="P440" i="39"/>
  <c r="O440" i="39"/>
  <c r="N440" i="39"/>
  <c r="M440" i="39"/>
  <c r="L440" i="39"/>
  <c r="K440" i="39"/>
  <c r="J440" i="39"/>
  <c r="D439" i="39"/>
  <c r="S438" i="39"/>
  <c r="R438" i="39"/>
  <c r="Q438" i="39"/>
  <c r="P438" i="39"/>
  <c r="O438" i="39"/>
  <c r="N438" i="39"/>
  <c r="M438" i="39"/>
  <c r="L438" i="39"/>
  <c r="K438" i="39"/>
  <c r="J438" i="39"/>
  <c r="D437" i="39"/>
  <c r="S436" i="39"/>
  <c r="R436" i="39"/>
  <c r="Q436" i="39"/>
  <c r="P436" i="39"/>
  <c r="O436" i="39"/>
  <c r="N436" i="39"/>
  <c r="M436" i="39"/>
  <c r="L436" i="39"/>
  <c r="K436" i="39"/>
  <c r="J436" i="39"/>
  <c r="D435" i="39"/>
  <c r="S434" i="39"/>
  <c r="R434" i="39"/>
  <c r="Q434" i="39"/>
  <c r="P434" i="39"/>
  <c r="O434" i="39"/>
  <c r="N434" i="39"/>
  <c r="M434" i="39"/>
  <c r="L434" i="39"/>
  <c r="K434" i="39"/>
  <c r="J434" i="39"/>
  <c r="D433" i="39"/>
  <c r="S432" i="39"/>
  <c r="R432" i="39"/>
  <c r="Q432" i="39"/>
  <c r="P432" i="39"/>
  <c r="O432" i="39"/>
  <c r="N432" i="39"/>
  <c r="M432" i="39"/>
  <c r="L432" i="39"/>
  <c r="K432" i="39"/>
  <c r="J432" i="39"/>
  <c r="D431" i="39"/>
  <c r="S430" i="39"/>
  <c r="R430" i="39"/>
  <c r="Q430" i="39"/>
  <c r="P430" i="39"/>
  <c r="O430" i="39"/>
  <c r="N430" i="39"/>
  <c r="M430" i="39"/>
  <c r="L430" i="39"/>
  <c r="K430" i="39"/>
  <c r="J430" i="39"/>
  <c r="D429" i="39"/>
  <c r="S428" i="39"/>
  <c r="R428" i="39"/>
  <c r="Q428" i="39"/>
  <c r="P428" i="39"/>
  <c r="O428" i="39"/>
  <c r="N428" i="39"/>
  <c r="M428" i="39"/>
  <c r="L428" i="39"/>
  <c r="K428" i="39"/>
  <c r="J428" i="39"/>
  <c r="D427" i="39"/>
  <c r="S426" i="39"/>
  <c r="R426" i="39"/>
  <c r="Q426" i="39"/>
  <c r="P426" i="39"/>
  <c r="O426" i="39"/>
  <c r="N426" i="39"/>
  <c r="M426" i="39"/>
  <c r="L426" i="39"/>
  <c r="K426" i="39"/>
  <c r="J426" i="39"/>
  <c r="D425" i="39"/>
  <c r="S424" i="39"/>
  <c r="R424" i="39"/>
  <c r="Q424" i="39"/>
  <c r="P424" i="39"/>
  <c r="O424" i="39"/>
  <c r="N424" i="39"/>
  <c r="M424" i="39"/>
  <c r="L424" i="39"/>
  <c r="K424" i="39"/>
  <c r="J424" i="39"/>
  <c r="D423" i="39"/>
  <c r="S422" i="39"/>
  <c r="R422" i="39"/>
  <c r="Q422" i="39"/>
  <c r="P422" i="39"/>
  <c r="O422" i="39"/>
  <c r="N422" i="39"/>
  <c r="M422" i="39"/>
  <c r="L422" i="39"/>
  <c r="K422" i="39"/>
  <c r="J422" i="39"/>
  <c r="D421" i="39"/>
  <c r="S420" i="39"/>
  <c r="R420" i="39"/>
  <c r="Q420" i="39"/>
  <c r="P420" i="39"/>
  <c r="O420" i="39"/>
  <c r="N420" i="39"/>
  <c r="M420" i="39"/>
  <c r="L420" i="39"/>
  <c r="K420" i="39"/>
  <c r="J420" i="39"/>
  <c r="D419" i="39"/>
  <c r="S418" i="39"/>
  <c r="R418" i="39"/>
  <c r="Q418" i="39"/>
  <c r="P418" i="39"/>
  <c r="O418" i="39"/>
  <c r="N418" i="39"/>
  <c r="M418" i="39"/>
  <c r="L418" i="39"/>
  <c r="K418" i="39"/>
  <c r="J418" i="39"/>
  <c r="D417" i="39"/>
  <c r="S408" i="39"/>
  <c r="R408" i="39"/>
  <c r="Q408" i="39"/>
  <c r="P408" i="39"/>
  <c r="O408" i="39"/>
  <c r="N408" i="39"/>
  <c r="M408" i="39"/>
  <c r="L408" i="39"/>
  <c r="K408" i="39"/>
  <c r="J408" i="39"/>
  <c r="D407" i="39"/>
  <c r="C407" i="39"/>
  <c r="I407" i="39" s="1"/>
  <c r="G407" i="39" s="1"/>
  <c r="S406" i="39"/>
  <c r="R406" i="39"/>
  <c r="Q406" i="39"/>
  <c r="P406" i="39"/>
  <c r="O406" i="39"/>
  <c r="N406" i="39"/>
  <c r="M406" i="39"/>
  <c r="L406" i="39"/>
  <c r="K406" i="39"/>
  <c r="J406" i="39"/>
  <c r="D405" i="39"/>
  <c r="C405" i="39"/>
  <c r="I405" i="39" s="1"/>
  <c r="G405" i="39" s="1"/>
  <c r="S404" i="39"/>
  <c r="R404" i="39"/>
  <c r="Q404" i="39"/>
  <c r="P404" i="39"/>
  <c r="O404" i="39"/>
  <c r="N404" i="39"/>
  <c r="M404" i="39"/>
  <c r="L404" i="39"/>
  <c r="K404" i="39"/>
  <c r="J404" i="39"/>
  <c r="D403" i="39"/>
  <c r="C403" i="39"/>
  <c r="I403" i="39" s="1"/>
  <c r="S402" i="39"/>
  <c r="R402" i="39"/>
  <c r="Q402" i="39"/>
  <c r="P402" i="39"/>
  <c r="O402" i="39"/>
  <c r="N402" i="39"/>
  <c r="M402" i="39"/>
  <c r="L402" i="39"/>
  <c r="K402" i="39"/>
  <c r="J402" i="39"/>
  <c r="D401" i="39"/>
  <c r="C401" i="39"/>
  <c r="I401" i="39" s="1"/>
  <c r="G401" i="39" s="1"/>
  <c r="S400" i="39"/>
  <c r="R400" i="39"/>
  <c r="Q400" i="39"/>
  <c r="P400" i="39"/>
  <c r="O400" i="39"/>
  <c r="N400" i="39"/>
  <c r="M400" i="39"/>
  <c r="L400" i="39"/>
  <c r="K400" i="39"/>
  <c r="J400" i="39"/>
  <c r="D399" i="39"/>
  <c r="C399" i="39"/>
  <c r="I399" i="39" s="1"/>
  <c r="S398" i="39"/>
  <c r="R398" i="39"/>
  <c r="Q398" i="39"/>
  <c r="P398" i="39"/>
  <c r="O398" i="39"/>
  <c r="N398" i="39"/>
  <c r="M398" i="39"/>
  <c r="L398" i="39"/>
  <c r="K398" i="39"/>
  <c r="J398" i="39"/>
  <c r="D397" i="39"/>
  <c r="C397" i="39"/>
  <c r="I397" i="39" s="1"/>
  <c r="G397" i="39" s="1"/>
  <c r="S396" i="39"/>
  <c r="R396" i="39"/>
  <c r="Q396" i="39"/>
  <c r="P396" i="39"/>
  <c r="O396" i="39"/>
  <c r="N396" i="39"/>
  <c r="M396" i="39"/>
  <c r="L396" i="39"/>
  <c r="K396" i="39"/>
  <c r="J396" i="39"/>
  <c r="D395" i="39"/>
  <c r="C395" i="39"/>
  <c r="I395" i="39" s="1"/>
  <c r="G395" i="39" s="1"/>
  <c r="S394" i="39"/>
  <c r="R394" i="39"/>
  <c r="Q394" i="39"/>
  <c r="P394" i="39"/>
  <c r="O394" i="39"/>
  <c r="N394" i="39"/>
  <c r="M394" i="39"/>
  <c r="L394" i="39"/>
  <c r="K394" i="39"/>
  <c r="J394" i="39"/>
  <c r="D393" i="39"/>
  <c r="S392" i="39"/>
  <c r="R392" i="39"/>
  <c r="Q392" i="39"/>
  <c r="P392" i="39"/>
  <c r="O392" i="39"/>
  <c r="N392" i="39"/>
  <c r="M392" i="39"/>
  <c r="L392" i="39"/>
  <c r="K392" i="39"/>
  <c r="J392" i="39"/>
  <c r="D391" i="39"/>
  <c r="S390" i="39"/>
  <c r="R390" i="39"/>
  <c r="Q390" i="39"/>
  <c r="P390" i="39"/>
  <c r="O390" i="39"/>
  <c r="N390" i="39"/>
  <c r="M390" i="39"/>
  <c r="L390" i="39"/>
  <c r="K390" i="39"/>
  <c r="J390" i="39"/>
  <c r="D389" i="39"/>
  <c r="S388" i="39"/>
  <c r="R388" i="39"/>
  <c r="Q388" i="39"/>
  <c r="P388" i="39"/>
  <c r="O388" i="39"/>
  <c r="N388" i="39"/>
  <c r="M388" i="39"/>
  <c r="L388" i="39"/>
  <c r="K388" i="39"/>
  <c r="J388" i="39"/>
  <c r="D387" i="39"/>
  <c r="S386" i="39"/>
  <c r="R386" i="39"/>
  <c r="Q386" i="39"/>
  <c r="P386" i="39"/>
  <c r="O386" i="39"/>
  <c r="N386" i="39"/>
  <c r="M386" i="39"/>
  <c r="L386" i="39"/>
  <c r="K386" i="39"/>
  <c r="J386" i="39"/>
  <c r="D385" i="39"/>
  <c r="S384" i="39"/>
  <c r="R384" i="39"/>
  <c r="Q384" i="39"/>
  <c r="P384" i="39"/>
  <c r="O384" i="39"/>
  <c r="N384" i="39"/>
  <c r="M384" i="39"/>
  <c r="L384" i="39"/>
  <c r="K384" i="39"/>
  <c r="J384" i="39"/>
  <c r="D383" i="39"/>
  <c r="S382" i="39"/>
  <c r="R382" i="39"/>
  <c r="Q382" i="39"/>
  <c r="P382" i="39"/>
  <c r="O382" i="39"/>
  <c r="N382" i="39"/>
  <c r="M382" i="39"/>
  <c r="L382" i="39"/>
  <c r="K382" i="39"/>
  <c r="J382" i="39"/>
  <c r="D381" i="39"/>
  <c r="S380" i="39"/>
  <c r="R380" i="39"/>
  <c r="Q380" i="39"/>
  <c r="P380" i="39"/>
  <c r="O380" i="39"/>
  <c r="N380" i="39"/>
  <c r="M380" i="39"/>
  <c r="L380" i="39"/>
  <c r="K380" i="39"/>
  <c r="J380" i="39"/>
  <c r="D379" i="39"/>
  <c r="S378" i="39"/>
  <c r="R378" i="39"/>
  <c r="Q378" i="39"/>
  <c r="P378" i="39"/>
  <c r="O378" i="39"/>
  <c r="N378" i="39"/>
  <c r="M378" i="39"/>
  <c r="L378" i="39"/>
  <c r="K378" i="39"/>
  <c r="J378" i="39"/>
  <c r="D377" i="39"/>
  <c r="S376" i="39"/>
  <c r="R376" i="39"/>
  <c r="Q376" i="39"/>
  <c r="P376" i="39"/>
  <c r="O376" i="39"/>
  <c r="N376" i="39"/>
  <c r="M376" i="39"/>
  <c r="L376" i="39"/>
  <c r="K376" i="39"/>
  <c r="J376" i="39"/>
  <c r="D375" i="39"/>
  <c r="S374" i="39"/>
  <c r="R374" i="39"/>
  <c r="Q374" i="39"/>
  <c r="P374" i="39"/>
  <c r="O374" i="39"/>
  <c r="N374" i="39"/>
  <c r="M374" i="39"/>
  <c r="L374" i="39"/>
  <c r="K374" i="39"/>
  <c r="J374" i="39"/>
  <c r="D373" i="39"/>
  <c r="S372" i="39"/>
  <c r="R372" i="39"/>
  <c r="Q372" i="39"/>
  <c r="P372" i="39"/>
  <c r="O372" i="39"/>
  <c r="N372" i="39"/>
  <c r="M372" i="39"/>
  <c r="L372" i="39"/>
  <c r="K372" i="39"/>
  <c r="J372" i="39"/>
  <c r="D371" i="39"/>
  <c r="S370" i="39"/>
  <c r="R370" i="39"/>
  <c r="Q370" i="39"/>
  <c r="P370" i="39"/>
  <c r="O370" i="39"/>
  <c r="N370" i="39"/>
  <c r="M370" i="39"/>
  <c r="L370" i="39"/>
  <c r="K370" i="39"/>
  <c r="J370" i="39"/>
  <c r="D369" i="39"/>
  <c r="S368" i="39"/>
  <c r="R368" i="39"/>
  <c r="Q368" i="39"/>
  <c r="P368" i="39"/>
  <c r="O368" i="39"/>
  <c r="N368" i="39"/>
  <c r="M368" i="39"/>
  <c r="L368" i="39"/>
  <c r="K368" i="39"/>
  <c r="J368" i="39"/>
  <c r="D367" i="39"/>
  <c r="S366" i="39"/>
  <c r="R366" i="39"/>
  <c r="Q366" i="39"/>
  <c r="P366" i="39"/>
  <c r="O366" i="39"/>
  <c r="N366" i="39"/>
  <c r="M366" i="39"/>
  <c r="L366" i="39"/>
  <c r="K366" i="39"/>
  <c r="J366" i="39"/>
  <c r="D365" i="39"/>
  <c r="S364" i="39"/>
  <c r="R364" i="39"/>
  <c r="Q364" i="39"/>
  <c r="P364" i="39"/>
  <c r="O364" i="39"/>
  <c r="N364" i="39"/>
  <c r="M364" i="39"/>
  <c r="L364" i="39"/>
  <c r="K364" i="39"/>
  <c r="J364" i="39"/>
  <c r="D363" i="39"/>
  <c r="S362" i="39"/>
  <c r="R362" i="39"/>
  <c r="Q362" i="39"/>
  <c r="P362" i="39"/>
  <c r="O362" i="39"/>
  <c r="N362" i="39"/>
  <c r="M362" i="39"/>
  <c r="L362" i="39"/>
  <c r="K362" i="39"/>
  <c r="J362" i="39"/>
  <c r="D361" i="39"/>
  <c r="S360" i="39"/>
  <c r="R360" i="39"/>
  <c r="Q360" i="39"/>
  <c r="P360" i="39"/>
  <c r="O360" i="39"/>
  <c r="N360" i="39"/>
  <c r="M360" i="39"/>
  <c r="L360" i="39"/>
  <c r="K360" i="39"/>
  <c r="J360" i="39"/>
  <c r="D359" i="39"/>
  <c r="S358" i="39"/>
  <c r="R358" i="39"/>
  <c r="Q358" i="39"/>
  <c r="P358" i="39"/>
  <c r="O358" i="39"/>
  <c r="N358" i="39"/>
  <c r="M358" i="39"/>
  <c r="L358" i="39"/>
  <c r="K358" i="39"/>
  <c r="J358" i="39"/>
  <c r="D357" i="39"/>
  <c r="S356" i="39"/>
  <c r="R356" i="39"/>
  <c r="Q356" i="39"/>
  <c r="P356" i="39"/>
  <c r="O356" i="39"/>
  <c r="N356" i="39"/>
  <c r="M356" i="39"/>
  <c r="L356" i="39"/>
  <c r="K356" i="39"/>
  <c r="J356" i="39"/>
  <c r="D355" i="39"/>
  <c r="S354" i="39"/>
  <c r="R354" i="39"/>
  <c r="Q354" i="39"/>
  <c r="P354" i="39"/>
  <c r="O354" i="39"/>
  <c r="N354" i="39"/>
  <c r="M354" i="39"/>
  <c r="L354" i="39"/>
  <c r="K354" i="39"/>
  <c r="J354" i="39"/>
  <c r="D353" i="39"/>
  <c r="S352" i="39"/>
  <c r="R352" i="39"/>
  <c r="Q352" i="39"/>
  <c r="P352" i="39"/>
  <c r="O352" i="39"/>
  <c r="N352" i="39"/>
  <c r="M352" i="39"/>
  <c r="L352" i="39"/>
  <c r="K352" i="39"/>
  <c r="J352" i="39"/>
  <c r="D351" i="39"/>
  <c r="S350" i="39"/>
  <c r="R350" i="39"/>
  <c r="Q350" i="39"/>
  <c r="P350" i="39"/>
  <c r="O350" i="39"/>
  <c r="N350" i="39"/>
  <c r="M350" i="39"/>
  <c r="L350" i="39"/>
  <c r="K350" i="39"/>
  <c r="J350" i="39"/>
  <c r="D349" i="39"/>
  <c r="S348" i="39"/>
  <c r="R348" i="39"/>
  <c r="Q348" i="39"/>
  <c r="P348" i="39"/>
  <c r="O348" i="39"/>
  <c r="N348" i="39"/>
  <c r="M348" i="39"/>
  <c r="L348" i="39"/>
  <c r="K348" i="39"/>
  <c r="J348" i="39"/>
  <c r="D347" i="39"/>
  <c r="S346" i="39"/>
  <c r="R346" i="39"/>
  <c r="Q346" i="39"/>
  <c r="P346" i="39"/>
  <c r="O346" i="39"/>
  <c r="N346" i="39"/>
  <c r="M346" i="39"/>
  <c r="L346" i="39"/>
  <c r="K346" i="39"/>
  <c r="J346" i="39"/>
  <c r="D345" i="39"/>
  <c r="S344" i="39"/>
  <c r="R344" i="39"/>
  <c r="Q344" i="39"/>
  <c r="P344" i="39"/>
  <c r="O344" i="39"/>
  <c r="N344" i="39"/>
  <c r="M344" i="39"/>
  <c r="L344" i="39"/>
  <c r="K344" i="39"/>
  <c r="J344" i="39"/>
  <c r="D343" i="39"/>
  <c r="S342" i="39"/>
  <c r="R342" i="39"/>
  <c r="Q342" i="39"/>
  <c r="P342" i="39"/>
  <c r="O342" i="39"/>
  <c r="N342" i="39"/>
  <c r="M342" i="39"/>
  <c r="L342" i="39"/>
  <c r="K342" i="39"/>
  <c r="J342" i="39"/>
  <c r="D341" i="39"/>
  <c r="S340" i="39"/>
  <c r="R340" i="39"/>
  <c r="Q340" i="39"/>
  <c r="P340" i="39"/>
  <c r="O340" i="39"/>
  <c r="N340" i="39"/>
  <c r="M340" i="39"/>
  <c r="L340" i="39"/>
  <c r="K340" i="39"/>
  <c r="J340" i="39"/>
  <c r="D339" i="39"/>
  <c r="D332" i="39"/>
  <c r="D330" i="39"/>
  <c r="D328" i="39"/>
  <c r="D326" i="39"/>
  <c r="D324" i="39"/>
  <c r="D322" i="39"/>
  <c r="D320" i="39"/>
  <c r="D318" i="39"/>
  <c r="D316" i="39"/>
  <c r="D314" i="39"/>
  <c r="D312" i="39"/>
  <c r="D310" i="39"/>
  <c r="D308" i="39"/>
  <c r="D306" i="39"/>
  <c r="D304" i="39"/>
  <c r="D302" i="39"/>
  <c r="D300" i="39"/>
  <c r="D298" i="39"/>
  <c r="K292" i="39"/>
  <c r="D291" i="39"/>
  <c r="K290" i="39"/>
  <c r="D289" i="39"/>
  <c r="K288" i="39"/>
  <c r="D287" i="39"/>
  <c r="K286" i="39"/>
  <c r="D285" i="39"/>
  <c r="K284" i="39"/>
  <c r="D283" i="39"/>
  <c r="K282" i="39"/>
  <c r="D281" i="39"/>
  <c r="K280" i="39"/>
  <c r="D279" i="39"/>
  <c r="K278" i="39"/>
  <c r="D277" i="39"/>
  <c r="K276" i="39"/>
  <c r="D275" i="39"/>
  <c r="K274" i="39"/>
  <c r="D273" i="39"/>
  <c r="K272" i="39"/>
  <c r="D271" i="39"/>
  <c r="K270" i="39"/>
  <c r="D269" i="39"/>
  <c r="K268" i="39"/>
  <c r="D267" i="39"/>
  <c r="K266" i="39"/>
  <c r="D265" i="39"/>
  <c r="K264" i="39"/>
  <c r="D263" i="39"/>
  <c r="K262" i="39"/>
  <c r="D261" i="39"/>
  <c r="K260" i="39"/>
  <c r="D259" i="39"/>
  <c r="K258" i="39"/>
  <c r="D257" i="39"/>
  <c r="K256" i="39"/>
  <c r="D255" i="39"/>
  <c r="K254" i="39"/>
  <c r="D253" i="39"/>
  <c r="I238" i="39"/>
  <c r="G243" i="39" s="1"/>
  <c r="S232" i="39"/>
  <c r="R232" i="39"/>
  <c r="Q232" i="39"/>
  <c r="P232" i="39"/>
  <c r="O232" i="39"/>
  <c r="N232" i="39"/>
  <c r="M232" i="39"/>
  <c r="L232" i="39"/>
  <c r="K232" i="39"/>
  <c r="J232" i="39"/>
  <c r="D231" i="39"/>
  <c r="C231" i="39"/>
  <c r="I231" i="39" s="1"/>
  <c r="G231" i="39" s="1"/>
  <c r="S230" i="39"/>
  <c r="R230" i="39"/>
  <c r="Q230" i="39"/>
  <c r="P230" i="39"/>
  <c r="O230" i="39"/>
  <c r="N230" i="39"/>
  <c r="M230" i="39"/>
  <c r="L230" i="39"/>
  <c r="K230" i="39"/>
  <c r="J230" i="39"/>
  <c r="E229" i="39"/>
  <c r="O229" i="39" s="1"/>
  <c r="D229" i="39"/>
  <c r="C229" i="39"/>
  <c r="I229" i="39" s="1"/>
  <c r="S228" i="39"/>
  <c r="R228" i="39"/>
  <c r="Q228" i="39"/>
  <c r="P228" i="39"/>
  <c r="O228" i="39"/>
  <c r="N228" i="39"/>
  <c r="M228" i="39"/>
  <c r="L228" i="39"/>
  <c r="K228" i="39"/>
  <c r="J228" i="39"/>
  <c r="E227" i="39"/>
  <c r="D227" i="39"/>
  <c r="C227" i="39"/>
  <c r="I227" i="39" s="1"/>
  <c r="S226" i="39"/>
  <c r="R226" i="39"/>
  <c r="Q226" i="39"/>
  <c r="P226" i="39"/>
  <c r="O226" i="39"/>
  <c r="N226" i="39"/>
  <c r="M226" i="39"/>
  <c r="L226" i="39"/>
  <c r="K226" i="39"/>
  <c r="J226" i="39"/>
  <c r="E225" i="39"/>
  <c r="O225" i="39" s="1"/>
  <c r="D225" i="39"/>
  <c r="C225" i="39"/>
  <c r="I225" i="39" s="1"/>
  <c r="G225" i="39" s="1"/>
  <c r="S224" i="39"/>
  <c r="R224" i="39"/>
  <c r="Q224" i="39"/>
  <c r="P224" i="39"/>
  <c r="O224" i="39"/>
  <c r="N224" i="39"/>
  <c r="M224" i="39"/>
  <c r="L224" i="39"/>
  <c r="K224" i="39"/>
  <c r="J224" i="39"/>
  <c r="E223" i="39"/>
  <c r="D223" i="39"/>
  <c r="C223" i="39"/>
  <c r="I223" i="39" s="1"/>
  <c r="G223" i="39" s="1"/>
  <c r="S222" i="39"/>
  <c r="R222" i="39"/>
  <c r="Q222" i="39"/>
  <c r="P222" i="39"/>
  <c r="O222" i="39"/>
  <c r="N222" i="39"/>
  <c r="M222" i="39"/>
  <c r="L222" i="39"/>
  <c r="K222" i="39"/>
  <c r="J222" i="39"/>
  <c r="E221" i="39"/>
  <c r="D221" i="39"/>
  <c r="C221" i="39"/>
  <c r="I221" i="39" s="1"/>
  <c r="G221" i="39" s="1"/>
  <c r="S220" i="39"/>
  <c r="R220" i="39"/>
  <c r="Q220" i="39"/>
  <c r="P220" i="39"/>
  <c r="O220" i="39"/>
  <c r="N220" i="39"/>
  <c r="M220" i="39"/>
  <c r="L220" i="39"/>
  <c r="K220" i="39"/>
  <c r="J220" i="39"/>
  <c r="D219" i="39"/>
  <c r="S218" i="39"/>
  <c r="R218" i="39"/>
  <c r="Q218" i="39"/>
  <c r="P218" i="39"/>
  <c r="O218" i="39"/>
  <c r="N218" i="39"/>
  <c r="M218" i="39"/>
  <c r="L218" i="39"/>
  <c r="K218" i="39"/>
  <c r="J218" i="39"/>
  <c r="D217" i="39"/>
  <c r="S216" i="39"/>
  <c r="R216" i="39"/>
  <c r="Q216" i="39"/>
  <c r="P216" i="39"/>
  <c r="O216" i="39"/>
  <c r="N216" i="39"/>
  <c r="M216" i="39"/>
  <c r="L216" i="39"/>
  <c r="K216" i="39"/>
  <c r="J216" i="39"/>
  <c r="D215" i="39"/>
  <c r="S214" i="39"/>
  <c r="R214" i="39"/>
  <c r="Q214" i="39"/>
  <c r="P214" i="39"/>
  <c r="O214" i="39"/>
  <c r="N214" i="39"/>
  <c r="M214" i="39"/>
  <c r="L214" i="39"/>
  <c r="K214" i="39"/>
  <c r="J214" i="39"/>
  <c r="D213" i="39"/>
  <c r="S212" i="39"/>
  <c r="R212" i="39"/>
  <c r="Q212" i="39"/>
  <c r="P212" i="39"/>
  <c r="O212" i="39"/>
  <c r="N212" i="39"/>
  <c r="M212" i="39"/>
  <c r="L212" i="39"/>
  <c r="K212" i="39"/>
  <c r="J212" i="39"/>
  <c r="E211" i="39"/>
  <c r="D211" i="39"/>
  <c r="C211" i="39"/>
  <c r="I211" i="39" s="1"/>
  <c r="G211" i="39" s="1"/>
  <c r="S210" i="39"/>
  <c r="R210" i="39"/>
  <c r="Q210" i="39"/>
  <c r="P210" i="39"/>
  <c r="O210" i="39"/>
  <c r="N210" i="39"/>
  <c r="M210" i="39"/>
  <c r="L210" i="39"/>
  <c r="K210" i="39"/>
  <c r="J210" i="39"/>
  <c r="D209" i="39"/>
  <c r="S208" i="39"/>
  <c r="R208" i="39"/>
  <c r="Q208" i="39"/>
  <c r="P208" i="39"/>
  <c r="O208" i="39"/>
  <c r="N208" i="39"/>
  <c r="M208" i="39"/>
  <c r="L208" i="39"/>
  <c r="K208" i="39"/>
  <c r="J208" i="39"/>
  <c r="D207" i="39"/>
  <c r="S206" i="39"/>
  <c r="R206" i="39"/>
  <c r="Q206" i="39"/>
  <c r="P206" i="39"/>
  <c r="O206" i="39"/>
  <c r="N206" i="39"/>
  <c r="M206" i="39"/>
  <c r="L206" i="39"/>
  <c r="K206" i="39"/>
  <c r="J206" i="39"/>
  <c r="D205" i="39"/>
  <c r="S204" i="39"/>
  <c r="R204" i="39"/>
  <c r="Q204" i="39"/>
  <c r="P204" i="39"/>
  <c r="O204" i="39"/>
  <c r="N204" i="39"/>
  <c r="M204" i="39"/>
  <c r="L204" i="39"/>
  <c r="K204" i="39"/>
  <c r="J204" i="39"/>
  <c r="D203" i="39"/>
  <c r="S198" i="39"/>
  <c r="R198" i="39"/>
  <c r="Q198" i="39"/>
  <c r="P198" i="39"/>
  <c r="O198" i="39"/>
  <c r="N198" i="39"/>
  <c r="M198" i="39"/>
  <c r="L198" i="39"/>
  <c r="K198" i="39"/>
  <c r="J198" i="39"/>
  <c r="D197" i="39"/>
  <c r="C197" i="39"/>
  <c r="I197" i="39" s="1"/>
  <c r="G197" i="39" s="1"/>
  <c r="S196" i="39"/>
  <c r="R196" i="39"/>
  <c r="Q196" i="39"/>
  <c r="P196" i="39"/>
  <c r="O196" i="39"/>
  <c r="N196" i="39"/>
  <c r="M196" i="39"/>
  <c r="L196" i="39"/>
  <c r="K196" i="39"/>
  <c r="J196" i="39"/>
  <c r="D195" i="39"/>
  <c r="S190" i="39"/>
  <c r="R190" i="39"/>
  <c r="Q190" i="39"/>
  <c r="P190" i="39"/>
  <c r="O190" i="39"/>
  <c r="N190" i="39"/>
  <c r="M190" i="39"/>
  <c r="L190" i="39"/>
  <c r="K190" i="39"/>
  <c r="J190" i="39"/>
  <c r="D189" i="39"/>
  <c r="C189" i="39"/>
  <c r="I189" i="39" s="1"/>
  <c r="S184" i="39"/>
  <c r="R184" i="39"/>
  <c r="Q184" i="39"/>
  <c r="P184" i="39"/>
  <c r="O184" i="39"/>
  <c r="N184" i="39"/>
  <c r="M184" i="39"/>
  <c r="L184" i="39"/>
  <c r="K184" i="39"/>
  <c r="J184" i="39"/>
  <c r="E183" i="39"/>
  <c r="D183" i="39"/>
  <c r="C183" i="39"/>
  <c r="I183" i="39" s="1"/>
  <c r="G183" i="39" s="1"/>
  <c r="S182" i="39"/>
  <c r="R182" i="39"/>
  <c r="Q182" i="39"/>
  <c r="P182" i="39"/>
  <c r="O182" i="39"/>
  <c r="N182" i="39"/>
  <c r="M182" i="39"/>
  <c r="L182" i="39"/>
  <c r="K182" i="39"/>
  <c r="J182" i="39"/>
  <c r="D181" i="39"/>
  <c r="C181" i="39"/>
  <c r="I181" i="39" s="1"/>
  <c r="G181" i="39" s="1"/>
  <c r="S180" i="39"/>
  <c r="R180" i="39"/>
  <c r="Q180" i="39"/>
  <c r="P180" i="39"/>
  <c r="O180" i="39"/>
  <c r="N180" i="39"/>
  <c r="M180" i="39"/>
  <c r="L180" i="39"/>
  <c r="K180" i="39"/>
  <c r="J180" i="39"/>
  <c r="D179" i="39"/>
  <c r="C179" i="39"/>
  <c r="I179" i="39" s="1"/>
  <c r="G179" i="39" s="1"/>
  <c r="S178" i="39"/>
  <c r="R178" i="39"/>
  <c r="Q178" i="39"/>
  <c r="P178" i="39"/>
  <c r="O178" i="39"/>
  <c r="N178" i="39"/>
  <c r="M178" i="39"/>
  <c r="L178" i="39"/>
  <c r="K178" i="39"/>
  <c r="J178" i="39"/>
  <c r="D177" i="39"/>
  <c r="C177" i="39"/>
  <c r="I177" i="39" s="1"/>
  <c r="G177" i="39" s="1"/>
  <c r="S176" i="39"/>
  <c r="R176" i="39"/>
  <c r="Q176" i="39"/>
  <c r="P176" i="39"/>
  <c r="O176" i="39"/>
  <c r="N176" i="39"/>
  <c r="M176" i="39"/>
  <c r="L176" i="39"/>
  <c r="K176" i="39"/>
  <c r="J176" i="39"/>
  <c r="D175" i="39"/>
  <c r="S174" i="39"/>
  <c r="R174" i="39"/>
  <c r="Q174" i="39"/>
  <c r="P174" i="39"/>
  <c r="O174" i="39"/>
  <c r="N174" i="39"/>
  <c r="M174" i="39"/>
  <c r="L174" i="39"/>
  <c r="K174" i="39"/>
  <c r="J174" i="39"/>
  <c r="D173" i="39"/>
  <c r="S172" i="39"/>
  <c r="R172" i="39"/>
  <c r="Q172" i="39"/>
  <c r="P172" i="39"/>
  <c r="O172" i="39"/>
  <c r="N172" i="39"/>
  <c r="M172" i="39"/>
  <c r="L172" i="39"/>
  <c r="K172" i="39"/>
  <c r="J172" i="39"/>
  <c r="D171" i="39"/>
  <c r="S170" i="39"/>
  <c r="R170" i="39"/>
  <c r="Q170" i="39"/>
  <c r="P170" i="39"/>
  <c r="O170" i="39"/>
  <c r="N170" i="39"/>
  <c r="M170" i="39"/>
  <c r="L170" i="39"/>
  <c r="K170" i="39"/>
  <c r="J170" i="39"/>
  <c r="D169" i="39"/>
  <c r="S168" i="39"/>
  <c r="R168" i="39"/>
  <c r="Q168" i="39"/>
  <c r="P168" i="39"/>
  <c r="O168" i="39"/>
  <c r="N168" i="39"/>
  <c r="M168" i="39"/>
  <c r="L168" i="39"/>
  <c r="K168" i="39"/>
  <c r="J168" i="39"/>
  <c r="D167" i="39"/>
  <c r="S166" i="39"/>
  <c r="R166" i="39"/>
  <c r="Q166" i="39"/>
  <c r="P166" i="39"/>
  <c r="O166" i="39"/>
  <c r="N166" i="39"/>
  <c r="M166" i="39"/>
  <c r="L166" i="39"/>
  <c r="K166" i="39"/>
  <c r="J166" i="39"/>
  <c r="D165" i="39"/>
  <c r="S164" i="39"/>
  <c r="R164" i="39"/>
  <c r="Q164" i="39"/>
  <c r="P164" i="39"/>
  <c r="O164" i="39"/>
  <c r="N164" i="39"/>
  <c r="M164" i="39"/>
  <c r="L164" i="39"/>
  <c r="K164" i="39"/>
  <c r="J164" i="39"/>
  <c r="D163" i="39"/>
  <c r="S162" i="39"/>
  <c r="R162" i="39"/>
  <c r="Q162" i="39"/>
  <c r="P162" i="39"/>
  <c r="O162" i="39"/>
  <c r="N162" i="39"/>
  <c r="M162" i="39"/>
  <c r="L162" i="39"/>
  <c r="K162" i="39"/>
  <c r="J162" i="39"/>
  <c r="D161" i="39"/>
  <c r="S160" i="39"/>
  <c r="R160" i="39"/>
  <c r="Q160" i="39"/>
  <c r="P160" i="39"/>
  <c r="O160" i="39"/>
  <c r="N160" i="39"/>
  <c r="M160" i="39"/>
  <c r="L160" i="39"/>
  <c r="K160" i="39"/>
  <c r="J160" i="39"/>
  <c r="D159" i="39"/>
  <c r="S158" i="39"/>
  <c r="R158" i="39"/>
  <c r="Q158" i="39"/>
  <c r="P158" i="39"/>
  <c r="O158" i="39"/>
  <c r="N158" i="39"/>
  <c r="M158" i="39"/>
  <c r="L158" i="39"/>
  <c r="K158" i="39"/>
  <c r="J158" i="39"/>
  <c r="D157" i="39"/>
  <c r="D151" i="39"/>
  <c r="D149" i="39"/>
  <c r="D147" i="39"/>
  <c r="D145" i="39"/>
  <c r="S132" i="39"/>
  <c r="R132" i="39"/>
  <c r="Q132" i="39"/>
  <c r="P132" i="39"/>
  <c r="O132" i="39"/>
  <c r="N132" i="39"/>
  <c r="M132" i="39"/>
  <c r="L132" i="39"/>
  <c r="K132" i="39"/>
  <c r="J132" i="39"/>
  <c r="D131" i="39"/>
  <c r="S130" i="39"/>
  <c r="R130" i="39"/>
  <c r="Q130" i="39"/>
  <c r="P130" i="39"/>
  <c r="O130" i="39"/>
  <c r="N130" i="39"/>
  <c r="M130" i="39"/>
  <c r="L130" i="39"/>
  <c r="K130" i="39"/>
  <c r="J130" i="39"/>
  <c r="D129" i="39"/>
  <c r="C129" i="39"/>
  <c r="I129" i="39" s="1"/>
  <c r="G129" i="39" s="1"/>
  <c r="S128" i="39"/>
  <c r="R128" i="39"/>
  <c r="Q128" i="39"/>
  <c r="P128" i="39"/>
  <c r="O128" i="39"/>
  <c r="N128" i="39"/>
  <c r="M128" i="39"/>
  <c r="L128" i="39"/>
  <c r="K128" i="39"/>
  <c r="J128" i="39"/>
  <c r="D127" i="39"/>
  <c r="S126" i="39"/>
  <c r="R126" i="39"/>
  <c r="Q126" i="39"/>
  <c r="P126" i="39"/>
  <c r="O126" i="39"/>
  <c r="N126" i="39"/>
  <c r="M126" i="39"/>
  <c r="L126" i="39"/>
  <c r="K126" i="39"/>
  <c r="J126" i="39"/>
  <c r="D125" i="39"/>
  <c r="S124" i="39"/>
  <c r="R124" i="39"/>
  <c r="Q124" i="39"/>
  <c r="P124" i="39"/>
  <c r="O124" i="39"/>
  <c r="N124" i="39"/>
  <c r="M124" i="39"/>
  <c r="L124" i="39"/>
  <c r="K124" i="39"/>
  <c r="J124" i="39"/>
  <c r="D123" i="39"/>
  <c r="S122" i="39"/>
  <c r="R122" i="39"/>
  <c r="Q122" i="39"/>
  <c r="P122" i="39"/>
  <c r="O122" i="39"/>
  <c r="N122" i="39"/>
  <c r="M122" i="39"/>
  <c r="L122" i="39"/>
  <c r="K122" i="39"/>
  <c r="J122" i="39"/>
  <c r="D121" i="39"/>
  <c r="S120" i="39"/>
  <c r="R120" i="39"/>
  <c r="Q120" i="39"/>
  <c r="P120" i="39"/>
  <c r="O120" i="39"/>
  <c r="N120" i="39"/>
  <c r="M120" i="39"/>
  <c r="L120" i="39"/>
  <c r="K120" i="39"/>
  <c r="J120" i="39"/>
  <c r="D119" i="39"/>
  <c r="S118" i="39"/>
  <c r="R118" i="39"/>
  <c r="Q118" i="39"/>
  <c r="P118" i="39"/>
  <c r="O118" i="39"/>
  <c r="N118" i="39"/>
  <c r="M118" i="39"/>
  <c r="L118" i="39"/>
  <c r="K118" i="39"/>
  <c r="J118" i="39"/>
  <c r="D117" i="39"/>
  <c r="S116" i="39"/>
  <c r="R116" i="39"/>
  <c r="Q116" i="39"/>
  <c r="P116" i="39"/>
  <c r="O116" i="39"/>
  <c r="N116" i="39"/>
  <c r="M116" i="39"/>
  <c r="L116" i="39"/>
  <c r="K116" i="39"/>
  <c r="J116" i="39"/>
  <c r="D115" i="39"/>
  <c r="S114" i="39"/>
  <c r="R114" i="39"/>
  <c r="Q114" i="39"/>
  <c r="P114" i="39"/>
  <c r="O114" i="39"/>
  <c r="N114" i="39"/>
  <c r="M114" i="39"/>
  <c r="L114" i="39"/>
  <c r="K114" i="39"/>
  <c r="J114" i="39"/>
  <c r="D113" i="39"/>
  <c r="S112" i="39"/>
  <c r="R112" i="39"/>
  <c r="Q112" i="39"/>
  <c r="P112" i="39"/>
  <c r="O112" i="39"/>
  <c r="N112" i="39"/>
  <c r="M112" i="39"/>
  <c r="L112" i="39"/>
  <c r="K112" i="39"/>
  <c r="J112" i="39"/>
  <c r="D111" i="39"/>
  <c r="S110" i="39"/>
  <c r="R110" i="39"/>
  <c r="Q110" i="39"/>
  <c r="P110" i="39"/>
  <c r="O110" i="39"/>
  <c r="N110" i="39"/>
  <c r="M110" i="39"/>
  <c r="L110" i="39"/>
  <c r="K110" i="39"/>
  <c r="J110" i="39"/>
  <c r="D109" i="39"/>
  <c r="S108" i="39"/>
  <c r="R108" i="39"/>
  <c r="Q108" i="39"/>
  <c r="P108" i="39"/>
  <c r="O108" i="39"/>
  <c r="N108" i="39"/>
  <c r="M108" i="39"/>
  <c r="L108" i="39"/>
  <c r="K108" i="39"/>
  <c r="J108" i="39"/>
  <c r="D107" i="39"/>
  <c r="S106" i="39"/>
  <c r="R106" i="39"/>
  <c r="Q106" i="39"/>
  <c r="P106" i="39"/>
  <c r="O106" i="39"/>
  <c r="N106" i="39"/>
  <c r="M106" i="39"/>
  <c r="L106" i="39"/>
  <c r="K106" i="39"/>
  <c r="J106" i="39"/>
  <c r="D105" i="39"/>
  <c r="S104" i="39"/>
  <c r="R104" i="39"/>
  <c r="Q104" i="39"/>
  <c r="P104" i="39"/>
  <c r="O104" i="39"/>
  <c r="N104" i="39"/>
  <c r="M104" i="39"/>
  <c r="L104" i="39"/>
  <c r="K104" i="39"/>
  <c r="J104" i="39"/>
  <c r="D103" i="39"/>
  <c r="S102" i="39"/>
  <c r="R102" i="39"/>
  <c r="Q102" i="39"/>
  <c r="P102" i="39"/>
  <c r="O102" i="39"/>
  <c r="N102" i="39"/>
  <c r="M102" i="39"/>
  <c r="L102" i="39"/>
  <c r="K102" i="39"/>
  <c r="J102" i="39"/>
  <c r="D101" i="39"/>
  <c r="S100" i="39"/>
  <c r="R100" i="39"/>
  <c r="Q100" i="39"/>
  <c r="P100" i="39"/>
  <c r="O100" i="39"/>
  <c r="N100" i="39"/>
  <c r="M100" i="39"/>
  <c r="L100" i="39"/>
  <c r="K100" i="39"/>
  <c r="J100" i="39"/>
  <c r="D99" i="39"/>
  <c r="S98" i="39"/>
  <c r="R98" i="39"/>
  <c r="Q98" i="39"/>
  <c r="P98" i="39"/>
  <c r="O98" i="39"/>
  <c r="N98" i="39"/>
  <c r="M98" i="39"/>
  <c r="L98" i="39"/>
  <c r="K98" i="39"/>
  <c r="J98" i="39"/>
  <c r="D97" i="39"/>
  <c r="S90" i="39"/>
  <c r="R90" i="39"/>
  <c r="Q90" i="39"/>
  <c r="P90" i="39"/>
  <c r="O90" i="39"/>
  <c r="N90" i="39"/>
  <c r="M90" i="39"/>
  <c r="L90" i="39"/>
  <c r="K90" i="39"/>
  <c r="J90" i="39"/>
  <c r="E89" i="39"/>
  <c r="O89" i="39" s="1"/>
  <c r="D89" i="39"/>
  <c r="C89" i="39"/>
  <c r="S88" i="39"/>
  <c r="R88" i="39"/>
  <c r="Q88" i="39"/>
  <c r="P88" i="39"/>
  <c r="O88" i="39"/>
  <c r="N88" i="39"/>
  <c r="M88" i="39"/>
  <c r="L88" i="39"/>
  <c r="K88" i="39"/>
  <c r="J88" i="39"/>
  <c r="E87" i="39"/>
  <c r="D87" i="39"/>
  <c r="C87" i="39"/>
  <c r="S86" i="39"/>
  <c r="R86" i="39"/>
  <c r="Q86" i="39"/>
  <c r="P86" i="39"/>
  <c r="O86" i="39"/>
  <c r="N86" i="39"/>
  <c r="M86" i="39"/>
  <c r="L86" i="39"/>
  <c r="K86" i="39"/>
  <c r="J86" i="39"/>
  <c r="D85" i="39"/>
  <c r="C85" i="39"/>
  <c r="S84" i="39"/>
  <c r="R84" i="39"/>
  <c r="Q84" i="39"/>
  <c r="P84" i="39"/>
  <c r="O84" i="39"/>
  <c r="N84" i="39"/>
  <c r="M84" i="39"/>
  <c r="L84" i="39"/>
  <c r="K84" i="39"/>
  <c r="J84" i="39"/>
  <c r="D83" i="39"/>
  <c r="C83" i="39"/>
  <c r="I66" i="39"/>
  <c r="G71" i="39" s="1"/>
  <c r="S59" i="39"/>
  <c r="R59" i="39"/>
  <c r="Q59" i="39"/>
  <c r="P59" i="39"/>
  <c r="O59" i="39"/>
  <c r="N59" i="39"/>
  <c r="M59" i="39"/>
  <c r="L59" i="39"/>
  <c r="K59" i="39"/>
  <c r="J59" i="39"/>
  <c r="D58" i="39"/>
  <c r="S57" i="39"/>
  <c r="R57" i="39"/>
  <c r="Q57" i="39"/>
  <c r="P57" i="39"/>
  <c r="O57" i="39"/>
  <c r="N57" i="39"/>
  <c r="M57" i="39"/>
  <c r="L57" i="39"/>
  <c r="K57" i="39"/>
  <c r="J57" i="39"/>
  <c r="D56" i="39"/>
  <c r="S55" i="39"/>
  <c r="R55" i="39"/>
  <c r="Q55" i="39"/>
  <c r="P55" i="39"/>
  <c r="O55" i="39"/>
  <c r="N55" i="39"/>
  <c r="M55" i="39"/>
  <c r="L55" i="39"/>
  <c r="K55" i="39"/>
  <c r="J55" i="39"/>
  <c r="D54" i="39"/>
  <c r="S53" i="39"/>
  <c r="R53" i="39"/>
  <c r="Q53" i="39"/>
  <c r="P53" i="39"/>
  <c r="O53" i="39"/>
  <c r="N53" i="39"/>
  <c r="M53" i="39"/>
  <c r="L53" i="39"/>
  <c r="K53" i="39"/>
  <c r="J53" i="39"/>
  <c r="D52" i="39"/>
  <c r="S51" i="39"/>
  <c r="R51" i="39"/>
  <c r="Q51" i="39"/>
  <c r="P51" i="39"/>
  <c r="O51" i="39"/>
  <c r="N51" i="39"/>
  <c r="M51" i="39"/>
  <c r="L51" i="39"/>
  <c r="K51" i="39"/>
  <c r="J51" i="39"/>
  <c r="D50" i="39"/>
  <c r="S49" i="39"/>
  <c r="R49" i="39"/>
  <c r="Q49" i="39"/>
  <c r="P49" i="39"/>
  <c r="O49" i="39"/>
  <c r="N49" i="39"/>
  <c r="M49" i="39"/>
  <c r="L49" i="39"/>
  <c r="K49" i="39"/>
  <c r="J49" i="39"/>
  <c r="D48" i="39"/>
  <c r="S47" i="39"/>
  <c r="R47" i="39"/>
  <c r="Q47" i="39"/>
  <c r="P47" i="39"/>
  <c r="O47" i="39"/>
  <c r="N47" i="39"/>
  <c r="M47" i="39"/>
  <c r="L47" i="39"/>
  <c r="K47" i="39"/>
  <c r="J47" i="39"/>
  <c r="D46" i="39"/>
  <c r="S45" i="39"/>
  <c r="R45" i="39"/>
  <c r="Q45" i="39"/>
  <c r="P45" i="39"/>
  <c r="O45" i="39"/>
  <c r="N45" i="39"/>
  <c r="M45" i="39"/>
  <c r="L45" i="39"/>
  <c r="K45" i="39"/>
  <c r="J45" i="39"/>
  <c r="D44" i="39"/>
  <c r="S43" i="39"/>
  <c r="R43" i="39"/>
  <c r="Q43" i="39"/>
  <c r="P43" i="39"/>
  <c r="O43" i="39"/>
  <c r="N43" i="39"/>
  <c r="M43" i="39"/>
  <c r="L43" i="39"/>
  <c r="K43" i="39"/>
  <c r="J43" i="39"/>
  <c r="D42" i="39"/>
  <c r="S41" i="39"/>
  <c r="R41" i="39"/>
  <c r="Q41" i="39"/>
  <c r="P41" i="39"/>
  <c r="O41" i="39"/>
  <c r="N41" i="39"/>
  <c r="M41" i="39"/>
  <c r="L41" i="39"/>
  <c r="K41" i="39"/>
  <c r="J41" i="39"/>
  <c r="D40" i="39"/>
  <c r="S39" i="39"/>
  <c r="R39" i="39"/>
  <c r="Q39" i="39"/>
  <c r="P39" i="39"/>
  <c r="O39" i="39"/>
  <c r="N39" i="39"/>
  <c r="M39" i="39"/>
  <c r="L39" i="39"/>
  <c r="K39" i="39"/>
  <c r="J39" i="39"/>
  <c r="D38" i="39"/>
  <c r="S37" i="39"/>
  <c r="R37" i="39"/>
  <c r="Q37" i="39"/>
  <c r="P37" i="39"/>
  <c r="O37" i="39"/>
  <c r="N37" i="39"/>
  <c r="M37" i="39"/>
  <c r="L37" i="39"/>
  <c r="K37" i="39"/>
  <c r="J37" i="39"/>
  <c r="D36" i="39"/>
  <c r="S35" i="39"/>
  <c r="R35" i="39"/>
  <c r="Q35" i="39"/>
  <c r="P35" i="39"/>
  <c r="O35" i="39"/>
  <c r="N35" i="39"/>
  <c r="M35" i="39"/>
  <c r="L35" i="39"/>
  <c r="K35" i="39"/>
  <c r="J35" i="39"/>
  <c r="D34" i="39"/>
  <c r="S33" i="39"/>
  <c r="R33" i="39"/>
  <c r="Q33" i="39"/>
  <c r="P33" i="39"/>
  <c r="O33" i="39"/>
  <c r="N33" i="39"/>
  <c r="M33" i="39"/>
  <c r="L33" i="39"/>
  <c r="K33" i="39"/>
  <c r="J33" i="39"/>
  <c r="D32" i="39"/>
  <c r="S31" i="39"/>
  <c r="R31" i="39"/>
  <c r="Q31" i="39"/>
  <c r="P31" i="39"/>
  <c r="O31" i="39"/>
  <c r="N31" i="39"/>
  <c r="M31" i="39"/>
  <c r="L31" i="39"/>
  <c r="K31" i="39"/>
  <c r="J31" i="39"/>
  <c r="D30" i="39"/>
  <c r="S29" i="39"/>
  <c r="R29" i="39"/>
  <c r="Q29" i="39"/>
  <c r="P29" i="39"/>
  <c r="O29" i="39"/>
  <c r="N29" i="39"/>
  <c r="M29" i="39"/>
  <c r="L29" i="39"/>
  <c r="K29" i="39"/>
  <c r="J29" i="39"/>
  <c r="D28" i="39"/>
  <c r="S27" i="39"/>
  <c r="R27" i="39"/>
  <c r="Q27" i="39"/>
  <c r="P27" i="39"/>
  <c r="O27" i="39"/>
  <c r="N27" i="39"/>
  <c r="M27" i="39"/>
  <c r="L27" i="39"/>
  <c r="K27" i="39"/>
  <c r="J27" i="39"/>
  <c r="D26" i="39"/>
  <c r="S25" i="39"/>
  <c r="R25" i="39"/>
  <c r="Q25" i="39"/>
  <c r="P25" i="39"/>
  <c r="O25" i="39"/>
  <c r="N25" i="39"/>
  <c r="M25" i="39"/>
  <c r="L25" i="39"/>
  <c r="K25" i="39"/>
  <c r="J25" i="39"/>
  <c r="D24" i="39"/>
  <c r="S23" i="39"/>
  <c r="R23" i="39"/>
  <c r="Q23" i="39"/>
  <c r="P23" i="39"/>
  <c r="O23" i="39"/>
  <c r="N23" i="39"/>
  <c r="M23" i="39"/>
  <c r="L23" i="39"/>
  <c r="K23" i="39"/>
  <c r="J23" i="39"/>
  <c r="D22" i="39"/>
  <c r="S21" i="39"/>
  <c r="R21" i="39"/>
  <c r="Q21" i="39"/>
  <c r="P21" i="39"/>
  <c r="O21" i="39"/>
  <c r="N21" i="39"/>
  <c r="M21" i="39"/>
  <c r="L21" i="39"/>
  <c r="K21" i="39"/>
  <c r="J21" i="39"/>
  <c r="D20" i="39"/>
  <c r="D18" i="39"/>
  <c r="C18" i="39"/>
  <c r="D15" i="39"/>
  <c r="R11" i="39"/>
  <c r="P11" i="39"/>
  <c r="N11" i="39"/>
  <c r="L11" i="39"/>
  <c r="L71" i="39" s="1"/>
  <c r="K11" i="39"/>
  <c r="J11" i="39"/>
  <c r="G11" i="39"/>
  <c r="G580" i="39" s="1"/>
  <c r="R707" i="38"/>
  <c r="S693" i="38"/>
  <c r="R693" i="38"/>
  <c r="Q693" i="38"/>
  <c r="P693" i="38"/>
  <c r="O693" i="38"/>
  <c r="N693" i="38"/>
  <c r="M693" i="38"/>
  <c r="L693" i="38"/>
  <c r="K693" i="38"/>
  <c r="J693" i="38"/>
  <c r="D692" i="38"/>
  <c r="B692" i="38"/>
  <c r="S691" i="38"/>
  <c r="R691" i="38"/>
  <c r="Q691" i="38"/>
  <c r="P691" i="38"/>
  <c r="O691" i="38"/>
  <c r="N691" i="38"/>
  <c r="M691" i="38"/>
  <c r="L691" i="38"/>
  <c r="K691" i="38"/>
  <c r="J691" i="38"/>
  <c r="D690" i="38"/>
  <c r="B690" i="38"/>
  <c r="S689" i="38"/>
  <c r="R689" i="38"/>
  <c r="Q689" i="38"/>
  <c r="P689" i="38"/>
  <c r="O689" i="38"/>
  <c r="N689" i="38"/>
  <c r="M689" i="38"/>
  <c r="L689" i="38"/>
  <c r="K689" i="38"/>
  <c r="J689" i="38"/>
  <c r="D688" i="38"/>
  <c r="B688" i="38"/>
  <c r="S687" i="38"/>
  <c r="R687" i="38"/>
  <c r="Q687" i="38"/>
  <c r="P687" i="38"/>
  <c r="O687" i="38"/>
  <c r="N687" i="38"/>
  <c r="M687" i="38"/>
  <c r="L687" i="38"/>
  <c r="K687" i="38"/>
  <c r="J687" i="38"/>
  <c r="D686" i="38"/>
  <c r="B686" i="38"/>
  <c r="S685" i="38"/>
  <c r="R685" i="38"/>
  <c r="Q685" i="38"/>
  <c r="P685" i="38"/>
  <c r="O685" i="38"/>
  <c r="N685" i="38"/>
  <c r="M685" i="38"/>
  <c r="L685" i="38"/>
  <c r="K685" i="38"/>
  <c r="J685" i="38"/>
  <c r="D684" i="38"/>
  <c r="B684" i="38"/>
  <c r="S683" i="38"/>
  <c r="R683" i="38"/>
  <c r="Q683" i="38"/>
  <c r="P683" i="38"/>
  <c r="O683" i="38"/>
  <c r="N683" i="38"/>
  <c r="M683" i="38"/>
  <c r="L683" i="38"/>
  <c r="K683" i="38"/>
  <c r="J683" i="38"/>
  <c r="D682" i="38"/>
  <c r="B682" i="38"/>
  <c r="S681" i="38"/>
  <c r="R681" i="38"/>
  <c r="Q681" i="38"/>
  <c r="P681" i="38"/>
  <c r="O681" i="38"/>
  <c r="N681" i="38"/>
  <c r="M681" i="38"/>
  <c r="L681" i="38"/>
  <c r="K681" i="38"/>
  <c r="J681" i="38"/>
  <c r="D680" i="38"/>
  <c r="B680" i="38"/>
  <c r="S679" i="38"/>
  <c r="R679" i="38"/>
  <c r="Q679" i="38"/>
  <c r="P679" i="38"/>
  <c r="O679" i="38"/>
  <c r="N679" i="38"/>
  <c r="M679" i="38"/>
  <c r="L679" i="38"/>
  <c r="K679" i="38"/>
  <c r="J679" i="38"/>
  <c r="D678" i="38"/>
  <c r="B678" i="38"/>
  <c r="S677" i="38"/>
  <c r="R677" i="38"/>
  <c r="Q677" i="38"/>
  <c r="P677" i="38"/>
  <c r="O677" i="38"/>
  <c r="N677" i="38"/>
  <c r="M677" i="38"/>
  <c r="L677" i="38"/>
  <c r="K677" i="38"/>
  <c r="J677" i="38"/>
  <c r="D676" i="38"/>
  <c r="B676" i="38"/>
  <c r="S675" i="38"/>
  <c r="R675" i="38"/>
  <c r="Q675" i="38"/>
  <c r="P675" i="38"/>
  <c r="O675" i="38"/>
  <c r="N675" i="38"/>
  <c r="M675" i="38"/>
  <c r="L675" i="38"/>
  <c r="K675" i="38"/>
  <c r="J675" i="38"/>
  <c r="D674" i="38"/>
  <c r="B674" i="38"/>
  <c r="S673" i="38"/>
  <c r="R673" i="38"/>
  <c r="Q673" i="38"/>
  <c r="P673" i="38"/>
  <c r="O673" i="38"/>
  <c r="N673" i="38"/>
  <c r="M673" i="38"/>
  <c r="L673" i="38"/>
  <c r="K673" i="38"/>
  <c r="J673" i="38"/>
  <c r="D672" i="38"/>
  <c r="B672" i="38"/>
  <c r="S671" i="38"/>
  <c r="R671" i="38"/>
  <c r="Q671" i="38"/>
  <c r="P671" i="38"/>
  <c r="O671" i="38"/>
  <c r="N671" i="38"/>
  <c r="M671" i="38"/>
  <c r="L671" i="38"/>
  <c r="K671" i="38"/>
  <c r="J671" i="38"/>
  <c r="D670" i="38"/>
  <c r="B670" i="38"/>
  <c r="S669" i="38"/>
  <c r="R669" i="38"/>
  <c r="Q669" i="38"/>
  <c r="P669" i="38"/>
  <c r="O669" i="38"/>
  <c r="N669" i="38"/>
  <c r="M669" i="38"/>
  <c r="L669" i="38"/>
  <c r="K669" i="38"/>
  <c r="J669" i="38"/>
  <c r="D668" i="38"/>
  <c r="B668" i="38"/>
  <c r="S667" i="38"/>
  <c r="R667" i="38"/>
  <c r="Q667" i="38"/>
  <c r="P667" i="38"/>
  <c r="O667" i="38"/>
  <c r="N667" i="38"/>
  <c r="M667" i="38"/>
  <c r="L667" i="38"/>
  <c r="K667" i="38"/>
  <c r="J667" i="38"/>
  <c r="D666" i="38"/>
  <c r="B666" i="38"/>
  <c r="S665" i="38"/>
  <c r="R665" i="38"/>
  <c r="Q665" i="38"/>
  <c r="P665" i="38"/>
  <c r="O665" i="38"/>
  <c r="N665" i="38"/>
  <c r="M665" i="38"/>
  <c r="L665" i="38"/>
  <c r="K665" i="38"/>
  <c r="J665" i="38"/>
  <c r="D664" i="38"/>
  <c r="B664" i="38"/>
  <c r="S663" i="38"/>
  <c r="R663" i="38"/>
  <c r="Q663" i="38"/>
  <c r="P663" i="38"/>
  <c r="O663" i="38"/>
  <c r="N663" i="38"/>
  <c r="M663" i="38"/>
  <c r="L663" i="38"/>
  <c r="K663" i="38"/>
  <c r="J663" i="38"/>
  <c r="D662" i="38"/>
  <c r="B662" i="38"/>
  <c r="S661" i="38"/>
  <c r="R661" i="38"/>
  <c r="Q661" i="38"/>
  <c r="P661" i="38"/>
  <c r="O661" i="38"/>
  <c r="N661" i="38"/>
  <c r="M661" i="38"/>
  <c r="L661" i="38"/>
  <c r="K661" i="38"/>
  <c r="J661" i="38"/>
  <c r="D660" i="38"/>
  <c r="B660" i="38"/>
  <c r="S659" i="38"/>
  <c r="R659" i="38"/>
  <c r="Q659" i="38"/>
  <c r="P659" i="38"/>
  <c r="O659" i="38"/>
  <c r="N659" i="38"/>
  <c r="M659" i="38"/>
  <c r="L659" i="38"/>
  <c r="K659" i="38"/>
  <c r="J659" i="38"/>
  <c r="D658" i="38"/>
  <c r="B658" i="38"/>
  <c r="S657" i="38"/>
  <c r="R657" i="38"/>
  <c r="Q657" i="38"/>
  <c r="P657" i="38"/>
  <c r="O657" i="38"/>
  <c r="N657" i="38"/>
  <c r="M657" i="38"/>
  <c r="L657" i="38"/>
  <c r="K657" i="38"/>
  <c r="J657" i="38"/>
  <c r="D656" i="38"/>
  <c r="B656" i="38"/>
  <c r="S655" i="38"/>
  <c r="R655" i="38"/>
  <c r="Q655" i="38"/>
  <c r="P655" i="38"/>
  <c r="O655" i="38"/>
  <c r="N655" i="38"/>
  <c r="M655" i="38"/>
  <c r="L655" i="38"/>
  <c r="K655" i="38"/>
  <c r="J655" i="38"/>
  <c r="D654" i="38"/>
  <c r="B654" i="38"/>
  <c r="S653" i="38"/>
  <c r="R653" i="38"/>
  <c r="Q653" i="38"/>
  <c r="P653" i="38"/>
  <c r="O653" i="38"/>
  <c r="N653" i="38"/>
  <c r="M653" i="38"/>
  <c r="L653" i="38"/>
  <c r="K653" i="38"/>
  <c r="J653" i="38"/>
  <c r="D652" i="38"/>
  <c r="B652" i="38"/>
  <c r="S651" i="38"/>
  <c r="R651" i="38"/>
  <c r="Q651" i="38"/>
  <c r="P651" i="38"/>
  <c r="O651" i="38"/>
  <c r="N651" i="38"/>
  <c r="M651" i="38"/>
  <c r="L651" i="38"/>
  <c r="K651" i="38"/>
  <c r="J651" i="38"/>
  <c r="D650" i="38"/>
  <c r="B650" i="38"/>
  <c r="S649" i="38"/>
  <c r="R649" i="38"/>
  <c r="Q649" i="38"/>
  <c r="P649" i="38"/>
  <c r="O649" i="38"/>
  <c r="N649" i="38"/>
  <c r="M649" i="38"/>
  <c r="L649" i="38"/>
  <c r="K649" i="38"/>
  <c r="J649" i="38"/>
  <c r="D648" i="38"/>
  <c r="S647" i="38"/>
  <c r="R647" i="38"/>
  <c r="Q647" i="38"/>
  <c r="P647" i="38"/>
  <c r="O647" i="38"/>
  <c r="N647" i="38"/>
  <c r="M647" i="38"/>
  <c r="L647" i="38"/>
  <c r="K647" i="38"/>
  <c r="J647" i="38"/>
  <c r="D646" i="38"/>
  <c r="D644" i="38"/>
  <c r="D642" i="38"/>
  <c r="D637" i="38"/>
  <c r="D635" i="38"/>
  <c r="D633" i="38"/>
  <c r="D631" i="38"/>
  <c r="D629" i="38"/>
  <c r="D627" i="38"/>
  <c r="D625" i="38"/>
  <c r="D623" i="38"/>
  <c r="D621" i="38"/>
  <c r="D619" i="38"/>
  <c r="D617" i="38"/>
  <c r="D615" i="38"/>
  <c r="D613" i="38"/>
  <c r="D611" i="38"/>
  <c r="D609" i="38"/>
  <c r="D607" i="38"/>
  <c r="D605" i="38"/>
  <c r="D603" i="38"/>
  <c r="D601" i="38"/>
  <c r="D599" i="38"/>
  <c r="D597" i="38"/>
  <c r="D595" i="38"/>
  <c r="D593" i="38"/>
  <c r="D591" i="38"/>
  <c r="D589" i="38"/>
  <c r="D587" i="38"/>
  <c r="I575" i="38"/>
  <c r="S562" i="38"/>
  <c r="R562" i="38"/>
  <c r="Q562" i="38"/>
  <c r="P562" i="38"/>
  <c r="O562" i="38"/>
  <c r="N562" i="38"/>
  <c r="M562" i="38"/>
  <c r="L562" i="38"/>
  <c r="K562" i="38"/>
  <c r="J562" i="38"/>
  <c r="G561" i="38"/>
  <c r="E561" i="38"/>
  <c r="D561" i="38"/>
  <c r="C561" i="38"/>
  <c r="I561" i="38" s="1"/>
  <c r="B561" i="38"/>
  <c r="S560" i="38"/>
  <c r="R560" i="38"/>
  <c r="Q560" i="38"/>
  <c r="P560" i="38"/>
  <c r="O560" i="38"/>
  <c r="N560" i="38"/>
  <c r="M560" i="38"/>
  <c r="L560" i="38"/>
  <c r="K560" i="38"/>
  <c r="J560" i="38"/>
  <c r="G559" i="38"/>
  <c r="E559" i="38"/>
  <c r="D559" i="38"/>
  <c r="C559" i="38"/>
  <c r="I559" i="38" s="1"/>
  <c r="B559" i="38"/>
  <c r="S558" i="38"/>
  <c r="R558" i="38"/>
  <c r="Q558" i="38"/>
  <c r="P558" i="38"/>
  <c r="O558" i="38"/>
  <c r="N558" i="38"/>
  <c r="M558" i="38"/>
  <c r="L558" i="38"/>
  <c r="K558" i="38"/>
  <c r="J558" i="38"/>
  <c r="G557" i="38"/>
  <c r="E557" i="38"/>
  <c r="D557" i="38"/>
  <c r="C557" i="38"/>
  <c r="B557" i="38"/>
  <c r="S556" i="38"/>
  <c r="R556" i="38"/>
  <c r="Q556" i="38"/>
  <c r="P556" i="38"/>
  <c r="O556" i="38"/>
  <c r="N556" i="38"/>
  <c r="M556" i="38"/>
  <c r="L556" i="38"/>
  <c r="K556" i="38"/>
  <c r="J556" i="38"/>
  <c r="G555" i="38"/>
  <c r="E555" i="38"/>
  <c r="D555" i="38"/>
  <c r="C555" i="38"/>
  <c r="I555" i="38" s="1"/>
  <c r="B555" i="38"/>
  <c r="S554" i="38"/>
  <c r="R554" i="38"/>
  <c r="Q554" i="38"/>
  <c r="P554" i="38"/>
  <c r="O554" i="38"/>
  <c r="N554" i="38"/>
  <c r="M554" i="38"/>
  <c r="L554" i="38"/>
  <c r="K554" i="38"/>
  <c r="J554" i="38"/>
  <c r="G553" i="38"/>
  <c r="E553" i="38"/>
  <c r="D553" i="38"/>
  <c r="C553" i="38"/>
  <c r="B553" i="38"/>
  <c r="B551" i="38"/>
  <c r="S547" i="38"/>
  <c r="R547" i="38"/>
  <c r="Q547" i="38"/>
  <c r="P547" i="38"/>
  <c r="O547" i="38"/>
  <c r="N547" i="38"/>
  <c r="M547" i="38"/>
  <c r="L547" i="38"/>
  <c r="K547" i="38"/>
  <c r="J547" i="38"/>
  <c r="D546" i="38"/>
  <c r="C546" i="38"/>
  <c r="I546" i="38" s="1"/>
  <c r="G546" i="38" s="1"/>
  <c r="S545" i="38"/>
  <c r="R545" i="38"/>
  <c r="Q545" i="38"/>
  <c r="P545" i="38"/>
  <c r="O545" i="38"/>
  <c r="N545" i="38"/>
  <c r="M545" i="38"/>
  <c r="L545" i="38"/>
  <c r="K545" i="38"/>
  <c r="J545" i="38"/>
  <c r="D544" i="38"/>
  <c r="C544" i="38"/>
  <c r="I544" i="38" s="1"/>
  <c r="G544" i="38" s="1"/>
  <c r="S543" i="38"/>
  <c r="R543" i="38"/>
  <c r="Q543" i="38"/>
  <c r="P543" i="38"/>
  <c r="O543" i="38"/>
  <c r="N543" i="38"/>
  <c r="M543" i="38"/>
  <c r="L543" i="38"/>
  <c r="K543" i="38"/>
  <c r="J543" i="38"/>
  <c r="D542" i="38"/>
  <c r="C542" i="38"/>
  <c r="I542" i="38" s="1"/>
  <c r="G542" i="38" s="1"/>
  <c r="S541" i="38"/>
  <c r="R541" i="38"/>
  <c r="Q541" i="38"/>
  <c r="P541" i="38"/>
  <c r="O541" i="38"/>
  <c r="N541" i="38"/>
  <c r="M541" i="38"/>
  <c r="L541" i="38"/>
  <c r="K541" i="38"/>
  <c r="J541" i="38"/>
  <c r="D540" i="38"/>
  <c r="C540" i="38"/>
  <c r="I540" i="38" s="1"/>
  <c r="G540" i="38" s="1"/>
  <c r="S539" i="38"/>
  <c r="R539" i="38"/>
  <c r="Q539" i="38"/>
  <c r="P539" i="38"/>
  <c r="O539" i="38"/>
  <c r="N539" i="38"/>
  <c r="M539" i="38"/>
  <c r="L539" i="38"/>
  <c r="K539" i="38"/>
  <c r="J539" i="38"/>
  <c r="D538" i="38"/>
  <c r="C538" i="38"/>
  <c r="I538" i="38" s="1"/>
  <c r="G538" i="38" s="1"/>
  <c r="S537" i="38"/>
  <c r="R537" i="38"/>
  <c r="Q537" i="38"/>
  <c r="P537" i="38"/>
  <c r="O537" i="38"/>
  <c r="N537" i="38"/>
  <c r="M537" i="38"/>
  <c r="L537" i="38"/>
  <c r="K537" i="38"/>
  <c r="J537" i="38"/>
  <c r="D536" i="38"/>
  <c r="S535" i="38"/>
  <c r="R535" i="38"/>
  <c r="Q535" i="38"/>
  <c r="P535" i="38"/>
  <c r="O535" i="38"/>
  <c r="N535" i="38"/>
  <c r="M535" i="38"/>
  <c r="L535" i="38"/>
  <c r="K535" i="38"/>
  <c r="J535" i="38"/>
  <c r="D534" i="38"/>
  <c r="S533" i="38"/>
  <c r="R533" i="38"/>
  <c r="Q533" i="38"/>
  <c r="P533" i="38"/>
  <c r="O533" i="38"/>
  <c r="N533" i="38"/>
  <c r="M533" i="38"/>
  <c r="L533" i="38"/>
  <c r="K533" i="38"/>
  <c r="J533" i="38"/>
  <c r="D532" i="38"/>
  <c r="S531" i="38"/>
  <c r="R531" i="38"/>
  <c r="Q531" i="38"/>
  <c r="P531" i="38"/>
  <c r="O531" i="38"/>
  <c r="N531" i="38"/>
  <c r="M531" i="38"/>
  <c r="L531" i="38"/>
  <c r="K531" i="38"/>
  <c r="J531" i="38"/>
  <c r="D530" i="38"/>
  <c r="S529" i="38"/>
  <c r="R529" i="38"/>
  <c r="Q529" i="38"/>
  <c r="P529" i="38"/>
  <c r="O529" i="38"/>
  <c r="N529" i="38"/>
  <c r="M529" i="38"/>
  <c r="L529" i="38"/>
  <c r="K529" i="38"/>
  <c r="J529" i="38"/>
  <c r="D528" i="38"/>
  <c r="S527" i="38"/>
  <c r="R527" i="38"/>
  <c r="Q527" i="38"/>
  <c r="P527" i="38"/>
  <c r="O527" i="38"/>
  <c r="N527" i="38"/>
  <c r="M527" i="38"/>
  <c r="L527" i="38"/>
  <c r="K527" i="38"/>
  <c r="J527" i="38"/>
  <c r="D526" i="38"/>
  <c r="S525" i="38"/>
  <c r="R525" i="38"/>
  <c r="Q525" i="38"/>
  <c r="P525" i="38"/>
  <c r="O525" i="38"/>
  <c r="N525" i="38"/>
  <c r="M525" i="38"/>
  <c r="L525" i="38"/>
  <c r="K525" i="38"/>
  <c r="J525" i="38"/>
  <c r="D524" i="38"/>
  <c r="S523" i="38"/>
  <c r="R523" i="38"/>
  <c r="Q523" i="38"/>
  <c r="P523" i="38"/>
  <c r="O523" i="38"/>
  <c r="N523" i="38"/>
  <c r="M523" i="38"/>
  <c r="L523" i="38"/>
  <c r="K523" i="38"/>
  <c r="J523" i="38"/>
  <c r="D522" i="38"/>
  <c r="S521" i="38"/>
  <c r="R521" i="38"/>
  <c r="Q521" i="38"/>
  <c r="P521" i="38"/>
  <c r="O521" i="38"/>
  <c r="N521" i="38"/>
  <c r="M521" i="38"/>
  <c r="L521" i="38"/>
  <c r="K521" i="38"/>
  <c r="J521" i="38"/>
  <c r="D520" i="38"/>
  <c r="S519" i="38"/>
  <c r="R519" i="38"/>
  <c r="Q519" i="38"/>
  <c r="P519" i="38"/>
  <c r="O519" i="38"/>
  <c r="N519" i="38"/>
  <c r="M519" i="38"/>
  <c r="L519" i="38"/>
  <c r="K519" i="38"/>
  <c r="J519" i="38"/>
  <c r="D518" i="38"/>
  <c r="S517" i="38"/>
  <c r="R517" i="38"/>
  <c r="Q517" i="38"/>
  <c r="P517" i="38"/>
  <c r="O517" i="38"/>
  <c r="N517" i="38"/>
  <c r="M517" i="38"/>
  <c r="L517" i="38"/>
  <c r="K517" i="38"/>
  <c r="J517" i="38"/>
  <c r="D516" i="38"/>
  <c r="S515" i="38"/>
  <c r="R515" i="38"/>
  <c r="Q515" i="38"/>
  <c r="P515" i="38"/>
  <c r="O515" i="38"/>
  <c r="N515" i="38"/>
  <c r="M515" i="38"/>
  <c r="L515" i="38"/>
  <c r="K515" i="38"/>
  <c r="J515" i="38"/>
  <c r="D514" i="38"/>
  <c r="S513" i="38"/>
  <c r="R513" i="38"/>
  <c r="Q513" i="38"/>
  <c r="P513" i="38"/>
  <c r="O513" i="38"/>
  <c r="N513" i="38"/>
  <c r="M513" i="38"/>
  <c r="L513" i="38"/>
  <c r="K513" i="38"/>
  <c r="J513" i="38"/>
  <c r="D512" i="38"/>
  <c r="S511" i="38"/>
  <c r="R511" i="38"/>
  <c r="Q511" i="38"/>
  <c r="P511" i="38"/>
  <c r="O511" i="38"/>
  <c r="N511" i="38"/>
  <c r="M511" i="38"/>
  <c r="L511" i="38"/>
  <c r="K511" i="38"/>
  <c r="J511" i="38"/>
  <c r="D510" i="38"/>
  <c r="S509" i="38"/>
  <c r="R509" i="38"/>
  <c r="Q509" i="38"/>
  <c r="P509" i="38"/>
  <c r="O509" i="38"/>
  <c r="N509" i="38"/>
  <c r="M509" i="38"/>
  <c r="L509" i="38"/>
  <c r="K509" i="38"/>
  <c r="J509" i="38"/>
  <c r="D508" i="38"/>
  <c r="S501" i="38"/>
  <c r="R501" i="38"/>
  <c r="Q501" i="38"/>
  <c r="P501" i="38"/>
  <c r="O501" i="38"/>
  <c r="N501" i="38"/>
  <c r="M501" i="38"/>
  <c r="L501" i="38"/>
  <c r="K501" i="38"/>
  <c r="J501" i="38"/>
  <c r="D500" i="38"/>
  <c r="S499" i="38"/>
  <c r="R499" i="38"/>
  <c r="Q499" i="38"/>
  <c r="P499" i="38"/>
  <c r="O499" i="38"/>
  <c r="N499" i="38"/>
  <c r="M499" i="38"/>
  <c r="L499" i="38"/>
  <c r="K499" i="38"/>
  <c r="J499" i="38"/>
  <c r="D498" i="38"/>
  <c r="S497" i="38"/>
  <c r="R497" i="38"/>
  <c r="Q497" i="38"/>
  <c r="P497" i="38"/>
  <c r="O497" i="38"/>
  <c r="N497" i="38"/>
  <c r="M497" i="38"/>
  <c r="L497" i="38"/>
  <c r="K497" i="38"/>
  <c r="J497" i="38"/>
  <c r="D496" i="38"/>
  <c r="S495" i="38"/>
  <c r="R495" i="38"/>
  <c r="Q495" i="38"/>
  <c r="P495" i="38"/>
  <c r="O495" i="38"/>
  <c r="N495" i="38"/>
  <c r="M495" i="38"/>
  <c r="L495" i="38"/>
  <c r="K495" i="38"/>
  <c r="J495" i="38"/>
  <c r="D494" i="38"/>
  <c r="S493" i="38"/>
  <c r="R493" i="38"/>
  <c r="Q493" i="38"/>
  <c r="P493" i="38"/>
  <c r="O493" i="38"/>
  <c r="N493" i="38"/>
  <c r="M493" i="38"/>
  <c r="L493" i="38"/>
  <c r="K493" i="38"/>
  <c r="J493" i="38"/>
  <c r="D492" i="38"/>
  <c r="S491" i="38"/>
  <c r="R491" i="38"/>
  <c r="Q491" i="38"/>
  <c r="P491" i="38"/>
  <c r="O491" i="38"/>
  <c r="N491" i="38"/>
  <c r="M491" i="38"/>
  <c r="L491" i="38"/>
  <c r="K491" i="38"/>
  <c r="J491" i="38"/>
  <c r="D490" i="38"/>
  <c r="R489" i="38"/>
  <c r="P489" i="38"/>
  <c r="O489" i="38"/>
  <c r="L489" i="38"/>
  <c r="K489" i="38"/>
  <c r="D488" i="38"/>
  <c r="S487" i="38"/>
  <c r="R487" i="38"/>
  <c r="Q487" i="38"/>
  <c r="P487" i="38"/>
  <c r="O487" i="38"/>
  <c r="N487" i="38"/>
  <c r="M487" i="38"/>
  <c r="L487" i="38"/>
  <c r="K487" i="38"/>
  <c r="J487" i="38"/>
  <c r="D486" i="38"/>
  <c r="S485" i="38"/>
  <c r="R485" i="38"/>
  <c r="Q485" i="38"/>
  <c r="P485" i="38"/>
  <c r="O485" i="38"/>
  <c r="N485" i="38"/>
  <c r="M485" i="38"/>
  <c r="L485" i="38"/>
  <c r="K485" i="38"/>
  <c r="J485" i="38"/>
  <c r="D484" i="38"/>
  <c r="S483" i="38"/>
  <c r="R483" i="38"/>
  <c r="Q483" i="38"/>
  <c r="P483" i="38"/>
  <c r="O483" i="38"/>
  <c r="N483" i="38"/>
  <c r="M483" i="38"/>
  <c r="L483" i="38"/>
  <c r="K483" i="38"/>
  <c r="J483" i="38"/>
  <c r="D482" i="38"/>
  <c r="S481" i="38"/>
  <c r="R481" i="38"/>
  <c r="Q481" i="38"/>
  <c r="P481" i="38"/>
  <c r="O481" i="38"/>
  <c r="N481" i="38"/>
  <c r="M481" i="38"/>
  <c r="L481" i="38"/>
  <c r="K481" i="38"/>
  <c r="J481" i="38"/>
  <c r="D480" i="38"/>
  <c r="S479" i="38"/>
  <c r="R479" i="38"/>
  <c r="Q479" i="38"/>
  <c r="P479" i="38"/>
  <c r="O479" i="38"/>
  <c r="N479" i="38"/>
  <c r="M479" i="38"/>
  <c r="L479" i="38"/>
  <c r="K479" i="38"/>
  <c r="J479" i="38"/>
  <c r="D478" i="38"/>
  <c r="S477" i="38"/>
  <c r="R477" i="38"/>
  <c r="Q477" i="38"/>
  <c r="P477" i="38"/>
  <c r="O477" i="38"/>
  <c r="N477" i="38"/>
  <c r="M477" i="38"/>
  <c r="L477" i="38"/>
  <c r="K477" i="38"/>
  <c r="J477" i="38"/>
  <c r="D476" i="38"/>
  <c r="S475" i="38"/>
  <c r="R475" i="38"/>
  <c r="Q475" i="38"/>
  <c r="P475" i="38"/>
  <c r="O475" i="38"/>
  <c r="N475" i="38"/>
  <c r="M475" i="38"/>
  <c r="L475" i="38"/>
  <c r="K475" i="38"/>
  <c r="J475" i="38"/>
  <c r="D474" i="38"/>
  <c r="S473" i="38"/>
  <c r="R473" i="38"/>
  <c r="Q473" i="38"/>
  <c r="P473" i="38"/>
  <c r="O473" i="38"/>
  <c r="N473" i="38"/>
  <c r="M473" i="38"/>
  <c r="L473" i="38"/>
  <c r="K473" i="38"/>
  <c r="J473" i="38"/>
  <c r="D472" i="38"/>
  <c r="S471" i="38"/>
  <c r="R471" i="38"/>
  <c r="Q471" i="38"/>
  <c r="P471" i="38"/>
  <c r="O471" i="38"/>
  <c r="N471" i="38"/>
  <c r="M471" i="38"/>
  <c r="L471" i="38"/>
  <c r="K471" i="38"/>
  <c r="J471" i="38"/>
  <c r="D470" i="38"/>
  <c r="S469" i="38"/>
  <c r="R469" i="38"/>
  <c r="Q469" i="38"/>
  <c r="P469" i="38"/>
  <c r="O469" i="38"/>
  <c r="N469" i="38"/>
  <c r="M469" i="38"/>
  <c r="L469" i="38"/>
  <c r="K469" i="38"/>
  <c r="J469" i="38"/>
  <c r="D468" i="38"/>
  <c r="S467" i="38"/>
  <c r="R467" i="38"/>
  <c r="Q467" i="38"/>
  <c r="P467" i="38"/>
  <c r="O467" i="38"/>
  <c r="N467" i="38"/>
  <c r="M467" i="38"/>
  <c r="L467" i="38"/>
  <c r="K467" i="38"/>
  <c r="J467" i="38"/>
  <c r="D466" i="38"/>
  <c r="S465" i="38"/>
  <c r="R465" i="38"/>
  <c r="Q465" i="38"/>
  <c r="P465" i="38"/>
  <c r="O465" i="38"/>
  <c r="N465" i="38"/>
  <c r="M465" i="38"/>
  <c r="L465" i="38"/>
  <c r="K465" i="38"/>
  <c r="J465" i="38"/>
  <c r="D464" i="38"/>
  <c r="S463" i="38"/>
  <c r="R463" i="38"/>
  <c r="Q463" i="38"/>
  <c r="P463" i="38"/>
  <c r="O463" i="38"/>
  <c r="N463" i="38"/>
  <c r="M463" i="38"/>
  <c r="L463" i="38"/>
  <c r="K463" i="38"/>
  <c r="J463" i="38"/>
  <c r="D462" i="38"/>
  <c r="S456" i="38"/>
  <c r="R456" i="38"/>
  <c r="Q456" i="38"/>
  <c r="P456" i="38"/>
  <c r="O456" i="38"/>
  <c r="N456" i="38"/>
  <c r="M456" i="38"/>
  <c r="L456" i="38"/>
  <c r="K456" i="38"/>
  <c r="J456" i="38"/>
  <c r="D455" i="38"/>
  <c r="C455" i="38"/>
  <c r="I455" i="38" s="1"/>
  <c r="G455" i="38" s="1"/>
  <c r="S454" i="38"/>
  <c r="R454" i="38"/>
  <c r="Q454" i="38"/>
  <c r="P454" i="38"/>
  <c r="O454" i="38"/>
  <c r="N454" i="38"/>
  <c r="M454" i="38"/>
  <c r="L454" i="38"/>
  <c r="K454" i="38"/>
  <c r="J454" i="38"/>
  <c r="D453" i="38"/>
  <c r="C453" i="38"/>
  <c r="I453" i="38" s="1"/>
  <c r="G453" i="38" s="1"/>
  <c r="S452" i="38"/>
  <c r="R452" i="38"/>
  <c r="Q452" i="38"/>
  <c r="P452" i="38"/>
  <c r="O452" i="38"/>
  <c r="N452" i="38"/>
  <c r="M452" i="38"/>
  <c r="L452" i="38"/>
  <c r="K452" i="38"/>
  <c r="J452" i="38"/>
  <c r="D451" i="38"/>
  <c r="S450" i="38"/>
  <c r="R450" i="38"/>
  <c r="Q450" i="38"/>
  <c r="P450" i="38"/>
  <c r="O450" i="38"/>
  <c r="N450" i="38"/>
  <c r="M450" i="38"/>
  <c r="L450" i="38"/>
  <c r="K450" i="38"/>
  <c r="J450" i="38"/>
  <c r="D449" i="38"/>
  <c r="S448" i="38"/>
  <c r="R448" i="38"/>
  <c r="Q448" i="38"/>
  <c r="P448" i="38"/>
  <c r="O448" i="38"/>
  <c r="N448" i="38"/>
  <c r="M448" i="38"/>
  <c r="L448" i="38"/>
  <c r="K448" i="38"/>
  <c r="J448" i="38"/>
  <c r="D447" i="38"/>
  <c r="S446" i="38"/>
  <c r="R446" i="38"/>
  <c r="Q446" i="38"/>
  <c r="P446" i="38"/>
  <c r="O446" i="38"/>
  <c r="N446" i="38"/>
  <c r="M446" i="38"/>
  <c r="L446" i="38"/>
  <c r="K446" i="38"/>
  <c r="J446" i="38"/>
  <c r="D445" i="38"/>
  <c r="S444" i="38"/>
  <c r="R444" i="38"/>
  <c r="Q444" i="38"/>
  <c r="P444" i="38"/>
  <c r="O444" i="38"/>
  <c r="N444" i="38"/>
  <c r="M444" i="38"/>
  <c r="L444" i="38"/>
  <c r="K444" i="38"/>
  <c r="J444" i="38"/>
  <c r="D443" i="38"/>
  <c r="S442" i="38"/>
  <c r="R442" i="38"/>
  <c r="Q442" i="38"/>
  <c r="P442" i="38"/>
  <c r="O442" i="38"/>
  <c r="N442" i="38"/>
  <c r="M442" i="38"/>
  <c r="L442" i="38"/>
  <c r="K442" i="38"/>
  <c r="J442" i="38"/>
  <c r="D441" i="38"/>
  <c r="S440" i="38"/>
  <c r="R440" i="38"/>
  <c r="Q440" i="38"/>
  <c r="P440" i="38"/>
  <c r="O440" i="38"/>
  <c r="N440" i="38"/>
  <c r="M440" i="38"/>
  <c r="L440" i="38"/>
  <c r="K440" i="38"/>
  <c r="J440" i="38"/>
  <c r="D439" i="38"/>
  <c r="S438" i="38"/>
  <c r="R438" i="38"/>
  <c r="Q438" i="38"/>
  <c r="P438" i="38"/>
  <c r="O438" i="38"/>
  <c r="N438" i="38"/>
  <c r="M438" i="38"/>
  <c r="L438" i="38"/>
  <c r="K438" i="38"/>
  <c r="J438" i="38"/>
  <c r="D437" i="38"/>
  <c r="S436" i="38"/>
  <c r="R436" i="38"/>
  <c r="Q436" i="38"/>
  <c r="P436" i="38"/>
  <c r="O436" i="38"/>
  <c r="N436" i="38"/>
  <c r="M436" i="38"/>
  <c r="L436" i="38"/>
  <c r="K436" i="38"/>
  <c r="J436" i="38"/>
  <c r="D435" i="38"/>
  <c r="S434" i="38"/>
  <c r="R434" i="38"/>
  <c r="Q434" i="38"/>
  <c r="P434" i="38"/>
  <c r="O434" i="38"/>
  <c r="N434" i="38"/>
  <c r="M434" i="38"/>
  <c r="L434" i="38"/>
  <c r="K434" i="38"/>
  <c r="J434" i="38"/>
  <c r="D433" i="38"/>
  <c r="S432" i="38"/>
  <c r="R432" i="38"/>
  <c r="Q432" i="38"/>
  <c r="P432" i="38"/>
  <c r="O432" i="38"/>
  <c r="N432" i="38"/>
  <c r="M432" i="38"/>
  <c r="L432" i="38"/>
  <c r="K432" i="38"/>
  <c r="J432" i="38"/>
  <c r="D431" i="38"/>
  <c r="S430" i="38"/>
  <c r="R430" i="38"/>
  <c r="Q430" i="38"/>
  <c r="P430" i="38"/>
  <c r="O430" i="38"/>
  <c r="N430" i="38"/>
  <c r="M430" i="38"/>
  <c r="L430" i="38"/>
  <c r="K430" i="38"/>
  <c r="J430" i="38"/>
  <c r="D429" i="38"/>
  <c r="S428" i="38"/>
  <c r="R428" i="38"/>
  <c r="Q428" i="38"/>
  <c r="P428" i="38"/>
  <c r="O428" i="38"/>
  <c r="N428" i="38"/>
  <c r="M428" i="38"/>
  <c r="L428" i="38"/>
  <c r="K428" i="38"/>
  <c r="J428" i="38"/>
  <c r="D427" i="38"/>
  <c r="S426" i="38"/>
  <c r="R426" i="38"/>
  <c r="Q426" i="38"/>
  <c r="P426" i="38"/>
  <c r="O426" i="38"/>
  <c r="N426" i="38"/>
  <c r="M426" i="38"/>
  <c r="L426" i="38"/>
  <c r="K426" i="38"/>
  <c r="J426" i="38"/>
  <c r="D425" i="38"/>
  <c r="S424" i="38"/>
  <c r="R424" i="38"/>
  <c r="Q424" i="38"/>
  <c r="P424" i="38"/>
  <c r="O424" i="38"/>
  <c r="N424" i="38"/>
  <c r="M424" i="38"/>
  <c r="L424" i="38"/>
  <c r="K424" i="38"/>
  <c r="J424" i="38"/>
  <c r="D423" i="38"/>
  <c r="S422" i="38"/>
  <c r="R422" i="38"/>
  <c r="Q422" i="38"/>
  <c r="P422" i="38"/>
  <c r="O422" i="38"/>
  <c r="N422" i="38"/>
  <c r="M422" i="38"/>
  <c r="L422" i="38"/>
  <c r="K422" i="38"/>
  <c r="J422" i="38"/>
  <c r="D421" i="38"/>
  <c r="S420" i="38"/>
  <c r="R420" i="38"/>
  <c r="Q420" i="38"/>
  <c r="P420" i="38"/>
  <c r="O420" i="38"/>
  <c r="N420" i="38"/>
  <c r="M420" i="38"/>
  <c r="L420" i="38"/>
  <c r="K420" i="38"/>
  <c r="J420" i="38"/>
  <c r="D419" i="38"/>
  <c r="S418" i="38"/>
  <c r="R418" i="38"/>
  <c r="Q418" i="38"/>
  <c r="P418" i="38"/>
  <c r="O418" i="38"/>
  <c r="N418" i="38"/>
  <c r="M418" i="38"/>
  <c r="L418" i="38"/>
  <c r="K418" i="38"/>
  <c r="J418" i="38"/>
  <c r="D417" i="38"/>
  <c r="S408" i="38"/>
  <c r="R408" i="38"/>
  <c r="Q408" i="38"/>
  <c r="P408" i="38"/>
  <c r="O408" i="38"/>
  <c r="N408" i="38"/>
  <c r="M408" i="38"/>
  <c r="L408" i="38"/>
  <c r="K408" i="38"/>
  <c r="J408" i="38"/>
  <c r="D407" i="38"/>
  <c r="C407" i="38"/>
  <c r="I407" i="38" s="1"/>
  <c r="G407" i="38" s="1"/>
  <c r="S406" i="38"/>
  <c r="R406" i="38"/>
  <c r="Q406" i="38"/>
  <c r="P406" i="38"/>
  <c r="O406" i="38"/>
  <c r="N406" i="38"/>
  <c r="M406" i="38"/>
  <c r="L406" i="38"/>
  <c r="K406" i="38"/>
  <c r="J406" i="38"/>
  <c r="D405" i="38"/>
  <c r="C405" i="38"/>
  <c r="I405" i="38" s="1"/>
  <c r="G405" i="38" s="1"/>
  <c r="S404" i="38"/>
  <c r="R404" i="38"/>
  <c r="Q404" i="38"/>
  <c r="P404" i="38"/>
  <c r="O404" i="38"/>
  <c r="N404" i="38"/>
  <c r="M404" i="38"/>
  <c r="L404" i="38"/>
  <c r="K404" i="38"/>
  <c r="J404" i="38"/>
  <c r="D403" i="38"/>
  <c r="C403" i="38"/>
  <c r="I403" i="38" s="1"/>
  <c r="G403" i="38" s="1"/>
  <c r="S402" i="38"/>
  <c r="R402" i="38"/>
  <c r="Q402" i="38"/>
  <c r="P402" i="38"/>
  <c r="O402" i="38"/>
  <c r="N402" i="38"/>
  <c r="M402" i="38"/>
  <c r="L402" i="38"/>
  <c r="K402" i="38"/>
  <c r="J402" i="38"/>
  <c r="D401" i="38"/>
  <c r="C401" i="38"/>
  <c r="I401" i="38" s="1"/>
  <c r="G401" i="38" s="1"/>
  <c r="S400" i="38"/>
  <c r="R400" i="38"/>
  <c r="Q400" i="38"/>
  <c r="P400" i="38"/>
  <c r="O400" i="38"/>
  <c r="N400" i="38"/>
  <c r="M400" i="38"/>
  <c r="L400" i="38"/>
  <c r="K400" i="38"/>
  <c r="J400" i="38"/>
  <c r="D399" i="38"/>
  <c r="C399" i="38"/>
  <c r="I399" i="38" s="1"/>
  <c r="G399" i="38" s="1"/>
  <c r="S398" i="38"/>
  <c r="R398" i="38"/>
  <c r="Q398" i="38"/>
  <c r="P398" i="38"/>
  <c r="O398" i="38"/>
  <c r="N398" i="38"/>
  <c r="M398" i="38"/>
  <c r="L398" i="38"/>
  <c r="K398" i="38"/>
  <c r="J398" i="38"/>
  <c r="D397" i="38"/>
  <c r="C397" i="38"/>
  <c r="I397" i="38" s="1"/>
  <c r="G397" i="38" s="1"/>
  <c r="S396" i="38"/>
  <c r="R396" i="38"/>
  <c r="Q396" i="38"/>
  <c r="P396" i="38"/>
  <c r="O396" i="38"/>
  <c r="N396" i="38"/>
  <c r="M396" i="38"/>
  <c r="L396" i="38"/>
  <c r="K396" i="38"/>
  <c r="J396" i="38"/>
  <c r="D395" i="38"/>
  <c r="C395" i="38"/>
  <c r="I395" i="38" s="1"/>
  <c r="G395" i="38" s="1"/>
  <c r="S394" i="38"/>
  <c r="R394" i="38"/>
  <c r="Q394" i="38"/>
  <c r="P394" i="38"/>
  <c r="O394" i="38"/>
  <c r="N394" i="38"/>
  <c r="M394" i="38"/>
  <c r="L394" i="38"/>
  <c r="K394" i="38"/>
  <c r="J394" i="38"/>
  <c r="D393" i="38"/>
  <c r="S392" i="38"/>
  <c r="R392" i="38"/>
  <c r="Q392" i="38"/>
  <c r="P392" i="38"/>
  <c r="O392" i="38"/>
  <c r="N392" i="38"/>
  <c r="M392" i="38"/>
  <c r="L392" i="38"/>
  <c r="K392" i="38"/>
  <c r="J392" i="38"/>
  <c r="D391" i="38"/>
  <c r="S390" i="38"/>
  <c r="R390" i="38"/>
  <c r="Q390" i="38"/>
  <c r="P390" i="38"/>
  <c r="O390" i="38"/>
  <c r="N390" i="38"/>
  <c r="M390" i="38"/>
  <c r="L390" i="38"/>
  <c r="K390" i="38"/>
  <c r="J390" i="38"/>
  <c r="D389" i="38"/>
  <c r="S388" i="38"/>
  <c r="R388" i="38"/>
  <c r="Q388" i="38"/>
  <c r="P388" i="38"/>
  <c r="O388" i="38"/>
  <c r="N388" i="38"/>
  <c r="M388" i="38"/>
  <c r="L388" i="38"/>
  <c r="K388" i="38"/>
  <c r="J388" i="38"/>
  <c r="D387" i="38"/>
  <c r="S386" i="38"/>
  <c r="R386" i="38"/>
  <c r="Q386" i="38"/>
  <c r="P386" i="38"/>
  <c r="O386" i="38"/>
  <c r="N386" i="38"/>
  <c r="M386" i="38"/>
  <c r="L386" i="38"/>
  <c r="K386" i="38"/>
  <c r="J386" i="38"/>
  <c r="D385" i="38"/>
  <c r="S384" i="38"/>
  <c r="R384" i="38"/>
  <c r="Q384" i="38"/>
  <c r="P384" i="38"/>
  <c r="O384" i="38"/>
  <c r="N384" i="38"/>
  <c r="M384" i="38"/>
  <c r="L384" i="38"/>
  <c r="K384" i="38"/>
  <c r="J384" i="38"/>
  <c r="D383" i="38"/>
  <c r="S382" i="38"/>
  <c r="R382" i="38"/>
  <c r="Q382" i="38"/>
  <c r="P382" i="38"/>
  <c r="O382" i="38"/>
  <c r="N382" i="38"/>
  <c r="M382" i="38"/>
  <c r="L382" i="38"/>
  <c r="K382" i="38"/>
  <c r="J382" i="38"/>
  <c r="D381" i="38"/>
  <c r="S380" i="38"/>
  <c r="R380" i="38"/>
  <c r="Q380" i="38"/>
  <c r="P380" i="38"/>
  <c r="O380" i="38"/>
  <c r="N380" i="38"/>
  <c r="M380" i="38"/>
  <c r="L380" i="38"/>
  <c r="K380" i="38"/>
  <c r="J380" i="38"/>
  <c r="D379" i="38"/>
  <c r="S378" i="38"/>
  <c r="R378" i="38"/>
  <c r="Q378" i="38"/>
  <c r="P378" i="38"/>
  <c r="O378" i="38"/>
  <c r="N378" i="38"/>
  <c r="M378" i="38"/>
  <c r="L378" i="38"/>
  <c r="K378" i="38"/>
  <c r="J378" i="38"/>
  <c r="D377" i="38"/>
  <c r="S376" i="38"/>
  <c r="R376" i="38"/>
  <c r="Q376" i="38"/>
  <c r="P376" i="38"/>
  <c r="O376" i="38"/>
  <c r="N376" i="38"/>
  <c r="M376" i="38"/>
  <c r="L376" i="38"/>
  <c r="K376" i="38"/>
  <c r="J376" i="38"/>
  <c r="D375" i="38"/>
  <c r="S374" i="38"/>
  <c r="R374" i="38"/>
  <c r="Q374" i="38"/>
  <c r="P374" i="38"/>
  <c r="O374" i="38"/>
  <c r="N374" i="38"/>
  <c r="M374" i="38"/>
  <c r="L374" i="38"/>
  <c r="K374" i="38"/>
  <c r="J374" i="38"/>
  <c r="D373" i="38"/>
  <c r="S372" i="38"/>
  <c r="R372" i="38"/>
  <c r="Q372" i="38"/>
  <c r="P372" i="38"/>
  <c r="O372" i="38"/>
  <c r="N372" i="38"/>
  <c r="M372" i="38"/>
  <c r="L372" i="38"/>
  <c r="K372" i="38"/>
  <c r="J372" i="38"/>
  <c r="D371" i="38"/>
  <c r="S370" i="38"/>
  <c r="R370" i="38"/>
  <c r="Q370" i="38"/>
  <c r="P370" i="38"/>
  <c r="O370" i="38"/>
  <c r="N370" i="38"/>
  <c r="M370" i="38"/>
  <c r="L370" i="38"/>
  <c r="K370" i="38"/>
  <c r="J370" i="38"/>
  <c r="D369" i="38"/>
  <c r="S368" i="38"/>
  <c r="R368" i="38"/>
  <c r="Q368" i="38"/>
  <c r="P368" i="38"/>
  <c r="O368" i="38"/>
  <c r="N368" i="38"/>
  <c r="M368" i="38"/>
  <c r="L368" i="38"/>
  <c r="K368" i="38"/>
  <c r="J368" i="38"/>
  <c r="D367" i="38"/>
  <c r="S366" i="38"/>
  <c r="R366" i="38"/>
  <c r="Q366" i="38"/>
  <c r="P366" i="38"/>
  <c r="O366" i="38"/>
  <c r="N366" i="38"/>
  <c r="M366" i="38"/>
  <c r="L366" i="38"/>
  <c r="K366" i="38"/>
  <c r="J366" i="38"/>
  <c r="D365" i="38"/>
  <c r="S364" i="38"/>
  <c r="R364" i="38"/>
  <c r="Q364" i="38"/>
  <c r="P364" i="38"/>
  <c r="O364" i="38"/>
  <c r="N364" i="38"/>
  <c r="M364" i="38"/>
  <c r="L364" i="38"/>
  <c r="K364" i="38"/>
  <c r="J364" i="38"/>
  <c r="D363" i="38"/>
  <c r="S362" i="38"/>
  <c r="R362" i="38"/>
  <c r="Q362" i="38"/>
  <c r="P362" i="38"/>
  <c r="O362" i="38"/>
  <c r="N362" i="38"/>
  <c r="M362" i="38"/>
  <c r="L362" i="38"/>
  <c r="K362" i="38"/>
  <c r="J362" i="38"/>
  <c r="D361" i="38"/>
  <c r="S360" i="38"/>
  <c r="R360" i="38"/>
  <c r="Q360" i="38"/>
  <c r="P360" i="38"/>
  <c r="O360" i="38"/>
  <c r="N360" i="38"/>
  <c r="M360" i="38"/>
  <c r="L360" i="38"/>
  <c r="K360" i="38"/>
  <c r="J360" i="38"/>
  <c r="D359" i="38"/>
  <c r="S358" i="38"/>
  <c r="R358" i="38"/>
  <c r="Q358" i="38"/>
  <c r="P358" i="38"/>
  <c r="O358" i="38"/>
  <c r="N358" i="38"/>
  <c r="M358" i="38"/>
  <c r="L358" i="38"/>
  <c r="K358" i="38"/>
  <c r="J358" i="38"/>
  <c r="D357" i="38"/>
  <c r="S356" i="38"/>
  <c r="R356" i="38"/>
  <c r="Q356" i="38"/>
  <c r="P356" i="38"/>
  <c r="O356" i="38"/>
  <c r="N356" i="38"/>
  <c r="M356" i="38"/>
  <c r="L356" i="38"/>
  <c r="K356" i="38"/>
  <c r="J356" i="38"/>
  <c r="D355" i="38"/>
  <c r="S354" i="38"/>
  <c r="R354" i="38"/>
  <c r="Q354" i="38"/>
  <c r="P354" i="38"/>
  <c r="O354" i="38"/>
  <c r="N354" i="38"/>
  <c r="M354" i="38"/>
  <c r="L354" i="38"/>
  <c r="K354" i="38"/>
  <c r="J354" i="38"/>
  <c r="D353" i="38"/>
  <c r="S352" i="38"/>
  <c r="R352" i="38"/>
  <c r="Q352" i="38"/>
  <c r="P352" i="38"/>
  <c r="O352" i="38"/>
  <c r="N352" i="38"/>
  <c r="M352" i="38"/>
  <c r="L352" i="38"/>
  <c r="K352" i="38"/>
  <c r="J352" i="38"/>
  <c r="D351" i="38"/>
  <c r="S350" i="38"/>
  <c r="R350" i="38"/>
  <c r="Q350" i="38"/>
  <c r="P350" i="38"/>
  <c r="O350" i="38"/>
  <c r="N350" i="38"/>
  <c r="M350" i="38"/>
  <c r="L350" i="38"/>
  <c r="K350" i="38"/>
  <c r="J350" i="38"/>
  <c r="D349" i="38"/>
  <c r="S348" i="38"/>
  <c r="R348" i="38"/>
  <c r="Q348" i="38"/>
  <c r="P348" i="38"/>
  <c r="O348" i="38"/>
  <c r="N348" i="38"/>
  <c r="M348" i="38"/>
  <c r="L348" i="38"/>
  <c r="K348" i="38"/>
  <c r="J348" i="38"/>
  <c r="D347" i="38"/>
  <c r="S346" i="38"/>
  <c r="R346" i="38"/>
  <c r="Q346" i="38"/>
  <c r="P346" i="38"/>
  <c r="O346" i="38"/>
  <c r="N346" i="38"/>
  <c r="M346" i="38"/>
  <c r="L346" i="38"/>
  <c r="K346" i="38"/>
  <c r="J346" i="38"/>
  <c r="D345" i="38"/>
  <c r="S344" i="38"/>
  <c r="R344" i="38"/>
  <c r="Q344" i="38"/>
  <c r="P344" i="38"/>
  <c r="O344" i="38"/>
  <c r="N344" i="38"/>
  <c r="M344" i="38"/>
  <c r="L344" i="38"/>
  <c r="K344" i="38"/>
  <c r="J344" i="38"/>
  <c r="D343" i="38"/>
  <c r="S342" i="38"/>
  <c r="R342" i="38"/>
  <c r="Q342" i="38"/>
  <c r="P342" i="38"/>
  <c r="O342" i="38"/>
  <c r="N342" i="38"/>
  <c r="M342" i="38"/>
  <c r="L342" i="38"/>
  <c r="K342" i="38"/>
  <c r="J342" i="38"/>
  <c r="D341" i="38"/>
  <c r="S340" i="38"/>
  <c r="R340" i="38"/>
  <c r="Q340" i="38"/>
  <c r="P340" i="38"/>
  <c r="O340" i="38"/>
  <c r="N340" i="38"/>
  <c r="M340" i="38"/>
  <c r="L340" i="38"/>
  <c r="K340" i="38"/>
  <c r="J340" i="38"/>
  <c r="D339" i="38"/>
  <c r="D332" i="38"/>
  <c r="D330" i="38"/>
  <c r="D328" i="38"/>
  <c r="D326" i="38"/>
  <c r="D324" i="38"/>
  <c r="D322" i="38"/>
  <c r="D320" i="38"/>
  <c r="D318" i="38"/>
  <c r="D316" i="38"/>
  <c r="D314" i="38"/>
  <c r="D312" i="38"/>
  <c r="D310" i="38"/>
  <c r="D308" i="38"/>
  <c r="D306" i="38"/>
  <c r="D304" i="38"/>
  <c r="D302" i="38"/>
  <c r="D300" i="38"/>
  <c r="D298" i="38"/>
  <c r="D291" i="38"/>
  <c r="D289" i="38"/>
  <c r="D287" i="38"/>
  <c r="D285" i="38"/>
  <c r="D283" i="38"/>
  <c r="D281" i="38"/>
  <c r="D279" i="38"/>
  <c r="D277" i="38"/>
  <c r="D275" i="38"/>
  <c r="D273" i="38"/>
  <c r="D271" i="38"/>
  <c r="D269" i="38"/>
  <c r="D267" i="38"/>
  <c r="D265" i="38"/>
  <c r="D263" i="38"/>
  <c r="D261" i="38"/>
  <c r="D259" i="38"/>
  <c r="D257" i="38"/>
  <c r="D255" i="38"/>
  <c r="D253" i="38"/>
  <c r="I238" i="38"/>
  <c r="G243" i="38" s="1"/>
  <c r="S232" i="38"/>
  <c r="R232" i="38"/>
  <c r="Q232" i="38"/>
  <c r="P232" i="38"/>
  <c r="O232" i="38"/>
  <c r="N232" i="38"/>
  <c r="M232" i="38"/>
  <c r="L232" i="38"/>
  <c r="K232" i="38"/>
  <c r="J232" i="38"/>
  <c r="D231" i="38"/>
  <c r="C231" i="38"/>
  <c r="I231" i="38" s="1"/>
  <c r="G231" i="38" s="1"/>
  <c r="S230" i="38"/>
  <c r="R230" i="38"/>
  <c r="Q230" i="38"/>
  <c r="P230" i="38"/>
  <c r="O230" i="38"/>
  <c r="N230" i="38"/>
  <c r="M230" i="38"/>
  <c r="L230" i="38"/>
  <c r="K230" i="38"/>
  <c r="J230" i="38"/>
  <c r="E229" i="38"/>
  <c r="D229" i="38"/>
  <c r="C229" i="38"/>
  <c r="I229" i="38" s="1"/>
  <c r="S228" i="38"/>
  <c r="R228" i="38"/>
  <c r="Q228" i="38"/>
  <c r="P228" i="38"/>
  <c r="O228" i="38"/>
  <c r="N228" i="38"/>
  <c r="M228" i="38"/>
  <c r="L228" i="38"/>
  <c r="K228" i="38"/>
  <c r="J228" i="38"/>
  <c r="E227" i="38"/>
  <c r="D227" i="38"/>
  <c r="C227" i="38"/>
  <c r="I227" i="38" s="1"/>
  <c r="G227" i="38" s="1"/>
  <c r="S226" i="38"/>
  <c r="R226" i="38"/>
  <c r="Q226" i="38"/>
  <c r="P226" i="38"/>
  <c r="O226" i="38"/>
  <c r="N226" i="38"/>
  <c r="M226" i="38"/>
  <c r="L226" i="38"/>
  <c r="K226" i="38"/>
  <c r="J226" i="38"/>
  <c r="E225" i="38"/>
  <c r="D225" i="38"/>
  <c r="C225" i="38"/>
  <c r="I225" i="38" s="1"/>
  <c r="S224" i="38"/>
  <c r="R224" i="38"/>
  <c r="Q224" i="38"/>
  <c r="P224" i="38"/>
  <c r="O224" i="38"/>
  <c r="N224" i="38"/>
  <c r="M224" i="38"/>
  <c r="L224" i="38"/>
  <c r="K224" i="38"/>
  <c r="J224" i="38"/>
  <c r="E223" i="38"/>
  <c r="D223" i="38"/>
  <c r="C223" i="38"/>
  <c r="I223" i="38" s="1"/>
  <c r="G223" i="38" s="1"/>
  <c r="S222" i="38"/>
  <c r="R222" i="38"/>
  <c r="Q222" i="38"/>
  <c r="P222" i="38"/>
  <c r="O222" i="38"/>
  <c r="N222" i="38"/>
  <c r="M222" i="38"/>
  <c r="L222" i="38"/>
  <c r="K222" i="38"/>
  <c r="J222" i="38"/>
  <c r="E221" i="38"/>
  <c r="D221" i="38"/>
  <c r="C221" i="38"/>
  <c r="I221" i="38" s="1"/>
  <c r="G221" i="38" s="1"/>
  <c r="S220" i="38"/>
  <c r="R220" i="38"/>
  <c r="Q220" i="38"/>
  <c r="P220" i="38"/>
  <c r="O220" i="38"/>
  <c r="N220" i="38"/>
  <c r="M220" i="38"/>
  <c r="L220" i="38"/>
  <c r="K220" i="38"/>
  <c r="J220" i="38"/>
  <c r="D219" i="38"/>
  <c r="S218" i="38"/>
  <c r="R218" i="38"/>
  <c r="Q218" i="38"/>
  <c r="P218" i="38"/>
  <c r="O218" i="38"/>
  <c r="N218" i="38"/>
  <c r="M218" i="38"/>
  <c r="L218" i="38"/>
  <c r="K218" i="38"/>
  <c r="J218" i="38"/>
  <c r="D217" i="38"/>
  <c r="S216" i="38"/>
  <c r="R216" i="38"/>
  <c r="Q216" i="38"/>
  <c r="P216" i="38"/>
  <c r="O216" i="38"/>
  <c r="N216" i="38"/>
  <c r="M216" i="38"/>
  <c r="L216" i="38"/>
  <c r="K216" i="38"/>
  <c r="J216" i="38"/>
  <c r="D215" i="38"/>
  <c r="S214" i="38"/>
  <c r="R214" i="38"/>
  <c r="Q214" i="38"/>
  <c r="P214" i="38"/>
  <c r="O214" i="38"/>
  <c r="N214" i="38"/>
  <c r="M214" i="38"/>
  <c r="L214" i="38"/>
  <c r="K214" i="38"/>
  <c r="J214" i="38"/>
  <c r="D213" i="38"/>
  <c r="S212" i="38"/>
  <c r="R212" i="38"/>
  <c r="Q212" i="38"/>
  <c r="P212" i="38"/>
  <c r="O212" i="38"/>
  <c r="N212" i="38"/>
  <c r="M212" i="38"/>
  <c r="L212" i="38"/>
  <c r="K212" i="38"/>
  <c r="J212" i="38"/>
  <c r="E211" i="38"/>
  <c r="D211" i="38"/>
  <c r="C211" i="38"/>
  <c r="I211" i="38" s="1"/>
  <c r="G211" i="38" s="1"/>
  <c r="S210" i="38"/>
  <c r="R210" i="38"/>
  <c r="Q210" i="38"/>
  <c r="P210" i="38"/>
  <c r="O210" i="38"/>
  <c r="N210" i="38"/>
  <c r="M210" i="38"/>
  <c r="L210" i="38"/>
  <c r="K210" i="38"/>
  <c r="J210" i="38"/>
  <c r="D209" i="38"/>
  <c r="S208" i="38"/>
  <c r="R208" i="38"/>
  <c r="Q208" i="38"/>
  <c r="P208" i="38"/>
  <c r="O208" i="38"/>
  <c r="N208" i="38"/>
  <c r="M208" i="38"/>
  <c r="L208" i="38"/>
  <c r="K208" i="38"/>
  <c r="J208" i="38"/>
  <c r="D207" i="38"/>
  <c r="S206" i="38"/>
  <c r="R206" i="38"/>
  <c r="Q206" i="38"/>
  <c r="P206" i="38"/>
  <c r="O206" i="38"/>
  <c r="N206" i="38"/>
  <c r="M206" i="38"/>
  <c r="L206" i="38"/>
  <c r="K206" i="38"/>
  <c r="J206" i="38"/>
  <c r="D205" i="38"/>
  <c r="S204" i="38"/>
  <c r="R204" i="38"/>
  <c r="Q204" i="38"/>
  <c r="P204" i="38"/>
  <c r="O204" i="38"/>
  <c r="N204" i="38"/>
  <c r="M204" i="38"/>
  <c r="L204" i="38"/>
  <c r="K204" i="38"/>
  <c r="J204" i="38"/>
  <c r="D203" i="38"/>
  <c r="S198" i="38"/>
  <c r="R198" i="38"/>
  <c r="Q198" i="38"/>
  <c r="P198" i="38"/>
  <c r="O198" i="38"/>
  <c r="N198" i="38"/>
  <c r="M198" i="38"/>
  <c r="L198" i="38"/>
  <c r="K198" i="38"/>
  <c r="J198" i="38"/>
  <c r="D197" i="38"/>
  <c r="C197" i="38"/>
  <c r="I197" i="38" s="1"/>
  <c r="G197" i="38" s="1"/>
  <c r="S196" i="38"/>
  <c r="R196" i="38"/>
  <c r="Q196" i="38"/>
  <c r="P196" i="38"/>
  <c r="O196" i="38"/>
  <c r="N196" i="38"/>
  <c r="M196" i="38"/>
  <c r="L196" i="38"/>
  <c r="K196" i="38"/>
  <c r="J196" i="38"/>
  <c r="D195" i="38"/>
  <c r="S190" i="38"/>
  <c r="R190" i="38"/>
  <c r="Q190" i="38"/>
  <c r="P190" i="38"/>
  <c r="O190" i="38"/>
  <c r="N190" i="38"/>
  <c r="M190" i="38"/>
  <c r="L190" i="38"/>
  <c r="K190" i="38"/>
  <c r="J190" i="38"/>
  <c r="D189" i="38"/>
  <c r="C189" i="38"/>
  <c r="I189" i="38" s="1"/>
  <c r="I191" i="38" s="1"/>
  <c r="S184" i="38"/>
  <c r="R184" i="38"/>
  <c r="Q184" i="38"/>
  <c r="P184" i="38"/>
  <c r="O184" i="38"/>
  <c r="N184" i="38"/>
  <c r="M184" i="38"/>
  <c r="L184" i="38"/>
  <c r="K184" i="38"/>
  <c r="J184" i="38"/>
  <c r="E183" i="38"/>
  <c r="D183" i="38"/>
  <c r="C183" i="38"/>
  <c r="I183" i="38" s="1"/>
  <c r="G183" i="38" s="1"/>
  <c r="S182" i="38"/>
  <c r="R182" i="38"/>
  <c r="Q182" i="38"/>
  <c r="P182" i="38"/>
  <c r="O182" i="38"/>
  <c r="N182" i="38"/>
  <c r="M182" i="38"/>
  <c r="L182" i="38"/>
  <c r="K182" i="38"/>
  <c r="J182" i="38"/>
  <c r="E181" i="38"/>
  <c r="D181" i="38"/>
  <c r="C181" i="38"/>
  <c r="I181" i="38" s="1"/>
  <c r="G181" i="38" s="1"/>
  <c r="S180" i="38"/>
  <c r="R180" i="38"/>
  <c r="Q180" i="38"/>
  <c r="P180" i="38"/>
  <c r="O180" i="38"/>
  <c r="N180" i="38"/>
  <c r="M180" i="38"/>
  <c r="L180" i="38"/>
  <c r="K180" i="38"/>
  <c r="J180" i="38"/>
  <c r="E179" i="38"/>
  <c r="D179" i="38"/>
  <c r="C179" i="38"/>
  <c r="I179" i="38" s="1"/>
  <c r="G179" i="38" s="1"/>
  <c r="S178" i="38"/>
  <c r="R178" i="38"/>
  <c r="Q178" i="38"/>
  <c r="P178" i="38"/>
  <c r="O178" i="38"/>
  <c r="N178" i="38"/>
  <c r="M178" i="38"/>
  <c r="L178" i="38"/>
  <c r="K178" i="38"/>
  <c r="J178" i="38"/>
  <c r="D177" i="38"/>
  <c r="C177" i="38"/>
  <c r="I177" i="38" s="1"/>
  <c r="G177" i="38" s="1"/>
  <c r="S176" i="38"/>
  <c r="R176" i="38"/>
  <c r="Q176" i="38"/>
  <c r="P176" i="38"/>
  <c r="O176" i="38"/>
  <c r="N176" i="38"/>
  <c r="M176" i="38"/>
  <c r="L176" i="38"/>
  <c r="K176" i="38"/>
  <c r="J176" i="38"/>
  <c r="D175" i="38"/>
  <c r="S174" i="38"/>
  <c r="R174" i="38"/>
  <c r="Q174" i="38"/>
  <c r="P174" i="38"/>
  <c r="O174" i="38"/>
  <c r="N174" i="38"/>
  <c r="M174" i="38"/>
  <c r="L174" i="38"/>
  <c r="K174" i="38"/>
  <c r="J174" i="38"/>
  <c r="D173" i="38"/>
  <c r="S172" i="38"/>
  <c r="R172" i="38"/>
  <c r="Q172" i="38"/>
  <c r="P172" i="38"/>
  <c r="O172" i="38"/>
  <c r="N172" i="38"/>
  <c r="M172" i="38"/>
  <c r="L172" i="38"/>
  <c r="K172" i="38"/>
  <c r="J172" i="38"/>
  <c r="D171" i="38"/>
  <c r="S170" i="38"/>
  <c r="R170" i="38"/>
  <c r="Q170" i="38"/>
  <c r="P170" i="38"/>
  <c r="O170" i="38"/>
  <c r="N170" i="38"/>
  <c r="M170" i="38"/>
  <c r="L170" i="38"/>
  <c r="K170" i="38"/>
  <c r="J170" i="38"/>
  <c r="D169" i="38"/>
  <c r="S168" i="38"/>
  <c r="R168" i="38"/>
  <c r="Q168" i="38"/>
  <c r="P168" i="38"/>
  <c r="O168" i="38"/>
  <c r="N168" i="38"/>
  <c r="M168" i="38"/>
  <c r="L168" i="38"/>
  <c r="K168" i="38"/>
  <c r="J168" i="38"/>
  <c r="D167" i="38"/>
  <c r="S166" i="38"/>
  <c r="R166" i="38"/>
  <c r="Q166" i="38"/>
  <c r="P166" i="38"/>
  <c r="O166" i="38"/>
  <c r="N166" i="38"/>
  <c r="M166" i="38"/>
  <c r="L166" i="38"/>
  <c r="K166" i="38"/>
  <c r="J166" i="38"/>
  <c r="D165" i="38"/>
  <c r="S164" i="38"/>
  <c r="R164" i="38"/>
  <c r="Q164" i="38"/>
  <c r="P164" i="38"/>
  <c r="O164" i="38"/>
  <c r="N164" i="38"/>
  <c r="M164" i="38"/>
  <c r="L164" i="38"/>
  <c r="K164" i="38"/>
  <c r="J164" i="38"/>
  <c r="D163" i="38"/>
  <c r="S162" i="38"/>
  <c r="R162" i="38"/>
  <c r="Q162" i="38"/>
  <c r="P162" i="38"/>
  <c r="O162" i="38"/>
  <c r="N162" i="38"/>
  <c r="M162" i="38"/>
  <c r="L162" i="38"/>
  <c r="K162" i="38"/>
  <c r="J162" i="38"/>
  <c r="D161" i="38"/>
  <c r="S160" i="38"/>
  <c r="R160" i="38"/>
  <c r="Q160" i="38"/>
  <c r="P160" i="38"/>
  <c r="O160" i="38"/>
  <c r="N160" i="38"/>
  <c r="M160" i="38"/>
  <c r="L160" i="38"/>
  <c r="K160" i="38"/>
  <c r="J160" i="38"/>
  <c r="D159" i="38"/>
  <c r="S158" i="38"/>
  <c r="R158" i="38"/>
  <c r="Q158" i="38"/>
  <c r="P158" i="38"/>
  <c r="O158" i="38"/>
  <c r="N158" i="38"/>
  <c r="M158" i="38"/>
  <c r="L158" i="38"/>
  <c r="K158" i="38"/>
  <c r="J158" i="38"/>
  <c r="D157" i="38"/>
  <c r="D151" i="38"/>
  <c r="D149" i="38"/>
  <c r="D147" i="38"/>
  <c r="D145" i="38"/>
  <c r="S132" i="38"/>
  <c r="R132" i="38"/>
  <c r="Q132" i="38"/>
  <c r="P132" i="38"/>
  <c r="O132" i="38"/>
  <c r="N132" i="38"/>
  <c r="M132" i="38"/>
  <c r="L132" i="38"/>
  <c r="K132" i="38"/>
  <c r="J132" i="38"/>
  <c r="D131" i="38"/>
  <c r="S130" i="38"/>
  <c r="R130" i="38"/>
  <c r="Q130" i="38"/>
  <c r="P130" i="38"/>
  <c r="O130" i="38"/>
  <c r="N130" i="38"/>
  <c r="M130" i="38"/>
  <c r="L130" i="38"/>
  <c r="K130" i="38"/>
  <c r="J130" i="38"/>
  <c r="D129" i="38"/>
  <c r="C129" i="38"/>
  <c r="I129" i="38" s="1"/>
  <c r="S128" i="38"/>
  <c r="R128" i="38"/>
  <c r="Q128" i="38"/>
  <c r="P128" i="38"/>
  <c r="O128" i="38"/>
  <c r="N128" i="38"/>
  <c r="M128" i="38"/>
  <c r="L128" i="38"/>
  <c r="K128" i="38"/>
  <c r="J128" i="38"/>
  <c r="D127" i="38"/>
  <c r="S126" i="38"/>
  <c r="R126" i="38"/>
  <c r="Q126" i="38"/>
  <c r="P126" i="38"/>
  <c r="O126" i="38"/>
  <c r="N126" i="38"/>
  <c r="M126" i="38"/>
  <c r="L126" i="38"/>
  <c r="K126" i="38"/>
  <c r="J126" i="38"/>
  <c r="D125" i="38"/>
  <c r="S124" i="38"/>
  <c r="R124" i="38"/>
  <c r="Q124" i="38"/>
  <c r="P124" i="38"/>
  <c r="O124" i="38"/>
  <c r="N124" i="38"/>
  <c r="M124" i="38"/>
  <c r="L124" i="38"/>
  <c r="K124" i="38"/>
  <c r="J124" i="38"/>
  <c r="D123" i="38"/>
  <c r="S122" i="38"/>
  <c r="R122" i="38"/>
  <c r="Q122" i="38"/>
  <c r="P122" i="38"/>
  <c r="O122" i="38"/>
  <c r="N122" i="38"/>
  <c r="M122" i="38"/>
  <c r="L122" i="38"/>
  <c r="K122" i="38"/>
  <c r="J122" i="38"/>
  <c r="D121" i="38"/>
  <c r="S120" i="38"/>
  <c r="R120" i="38"/>
  <c r="Q120" i="38"/>
  <c r="P120" i="38"/>
  <c r="O120" i="38"/>
  <c r="N120" i="38"/>
  <c r="M120" i="38"/>
  <c r="L120" i="38"/>
  <c r="K120" i="38"/>
  <c r="J120" i="38"/>
  <c r="D119" i="38"/>
  <c r="S118" i="38"/>
  <c r="R118" i="38"/>
  <c r="Q118" i="38"/>
  <c r="P118" i="38"/>
  <c r="O118" i="38"/>
  <c r="N118" i="38"/>
  <c r="M118" i="38"/>
  <c r="L118" i="38"/>
  <c r="K118" i="38"/>
  <c r="J118" i="38"/>
  <c r="D117" i="38"/>
  <c r="S116" i="38"/>
  <c r="R116" i="38"/>
  <c r="Q116" i="38"/>
  <c r="P116" i="38"/>
  <c r="O116" i="38"/>
  <c r="N116" i="38"/>
  <c r="M116" i="38"/>
  <c r="L116" i="38"/>
  <c r="K116" i="38"/>
  <c r="J116" i="38"/>
  <c r="D115" i="38"/>
  <c r="S114" i="38"/>
  <c r="R114" i="38"/>
  <c r="Q114" i="38"/>
  <c r="P114" i="38"/>
  <c r="O114" i="38"/>
  <c r="N114" i="38"/>
  <c r="M114" i="38"/>
  <c r="L114" i="38"/>
  <c r="K114" i="38"/>
  <c r="J114" i="38"/>
  <c r="D113" i="38"/>
  <c r="S112" i="38"/>
  <c r="R112" i="38"/>
  <c r="Q112" i="38"/>
  <c r="P112" i="38"/>
  <c r="O112" i="38"/>
  <c r="N112" i="38"/>
  <c r="M112" i="38"/>
  <c r="L112" i="38"/>
  <c r="K112" i="38"/>
  <c r="J112" i="38"/>
  <c r="D111" i="38"/>
  <c r="S110" i="38"/>
  <c r="R110" i="38"/>
  <c r="Q110" i="38"/>
  <c r="P110" i="38"/>
  <c r="O110" i="38"/>
  <c r="N110" i="38"/>
  <c r="M110" i="38"/>
  <c r="L110" i="38"/>
  <c r="K110" i="38"/>
  <c r="J110" i="38"/>
  <c r="D109" i="38"/>
  <c r="S108" i="38"/>
  <c r="R108" i="38"/>
  <c r="Q108" i="38"/>
  <c r="P108" i="38"/>
  <c r="O108" i="38"/>
  <c r="N108" i="38"/>
  <c r="M108" i="38"/>
  <c r="L108" i="38"/>
  <c r="K108" i="38"/>
  <c r="J108" i="38"/>
  <c r="D107" i="38"/>
  <c r="S106" i="38"/>
  <c r="R106" i="38"/>
  <c r="Q106" i="38"/>
  <c r="P106" i="38"/>
  <c r="O106" i="38"/>
  <c r="N106" i="38"/>
  <c r="M106" i="38"/>
  <c r="L106" i="38"/>
  <c r="K106" i="38"/>
  <c r="J106" i="38"/>
  <c r="D105" i="38"/>
  <c r="S104" i="38"/>
  <c r="R104" i="38"/>
  <c r="Q104" i="38"/>
  <c r="P104" i="38"/>
  <c r="O104" i="38"/>
  <c r="N104" i="38"/>
  <c r="M104" i="38"/>
  <c r="L104" i="38"/>
  <c r="K104" i="38"/>
  <c r="J104" i="38"/>
  <c r="D103" i="38"/>
  <c r="S102" i="38"/>
  <c r="R102" i="38"/>
  <c r="Q102" i="38"/>
  <c r="P102" i="38"/>
  <c r="O102" i="38"/>
  <c r="N102" i="38"/>
  <c r="M102" i="38"/>
  <c r="L102" i="38"/>
  <c r="K102" i="38"/>
  <c r="J102" i="38"/>
  <c r="D101" i="38"/>
  <c r="S100" i="38"/>
  <c r="R100" i="38"/>
  <c r="Q100" i="38"/>
  <c r="P100" i="38"/>
  <c r="O100" i="38"/>
  <c r="N100" i="38"/>
  <c r="M100" i="38"/>
  <c r="L100" i="38"/>
  <c r="K100" i="38"/>
  <c r="J100" i="38"/>
  <c r="D99" i="38"/>
  <c r="S98" i="38"/>
  <c r="R98" i="38"/>
  <c r="Q98" i="38"/>
  <c r="P98" i="38"/>
  <c r="O98" i="38"/>
  <c r="N98" i="38"/>
  <c r="M98" i="38"/>
  <c r="L98" i="38"/>
  <c r="K98" i="38"/>
  <c r="J98" i="38"/>
  <c r="D97" i="38"/>
  <c r="S90" i="38"/>
  <c r="R90" i="38"/>
  <c r="Q90" i="38"/>
  <c r="P90" i="38"/>
  <c r="O90" i="38"/>
  <c r="N90" i="38"/>
  <c r="M90" i="38"/>
  <c r="L90" i="38"/>
  <c r="K90" i="38"/>
  <c r="J90" i="38"/>
  <c r="E89" i="38"/>
  <c r="D89" i="38"/>
  <c r="C89" i="38"/>
  <c r="S88" i="38"/>
  <c r="R88" i="38"/>
  <c r="Q88" i="38"/>
  <c r="P88" i="38"/>
  <c r="O88" i="38"/>
  <c r="N88" i="38"/>
  <c r="M88" i="38"/>
  <c r="L88" i="38"/>
  <c r="K88" i="38"/>
  <c r="J88" i="38"/>
  <c r="E87" i="38"/>
  <c r="D87" i="38"/>
  <c r="C87" i="38"/>
  <c r="S86" i="38"/>
  <c r="R86" i="38"/>
  <c r="Q86" i="38"/>
  <c r="P86" i="38"/>
  <c r="O86" i="38"/>
  <c r="N86" i="38"/>
  <c r="M86" i="38"/>
  <c r="L86" i="38"/>
  <c r="K86" i="38"/>
  <c r="J86" i="38"/>
  <c r="D85" i="38"/>
  <c r="C85" i="38"/>
  <c r="S84" i="38"/>
  <c r="R84" i="38"/>
  <c r="Q84" i="38"/>
  <c r="P84" i="38"/>
  <c r="O84" i="38"/>
  <c r="N84" i="38"/>
  <c r="M84" i="38"/>
  <c r="L84" i="38"/>
  <c r="K84" i="38"/>
  <c r="J84" i="38"/>
  <c r="D83" i="38"/>
  <c r="C83" i="38"/>
  <c r="I66" i="38"/>
  <c r="G71" i="38" s="1"/>
  <c r="S59" i="38"/>
  <c r="R59" i="38"/>
  <c r="Q59" i="38"/>
  <c r="P59" i="38"/>
  <c r="O59" i="38"/>
  <c r="N59" i="38"/>
  <c r="M59" i="38"/>
  <c r="L59" i="38"/>
  <c r="K59" i="38"/>
  <c r="J59" i="38"/>
  <c r="D58" i="38"/>
  <c r="S57" i="38"/>
  <c r="R57" i="38"/>
  <c r="Q57" i="38"/>
  <c r="P57" i="38"/>
  <c r="O57" i="38"/>
  <c r="N57" i="38"/>
  <c r="M57" i="38"/>
  <c r="L57" i="38"/>
  <c r="K57" i="38"/>
  <c r="J57" i="38"/>
  <c r="D56" i="38"/>
  <c r="S55" i="38"/>
  <c r="R55" i="38"/>
  <c r="Q55" i="38"/>
  <c r="P55" i="38"/>
  <c r="O55" i="38"/>
  <c r="N55" i="38"/>
  <c r="M55" i="38"/>
  <c r="L55" i="38"/>
  <c r="K55" i="38"/>
  <c r="J55" i="38"/>
  <c r="D54" i="38"/>
  <c r="S53" i="38"/>
  <c r="R53" i="38"/>
  <c r="Q53" i="38"/>
  <c r="P53" i="38"/>
  <c r="O53" i="38"/>
  <c r="N53" i="38"/>
  <c r="M53" i="38"/>
  <c r="L53" i="38"/>
  <c r="K53" i="38"/>
  <c r="J53" i="38"/>
  <c r="D52" i="38"/>
  <c r="S51" i="38"/>
  <c r="R51" i="38"/>
  <c r="Q51" i="38"/>
  <c r="P51" i="38"/>
  <c r="O51" i="38"/>
  <c r="N51" i="38"/>
  <c r="M51" i="38"/>
  <c r="L51" i="38"/>
  <c r="K51" i="38"/>
  <c r="J51" i="38"/>
  <c r="D50" i="38"/>
  <c r="S49" i="38"/>
  <c r="R49" i="38"/>
  <c r="Q49" i="38"/>
  <c r="P49" i="38"/>
  <c r="O49" i="38"/>
  <c r="N49" i="38"/>
  <c r="M49" i="38"/>
  <c r="L49" i="38"/>
  <c r="K49" i="38"/>
  <c r="J49" i="38"/>
  <c r="D48" i="38"/>
  <c r="S47" i="38"/>
  <c r="R47" i="38"/>
  <c r="Q47" i="38"/>
  <c r="P47" i="38"/>
  <c r="O47" i="38"/>
  <c r="N47" i="38"/>
  <c r="M47" i="38"/>
  <c r="L47" i="38"/>
  <c r="K47" i="38"/>
  <c r="J47" i="38"/>
  <c r="D46" i="38"/>
  <c r="S45" i="38"/>
  <c r="R45" i="38"/>
  <c r="Q45" i="38"/>
  <c r="P45" i="38"/>
  <c r="O45" i="38"/>
  <c r="N45" i="38"/>
  <c r="M45" i="38"/>
  <c r="L45" i="38"/>
  <c r="K45" i="38"/>
  <c r="J45" i="38"/>
  <c r="D44" i="38"/>
  <c r="S43" i="38"/>
  <c r="R43" i="38"/>
  <c r="Q43" i="38"/>
  <c r="P43" i="38"/>
  <c r="O43" i="38"/>
  <c r="N43" i="38"/>
  <c r="M43" i="38"/>
  <c r="L43" i="38"/>
  <c r="K43" i="38"/>
  <c r="J43" i="38"/>
  <c r="D42" i="38"/>
  <c r="S41" i="38"/>
  <c r="R41" i="38"/>
  <c r="Q41" i="38"/>
  <c r="P41" i="38"/>
  <c r="O41" i="38"/>
  <c r="N41" i="38"/>
  <c r="M41" i="38"/>
  <c r="L41" i="38"/>
  <c r="K41" i="38"/>
  <c r="J41" i="38"/>
  <c r="D40" i="38"/>
  <c r="S39" i="38"/>
  <c r="R39" i="38"/>
  <c r="Q39" i="38"/>
  <c r="P39" i="38"/>
  <c r="O39" i="38"/>
  <c r="N39" i="38"/>
  <c r="M39" i="38"/>
  <c r="L39" i="38"/>
  <c r="K39" i="38"/>
  <c r="J39" i="38"/>
  <c r="D38" i="38"/>
  <c r="S37" i="38"/>
  <c r="R37" i="38"/>
  <c r="Q37" i="38"/>
  <c r="P37" i="38"/>
  <c r="O37" i="38"/>
  <c r="N37" i="38"/>
  <c r="M37" i="38"/>
  <c r="L37" i="38"/>
  <c r="K37" i="38"/>
  <c r="J37" i="38"/>
  <c r="D36" i="38"/>
  <c r="S35" i="38"/>
  <c r="R35" i="38"/>
  <c r="Q35" i="38"/>
  <c r="P35" i="38"/>
  <c r="O35" i="38"/>
  <c r="N35" i="38"/>
  <c r="M35" i="38"/>
  <c r="L35" i="38"/>
  <c r="K35" i="38"/>
  <c r="J35" i="38"/>
  <c r="D34" i="38"/>
  <c r="S33" i="38"/>
  <c r="R33" i="38"/>
  <c r="Q33" i="38"/>
  <c r="P33" i="38"/>
  <c r="O33" i="38"/>
  <c r="N33" i="38"/>
  <c r="M33" i="38"/>
  <c r="L33" i="38"/>
  <c r="K33" i="38"/>
  <c r="J33" i="38"/>
  <c r="D32" i="38"/>
  <c r="S31" i="38"/>
  <c r="R31" i="38"/>
  <c r="Q31" i="38"/>
  <c r="P31" i="38"/>
  <c r="O31" i="38"/>
  <c r="N31" i="38"/>
  <c r="M31" i="38"/>
  <c r="L31" i="38"/>
  <c r="K31" i="38"/>
  <c r="J31" i="38"/>
  <c r="D30" i="38"/>
  <c r="S29" i="38"/>
  <c r="R29" i="38"/>
  <c r="Q29" i="38"/>
  <c r="P29" i="38"/>
  <c r="O29" i="38"/>
  <c r="N29" i="38"/>
  <c r="M29" i="38"/>
  <c r="L29" i="38"/>
  <c r="K29" i="38"/>
  <c r="J29" i="38"/>
  <c r="D28" i="38"/>
  <c r="S27" i="38"/>
  <c r="R27" i="38"/>
  <c r="Q27" i="38"/>
  <c r="P27" i="38"/>
  <c r="O27" i="38"/>
  <c r="N27" i="38"/>
  <c r="M27" i="38"/>
  <c r="L27" i="38"/>
  <c r="K27" i="38"/>
  <c r="J27" i="38"/>
  <c r="D26" i="38"/>
  <c r="S25" i="38"/>
  <c r="R25" i="38"/>
  <c r="Q25" i="38"/>
  <c r="P25" i="38"/>
  <c r="O25" i="38"/>
  <c r="N25" i="38"/>
  <c r="M25" i="38"/>
  <c r="L25" i="38"/>
  <c r="K25" i="38"/>
  <c r="J25" i="38"/>
  <c r="D24" i="38"/>
  <c r="S23" i="38"/>
  <c r="R23" i="38"/>
  <c r="Q23" i="38"/>
  <c r="P23" i="38"/>
  <c r="O23" i="38"/>
  <c r="N23" i="38"/>
  <c r="M23" i="38"/>
  <c r="L23" i="38"/>
  <c r="K23" i="38"/>
  <c r="J23" i="38"/>
  <c r="D22" i="38"/>
  <c r="S21" i="38"/>
  <c r="R21" i="38"/>
  <c r="Q21" i="38"/>
  <c r="P21" i="38"/>
  <c r="O21" i="38"/>
  <c r="N21" i="38"/>
  <c r="M21" i="38"/>
  <c r="L21" i="38"/>
  <c r="K21" i="38"/>
  <c r="J21" i="38"/>
  <c r="D20" i="38"/>
  <c r="D18" i="38"/>
  <c r="C18" i="38"/>
  <c r="D15" i="38"/>
  <c r="R11" i="38"/>
  <c r="P11" i="38"/>
  <c r="N11" i="38"/>
  <c r="N580" i="38" s="1"/>
  <c r="L11" i="38"/>
  <c r="L71" i="38" s="1"/>
  <c r="K11" i="38"/>
  <c r="J11" i="38"/>
  <c r="J243" i="38" s="1"/>
  <c r="G11" i="38"/>
  <c r="G580" i="38" s="1"/>
  <c r="R707" i="37"/>
  <c r="S693" i="37"/>
  <c r="R693" i="37"/>
  <c r="Q693" i="37"/>
  <c r="P693" i="37"/>
  <c r="O693" i="37"/>
  <c r="N693" i="37"/>
  <c r="M693" i="37"/>
  <c r="L693" i="37"/>
  <c r="K693" i="37"/>
  <c r="J693" i="37"/>
  <c r="D692" i="37"/>
  <c r="B692" i="37"/>
  <c r="S691" i="37"/>
  <c r="R691" i="37"/>
  <c r="Q691" i="37"/>
  <c r="P691" i="37"/>
  <c r="O691" i="37"/>
  <c r="N691" i="37"/>
  <c r="M691" i="37"/>
  <c r="L691" i="37"/>
  <c r="K691" i="37"/>
  <c r="J691" i="37"/>
  <c r="D690" i="37"/>
  <c r="B690" i="37"/>
  <c r="S689" i="37"/>
  <c r="R689" i="37"/>
  <c r="Q689" i="37"/>
  <c r="P689" i="37"/>
  <c r="O689" i="37"/>
  <c r="N689" i="37"/>
  <c r="M689" i="37"/>
  <c r="L689" i="37"/>
  <c r="K689" i="37"/>
  <c r="J689" i="37"/>
  <c r="D688" i="37"/>
  <c r="B688" i="37"/>
  <c r="S687" i="37"/>
  <c r="R687" i="37"/>
  <c r="Q687" i="37"/>
  <c r="P687" i="37"/>
  <c r="O687" i="37"/>
  <c r="N687" i="37"/>
  <c r="M687" i="37"/>
  <c r="L687" i="37"/>
  <c r="K687" i="37"/>
  <c r="J687" i="37"/>
  <c r="D686" i="37"/>
  <c r="B686" i="37"/>
  <c r="S685" i="37"/>
  <c r="R685" i="37"/>
  <c r="Q685" i="37"/>
  <c r="P685" i="37"/>
  <c r="O685" i="37"/>
  <c r="N685" i="37"/>
  <c r="M685" i="37"/>
  <c r="L685" i="37"/>
  <c r="K685" i="37"/>
  <c r="J685" i="37"/>
  <c r="D684" i="37"/>
  <c r="B684" i="37"/>
  <c r="S683" i="37"/>
  <c r="R683" i="37"/>
  <c r="Q683" i="37"/>
  <c r="P683" i="37"/>
  <c r="O683" i="37"/>
  <c r="N683" i="37"/>
  <c r="M683" i="37"/>
  <c r="L683" i="37"/>
  <c r="K683" i="37"/>
  <c r="J683" i="37"/>
  <c r="D682" i="37"/>
  <c r="B682" i="37"/>
  <c r="S681" i="37"/>
  <c r="R681" i="37"/>
  <c r="Q681" i="37"/>
  <c r="P681" i="37"/>
  <c r="O681" i="37"/>
  <c r="N681" i="37"/>
  <c r="M681" i="37"/>
  <c r="L681" i="37"/>
  <c r="K681" i="37"/>
  <c r="J681" i="37"/>
  <c r="D680" i="37"/>
  <c r="B680" i="37"/>
  <c r="S679" i="37"/>
  <c r="R679" i="37"/>
  <c r="Q679" i="37"/>
  <c r="P679" i="37"/>
  <c r="O679" i="37"/>
  <c r="N679" i="37"/>
  <c r="M679" i="37"/>
  <c r="L679" i="37"/>
  <c r="K679" i="37"/>
  <c r="J679" i="37"/>
  <c r="D678" i="37"/>
  <c r="B678" i="37"/>
  <c r="S677" i="37"/>
  <c r="R677" i="37"/>
  <c r="Q677" i="37"/>
  <c r="P677" i="37"/>
  <c r="O677" i="37"/>
  <c r="N677" i="37"/>
  <c r="M677" i="37"/>
  <c r="L677" i="37"/>
  <c r="K677" i="37"/>
  <c r="J677" i="37"/>
  <c r="D676" i="37"/>
  <c r="B676" i="37"/>
  <c r="S675" i="37"/>
  <c r="R675" i="37"/>
  <c r="Q675" i="37"/>
  <c r="P675" i="37"/>
  <c r="O675" i="37"/>
  <c r="N675" i="37"/>
  <c r="M675" i="37"/>
  <c r="L675" i="37"/>
  <c r="K675" i="37"/>
  <c r="J675" i="37"/>
  <c r="D674" i="37"/>
  <c r="B674" i="37"/>
  <c r="S673" i="37"/>
  <c r="R673" i="37"/>
  <c r="Q673" i="37"/>
  <c r="P673" i="37"/>
  <c r="O673" i="37"/>
  <c r="N673" i="37"/>
  <c r="M673" i="37"/>
  <c r="L673" i="37"/>
  <c r="K673" i="37"/>
  <c r="J673" i="37"/>
  <c r="D672" i="37"/>
  <c r="B672" i="37"/>
  <c r="S671" i="37"/>
  <c r="R671" i="37"/>
  <c r="Q671" i="37"/>
  <c r="P671" i="37"/>
  <c r="O671" i="37"/>
  <c r="N671" i="37"/>
  <c r="M671" i="37"/>
  <c r="L671" i="37"/>
  <c r="K671" i="37"/>
  <c r="J671" i="37"/>
  <c r="D670" i="37"/>
  <c r="B670" i="37"/>
  <c r="S669" i="37"/>
  <c r="R669" i="37"/>
  <c r="Q669" i="37"/>
  <c r="P669" i="37"/>
  <c r="O669" i="37"/>
  <c r="N669" i="37"/>
  <c r="M669" i="37"/>
  <c r="L669" i="37"/>
  <c r="K669" i="37"/>
  <c r="J669" i="37"/>
  <c r="D668" i="37"/>
  <c r="B668" i="37"/>
  <c r="S667" i="37"/>
  <c r="R667" i="37"/>
  <c r="Q667" i="37"/>
  <c r="P667" i="37"/>
  <c r="O667" i="37"/>
  <c r="N667" i="37"/>
  <c r="M667" i="37"/>
  <c r="L667" i="37"/>
  <c r="K667" i="37"/>
  <c r="J667" i="37"/>
  <c r="D666" i="37"/>
  <c r="B666" i="37"/>
  <c r="S665" i="37"/>
  <c r="R665" i="37"/>
  <c r="Q665" i="37"/>
  <c r="P665" i="37"/>
  <c r="O665" i="37"/>
  <c r="N665" i="37"/>
  <c r="M665" i="37"/>
  <c r="L665" i="37"/>
  <c r="K665" i="37"/>
  <c r="J665" i="37"/>
  <c r="D664" i="37"/>
  <c r="B664" i="37"/>
  <c r="S663" i="37"/>
  <c r="R663" i="37"/>
  <c r="Q663" i="37"/>
  <c r="P663" i="37"/>
  <c r="O663" i="37"/>
  <c r="N663" i="37"/>
  <c r="M663" i="37"/>
  <c r="L663" i="37"/>
  <c r="K663" i="37"/>
  <c r="J663" i="37"/>
  <c r="D662" i="37"/>
  <c r="B662" i="37"/>
  <c r="S661" i="37"/>
  <c r="R661" i="37"/>
  <c r="Q661" i="37"/>
  <c r="P661" i="37"/>
  <c r="O661" i="37"/>
  <c r="N661" i="37"/>
  <c r="M661" i="37"/>
  <c r="L661" i="37"/>
  <c r="K661" i="37"/>
  <c r="J661" i="37"/>
  <c r="D660" i="37"/>
  <c r="B660" i="37"/>
  <c r="S659" i="37"/>
  <c r="R659" i="37"/>
  <c r="Q659" i="37"/>
  <c r="P659" i="37"/>
  <c r="O659" i="37"/>
  <c r="N659" i="37"/>
  <c r="M659" i="37"/>
  <c r="L659" i="37"/>
  <c r="K659" i="37"/>
  <c r="J659" i="37"/>
  <c r="D658" i="37"/>
  <c r="B658" i="37"/>
  <c r="S657" i="37"/>
  <c r="R657" i="37"/>
  <c r="Q657" i="37"/>
  <c r="P657" i="37"/>
  <c r="O657" i="37"/>
  <c r="N657" i="37"/>
  <c r="M657" i="37"/>
  <c r="L657" i="37"/>
  <c r="K657" i="37"/>
  <c r="J657" i="37"/>
  <c r="D656" i="37"/>
  <c r="B656" i="37"/>
  <c r="S655" i="37"/>
  <c r="R655" i="37"/>
  <c r="Q655" i="37"/>
  <c r="P655" i="37"/>
  <c r="O655" i="37"/>
  <c r="N655" i="37"/>
  <c r="M655" i="37"/>
  <c r="L655" i="37"/>
  <c r="K655" i="37"/>
  <c r="J655" i="37"/>
  <c r="D654" i="37"/>
  <c r="B654" i="37"/>
  <c r="S653" i="37"/>
  <c r="R653" i="37"/>
  <c r="Q653" i="37"/>
  <c r="P653" i="37"/>
  <c r="O653" i="37"/>
  <c r="N653" i="37"/>
  <c r="M653" i="37"/>
  <c r="L653" i="37"/>
  <c r="K653" i="37"/>
  <c r="J653" i="37"/>
  <c r="D652" i="37"/>
  <c r="B652" i="37"/>
  <c r="S651" i="37"/>
  <c r="R651" i="37"/>
  <c r="Q651" i="37"/>
  <c r="P651" i="37"/>
  <c r="O651" i="37"/>
  <c r="N651" i="37"/>
  <c r="M651" i="37"/>
  <c r="L651" i="37"/>
  <c r="K651" i="37"/>
  <c r="J651" i="37"/>
  <c r="D650" i="37"/>
  <c r="B650" i="37"/>
  <c r="S649" i="37"/>
  <c r="R649" i="37"/>
  <c r="Q649" i="37"/>
  <c r="P649" i="37"/>
  <c r="O649" i="37"/>
  <c r="N649" i="37"/>
  <c r="M649" i="37"/>
  <c r="L649" i="37"/>
  <c r="K649" i="37"/>
  <c r="J649" i="37"/>
  <c r="D648" i="37"/>
  <c r="S647" i="37"/>
  <c r="R647" i="37"/>
  <c r="Q647" i="37"/>
  <c r="P647" i="37"/>
  <c r="O647" i="37"/>
  <c r="N647" i="37"/>
  <c r="M647" i="37"/>
  <c r="L647" i="37"/>
  <c r="K647" i="37"/>
  <c r="J647" i="37"/>
  <c r="D646" i="37"/>
  <c r="D644" i="37"/>
  <c r="D642" i="37"/>
  <c r="D637" i="37"/>
  <c r="D635" i="37"/>
  <c r="D633" i="37"/>
  <c r="D631" i="37"/>
  <c r="D629" i="37"/>
  <c r="D627" i="37"/>
  <c r="D625" i="37"/>
  <c r="D623" i="37"/>
  <c r="D621" i="37"/>
  <c r="D619" i="37"/>
  <c r="D617" i="37"/>
  <c r="D615" i="37"/>
  <c r="D613" i="37"/>
  <c r="D611" i="37"/>
  <c r="D609" i="37"/>
  <c r="D607" i="37"/>
  <c r="D605" i="37"/>
  <c r="D603" i="37"/>
  <c r="D601" i="37"/>
  <c r="D599" i="37"/>
  <c r="D597" i="37"/>
  <c r="D595" i="37"/>
  <c r="D593" i="37"/>
  <c r="D591" i="37"/>
  <c r="D589" i="37"/>
  <c r="D587" i="37"/>
  <c r="I575" i="37"/>
  <c r="S562" i="37"/>
  <c r="R562" i="37"/>
  <c r="Q562" i="37"/>
  <c r="P562" i="37"/>
  <c r="O562" i="37"/>
  <c r="N562" i="37"/>
  <c r="M562" i="37"/>
  <c r="L562" i="37"/>
  <c r="K562" i="37"/>
  <c r="J562" i="37"/>
  <c r="G561" i="37"/>
  <c r="E561" i="37"/>
  <c r="D561" i="37"/>
  <c r="C561" i="37"/>
  <c r="I561" i="37" s="1"/>
  <c r="B561" i="37"/>
  <c r="S560" i="37"/>
  <c r="R560" i="37"/>
  <c r="Q560" i="37"/>
  <c r="P560" i="37"/>
  <c r="O560" i="37"/>
  <c r="N560" i="37"/>
  <c r="M560" i="37"/>
  <c r="L560" i="37"/>
  <c r="K560" i="37"/>
  <c r="J560" i="37"/>
  <c r="G559" i="37"/>
  <c r="E559" i="37"/>
  <c r="D559" i="37"/>
  <c r="C559" i="37"/>
  <c r="I559" i="37" s="1"/>
  <c r="B559" i="37"/>
  <c r="S558" i="37"/>
  <c r="R558" i="37"/>
  <c r="Q558" i="37"/>
  <c r="P558" i="37"/>
  <c r="O558" i="37"/>
  <c r="N558" i="37"/>
  <c r="M558" i="37"/>
  <c r="L558" i="37"/>
  <c r="K558" i="37"/>
  <c r="J558" i="37"/>
  <c r="G557" i="37"/>
  <c r="E557" i="37"/>
  <c r="D557" i="37"/>
  <c r="C557" i="37"/>
  <c r="B557" i="37"/>
  <c r="S556" i="37"/>
  <c r="R556" i="37"/>
  <c r="Q556" i="37"/>
  <c r="P556" i="37"/>
  <c r="O556" i="37"/>
  <c r="N556" i="37"/>
  <c r="M556" i="37"/>
  <c r="L556" i="37"/>
  <c r="K556" i="37"/>
  <c r="J556" i="37"/>
  <c r="G555" i="37"/>
  <c r="E555" i="37"/>
  <c r="D555" i="37"/>
  <c r="C555" i="37"/>
  <c r="I555" i="37" s="1"/>
  <c r="B555" i="37"/>
  <c r="S554" i="37"/>
  <c r="R554" i="37"/>
  <c r="Q554" i="37"/>
  <c r="P554" i="37"/>
  <c r="O554" i="37"/>
  <c r="N554" i="37"/>
  <c r="M554" i="37"/>
  <c r="L554" i="37"/>
  <c r="K554" i="37"/>
  <c r="J554" i="37"/>
  <c r="G553" i="37"/>
  <c r="E553" i="37"/>
  <c r="D553" i="37"/>
  <c r="C553" i="37"/>
  <c r="B553" i="37"/>
  <c r="B551" i="37"/>
  <c r="S547" i="37"/>
  <c r="R547" i="37"/>
  <c r="Q547" i="37"/>
  <c r="P547" i="37"/>
  <c r="O547" i="37"/>
  <c r="N547" i="37"/>
  <c r="M547" i="37"/>
  <c r="L547" i="37"/>
  <c r="K547" i="37"/>
  <c r="J547" i="37"/>
  <c r="D546" i="37"/>
  <c r="C546" i="37"/>
  <c r="I546" i="37" s="1"/>
  <c r="G546" i="37" s="1"/>
  <c r="S545" i="37"/>
  <c r="R545" i="37"/>
  <c r="Q545" i="37"/>
  <c r="P545" i="37"/>
  <c r="O545" i="37"/>
  <c r="N545" i="37"/>
  <c r="M545" i="37"/>
  <c r="L545" i="37"/>
  <c r="K545" i="37"/>
  <c r="J545" i="37"/>
  <c r="D544" i="37"/>
  <c r="C544" i="37"/>
  <c r="I544" i="37" s="1"/>
  <c r="J544" i="37" s="1"/>
  <c r="S543" i="37"/>
  <c r="R543" i="37"/>
  <c r="Q543" i="37"/>
  <c r="P543" i="37"/>
  <c r="O543" i="37"/>
  <c r="N543" i="37"/>
  <c r="M543" i="37"/>
  <c r="L543" i="37"/>
  <c r="K543" i="37"/>
  <c r="J543" i="37"/>
  <c r="D542" i="37"/>
  <c r="C542" i="37"/>
  <c r="I542" i="37" s="1"/>
  <c r="G542" i="37" s="1"/>
  <c r="S541" i="37"/>
  <c r="R541" i="37"/>
  <c r="Q541" i="37"/>
  <c r="P541" i="37"/>
  <c r="O541" i="37"/>
  <c r="N541" i="37"/>
  <c r="M541" i="37"/>
  <c r="L541" i="37"/>
  <c r="K541" i="37"/>
  <c r="J541" i="37"/>
  <c r="D540" i="37"/>
  <c r="C540" i="37"/>
  <c r="I540" i="37" s="1"/>
  <c r="G540" i="37" s="1"/>
  <c r="S539" i="37"/>
  <c r="R539" i="37"/>
  <c r="Q539" i="37"/>
  <c r="P539" i="37"/>
  <c r="O539" i="37"/>
  <c r="N539" i="37"/>
  <c r="M539" i="37"/>
  <c r="L539" i="37"/>
  <c r="K539" i="37"/>
  <c r="J539" i="37"/>
  <c r="D538" i="37"/>
  <c r="C538" i="37"/>
  <c r="I538" i="37" s="1"/>
  <c r="G538" i="37" s="1"/>
  <c r="S537" i="37"/>
  <c r="R537" i="37"/>
  <c r="Q537" i="37"/>
  <c r="P537" i="37"/>
  <c r="O537" i="37"/>
  <c r="N537" i="37"/>
  <c r="M537" i="37"/>
  <c r="L537" i="37"/>
  <c r="K537" i="37"/>
  <c r="J537" i="37"/>
  <c r="D536" i="37"/>
  <c r="S535" i="37"/>
  <c r="R535" i="37"/>
  <c r="Q535" i="37"/>
  <c r="P535" i="37"/>
  <c r="O535" i="37"/>
  <c r="N535" i="37"/>
  <c r="M535" i="37"/>
  <c r="L535" i="37"/>
  <c r="K535" i="37"/>
  <c r="J535" i="37"/>
  <c r="D534" i="37"/>
  <c r="S533" i="37"/>
  <c r="R533" i="37"/>
  <c r="Q533" i="37"/>
  <c r="P533" i="37"/>
  <c r="O533" i="37"/>
  <c r="N533" i="37"/>
  <c r="M533" i="37"/>
  <c r="L533" i="37"/>
  <c r="K533" i="37"/>
  <c r="J533" i="37"/>
  <c r="D532" i="37"/>
  <c r="S531" i="37"/>
  <c r="R531" i="37"/>
  <c r="Q531" i="37"/>
  <c r="P531" i="37"/>
  <c r="O531" i="37"/>
  <c r="N531" i="37"/>
  <c r="M531" i="37"/>
  <c r="L531" i="37"/>
  <c r="K531" i="37"/>
  <c r="J531" i="37"/>
  <c r="D530" i="37"/>
  <c r="S529" i="37"/>
  <c r="R529" i="37"/>
  <c r="Q529" i="37"/>
  <c r="P529" i="37"/>
  <c r="O529" i="37"/>
  <c r="N529" i="37"/>
  <c r="M529" i="37"/>
  <c r="L529" i="37"/>
  <c r="K529" i="37"/>
  <c r="J529" i="37"/>
  <c r="D528" i="37"/>
  <c r="S527" i="37"/>
  <c r="R527" i="37"/>
  <c r="Q527" i="37"/>
  <c r="P527" i="37"/>
  <c r="O527" i="37"/>
  <c r="N527" i="37"/>
  <c r="M527" i="37"/>
  <c r="L527" i="37"/>
  <c r="K527" i="37"/>
  <c r="J527" i="37"/>
  <c r="D526" i="37"/>
  <c r="S525" i="37"/>
  <c r="R525" i="37"/>
  <c r="Q525" i="37"/>
  <c r="P525" i="37"/>
  <c r="O525" i="37"/>
  <c r="N525" i="37"/>
  <c r="M525" i="37"/>
  <c r="L525" i="37"/>
  <c r="K525" i="37"/>
  <c r="J525" i="37"/>
  <c r="D524" i="37"/>
  <c r="S523" i="37"/>
  <c r="R523" i="37"/>
  <c r="Q523" i="37"/>
  <c r="P523" i="37"/>
  <c r="O523" i="37"/>
  <c r="N523" i="37"/>
  <c r="M523" i="37"/>
  <c r="L523" i="37"/>
  <c r="K523" i="37"/>
  <c r="J523" i="37"/>
  <c r="D522" i="37"/>
  <c r="S521" i="37"/>
  <c r="R521" i="37"/>
  <c r="Q521" i="37"/>
  <c r="P521" i="37"/>
  <c r="O521" i="37"/>
  <c r="N521" i="37"/>
  <c r="M521" i="37"/>
  <c r="L521" i="37"/>
  <c r="K521" i="37"/>
  <c r="J521" i="37"/>
  <c r="D520" i="37"/>
  <c r="S519" i="37"/>
  <c r="R519" i="37"/>
  <c r="Q519" i="37"/>
  <c r="P519" i="37"/>
  <c r="O519" i="37"/>
  <c r="N519" i="37"/>
  <c r="M519" i="37"/>
  <c r="L519" i="37"/>
  <c r="K519" i="37"/>
  <c r="J519" i="37"/>
  <c r="D518" i="37"/>
  <c r="S517" i="37"/>
  <c r="R517" i="37"/>
  <c r="Q517" i="37"/>
  <c r="P517" i="37"/>
  <c r="O517" i="37"/>
  <c r="N517" i="37"/>
  <c r="M517" i="37"/>
  <c r="L517" i="37"/>
  <c r="K517" i="37"/>
  <c r="J517" i="37"/>
  <c r="D516" i="37"/>
  <c r="S515" i="37"/>
  <c r="R515" i="37"/>
  <c r="Q515" i="37"/>
  <c r="P515" i="37"/>
  <c r="O515" i="37"/>
  <c r="N515" i="37"/>
  <c r="M515" i="37"/>
  <c r="L515" i="37"/>
  <c r="K515" i="37"/>
  <c r="J515" i="37"/>
  <c r="D514" i="37"/>
  <c r="S513" i="37"/>
  <c r="R513" i="37"/>
  <c r="Q513" i="37"/>
  <c r="P513" i="37"/>
  <c r="O513" i="37"/>
  <c r="N513" i="37"/>
  <c r="M513" i="37"/>
  <c r="L513" i="37"/>
  <c r="K513" i="37"/>
  <c r="J513" i="37"/>
  <c r="D512" i="37"/>
  <c r="S511" i="37"/>
  <c r="R511" i="37"/>
  <c r="Q511" i="37"/>
  <c r="P511" i="37"/>
  <c r="O511" i="37"/>
  <c r="N511" i="37"/>
  <c r="M511" i="37"/>
  <c r="L511" i="37"/>
  <c r="K511" i="37"/>
  <c r="J511" i="37"/>
  <c r="D510" i="37"/>
  <c r="S509" i="37"/>
  <c r="R509" i="37"/>
  <c r="Q509" i="37"/>
  <c r="P509" i="37"/>
  <c r="O509" i="37"/>
  <c r="N509" i="37"/>
  <c r="M509" i="37"/>
  <c r="L509" i="37"/>
  <c r="K509" i="37"/>
  <c r="J509" i="37"/>
  <c r="D508" i="37"/>
  <c r="S501" i="37"/>
  <c r="R501" i="37"/>
  <c r="Q501" i="37"/>
  <c r="P501" i="37"/>
  <c r="O501" i="37"/>
  <c r="N501" i="37"/>
  <c r="M501" i="37"/>
  <c r="L501" i="37"/>
  <c r="K501" i="37"/>
  <c r="J501" i="37"/>
  <c r="D500" i="37"/>
  <c r="S499" i="37"/>
  <c r="R499" i="37"/>
  <c r="Q499" i="37"/>
  <c r="P499" i="37"/>
  <c r="O499" i="37"/>
  <c r="N499" i="37"/>
  <c r="M499" i="37"/>
  <c r="L499" i="37"/>
  <c r="K499" i="37"/>
  <c r="J499" i="37"/>
  <c r="D498" i="37"/>
  <c r="S497" i="37"/>
  <c r="R497" i="37"/>
  <c r="Q497" i="37"/>
  <c r="P497" i="37"/>
  <c r="O497" i="37"/>
  <c r="N497" i="37"/>
  <c r="M497" i="37"/>
  <c r="L497" i="37"/>
  <c r="K497" i="37"/>
  <c r="J497" i="37"/>
  <c r="D496" i="37"/>
  <c r="S495" i="37"/>
  <c r="R495" i="37"/>
  <c r="Q495" i="37"/>
  <c r="P495" i="37"/>
  <c r="O495" i="37"/>
  <c r="N495" i="37"/>
  <c r="M495" i="37"/>
  <c r="L495" i="37"/>
  <c r="K495" i="37"/>
  <c r="J495" i="37"/>
  <c r="D494" i="37"/>
  <c r="S493" i="37"/>
  <c r="R493" i="37"/>
  <c r="Q493" i="37"/>
  <c r="P493" i="37"/>
  <c r="O493" i="37"/>
  <c r="N493" i="37"/>
  <c r="M493" i="37"/>
  <c r="L493" i="37"/>
  <c r="K493" i="37"/>
  <c r="J493" i="37"/>
  <c r="D492" i="37"/>
  <c r="S491" i="37"/>
  <c r="R491" i="37"/>
  <c r="Q491" i="37"/>
  <c r="P491" i="37"/>
  <c r="O491" i="37"/>
  <c r="N491" i="37"/>
  <c r="M491" i="37"/>
  <c r="L491" i="37"/>
  <c r="K491" i="37"/>
  <c r="J491" i="37"/>
  <c r="D490" i="37"/>
  <c r="R489" i="37"/>
  <c r="P489" i="37"/>
  <c r="O489" i="37"/>
  <c r="L489" i="37"/>
  <c r="K489" i="37"/>
  <c r="D488" i="37"/>
  <c r="S487" i="37"/>
  <c r="R487" i="37"/>
  <c r="Q487" i="37"/>
  <c r="P487" i="37"/>
  <c r="O487" i="37"/>
  <c r="N487" i="37"/>
  <c r="M487" i="37"/>
  <c r="L487" i="37"/>
  <c r="K487" i="37"/>
  <c r="J487" i="37"/>
  <c r="D486" i="37"/>
  <c r="S485" i="37"/>
  <c r="R485" i="37"/>
  <c r="Q485" i="37"/>
  <c r="P485" i="37"/>
  <c r="O485" i="37"/>
  <c r="N485" i="37"/>
  <c r="M485" i="37"/>
  <c r="L485" i="37"/>
  <c r="K485" i="37"/>
  <c r="J485" i="37"/>
  <c r="D484" i="37"/>
  <c r="S483" i="37"/>
  <c r="R483" i="37"/>
  <c r="Q483" i="37"/>
  <c r="P483" i="37"/>
  <c r="O483" i="37"/>
  <c r="N483" i="37"/>
  <c r="M483" i="37"/>
  <c r="L483" i="37"/>
  <c r="K483" i="37"/>
  <c r="J483" i="37"/>
  <c r="D482" i="37"/>
  <c r="S481" i="37"/>
  <c r="R481" i="37"/>
  <c r="Q481" i="37"/>
  <c r="P481" i="37"/>
  <c r="O481" i="37"/>
  <c r="N481" i="37"/>
  <c r="M481" i="37"/>
  <c r="L481" i="37"/>
  <c r="K481" i="37"/>
  <c r="J481" i="37"/>
  <c r="D480" i="37"/>
  <c r="S479" i="37"/>
  <c r="R479" i="37"/>
  <c r="Q479" i="37"/>
  <c r="P479" i="37"/>
  <c r="O479" i="37"/>
  <c r="N479" i="37"/>
  <c r="M479" i="37"/>
  <c r="L479" i="37"/>
  <c r="K479" i="37"/>
  <c r="J479" i="37"/>
  <c r="D478" i="37"/>
  <c r="S477" i="37"/>
  <c r="R477" i="37"/>
  <c r="Q477" i="37"/>
  <c r="P477" i="37"/>
  <c r="O477" i="37"/>
  <c r="N477" i="37"/>
  <c r="M477" i="37"/>
  <c r="L477" i="37"/>
  <c r="K477" i="37"/>
  <c r="J477" i="37"/>
  <c r="D476" i="37"/>
  <c r="S475" i="37"/>
  <c r="R475" i="37"/>
  <c r="Q475" i="37"/>
  <c r="P475" i="37"/>
  <c r="O475" i="37"/>
  <c r="N475" i="37"/>
  <c r="M475" i="37"/>
  <c r="L475" i="37"/>
  <c r="K475" i="37"/>
  <c r="J475" i="37"/>
  <c r="D474" i="37"/>
  <c r="S473" i="37"/>
  <c r="R473" i="37"/>
  <c r="Q473" i="37"/>
  <c r="P473" i="37"/>
  <c r="O473" i="37"/>
  <c r="N473" i="37"/>
  <c r="M473" i="37"/>
  <c r="L473" i="37"/>
  <c r="K473" i="37"/>
  <c r="J473" i="37"/>
  <c r="D472" i="37"/>
  <c r="S471" i="37"/>
  <c r="R471" i="37"/>
  <c r="Q471" i="37"/>
  <c r="P471" i="37"/>
  <c r="O471" i="37"/>
  <c r="N471" i="37"/>
  <c r="M471" i="37"/>
  <c r="L471" i="37"/>
  <c r="K471" i="37"/>
  <c r="J471" i="37"/>
  <c r="D470" i="37"/>
  <c r="S469" i="37"/>
  <c r="R469" i="37"/>
  <c r="Q469" i="37"/>
  <c r="P469" i="37"/>
  <c r="O469" i="37"/>
  <c r="N469" i="37"/>
  <c r="M469" i="37"/>
  <c r="L469" i="37"/>
  <c r="K469" i="37"/>
  <c r="J469" i="37"/>
  <c r="D468" i="37"/>
  <c r="S467" i="37"/>
  <c r="R467" i="37"/>
  <c r="Q467" i="37"/>
  <c r="P467" i="37"/>
  <c r="O467" i="37"/>
  <c r="N467" i="37"/>
  <c r="M467" i="37"/>
  <c r="L467" i="37"/>
  <c r="K467" i="37"/>
  <c r="J467" i="37"/>
  <c r="D466" i="37"/>
  <c r="S465" i="37"/>
  <c r="R465" i="37"/>
  <c r="Q465" i="37"/>
  <c r="P465" i="37"/>
  <c r="O465" i="37"/>
  <c r="N465" i="37"/>
  <c r="M465" i="37"/>
  <c r="L465" i="37"/>
  <c r="K465" i="37"/>
  <c r="J465" i="37"/>
  <c r="D464" i="37"/>
  <c r="S463" i="37"/>
  <c r="R463" i="37"/>
  <c r="Q463" i="37"/>
  <c r="P463" i="37"/>
  <c r="O463" i="37"/>
  <c r="N463" i="37"/>
  <c r="M463" i="37"/>
  <c r="L463" i="37"/>
  <c r="K463" i="37"/>
  <c r="J463" i="37"/>
  <c r="D462" i="37"/>
  <c r="S456" i="37"/>
  <c r="R456" i="37"/>
  <c r="Q456" i="37"/>
  <c r="P456" i="37"/>
  <c r="O456" i="37"/>
  <c r="N456" i="37"/>
  <c r="M456" i="37"/>
  <c r="L456" i="37"/>
  <c r="K456" i="37"/>
  <c r="J456" i="37"/>
  <c r="D455" i="37"/>
  <c r="C455" i="37"/>
  <c r="I455" i="37" s="1"/>
  <c r="G455" i="37" s="1"/>
  <c r="S454" i="37"/>
  <c r="R454" i="37"/>
  <c r="Q454" i="37"/>
  <c r="P454" i="37"/>
  <c r="O454" i="37"/>
  <c r="N454" i="37"/>
  <c r="M454" i="37"/>
  <c r="L454" i="37"/>
  <c r="K454" i="37"/>
  <c r="J454" i="37"/>
  <c r="D453" i="37"/>
  <c r="C453" i="37"/>
  <c r="I453" i="37" s="1"/>
  <c r="G453" i="37" s="1"/>
  <c r="S452" i="37"/>
  <c r="R452" i="37"/>
  <c r="Q452" i="37"/>
  <c r="P452" i="37"/>
  <c r="O452" i="37"/>
  <c r="N452" i="37"/>
  <c r="M452" i="37"/>
  <c r="L452" i="37"/>
  <c r="K452" i="37"/>
  <c r="J452" i="37"/>
  <c r="D451" i="37"/>
  <c r="S450" i="37"/>
  <c r="R450" i="37"/>
  <c r="Q450" i="37"/>
  <c r="P450" i="37"/>
  <c r="O450" i="37"/>
  <c r="N450" i="37"/>
  <c r="M450" i="37"/>
  <c r="L450" i="37"/>
  <c r="K450" i="37"/>
  <c r="J450" i="37"/>
  <c r="D449" i="37"/>
  <c r="S448" i="37"/>
  <c r="R448" i="37"/>
  <c r="Q448" i="37"/>
  <c r="P448" i="37"/>
  <c r="O448" i="37"/>
  <c r="N448" i="37"/>
  <c r="M448" i="37"/>
  <c r="L448" i="37"/>
  <c r="K448" i="37"/>
  <c r="J448" i="37"/>
  <c r="D447" i="37"/>
  <c r="S446" i="37"/>
  <c r="R446" i="37"/>
  <c r="Q446" i="37"/>
  <c r="P446" i="37"/>
  <c r="O446" i="37"/>
  <c r="N446" i="37"/>
  <c r="M446" i="37"/>
  <c r="L446" i="37"/>
  <c r="K446" i="37"/>
  <c r="J446" i="37"/>
  <c r="D445" i="37"/>
  <c r="S444" i="37"/>
  <c r="R444" i="37"/>
  <c r="Q444" i="37"/>
  <c r="P444" i="37"/>
  <c r="O444" i="37"/>
  <c r="N444" i="37"/>
  <c r="M444" i="37"/>
  <c r="L444" i="37"/>
  <c r="K444" i="37"/>
  <c r="J444" i="37"/>
  <c r="D443" i="37"/>
  <c r="S442" i="37"/>
  <c r="R442" i="37"/>
  <c r="Q442" i="37"/>
  <c r="P442" i="37"/>
  <c r="O442" i="37"/>
  <c r="N442" i="37"/>
  <c r="M442" i="37"/>
  <c r="L442" i="37"/>
  <c r="K442" i="37"/>
  <c r="J442" i="37"/>
  <c r="D441" i="37"/>
  <c r="S440" i="37"/>
  <c r="R440" i="37"/>
  <c r="Q440" i="37"/>
  <c r="P440" i="37"/>
  <c r="O440" i="37"/>
  <c r="N440" i="37"/>
  <c r="M440" i="37"/>
  <c r="L440" i="37"/>
  <c r="K440" i="37"/>
  <c r="J440" i="37"/>
  <c r="D439" i="37"/>
  <c r="S438" i="37"/>
  <c r="R438" i="37"/>
  <c r="Q438" i="37"/>
  <c r="P438" i="37"/>
  <c r="O438" i="37"/>
  <c r="N438" i="37"/>
  <c r="M438" i="37"/>
  <c r="L438" i="37"/>
  <c r="K438" i="37"/>
  <c r="J438" i="37"/>
  <c r="D437" i="37"/>
  <c r="S436" i="37"/>
  <c r="R436" i="37"/>
  <c r="Q436" i="37"/>
  <c r="P436" i="37"/>
  <c r="O436" i="37"/>
  <c r="N436" i="37"/>
  <c r="M436" i="37"/>
  <c r="L436" i="37"/>
  <c r="K436" i="37"/>
  <c r="J436" i="37"/>
  <c r="D435" i="37"/>
  <c r="S434" i="37"/>
  <c r="R434" i="37"/>
  <c r="Q434" i="37"/>
  <c r="P434" i="37"/>
  <c r="O434" i="37"/>
  <c r="N434" i="37"/>
  <c r="M434" i="37"/>
  <c r="L434" i="37"/>
  <c r="K434" i="37"/>
  <c r="J434" i="37"/>
  <c r="D433" i="37"/>
  <c r="S432" i="37"/>
  <c r="R432" i="37"/>
  <c r="Q432" i="37"/>
  <c r="P432" i="37"/>
  <c r="O432" i="37"/>
  <c r="N432" i="37"/>
  <c r="M432" i="37"/>
  <c r="L432" i="37"/>
  <c r="K432" i="37"/>
  <c r="J432" i="37"/>
  <c r="D431" i="37"/>
  <c r="S430" i="37"/>
  <c r="R430" i="37"/>
  <c r="Q430" i="37"/>
  <c r="P430" i="37"/>
  <c r="O430" i="37"/>
  <c r="N430" i="37"/>
  <c r="M430" i="37"/>
  <c r="L430" i="37"/>
  <c r="K430" i="37"/>
  <c r="J430" i="37"/>
  <c r="D429" i="37"/>
  <c r="S428" i="37"/>
  <c r="R428" i="37"/>
  <c r="Q428" i="37"/>
  <c r="P428" i="37"/>
  <c r="O428" i="37"/>
  <c r="N428" i="37"/>
  <c r="M428" i="37"/>
  <c r="L428" i="37"/>
  <c r="K428" i="37"/>
  <c r="J428" i="37"/>
  <c r="D427" i="37"/>
  <c r="S426" i="37"/>
  <c r="R426" i="37"/>
  <c r="Q426" i="37"/>
  <c r="P426" i="37"/>
  <c r="O426" i="37"/>
  <c r="N426" i="37"/>
  <c r="M426" i="37"/>
  <c r="L426" i="37"/>
  <c r="K426" i="37"/>
  <c r="J426" i="37"/>
  <c r="D425" i="37"/>
  <c r="S424" i="37"/>
  <c r="R424" i="37"/>
  <c r="Q424" i="37"/>
  <c r="P424" i="37"/>
  <c r="O424" i="37"/>
  <c r="N424" i="37"/>
  <c r="M424" i="37"/>
  <c r="L424" i="37"/>
  <c r="K424" i="37"/>
  <c r="J424" i="37"/>
  <c r="D423" i="37"/>
  <c r="S422" i="37"/>
  <c r="R422" i="37"/>
  <c r="Q422" i="37"/>
  <c r="P422" i="37"/>
  <c r="O422" i="37"/>
  <c r="N422" i="37"/>
  <c r="M422" i="37"/>
  <c r="L422" i="37"/>
  <c r="K422" i="37"/>
  <c r="J422" i="37"/>
  <c r="D421" i="37"/>
  <c r="S420" i="37"/>
  <c r="R420" i="37"/>
  <c r="Q420" i="37"/>
  <c r="P420" i="37"/>
  <c r="O420" i="37"/>
  <c r="N420" i="37"/>
  <c r="M420" i="37"/>
  <c r="L420" i="37"/>
  <c r="K420" i="37"/>
  <c r="J420" i="37"/>
  <c r="D419" i="37"/>
  <c r="S418" i="37"/>
  <c r="R418" i="37"/>
  <c r="Q418" i="37"/>
  <c r="P418" i="37"/>
  <c r="O418" i="37"/>
  <c r="N418" i="37"/>
  <c r="M418" i="37"/>
  <c r="L418" i="37"/>
  <c r="K418" i="37"/>
  <c r="J418" i="37"/>
  <c r="D417" i="37"/>
  <c r="S408" i="37"/>
  <c r="R408" i="37"/>
  <c r="Q408" i="37"/>
  <c r="P408" i="37"/>
  <c r="O408" i="37"/>
  <c r="N408" i="37"/>
  <c r="M408" i="37"/>
  <c r="L408" i="37"/>
  <c r="K408" i="37"/>
  <c r="J408" i="37"/>
  <c r="D407" i="37"/>
  <c r="C407" i="37"/>
  <c r="I407" i="37" s="1"/>
  <c r="S406" i="37"/>
  <c r="R406" i="37"/>
  <c r="Q406" i="37"/>
  <c r="P406" i="37"/>
  <c r="O406" i="37"/>
  <c r="N406" i="37"/>
  <c r="M406" i="37"/>
  <c r="L406" i="37"/>
  <c r="K406" i="37"/>
  <c r="J406" i="37"/>
  <c r="D405" i="37"/>
  <c r="C405" i="37"/>
  <c r="I405" i="37" s="1"/>
  <c r="S404" i="37"/>
  <c r="R404" i="37"/>
  <c r="Q404" i="37"/>
  <c r="P404" i="37"/>
  <c r="O404" i="37"/>
  <c r="N404" i="37"/>
  <c r="M404" i="37"/>
  <c r="L404" i="37"/>
  <c r="K404" i="37"/>
  <c r="J404" i="37"/>
  <c r="D403" i="37"/>
  <c r="C403" i="37"/>
  <c r="I403" i="37" s="1"/>
  <c r="G403" i="37" s="1"/>
  <c r="S402" i="37"/>
  <c r="R402" i="37"/>
  <c r="Q402" i="37"/>
  <c r="P402" i="37"/>
  <c r="O402" i="37"/>
  <c r="N402" i="37"/>
  <c r="M402" i="37"/>
  <c r="L402" i="37"/>
  <c r="K402" i="37"/>
  <c r="J402" i="37"/>
  <c r="D401" i="37"/>
  <c r="C401" i="37"/>
  <c r="I401" i="37" s="1"/>
  <c r="S400" i="37"/>
  <c r="R400" i="37"/>
  <c r="Q400" i="37"/>
  <c r="P400" i="37"/>
  <c r="O400" i="37"/>
  <c r="N400" i="37"/>
  <c r="M400" i="37"/>
  <c r="L400" i="37"/>
  <c r="K400" i="37"/>
  <c r="J400" i="37"/>
  <c r="D399" i="37"/>
  <c r="C399" i="37"/>
  <c r="I399" i="37" s="1"/>
  <c r="S398" i="37"/>
  <c r="R398" i="37"/>
  <c r="Q398" i="37"/>
  <c r="P398" i="37"/>
  <c r="O398" i="37"/>
  <c r="N398" i="37"/>
  <c r="M398" i="37"/>
  <c r="L398" i="37"/>
  <c r="K398" i="37"/>
  <c r="J398" i="37"/>
  <c r="D397" i="37"/>
  <c r="C397" i="37"/>
  <c r="I397" i="37" s="1"/>
  <c r="S396" i="37"/>
  <c r="R396" i="37"/>
  <c r="Q396" i="37"/>
  <c r="P396" i="37"/>
  <c r="O396" i="37"/>
  <c r="N396" i="37"/>
  <c r="M396" i="37"/>
  <c r="L396" i="37"/>
  <c r="K396" i="37"/>
  <c r="J396" i="37"/>
  <c r="D395" i="37"/>
  <c r="C395" i="37"/>
  <c r="I395" i="37" s="1"/>
  <c r="S394" i="37"/>
  <c r="R394" i="37"/>
  <c r="Q394" i="37"/>
  <c r="P394" i="37"/>
  <c r="O394" i="37"/>
  <c r="N394" i="37"/>
  <c r="M394" i="37"/>
  <c r="L394" i="37"/>
  <c r="K394" i="37"/>
  <c r="J394" i="37"/>
  <c r="D393" i="37"/>
  <c r="S392" i="37"/>
  <c r="R392" i="37"/>
  <c r="Q392" i="37"/>
  <c r="P392" i="37"/>
  <c r="O392" i="37"/>
  <c r="N392" i="37"/>
  <c r="M392" i="37"/>
  <c r="L392" i="37"/>
  <c r="K392" i="37"/>
  <c r="J392" i="37"/>
  <c r="D391" i="37"/>
  <c r="S390" i="37"/>
  <c r="R390" i="37"/>
  <c r="Q390" i="37"/>
  <c r="P390" i="37"/>
  <c r="O390" i="37"/>
  <c r="N390" i="37"/>
  <c r="M390" i="37"/>
  <c r="L390" i="37"/>
  <c r="K390" i="37"/>
  <c r="J390" i="37"/>
  <c r="D389" i="37"/>
  <c r="S388" i="37"/>
  <c r="R388" i="37"/>
  <c r="Q388" i="37"/>
  <c r="P388" i="37"/>
  <c r="O388" i="37"/>
  <c r="N388" i="37"/>
  <c r="M388" i="37"/>
  <c r="L388" i="37"/>
  <c r="K388" i="37"/>
  <c r="J388" i="37"/>
  <c r="D387" i="37"/>
  <c r="S386" i="37"/>
  <c r="R386" i="37"/>
  <c r="Q386" i="37"/>
  <c r="P386" i="37"/>
  <c r="O386" i="37"/>
  <c r="N386" i="37"/>
  <c r="M386" i="37"/>
  <c r="L386" i="37"/>
  <c r="K386" i="37"/>
  <c r="J386" i="37"/>
  <c r="D385" i="37"/>
  <c r="S384" i="37"/>
  <c r="R384" i="37"/>
  <c r="Q384" i="37"/>
  <c r="P384" i="37"/>
  <c r="O384" i="37"/>
  <c r="N384" i="37"/>
  <c r="M384" i="37"/>
  <c r="L384" i="37"/>
  <c r="K384" i="37"/>
  <c r="J384" i="37"/>
  <c r="D383" i="37"/>
  <c r="S382" i="37"/>
  <c r="R382" i="37"/>
  <c r="Q382" i="37"/>
  <c r="P382" i="37"/>
  <c r="O382" i="37"/>
  <c r="N382" i="37"/>
  <c r="M382" i="37"/>
  <c r="L382" i="37"/>
  <c r="K382" i="37"/>
  <c r="J382" i="37"/>
  <c r="D381" i="37"/>
  <c r="S380" i="37"/>
  <c r="R380" i="37"/>
  <c r="Q380" i="37"/>
  <c r="P380" i="37"/>
  <c r="O380" i="37"/>
  <c r="N380" i="37"/>
  <c r="M380" i="37"/>
  <c r="L380" i="37"/>
  <c r="K380" i="37"/>
  <c r="J380" i="37"/>
  <c r="D379" i="37"/>
  <c r="S378" i="37"/>
  <c r="R378" i="37"/>
  <c r="Q378" i="37"/>
  <c r="P378" i="37"/>
  <c r="O378" i="37"/>
  <c r="N378" i="37"/>
  <c r="M378" i="37"/>
  <c r="L378" i="37"/>
  <c r="K378" i="37"/>
  <c r="J378" i="37"/>
  <c r="D377" i="37"/>
  <c r="S376" i="37"/>
  <c r="R376" i="37"/>
  <c r="Q376" i="37"/>
  <c r="P376" i="37"/>
  <c r="O376" i="37"/>
  <c r="N376" i="37"/>
  <c r="M376" i="37"/>
  <c r="L376" i="37"/>
  <c r="K376" i="37"/>
  <c r="J376" i="37"/>
  <c r="D375" i="37"/>
  <c r="S374" i="37"/>
  <c r="R374" i="37"/>
  <c r="Q374" i="37"/>
  <c r="P374" i="37"/>
  <c r="O374" i="37"/>
  <c r="N374" i="37"/>
  <c r="M374" i="37"/>
  <c r="L374" i="37"/>
  <c r="K374" i="37"/>
  <c r="J374" i="37"/>
  <c r="D373" i="37"/>
  <c r="S372" i="37"/>
  <c r="R372" i="37"/>
  <c r="Q372" i="37"/>
  <c r="P372" i="37"/>
  <c r="O372" i="37"/>
  <c r="N372" i="37"/>
  <c r="M372" i="37"/>
  <c r="L372" i="37"/>
  <c r="K372" i="37"/>
  <c r="J372" i="37"/>
  <c r="D371" i="37"/>
  <c r="S370" i="37"/>
  <c r="R370" i="37"/>
  <c r="Q370" i="37"/>
  <c r="P370" i="37"/>
  <c r="O370" i="37"/>
  <c r="N370" i="37"/>
  <c r="M370" i="37"/>
  <c r="L370" i="37"/>
  <c r="K370" i="37"/>
  <c r="J370" i="37"/>
  <c r="D369" i="37"/>
  <c r="S368" i="37"/>
  <c r="R368" i="37"/>
  <c r="Q368" i="37"/>
  <c r="P368" i="37"/>
  <c r="O368" i="37"/>
  <c r="N368" i="37"/>
  <c r="M368" i="37"/>
  <c r="L368" i="37"/>
  <c r="K368" i="37"/>
  <c r="J368" i="37"/>
  <c r="D367" i="37"/>
  <c r="S366" i="37"/>
  <c r="R366" i="37"/>
  <c r="Q366" i="37"/>
  <c r="P366" i="37"/>
  <c r="O366" i="37"/>
  <c r="N366" i="37"/>
  <c r="M366" i="37"/>
  <c r="L366" i="37"/>
  <c r="K366" i="37"/>
  <c r="J366" i="37"/>
  <c r="D365" i="37"/>
  <c r="S364" i="37"/>
  <c r="R364" i="37"/>
  <c r="Q364" i="37"/>
  <c r="P364" i="37"/>
  <c r="O364" i="37"/>
  <c r="N364" i="37"/>
  <c r="M364" i="37"/>
  <c r="L364" i="37"/>
  <c r="K364" i="37"/>
  <c r="J364" i="37"/>
  <c r="D363" i="37"/>
  <c r="S362" i="37"/>
  <c r="R362" i="37"/>
  <c r="Q362" i="37"/>
  <c r="P362" i="37"/>
  <c r="O362" i="37"/>
  <c r="N362" i="37"/>
  <c r="M362" i="37"/>
  <c r="L362" i="37"/>
  <c r="K362" i="37"/>
  <c r="J362" i="37"/>
  <c r="D361" i="37"/>
  <c r="S360" i="37"/>
  <c r="R360" i="37"/>
  <c r="Q360" i="37"/>
  <c r="P360" i="37"/>
  <c r="O360" i="37"/>
  <c r="N360" i="37"/>
  <c r="M360" i="37"/>
  <c r="L360" i="37"/>
  <c r="K360" i="37"/>
  <c r="J360" i="37"/>
  <c r="D359" i="37"/>
  <c r="S358" i="37"/>
  <c r="R358" i="37"/>
  <c r="Q358" i="37"/>
  <c r="P358" i="37"/>
  <c r="O358" i="37"/>
  <c r="N358" i="37"/>
  <c r="M358" i="37"/>
  <c r="L358" i="37"/>
  <c r="K358" i="37"/>
  <c r="J358" i="37"/>
  <c r="D357" i="37"/>
  <c r="S356" i="37"/>
  <c r="R356" i="37"/>
  <c r="Q356" i="37"/>
  <c r="P356" i="37"/>
  <c r="O356" i="37"/>
  <c r="N356" i="37"/>
  <c r="M356" i="37"/>
  <c r="L356" i="37"/>
  <c r="K356" i="37"/>
  <c r="J356" i="37"/>
  <c r="D355" i="37"/>
  <c r="S354" i="37"/>
  <c r="R354" i="37"/>
  <c r="Q354" i="37"/>
  <c r="P354" i="37"/>
  <c r="O354" i="37"/>
  <c r="N354" i="37"/>
  <c r="M354" i="37"/>
  <c r="L354" i="37"/>
  <c r="K354" i="37"/>
  <c r="J354" i="37"/>
  <c r="D353" i="37"/>
  <c r="S352" i="37"/>
  <c r="R352" i="37"/>
  <c r="Q352" i="37"/>
  <c r="P352" i="37"/>
  <c r="O352" i="37"/>
  <c r="N352" i="37"/>
  <c r="M352" i="37"/>
  <c r="L352" i="37"/>
  <c r="K352" i="37"/>
  <c r="J352" i="37"/>
  <c r="D351" i="37"/>
  <c r="S350" i="37"/>
  <c r="R350" i="37"/>
  <c r="Q350" i="37"/>
  <c r="P350" i="37"/>
  <c r="O350" i="37"/>
  <c r="N350" i="37"/>
  <c r="M350" i="37"/>
  <c r="L350" i="37"/>
  <c r="K350" i="37"/>
  <c r="J350" i="37"/>
  <c r="D349" i="37"/>
  <c r="S348" i="37"/>
  <c r="R348" i="37"/>
  <c r="Q348" i="37"/>
  <c r="P348" i="37"/>
  <c r="O348" i="37"/>
  <c r="N348" i="37"/>
  <c r="M348" i="37"/>
  <c r="L348" i="37"/>
  <c r="K348" i="37"/>
  <c r="J348" i="37"/>
  <c r="D347" i="37"/>
  <c r="S346" i="37"/>
  <c r="R346" i="37"/>
  <c r="Q346" i="37"/>
  <c r="P346" i="37"/>
  <c r="O346" i="37"/>
  <c r="N346" i="37"/>
  <c r="M346" i="37"/>
  <c r="L346" i="37"/>
  <c r="K346" i="37"/>
  <c r="J346" i="37"/>
  <c r="D345" i="37"/>
  <c r="S344" i="37"/>
  <c r="R344" i="37"/>
  <c r="Q344" i="37"/>
  <c r="P344" i="37"/>
  <c r="O344" i="37"/>
  <c r="N344" i="37"/>
  <c r="M344" i="37"/>
  <c r="L344" i="37"/>
  <c r="K344" i="37"/>
  <c r="J344" i="37"/>
  <c r="D343" i="37"/>
  <c r="S342" i="37"/>
  <c r="R342" i="37"/>
  <c r="Q342" i="37"/>
  <c r="P342" i="37"/>
  <c r="O342" i="37"/>
  <c r="N342" i="37"/>
  <c r="M342" i="37"/>
  <c r="L342" i="37"/>
  <c r="K342" i="37"/>
  <c r="J342" i="37"/>
  <c r="D341" i="37"/>
  <c r="S340" i="37"/>
  <c r="R340" i="37"/>
  <c r="Q340" i="37"/>
  <c r="P340" i="37"/>
  <c r="O340" i="37"/>
  <c r="N340" i="37"/>
  <c r="M340" i="37"/>
  <c r="L340" i="37"/>
  <c r="K340" i="37"/>
  <c r="J340" i="37"/>
  <c r="D339" i="37"/>
  <c r="D332" i="37"/>
  <c r="D330" i="37"/>
  <c r="D328" i="37"/>
  <c r="D326" i="37"/>
  <c r="D324" i="37"/>
  <c r="D322" i="37"/>
  <c r="D320" i="37"/>
  <c r="D318" i="37"/>
  <c r="D316" i="37"/>
  <c r="D314" i="37"/>
  <c r="D312" i="37"/>
  <c r="D310" i="37"/>
  <c r="D308" i="37"/>
  <c r="D306" i="37"/>
  <c r="D304" i="37"/>
  <c r="D302" i="37"/>
  <c r="D300" i="37"/>
  <c r="D298" i="37"/>
  <c r="D291" i="37"/>
  <c r="D289" i="37"/>
  <c r="D287" i="37"/>
  <c r="D285" i="37"/>
  <c r="D283" i="37"/>
  <c r="D281" i="37"/>
  <c r="D279" i="37"/>
  <c r="D277" i="37"/>
  <c r="D275" i="37"/>
  <c r="D273" i="37"/>
  <c r="D271" i="37"/>
  <c r="D269" i="37"/>
  <c r="D267" i="37"/>
  <c r="D265" i="37"/>
  <c r="D263" i="37"/>
  <c r="D261" i="37"/>
  <c r="D259" i="37"/>
  <c r="D257" i="37"/>
  <c r="D255" i="37"/>
  <c r="D253" i="37"/>
  <c r="I238" i="37"/>
  <c r="G243" i="37" s="1"/>
  <c r="S232" i="37"/>
  <c r="R232" i="37"/>
  <c r="Q232" i="37"/>
  <c r="P232" i="37"/>
  <c r="O232" i="37"/>
  <c r="N232" i="37"/>
  <c r="M232" i="37"/>
  <c r="L232" i="37"/>
  <c r="K232" i="37"/>
  <c r="J232" i="37"/>
  <c r="D231" i="37"/>
  <c r="C231" i="37"/>
  <c r="I231" i="37" s="1"/>
  <c r="G231" i="37" s="1"/>
  <c r="S230" i="37"/>
  <c r="R230" i="37"/>
  <c r="Q230" i="37"/>
  <c r="P230" i="37"/>
  <c r="O230" i="37"/>
  <c r="N230" i="37"/>
  <c r="M230" i="37"/>
  <c r="L230" i="37"/>
  <c r="K230" i="37"/>
  <c r="J230" i="37"/>
  <c r="E229" i="37"/>
  <c r="D229" i="37"/>
  <c r="C229" i="37"/>
  <c r="I229" i="37" s="1"/>
  <c r="S228" i="37"/>
  <c r="R228" i="37"/>
  <c r="Q228" i="37"/>
  <c r="P228" i="37"/>
  <c r="O228" i="37"/>
  <c r="N228" i="37"/>
  <c r="M228" i="37"/>
  <c r="L228" i="37"/>
  <c r="K228" i="37"/>
  <c r="J228" i="37"/>
  <c r="E227" i="37"/>
  <c r="D227" i="37"/>
  <c r="C227" i="37"/>
  <c r="I227" i="37" s="1"/>
  <c r="S226" i="37"/>
  <c r="R226" i="37"/>
  <c r="Q226" i="37"/>
  <c r="P226" i="37"/>
  <c r="O226" i="37"/>
  <c r="N226" i="37"/>
  <c r="M226" i="37"/>
  <c r="L226" i="37"/>
  <c r="K226" i="37"/>
  <c r="J226" i="37"/>
  <c r="E225" i="37"/>
  <c r="D225" i="37"/>
  <c r="C225" i="37"/>
  <c r="I225" i="37" s="1"/>
  <c r="G225" i="37" s="1"/>
  <c r="S224" i="37"/>
  <c r="R224" i="37"/>
  <c r="Q224" i="37"/>
  <c r="P224" i="37"/>
  <c r="O224" i="37"/>
  <c r="N224" i="37"/>
  <c r="M224" i="37"/>
  <c r="L224" i="37"/>
  <c r="K224" i="37"/>
  <c r="J224" i="37"/>
  <c r="E223" i="37"/>
  <c r="D223" i="37"/>
  <c r="C223" i="37"/>
  <c r="I223" i="37" s="1"/>
  <c r="S222" i="37"/>
  <c r="R222" i="37"/>
  <c r="Q222" i="37"/>
  <c r="P222" i="37"/>
  <c r="O222" i="37"/>
  <c r="N222" i="37"/>
  <c r="M222" i="37"/>
  <c r="L222" i="37"/>
  <c r="K222" i="37"/>
  <c r="J222" i="37"/>
  <c r="E221" i="37"/>
  <c r="D221" i="37"/>
  <c r="C221" i="37"/>
  <c r="I221" i="37" s="1"/>
  <c r="G221" i="37" s="1"/>
  <c r="S220" i="37"/>
  <c r="R220" i="37"/>
  <c r="Q220" i="37"/>
  <c r="P220" i="37"/>
  <c r="O220" i="37"/>
  <c r="N220" i="37"/>
  <c r="M220" i="37"/>
  <c r="L220" i="37"/>
  <c r="K220" i="37"/>
  <c r="J220" i="37"/>
  <c r="D219" i="37"/>
  <c r="S218" i="37"/>
  <c r="R218" i="37"/>
  <c r="Q218" i="37"/>
  <c r="P218" i="37"/>
  <c r="O218" i="37"/>
  <c r="N218" i="37"/>
  <c r="M218" i="37"/>
  <c r="L218" i="37"/>
  <c r="K218" i="37"/>
  <c r="J218" i="37"/>
  <c r="D217" i="37"/>
  <c r="S216" i="37"/>
  <c r="R216" i="37"/>
  <c r="Q216" i="37"/>
  <c r="P216" i="37"/>
  <c r="O216" i="37"/>
  <c r="N216" i="37"/>
  <c r="M216" i="37"/>
  <c r="L216" i="37"/>
  <c r="K216" i="37"/>
  <c r="J216" i="37"/>
  <c r="D215" i="37"/>
  <c r="S214" i="37"/>
  <c r="R214" i="37"/>
  <c r="Q214" i="37"/>
  <c r="P214" i="37"/>
  <c r="O214" i="37"/>
  <c r="N214" i="37"/>
  <c r="M214" i="37"/>
  <c r="L214" i="37"/>
  <c r="K214" i="37"/>
  <c r="J214" i="37"/>
  <c r="D213" i="37"/>
  <c r="S212" i="37"/>
  <c r="R212" i="37"/>
  <c r="Q212" i="37"/>
  <c r="P212" i="37"/>
  <c r="O212" i="37"/>
  <c r="N212" i="37"/>
  <c r="M212" i="37"/>
  <c r="L212" i="37"/>
  <c r="K212" i="37"/>
  <c r="J212" i="37"/>
  <c r="E211" i="37"/>
  <c r="D211" i="37"/>
  <c r="C211" i="37"/>
  <c r="I211" i="37" s="1"/>
  <c r="G211" i="37" s="1"/>
  <c r="S210" i="37"/>
  <c r="R210" i="37"/>
  <c r="Q210" i="37"/>
  <c r="P210" i="37"/>
  <c r="O210" i="37"/>
  <c r="N210" i="37"/>
  <c r="M210" i="37"/>
  <c r="L210" i="37"/>
  <c r="K210" i="37"/>
  <c r="J210" i="37"/>
  <c r="D209" i="37"/>
  <c r="S208" i="37"/>
  <c r="R208" i="37"/>
  <c r="Q208" i="37"/>
  <c r="P208" i="37"/>
  <c r="O208" i="37"/>
  <c r="N208" i="37"/>
  <c r="M208" i="37"/>
  <c r="L208" i="37"/>
  <c r="K208" i="37"/>
  <c r="J208" i="37"/>
  <c r="D207" i="37"/>
  <c r="S206" i="37"/>
  <c r="R206" i="37"/>
  <c r="Q206" i="37"/>
  <c r="P206" i="37"/>
  <c r="O206" i="37"/>
  <c r="N206" i="37"/>
  <c r="M206" i="37"/>
  <c r="L206" i="37"/>
  <c r="K206" i="37"/>
  <c r="J206" i="37"/>
  <c r="D205" i="37"/>
  <c r="S204" i="37"/>
  <c r="R204" i="37"/>
  <c r="Q204" i="37"/>
  <c r="P204" i="37"/>
  <c r="O204" i="37"/>
  <c r="N204" i="37"/>
  <c r="M204" i="37"/>
  <c r="L204" i="37"/>
  <c r="K204" i="37"/>
  <c r="J204" i="37"/>
  <c r="D203" i="37"/>
  <c r="S198" i="37"/>
  <c r="R198" i="37"/>
  <c r="Q198" i="37"/>
  <c r="P198" i="37"/>
  <c r="O198" i="37"/>
  <c r="N198" i="37"/>
  <c r="M198" i="37"/>
  <c r="L198" i="37"/>
  <c r="K198" i="37"/>
  <c r="J198" i="37"/>
  <c r="D197" i="37"/>
  <c r="C197" i="37"/>
  <c r="I197" i="37" s="1"/>
  <c r="G197" i="37" s="1"/>
  <c r="S196" i="37"/>
  <c r="R196" i="37"/>
  <c r="Q196" i="37"/>
  <c r="P196" i="37"/>
  <c r="O196" i="37"/>
  <c r="N196" i="37"/>
  <c r="M196" i="37"/>
  <c r="L196" i="37"/>
  <c r="K196" i="37"/>
  <c r="J196" i="37"/>
  <c r="D195" i="37"/>
  <c r="S190" i="37"/>
  <c r="R190" i="37"/>
  <c r="Q190" i="37"/>
  <c r="P190" i="37"/>
  <c r="O190" i="37"/>
  <c r="N190" i="37"/>
  <c r="M190" i="37"/>
  <c r="L190" i="37"/>
  <c r="K190" i="37"/>
  <c r="J190" i="37"/>
  <c r="D189" i="37"/>
  <c r="C189" i="37"/>
  <c r="I189" i="37" s="1"/>
  <c r="S184" i="37"/>
  <c r="R184" i="37"/>
  <c r="Q184" i="37"/>
  <c r="P184" i="37"/>
  <c r="O184" i="37"/>
  <c r="N184" i="37"/>
  <c r="M184" i="37"/>
  <c r="L184" i="37"/>
  <c r="K184" i="37"/>
  <c r="J184" i="37"/>
  <c r="E183" i="37"/>
  <c r="D183" i="37"/>
  <c r="C183" i="37"/>
  <c r="I183" i="37" s="1"/>
  <c r="S182" i="37"/>
  <c r="R182" i="37"/>
  <c r="Q182" i="37"/>
  <c r="P182" i="37"/>
  <c r="O182" i="37"/>
  <c r="N182" i="37"/>
  <c r="M182" i="37"/>
  <c r="L182" i="37"/>
  <c r="K182" i="37"/>
  <c r="J182" i="37"/>
  <c r="D181" i="37"/>
  <c r="C181" i="37"/>
  <c r="I181" i="37" s="1"/>
  <c r="G181" i="37" s="1"/>
  <c r="S180" i="37"/>
  <c r="R180" i="37"/>
  <c r="Q180" i="37"/>
  <c r="P180" i="37"/>
  <c r="O180" i="37"/>
  <c r="N180" i="37"/>
  <c r="M180" i="37"/>
  <c r="L180" i="37"/>
  <c r="K180" i="37"/>
  <c r="J180" i="37"/>
  <c r="E179" i="37"/>
  <c r="D179" i="37"/>
  <c r="C179" i="37"/>
  <c r="I179" i="37" s="1"/>
  <c r="G179" i="37" s="1"/>
  <c r="S178" i="37"/>
  <c r="R178" i="37"/>
  <c r="Q178" i="37"/>
  <c r="P178" i="37"/>
  <c r="O178" i="37"/>
  <c r="N178" i="37"/>
  <c r="M178" i="37"/>
  <c r="L178" i="37"/>
  <c r="K178" i="37"/>
  <c r="J178" i="37"/>
  <c r="D177" i="37"/>
  <c r="C177" i="37"/>
  <c r="I177" i="37" s="1"/>
  <c r="G177" i="37" s="1"/>
  <c r="S176" i="37"/>
  <c r="R176" i="37"/>
  <c r="Q176" i="37"/>
  <c r="P176" i="37"/>
  <c r="O176" i="37"/>
  <c r="N176" i="37"/>
  <c r="M176" i="37"/>
  <c r="L176" i="37"/>
  <c r="K176" i="37"/>
  <c r="J176" i="37"/>
  <c r="D175" i="37"/>
  <c r="S174" i="37"/>
  <c r="R174" i="37"/>
  <c r="Q174" i="37"/>
  <c r="P174" i="37"/>
  <c r="O174" i="37"/>
  <c r="N174" i="37"/>
  <c r="M174" i="37"/>
  <c r="L174" i="37"/>
  <c r="K174" i="37"/>
  <c r="J174" i="37"/>
  <c r="D173" i="37"/>
  <c r="S172" i="37"/>
  <c r="R172" i="37"/>
  <c r="Q172" i="37"/>
  <c r="P172" i="37"/>
  <c r="O172" i="37"/>
  <c r="N172" i="37"/>
  <c r="M172" i="37"/>
  <c r="L172" i="37"/>
  <c r="K172" i="37"/>
  <c r="J172" i="37"/>
  <c r="D171" i="37"/>
  <c r="S170" i="37"/>
  <c r="R170" i="37"/>
  <c r="Q170" i="37"/>
  <c r="P170" i="37"/>
  <c r="O170" i="37"/>
  <c r="N170" i="37"/>
  <c r="M170" i="37"/>
  <c r="L170" i="37"/>
  <c r="K170" i="37"/>
  <c r="J170" i="37"/>
  <c r="D169" i="37"/>
  <c r="S168" i="37"/>
  <c r="R168" i="37"/>
  <c r="Q168" i="37"/>
  <c r="P168" i="37"/>
  <c r="O168" i="37"/>
  <c r="N168" i="37"/>
  <c r="M168" i="37"/>
  <c r="L168" i="37"/>
  <c r="K168" i="37"/>
  <c r="J168" i="37"/>
  <c r="D167" i="37"/>
  <c r="S166" i="37"/>
  <c r="R166" i="37"/>
  <c r="Q166" i="37"/>
  <c r="P166" i="37"/>
  <c r="O166" i="37"/>
  <c r="N166" i="37"/>
  <c r="M166" i="37"/>
  <c r="L166" i="37"/>
  <c r="K166" i="37"/>
  <c r="J166" i="37"/>
  <c r="D165" i="37"/>
  <c r="S164" i="37"/>
  <c r="R164" i="37"/>
  <c r="Q164" i="37"/>
  <c r="P164" i="37"/>
  <c r="O164" i="37"/>
  <c r="N164" i="37"/>
  <c r="M164" i="37"/>
  <c r="L164" i="37"/>
  <c r="K164" i="37"/>
  <c r="J164" i="37"/>
  <c r="D163" i="37"/>
  <c r="S162" i="37"/>
  <c r="R162" i="37"/>
  <c r="Q162" i="37"/>
  <c r="P162" i="37"/>
  <c r="O162" i="37"/>
  <c r="N162" i="37"/>
  <c r="M162" i="37"/>
  <c r="L162" i="37"/>
  <c r="K162" i="37"/>
  <c r="J162" i="37"/>
  <c r="D161" i="37"/>
  <c r="S160" i="37"/>
  <c r="R160" i="37"/>
  <c r="Q160" i="37"/>
  <c r="P160" i="37"/>
  <c r="O160" i="37"/>
  <c r="N160" i="37"/>
  <c r="M160" i="37"/>
  <c r="L160" i="37"/>
  <c r="K160" i="37"/>
  <c r="J160" i="37"/>
  <c r="D159" i="37"/>
  <c r="S158" i="37"/>
  <c r="R158" i="37"/>
  <c r="Q158" i="37"/>
  <c r="P158" i="37"/>
  <c r="O158" i="37"/>
  <c r="N158" i="37"/>
  <c r="M158" i="37"/>
  <c r="L158" i="37"/>
  <c r="K158" i="37"/>
  <c r="J158" i="37"/>
  <c r="D157" i="37"/>
  <c r="D151" i="37"/>
  <c r="D149" i="37"/>
  <c r="D147" i="37"/>
  <c r="D145" i="37"/>
  <c r="S132" i="37"/>
  <c r="R132" i="37"/>
  <c r="Q132" i="37"/>
  <c r="P132" i="37"/>
  <c r="O132" i="37"/>
  <c r="N132" i="37"/>
  <c r="M132" i="37"/>
  <c r="L132" i="37"/>
  <c r="K132" i="37"/>
  <c r="J132" i="37"/>
  <c r="D131" i="37"/>
  <c r="S130" i="37"/>
  <c r="R130" i="37"/>
  <c r="Q130" i="37"/>
  <c r="P130" i="37"/>
  <c r="O130" i="37"/>
  <c r="N130" i="37"/>
  <c r="M130" i="37"/>
  <c r="L130" i="37"/>
  <c r="K130" i="37"/>
  <c r="J130" i="37"/>
  <c r="D129" i="37"/>
  <c r="C129" i="37"/>
  <c r="I129" i="37" s="1"/>
  <c r="S128" i="37"/>
  <c r="R128" i="37"/>
  <c r="Q128" i="37"/>
  <c r="P128" i="37"/>
  <c r="O128" i="37"/>
  <c r="N128" i="37"/>
  <c r="M128" i="37"/>
  <c r="L128" i="37"/>
  <c r="K128" i="37"/>
  <c r="J128" i="37"/>
  <c r="D127" i="37"/>
  <c r="S126" i="37"/>
  <c r="R126" i="37"/>
  <c r="Q126" i="37"/>
  <c r="P126" i="37"/>
  <c r="O126" i="37"/>
  <c r="N126" i="37"/>
  <c r="M126" i="37"/>
  <c r="L126" i="37"/>
  <c r="K126" i="37"/>
  <c r="J126" i="37"/>
  <c r="D125" i="37"/>
  <c r="S124" i="37"/>
  <c r="R124" i="37"/>
  <c r="Q124" i="37"/>
  <c r="P124" i="37"/>
  <c r="O124" i="37"/>
  <c r="N124" i="37"/>
  <c r="M124" i="37"/>
  <c r="L124" i="37"/>
  <c r="K124" i="37"/>
  <c r="J124" i="37"/>
  <c r="D123" i="37"/>
  <c r="S122" i="37"/>
  <c r="R122" i="37"/>
  <c r="Q122" i="37"/>
  <c r="P122" i="37"/>
  <c r="O122" i="37"/>
  <c r="N122" i="37"/>
  <c r="M122" i="37"/>
  <c r="L122" i="37"/>
  <c r="K122" i="37"/>
  <c r="J122" i="37"/>
  <c r="D121" i="37"/>
  <c r="S120" i="37"/>
  <c r="R120" i="37"/>
  <c r="Q120" i="37"/>
  <c r="P120" i="37"/>
  <c r="O120" i="37"/>
  <c r="N120" i="37"/>
  <c r="M120" i="37"/>
  <c r="L120" i="37"/>
  <c r="K120" i="37"/>
  <c r="J120" i="37"/>
  <c r="D119" i="37"/>
  <c r="S118" i="37"/>
  <c r="R118" i="37"/>
  <c r="Q118" i="37"/>
  <c r="P118" i="37"/>
  <c r="O118" i="37"/>
  <c r="N118" i="37"/>
  <c r="M118" i="37"/>
  <c r="L118" i="37"/>
  <c r="K118" i="37"/>
  <c r="J118" i="37"/>
  <c r="D117" i="37"/>
  <c r="S116" i="37"/>
  <c r="R116" i="37"/>
  <c r="Q116" i="37"/>
  <c r="P116" i="37"/>
  <c r="O116" i="37"/>
  <c r="N116" i="37"/>
  <c r="M116" i="37"/>
  <c r="L116" i="37"/>
  <c r="K116" i="37"/>
  <c r="J116" i="37"/>
  <c r="D115" i="37"/>
  <c r="S114" i="37"/>
  <c r="R114" i="37"/>
  <c r="Q114" i="37"/>
  <c r="P114" i="37"/>
  <c r="O114" i="37"/>
  <c r="N114" i="37"/>
  <c r="M114" i="37"/>
  <c r="L114" i="37"/>
  <c r="K114" i="37"/>
  <c r="J114" i="37"/>
  <c r="D113" i="37"/>
  <c r="S112" i="37"/>
  <c r="R112" i="37"/>
  <c r="Q112" i="37"/>
  <c r="P112" i="37"/>
  <c r="O112" i="37"/>
  <c r="N112" i="37"/>
  <c r="M112" i="37"/>
  <c r="L112" i="37"/>
  <c r="K112" i="37"/>
  <c r="J112" i="37"/>
  <c r="D111" i="37"/>
  <c r="S110" i="37"/>
  <c r="R110" i="37"/>
  <c r="Q110" i="37"/>
  <c r="P110" i="37"/>
  <c r="O110" i="37"/>
  <c r="N110" i="37"/>
  <c r="M110" i="37"/>
  <c r="L110" i="37"/>
  <c r="K110" i="37"/>
  <c r="J110" i="37"/>
  <c r="D109" i="37"/>
  <c r="S108" i="37"/>
  <c r="R108" i="37"/>
  <c r="Q108" i="37"/>
  <c r="P108" i="37"/>
  <c r="O108" i="37"/>
  <c r="N108" i="37"/>
  <c r="M108" i="37"/>
  <c r="L108" i="37"/>
  <c r="K108" i="37"/>
  <c r="J108" i="37"/>
  <c r="D107" i="37"/>
  <c r="S106" i="37"/>
  <c r="R106" i="37"/>
  <c r="Q106" i="37"/>
  <c r="P106" i="37"/>
  <c r="O106" i="37"/>
  <c r="N106" i="37"/>
  <c r="M106" i="37"/>
  <c r="L106" i="37"/>
  <c r="K106" i="37"/>
  <c r="J106" i="37"/>
  <c r="D105" i="37"/>
  <c r="S104" i="37"/>
  <c r="R104" i="37"/>
  <c r="Q104" i="37"/>
  <c r="P104" i="37"/>
  <c r="O104" i="37"/>
  <c r="N104" i="37"/>
  <c r="M104" i="37"/>
  <c r="L104" i="37"/>
  <c r="K104" i="37"/>
  <c r="J104" i="37"/>
  <c r="D103" i="37"/>
  <c r="S102" i="37"/>
  <c r="R102" i="37"/>
  <c r="Q102" i="37"/>
  <c r="P102" i="37"/>
  <c r="O102" i="37"/>
  <c r="N102" i="37"/>
  <c r="M102" i="37"/>
  <c r="L102" i="37"/>
  <c r="K102" i="37"/>
  <c r="J102" i="37"/>
  <c r="D101" i="37"/>
  <c r="S100" i="37"/>
  <c r="R100" i="37"/>
  <c r="Q100" i="37"/>
  <c r="P100" i="37"/>
  <c r="O100" i="37"/>
  <c r="N100" i="37"/>
  <c r="M100" i="37"/>
  <c r="L100" i="37"/>
  <c r="K100" i="37"/>
  <c r="J100" i="37"/>
  <c r="D99" i="37"/>
  <c r="S98" i="37"/>
  <c r="R98" i="37"/>
  <c r="Q98" i="37"/>
  <c r="P98" i="37"/>
  <c r="O98" i="37"/>
  <c r="N98" i="37"/>
  <c r="M98" i="37"/>
  <c r="L98" i="37"/>
  <c r="K98" i="37"/>
  <c r="J98" i="37"/>
  <c r="D97" i="37"/>
  <c r="S90" i="37"/>
  <c r="R90" i="37"/>
  <c r="Q90" i="37"/>
  <c r="P90" i="37"/>
  <c r="O90" i="37"/>
  <c r="N90" i="37"/>
  <c r="M90" i="37"/>
  <c r="L90" i="37"/>
  <c r="K90" i="37"/>
  <c r="J90" i="37"/>
  <c r="E89" i="37"/>
  <c r="D89" i="37"/>
  <c r="C89" i="37"/>
  <c r="S88" i="37"/>
  <c r="R88" i="37"/>
  <c r="Q88" i="37"/>
  <c r="P88" i="37"/>
  <c r="O88" i="37"/>
  <c r="N88" i="37"/>
  <c r="M88" i="37"/>
  <c r="L88" i="37"/>
  <c r="K88" i="37"/>
  <c r="J88" i="37"/>
  <c r="E87" i="37"/>
  <c r="D87" i="37"/>
  <c r="C87" i="37"/>
  <c r="S86" i="37"/>
  <c r="R86" i="37"/>
  <c r="Q86" i="37"/>
  <c r="P86" i="37"/>
  <c r="O86" i="37"/>
  <c r="N86" i="37"/>
  <c r="M86" i="37"/>
  <c r="L86" i="37"/>
  <c r="K86" i="37"/>
  <c r="J86" i="37"/>
  <c r="D85" i="37"/>
  <c r="C85" i="37"/>
  <c r="S84" i="37"/>
  <c r="R84" i="37"/>
  <c r="Q84" i="37"/>
  <c r="P84" i="37"/>
  <c r="O84" i="37"/>
  <c r="N84" i="37"/>
  <c r="M84" i="37"/>
  <c r="L84" i="37"/>
  <c r="K84" i="37"/>
  <c r="J84" i="37"/>
  <c r="D83" i="37"/>
  <c r="C83" i="37"/>
  <c r="I66" i="37"/>
  <c r="G71" i="37" s="1"/>
  <c r="S59" i="37"/>
  <c r="R59" i="37"/>
  <c r="Q59" i="37"/>
  <c r="P59" i="37"/>
  <c r="O59" i="37"/>
  <c r="N59" i="37"/>
  <c r="M59" i="37"/>
  <c r="L59" i="37"/>
  <c r="K59" i="37"/>
  <c r="J59" i="37"/>
  <c r="D58" i="37"/>
  <c r="S57" i="37"/>
  <c r="R57" i="37"/>
  <c r="Q57" i="37"/>
  <c r="P57" i="37"/>
  <c r="O57" i="37"/>
  <c r="N57" i="37"/>
  <c r="M57" i="37"/>
  <c r="L57" i="37"/>
  <c r="K57" i="37"/>
  <c r="J57" i="37"/>
  <c r="D56" i="37"/>
  <c r="S55" i="37"/>
  <c r="R55" i="37"/>
  <c r="Q55" i="37"/>
  <c r="P55" i="37"/>
  <c r="O55" i="37"/>
  <c r="N55" i="37"/>
  <c r="M55" i="37"/>
  <c r="L55" i="37"/>
  <c r="K55" i="37"/>
  <c r="J55" i="37"/>
  <c r="D54" i="37"/>
  <c r="S53" i="37"/>
  <c r="R53" i="37"/>
  <c r="Q53" i="37"/>
  <c r="P53" i="37"/>
  <c r="O53" i="37"/>
  <c r="N53" i="37"/>
  <c r="M53" i="37"/>
  <c r="L53" i="37"/>
  <c r="K53" i="37"/>
  <c r="J53" i="37"/>
  <c r="D52" i="37"/>
  <c r="S51" i="37"/>
  <c r="R51" i="37"/>
  <c r="Q51" i="37"/>
  <c r="P51" i="37"/>
  <c r="O51" i="37"/>
  <c r="N51" i="37"/>
  <c r="M51" i="37"/>
  <c r="L51" i="37"/>
  <c r="K51" i="37"/>
  <c r="J51" i="37"/>
  <c r="D50" i="37"/>
  <c r="S49" i="37"/>
  <c r="R49" i="37"/>
  <c r="Q49" i="37"/>
  <c r="P49" i="37"/>
  <c r="O49" i="37"/>
  <c r="N49" i="37"/>
  <c r="M49" i="37"/>
  <c r="L49" i="37"/>
  <c r="K49" i="37"/>
  <c r="J49" i="37"/>
  <c r="D48" i="37"/>
  <c r="S47" i="37"/>
  <c r="R47" i="37"/>
  <c r="Q47" i="37"/>
  <c r="P47" i="37"/>
  <c r="O47" i="37"/>
  <c r="N47" i="37"/>
  <c r="M47" i="37"/>
  <c r="L47" i="37"/>
  <c r="K47" i="37"/>
  <c r="J47" i="37"/>
  <c r="D46" i="37"/>
  <c r="S45" i="37"/>
  <c r="R45" i="37"/>
  <c r="Q45" i="37"/>
  <c r="P45" i="37"/>
  <c r="O45" i="37"/>
  <c r="N45" i="37"/>
  <c r="M45" i="37"/>
  <c r="L45" i="37"/>
  <c r="K45" i="37"/>
  <c r="J45" i="37"/>
  <c r="D44" i="37"/>
  <c r="S43" i="37"/>
  <c r="R43" i="37"/>
  <c r="Q43" i="37"/>
  <c r="P43" i="37"/>
  <c r="O43" i="37"/>
  <c r="N43" i="37"/>
  <c r="M43" i="37"/>
  <c r="L43" i="37"/>
  <c r="K43" i="37"/>
  <c r="J43" i="37"/>
  <c r="D42" i="37"/>
  <c r="S41" i="37"/>
  <c r="R41" i="37"/>
  <c r="Q41" i="37"/>
  <c r="P41" i="37"/>
  <c r="O41" i="37"/>
  <c r="N41" i="37"/>
  <c r="M41" i="37"/>
  <c r="L41" i="37"/>
  <c r="K41" i="37"/>
  <c r="J41" i="37"/>
  <c r="D40" i="37"/>
  <c r="S39" i="37"/>
  <c r="R39" i="37"/>
  <c r="Q39" i="37"/>
  <c r="P39" i="37"/>
  <c r="O39" i="37"/>
  <c r="N39" i="37"/>
  <c r="M39" i="37"/>
  <c r="L39" i="37"/>
  <c r="K39" i="37"/>
  <c r="J39" i="37"/>
  <c r="D38" i="37"/>
  <c r="S37" i="37"/>
  <c r="R37" i="37"/>
  <c r="Q37" i="37"/>
  <c r="P37" i="37"/>
  <c r="O37" i="37"/>
  <c r="N37" i="37"/>
  <c r="M37" i="37"/>
  <c r="L37" i="37"/>
  <c r="K37" i="37"/>
  <c r="J37" i="37"/>
  <c r="D36" i="37"/>
  <c r="S35" i="37"/>
  <c r="R35" i="37"/>
  <c r="Q35" i="37"/>
  <c r="P35" i="37"/>
  <c r="O35" i="37"/>
  <c r="N35" i="37"/>
  <c r="M35" i="37"/>
  <c r="L35" i="37"/>
  <c r="K35" i="37"/>
  <c r="J35" i="37"/>
  <c r="D34" i="37"/>
  <c r="S33" i="37"/>
  <c r="R33" i="37"/>
  <c r="Q33" i="37"/>
  <c r="P33" i="37"/>
  <c r="O33" i="37"/>
  <c r="N33" i="37"/>
  <c r="M33" i="37"/>
  <c r="L33" i="37"/>
  <c r="K33" i="37"/>
  <c r="J33" i="37"/>
  <c r="D32" i="37"/>
  <c r="S31" i="37"/>
  <c r="R31" i="37"/>
  <c r="Q31" i="37"/>
  <c r="P31" i="37"/>
  <c r="O31" i="37"/>
  <c r="N31" i="37"/>
  <c r="M31" i="37"/>
  <c r="L31" i="37"/>
  <c r="K31" i="37"/>
  <c r="J31" i="37"/>
  <c r="D30" i="37"/>
  <c r="S29" i="37"/>
  <c r="R29" i="37"/>
  <c r="Q29" i="37"/>
  <c r="P29" i="37"/>
  <c r="O29" i="37"/>
  <c r="N29" i="37"/>
  <c r="M29" i="37"/>
  <c r="L29" i="37"/>
  <c r="K29" i="37"/>
  <c r="J29" i="37"/>
  <c r="D28" i="37"/>
  <c r="S27" i="37"/>
  <c r="R27" i="37"/>
  <c r="Q27" i="37"/>
  <c r="P27" i="37"/>
  <c r="O27" i="37"/>
  <c r="N27" i="37"/>
  <c r="M27" i="37"/>
  <c r="L27" i="37"/>
  <c r="K27" i="37"/>
  <c r="J27" i="37"/>
  <c r="D26" i="37"/>
  <c r="S25" i="37"/>
  <c r="R25" i="37"/>
  <c r="Q25" i="37"/>
  <c r="P25" i="37"/>
  <c r="O25" i="37"/>
  <c r="N25" i="37"/>
  <c r="M25" i="37"/>
  <c r="L25" i="37"/>
  <c r="K25" i="37"/>
  <c r="J25" i="37"/>
  <c r="D24" i="37"/>
  <c r="S23" i="37"/>
  <c r="R23" i="37"/>
  <c r="Q23" i="37"/>
  <c r="P23" i="37"/>
  <c r="O23" i="37"/>
  <c r="N23" i="37"/>
  <c r="M23" i="37"/>
  <c r="L23" i="37"/>
  <c r="K23" i="37"/>
  <c r="J23" i="37"/>
  <c r="D22" i="37"/>
  <c r="S21" i="37"/>
  <c r="R21" i="37"/>
  <c r="Q21" i="37"/>
  <c r="P21" i="37"/>
  <c r="O21" i="37"/>
  <c r="N21" i="37"/>
  <c r="M21" i="37"/>
  <c r="L21" i="37"/>
  <c r="K21" i="37"/>
  <c r="J21" i="37"/>
  <c r="D20" i="37"/>
  <c r="D18" i="37"/>
  <c r="C18" i="37"/>
  <c r="D15" i="37"/>
  <c r="R11" i="37"/>
  <c r="P11" i="37"/>
  <c r="P580" i="37" s="1"/>
  <c r="N11" i="37"/>
  <c r="N71" i="37" s="1"/>
  <c r="L11" i="37"/>
  <c r="K11" i="37"/>
  <c r="J11" i="37"/>
  <c r="G11" i="37"/>
  <c r="G580" i="37" s="1"/>
  <c r="R707" i="36"/>
  <c r="S693" i="36"/>
  <c r="R693" i="36"/>
  <c r="Q693" i="36"/>
  <c r="P693" i="36"/>
  <c r="O693" i="36"/>
  <c r="N693" i="36"/>
  <c r="M693" i="36"/>
  <c r="L693" i="36"/>
  <c r="K693" i="36"/>
  <c r="J693" i="36"/>
  <c r="D692" i="36"/>
  <c r="B692" i="36"/>
  <c r="S691" i="36"/>
  <c r="R691" i="36"/>
  <c r="Q691" i="36"/>
  <c r="P691" i="36"/>
  <c r="O691" i="36"/>
  <c r="N691" i="36"/>
  <c r="M691" i="36"/>
  <c r="L691" i="36"/>
  <c r="K691" i="36"/>
  <c r="J691" i="36"/>
  <c r="D690" i="36"/>
  <c r="B690" i="36"/>
  <c r="S689" i="36"/>
  <c r="R689" i="36"/>
  <c r="Q689" i="36"/>
  <c r="P689" i="36"/>
  <c r="O689" i="36"/>
  <c r="N689" i="36"/>
  <c r="M689" i="36"/>
  <c r="L689" i="36"/>
  <c r="K689" i="36"/>
  <c r="J689" i="36"/>
  <c r="D688" i="36"/>
  <c r="B688" i="36"/>
  <c r="S687" i="36"/>
  <c r="R687" i="36"/>
  <c r="Q687" i="36"/>
  <c r="P687" i="36"/>
  <c r="O687" i="36"/>
  <c r="N687" i="36"/>
  <c r="M687" i="36"/>
  <c r="L687" i="36"/>
  <c r="K687" i="36"/>
  <c r="J687" i="36"/>
  <c r="D686" i="36"/>
  <c r="B686" i="36"/>
  <c r="S685" i="36"/>
  <c r="R685" i="36"/>
  <c r="Q685" i="36"/>
  <c r="P685" i="36"/>
  <c r="O685" i="36"/>
  <c r="N685" i="36"/>
  <c r="M685" i="36"/>
  <c r="L685" i="36"/>
  <c r="K685" i="36"/>
  <c r="J685" i="36"/>
  <c r="D684" i="36"/>
  <c r="B684" i="36"/>
  <c r="S683" i="36"/>
  <c r="R683" i="36"/>
  <c r="Q683" i="36"/>
  <c r="P683" i="36"/>
  <c r="O683" i="36"/>
  <c r="N683" i="36"/>
  <c r="M683" i="36"/>
  <c r="L683" i="36"/>
  <c r="K683" i="36"/>
  <c r="J683" i="36"/>
  <c r="D682" i="36"/>
  <c r="B682" i="36"/>
  <c r="S681" i="36"/>
  <c r="R681" i="36"/>
  <c r="Q681" i="36"/>
  <c r="P681" i="36"/>
  <c r="O681" i="36"/>
  <c r="N681" i="36"/>
  <c r="M681" i="36"/>
  <c r="L681" i="36"/>
  <c r="K681" i="36"/>
  <c r="J681" i="36"/>
  <c r="D680" i="36"/>
  <c r="B680" i="36"/>
  <c r="S679" i="36"/>
  <c r="R679" i="36"/>
  <c r="Q679" i="36"/>
  <c r="P679" i="36"/>
  <c r="O679" i="36"/>
  <c r="N679" i="36"/>
  <c r="M679" i="36"/>
  <c r="L679" i="36"/>
  <c r="K679" i="36"/>
  <c r="J679" i="36"/>
  <c r="D678" i="36"/>
  <c r="B678" i="36"/>
  <c r="S677" i="36"/>
  <c r="R677" i="36"/>
  <c r="Q677" i="36"/>
  <c r="P677" i="36"/>
  <c r="O677" i="36"/>
  <c r="N677" i="36"/>
  <c r="M677" i="36"/>
  <c r="L677" i="36"/>
  <c r="K677" i="36"/>
  <c r="J677" i="36"/>
  <c r="D676" i="36"/>
  <c r="B676" i="36"/>
  <c r="S675" i="36"/>
  <c r="R675" i="36"/>
  <c r="Q675" i="36"/>
  <c r="P675" i="36"/>
  <c r="O675" i="36"/>
  <c r="N675" i="36"/>
  <c r="M675" i="36"/>
  <c r="L675" i="36"/>
  <c r="K675" i="36"/>
  <c r="J675" i="36"/>
  <c r="D674" i="36"/>
  <c r="B674" i="36"/>
  <c r="S673" i="36"/>
  <c r="R673" i="36"/>
  <c r="Q673" i="36"/>
  <c r="P673" i="36"/>
  <c r="O673" i="36"/>
  <c r="N673" i="36"/>
  <c r="M673" i="36"/>
  <c r="L673" i="36"/>
  <c r="K673" i="36"/>
  <c r="J673" i="36"/>
  <c r="D672" i="36"/>
  <c r="B672" i="36"/>
  <c r="S671" i="36"/>
  <c r="R671" i="36"/>
  <c r="Q671" i="36"/>
  <c r="P671" i="36"/>
  <c r="O671" i="36"/>
  <c r="N671" i="36"/>
  <c r="M671" i="36"/>
  <c r="L671" i="36"/>
  <c r="K671" i="36"/>
  <c r="J671" i="36"/>
  <c r="D670" i="36"/>
  <c r="B670" i="36"/>
  <c r="S669" i="36"/>
  <c r="R669" i="36"/>
  <c r="Q669" i="36"/>
  <c r="P669" i="36"/>
  <c r="O669" i="36"/>
  <c r="N669" i="36"/>
  <c r="M669" i="36"/>
  <c r="L669" i="36"/>
  <c r="K669" i="36"/>
  <c r="J669" i="36"/>
  <c r="D668" i="36"/>
  <c r="B668" i="36"/>
  <c r="S667" i="36"/>
  <c r="R667" i="36"/>
  <c r="Q667" i="36"/>
  <c r="P667" i="36"/>
  <c r="O667" i="36"/>
  <c r="N667" i="36"/>
  <c r="M667" i="36"/>
  <c r="L667" i="36"/>
  <c r="K667" i="36"/>
  <c r="J667" i="36"/>
  <c r="D666" i="36"/>
  <c r="B666" i="36"/>
  <c r="S665" i="36"/>
  <c r="R665" i="36"/>
  <c r="Q665" i="36"/>
  <c r="P665" i="36"/>
  <c r="O665" i="36"/>
  <c r="N665" i="36"/>
  <c r="M665" i="36"/>
  <c r="L665" i="36"/>
  <c r="K665" i="36"/>
  <c r="J665" i="36"/>
  <c r="D664" i="36"/>
  <c r="B664" i="36"/>
  <c r="S663" i="36"/>
  <c r="R663" i="36"/>
  <c r="Q663" i="36"/>
  <c r="P663" i="36"/>
  <c r="O663" i="36"/>
  <c r="N663" i="36"/>
  <c r="M663" i="36"/>
  <c r="L663" i="36"/>
  <c r="K663" i="36"/>
  <c r="J663" i="36"/>
  <c r="D662" i="36"/>
  <c r="B662" i="36"/>
  <c r="S661" i="36"/>
  <c r="R661" i="36"/>
  <c r="Q661" i="36"/>
  <c r="P661" i="36"/>
  <c r="O661" i="36"/>
  <c r="N661" i="36"/>
  <c r="M661" i="36"/>
  <c r="L661" i="36"/>
  <c r="K661" i="36"/>
  <c r="J661" i="36"/>
  <c r="D660" i="36"/>
  <c r="B660" i="36"/>
  <c r="S659" i="36"/>
  <c r="R659" i="36"/>
  <c r="Q659" i="36"/>
  <c r="P659" i="36"/>
  <c r="O659" i="36"/>
  <c r="N659" i="36"/>
  <c r="M659" i="36"/>
  <c r="L659" i="36"/>
  <c r="K659" i="36"/>
  <c r="J659" i="36"/>
  <c r="D658" i="36"/>
  <c r="B658" i="36"/>
  <c r="S657" i="36"/>
  <c r="R657" i="36"/>
  <c r="Q657" i="36"/>
  <c r="P657" i="36"/>
  <c r="O657" i="36"/>
  <c r="N657" i="36"/>
  <c r="M657" i="36"/>
  <c r="L657" i="36"/>
  <c r="K657" i="36"/>
  <c r="J657" i="36"/>
  <c r="D656" i="36"/>
  <c r="B656" i="36"/>
  <c r="S655" i="36"/>
  <c r="R655" i="36"/>
  <c r="Q655" i="36"/>
  <c r="P655" i="36"/>
  <c r="O655" i="36"/>
  <c r="N655" i="36"/>
  <c r="M655" i="36"/>
  <c r="L655" i="36"/>
  <c r="K655" i="36"/>
  <c r="J655" i="36"/>
  <c r="D654" i="36"/>
  <c r="B654" i="36"/>
  <c r="S653" i="36"/>
  <c r="R653" i="36"/>
  <c r="Q653" i="36"/>
  <c r="P653" i="36"/>
  <c r="O653" i="36"/>
  <c r="N653" i="36"/>
  <c r="M653" i="36"/>
  <c r="L653" i="36"/>
  <c r="K653" i="36"/>
  <c r="J653" i="36"/>
  <c r="D652" i="36"/>
  <c r="B652" i="36"/>
  <c r="S651" i="36"/>
  <c r="R651" i="36"/>
  <c r="Q651" i="36"/>
  <c r="P651" i="36"/>
  <c r="O651" i="36"/>
  <c r="N651" i="36"/>
  <c r="M651" i="36"/>
  <c r="L651" i="36"/>
  <c r="K651" i="36"/>
  <c r="J651" i="36"/>
  <c r="D650" i="36"/>
  <c r="B650" i="36"/>
  <c r="S649" i="36"/>
  <c r="R649" i="36"/>
  <c r="Q649" i="36"/>
  <c r="P649" i="36"/>
  <c r="O649" i="36"/>
  <c r="N649" i="36"/>
  <c r="M649" i="36"/>
  <c r="L649" i="36"/>
  <c r="K649" i="36"/>
  <c r="J649" i="36"/>
  <c r="D648" i="36"/>
  <c r="S647" i="36"/>
  <c r="R647" i="36"/>
  <c r="Q647" i="36"/>
  <c r="P647" i="36"/>
  <c r="O647" i="36"/>
  <c r="N647" i="36"/>
  <c r="M647" i="36"/>
  <c r="L647" i="36"/>
  <c r="K647" i="36"/>
  <c r="J647" i="36"/>
  <c r="D646" i="36"/>
  <c r="D644" i="36"/>
  <c r="D642" i="36"/>
  <c r="D637" i="36"/>
  <c r="D635" i="36"/>
  <c r="D633" i="36"/>
  <c r="D631" i="36"/>
  <c r="D629" i="36"/>
  <c r="D627" i="36"/>
  <c r="D625" i="36"/>
  <c r="D623" i="36"/>
  <c r="D621" i="36"/>
  <c r="D619" i="36"/>
  <c r="D617" i="36"/>
  <c r="D615" i="36"/>
  <c r="D613" i="36"/>
  <c r="D611" i="36"/>
  <c r="D609" i="36"/>
  <c r="D607" i="36"/>
  <c r="D605" i="36"/>
  <c r="D603" i="36"/>
  <c r="D601" i="36"/>
  <c r="D599" i="36"/>
  <c r="D597" i="36"/>
  <c r="D595" i="36"/>
  <c r="D593" i="36"/>
  <c r="D591" i="36"/>
  <c r="D589" i="36"/>
  <c r="D587" i="36"/>
  <c r="I575" i="36"/>
  <c r="S562" i="36"/>
  <c r="R562" i="36"/>
  <c r="Q562" i="36"/>
  <c r="P562" i="36"/>
  <c r="O562" i="36"/>
  <c r="N562" i="36"/>
  <c r="M562" i="36"/>
  <c r="L562" i="36"/>
  <c r="K562" i="36"/>
  <c r="J562" i="36"/>
  <c r="G561" i="36"/>
  <c r="E561" i="36"/>
  <c r="M561" i="36" s="1"/>
  <c r="D561" i="36"/>
  <c r="C561" i="36"/>
  <c r="I561" i="36" s="1"/>
  <c r="J561" i="36" s="1"/>
  <c r="B561" i="36"/>
  <c r="S560" i="36"/>
  <c r="R560" i="36"/>
  <c r="Q560" i="36"/>
  <c r="P560" i="36"/>
  <c r="O560" i="36"/>
  <c r="N560" i="36"/>
  <c r="M560" i="36"/>
  <c r="L560" i="36"/>
  <c r="K560" i="36"/>
  <c r="J560" i="36"/>
  <c r="G559" i="36"/>
  <c r="E559" i="36"/>
  <c r="D559" i="36"/>
  <c r="C559" i="36"/>
  <c r="I559" i="36" s="1"/>
  <c r="B559" i="36"/>
  <c r="S558" i="36"/>
  <c r="R558" i="36"/>
  <c r="Q558" i="36"/>
  <c r="P558" i="36"/>
  <c r="O558" i="36"/>
  <c r="N558" i="36"/>
  <c r="M558" i="36"/>
  <c r="L558" i="36"/>
  <c r="K558" i="36"/>
  <c r="J558" i="36"/>
  <c r="G557" i="36"/>
  <c r="E557" i="36"/>
  <c r="D557" i="36"/>
  <c r="C557" i="36"/>
  <c r="B557" i="36"/>
  <c r="S556" i="36"/>
  <c r="R556" i="36"/>
  <c r="Q556" i="36"/>
  <c r="P556" i="36"/>
  <c r="O556" i="36"/>
  <c r="N556" i="36"/>
  <c r="M556" i="36"/>
  <c r="L556" i="36"/>
  <c r="K556" i="36"/>
  <c r="J556" i="36"/>
  <c r="G555" i="36"/>
  <c r="E555" i="36"/>
  <c r="R555" i="36" s="1"/>
  <c r="D555" i="36"/>
  <c r="C555" i="36"/>
  <c r="I555" i="36" s="1"/>
  <c r="B555" i="36"/>
  <c r="S554" i="36"/>
  <c r="R554" i="36"/>
  <c r="Q554" i="36"/>
  <c r="P554" i="36"/>
  <c r="O554" i="36"/>
  <c r="N554" i="36"/>
  <c r="M554" i="36"/>
  <c r="L554" i="36"/>
  <c r="K554" i="36"/>
  <c r="J554" i="36"/>
  <c r="G553" i="36"/>
  <c r="E553" i="36"/>
  <c r="R553" i="36" s="1"/>
  <c r="D553" i="36"/>
  <c r="C553" i="36"/>
  <c r="B553" i="36"/>
  <c r="B551" i="36"/>
  <c r="S547" i="36"/>
  <c r="R547" i="36"/>
  <c r="Q547" i="36"/>
  <c r="P547" i="36"/>
  <c r="O547" i="36"/>
  <c r="N547" i="36"/>
  <c r="M547" i="36"/>
  <c r="L547" i="36"/>
  <c r="K547" i="36"/>
  <c r="J547" i="36"/>
  <c r="D546" i="36"/>
  <c r="C546" i="36"/>
  <c r="I546" i="36" s="1"/>
  <c r="G546" i="36" s="1"/>
  <c r="S545" i="36"/>
  <c r="R545" i="36"/>
  <c r="Q545" i="36"/>
  <c r="P545" i="36"/>
  <c r="O545" i="36"/>
  <c r="N545" i="36"/>
  <c r="M545" i="36"/>
  <c r="L545" i="36"/>
  <c r="K545" i="36"/>
  <c r="J545" i="36"/>
  <c r="D544" i="36"/>
  <c r="C544" i="36"/>
  <c r="I544" i="36" s="1"/>
  <c r="S543" i="36"/>
  <c r="R543" i="36"/>
  <c r="Q543" i="36"/>
  <c r="P543" i="36"/>
  <c r="O543" i="36"/>
  <c r="N543" i="36"/>
  <c r="M543" i="36"/>
  <c r="L543" i="36"/>
  <c r="K543" i="36"/>
  <c r="J543" i="36"/>
  <c r="D542" i="36"/>
  <c r="C542" i="36"/>
  <c r="I542" i="36" s="1"/>
  <c r="G542" i="36" s="1"/>
  <c r="S541" i="36"/>
  <c r="R541" i="36"/>
  <c r="Q541" i="36"/>
  <c r="P541" i="36"/>
  <c r="O541" i="36"/>
  <c r="N541" i="36"/>
  <c r="M541" i="36"/>
  <c r="L541" i="36"/>
  <c r="K541" i="36"/>
  <c r="J541" i="36"/>
  <c r="D540" i="36"/>
  <c r="C540" i="36"/>
  <c r="I540" i="36" s="1"/>
  <c r="G540" i="36" s="1"/>
  <c r="S539" i="36"/>
  <c r="R539" i="36"/>
  <c r="Q539" i="36"/>
  <c r="P539" i="36"/>
  <c r="O539" i="36"/>
  <c r="N539" i="36"/>
  <c r="M539" i="36"/>
  <c r="L539" i="36"/>
  <c r="K539" i="36"/>
  <c r="J539" i="36"/>
  <c r="D538" i="36"/>
  <c r="C538" i="36"/>
  <c r="I538" i="36" s="1"/>
  <c r="G538" i="36" s="1"/>
  <c r="S537" i="36"/>
  <c r="R537" i="36"/>
  <c r="Q537" i="36"/>
  <c r="P537" i="36"/>
  <c r="O537" i="36"/>
  <c r="N537" i="36"/>
  <c r="M537" i="36"/>
  <c r="L537" i="36"/>
  <c r="K537" i="36"/>
  <c r="J537" i="36"/>
  <c r="D536" i="36"/>
  <c r="S535" i="36"/>
  <c r="R535" i="36"/>
  <c r="Q535" i="36"/>
  <c r="P535" i="36"/>
  <c r="O535" i="36"/>
  <c r="N535" i="36"/>
  <c r="M535" i="36"/>
  <c r="L535" i="36"/>
  <c r="K535" i="36"/>
  <c r="J535" i="36"/>
  <c r="D534" i="36"/>
  <c r="S533" i="36"/>
  <c r="R533" i="36"/>
  <c r="Q533" i="36"/>
  <c r="P533" i="36"/>
  <c r="O533" i="36"/>
  <c r="N533" i="36"/>
  <c r="M533" i="36"/>
  <c r="L533" i="36"/>
  <c r="K533" i="36"/>
  <c r="J533" i="36"/>
  <c r="D532" i="36"/>
  <c r="S531" i="36"/>
  <c r="R531" i="36"/>
  <c r="Q531" i="36"/>
  <c r="P531" i="36"/>
  <c r="O531" i="36"/>
  <c r="N531" i="36"/>
  <c r="M531" i="36"/>
  <c r="L531" i="36"/>
  <c r="K531" i="36"/>
  <c r="J531" i="36"/>
  <c r="D530" i="36"/>
  <c r="S529" i="36"/>
  <c r="R529" i="36"/>
  <c r="Q529" i="36"/>
  <c r="P529" i="36"/>
  <c r="O529" i="36"/>
  <c r="N529" i="36"/>
  <c r="M529" i="36"/>
  <c r="L529" i="36"/>
  <c r="K529" i="36"/>
  <c r="J529" i="36"/>
  <c r="D528" i="36"/>
  <c r="S527" i="36"/>
  <c r="R527" i="36"/>
  <c r="Q527" i="36"/>
  <c r="P527" i="36"/>
  <c r="O527" i="36"/>
  <c r="N527" i="36"/>
  <c r="M527" i="36"/>
  <c r="L527" i="36"/>
  <c r="K527" i="36"/>
  <c r="J527" i="36"/>
  <c r="D526" i="36"/>
  <c r="S525" i="36"/>
  <c r="R525" i="36"/>
  <c r="Q525" i="36"/>
  <c r="P525" i="36"/>
  <c r="O525" i="36"/>
  <c r="N525" i="36"/>
  <c r="M525" i="36"/>
  <c r="L525" i="36"/>
  <c r="K525" i="36"/>
  <c r="J525" i="36"/>
  <c r="D524" i="36"/>
  <c r="S523" i="36"/>
  <c r="R523" i="36"/>
  <c r="Q523" i="36"/>
  <c r="P523" i="36"/>
  <c r="O523" i="36"/>
  <c r="N523" i="36"/>
  <c r="M523" i="36"/>
  <c r="L523" i="36"/>
  <c r="K523" i="36"/>
  <c r="J523" i="36"/>
  <c r="D522" i="36"/>
  <c r="S521" i="36"/>
  <c r="R521" i="36"/>
  <c r="Q521" i="36"/>
  <c r="P521" i="36"/>
  <c r="O521" i="36"/>
  <c r="N521" i="36"/>
  <c r="M521" i="36"/>
  <c r="L521" i="36"/>
  <c r="K521" i="36"/>
  <c r="J521" i="36"/>
  <c r="D520" i="36"/>
  <c r="S519" i="36"/>
  <c r="R519" i="36"/>
  <c r="Q519" i="36"/>
  <c r="P519" i="36"/>
  <c r="O519" i="36"/>
  <c r="N519" i="36"/>
  <c r="M519" i="36"/>
  <c r="L519" i="36"/>
  <c r="K519" i="36"/>
  <c r="J519" i="36"/>
  <c r="D518" i="36"/>
  <c r="S517" i="36"/>
  <c r="R517" i="36"/>
  <c r="Q517" i="36"/>
  <c r="P517" i="36"/>
  <c r="O517" i="36"/>
  <c r="N517" i="36"/>
  <c r="M517" i="36"/>
  <c r="L517" i="36"/>
  <c r="K517" i="36"/>
  <c r="J517" i="36"/>
  <c r="D516" i="36"/>
  <c r="S515" i="36"/>
  <c r="R515" i="36"/>
  <c r="Q515" i="36"/>
  <c r="P515" i="36"/>
  <c r="O515" i="36"/>
  <c r="N515" i="36"/>
  <c r="M515" i="36"/>
  <c r="L515" i="36"/>
  <c r="K515" i="36"/>
  <c r="J515" i="36"/>
  <c r="D514" i="36"/>
  <c r="S513" i="36"/>
  <c r="R513" i="36"/>
  <c r="Q513" i="36"/>
  <c r="P513" i="36"/>
  <c r="O513" i="36"/>
  <c r="N513" i="36"/>
  <c r="M513" i="36"/>
  <c r="L513" i="36"/>
  <c r="K513" i="36"/>
  <c r="J513" i="36"/>
  <c r="D512" i="36"/>
  <c r="S511" i="36"/>
  <c r="R511" i="36"/>
  <c r="Q511" i="36"/>
  <c r="P511" i="36"/>
  <c r="O511" i="36"/>
  <c r="N511" i="36"/>
  <c r="M511" i="36"/>
  <c r="L511" i="36"/>
  <c r="K511" i="36"/>
  <c r="J511" i="36"/>
  <c r="D510" i="36"/>
  <c r="S509" i="36"/>
  <c r="R509" i="36"/>
  <c r="Q509" i="36"/>
  <c r="P509" i="36"/>
  <c r="O509" i="36"/>
  <c r="N509" i="36"/>
  <c r="M509" i="36"/>
  <c r="L509" i="36"/>
  <c r="K509" i="36"/>
  <c r="J509" i="36"/>
  <c r="D508" i="36"/>
  <c r="S501" i="36"/>
  <c r="R501" i="36"/>
  <c r="Q501" i="36"/>
  <c r="P501" i="36"/>
  <c r="O501" i="36"/>
  <c r="N501" i="36"/>
  <c r="M501" i="36"/>
  <c r="L501" i="36"/>
  <c r="K501" i="36"/>
  <c r="J501" i="36"/>
  <c r="D500" i="36"/>
  <c r="S499" i="36"/>
  <c r="R499" i="36"/>
  <c r="Q499" i="36"/>
  <c r="P499" i="36"/>
  <c r="O499" i="36"/>
  <c r="N499" i="36"/>
  <c r="M499" i="36"/>
  <c r="L499" i="36"/>
  <c r="K499" i="36"/>
  <c r="J499" i="36"/>
  <c r="D498" i="36"/>
  <c r="S497" i="36"/>
  <c r="R497" i="36"/>
  <c r="Q497" i="36"/>
  <c r="P497" i="36"/>
  <c r="O497" i="36"/>
  <c r="N497" i="36"/>
  <c r="M497" i="36"/>
  <c r="L497" i="36"/>
  <c r="K497" i="36"/>
  <c r="J497" i="36"/>
  <c r="D496" i="36"/>
  <c r="S495" i="36"/>
  <c r="R495" i="36"/>
  <c r="Q495" i="36"/>
  <c r="P495" i="36"/>
  <c r="O495" i="36"/>
  <c r="N495" i="36"/>
  <c r="M495" i="36"/>
  <c r="L495" i="36"/>
  <c r="K495" i="36"/>
  <c r="J495" i="36"/>
  <c r="D494" i="36"/>
  <c r="S493" i="36"/>
  <c r="R493" i="36"/>
  <c r="Q493" i="36"/>
  <c r="P493" i="36"/>
  <c r="O493" i="36"/>
  <c r="N493" i="36"/>
  <c r="M493" i="36"/>
  <c r="L493" i="36"/>
  <c r="K493" i="36"/>
  <c r="J493" i="36"/>
  <c r="D492" i="36"/>
  <c r="S491" i="36"/>
  <c r="R491" i="36"/>
  <c r="Q491" i="36"/>
  <c r="P491" i="36"/>
  <c r="O491" i="36"/>
  <c r="N491" i="36"/>
  <c r="M491" i="36"/>
  <c r="L491" i="36"/>
  <c r="K491" i="36"/>
  <c r="J491" i="36"/>
  <c r="D490" i="36"/>
  <c r="R489" i="36"/>
  <c r="P489" i="36"/>
  <c r="O489" i="36"/>
  <c r="L489" i="36"/>
  <c r="K489" i="36"/>
  <c r="D488" i="36"/>
  <c r="S487" i="36"/>
  <c r="R487" i="36"/>
  <c r="Q487" i="36"/>
  <c r="P487" i="36"/>
  <c r="O487" i="36"/>
  <c r="N487" i="36"/>
  <c r="M487" i="36"/>
  <c r="L487" i="36"/>
  <c r="K487" i="36"/>
  <c r="J487" i="36"/>
  <c r="D486" i="36"/>
  <c r="S485" i="36"/>
  <c r="R485" i="36"/>
  <c r="Q485" i="36"/>
  <c r="P485" i="36"/>
  <c r="O485" i="36"/>
  <c r="N485" i="36"/>
  <c r="M485" i="36"/>
  <c r="L485" i="36"/>
  <c r="K485" i="36"/>
  <c r="J485" i="36"/>
  <c r="D484" i="36"/>
  <c r="S483" i="36"/>
  <c r="R483" i="36"/>
  <c r="Q483" i="36"/>
  <c r="P483" i="36"/>
  <c r="O483" i="36"/>
  <c r="N483" i="36"/>
  <c r="M483" i="36"/>
  <c r="L483" i="36"/>
  <c r="K483" i="36"/>
  <c r="J483" i="36"/>
  <c r="D482" i="36"/>
  <c r="S481" i="36"/>
  <c r="R481" i="36"/>
  <c r="Q481" i="36"/>
  <c r="P481" i="36"/>
  <c r="O481" i="36"/>
  <c r="N481" i="36"/>
  <c r="M481" i="36"/>
  <c r="L481" i="36"/>
  <c r="K481" i="36"/>
  <c r="J481" i="36"/>
  <c r="D480" i="36"/>
  <c r="S479" i="36"/>
  <c r="R479" i="36"/>
  <c r="Q479" i="36"/>
  <c r="P479" i="36"/>
  <c r="O479" i="36"/>
  <c r="N479" i="36"/>
  <c r="M479" i="36"/>
  <c r="L479" i="36"/>
  <c r="K479" i="36"/>
  <c r="J479" i="36"/>
  <c r="D478" i="36"/>
  <c r="S477" i="36"/>
  <c r="R477" i="36"/>
  <c r="Q477" i="36"/>
  <c r="P477" i="36"/>
  <c r="O477" i="36"/>
  <c r="N477" i="36"/>
  <c r="M477" i="36"/>
  <c r="L477" i="36"/>
  <c r="K477" i="36"/>
  <c r="J477" i="36"/>
  <c r="D476" i="36"/>
  <c r="S475" i="36"/>
  <c r="R475" i="36"/>
  <c r="Q475" i="36"/>
  <c r="P475" i="36"/>
  <c r="O475" i="36"/>
  <c r="N475" i="36"/>
  <c r="M475" i="36"/>
  <c r="L475" i="36"/>
  <c r="K475" i="36"/>
  <c r="J475" i="36"/>
  <c r="D474" i="36"/>
  <c r="S473" i="36"/>
  <c r="R473" i="36"/>
  <c r="Q473" i="36"/>
  <c r="P473" i="36"/>
  <c r="O473" i="36"/>
  <c r="N473" i="36"/>
  <c r="M473" i="36"/>
  <c r="L473" i="36"/>
  <c r="K473" i="36"/>
  <c r="J473" i="36"/>
  <c r="D472" i="36"/>
  <c r="S471" i="36"/>
  <c r="R471" i="36"/>
  <c r="Q471" i="36"/>
  <c r="P471" i="36"/>
  <c r="O471" i="36"/>
  <c r="N471" i="36"/>
  <c r="M471" i="36"/>
  <c r="L471" i="36"/>
  <c r="K471" i="36"/>
  <c r="J471" i="36"/>
  <c r="D470" i="36"/>
  <c r="S469" i="36"/>
  <c r="R469" i="36"/>
  <c r="Q469" i="36"/>
  <c r="P469" i="36"/>
  <c r="O469" i="36"/>
  <c r="N469" i="36"/>
  <c r="M469" i="36"/>
  <c r="L469" i="36"/>
  <c r="K469" i="36"/>
  <c r="J469" i="36"/>
  <c r="D468" i="36"/>
  <c r="S467" i="36"/>
  <c r="R467" i="36"/>
  <c r="Q467" i="36"/>
  <c r="P467" i="36"/>
  <c r="O467" i="36"/>
  <c r="N467" i="36"/>
  <c r="M467" i="36"/>
  <c r="L467" i="36"/>
  <c r="K467" i="36"/>
  <c r="J467" i="36"/>
  <c r="D466" i="36"/>
  <c r="S465" i="36"/>
  <c r="R465" i="36"/>
  <c r="Q465" i="36"/>
  <c r="P465" i="36"/>
  <c r="O465" i="36"/>
  <c r="N465" i="36"/>
  <c r="M465" i="36"/>
  <c r="L465" i="36"/>
  <c r="K465" i="36"/>
  <c r="J465" i="36"/>
  <c r="D464" i="36"/>
  <c r="S463" i="36"/>
  <c r="R463" i="36"/>
  <c r="Q463" i="36"/>
  <c r="P463" i="36"/>
  <c r="O463" i="36"/>
  <c r="N463" i="36"/>
  <c r="M463" i="36"/>
  <c r="L463" i="36"/>
  <c r="K463" i="36"/>
  <c r="J463" i="36"/>
  <c r="D462" i="36"/>
  <c r="S456" i="36"/>
  <c r="R456" i="36"/>
  <c r="Q456" i="36"/>
  <c r="P456" i="36"/>
  <c r="O456" i="36"/>
  <c r="N456" i="36"/>
  <c r="M456" i="36"/>
  <c r="L456" i="36"/>
  <c r="K456" i="36"/>
  <c r="J456" i="36"/>
  <c r="D455" i="36"/>
  <c r="C455" i="36"/>
  <c r="I455" i="36" s="1"/>
  <c r="S454" i="36"/>
  <c r="R454" i="36"/>
  <c r="Q454" i="36"/>
  <c r="P454" i="36"/>
  <c r="O454" i="36"/>
  <c r="N454" i="36"/>
  <c r="M454" i="36"/>
  <c r="L454" i="36"/>
  <c r="K454" i="36"/>
  <c r="J454" i="36"/>
  <c r="D453" i="36"/>
  <c r="C453" i="36"/>
  <c r="I453" i="36" s="1"/>
  <c r="G453" i="36" s="1"/>
  <c r="S452" i="36"/>
  <c r="R452" i="36"/>
  <c r="Q452" i="36"/>
  <c r="P452" i="36"/>
  <c r="O452" i="36"/>
  <c r="N452" i="36"/>
  <c r="M452" i="36"/>
  <c r="L452" i="36"/>
  <c r="K452" i="36"/>
  <c r="J452" i="36"/>
  <c r="D451" i="36"/>
  <c r="S450" i="36"/>
  <c r="R450" i="36"/>
  <c r="Q450" i="36"/>
  <c r="P450" i="36"/>
  <c r="O450" i="36"/>
  <c r="N450" i="36"/>
  <c r="M450" i="36"/>
  <c r="L450" i="36"/>
  <c r="K450" i="36"/>
  <c r="J450" i="36"/>
  <c r="D449" i="36"/>
  <c r="S448" i="36"/>
  <c r="R448" i="36"/>
  <c r="Q448" i="36"/>
  <c r="P448" i="36"/>
  <c r="O448" i="36"/>
  <c r="N448" i="36"/>
  <c r="M448" i="36"/>
  <c r="L448" i="36"/>
  <c r="K448" i="36"/>
  <c r="J448" i="36"/>
  <c r="D447" i="36"/>
  <c r="S446" i="36"/>
  <c r="R446" i="36"/>
  <c r="Q446" i="36"/>
  <c r="P446" i="36"/>
  <c r="O446" i="36"/>
  <c r="N446" i="36"/>
  <c r="M446" i="36"/>
  <c r="L446" i="36"/>
  <c r="K446" i="36"/>
  <c r="J446" i="36"/>
  <c r="D445" i="36"/>
  <c r="S444" i="36"/>
  <c r="R444" i="36"/>
  <c r="Q444" i="36"/>
  <c r="P444" i="36"/>
  <c r="O444" i="36"/>
  <c r="N444" i="36"/>
  <c r="M444" i="36"/>
  <c r="L444" i="36"/>
  <c r="K444" i="36"/>
  <c r="J444" i="36"/>
  <c r="D443" i="36"/>
  <c r="S442" i="36"/>
  <c r="R442" i="36"/>
  <c r="Q442" i="36"/>
  <c r="P442" i="36"/>
  <c r="O442" i="36"/>
  <c r="N442" i="36"/>
  <c r="M442" i="36"/>
  <c r="L442" i="36"/>
  <c r="K442" i="36"/>
  <c r="J442" i="36"/>
  <c r="D441" i="36"/>
  <c r="S440" i="36"/>
  <c r="R440" i="36"/>
  <c r="Q440" i="36"/>
  <c r="P440" i="36"/>
  <c r="O440" i="36"/>
  <c r="N440" i="36"/>
  <c r="M440" i="36"/>
  <c r="L440" i="36"/>
  <c r="K440" i="36"/>
  <c r="J440" i="36"/>
  <c r="D439" i="36"/>
  <c r="S438" i="36"/>
  <c r="R438" i="36"/>
  <c r="Q438" i="36"/>
  <c r="P438" i="36"/>
  <c r="O438" i="36"/>
  <c r="N438" i="36"/>
  <c r="M438" i="36"/>
  <c r="L438" i="36"/>
  <c r="K438" i="36"/>
  <c r="J438" i="36"/>
  <c r="D437" i="36"/>
  <c r="S436" i="36"/>
  <c r="R436" i="36"/>
  <c r="Q436" i="36"/>
  <c r="P436" i="36"/>
  <c r="O436" i="36"/>
  <c r="N436" i="36"/>
  <c r="M436" i="36"/>
  <c r="L436" i="36"/>
  <c r="K436" i="36"/>
  <c r="J436" i="36"/>
  <c r="D435" i="36"/>
  <c r="S434" i="36"/>
  <c r="R434" i="36"/>
  <c r="Q434" i="36"/>
  <c r="P434" i="36"/>
  <c r="O434" i="36"/>
  <c r="N434" i="36"/>
  <c r="M434" i="36"/>
  <c r="L434" i="36"/>
  <c r="K434" i="36"/>
  <c r="J434" i="36"/>
  <c r="D433" i="36"/>
  <c r="S432" i="36"/>
  <c r="R432" i="36"/>
  <c r="Q432" i="36"/>
  <c r="P432" i="36"/>
  <c r="O432" i="36"/>
  <c r="N432" i="36"/>
  <c r="M432" i="36"/>
  <c r="L432" i="36"/>
  <c r="K432" i="36"/>
  <c r="J432" i="36"/>
  <c r="D431" i="36"/>
  <c r="S430" i="36"/>
  <c r="R430" i="36"/>
  <c r="Q430" i="36"/>
  <c r="P430" i="36"/>
  <c r="O430" i="36"/>
  <c r="N430" i="36"/>
  <c r="M430" i="36"/>
  <c r="L430" i="36"/>
  <c r="K430" i="36"/>
  <c r="J430" i="36"/>
  <c r="D429" i="36"/>
  <c r="S428" i="36"/>
  <c r="R428" i="36"/>
  <c r="Q428" i="36"/>
  <c r="P428" i="36"/>
  <c r="O428" i="36"/>
  <c r="N428" i="36"/>
  <c r="M428" i="36"/>
  <c r="L428" i="36"/>
  <c r="K428" i="36"/>
  <c r="J428" i="36"/>
  <c r="D427" i="36"/>
  <c r="S426" i="36"/>
  <c r="R426" i="36"/>
  <c r="Q426" i="36"/>
  <c r="P426" i="36"/>
  <c r="O426" i="36"/>
  <c r="N426" i="36"/>
  <c r="M426" i="36"/>
  <c r="L426" i="36"/>
  <c r="K426" i="36"/>
  <c r="J426" i="36"/>
  <c r="D425" i="36"/>
  <c r="S424" i="36"/>
  <c r="R424" i="36"/>
  <c r="Q424" i="36"/>
  <c r="P424" i="36"/>
  <c r="O424" i="36"/>
  <c r="N424" i="36"/>
  <c r="M424" i="36"/>
  <c r="L424" i="36"/>
  <c r="K424" i="36"/>
  <c r="J424" i="36"/>
  <c r="D423" i="36"/>
  <c r="S422" i="36"/>
  <c r="R422" i="36"/>
  <c r="Q422" i="36"/>
  <c r="P422" i="36"/>
  <c r="O422" i="36"/>
  <c r="N422" i="36"/>
  <c r="M422" i="36"/>
  <c r="L422" i="36"/>
  <c r="K422" i="36"/>
  <c r="J422" i="36"/>
  <c r="D421" i="36"/>
  <c r="S420" i="36"/>
  <c r="R420" i="36"/>
  <c r="Q420" i="36"/>
  <c r="P420" i="36"/>
  <c r="O420" i="36"/>
  <c r="N420" i="36"/>
  <c r="M420" i="36"/>
  <c r="L420" i="36"/>
  <c r="K420" i="36"/>
  <c r="J420" i="36"/>
  <c r="D419" i="36"/>
  <c r="S418" i="36"/>
  <c r="R418" i="36"/>
  <c r="Q418" i="36"/>
  <c r="P418" i="36"/>
  <c r="O418" i="36"/>
  <c r="N418" i="36"/>
  <c r="M418" i="36"/>
  <c r="L418" i="36"/>
  <c r="K418" i="36"/>
  <c r="J418" i="36"/>
  <c r="D417" i="36"/>
  <c r="S408" i="36"/>
  <c r="R408" i="36"/>
  <c r="Q408" i="36"/>
  <c r="P408" i="36"/>
  <c r="O408" i="36"/>
  <c r="N408" i="36"/>
  <c r="M408" i="36"/>
  <c r="L408" i="36"/>
  <c r="K408" i="36"/>
  <c r="J408" i="36"/>
  <c r="D407" i="36"/>
  <c r="C407" i="36"/>
  <c r="I407" i="36" s="1"/>
  <c r="G407" i="36" s="1"/>
  <c r="S406" i="36"/>
  <c r="R406" i="36"/>
  <c r="Q406" i="36"/>
  <c r="P406" i="36"/>
  <c r="O406" i="36"/>
  <c r="N406" i="36"/>
  <c r="M406" i="36"/>
  <c r="L406" i="36"/>
  <c r="K406" i="36"/>
  <c r="J406" i="36"/>
  <c r="D405" i="36"/>
  <c r="C405" i="36"/>
  <c r="I405" i="36" s="1"/>
  <c r="G405" i="36" s="1"/>
  <c r="S404" i="36"/>
  <c r="R404" i="36"/>
  <c r="Q404" i="36"/>
  <c r="P404" i="36"/>
  <c r="O404" i="36"/>
  <c r="N404" i="36"/>
  <c r="M404" i="36"/>
  <c r="L404" i="36"/>
  <c r="K404" i="36"/>
  <c r="J404" i="36"/>
  <c r="D403" i="36"/>
  <c r="C403" i="36"/>
  <c r="I403" i="36" s="1"/>
  <c r="G403" i="36" s="1"/>
  <c r="S402" i="36"/>
  <c r="R402" i="36"/>
  <c r="Q402" i="36"/>
  <c r="P402" i="36"/>
  <c r="O402" i="36"/>
  <c r="N402" i="36"/>
  <c r="M402" i="36"/>
  <c r="L402" i="36"/>
  <c r="K402" i="36"/>
  <c r="J402" i="36"/>
  <c r="D401" i="36"/>
  <c r="C401" i="36"/>
  <c r="I401" i="36" s="1"/>
  <c r="G401" i="36" s="1"/>
  <c r="S400" i="36"/>
  <c r="R400" i="36"/>
  <c r="Q400" i="36"/>
  <c r="P400" i="36"/>
  <c r="O400" i="36"/>
  <c r="N400" i="36"/>
  <c r="M400" i="36"/>
  <c r="L400" i="36"/>
  <c r="K400" i="36"/>
  <c r="J400" i="36"/>
  <c r="D399" i="36"/>
  <c r="C399" i="36"/>
  <c r="I399" i="36" s="1"/>
  <c r="G399" i="36" s="1"/>
  <c r="S398" i="36"/>
  <c r="R398" i="36"/>
  <c r="Q398" i="36"/>
  <c r="P398" i="36"/>
  <c r="O398" i="36"/>
  <c r="N398" i="36"/>
  <c r="M398" i="36"/>
  <c r="L398" i="36"/>
  <c r="K398" i="36"/>
  <c r="J398" i="36"/>
  <c r="D397" i="36"/>
  <c r="C397" i="36"/>
  <c r="I397" i="36" s="1"/>
  <c r="G397" i="36" s="1"/>
  <c r="S396" i="36"/>
  <c r="R396" i="36"/>
  <c r="Q396" i="36"/>
  <c r="P396" i="36"/>
  <c r="O396" i="36"/>
  <c r="N396" i="36"/>
  <c r="M396" i="36"/>
  <c r="L396" i="36"/>
  <c r="K396" i="36"/>
  <c r="J396" i="36"/>
  <c r="D395" i="36"/>
  <c r="C395" i="36"/>
  <c r="I395" i="36" s="1"/>
  <c r="G395" i="36" s="1"/>
  <c r="S394" i="36"/>
  <c r="R394" i="36"/>
  <c r="Q394" i="36"/>
  <c r="P394" i="36"/>
  <c r="O394" i="36"/>
  <c r="N394" i="36"/>
  <c r="M394" i="36"/>
  <c r="L394" i="36"/>
  <c r="K394" i="36"/>
  <c r="J394" i="36"/>
  <c r="D393" i="36"/>
  <c r="S392" i="36"/>
  <c r="R392" i="36"/>
  <c r="Q392" i="36"/>
  <c r="P392" i="36"/>
  <c r="O392" i="36"/>
  <c r="N392" i="36"/>
  <c r="M392" i="36"/>
  <c r="L392" i="36"/>
  <c r="K392" i="36"/>
  <c r="J392" i="36"/>
  <c r="D391" i="36"/>
  <c r="S390" i="36"/>
  <c r="R390" i="36"/>
  <c r="Q390" i="36"/>
  <c r="P390" i="36"/>
  <c r="O390" i="36"/>
  <c r="N390" i="36"/>
  <c r="M390" i="36"/>
  <c r="L390" i="36"/>
  <c r="K390" i="36"/>
  <c r="J390" i="36"/>
  <c r="D389" i="36"/>
  <c r="S388" i="36"/>
  <c r="R388" i="36"/>
  <c r="Q388" i="36"/>
  <c r="P388" i="36"/>
  <c r="O388" i="36"/>
  <c r="N388" i="36"/>
  <c r="M388" i="36"/>
  <c r="L388" i="36"/>
  <c r="K388" i="36"/>
  <c r="J388" i="36"/>
  <c r="D387" i="36"/>
  <c r="S386" i="36"/>
  <c r="R386" i="36"/>
  <c r="Q386" i="36"/>
  <c r="P386" i="36"/>
  <c r="O386" i="36"/>
  <c r="N386" i="36"/>
  <c r="M386" i="36"/>
  <c r="L386" i="36"/>
  <c r="K386" i="36"/>
  <c r="J386" i="36"/>
  <c r="D385" i="36"/>
  <c r="S384" i="36"/>
  <c r="R384" i="36"/>
  <c r="Q384" i="36"/>
  <c r="P384" i="36"/>
  <c r="O384" i="36"/>
  <c r="N384" i="36"/>
  <c r="M384" i="36"/>
  <c r="L384" i="36"/>
  <c r="K384" i="36"/>
  <c r="J384" i="36"/>
  <c r="D383" i="36"/>
  <c r="S382" i="36"/>
  <c r="R382" i="36"/>
  <c r="Q382" i="36"/>
  <c r="P382" i="36"/>
  <c r="O382" i="36"/>
  <c r="N382" i="36"/>
  <c r="M382" i="36"/>
  <c r="L382" i="36"/>
  <c r="K382" i="36"/>
  <c r="J382" i="36"/>
  <c r="D381" i="36"/>
  <c r="S380" i="36"/>
  <c r="R380" i="36"/>
  <c r="Q380" i="36"/>
  <c r="P380" i="36"/>
  <c r="O380" i="36"/>
  <c r="N380" i="36"/>
  <c r="M380" i="36"/>
  <c r="L380" i="36"/>
  <c r="K380" i="36"/>
  <c r="J380" i="36"/>
  <c r="D379" i="36"/>
  <c r="S378" i="36"/>
  <c r="R378" i="36"/>
  <c r="Q378" i="36"/>
  <c r="P378" i="36"/>
  <c r="O378" i="36"/>
  <c r="N378" i="36"/>
  <c r="M378" i="36"/>
  <c r="L378" i="36"/>
  <c r="K378" i="36"/>
  <c r="J378" i="36"/>
  <c r="D377" i="36"/>
  <c r="S376" i="36"/>
  <c r="R376" i="36"/>
  <c r="Q376" i="36"/>
  <c r="P376" i="36"/>
  <c r="O376" i="36"/>
  <c r="N376" i="36"/>
  <c r="M376" i="36"/>
  <c r="L376" i="36"/>
  <c r="K376" i="36"/>
  <c r="J376" i="36"/>
  <c r="D375" i="36"/>
  <c r="S374" i="36"/>
  <c r="R374" i="36"/>
  <c r="Q374" i="36"/>
  <c r="P374" i="36"/>
  <c r="O374" i="36"/>
  <c r="N374" i="36"/>
  <c r="M374" i="36"/>
  <c r="L374" i="36"/>
  <c r="K374" i="36"/>
  <c r="J374" i="36"/>
  <c r="D373" i="36"/>
  <c r="S372" i="36"/>
  <c r="R372" i="36"/>
  <c r="Q372" i="36"/>
  <c r="P372" i="36"/>
  <c r="O372" i="36"/>
  <c r="N372" i="36"/>
  <c r="M372" i="36"/>
  <c r="L372" i="36"/>
  <c r="K372" i="36"/>
  <c r="J372" i="36"/>
  <c r="D371" i="36"/>
  <c r="S370" i="36"/>
  <c r="R370" i="36"/>
  <c r="Q370" i="36"/>
  <c r="P370" i="36"/>
  <c r="O370" i="36"/>
  <c r="N370" i="36"/>
  <c r="M370" i="36"/>
  <c r="L370" i="36"/>
  <c r="K370" i="36"/>
  <c r="J370" i="36"/>
  <c r="D369" i="36"/>
  <c r="S368" i="36"/>
  <c r="R368" i="36"/>
  <c r="Q368" i="36"/>
  <c r="P368" i="36"/>
  <c r="O368" i="36"/>
  <c r="N368" i="36"/>
  <c r="M368" i="36"/>
  <c r="L368" i="36"/>
  <c r="K368" i="36"/>
  <c r="J368" i="36"/>
  <c r="D367" i="36"/>
  <c r="S366" i="36"/>
  <c r="R366" i="36"/>
  <c r="Q366" i="36"/>
  <c r="P366" i="36"/>
  <c r="O366" i="36"/>
  <c r="N366" i="36"/>
  <c r="M366" i="36"/>
  <c r="L366" i="36"/>
  <c r="K366" i="36"/>
  <c r="J366" i="36"/>
  <c r="D365" i="36"/>
  <c r="S364" i="36"/>
  <c r="R364" i="36"/>
  <c r="Q364" i="36"/>
  <c r="P364" i="36"/>
  <c r="O364" i="36"/>
  <c r="N364" i="36"/>
  <c r="M364" i="36"/>
  <c r="L364" i="36"/>
  <c r="K364" i="36"/>
  <c r="J364" i="36"/>
  <c r="D363" i="36"/>
  <c r="S362" i="36"/>
  <c r="R362" i="36"/>
  <c r="Q362" i="36"/>
  <c r="P362" i="36"/>
  <c r="O362" i="36"/>
  <c r="N362" i="36"/>
  <c r="M362" i="36"/>
  <c r="L362" i="36"/>
  <c r="K362" i="36"/>
  <c r="J362" i="36"/>
  <c r="D361" i="36"/>
  <c r="S360" i="36"/>
  <c r="R360" i="36"/>
  <c r="Q360" i="36"/>
  <c r="P360" i="36"/>
  <c r="O360" i="36"/>
  <c r="N360" i="36"/>
  <c r="M360" i="36"/>
  <c r="L360" i="36"/>
  <c r="K360" i="36"/>
  <c r="J360" i="36"/>
  <c r="D359" i="36"/>
  <c r="S358" i="36"/>
  <c r="R358" i="36"/>
  <c r="Q358" i="36"/>
  <c r="P358" i="36"/>
  <c r="O358" i="36"/>
  <c r="N358" i="36"/>
  <c r="M358" i="36"/>
  <c r="L358" i="36"/>
  <c r="K358" i="36"/>
  <c r="J358" i="36"/>
  <c r="D357" i="36"/>
  <c r="S356" i="36"/>
  <c r="R356" i="36"/>
  <c r="Q356" i="36"/>
  <c r="P356" i="36"/>
  <c r="O356" i="36"/>
  <c r="N356" i="36"/>
  <c r="M356" i="36"/>
  <c r="L356" i="36"/>
  <c r="K356" i="36"/>
  <c r="J356" i="36"/>
  <c r="D355" i="36"/>
  <c r="S354" i="36"/>
  <c r="R354" i="36"/>
  <c r="Q354" i="36"/>
  <c r="P354" i="36"/>
  <c r="O354" i="36"/>
  <c r="N354" i="36"/>
  <c r="M354" i="36"/>
  <c r="L354" i="36"/>
  <c r="K354" i="36"/>
  <c r="J354" i="36"/>
  <c r="D353" i="36"/>
  <c r="S352" i="36"/>
  <c r="R352" i="36"/>
  <c r="Q352" i="36"/>
  <c r="P352" i="36"/>
  <c r="O352" i="36"/>
  <c r="N352" i="36"/>
  <c r="M352" i="36"/>
  <c r="L352" i="36"/>
  <c r="K352" i="36"/>
  <c r="J352" i="36"/>
  <c r="D351" i="36"/>
  <c r="S350" i="36"/>
  <c r="R350" i="36"/>
  <c r="Q350" i="36"/>
  <c r="P350" i="36"/>
  <c r="O350" i="36"/>
  <c r="N350" i="36"/>
  <c r="M350" i="36"/>
  <c r="L350" i="36"/>
  <c r="K350" i="36"/>
  <c r="J350" i="36"/>
  <c r="D349" i="36"/>
  <c r="S348" i="36"/>
  <c r="R348" i="36"/>
  <c r="Q348" i="36"/>
  <c r="P348" i="36"/>
  <c r="O348" i="36"/>
  <c r="N348" i="36"/>
  <c r="M348" i="36"/>
  <c r="L348" i="36"/>
  <c r="K348" i="36"/>
  <c r="J348" i="36"/>
  <c r="D347" i="36"/>
  <c r="S346" i="36"/>
  <c r="R346" i="36"/>
  <c r="Q346" i="36"/>
  <c r="P346" i="36"/>
  <c r="O346" i="36"/>
  <c r="N346" i="36"/>
  <c r="M346" i="36"/>
  <c r="L346" i="36"/>
  <c r="K346" i="36"/>
  <c r="J346" i="36"/>
  <c r="D345" i="36"/>
  <c r="S344" i="36"/>
  <c r="R344" i="36"/>
  <c r="Q344" i="36"/>
  <c r="P344" i="36"/>
  <c r="O344" i="36"/>
  <c r="N344" i="36"/>
  <c r="M344" i="36"/>
  <c r="L344" i="36"/>
  <c r="K344" i="36"/>
  <c r="J344" i="36"/>
  <c r="D343" i="36"/>
  <c r="S342" i="36"/>
  <c r="R342" i="36"/>
  <c r="Q342" i="36"/>
  <c r="P342" i="36"/>
  <c r="O342" i="36"/>
  <c r="N342" i="36"/>
  <c r="M342" i="36"/>
  <c r="L342" i="36"/>
  <c r="K342" i="36"/>
  <c r="J342" i="36"/>
  <c r="D341" i="36"/>
  <c r="S340" i="36"/>
  <c r="R340" i="36"/>
  <c r="Q340" i="36"/>
  <c r="P340" i="36"/>
  <c r="O340" i="36"/>
  <c r="N340" i="36"/>
  <c r="M340" i="36"/>
  <c r="L340" i="36"/>
  <c r="K340" i="36"/>
  <c r="J340" i="36"/>
  <c r="D339" i="36"/>
  <c r="D332" i="36"/>
  <c r="D330" i="36"/>
  <c r="D328" i="36"/>
  <c r="D326" i="36"/>
  <c r="D324" i="36"/>
  <c r="D322" i="36"/>
  <c r="D320" i="36"/>
  <c r="D318" i="36"/>
  <c r="D316" i="36"/>
  <c r="D314" i="36"/>
  <c r="D312" i="36"/>
  <c r="D310" i="36"/>
  <c r="D308" i="36"/>
  <c r="D306" i="36"/>
  <c r="D304" i="36"/>
  <c r="D302" i="36"/>
  <c r="D300" i="36"/>
  <c r="D298" i="36"/>
  <c r="D291" i="36"/>
  <c r="D289" i="36"/>
  <c r="D287" i="36"/>
  <c r="D285" i="36"/>
  <c r="D283" i="36"/>
  <c r="D281" i="36"/>
  <c r="D279" i="36"/>
  <c r="D277" i="36"/>
  <c r="D275" i="36"/>
  <c r="D273" i="36"/>
  <c r="D271" i="36"/>
  <c r="D269" i="36"/>
  <c r="D267" i="36"/>
  <c r="D265" i="36"/>
  <c r="D263" i="36"/>
  <c r="D261" i="36"/>
  <c r="D259" i="36"/>
  <c r="D257" i="36"/>
  <c r="D255" i="36"/>
  <c r="D253" i="36"/>
  <c r="I238" i="36"/>
  <c r="G243" i="36" s="1"/>
  <c r="S232" i="36"/>
  <c r="R232" i="36"/>
  <c r="Q232" i="36"/>
  <c r="P232" i="36"/>
  <c r="O232" i="36"/>
  <c r="N232" i="36"/>
  <c r="M232" i="36"/>
  <c r="L232" i="36"/>
  <c r="K232" i="36"/>
  <c r="J232" i="36"/>
  <c r="D231" i="36"/>
  <c r="C231" i="36"/>
  <c r="I231" i="36" s="1"/>
  <c r="G231" i="36" s="1"/>
  <c r="S230" i="36"/>
  <c r="R230" i="36"/>
  <c r="Q230" i="36"/>
  <c r="P230" i="36"/>
  <c r="O230" i="36"/>
  <c r="N230" i="36"/>
  <c r="M230" i="36"/>
  <c r="L230" i="36"/>
  <c r="K230" i="36"/>
  <c r="J230" i="36"/>
  <c r="E229" i="36"/>
  <c r="D229" i="36"/>
  <c r="C229" i="36"/>
  <c r="I229" i="36" s="1"/>
  <c r="G229" i="36" s="1"/>
  <c r="S228" i="36"/>
  <c r="R228" i="36"/>
  <c r="Q228" i="36"/>
  <c r="P228" i="36"/>
  <c r="O228" i="36"/>
  <c r="N228" i="36"/>
  <c r="M228" i="36"/>
  <c r="L228" i="36"/>
  <c r="K228" i="36"/>
  <c r="J228" i="36"/>
  <c r="E227" i="36"/>
  <c r="D227" i="36"/>
  <c r="C227" i="36"/>
  <c r="I227" i="36" s="1"/>
  <c r="G227" i="36" s="1"/>
  <c r="R73" i="36"/>
  <c r="S226" i="36"/>
  <c r="R226" i="36"/>
  <c r="Q226" i="36"/>
  <c r="P226" i="36"/>
  <c r="O226" i="36"/>
  <c r="N226" i="36"/>
  <c r="M226" i="36"/>
  <c r="L226" i="36"/>
  <c r="K226" i="36"/>
  <c r="J226" i="36"/>
  <c r="E225" i="36"/>
  <c r="D225" i="36"/>
  <c r="C225" i="36"/>
  <c r="I225" i="36" s="1"/>
  <c r="S224" i="36"/>
  <c r="R224" i="36"/>
  <c r="Q224" i="36"/>
  <c r="P224" i="36"/>
  <c r="O224" i="36"/>
  <c r="N224" i="36"/>
  <c r="M224" i="36"/>
  <c r="L224" i="36"/>
  <c r="K224" i="36"/>
  <c r="J224" i="36"/>
  <c r="E223" i="36"/>
  <c r="D223" i="36"/>
  <c r="C223" i="36"/>
  <c r="I223" i="36" s="1"/>
  <c r="G223" i="36" s="1"/>
  <c r="S222" i="36"/>
  <c r="R222" i="36"/>
  <c r="Q222" i="36"/>
  <c r="P222" i="36"/>
  <c r="O222" i="36"/>
  <c r="N222" i="36"/>
  <c r="M222" i="36"/>
  <c r="L222" i="36"/>
  <c r="K222" i="36"/>
  <c r="J222" i="36"/>
  <c r="E221" i="36"/>
  <c r="D221" i="36"/>
  <c r="C221" i="36"/>
  <c r="I221" i="36" s="1"/>
  <c r="S220" i="36"/>
  <c r="R220" i="36"/>
  <c r="Q220" i="36"/>
  <c r="P220" i="36"/>
  <c r="O220" i="36"/>
  <c r="N220" i="36"/>
  <c r="M220" i="36"/>
  <c r="L220" i="36"/>
  <c r="K220" i="36"/>
  <c r="J220" i="36"/>
  <c r="D219" i="36"/>
  <c r="S218" i="36"/>
  <c r="R218" i="36"/>
  <c r="Q218" i="36"/>
  <c r="P218" i="36"/>
  <c r="O218" i="36"/>
  <c r="N218" i="36"/>
  <c r="M218" i="36"/>
  <c r="L218" i="36"/>
  <c r="K218" i="36"/>
  <c r="J218" i="36"/>
  <c r="D217" i="36"/>
  <c r="S216" i="36"/>
  <c r="R216" i="36"/>
  <c r="Q216" i="36"/>
  <c r="P216" i="36"/>
  <c r="O216" i="36"/>
  <c r="N216" i="36"/>
  <c r="M216" i="36"/>
  <c r="L216" i="36"/>
  <c r="K216" i="36"/>
  <c r="J216" i="36"/>
  <c r="D215" i="36"/>
  <c r="S214" i="36"/>
  <c r="R214" i="36"/>
  <c r="Q214" i="36"/>
  <c r="P214" i="36"/>
  <c r="O214" i="36"/>
  <c r="N214" i="36"/>
  <c r="M214" i="36"/>
  <c r="L214" i="36"/>
  <c r="K214" i="36"/>
  <c r="J214" i="36"/>
  <c r="D213" i="36"/>
  <c r="S212" i="36"/>
  <c r="R212" i="36"/>
  <c r="Q212" i="36"/>
  <c r="P212" i="36"/>
  <c r="O212" i="36"/>
  <c r="N212" i="36"/>
  <c r="M212" i="36"/>
  <c r="L212" i="36"/>
  <c r="K212" i="36"/>
  <c r="J212" i="36"/>
  <c r="E211" i="36"/>
  <c r="D211" i="36"/>
  <c r="C211" i="36"/>
  <c r="I211" i="36" s="1"/>
  <c r="G211" i="36" s="1"/>
  <c r="S210" i="36"/>
  <c r="R210" i="36"/>
  <c r="Q210" i="36"/>
  <c r="P210" i="36"/>
  <c r="O210" i="36"/>
  <c r="N210" i="36"/>
  <c r="M210" i="36"/>
  <c r="L210" i="36"/>
  <c r="K210" i="36"/>
  <c r="J210" i="36"/>
  <c r="D209" i="36"/>
  <c r="S208" i="36"/>
  <c r="R208" i="36"/>
  <c r="Q208" i="36"/>
  <c r="P208" i="36"/>
  <c r="O208" i="36"/>
  <c r="N208" i="36"/>
  <c r="M208" i="36"/>
  <c r="L208" i="36"/>
  <c r="K208" i="36"/>
  <c r="J208" i="36"/>
  <c r="D207" i="36"/>
  <c r="S206" i="36"/>
  <c r="R206" i="36"/>
  <c r="Q206" i="36"/>
  <c r="P206" i="36"/>
  <c r="O206" i="36"/>
  <c r="N206" i="36"/>
  <c r="M206" i="36"/>
  <c r="L206" i="36"/>
  <c r="K206" i="36"/>
  <c r="J206" i="36"/>
  <c r="D205" i="36"/>
  <c r="S204" i="36"/>
  <c r="R204" i="36"/>
  <c r="Q204" i="36"/>
  <c r="P204" i="36"/>
  <c r="O204" i="36"/>
  <c r="N204" i="36"/>
  <c r="M204" i="36"/>
  <c r="L204" i="36"/>
  <c r="K204" i="36"/>
  <c r="J204" i="36"/>
  <c r="D203" i="36"/>
  <c r="S198" i="36"/>
  <c r="R198" i="36"/>
  <c r="Q198" i="36"/>
  <c r="P198" i="36"/>
  <c r="O198" i="36"/>
  <c r="N198" i="36"/>
  <c r="M198" i="36"/>
  <c r="L198" i="36"/>
  <c r="K198" i="36"/>
  <c r="J198" i="36"/>
  <c r="D197" i="36"/>
  <c r="C197" i="36"/>
  <c r="I197" i="36" s="1"/>
  <c r="G197" i="36" s="1"/>
  <c r="S196" i="36"/>
  <c r="R196" i="36"/>
  <c r="Q196" i="36"/>
  <c r="P196" i="36"/>
  <c r="O196" i="36"/>
  <c r="N196" i="36"/>
  <c r="M196" i="36"/>
  <c r="L196" i="36"/>
  <c r="K196" i="36"/>
  <c r="J196" i="36"/>
  <c r="D195" i="36"/>
  <c r="S190" i="36"/>
  <c r="R190" i="36"/>
  <c r="Q190" i="36"/>
  <c r="P190" i="36"/>
  <c r="O190" i="36"/>
  <c r="N190" i="36"/>
  <c r="M190" i="36"/>
  <c r="L190" i="36"/>
  <c r="K190" i="36"/>
  <c r="J190" i="36"/>
  <c r="D189" i="36"/>
  <c r="C189" i="36"/>
  <c r="I189" i="36" s="1"/>
  <c r="I191" i="36" s="1"/>
  <c r="S184" i="36"/>
  <c r="R184" i="36"/>
  <c r="Q184" i="36"/>
  <c r="P184" i="36"/>
  <c r="O184" i="36"/>
  <c r="N184" i="36"/>
  <c r="M184" i="36"/>
  <c r="L184" i="36"/>
  <c r="K184" i="36"/>
  <c r="J184" i="36"/>
  <c r="E183" i="36"/>
  <c r="D183" i="36"/>
  <c r="C183" i="36"/>
  <c r="I183" i="36" s="1"/>
  <c r="G183" i="36" s="1"/>
  <c r="S182" i="36"/>
  <c r="R182" i="36"/>
  <c r="Q182" i="36"/>
  <c r="P182" i="36"/>
  <c r="O182" i="36"/>
  <c r="N182" i="36"/>
  <c r="M182" i="36"/>
  <c r="L182" i="36"/>
  <c r="K182" i="36"/>
  <c r="J182" i="36"/>
  <c r="D181" i="36"/>
  <c r="C181" i="36"/>
  <c r="I181" i="36" s="1"/>
  <c r="G181" i="36" s="1"/>
  <c r="S180" i="36"/>
  <c r="R180" i="36"/>
  <c r="Q180" i="36"/>
  <c r="P180" i="36"/>
  <c r="O180" i="36"/>
  <c r="N180" i="36"/>
  <c r="M180" i="36"/>
  <c r="L180" i="36"/>
  <c r="K180" i="36"/>
  <c r="J180" i="36"/>
  <c r="D179" i="36"/>
  <c r="C179" i="36"/>
  <c r="I179" i="36" s="1"/>
  <c r="G179" i="36" s="1"/>
  <c r="S178" i="36"/>
  <c r="R178" i="36"/>
  <c r="Q178" i="36"/>
  <c r="P178" i="36"/>
  <c r="O178" i="36"/>
  <c r="N178" i="36"/>
  <c r="M178" i="36"/>
  <c r="L178" i="36"/>
  <c r="K178" i="36"/>
  <c r="J178" i="36"/>
  <c r="E177" i="36"/>
  <c r="D177" i="36"/>
  <c r="C177" i="36"/>
  <c r="I177" i="36" s="1"/>
  <c r="G177" i="36" s="1"/>
  <c r="S176" i="36"/>
  <c r="R176" i="36"/>
  <c r="Q176" i="36"/>
  <c r="P176" i="36"/>
  <c r="O176" i="36"/>
  <c r="N176" i="36"/>
  <c r="M176" i="36"/>
  <c r="L176" i="36"/>
  <c r="K176" i="36"/>
  <c r="J176" i="36"/>
  <c r="D175" i="36"/>
  <c r="S174" i="36"/>
  <c r="R174" i="36"/>
  <c r="Q174" i="36"/>
  <c r="P174" i="36"/>
  <c r="O174" i="36"/>
  <c r="N174" i="36"/>
  <c r="M174" i="36"/>
  <c r="L174" i="36"/>
  <c r="K174" i="36"/>
  <c r="J174" i="36"/>
  <c r="D173" i="36"/>
  <c r="S172" i="36"/>
  <c r="R172" i="36"/>
  <c r="Q172" i="36"/>
  <c r="P172" i="36"/>
  <c r="O172" i="36"/>
  <c r="N172" i="36"/>
  <c r="M172" i="36"/>
  <c r="L172" i="36"/>
  <c r="K172" i="36"/>
  <c r="J172" i="36"/>
  <c r="D171" i="36"/>
  <c r="S170" i="36"/>
  <c r="R170" i="36"/>
  <c r="Q170" i="36"/>
  <c r="P170" i="36"/>
  <c r="O170" i="36"/>
  <c r="N170" i="36"/>
  <c r="M170" i="36"/>
  <c r="L170" i="36"/>
  <c r="K170" i="36"/>
  <c r="J170" i="36"/>
  <c r="D169" i="36"/>
  <c r="S168" i="36"/>
  <c r="R168" i="36"/>
  <c r="Q168" i="36"/>
  <c r="P168" i="36"/>
  <c r="O168" i="36"/>
  <c r="N168" i="36"/>
  <c r="M168" i="36"/>
  <c r="L168" i="36"/>
  <c r="K168" i="36"/>
  <c r="J168" i="36"/>
  <c r="D167" i="36"/>
  <c r="S166" i="36"/>
  <c r="R166" i="36"/>
  <c r="Q166" i="36"/>
  <c r="P166" i="36"/>
  <c r="O166" i="36"/>
  <c r="N166" i="36"/>
  <c r="M166" i="36"/>
  <c r="L166" i="36"/>
  <c r="K166" i="36"/>
  <c r="J166" i="36"/>
  <c r="D165" i="36"/>
  <c r="S164" i="36"/>
  <c r="R164" i="36"/>
  <c r="Q164" i="36"/>
  <c r="P164" i="36"/>
  <c r="O164" i="36"/>
  <c r="N164" i="36"/>
  <c r="M164" i="36"/>
  <c r="L164" i="36"/>
  <c r="K164" i="36"/>
  <c r="J164" i="36"/>
  <c r="D163" i="36"/>
  <c r="S162" i="36"/>
  <c r="R162" i="36"/>
  <c r="Q162" i="36"/>
  <c r="P162" i="36"/>
  <c r="O162" i="36"/>
  <c r="N162" i="36"/>
  <c r="M162" i="36"/>
  <c r="L162" i="36"/>
  <c r="K162" i="36"/>
  <c r="J162" i="36"/>
  <c r="D161" i="36"/>
  <c r="S160" i="36"/>
  <c r="R160" i="36"/>
  <c r="Q160" i="36"/>
  <c r="P160" i="36"/>
  <c r="O160" i="36"/>
  <c r="N160" i="36"/>
  <c r="M160" i="36"/>
  <c r="L160" i="36"/>
  <c r="K160" i="36"/>
  <c r="J160" i="36"/>
  <c r="D159" i="36"/>
  <c r="S158" i="36"/>
  <c r="R158" i="36"/>
  <c r="Q158" i="36"/>
  <c r="P158" i="36"/>
  <c r="O158" i="36"/>
  <c r="N158" i="36"/>
  <c r="M158" i="36"/>
  <c r="L158" i="36"/>
  <c r="K158" i="36"/>
  <c r="J158" i="36"/>
  <c r="D157" i="36"/>
  <c r="D151" i="36"/>
  <c r="D149" i="36"/>
  <c r="D147" i="36"/>
  <c r="D145" i="36"/>
  <c r="S132" i="36"/>
  <c r="R132" i="36"/>
  <c r="Q132" i="36"/>
  <c r="P132" i="36"/>
  <c r="O132" i="36"/>
  <c r="N132" i="36"/>
  <c r="M132" i="36"/>
  <c r="L132" i="36"/>
  <c r="K132" i="36"/>
  <c r="J132" i="36"/>
  <c r="D131" i="36"/>
  <c r="S130" i="36"/>
  <c r="R130" i="36"/>
  <c r="Q130" i="36"/>
  <c r="P130" i="36"/>
  <c r="O130" i="36"/>
  <c r="N130" i="36"/>
  <c r="M130" i="36"/>
  <c r="L130" i="36"/>
  <c r="K130" i="36"/>
  <c r="J130" i="36"/>
  <c r="D129" i="36"/>
  <c r="C129" i="36"/>
  <c r="I129" i="36" s="1"/>
  <c r="G129" i="36" s="1"/>
  <c r="S128" i="36"/>
  <c r="R128" i="36"/>
  <c r="Q128" i="36"/>
  <c r="P128" i="36"/>
  <c r="O128" i="36"/>
  <c r="N128" i="36"/>
  <c r="M128" i="36"/>
  <c r="L128" i="36"/>
  <c r="K128" i="36"/>
  <c r="J128" i="36"/>
  <c r="D127" i="36"/>
  <c r="S126" i="36"/>
  <c r="R126" i="36"/>
  <c r="Q126" i="36"/>
  <c r="P126" i="36"/>
  <c r="O126" i="36"/>
  <c r="N126" i="36"/>
  <c r="M126" i="36"/>
  <c r="L126" i="36"/>
  <c r="K126" i="36"/>
  <c r="J126" i="36"/>
  <c r="D125" i="36"/>
  <c r="S124" i="36"/>
  <c r="R124" i="36"/>
  <c r="Q124" i="36"/>
  <c r="P124" i="36"/>
  <c r="O124" i="36"/>
  <c r="N124" i="36"/>
  <c r="M124" i="36"/>
  <c r="L124" i="36"/>
  <c r="K124" i="36"/>
  <c r="J124" i="36"/>
  <c r="D123" i="36"/>
  <c r="S122" i="36"/>
  <c r="R122" i="36"/>
  <c r="Q122" i="36"/>
  <c r="P122" i="36"/>
  <c r="O122" i="36"/>
  <c r="N122" i="36"/>
  <c r="M122" i="36"/>
  <c r="L122" i="36"/>
  <c r="K122" i="36"/>
  <c r="J122" i="36"/>
  <c r="D121" i="36"/>
  <c r="S120" i="36"/>
  <c r="R120" i="36"/>
  <c r="Q120" i="36"/>
  <c r="P120" i="36"/>
  <c r="O120" i="36"/>
  <c r="N120" i="36"/>
  <c r="M120" i="36"/>
  <c r="L120" i="36"/>
  <c r="K120" i="36"/>
  <c r="J120" i="36"/>
  <c r="D119" i="36"/>
  <c r="S118" i="36"/>
  <c r="R118" i="36"/>
  <c r="Q118" i="36"/>
  <c r="P118" i="36"/>
  <c r="O118" i="36"/>
  <c r="N118" i="36"/>
  <c r="M118" i="36"/>
  <c r="L118" i="36"/>
  <c r="K118" i="36"/>
  <c r="J118" i="36"/>
  <c r="D117" i="36"/>
  <c r="S116" i="36"/>
  <c r="R116" i="36"/>
  <c r="Q116" i="36"/>
  <c r="P116" i="36"/>
  <c r="O116" i="36"/>
  <c r="N116" i="36"/>
  <c r="M116" i="36"/>
  <c r="L116" i="36"/>
  <c r="K116" i="36"/>
  <c r="J116" i="36"/>
  <c r="D115" i="36"/>
  <c r="S114" i="36"/>
  <c r="R114" i="36"/>
  <c r="Q114" i="36"/>
  <c r="P114" i="36"/>
  <c r="O114" i="36"/>
  <c r="N114" i="36"/>
  <c r="M114" i="36"/>
  <c r="L114" i="36"/>
  <c r="K114" i="36"/>
  <c r="J114" i="36"/>
  <c r="D113" i="36"/>
  <c r="S112" i="36"/>
  <c r="R112" i="36"/>
  <c r="Q112" i="36"/>
  <c r="P112" i="36"/>
  <c r="O112" i="36"/>
  <c r="N112" i="36"/>
  <c r="M112" i="36"/>
  <c r="L112" i="36"/>
  <c r="K112" i="36"/>
  <c r="J112" i="36"/>
  <c r="D111" i="36"/>
  <c r="S110" i="36"/>
  <c r="R110" i="36"/>
  <c r="Q110" i="36"/>
  <c r="P110" i="36"/>
  <c r="O110" i="36"/>
  <c r="N110" i="36"/>
  <c r="M110" i="36"/>
  <c r="L110" i="36"/>
  <c r="K110" i="36"/>
  <c r="J110" i="36"/>
  <c r="D109" i="36"/>
  <c r="S108" i="36"/>
  <c r="R108" i="36"/>
  <c r="Q108" i="36"/>
  <c r="P108" i="36"/>
  <c r="O108" i="36"/>
  <c r="N108" i="36"/>
  <c r="M108" i="36"/>
  <c r="L108" i="36"/>
  <c r="K108" i="36"/>
  <c r="J108" i="36"/>
  <c r="D107" i="36"/>
  <c r="S106" i="36"/>
  <c r="R106" i="36"/>
  <c r="Q106" i="36"/>
  <c r="P106" i="36"/>
  <c r="O106" i="36"/>
  <c r="N106" i="36"/>
  <c r="M106" i="36"/>
  <c r="L106" i="36"/>
  <c r="K106" i="36"/>
  <c r="J106" i="36"/>
  <c r="D105" i="36"/>
  <c r="S104" i="36"/>
  <c r="R104" i="36"/>
  <c r="Q104" i="36"/>
  <c r="P104" i="36"/>
  <c r="O104" i="36"/>
  <c r="N104" i="36"/>
  <c r="M104" i="36"/>
  <c r="L104" i="36"/>
  <c r="K104" i="36"/>
  <c r="J104" i="36"/>
  <c r="D103" i="36"/>
  <c r="S102" i="36"/>
  <c r="R102" i="36"/>
  <c r="Q102" i="36"/>
  <c r="P102" i="36"/>
  <c r="O102" i="36"/>
  <c r="N102" i="36"/>
  <c r="M102" i="36"/>
  <c r="L102" i="36"/>
  <c r="K102" i="36"/>
  <c r="J102" i="36"/>
  <c r="D101" i="36"/>
  <c r="S100" i="36"/>
  <c r="R100" i="36"/>
  <c r="Q100" i="36"/>
  <c r="P100" i="36"/>
  <c r="O100" i="36"/>
  <c r="N100" i="36"/>
  <c r="M100" i="36"/>
  <c r="L100" i="36"/>
  <c r="K100" i="36"/>
  <c r="J100" i="36"/>
  <c r="D99" i="36"/>
  <c r="S98" i="36"/>
  <c r="R98" i="36"/>
  <c r="Q98" i="36"/>
  <c r="P98" i="36"/>
  <c r="O98" i="36"/>
  <c r="N98" i="36"/>
  <c r="M98" i="36"/>
  <c r="L98" i="36"/>
  <c r="K98" i="36"/>
  <c r="J98" i="36"/>
  <c r="D97" i="36"/>
  <c r="S90" i="36"/>
  <c r="R90" i="36"/>
  <c r="Q90" i="36"/>
  <c r="P90" i="36"/>
  <c r="O90" i="36"/>
  <c r="N90" i="36"/>
  <c r="M90" i="36"/>
  <c r="L90" i="36"/>
  <c r="K90" i="36"/>
  <c r="J90" i="36"/>
  <c r="E89" i="36"/>
  <c r="D89" i="36"/>
  <c r="C89" i="36"/>
  <c r="S88" i="36"/>
  <c r="R88" i="36"/>
  <c r="Q88" i="36"/>
  <c r="P88" i="36"/>
  <c r="O88" i="36"/>
  <c r="N88" i="36"/>
  <c r="M88" i="36"/>
  <c r="L88" i="36"/>
  <c r="K88" i="36"/>
  <c r="J88" i="36"/>
  <c r="E87" i="36"/>
  <c r="D87" i="36"/>
  <c r="C87" i="36"/>
  <c r="S86" i="36"/>
  <c r="R86" i="36"/>
  <c r="Q86" i="36"/>
  <c r="P86" i="36"/>
  <c r="O86" i="36"/>
  <c r="N86" i="36"/>
  <c r="M86" i="36"/>
  <c r="L86" i="36"/>
  <c r="K86" i="36"/>
  <c r="J86" i="36"/>
  <c r="D85" i="36"/>
  <c r="C85" i="36"/>
  <c r="S84" i="36"/>
  <c r="R84" i="36"/>
  <c r="Q84" i="36"/>
  <c r="P84" i="36"/>
  <c r="O84" i="36"/>
  <c r="N84" i="36"/>
  <c r="M84" i="36"/>
  <c r="L84" i="36"/>
  <c r="K84" i="36"/>
  <c r="J84" i="36"/>
  <c r="D83" i="36"/>
  <c r="C83" i="36"/>
  <c r="I66" i="36"/>
  <c r="G71" i="36" s="1"/>
  <c r="S59" i="36"/>
  <c r="R59" i="36"/>
  <c r="Q59" i="36"/>
  <c r="P59" i="36"/>
  <c r="O59" i="36"/>
  <c r="N59" i="36"/>
  <c r="M59" i="36"/>
  <c r="L59" i="36"/>
  <c r="K59" i="36"/>
  <c r="J59" i="36"/>
  <c r="D58" i="36"/>
  <c r="S57" i="36"/>
  <c r="R57" i="36"/>
  <c r="Q57" i="36"/>
  <c r="P57" i="36"/>
  <c r="O57" i="36"/>
  <c r="N57" i="36"/>
  <c r="M57" i="36"/>
  <c r="L57" i="36"/>
  <c r="K57" i="36"/>
  <c r="J57" i="36"/>
  <c r="D56" i="36"/>
  <c r="S55" i="36"/>
  <c r="R55" i="36"/>
  <c r="Q55" i="36"/>
  <c r="P55" i="36"/>
  <c r="O55" i="36"/>
  <c r="N55" i="36"/>
  <c r="M55" i="36"/>
  <c r="L55" i="36"/>
  <c r="K55" i="36"/>
  <c r="J55" i="36"/>
  <c r="D54" i="36"/>
  <c r="S53" i="36"/>
  <c r="R53" i="36"/>
  <c r="Q53" i="36"/>
  <c r="P53" i="36"/>
  <c r="O53" i="36"/>
  <c r="N53" i="36"/>
  <c r="M53" i="36"/>
  <c r="L53" i="36"/>
  <c r="K53" i="36"/>
  <c r="J53" i="36"/>
  <c r="D52" i="36"/>
  <c r="S51" i="36"/>
  <c r="R51" i="36"/>
  <c r="Q51" i="36"/>
  <c r="P51" i="36"/>
  <c r="O51" i="36"/>
  <c r="N51" i="36"/>
  <c r="M51" i="36"/>
  <c r="L51" i="36"/>
  <c r="K51" i="36"/>
  <c r="J51" i="36"/>
  <c r="D50" i="36"/>
  <c r="S49" i="36"/>
  <c r="R49" i="36"/>
  <c r="Q49" i="36"/>
  <c r="P49" i="36"/>
  <c r="O49" i="36"/>
  <c r="N49" i="36"/>
  <c r="M49" i="36"/>
  <c r="L49" i="36"/>
  <c r="K49" i="36"/>
  <c r="J49" i="36"/>
  <c r="D48" i="36"/>
  <c r="S47" i="36"/>
  <c r="R47" i="36"/>
  <c r="Q47" i="36"/>
  <c r="P47" i="36"/>
  <c r="O47" i="36"/>
  <c r="N47" i="36"/>
  <c r="M47" i="36"/>
  <c r="L47" i="36"/>
  <c r="K47" i="36"/>
  <c r="J47" i="36"/>
  <c r="D46" i="36"/>
  <c r="S45" i="36"/>
  <c r="R45" i="36"/>
  <c r="Q45" i="36"/>
  <c r="P45" i="36"/>
  <c r="O45" i="36"/>
  <c r="N45" i="36"/>
  <c r="M45" i="36"/>
  <c r="L45" i="36"/>
  <c r="K45" i="36"/>
  <c r="J45" i="36"/>
  <c r="D44" i="36"/>
  <c r="S43" i="36"/>
  <c r="R43" i="36"/>
  <c r="Q43" i="36"/>
  <c r="P43" i="36"/>
  <c r="O43" i="36"/>
  <c r="N43" i="36"/>
  <c r="M43" i="36"/>
  <c r="L43" i="36"/>
  <c r="K43" i="36"/>
  <c r="J43" i="36"/>
  <c r="D42" i="36"/>
  <c r="S41" i="36"/>
  <c r="R41" i="36"/>
  <c r="Q41" i="36"/>
  <c r="P41" i="36"/>
  <c r="O41" i="36"/>
  <c r="N41" i="36"/>
  <c r="M41" i="36"/>
  <c r="L41" i="36"/>
  <c r="K41" i="36"/>
  <c r="J41" i="36"/>
  <c r="D40" i="36"/>
  <c r="S39" i="36"/>
  <c r="R39" i="36"/>
  <c r="Q39" i="36"/>
  <c r="P39" i="36"/>
  <c r="O39" i="36"/>
  <c r="N39" i="36"/>
  <c r="M39" i="36"/>
  <c r="L39" i="36"/>
  <c r="K39" i="36"/>
  <c r="J39" i="36"/>
  <c r="D38" i="36"/>
  <c r="S37" i="36"/>
  <c r="R37" i="36"/>
  <c r="Q37" i="36"/>
  <c r="P37" i="36"/>
  <c r="O37" i="36"/>
  <c r="N37" i="36"/>
  <c r="M37" i="36"/>
  <c r="L37" i="36"/>
  <c r="K37" i="36"/>
  <c r="J37" i="36"/>
  <c r="D36" i="36"/>
  <c r="S35" i="36"/>
  <c r="R35" i="36"/>
  <c r="Q35" i="36"/>
  <c r="P35" i="36"/>
  <c r="O35" i="36"/>
  <c r="N35" i="36"/>
  <c r="M35" i="36"/>
  <c r="L35" i="36"/>
  <c r="K35" i="36"/>
  <c r="J35" i="36"/>
  <c r="D34" i="36"/>
  <c r="S33" i="36"/>
  <c r="R33" i="36"/>
  <c r="Q33" i="36"/>
  <c r="P33" i="36"/>
  <c r="O33" i="36"/>
  <c r="N33" i="36"/>
  <c r="M33" i="36"/>
  <c r="L33" i="36"/>
  <c r="K33" i="36"/>
  <c r="J33" i="36"/>
  <c r="D32" i="36"/>
  <c r="S31" i="36"/>
  <c r="R31" i="36"/>
  <c r="Q31" i="36"/>
  <c r="P31" i="36"/>
  <c r="O31" i="36"/>
  <c r="N31" i="36"/>
  <c r="M31" i="36"/>
  <c r="L31" i="36"/>
  <c r="K31" i="36"/>
  <c r="J31" i="36"/>
  <c r="D30" i="36"/>
  <c r="S29" i="36"/>
  <c r="R29" i="36"/>
  <c r="Q29" i="36"/>
  <c r="P29" i="36"/>
  <c r="O29" i="36"/>
  <c r="N29" i="36"/>
  <c r="M29" i="36"/>
  <c r="L29" i="36"/>
  <c r="K29" i="36"/>
  <c r="J29" i="36"/>
  <c r="D28" i="36"/>
  <c r="S27" i="36"/>
  <c r="R27" i="36"/>
  <c r="Q27" i="36"/>
  <c r="P27" i="36"/>
  <c r="O27" i="36"/>
  <c r="N27" i="36"/>
  <c r="M27" i="36"/>
  <c r="L27" i="36"/>
  <c r="K27" i="36"/>
  <c r="J27" i="36"/>
  <c r="D26" i="36"/>
  <c r="S25" i="36"/>
  <c r="R25" i="36"/>
  <c r="Q25" i="36"/>
  <c r="P25" i="36"/>
  <c r="O25" i="36"/>
  <c r="N25" i="36"/>
  <c r="M25" i="36"/>
  <c r="L25" i="36"/>
  <c r="K25" i="36"/>
  <c r="J25" i="36"/>
  <c r="D24" i="36"/>
  <c r="S23" i="36"/>
  <c r="R23" i="36"/>
  <c r="Q23" i="36"/>
  <c r="P23" i="36"/>
  <c r="O23" i="36"/>
  <c r="N23" i="36"/>
  <c r="M23" i="36"/>
  <c r="L23" i="36"/>
  <c r="K23" i="36"/>
  <c r="J23" i="36"/>
  <c r="D22" i="36"/>
  <c r="S21" i="36"/>
  <c r="R21" i="36"/>
  <c r="Q21" i="36"/>
  <c r="P21" i="36"/>
  <c r="O21" i="36"/>
  <c r="N21" i="36"/>
  <c r="M21" i="36"/>
  <c r="L21" i="36"/>
  <c r="K21" i="36"/>
  <c r="J21" i="36"/>
  <c r="D20" i="36"/>
  <c r="D18" i="36"/>
  <c r="C18" i="36"/>
  <c r="D15" i="36"/>
  <c r="R11" i="36"/>
  <c r="R580" i="36" s="1"/>
  <c r="P11" i="36"/>
  <c r="N11" i="36"/>
  <c r="L11" i="36"/>
  <c r="L243" i="36" s="1"/>
  <c r="K11" i="36"/>
  <c r="L709" i="36" s="1"/>
  <c r="J11" i="36"/>
  <c r="G11" i="36"/>
  <c r="G580" i="36" s="1"/>
  <c r="R707" i="35"/>
  <c r="S693" i="35"/>
  <c r="R693" i="35"/>
  <c r="Q693" i="35"/>
  <c r="P693" i="35"/>
  <c r="O693" i="35"/>
  <c r="N693" i="35"/>
  <c r="M693" i="35"/>
  <c r="L693" i="35"/>
  <c r="K693" i="35"/>
  <c r="J693" i="35"/>
  <c r="D692" i="35"/>
  <c r="B692" i="35"/>
  <c r="S691" i="35"/>
  <c r="R691" i="35"/>
  <c r="Q691" i="35"/>
  <c r="P691" i="35"/>
  <c r="O691" i="35"/>
  <c r="N691" i="35"/>
  <c r="M691" i="35"/>
  <c r="L691" i="35"/>
  <c r="K691" i="35"/>
  <c r="J691" i="35"/>
  <c r="D690" i="35"/>
  <c r="B690" i="35"/>
  <c r="S689" i="35"/>
  <c r="R689" i="35"/>
  <c r="Q689" i="35"/>
  <c r="P689" i="35"/>
  <c r="O689" i="35"/>
  <c r="N689" i="35"/>
  <c r="M689" i="35"/>
  <c r="L689" i="35"/>
  <c r="K689" i="35"/>
  <c r="J689" i="35"/>
  <c r="D688" i="35"/>
  <c r="B688" i="35"/>
  <c r="S687" i="35"/>
  <c r="R687" i="35"/>
  <c r="Q687" i="35"/>
  <c r="P687" i="35"/>
  <c r="O687" i="35"/>
  <c r="N687" i="35"/>
  <c r="M687" i="35"/>
  <c r="L687" i="35"/>
  <c r="K687" i="35"/>
  <c r="J687" i="35"/>
  <c r="D686" i="35"/>
  <c r="B686" i="35"/>
  <c r="S685" i="35"/>
  <c r="R685" i="35"/>
  <c r="Q685" i="35"/>
  <c r="P685" i="35"/>
  <c r="O685" i="35"/>
  <c r="N685" i="35"/>
  <c r="M685" i="35"/>
  <c r="L685" i="35"/>
  <c r="K685" i="35"/>
  <c r="J685" i="35"/>
  <c r="D684" i="35"/>
  <c r="B684" i="35"/>
  <c r="S683" i="35"/>
  <c r="R683" i="35"/>
  <c r="Q683" i="35"/>
  <c r="P683" i="35"/>
  <c r="O683" i="35"/>
  <c r="N683" i="35"/>
  <c r="M683" i="35"/>
  <c r="L683" i="35"/>
  <c r="K683" i="35"/>
  <c r="J683" i="35"/>
  <c r="D682" i="35"/>
  <c r="B682" i="35"/>
  <c r="S681" i="35"/>
  <c r="R681" i="35"/>
  <c r="Q681" i="35"/>
  <c r="P681" i="35"/>
  <c r="O681" i="35"/>
  <c r="N681" i="35"/>
  <c r="M681" i="35"/>
  <c r="L681" i="35"/>
  <c r="K681" i="35"/>
  <c r="J681" i="35"/>
  <c r="D680" i="35"/>
  <c r="B680" i="35"/>
  <c r="S679" i="35"/>
  <c r="R679" i="35"/>
  <c r="Q679" i="35"/>
  <c r="P679" i="35"/>
  <c r="O679" i="35"/>
  <c r="N679" i="35"/>
  <c r="M679" i="35"/>
  <c r="L679" i="35"/>
  <c r="K679" i="35"/>
  <c r="J679" i="35"/>
  <c r="D678" i="35"/>
  <c r="B678" i="35"/>
  <c r="S677" i="35"/>
  <c r="R677" i="35"/>
  <c r="Q677" i="35"/>
  <c r="P677" i="35"/>
  <c r="O677" i="35"/>
  <c r="N677" i="35"/>
  <c r="M677" i="35"/>
  <c r="L677" i="35"/>
  <c r="K677" i="35"/>
  <c r="J677" i="35"/>
  <c r="D676" i="35"/>
  <c r="B676" i="35"/>
  <c r="S675" i="35"/>
  <c r="R675" i="35"/>
  <c r="Q675" i="35"/>
  <c r="P675" i="35"/>
  <c r="O675" i="35"/>
  <c r="N675" i="35"/>
  <c r="M675" i="35"/>
  <c r="L675" i="35"/>
  <c r="K675" i="35"/>
  <c r="J675" i="35"/>
  <c r="D674" i="35"/>
  <c r="B674" i="35"/>
  <c r="S673" i="35"/>
  <c r="R673" i="35"/>
  <c r="Q673" i="35"/>
  <c r="P673" i="35"/>
  <c r="O673" i="35"/>
  <c r="N673" i="35"/>
  <c r="M673" i="35"/>
  <c r="L673" i="35"/>
  <c r="K673" i="35"/>
  <c r="J673" i="35"/>
  <c r="D672" i="35"/>
  <c r="B672" i="35"/>
  <c r="S671" i="35"/>
  <c r="R671" i="35"/>
  <c r="Q671" i="35"/>
  <c r="P671" i="35"/>
  <c r="O671" i="35"/>
  <c r="N671" i="35"/>
  <c r="M671" i="35"/>
  <c r="L671" i="35"/>
  <c r="K671" i="35"/>
  <c r="J671" i="35"/>
  <c r="D670" i="35"/>
  <c r="B670" i="35"/>
  <c r="S669" i="35"/>
  <c r="R669" i="35"/>
  <c r="Q669" i="35"/>
  <c r="P669" i="35"/>
  <c r="O669" i="35"/>
  <c r="N669" i="35"/>
  <c r="M669" i="35"/>
  <c r="L669" i="35"/>
  <c r="K669" i="35"/>
  <c r="J669" i="35"/>
  <c r="D668" i="35"/>
  <c r="B668" i="35"/>
  <c r="S667" i="35"/>
  <c r="R667" i="35"/>
  <c r="Q667" i="35"/>
  <c r="P667" i="35"/>
  <c r="O667" i="35"/>
  <c r="N667" i="35"/>
  <c r="M667" i="35"/>
  <c r="L667" i="35"/>
  <c r="K667" i="35"/>
  <c r="J667" i="35"/>
  <c r="D666" i="35"/>
  <c r="B666" i="35"/>
  <c r="S665" i="35"/>
  <c r="R665" i="35"/>
  <c r="Q665" i="35"/>
  <c r="P665" i="35"/>
  <c r="O665" i="35"/>
  <c r="N665" i="35"/>
  <c r="M665" i="35"/>
  <c r="L665" i="35"/>
  <c r="K665" i="35"/>
  <c r="J665" i="35"/>
  <c r="D664" i="35"/>
  <c r="B664" i="35"/>
  <c r="S663" i="35"/>
  <c r="R663" i="35"/>
  <c r="Q663" i="35"/>
  <c r="P663" i="35"/>
  <c r="O663" i="35"/>
  <c r="N663" i="35"/>
  <c r="M663" i="35"/>
  <c r="L663" i="35"/>
  <c r="K663" i="35"/>
  <c r="J663" i="35"/>
  <c r="D662" i="35"/>
  <c r="B662" i="35"/>
  <c r="S661" i="35"/>
  <c r="R661" i="35"/>
  <c r="Q661" i="35"/>
  <c r="P661" i="35"/>
  <c r="O661" i="35"/>
  <c r="N661" i="35"/>
  <c r="M661" i="35"/>
  <c r="L661" i="35"/>
  <c r="K661" i="35"/>
  <c r="J661" i="35"/>
  <c r="D660" i="35"/>
  <c r="B660" i="35"/>
  <c r="S659" i="35"/>
  <c r="R659" i="35"/>
  <c r="Q659" i="35"/>
  <c r="P659" i="35"/>
  <c r="O659" i="35"/>
  <c r="N659" i="35"/>
  <c r="M659" i="35"/>
  <c r="L659" i="35"/>
  <c r="K659" i="35"/>
  <c r="J659" i="35"/>
  <c r="D658" i="35"/>
  <c r="B658" i="35"/>
  <c r="S657" i="35"/>
  <c r="R657" i="35"/>
  <c r="Q657" i="35"/>
  <c r="P657" i="35"/>
  <c r="O657" i="35"/>
  <c r="N657" i="35"/>
  <c r="M657" i="35"/>
  <c r="L657" i="35"/>
  <c r="K657" i="35"/>
  <c r="J657" i="35"/>
  <c r="D656" i="35"/>
  <c r="B656" i="35"/>
  <c r="S655" i="35"/>
  <c r="R655" i="35"/>
  <c r="Q655" i="35"/>
  <c r="P655" i="35"/>
  <c r="O655" i="35"/>
  <c r="N655" i="35"/>
  <c r="M655" i="35"/>
  <c r="L655" i="35"/>
  <c r="K655" i="35"/>
  <c r="J655" i="35"/>
  <c r="D654" i="35"/>
  <c r="B654" i="35"/>
  <c r="S653" i="35"/>
  <c r="R653" i="35"/>
  <c r="Q653" i="35"/>
  <c r="P653" i="35"/>
  <c r="O653" i="35"/>
  <c r="N653" i="35"/>
  <c r="M653" i="35"/>
  <c r="L653" i="35"/>
  <c r="K653" i="35"/>
  <c r="J653" i="35"/>
  <c r="D652" i="35"/>
  <c r="B652" i="35"/>
  <c r="S651" i="35"/>
  <c r="R651" i="35"/>
  <c r="Q651" i="35"/>
  <c r="P651" i="35"/>
  <c r="O651" i="35"/>
  <c r="N651" i="35"/>
  <c r="M651" i="35"/>
  <c r="L651" i="35"/>
  <c r="K651" i="35"/>
  <c r="J651" i="35"/>
  <c r="D650" i="35"/>
  <c r="B650" i="35"/>
  <c r="S649" i="35"/>
  <c r="R649" i="35"/>
  <c r="Q649" i="35"/>
  <c r="P649" i="35"/>
  <c r="O649" i="35"/>
  <c r="N649" i="35"/>
  <c r="M649" i="35"/>
  <c r="L649" i="35"/>
  <c r="K649" i="35"/>
  <c r="J649" i="35"/>
  <c r="D648" i="35"/>
  <c r="S647" i="35"/>
  <c r="R647" i="35"/>
  <c r="Q647" i="35"/>
  <c r="P647" i="35"/>
  <c r="O647" i="35"/>
  <c r="N647" i="35"/>
  <c r="M647" i="35"/>
  <c r="L647" i="35"/>
  <c r="K647" i="35"/>
  <c r="J647" i="35"/>
  <c r="D646" i="35"/>
  <c r="D644" i="35"/>
  <c r="D642" i="35"/>
  <c r="D637" i="35"/>
  <c r="D635" i="35"/>
  <c r="D633" i="35"/>
  <c r="D631" i="35"/>
  <c r="D629" i="35"/>
  <c r="D627" i="35"/>
  <c r="D625" i="35"/>
  <c r="D623" i="35"/>
  <c r="D621" i="35"/>
  <c r="D619" i="35"/>
  <c r="D617" i="35"/>
  <c r="D615" i="35"/>
  <c r="D613" i="35"/>
  <c r="D611" i="35"/>
  <c r="D609" i="35"/>
  <c r="D607" i="35"/>
  <c r="D605" i="35"/>
  <c r="D603" i="35"/>
  <c r="D601" i="35"/>
  <c r="D599" i="35"/>
  <c r="D597" i="35"/>
  <c r="D595" i="35"/>
  <c r="D593" i="35"/>
  <c r="D591" i="35"/>
  <c r="D589" i="35"/>
  <c r="D587" i="35"/>
  <c r="I575" i="35"/>
  <c r="S562" i="35"/>
  <c r="R562" i="35"/>
  <c r="Q562" i="35"/>
  <c r="P562" i="35"/>
  <c r="O562" i="35"/>
  <c r="N562" i="35"/>
  <c r="M562" i="35"/>
  <c r="L562" i="35"/>
  <c r="K562" i="35"/>
  <c r="J562" i="35"/>
  <c r="G561" i="35"/>
  <c r="E561" i="35"/>
  <c r="D561" i="35"/>
  <c r="C561" i="35"/>
  <c r="I561" i="35" s="1"/>
  <c r="B561" i="35"/>
  <c r="S560" i="35"/>
  <c r="R560" i="35"/>
  <c r="Q560" i="35"/>
  <c r="P560" i="35"/>
  <c r="O560" i="35"/>
  <c r="N560" i="35"/>
  <c r="M560" i="35"/>
  <c r="L560" i="35"/>
  <c r="K560" i="35"/>
  <c r="J560" i="35"/>
  <c r="G559" i="35"/>
  <c r="E559" i="35"/>
  <c r="D559" i="35"/>
  <c r="C559" i="35"/>
  <c r="I559" i="35" s="1"/>
  <c r="J559" i="35" s="1"/>
  <c r="B559" i="35"/>
  <c r="S558" i="35"/>
  <c r="R558" i="35"/>
  <c r="Q558" i="35"/>
  <c r="P558" i="35"/>
  <c r="O558" i="35"/>
  <c r="N558" i="35"/>
  <c r="M558" i="35"/>
  <c r="L558" i="35"/>
  <c r="K558" i="35"/>
  <c r="J558" i="35"/>
  <c r="G557" i="35"/>
  <c r="E557" i="35"/>
  <c r="D557" i="35"/>
  <c r="C557" i="35"/>
  <c r="B557" i="35"/>
  <c r="S556" i="35"/>
  <c r="R556" i="35"/>
  <c r="Q556" i="35"/>
  <c r="P556" i="35"/>
  <c r="O556" i="35"/>
  <c r="N556" i="35"/>
  <c r="M556" i="35"/>
  <c r="L556" i="35"/>
  <c r="K556" i="35"/>
  <c r="J556" i="35"/>
  <c r="G555" i="35"/>
  <c r="E555" i="35"/>
  <c r="D555" i="35"/>
  <c r="C555" i="35"/>
  <c r="I555" i="35" s="1"/>
  <c r="J555" i="35" s="1"/>
  <c r="B555" i="35"/>
  <c r="S554" i="35"/>
  <c r="R554" i="35"/>
  <c r="Q554" i="35"/>
  <c r="P554" i="35"/>
  <c r="O554" i="35"/>
  <c r="N554" i="35"/>
  <c r="M554" i="35"/>
  <c r="L554" i="35"/>
  <c r="K554" i="35"/>
  <c r="J554" i="35"/>
  <c r="G553" i="35"/>
  <c r="E553" i="35"/>
  <c r="D553" i="35"/>
  <c r="C553" i="35"/>
  <c r="B553" i="35"/>
  <c r="B551" i="35"/>
  <c r="S547" i="35"/>
  <c r="R547" i="35"/>
  <c r="Q547" i="35"/>
  <c r="P547" i="35"/>
  <c r="O547" i="35"/>
  <c r="N547" i="35"/>
  <c r="M547" i="35"/>
  <c r="L547" i="35"/>
  <c r="K547" i="35"/>
  <c r="J547" i="35"/>
  <c r="D546" i="35"/>
  <c r="C546" i="35"/>
  <c r="I546" i="35" s="1"/>
  <c r="S545" i="35"/>
  <c r="R545" i="35"/>
  <c r="Q545" i="35"/>
  <c r="P545" i="35"/>
  <c r="O545" i="35"/>
  <c r="N545" i="35"/>
  <c r="M545" i="35"/>
  <c r="L545" i="35"/>
  <c r="K545" i="35"/>
  <c r="J545" i="35"/>
  <c r="D544" i="35"/>
  <c r="C544" i="35"/>
  <c r="I544" i="35" s="1"/>
  <c r="S543" i="35"/>
  <c r="R543" i="35"/>
  <c r="Q543" i="35"/>
  <c r="P543" i="35"/>
  <c r="O543" i="35"/>
  <c r="N543" i="35"/>
  <c r="M543" i="35"/>
  <c r="L543" i="35"/>
  <c r="K543" i="35"/>
  <c r="J543" i="35"/>
  <c r="D542" i="35"/>
  <c r="C542" i="35"/>
  <c r="I542" i="35" s="1"/>
  <c r="S541" i="35"/>
  <c r="R541" i="35"/>
  <c r="Q541" i="35"/>
  <c r="P541" i="35"/>
  <c r="O541" i="35"/>
  <c r="N541" i="35"/>
  <c r="M541" i="35"/>
  <c r="L541" i="35"/>
  <c r="K541" i="35"/>
  <c r="J541" i="35"/>
  <c r="D540" i="35"/>
  <c r="C540" i="35"/>
  <c r="I540" i="35" s="1"/>
  <c r="S539" i="35"/>
  <c r="R539" i="35"/>
  <c r="Q539" i="35"/>
  <c r="P539" i="35"/>
  <c r="O539" i="35"/>
  <c r="N539" i="35"/>
  <c r="M539" i="35"/>
  <c r="L539" i="35"/>
  <c r="K539" i="35"/>
  <c r="J539" i="35"/>
  <c r="D538" i="35"/>
  <c r="C538" i="35"/>
  <c r="I538" i="35" s="1"/>
  <c r="S537" i="35"/>
  <c r="R537" i="35"/>
  <c r="Q537" i="35"/>
  <c r="P537" i="35"/>
  <c r="O537" i="35"/>
  <c r="N537" i="35"/>
  <c r="M537" i="35"/>
  <c r="L537" i="35"/>
  <c r="K537" i="35"/>
  <c r="J537" i="35"/>
  <c r="D536" i="35"/>
  <c r="S535" i="35"/>
  <c r="R535" i="35"/>
  <c r="Q535" i="35"/>
  <c r="P535" i="35"/>
  <c r="O535" i="35"/>
  <c r="N535" i="35"/>
  <c r="M535" i="35"/>
  <c r="L535" i="35"/>
  <c r="K535" i="35"/>
  <c r="J535" i="35"/>
  <c r="D534" i="35"/>
  <c r="S533" i="35"/>
  <c r="R533" i="35"/>
  <c r="Q533" i="35"/>
  <c r="P533" i="35"/>
  <c r="O533" i="35"/>
  <c r="N533" i="35"/>
  <c r="M533" i="35"/>
  <c r="L533" i="35"/>
  <c r="K533" i="35"/>
  <c r="J533" i="35"/>
  <c r="D532" i="35"/>
  <c r="S531" i="35"/>
  <c r="R531" i="35"/>
  <c r="Q531" i="35"/>
  <c r="P531" i="35"/>
  <c r="O531" i="35"/>
  <c r="N531" i="35"/>
  <c r="M531" i="35"/>
  <c r="L531" i="35"/>
  <c r="K531" i="35"/>
  <c r="J531" i="35"/>
  <c r="D530" i="35"/>
  <c r="S529" i="35"/>
  <c r="R529" i="35"/>
  <c r="Q529" i="35"/>
  <c r="P529" i="35"/>
  <c r="O529" i="35"/>
  <c r="N529" i="35"/>
  <c r="M529" i="35"/>
  <c r="L529" i="35"/>
  <c r="K529" i="35"/>
  <c r="J529" i="35"/>
  <c r="D528" i="35"/>
  <c r="S527" i="35"/>
  <c r="R527" i="35"/>
  <c r="Q527" i="35"/>
  <c r="P527" i="35"/>
  <c r="O527" i="35"/>
  <c r="N527" i="35"/>
  <c r="M527" i="35"/>
  <c r="L527" i="35"/>
  <c r="K527" i="35"/>
  <c r="J527" i="35"/>
  <c r="D526" i="35"/>
  <c r="S525" i="35"/>
  <c r="R525" i="35"/>
  <c r="Q525" i="35"/>
  <c r="P525" i="35"/>
  <c r="O525" i="35"/>
  <c r="N525" i="35"/>
  <c r="M525" i="35"/>
  <c r="L525" i="35"/>
  <c r="K525" i="35"/>
  <c r="J525" i="35"/>
  <c r="D524" i="35"/>
  <c r="S523" i="35"/>
  <c r="R523" i="35"/>
  <c r="Q523" i="35"/>
  <c r="P523" i="35"/>
  <c r="O523" i="35"/>
  <c r="N523" i="35"/>
  <c r="M523" i="35"/>
  <c r="L523" i="35"/>
  <c r="K523" i="35"/>
  <c r="J523" i="35"/>
  <c r="D522" i="35"/>
  <c r="S521" i="35"/>
  <c r="R521" i="35"/>
  <c r="Q521" i="35"/>
  <c r="P521" i="35"/>
  <c r="O521" i="35"/>
  <c r="N521" i="35"/>
  <c r="M521" i="35"/>
  <c r="L521" i="35"/>
  <c r="K521" i="35"/>
  <c r="J521" i="35"/>
  <c r="D520" i="35"/>
  <c r="S519" i="35"/>
  <c r="R519" i="35"/>
  <c r="Q519" i="35"/>
  <c r="P519" i="35"/>
  <c r="O519" i="35"/>
  <c r="N519" i="35"/>
  <c r="M519" i="35"/>
  <c r="L519" i="35"/>
  <c r="K519" i="35"/>
  <c r="J519" i="35"/>
  <c r="D518" i="35"/>
  <c r="S517" i="35"/>
  <c r="R517" i="35"/>
  <c r="Q517" i="35"/>
  <c r="P517" i="35"/>
  <c r="O517" i="35"/>
  <c r="N517" i="35"/>
  <c r="M517" i="35"/>
  <c r="L517" i="35"/>
  <c r="K517" i="35"/>
  <c r="J517" i="35"/>
  <c r="D516" i="35"/>
  <c r="S515" i="35"/>
  <c r="R515" i="35"/>
  <c r="Q515" i="35"/>
  <c r="P515" i="35"/>
  <c r="O515" i="35"/>
  <c r="N515" i="35"/>
  <c r="M515" i="35"/>
  <c r="L515" i="35"/>
  <c r="K515" i="35"/>
  <c r="J515" i="35"/>
  <c r="D514" i="35"/>
  <c r="S513" i="35"/>
  <c r="R513" i="35"/>
  <c r="Q513" i="35"/>
  <c r="P513" i="35"/>
  <c r="O513" i="35"/>
  <c r="N513" i="35"/>
  <c r="M513" i="35"/>
  <c r="L513" i="35"/>
  <c r="K513" i="35"/>
  <c r="J513" i="35"/>
  <c r="D512" i="35"/>
  <c r="S511" i="35"/>
  <c r="R511" i="35"/>
  <c r="Q511" i="35"/>
  <c r="P511" i="35"/>
  <c r="O511" i="35"/>
  <c r="N511" i="35"/>
  <c r="M511" i="35"/>
  <c r="L511" i="35"/>
  <c r="K511" i="35"/>
  <c r="J511" i="35"/>
  <c r="D510" i="35"/>
  <c r="S509" i="35"/>
  <c r="R509" i="35"/>
  <c r="Q509" i="35"/>
  <c r="P509" i="35"/>
  <c r="O509" i="35"/>
  <c r="N509" i="35"/>
  <c r="M509" i="35"/>
  <c r="L509" i="35"/>
  <c r="K509" i="35"/>
  <c r="J509" i="35"/>
  <c r="D508" i="35"/>
  <c r="S501" i="35"/>
  <c r="R501" i="35"/>
  <c r="Q501" i="35"/>
  <c r="P501" i="35"/>
  <c r="O501" i="35"/>
  <c r="N501" i="35"/>
  <c r="M501" i="35"/>
  <c r="L501" i="35"/>
  <c r="K501" i="35"/>
  <c r="J501" i="35"/>
  <c r="D500" i="35"/>
  <c r="S499" i="35"/>
  <c r="R499" i="35"/>
  <c r="Q499" i="35"/>
  <c r="P499" i="35"/>
  <c r="O499" i="35"/>
  <c r="N499" i="35"/>
  <c r="M499" i="35"/>
  <c r="L499" i="35"/>
  <c r="K499" i="35"/>
  <c r="J499" i="35"/>
  <c r="D498" i="35"/>
  <c r="S497" i="35"/>
  <c r="R497" i="35"/>
  <c r="Q497" i="35"/>
  <c r="P497" i="35"/>
  <c r="O497" i="35"/>
  <c r="N497" i="35"/>
  <c r="M497" i="35"/>
  <c r="L497" i="35"/>
  <c r="K497" i="35"/>
  <c r="J497" i="35"/>
  <c r="D496" i="35"/>
  <c r="S495" i="35"/>
  <c r="R495" i="35"/>
  <c r="Q495" i="35"/>
  <c r="P495" i="35"/>
  <c r="O495" i="35"/>
  <c r="N495" i="35"/>
  <c r="M495" i="35"/>
  <c r="L495" i="35"/>
  <c r="K495" i="35"/>
  <c r="J495" i="35"/>
  <c r="D494" i="35"/>
  <c r="S493" i="35"/>
  <c r="R493" i="35"/>
  <c r="Q493" i="35"/>
  <c r="P493" i="35"/>
  <c r="O493" i="35"/>
  <c r="N493" i="35"/>
  <c r="M493" i="35"/>
  <c r="L493" i="35"/>
  <c r="K493" i="35"/>
  <c r="J493" i="35"/>
  <c r="D492" i="35"/>
  <c r="S491" i="35"/>
  <c r="R491" i="35"/>
  <c r="Q491" i="35"/>
  <c r="P491" i="35"/>
  <c r="O491" i="35"/>
  <c r="N491" i="35"/>
  <c r="M491" i="35"/>
  <c r="L491" i="35"/>
  <c r="K491" i="35"/>
  <c r="J491" i="35"/>
  <c r="D490" i="35"/>
  <c r="R489" i="35"/>
  <c r="P489" i="35"/>
  <c r="O489" i="35"/>
  <c r="L489" i="35"/>
  <c r="K489" i="35"/>
  <c r="D488" i="35"/>
  <c r="S487" i="35"/>
  <c r="R487" i="35"/>
  <c r="Q487" i="35"/>
  <c r="P487" i="35"/>
  <c r="O487" i="35"/>
  <c r="N487" i="35"/>
  <c r="M487" i="35"/>
  <c r="L487" i="35"/>
  <c r="K487" i="35"/>
  <c r="J487" i="35"/>
  <c r="D486" i="35"/>
  <c r="S485" i="35"/>
  <c r="R485" i="35"/>
  <c r="Q485" i="35"/>
  <c r="P485" i="35"/>
  <c r="O485" i="35"/>
  <c r="N485" i="35"/>
  <c r="M485" i="35"/>
  <c r="L485" i="35"/>
  <c r="K485" i="35"/>
  <c r="J485" i="35"/>
  <c r="D484" i="35"/>
  <c r="S483" i="35"/>
  <c r="R483" i="35"/>
  <c r="Q483" i="35"/>
  <c r="P483" i="35"/>
  <c r="O483" i="35"/>
  <c r="N483" i="35"/>
  <c r="M483" i="35"/>
  <c r="L483" i="35"/>
  <c r="K483" i="35"/>
  <c r="J483" i="35"/>
  <c r="D482" i="35"/>
  <c r="S481" i="35"/>
  <c r="R481" i="35"/>
  <c r="Q481" i="35"/>
  <c r="P481" i="35"/>
  <c r="O481" i="35"/>
  <c r="N481" i="35"/>
  <c r="M481" i="35"/>
  <c r="L481" i="35"/>
  <c r="K481" i="35"/>
  <c r="J481" i="35"/>
  <c r="D480" i="35"/>
  <c r="S479" i="35"/>
  <c r="R479" i="35"/>
  <c r="Q479" i="35"/>
  <c r="P479" i="35"/>
  <c r="O479" i="35"/>
  <c r="N479" i="35"/>
  <c r="M479" i="35"/>
  <c r="L479" i="35"/>
  <c r="K479" i="35"/>
  <c r="J479" i="35"/>
  <c r="D478" i="35"/>
  <c r="S477" i="35"/>
  <c r="R477" i="35"/>
  <c r="Q477" i="35"/>
  <c r="P477" i="35"/>
  <c r="O477" i="35"/>
  <c r="N477" i="35"/>
  <c r="M477" i="35"/>
  <c r="L477" i="35"/>
  <c r="K477" i="35"/>
  <c r="J477" i="35"/>
  <c r="D476" i="35"/>
  <c r="S475" i="35"/>
  <c r="R475" i="35"/>
  <c r="Q475" i="35"/>
  <c r="P475" i="35"/>
  <c r="O475" i="35"/>
  <c r="N475" i="35"/>
  <c r="M475" i="35"/>
  <c r="L475" i="35"/>
  <c r="K475" i="35"/>
  <c r="J475" i="35"/>
  <c r="D474" i="35"/>
  <c r="S473" i="35"/>
  <c r="R473" i="35"/>
  <c r="Q473" i="35"/>
  <c r="P473" i="35"/>
  <c r="O473" i="35"/>
  <c r="N473" i="35"/>
  <c r="M473" i="35"/>
  <c r="L473" i="35"/>
  <c r="K473" i="35"/>
  <c r="J473" i="35"/>
  <c r="D472" i="35"/>
  <c r="S471" i="35"/>
  <c r="R471" i="35"/>
  <c r="Q471" i="35"/>
  <c r="P471" i="35"/>
  <c r="O471" i="35"/>
  <c r="N471" i="35"/>
  <c r="M471" i="35"/>
  <c r="L471" i="35"/>
  <c r="K471" i="35"/>
  <c r="J471" i="35"/>
  <c r="D470" i="35"/>
  <c r="S469" i="35"/>
  <c r="R469" i="35"/>
  <c r="Q469" i="35"/>
  <c r="P469" i="35"/>
  <c r="O469" i="35"/>
  <c r="N469" i="35"/>
  <c r="M469" i="35"/>
  <c r="L469" i="35"/>
  <c r="K469" i="35"/>
  <c r="J469" i="35"/>
  <c r="D468" i="35"/>
  <c r="S467" i="35"/>
  <c r="R467" i="35"/>
  <c r="Q467" i="35"/>
  <c r="P467" i="35"/>
  <c r="O467" i="35"/>
  <c r="N467" i="35"/>
  <c r="M467" i="35"/>
  <c r="L467" i="35"/>
  <c r="K467" i="35"/>
  <c r="J467" i="35"/>
  <c r="D466" i="35"/>
  <c r="S465" i="35"/>
  <c r="R465" i="35"/>
  <c r="Q465" i="35"/>
  <c r="P465" i="35"/>
  <c r="O465" i="35"/>
  <c r="N465" i="35"/>
  <c r="M465" i="35"/>
  <c r="L465" i="35"/>
  <c r="K465" i="35"/>
  <c r="J465" i="35"/>
  <c r="D464" i="35"/>
  <c r="S463" i="35"/>
  <c r="R463" i="35"/>
  <c r="Q463" i="35"/>
  <c r="P463" i="35"/>
  <c r="O463" i="35"/>
  <c r="N463" i="35"/>
  <c r="M463" i="35"/>
  <c r="L463" i="35"/>
  <c r="K463" i="35"/>
  <c r="J463" i="35"/>
  <c r="D462" i="35"/>
  <c r="S456" i="35"/>
  <c r="R456" i="35"/>
  <c r="Q456" i="35"/>
  <c r="P456" i="35"/>
  <c r="O456" i="35"/>
  <c r="N456" i="35"/>
  <c r="M456" i="35"/>
  <c r="L456" i="35"/>
  <c r="K456" i="35"/>
  <c r="J456" i="35"/>
  <c r="D455" i="35"/>
  <c r="C455" i="35"/>
  <c r="I455" i="35" s="1"/>
  <c r="S454" i="35"/>
  <c r="R454" i="35"/>
  <c r="Q454" i="35"/>
  <c r="P454" i="35"/>
  <c r="O454" i="35"/>
  <c r="N454" i="35"/>
  <c r="M454" i="35"/>
  <c r="L454" i="35"/>
  <c r="K454" i="35"/>
  <c r="J454" i="35"/>
  <c r="D453" i="35"/>
  <c r="C453" i="35"/>
  <c r="I453" i="35" s="1"/>
  <c r="S452" i="35"/>
  <c r="R452" i="35"/>
  <c r="Q452" i="35"/>
  <c r="P452" i="35"/>
  <c r="O452" i="35"/>
  <c r="N452" i="35"/>
  <c r="M452" i="35"/>
  <c r="L452" i="35"/>
  <c r="K452" i="35"/>
  <c r="J452" i="35"/>
  <c r="D451" i="35"/>
  <c r="S450" i="35"/>
  <c r="R450" i="35"/>
  <c r="Q450" i="35"/>
  <c r="P450" i="35"/>
  <c r="O450" i="35"/>
  <c r="N450" i="35"/>
  <c r="M450" i="35"/>
  <c r="L450" i="35"/>
  <c r="K450" i="35"/>
  <c r="J450" i="35"/>
  <c r="D449" i="35"/>
  <c r="S448" i="35"/>
  <c r="R448" i="35"/>
  <c r="Q448" i="35"/>
  <c r="P448" i="35"/>
  <c r="O448" i="35"/>
  <c r="N448" i="35"/>
  <c r="M448" i="35"/>
  <c r="L448" i="35"/>
  <c r="K448" i="35"/>
  <c r="J448" i="35"/>
  <c r="D447" i="35"/>
  <c r="S446" i="35"/>
  <c r="R446" i="35"/>
  <c r="Q446" i="35"/>
  <c r="P446" i="35"/>
  <c r="O446" i="35"/>
  <c r="N446" i="35"/>
  <c r="M446" i="35"/>
  <c r="L446" i="35"/>
  <c r="K446" i="35"/>
  <c r="J446" i="35"/>
  <c r="D445" i="35"/>
  <c r="S444" i="35"/>
  <c r="R444" i="35"/>
  <c r="Q444" i="35"/>
  <c r="P444" i="35"/>
  <c r="O444" i="35"/>
  <c r="N444" i="35"/>
  <c r="M444" i="35"/>
  <c r="L444" i="35"/>
  <c r="K444" i="35"/>
  <c r="J444" i="35"/>
  <c r="D443" i="35"/>
  <c r="S442" i="35"/>
  <c r="R442" i="35"/>
  <c r="Q442" i="35"/>
  <c r="P442" i="35"/>
  <c r="O442" i="35"/>
  <c r="N442" i="35"/>
  <c r="M442" i="35"/>
  <c r="L442" i="35"/>
  <c r="K442" i="35"/>
  <c r="J442" i="35"/>
  <c r="D441" i="35"/>
  <c r="S440" i="35"/>
  <c r="R440" i="35"/>
  <c r="Q440" i="35"/>
  <c r="P440" i="35"/>
  <c r="O440" i="35"/>
  <c r="N440" i="35"/>
  <c r="M440" i="35"/>
  <c r="L440" i="35"/>
  <c r="K440" i="35"/>
  <c r="J440" i="35"/>
  <c r="D439" i="35"/>
  <c r="S438" i="35"/>
  <c r="R438" i="35"/>
  <c r="Q438" i="35"/>
  <c r="P438" i="35"/>
  <c r="O438" i="35"/>
  <c r="N438" i="35"/>
  <c r="M438" i="35"/>
  <c r="L438" i="35"/>
  <c r="K438" i="35"/>
  <c r="J438" i="35"/>
  <c r="D437" i="35"/>
  <c r="S436" i="35"/>
  <c r="R436" i="35"/>
  <c r="Q436" i="35"/>
  <c r="P436" i="35"/>
  <c r="O436" i="35"/>
  <c r="N436" i="35"/>
  <c r="M436" i="35"/>
  <c r="L436" i="35"/>
  <c r="K436" i="35"/>
  <c r="J436" i="35"/>
  <c r="D435" i="35"/>
  <c r="S434" i="35"/>
  <c r="R434" i="35"/>
  <c r="Q434" i="35"/>
  <c r="P434" i="35"/>
  <c r="O434" i="35"/>
  <c r="N434" i="35"/>
  <c r="M434" i="35"/>
  <c r="L434" i="35"/>
  <c r="K434" i="35"/>
  <c r="J434" i="35"/>
  <c r="D433" i="35"/>
  <c r="S432" i="35"/>
  <c r="R432" i="35"/>
  <c r="Q432" i="35"/>
  <c r="P432" i="35"/>
  <c r="O432" i="35"/>
  <c r="N432" i="35"/>
  <c r="M432" i="35"/>
  <c r="L432" i="35"/>
  <c r="K432" i="35"/>
  <c r="J432" i="35"/>
  <c r="D431" i="35"/>
  <c r="S430" i="35"/>
  <c r="R430" i="35"/>
  <c r="Q430" i="35"/>
  <c r="P430" i="35"/>
  <c r="O430" i="35"/>
  <c r="N430" i="35"/>
  <c r="M430" i="35"/>
  <c r="L430" i="35"/>
  <c r="K430" i="35"/>
  <c r="J430" i="35"/>
  <c r="D429" i="35"/>
  <c r="S428" i="35"/>
  <c r="R428" i="35"/>
  <c r="Q428" i="35"/>
  <c r="P428" i="35"/>
  <c r="O428" i="35"/>
  <c r="N428" i="35"/>
  <c r="M428" i="35"/>
  <c r="L428" i="35"/>
  <c r="K428" i="35"/>
  <c r="J428" i="35"/>
  <c r="D427" i="35"/>
  <c r="S426" i="35"/>
  <c r="R426" i="35"/>
  <c r="Q426" i="35"/>
  <c r="P426" i="35"/>
  <c r="O426" i="35"/>
  <c r="N426" i="35"/>
  <c r="M426" i="35"/>
  <c r="L426" i="35"/>
  <c r="K426" i="35"/>
  <c r="J426" i="35"/>
  <c r="D425" i="35"/>
  <c r="S424" i="35"/>
  <c r="R424" i="35"/>
  <c r="Q424" i="35"/>
  <c r="P424" i="35"/>
  <c r="O424" i="35"/>
  <c r="N424" i="35"/>
  <c r="M424" i="35"/>
  <c r="L424" i="35"/>
  <c r="K424" i="35"/>
  <c r="J424" i="35"/>
  <c r="D423" i="35"/>
  <c r="S422" i="35"/>
  <c r="R422" i="35"/>
  <c r="Q422" i="35"/>
  <c r="P422" i="35"/>
  <c r="O422" i="35"/>
  <c r="N422" i="35"/>
  <c r="M422" i="35"/>
  <c r="L422" i="35"/>
  <c r="K422" i="35"/>
  <c r="J422" i="35"/>
  <c r="D421" i="35"/>
  <c r="S420" i="35"/>
  <c r="R420" i="35"/>
  <c r="Q420" i="35"/>
  <c r="P420" i="35"/>
  <c r="O420" i="35"/>
  <c r="N420" i="35"/>
  <c r="M420" i="35"/>
  <c r="L420" i="35"/>
  <c r="K420" i="35"/>
  <c r="J420" i="35"/>
  <c r="D419" i="35"/>
  <c r="S418" i="35"/>
  <c r="R418" i="35"/>
  <c r="Q418" i="35"/>
  <c r="P418" i="35"/>
  <c r="O418" i="35"/>
  <c r="N418" i="35"/>
  <c r="M418" i="35"/>
  <c r="L418" i="35"/>
  <c r="K418" i="35"/>
  <c r="J418" i="35"/>
  <c r="D417" i="35"/>
  <c r="S408" i="35"/>
  <c r="R408" i="35"/>
  <c r="Q408" i="35"/>
  <c r="P408" i="35"/>
  <c r="O408" i="35"/>
  <c r="N408" i="35"/>
  <c r="M408" i="35"/>
  <c r="L408" i="35"/>
  <c r="K408" i="35"/>
  <c r="J408" i="35"/>
  <c r="D407" i="35"/>
  <c r="C407" i="35"/>
  <c r="I407" i="35" s="1"/>
  <c r="G407" i="35" s="1"/>
  <c r="S406" i="35"/>
  <c r="R406" i="35"/>
  <c r="Q406" i="35"/>
  <c r="P406" i="35"/>
  <c r="O406" i="35"/>
  <c r="N406" i="35"/>
  <c r="M406" i="35"/>
  <c r="L406" i="35"/>
  <c r="K406" i="35"/>
  <c r="J406" i="35"/>
  <c r="D405" i="35"/>
  <c r="C405" i="35"/>
  <c r="I405" i="35" s="1"/>
  <c r="G405" i="35" s="1"/>
  <c r="S404" i="35"/>
  <c r="R404" i="35"/>
  <c r="Q404" i="35"/>
  <c r="P404" i="35"/>
  <c r="O404" i="35"/>
  <c r="N404" i="35"/>
  <c r="M404" i="35"/>
  <c r="L404" i="35"/>
  <c r="K404" i="35"/>
  <c r="J404" i="35"/>
  <c r="D403" i="35"/>
  <c r="C403" i="35"/>
  <c r="I403" i="35" s="1"/>
  <c r="G403" i="35" s="1"/>
  <c r="S402" i="35"/>
  <c r="R402" i="35"/>
  <c r="Q402" i="35"/>
  <c r="P402" i="35"/>
  <c r="O402" i="35"/>
  <c r="N402" i="35"/>
  <c r="M402" i="35"/>
  <c r="L402" i="35"/>
  <c r="K402" i="35"/>
  <c r="J402" i="35"/>
  <c r="D401" i="35"/>
  <c r="C401" i="35"/>
  <c r="I401" i="35" s="1"/>
  <c r="G401" i="35" s="1"/>
  <c r="S400" i="35"/>
  <c r="R400" i="35"/>
  <c r="Q400" i="35"/>
  <c r="P400" i="35"/>
  <c r="O400" i="35"/>
  <c r="N400" i="35"/>
  <c r="M400" i="35"/>
  <c r="L400" i="35"/>
  <c r="K400" i="35"/>
  <c r="J400" i="35"/>
  <c r="D399" i="35"/>
  <c r="C399" i="35"/>
  <c r="I399" i="35" s="1"/>
  <c r="S398" i="35"/>
  <c r="R398" i="35"/>
  <c r="Q398" i="35"/>
  <c r="P398" i="35"/>
  <c r="O398" i="35"/>
  <c r="N398" i="35"/>
  <c r="M398" i="35"/>
  <c r="L398" i="35"/>
  <c r="K398" i="35"/>
  <c r="J398" i="35"/>
  <c r="D397" i="35"/>
  <c r="C397" i="35"/>
  <c r="I397" i="35" s="1"/>
  <c r="G397" i="35" s="1"/>
  <c r="S396" i="35"/>
  <c r="R396" i="35"/>
  <c r="Q396" i="35"/>
  <c r="P396" i="35"/>
  <c r="O396" i="35"/>
  <c r="N396" i="35"/>
  <c r="M396" i="35"/>
  <c r="L396" i="35"/>
  <c r="K396" i="35"/>
  <c r="J396" i="35"/>
  <c r="D395" i="35"/>
  <c r="C395" i="35"/>
  <c r="I395" i="35" s="1"/>
  <c r="S394" i="35"/>
  <c r="R394" i="35"/>
  <c r="Q394" i="35"/>
  <c r="P394" i="35"/>
  <c r="O394" i="35"/>
  <c r="N394" i="35"/>
  <c r="M394" i="35"/>
  <c r="L394" i="35"/>
  <c r="K394" i="35"/>
  <c r="J394" i="35"/>
  <c r="D393" i="35"/>
  <c r="S392" i="35"/>
  <c r="R392" i="35"/>
  <c r="Q392" i="35"/>
  <c r="P392" i="35"/>
  <c r="O392" i="35"/>
  <c r="N392" i="35"/>
  <c r="M392" i="35"/>
  <c r="L392" i="35"/>
  <c r="K392" i="35"/>
  <c r="J392" i="35"/>
  <c r="D391" i="35"/>
  <c r="S390" i="35"/>
  <c r="R390" i="35"/>
  <c r="Q390" i="35"/>
  <c r="P390" i="35"/>
  <c r="O390" i="35"/>
  <c r="N390" i="35"/>
  <c r="M390" i="35"/>
  <c r="L390" i="35"/>
  <c r="K390" i="35"/>
  <c r="J390" i="35"/>
  <c r="D389" i="35"/>
  <c r="S388" i="35"/>
  <c r="R388" i="35"/>
  <c r="Q388" i="35"/>
  <c r="P388" i="35"/>
  <c r="O388" i="35"/>
  <c r="N388" i="35"/>
  <c r="M388" i="35"/>
  <c r="L388" i="35"/>
  <c r="K388" i="35"/>
  <c r="J388" i="35"/>
  <c r="D387" i="35"/>
  <c r="S386" i="35"/>
  <c r="R386" i="35"/>
  <c r="Q386" i="35"/>
  <c r="P386" i="35"/>
  <c r="O386" i="35"/>
  <c r="N386" i="35"/>
  <c r="M386" i="35"/>
  <c r="L386" i="35"/>
  <c r="K386" i="35"/>
  <c r="J386" i="35"/>
  <c r="D385" i="35"/>
  <c r="S384" i="35"/>
  <c r="R384" i="35"/>
  <c r="Q384" i="35"/>
  <c r="P384" i="35"/>
  <c r="O384" i="35"/>
  <c r="N384" i="35"/>
  <c r="M384" i="35"/>
  <c r="L384" i="35"/>
  <c r="K384" i="35"/>
  <c r="J384" i="35"/>
  <c r="D383" i="35"/>
  <c r="S382" i="35"/>
  <c r="R382" i="35"/>
  <c r="Q382" i="35"/>
  <c r="P382" i="35"/>
  <c r="O382" i="35"/>
  <c r="N382" i="35"/>
  <c r="M382" i="35"/>
  <c r="L382" i="35"/>
  <c r="K382" i="35"/>
  <c r="J382" i="35"/>
  <c r="D381" i="35"/>
  <c r="S380" i="35"/>
  <c r="R380" i="35"/>
  <c r="Q380" i="35"/>
  <c r="P380" i="35"/>
  <c r="O380" i="35"/>
  <c r="N380" i="35"/>
  <c r="M380" i="35"/>
  <c r="L380" i="35"/>
  <c r="K380" i="35"/>
  <c r="J380" i="35"/>
  <c r="D379" i="35"/>
  <c r="S378" i="35"/>
  <c r="R378" i="35"/>
  <c r="Q378" i="35"/>
  <c r="P378" i="35"/>
  <c r="O378" i="35"/>
  <c r="N378" i="35"/>
  <c r="M378" i="35"/>
  <c r="L378" i="35"/>
  <c r="K378" i="35"/>
  <c r="J378" i="35"/>
  <c r="D377" i="35"/>
  <c r="S376" i="35"/>
  <c r="R376" i="35"/>
  <c r="Q376" i="35"/>
  <c r="P376" i="35"/>
  <c r="O376" i="35"/>
  <c r="N376" i="35"/>
  <c r="M376" i="35"/>
  <c r="L376" i="35"/>
  <c r="K376" i="35"/>
  <c r="J376" i="35"/>
  <c r="D375" i="35"/>
  <c r="S374" i="35"/>
  <c r="R374" i="35"/>
  <c r="Q374" i="35"/>
  <c r="P374" i="35"/>
  <c r="O374" i="35"/>
  <c r="N374" i="35"/>
  <c r="M374" i="35"/>
  <c r="L374" i="35"/>
  <c r="K374" i="35"/>
  <c r="J374" i="35"/>
  <c r="D373" i="35"/>
  <c r="S372" i="35"/>
  <c r="R372" i="35"/>
  <c r="Q372" i="35"/>
  <c r="P372" i="35"/>
  <c r="O372" i="35"/>
  <c r="N372" i="35"/>
  <c r="M372" i="35"/>
  <c r="L372" i="35"/>
  <c r="K372" i="35"/>
  <c r="J372" i="35"/>
  <c r="D371" i="35"/>
  <c r="S370" i="35"/>
  <c r="R370" i="35"/>
  <c r="Q370" i="35"/>
  <c r="P370" i="35"/>
  <c r="O370" i="35"/>
  <c r="N370" i="35"/>
  <c r="M370" i="35"/>
  <c r="L370" i="35"/>
  <c r="K370" i="35"/>
  <c r="J370" i="35"/>
  <c r="D369" i="35"/>
  <c r="S368" i="35"/>
  <c r="R368" i="35"/>
  <c r="Q368" i="35"/>
  <c r="P368" i="35"/>
  <c r="O368" i="35"/>
  <c r="N368" i="35"/>
  <c r="M368" i="35"/>
  <c r="L368" i="35"/>
  <c r="K368" i="35"/>
  <c r="J368" i="35"/>
  <c r="D367" i="35"/>
  <c r="S366" i="35"/>
  <c r="R366" i="35"/>
  <c r="Q366" i="35"/>
  <c r="P366" i="35"/>
  <c r="O366" i="35"/>
  <c r="N366" i="35"/>
  <c r="M366" i="35"/>
  <c r="L366" i="35"/>
  <c r="K366" i="35"/>
  <c r="J366" i="35"/>
  <c r="D365" i="35"/>
  <c r="S364" i="35"/>
  <c r="R364" i="35"/>
  <c r="Q364" i="35"/>
  <c r="P364" i="35"/>
  <c r="O364" i="35"/>
  <c r="N364" i="35"/>
  <c r="M364" i="35"/>
  <c r="L364" i="35"/>
  <c r="K364" i="35"/>
  <c r="J364" i="35"/>
  <c r="D363" i="35"/>
  <c r="S362" i="35"/>
  <c r="R362" i="35"/>
  <c r="Q362" i="35"/>
  <c r="P362" i="35"/>
  <c r="O362" i="35"/>
  <c r="N362" i="35"/>
  <c r="M362" i="35"/>
  <c r="L362" i="35"/>
  <c r="K362" i="35"/>
  <c r="J362" i="35"/>
  <c r="D361" i="35"/>
  <c r="S360" i="35"/>
  <c r="R360" i="35"/>
  <c r="Q360" i="35"/>
  <c r="P360" i="35"/>
  <c r="O360" i="35"/>
  <c r="N360" i="35"/>
  <c r="M360" i="35"/>
  <c r="L360" i="35"/>
  <c r="K360" i="35"/>
  <c r="J360" i="35"/>
  <c r="D359" i="35"/>
  <c r="S358" i="35"/>
  <c r="R358" i="35"/>
  <c r="Q358" i="35"/>
  <c r="P358" i="35"/>
  <c r="O358" i="35"/>
  <c r="N358" i="35"/>
  <c r="M358" i="35"/>
  <c r="L358" i="35"/>
  <c r="K358" i="35"/>
  <c r="J358" i="35"/>
  <c r="D357" i="35"/>
  <c r="S356" i="35"/>
  <c r="R356" i="35"/>
  <c r="Q356" i="35"/>
  <c r="P356" i="35"/>
  <c r="O356" i="35"/>
  <c r="N356" i="35"/>
  <c r="M356" i="35"/>
  <c r="L356" i="35"/>
  <c r="K356" i="35"/>
  <c r="J356" i="35"/>
  <c r="D355" i="35"/>
  <c r="S354" i="35"/>
  <c r="R354" i="35"/>
  <c r="Q354" i="35"/>
  <c r="P354" i="35"/>
  <c r="O354" i="35"/>
  <c r="N354" i="35"/>
  <c r="M354" i="35"/>
  <c r="L354" i="35"/>
  <c r="K354" i="35"/>
  <c r="J354" i="35"/>
  <c r="D353" i="35"/>
  <c r="S352" i="35"/>
  <c r="R352" i="35"/>
  <c r="Q352" i="35"/>
  <c r="P352" i="35"/>
  <c r="O352" i="35"/>
  <c r="N352" i="35"/>
  <c r="M352" i="35"/>
  <c r="L352" i="35"/>
  <c r="K352" i="35"/>
  <c r="J352" i="35"/>
  <c r="D351" i="35"/>
  <c r="S350" i="35"/>
  <c r="R350" i="35"/>
  <c r="Q350" i="35"/>
  <c r="P350" i="35"/>
  <c r="O350" i="35"/>
  <c r="N350" i="35"/>
  <c r="M350" i="35"/>
  <c r="L350" i="35"/>
  <c r="K350" i="35"/>
  <c r="J350" i="35"/>
  <c r="D349" i="35"/>
  <c r="S348" i="35"/>
  <c r="R348" i="35"/>
  <c r="Q348" i="35"/>
  <c r="P348" i="35"/>
  <c r="O348" i="35"/>
  <c r="N348" i="35"/>
  <c r="M348" i="35"/>
  <c r="L348" i="35"/>
  <c r="K348" i="35"/>
  <c r="J348" i="35"/>
  <c r="D347" i="35"/>
  <c r="S346" i="35"/>
  <c r="R346" i="35"/>
  <c r="Q346" i="35"/>
  <c r="P346" i="35"/>
  <c r="O346" i="35"/>
  <c r="N346" i="35"/>
  <c r="M346" i="35"/>
  <c r="L346" i="35"/>
  <c r="K346" i="35"/>
  <c r="J346" i="35"/>
  <c r="D345" i="35"/>
  <c r="S344" i="35"/>
  <c r="R344" i="35"/>
  <c r="Q344" i="35"/>
  <c r="P344" i="35"/>
  <c r="O344" i="35"/>
  <c r="N344" i="35"/>
  <c r="M344" i="35"/>
  <c r="L344" i="35"/>
  <c r="K344" i="35"/>
  <c r="J344" i="35"/>
  <c r="D343" i="35"/>
  <c r="S342" i="35"/>
  <c r="R342" i="35"/>
  <c r="Q342" i="35"/>
  <c r="P342" i="35"/>
  <c r="O342" i="35"/>
  <c r="N342" i="35"/>
  <c r="M342" i="35"/>
  <c r="L342" i="35"/>
  <c r="K342" i="35"/>
  <c r="J342" i="35"/>
  <c r="D341" i="35"/>
  <c r="S340" i="35"/>
  <c r="R340" i="35"/>
  <c r="Q340" i="35"/>
  <c r="P340" i="35"/>
  <c r="O340" i="35"/>
  <c r="N340" i="35"/>
  <c r="M340" i="35"/>
  <c r="L340" i="35"/>
  <c r="K340" i="35"/>
  <c r="J340" i="35"/>
  <c r="D339" i="35"/>
  <c r="D332" i="35"/>
  <c r="D330" i="35"/>
  <c r="D328" i="35"/>
  <c r="D326" i="35"/>
  <c r="D324" i="35"/>
  <c r="D322" i="35"/>
  <c r="D320" i="35"/>
  <c r="D318" i="35"/>
  <c r="D316" i="35"/>
  <c r="D314" i="35"/>
  <c r="D312" i="35"/>
  <c r="D310" i="35"/>
  <c r="D308" i="35"/>
  <c r="D306" i="35"/>
  <c r="D304" i="35"/>
  <c r="D302" i="35"/>
  <c r="D300" i="35"/>
  <c r="D298" i="35"/>
  <c r="D291" i="35"/>
  <c r="D289" i="35"/>
  <c r="D287" i="35"/>
  <c r="D285" i="35"/>
  <c r="D283" i="35"/>
  <c r="D281" i="35"/>
  <c r="D279" i="35"/>
  <c r="D277" i="35"/>
  <c r="D275" i="35"/>
  <c r="D273" i="35"/>
  <c r="D271" i="35"/>
  <c r="D269" i="35"/>
  <c r="D267" i="35"/>
  <c r="D265" i="35"/>
  <c r="D263" i="35"/>
  <c r="D261" i="35"/>
  <c r="D259" i="35"/>
  <c r="D257" i="35"/>
  <c r="D255" i="35"/>
  <c r="D253" i="35"/>
  <c r="I238" i="35"/>
  <c r="G243" i="35" s="1"/>
  <c r="S232" i="35"/>
  <c r="R232" i="35"/>
  <c r="Q232" i="35"/>
  <c r="P232" i="35"/>
  <c r="O232" i="35"/>
  <c r="N232" i="35"/>
  <c r="M232" i="35"/>
  <c r="L232" i="35"/>
  <c r="K232" i="35"/>
  <c r="J232" i="35"/>
  <c r="D231" i="35"/>
  <c r="C231" i="35"/>
  <c r="I231" i="35" s="1"/>
  <c r="G231" i="35" s="1"/>
  <c r="S230" i="35"/>
  <c r="R230" i="35"/>
  <c r="Q230" i="35"/>
  <c r="P230" i="35"/>
  <c r="O230" i="35"/>
  <c r="N230" i="35"/>
  <c r="M230" i="35"/>
  <c r="L230" i="35"/>
  <c r="K230" i="35"/>
  <c r="J230" i="35"/>
  <c r="E229" i="35"/>
  <c r="D229" i="35"/>
  <c r="C229" i="35"/>
  <c r="I229" i="35" s="1"/>
  <c r="G229" i="35" s="1"/>
  <c r="S228" i="35"/>
  <c r="R228" i="35"/>
  <c r="Q228" i="35"/>
  <c r="P228" i="35"/>
  <c r="O228" i="35"/>
  <c r="N228" i="35"/>
  <c r="M228" i="35"/>
  <c r="L228" i="35"/>
  <c r="K228" i="35"/>
  <c r="J228" i="35"/>
  <c r="E227" i="35"/>
  <c r="D227" i="35"/>
  <c r="C227" i="35"/>
  <c r="I227" i="35" s="1"/>
  <c r="G227" i="35" s="1"/>
  <c r="S226" i="35"/>
  <c r="R226" i="35"/>
  <c r="Q226" i="35"/>
  <c r="P226" i="35"/>
  <c r="O226" i="35"/>
  <c r="N226" i="35"/>
  <c r="M226" i="35"/>
  <c r="L226" i="35"/>
  <c r="K226" i="35"/>
  <c r="J226" i="35"/>
  <c r="E225" i="35"/>
  <c r="K225" i="35" s="1"/>
  <c r="D225" i="35"/>
  <c r="C225" i="35"/>
  <c r="I225" i="35" s="1"/>
  <c r="S224" i="35"/>
  <c r="R224" i="35"/>
  <c r="Q224" i="35"/>
  <c r="P224" i="35"/>
  <c r="O224" i="35"/>
  <c r="N224" i="35"/>
  <c r="M224" i="35"/>
  <c r="L224" i="35"/>
  <c r="K224" i="35"/>
  <c r="J224" i="35"/>
  <c r="E223" i="35"/>
  <c r="D223" i="35"/>
  <c r="C223" i="35"/>
  <c r="I223" i="35" s="1"/>
  <c r="S222" i="35"/>
  <c r="R222" i="35"/>
  <c r="Q222" i="35"/>
  <c r="P222" i="35"/>
  <c r="O222" i="35"/>
  <c r="N222" i="35"/>
  <c r="M222" i="35"/>
  <c r="L222" i="35"/>
  <c r="K222" i="35"/>
  <c r="J222" i="35"/>
  <c r="E221" i="35"/>
  <c r="D221" i="35"/>
  <c r="C221" i="35"/>
  <c r="I221" i="35" s="1"/>
  <c r="S220" i="35"/>
  <c r="R220" i="35"/>
  <c r="Q220" i="35"/>
  <c r="P220" i="35"/>
  <c r="O220" i="35"/>
  <c r="N220" i="35"/>
  <c r="M220" i="35"/>
  <c r="L220" i="35"/>
  <c r="K220" i="35"/>
  <c r="J220" i="35"/>
  <c r="D219" i="35"/>
  <c r="S218" i="35"/>
  <c r="R218" i="35"/>
  <c r="Q218" i="35"/>
  <c r="P218" i="35"/>
  <c r="O218" i="35"/>
  <c r="N218" i="35"/>
  <c r="M218" i="35"/>
  <c r="L218" i="35"/>
  <c r="K218" i="35"/>
  <c r="J218" i="35"/>
  <c r="D217" i="35"/>
  <c r="S216" i="35"/>
  <c r="R216" i="35"/>
  <c r="Q216" i="35"/>
  <c r="P216" i="35"/>
  <c r="O216" i="35"/>
  <c r="N216" i="35"/>
  <c r="M216" i="35"/>
  <c r="L216" i="35"/>
  <c r="K216" i="35"/>
  <c r="J216" i="35"/>
  <c r="D215" i="35"/>
  <c r="S214" i="35"/>
  <c r="R214" i="35"/>
  <c r="Q214" i="35"/>
  <c r="P214" i="35"/>
  <c r="O214" i="35"/>
  <c r="N214" i="35"/>
  <c r="M214" i="35"/>
  <c r="L214" i="35"/>
  <c r="K214" i="35"/>
  <c r="J214" i="35"/>
  <c r="D213" i="35"/>
  <c r="S212" i="35"/>
  <c r="R212" i="35"/>
  <c r="Q212" i="35"/>
  <c r="P212" i="35"/>
  <c r="O212" i="35"/>
  <c r="N212" i="35"/>
  <c r="M212" i="35"/>
  <c r="L212" i="35"/>
  <c r="K212" i="35"/>
  <c r="J212" i="35"/>
  <c r="E211" i="35"/>
  <c r="D211" i="35"/>
  <c r="C211" i="35"/>
  <c r="I211" i="35" s="1"/>
  <c r="G211" i="35" s="1"/>
  <c r="S210" i="35"/>
  <c r="R210" i="35"/>
  <c r="Q210" i="35"/>
  <c r="P210" i="35"/>
  <c r="O210" i="35"/>
  <c r="N210" i="35"/>
  <c r="M210" i="35"/>
  <c r="L210" i="35"/>
  <c r="K210" i="35"/>
  <c r="J210" i="35"/>
  <c r="D209" i="35"/>
  <c r="S208" i="35"/>
  <c r="R208" i="35"/>
  <c r="Q208" i="35"/>
  <c r="P208" i="35"/>
  <c r="O208" i="35"/>
  <c r="N208" i="35"/>
  <c r="M208" i="35"/>
  <c r="L208" i="35"/>
  <c r="K208" i="35"/>
  <c r="J208" i="35"/>
  <c r="D207" i="35"/>
  <c r="S206" i="35"/>
  <c r="R206" i="35"/>
  <c r="Q206" i="35"/>
  <c r="P206" i="35"/>
  <c r="O206" i="35"/>
  <c r="N206" i="35"/>
  <c r="M206" i="35"/>
  <c r="L206" i="35"/>
  <c r="K206" i="35"/>
  <c r="J206" i="35"/>
  <c r="D205" i="35"/>
  <c r="S204" i="35"/>
  <c r="R204" i="35"/>
  <c r="Q204" i="35"/>
  <c r="P204" i="35"/>
  <c r="O204" i="35"/>
  <c r="N204" i="35"/>
  <c r="M204" i="35"/>
  <c r="L204" i="35"/>
  <c r="K204" i="35"/>
  <c r="J204" i="35"/>
  <c r="D203" i="35"/>
  <c r="S198" i="35"/>
  <c r="R198" i="35"/>
  <c r="Q198" i="35"/>
  <c r="P198" i="35"/>
  <c r="O198" i="35"/>
  <c r="N198" i="35"/>
  <c r="M198" i="35"/>
  <c r="L198" i="35"/>
  <c r="K198" i="35"/>
  <c r="J198" i="35"/>
  <c r="D197" i="35"/>
  <c r="C197" i="35"/>
  <c r="I197" i="35" s="1"/>
  <c r="G197" i="35" s="1"/>
  <c r="S196" i="35"/>
  <c r="R196" i="35"/>
  <c r="Q196" i="35"/>
  <c r="P196" i="35"/>
  <c r="O196" i="35"/>
  <c r="N196" i="35"/>
  <c r="M196" i="35"/>
  <c r="L196" i="35"/>
  <c r="K196" i="35"/>
  <c r="J196" i="35"/>
  <c r="D195" i="35"/>
  <c r="S190" i="35"/>
  <c r="R190" i="35"/>
  <c r="Q190" i="35"/>
  <c r="P190" i="35"/>
  <c r="O190" i="35"/>
  <c r="N190" i="35"/>
  <c r="M190" i="35"/>
  <c r="L190" i="35"/>
  <c r="K190" i="35"/>
  <c r="J190" i="35"/>
  <c r="D189" i="35"/>
  <c r="C189" i="35"/>
  <c r="I189" i="35" s="1"/>
  <c r="S184" i="35"/>
  <c r="R184" i="35"/>
  <c r="Q184" i="35"/>
  <c r="P184" i="35"/>
  <c r="O184" i="35"/>
  <c r="N184" i="35"/>
  <c r="M184" i="35"/>
  <c r="L184" i="35"/>
  <c r="K184" i="35"/>
  <c r="J184" i="35"/>
  <c r="E183" i="35"/>
  <c r="D183" i="35"/>
  <c r="C183" i="35"/>
  <c r="I183" i="35" s="1"/>
  <c r="G183" i="35" s="1"/>
  <c r="S182" i="35"/>
  <c r="R182" i="35"/>
  <c r="Q182" i="35"/>
  <c r="P182" i="35"/>
  <c r="O182" i="35"/>
  <c r="N182" i="35"/>
  <c r="M182" i="35"/>
  <c r="L182" i="35"/>
  <c r="K182" i="35"/>
  <c r="J182" i="35"/>
  <c r="D181" i="35"/>
  <c r="C181" i="35"/>
  <c r="I181" i="35" s="1"/>
  <c r="G181" i="35" s="1"/>
  <c r="S180" i="35"/>
  <c r="R180" i="35"/>
  <c r="Q180" i="35"/>
  <c r="P180" i="35"/>
  <c r="O180" i="35"/>
  <c r="N180" i="35"/>
  <c r="M180" i="35"/>
  <c r="L180" i="35"/>
  <c r="K180" i="35"/>
  <c r="J180" i="35"/>
  <c r="D179" i="35"/>
  <c r="C179" i="35"/>
  <c r="I179" i="35" s="1"/>
  <c r="G179" i="35" s="1"/>
  <c r="S178" i="35"/>
  <c r="R178" i="35"/>
  <c r="Q178" i="35"/>
  <c r="P178" i="35"/>
  <c r="O178" i="35"/>
  <c r="N178" i="35"/>
  <c r="M178" i="35"/>
  <c r="L178" i="35"/>
  <c r="K178" i="35"/>
  <c r="J178" i="35"/>
  <c r="D177" i="35"/>
  <c r="C177" i="35"/>
  <c r="I177" i="35" s="1"/>
  <c r="G177" i="35" s="1"/>
  <c r="S176" i="35"/>
  <c r="R176" i="35"/>
  <c r="Q176" i="35"/>
  <c r="P176" i="35"/>
  <c r="O176" i="35"/>
  <c r="N176" i="35"/>
  <c r="M176" i="35"/>
  <c r="L176" i="35"/>
  <c r="K176" i="35"/>
  <c r="J176" i="35"/>
  <c r="D175" i="35"/>
  <c r="S174" i="35"/>
  <c r="R174" i="35"/>
  <c r="Q174" i="35"/>
  <c r="P174" i="35"/>
  <c r="O174" i="35"/>
  <c r="N174" i="35"/>
  <c r="M174" i="35"/>
  <c r="L174" i="35"/>
  <c r="K174" i="35"/>
  <c r="J174" i="35"/>
  <c r="D173" i="35"/>
  <c r="S172" i="35"/>
  <c r="R172" i="35"/>
  <c r="Q172" i="35"/>
  <c r="P172" i="35"/>
  <c r="O172" i="35"/>
  <c r="N172" i="35"/>
  <c r="M172" i="35"/>
  <c r="L172" i="35"/>
  <c r="K172" i="35"/>
  <c r="J172" i="35"/>
  <c r="D171" i="35"/>
  <c r="S170" i="35"/>
  <c r="R170" i="35"/>
  <c r="Q170" i="35"/>
  <c r="P170" i="35"/>
  <c r="O170" i="35"/>
  <c r="N170" i="35"/>
  <c r="M170" i="35"/>
  <c r="L170" i="35"/>
  <c r="K170" i="35"/>
  <c r="J170" i="35"/>
  <c r="D169" i="35"/>
  <c r="S168" i="35"/>
  <c r="R168" i="35"/>
  <c r="Q168" i="35"/>
  <c r="P168" i="35"/>
  <c r="O168" i="35"/>
  <c r="N168" i="35"/>
  <c r="M168" i="35"/>
  <c r="L168" i="35"/>
  <c r="K168" i="35"/>
  <c r="J168" i="35"/>
  <c r="D167" i="35"/>
  <c r="S166" i="35"/>
  <c r="R166" i="35"/>
  <c r="Q166" i="35"/>
  <c r="P166" i="35"/>
  <c r="O166" i="35"/>
  <c r="N166" i="35"/>
  <c r="M166" i="35"/>
  <c r="L166" i="35"/>
  <c r="K166" i="35"/>
  <c r="J166" i="35"/>
  <c r="D165" i="35"/>
  <c r="S164" i="35"/>
  <c r="R164" i="35"/>
  <c r="Q164" i="35"/>
  <c r="P164" i="35"/>
  <c r="O164" i="35"/>
  <c r="N164" i="35"/>
  <c r="M164" i="35"/>
  <c r="L164" i="35"/>
  <c r="K164" i="35"/>
  <c r="J164" i="35"/>
  <c r="D163" i="35"/>
  <c r="S162" i="35"/>
  <c r="R162" i="35"/>
  <c r="Q162" i="35"/>
  <c r="P162" i="35"/>
  <c r="O162" i="35"/>
  <c r="N162" i="35"/>
  <c r="M162" i="35"/>
  <c r="L162" i="35"/>
  <c r="K162" i="35"/>
  <c r="J162" i="35"/>
  <c r="D161" i="35"/>
  <c r="S160" i="35"/>
  <c r="R160" i="35"/>
  <c r="Q160" i="35"/>
  <c r="P160" i="35"/>
  <c r="O160" i="35"/>
  <c r="N160" i="35"/>
  <c r="M160" i="35"/>
  <c r="L160" i="35"/>
  <c r="K160" i="35"/>
  <c r="J160" i="35"/>
  <c r="D159" i="35"/>
  <c r="S158" i="35"/>
  <c r="R158" i="35"/>
  <c r="Q158" i="35"/>
  <c r="P158" i="35"/>
  <c r="O158" i="35"/>
  <c r="N158" i="35"/>
  <c r="M158" i="35"/>
  <c r="L158" i="35"/>
  <c r="K158" i="35"/>
  <c r="J158" i="35"/>
  <c r="D157" i="35"/>
  <c r="S152" i="35"/>
  <c r="R152" i="35"/>
  <c r="Q152" i="35"/>
  <c r="P152" i="35"/>
  <c r="O152" i="35"/>
  <c r="N152" i="35"/>
  <c r="M152" i="35"/>
  <c r="L152" i="35"/>
  <c r="K152" i="35"/>
  <c r="J152" i="35"/>
  <c r="D151" i="35"/>
  <c r="S150" i="35"/>
  <c r="R150" i="35"/>
  <c r="Q150" i="35"/>
  <c r="P150" i="35"/>
  <c r="O150" i="35"/>
  <c r="N150" i="35"/>
  <c r="M150" i="35"/>
  <c r="L150" i="35"/>
  <c r="K150" i="35"/>
  <c r="J150" i="35"/>
  <c r="D149" i="35"/>
  <c r="S148" i="35"/>
  <c r="R148" i="35"/>
  <c r="Q148" i="35"/>
  <c r="P148" i="35"/>
  <c r="O148" i="35"/>
  <c r="N148" i="35"/>
  <c r="M148" i="35"/>
  <c r="L148" i="35"/>
  <c r="K148" i="35"/>
  <c r="J148" i="35"/>
  <c r="D147" i="35"/>
  <c r="S146" i="35"/>
  <c r="R146" i="35"/>
  <c r="Q146" i="35"/>
  <c r="P146" i="35"/>
  <c r="O146" i="35"/>
  <c r="N146" i="35"/>
  <c r="M146" i="35"/>
  <c r="L146" i="35"/>
  <c r="K146" i="35"/>
  <c r="J146" i="35"/>
  <c r="D145" i="35"/>
  <c r="S132" i="35"/>
  <c r="R132" i="35"/>
  <c r="Q132" i="35"/>
  <c r="P132" i="35"/>
  <c r="O132" i="35"/>
  <c r="N132" i="35"/>
  <c r="M132" i="35"/>
  <c r="L132" i="35"/>
  <c r="K132" i="35"/>
  <c r="J132" i="35"/>
  <c r="D131" i="35"/>
  <c r="S130" i="35"/>
  <c r="R130" i="35"/>
  <c r="Q130" i="35"/>
  <c r="P130" i="35"/>
  <c r="O130" i="35"/>
  <c r="N130" i="35"/>
  <c r="M130" i="35"/>
  <c r="L130" i="35"/>
  <c r="K130" i="35"/>
  <c r="J130" i="35"/>
  <c r="D129" i="35"/>
  <c r="C129" i="35"/>
  <c r="I129" i="35" s="1"/>
  <c r="S128" i="35"/>
  <c r="R128" i="35"/>
  <c r="Q128" i="35"/>
  <c r="P128" i="35"/>
  <c r="O128" i="35"/>
  <c r="N128" i="35"/>
  <c r="M128" i="35"/>
  <c r="L128" i="35"/>
  <c r="K128" i="35"/>
  <c r="J128" i="35"/>
  <c r="D127" i="35"/>
  <c r="S126" i="35"/>
  <c r="R126" i="35"/>
  <c r="Q126" i="35"/>
  <c r="P126" i="35"/>
  <c r="O126" i="35"/>
  <c r="N126" i="35"/>
  <c r="M126" i="35"/>
  <c r="L126" i="35"/>
  <c r="K126" i="35"/>
  <c r="J126" i="35"/>
  <c r="D125" i="35"/>
  <c r="S124" i="35"/>
  <c r="R124" i="35"/>
  <c r="Q124" i="35"/>
  <c r="P124" i="35"/>
  <c r="O124" i="35"/>
  <c r="N124" i="35"/>
  <c r="M124" i="35"/>
  <c r="L124" i="35"/>
  <c r="K124" i="35"/>
  <c r="J124" i="35"/>
  <c r="D123" i="35"/>
  <c r="S122" i="35"/>
  <c r="R122" i="35"/>
  <c r="Q122" i="35"/>
  <c r="P122" i="35"/>
  <c r="O122" i="35"/>
  <c r="N122" i="35"/>
  <c r="M122" i="35"/>
  <c r="L122" i="35"/>
  <c r="K122" i="35"/>
  <c r="J122" i="35"/>
  <c r="D121" i="35"/>
  <c r="S120" i="35"/>
  <c r="R120" i="35"/>
  <c r="Q120" i="35"/>
  <c r="P120" i="35"/>
  <c r="O120" i="35"/>
  <c r="N120" i="35"/>
  <c r="M120" i="35"/>
  <c r="L120" i="35"/>
  <c r="K120" i="35"/>
  <c r="J120" i="35"/>
  <c r="D119" i="35"/>
  <c r="S118" i="35"/>
  <c r="R118" i="35"/>
  <c r="Q118" i="35"/>
  <c r="P118" i="35"/>
  <c r="O118" i="35"/>
  <c r="N118" i="35"/>
  <c r="M118" i="35"/>
  <c r="L118" i="35"/>
  <c r="K118" i="35"/>
  <c r="J118" i="35"/>
  <c r="D117" i="35"/>
  <c r="S116" i="35"/>
  <c r="R116" i="35"/>
  <c r="Q116" i="35"/>
  <c r="P116" i="35"/>
  <c r="O116" i="35"/>
  <c r="N116" i="35"/>
  <c r="M116" i="35"/>
  <c r="L116" i="35"/>
  <c r="K116" i="35"/>
  <c r="J116" i="35"/>
  <c r="D115" i="35"/>
  <c r="S114" i="35"/>
  <c r="R114" i="35"/>
  <c r="Q114" i="35"/>
  <c r="P114" i="35"/>
  <c r="O114" i="35"/>
  <c r="N114" i="35"/>
  <c r="M114" i="35"/>
  <c r="L114" i="35"/>
  <c r="K114" i="35"/>
  <c r="J114" i="35"/>
  <c r="D113" i="35"/>
  <c r="S112" i="35"/>
  <c r="R112" i="35"/>
  <c r="Q112" i="35"/>
  <c r="P112" i="35"/>
  <c r="O112" i="35"/>
  <c r="N112" i="35"/>
  <c r="M112" i="35"/>
  <c r="L112" i="35"/>
  <c r="K112" i="35"/>
  <c r="J112" i="35"/>
  <c r="D111" i="35"/>
  <c r="S110" i="35"/>
  <c r="R110" i="35"/>
  <c r="Q110" i="35"/>
  <c r="P110" i="35"/>
  <c r="O110" i="35"/>
  <c r="N110" i="35"/>
  <c r="M110" i="35"/>
  <c r="L110" i="35"/>
  <c r="K110" i="35"/>
  <c r="J110" i="35"/>
  <c r="D109" i="35"/>
  <c r="S108" i="35"/>
  <c r="R108" i="35"/>
  <c r="Q108" i="35"/>
  <c r="P108" i="35"/>
  <c r="O108" i="35"/>
  <c r="N108" i="35"/>
  <c r="M108" i="35"/>
  <c r="L108" i="35"/>
  <c r="K108" i="35"/>
  <c r="J108" i="35"/>
  <c r="D107" i="35"/>
  <c r="S106" i="35"/>
  <c r="R106" i="35"/>
  <c r="Q106" i="35"/>
  <c r="P106" i="35"/>
  <c r="O106" i="35"/>
  <c r="N106" i="35"/>
  <c r="M106" i="35"/>
  <c r="L106" i="35"/>
  <c r="K106" i="35"/>
  <c r="J106" i="35"/>
  <c r="D105" i="35"/>
  <c r="S104" i="35"/>
  <c r="R104" i="35"/>
  <c r="Q104" i="35"/>
  <c r="P104" i="35"/>
  <c r="O104" i="35"/>
  <c r="N104" i="35"/>
  <c r="M104" i="35"/>
  <c r="L104" i="35"/>
  <c r="K104" i="35"/>
  <c r="J104" i="35"/>
  <c r="D103" i="35"/>
  <c r="S102" i="35"/>
  <c r="R102" i="35"/>
  <c r="Q102" i="35"/>
  <c r="P102" i="35"/>
  <c r="O102" i="35"/>
  <c r="N102" i="35"/>
  <c r="M102" i="35"/>
  <c r="L102" i="35"/>
  <c r="K102" i="35"/>
  <c r="J102" i="35"/>
  <c r="D101" i="35"/>
  <c r="S100" i="35"/>
  <c r="R100" i="35"/>
  <c r="Q100" i="35"/>
  <c r="P100" i="35"/>
  <c r="O100" i="35"/>
  <c r="N100" i="35"/>
  <c r="M100" i="35"/>
  <c r="L100" i="35"/>
  <c r="K100" i="35"/>
  <c r="J100" i="35"/>
  <c r="D99" i="35"/>
  <c r="S98" i="35"/>
  <c r="R98" i="35"/>
  <c r="Q98" i="35"/>
  <c r="P98" i="35"/>
  <c r="O98" i="35"/>
  <c r="N98" i="35"/>
  <c r="M98" i="35"/>
  <c r="L98" i="35"/>
  <c r="K98" i="35"/>
  <c r="J98" i="35"/>
  <c r="D97" i="35"/>
  <c r="S90" i="35"/>
  <c r="R90" i="35"/>
  <c r="Q90" i="35"/>
  <c r="P90" i="35"/>
  <c r="O90" i="35"/>
  <c r="N90" i="35"/>
  <c r="M90" i="35"/>
  <c r="L90" i="35"/>
  <c r="K90" i="35"/>
  <c r="J90" i="35"/>
  <c r="E89" i="35"/>
  <c r="D89" i="35"/>
  <c r="C89" i="35"/>
  <c r="S88" i="35"/>
  <c r="R88" i="35"/>
  <c r="Q88" i="35"/>
  <c r="P88" i="35"/>
  <c r="O88" i="35"/>
  <c r="N88" i="35"/>
  <c r="M88" i="35"/>
  <c r="L88" i="35"/>
  <c r="K88" i="35"/>
  <c r="J88" i="35"/>
  <c r="E87" i="35"/>
  <c r="D87" i="35"/>
  <c r="C87" i="35"/>
  <c r="S86" i="35"/>
  <c r="R86" i="35"/>
  <c r="Q86" i="35"/>
  <c r="P86" i="35"/>
  <c r="O86" i="35"/>
  <c r="N86" i="35"/>
  <c r="M86" i="35"/>
  <c r="L86" i="35"/>
  <c r="K86" i="35"/>
  <c r="J86" i="35"/>
  <c r="D85" i="35"/>
  <c r="C85" i="35"/>
  <c r="S84" i="35"/>
  <c r="R84" i="35"/>
  <c r="Q84" i="35"/>
  <c r="P84" i="35"/>
  <c r="O84" i="35"/>
  <c r="N84" i="35"/>
  <c r="M84" i="35"/>
  <c r="L84" i="35"/>
  <c r="K84" i="35"/>
  <c r="J84" i="35"/>
  <c r="D83" i="35"/>
  <c r="C83" i="35"/>
  <c r="I66" i="35"/>
  <c r="G71" i="35" s="1"/>
  <c r="S59" i="35"/>
  <c r="R59" i="35"/>
  <c r="Q59" i="35"/>
  <c r="P59" i="35"/>
  <c r="O59" i="35"/>
  <c r="N59" i="35"/>
  <c r="M59" i="35"/>
  <c r="L59" i="35"/>
  <c r="K59" i="35"/>
  <c r="J59" i="35"/>
  <c r="D58" i="35"/>
  <c r="S57" i="35"/>
  <c r="R57" i="35"/>
  <c r="Q57" i="35"/>
  <c r="P57" i="35"/>
  <c r="O57" i="35"/>
  <c r="N57" i="35"/>
  <c r="M57" i="35"/>
  <c r="L57" i="35"/>
  <c r="K57" i="35"/>
  <c r="J57" i="35"/>
  <c r="D56" i="35"/>
  <c r="S55" i="35"/>
  <c r="R55" i="35"/>
  <c r="Q55" i="35"/>
  <c r="P55" i="35"/>
  <c r="O55" i="35"/>
  <c r="N55" i="35"/>
  <c r="M55" i="35"/>
  <c r="L55" i="35"/>
  <c r="K55" i="35"/>
  <c r="J55" i="35"/>
  <c r="D54" i="35"/>
  <c r="S53" i="35"/>
  <c r="R53" i="35"/>
  <c r="Q53" i="35"/>
  <c r="P53" i="35"/>
  <c r="O53" i="35"/>
  <c r="N53" i="35"/>
  <c r="M53" i="35"/>
  <c r="L53" i="35"/>
  <c r="K53" i="35"/>
  <c r="J53" i="35"/>
  <c r="D52" i="35"/>
  <c r="S51" i="35"/>
  <c r="R51" i="35"/>
  <c r="Q51" i="35"/>
  <c r="P51" i="35"/>
  <c r="O51" i="35"/>
  <c r="N51" i="35"/>
  <c r="M51" i="35"/>
  <c r="L51" i="35"/>
  <c r="K51" i="35"/>
  <c r="J51" i="35"/>
  <c r="D50" i="35"/>
  <c r="S49" i="35"/>
  <c r="R49" i="35"/>
  <c r="Q49" i="35"/>
  <c r="P49" i="35"/>
  <c r="O49" i="35"/>
  <c r="N49" i="35"/>
  <c r="M49" i="35"/>
  <c r="L49" i="35"/>
  <c r="K49" i="35"/>
  <c r="J49" i="35"/>
  <c r="D48" i="35"/>
  <c r="S47" i="35"/>
  <c r="R47" i="35"/>
  <c r="Q47" i="35"/>
  <c r="P47" i="35"/>
  <c r="O47" i="35"/>
  <c r="N47" i="35"/>
  <c r="M47" i="35"/>
  <c r="L47" i="35"/>
  <c r="K47" i="35"/>
  <c r="J47" i="35"/>
  <c r="D46" i="35"/>
  <c r="S45" i="35"/>
  <c r="R45" i="35"/>
  <c r="Q45" i="35"/>
  <c r="P45" i="35"/>
  <c r="O45" i="35"/>
  <c r="N45" i="35"/>
  <c r="M45" i="35"/>
  <c r="L45" i="35"/>
  <c r="K45" i="35"/>
  <c r="J45" i="35"/>
  <c r="D44" i="35"/>
  <c r="S43" i="35"/>
  <c r="R43" i="35"/>
  <c r="Q43" i="35"/>
  <c r="P43" i="35"/>
  <c r="O43" i="35"/>
  <c r="N43" i="35"/>
  <c r="M43" i="35"/>
  <c r="L43" i="35"/>
  <c r="K43" i="35"/>
  <c r="J43" i="35"/>
  <c r="D42" i="35"/>
  <c r="S41" i="35"/>
  <c r="R41" i="35"/>
  <c r="Q41" i="35"/>
  <c r="P41" i="35"/>
  <c r="O41" i="35"/>
  <c r="N41" i="35"/>
  <c r="M41" i="35"/>
  <c r="L41" i="35"/>
  <c r="K41" i="35"/>
  <c r="J41" i="35"/>
  <c r="D40" i="35"/>
  <c r="S39" i="35"/>
  <c r="R39" i="35"/>
  <c r="Q39" i="35"/>
  <c r="P39" i="35"/>
  <c r="O39" i="35"/>
  <c r="N39" i="35"/>
  <c r="M39" i="35"/>
  <c r="L39" i="35"/>
  <c r="K39" i="35"/>
  <c r="J39" i="35"/>
  <c r="D38" i="35"/>
  <c r="S37" i="35"/>
  <c r="R37" i="35"/>
  <c r="Q37" i="35"/>
  <c r="P37" i="35"/>
  <c r="O37" i="35"/>
  <c r="N37" i="35"/>
  <c r="M37" i="35"/>
  <c r="L37" i="35"/>
  <c r="K37" i="35"/>
  <c r="J37" i="35"/>
  <c r="D36" i="35"/>
  <c r="S35" i="35"/>
  <c r="R35" i="35"/>
  <c r="Q35" i="35"/>
  <c r="P35" i="35"/>
  <c r="O35" i="35"/>
  <c r="N35" i="35"/>
  <c r="M35" i="35"/>
  <c r="L35" i="35"/>
  <c r="K35" i="35"/>
  <c r="J35" i="35"/>
  <c r="D34" i="35"/>
  <c r="S33" i="35"/>
  <c r="R33" i="35"/>
  <c r="Q33" i="35"/>
  <c r="P33" i="35"/>
  <c r="O33" i="35"/>
  <c r="N33" i="35"/>
  <c r="M33" i="35"/>
  <c r="L33" i="35"/>
  <c r="K33" i="35"/>
  <c r="J33" i="35"/>
  <c r="D32" i="35"/>
  <c r="S31" i="35"/>
  <c r="R31" i="35"/>
  <c r="Q31" i="35"/>
  <c r="P31" i="35"/>
  <c r="O31" i="35"/>
  <c r="N31" i="35"/>
  <c r="M31" i="35"/>
  <c r="L31" i="35"/>
  <c r="K31" i="35"/>
  <c r="J31" i="35"/>
  <c r="D30" i="35"/>
  <c r="S29" i="35"/>
  <c r="R29" i="35"/>
  <c r="Q29" i="35"/>
  <c r="P29" i="35"/>
  <c r="O29" i="35"/>
  <c r="N29" i="35"/>
  <c r="M29" i="35"/>
  <c r="L29" i="35"/>
  <c r="K29" i="35"/>
  <c r="J29" i="35"/>
  <c r="D28" i="35"/>
  <c r="S27" i="35"/>
  <c r="R27" i="35"/>
  <c r="Q27" i="35"/>
  <c r="P27" i="35"/>
  <c r="O27" i="35"/>
  <c r="N27" i="35"/>
  <c r="M27" i="35"/>
  <c r="L27" i="35"/>
  <c r="K27" i="35"/>
  <c r="J27" i="35"/>
  <c r="D26" i="35"/>
  <c r="S25" i="35"/>
  <c r="R25" i="35"/>
  <c r="Q25" i="35"/>
  <c r="P25" i="35"/>
  <c r="O25" i="35"/>
  <c r="N25" i="35"/>
  <c r="M25" i="35"/>
  <c r="L25" i="35"/>
  <c r="K25" i="35"/>
  <c r="J25" i="35"/>
  <c r="D24" i="35"/>
  <c r="S23" i="35"/>
  <c r="R23" i="35"/>
  <c r="Q23" i="35"/>
  <c r="P23" i="35"/>
  <c r="O23" i="35"/>
  <c r="N23" i="35"/>
  <c r="M23" i="35"/>
  <c r="L23" i="35"/>
  <c r="K23" i="35"/>
  <c r="J23" i="35"/>
  <c r="D22" i="35"/>
  <c r="S21" i="35"/>
  <c r="R21" i="35"/>
  <c r="Q21" i="35"/>
  <c r="P21" i="35"/>
  <c r="O21" i="35"/>
  <c r="N21" i="35"/>
  <c r="M21" i="35"/>
  <c r="L21" i="35"/>
  <c r="K21" i="35"/>
  <c r="J21" i="35"/>
  <c r="D20" i="35"/>
  <c r="D18" i="35"/>
  <c r="C18" i="35"/>
  <c r="D15" i="35"/>
  <c r="R11" i="35"/>
  <c r="L715" i="35" s="1"/>
  <c r="P11" i="35"/>
  <c r="N11" i="35"/>
  <c r="N71" i="35" s="1"/>
  <c r="L11" i="35"/>
  <c r="L243" i="35" s="1"/>
  <c r="K11" i="35"/>
  <c r="J11" i="35"/>
  <c r="G11" i="35"/>
  <c r="G580" i="35" s="1"/>
  <c r="R707" i="34"/>
  <c r="S693" i="34"/>
  <c r="R693" i="34"/>
  <c r="Q693" i="34"/>
  <c r="P693" i="34"/>
  <c r="O693" i="34"/>
  <c r="N693" i="34"/>
  <c r="M693" i="34"/>
  <c r="L693" i="34"/>
  <c r="K693" i="34"/>
  <c r="J693" i="34"/>
  <c r="D692" i="34"/>
  <c r="B692" i="34"/>
  <c r="S691" i="34"/>
  <c r="R691" i="34"/>
  <c r="Q691" i="34"/>
  <c r="P691" i="34"/>
  <c r="O691" i="34"/>
  <c r="N691" i="34"/>
  <c r="M691" i="34"/>
  <c r="L691" i="34"/>
  <c r="K691" i="34"/>
  <c r="J691" i="34"/>
  <c r="D690" i="34"/>
  <c r="B690" i="34"/>
  <c r="S689" i="34"/>
  <c r="R689" i="34"/>
  <c r="Q689" i="34"/>
  <c r="P689" i="34"/>
  <c r="O689" i="34"/>
  <c r="N689" i="34"/>
  <c r="M689" i="34"/>
  <c r="L689" i="34"/>
  <c r="K689" i="34"/>
  <c r="J689" i="34"/>
  <c r="D688" i="34"/>
  <c r="B688" i="34"/>
  <c r="S687" i="34"/>
  <c r="R687" i="34"/>
  <c r="Q687" i="34"/>
  <c r="P687" i="34"/>
  <c r="O687" i="34"/>
  <c r="N687" i="34"/>
  <c r="M687" i="34"/>
  <c r="L687" i="34"/>
  <c r="K687" i="34"/>
  <c r="J687" i="34"/>
  <c r="D686" i="34"/>
  <c r="B686" i="34"/>
  <c r="S685" i="34"/>
  <c r="R685" i="34"/>
  <c r="Q685" i="34"/>
  <c r="P685" i="34"/>
  <c r="O685" i="34"/>
  <c r="N685" i="34"/>
  <c r="M685" i="34"/>
  <c r="L685" i="34"/>
  <c r="K685" i="34"/>
  <c r="J685" i="34"/>
  <c r="D684" i="34"/>
  <c r="B684" i="34"/>
  <c r="S683" i="34"/>
  <c r="R683" i="34"/>
  <c r="Q683" i="34"/>
  <c r="P683" i="34"/>
  <c r="O683" i="34"/>
  <c r="N683" i="34"/>
  <c r="M683" i="34"/>
  <c r="L683" i="34"/>
  <c r="K683" i="34"/>
  <c r="J683" i="34"/>
  <c r="D682" i="34"/>
  <c r="B682" i="34"/>
  <c r="S681" i="34"/>
  <c r="R681" i="34"/>
  <c r="Q681" i="34"/>
  <c r="P681" i="34"/>
  <c r="O681" i="34"/>
  <c r="N681" i="34"/>
  <c r="M681" i="34"/>
  <c r="L681" i="34"/>
  <c r="K681" i="34"/>
  <c r="J681" i="34"/>
  <c r="D680" i="34"/>
  <c r="B680" i="34"/>
  <c r="S679" i="34"/>
  <c r="R679" i="34"/>
  <c r="Q679" i="34"/>
  <c r="P679" i="34"/>
  <c r="O679" i="34"/>
  <c r="N679" i="34"/>
  <c r="M679" i="34"/>
  <c r="L679" i="34"/>
  <c r="K679" i="34"/>
  <c r="J679" i="34"/>
  <c r="D678" i="34"/>
  <c r="B678" i="34"/>
  <c r="S677" i="34"/>
  <c r="R677" i="34"/>
  <c r="Q677" i="34"/>
  <c r="P677" i="34"/>
  <c r="O677" i="34"/>
  <c r="N677" i="34"/>
  <c r="M677" i="34"/>
  <c r="L677" i="34"/>
  <c r="K677" i="34"/>
  <c r="J677" i="34"/>
  <c r="D676" i="34"/>
  <c r="B676" i="34"/>
  <c r="S675" i="34"/>
  <c r="R675" i="34"/>
  <c r="Q675" i="34"/>
  <c r="P675" i="34"/>
  <c r="O675" i="34"/>
  <c r="N675" i="34"/>
  <c r="M675" i="34"/>
  <c r="L675" i="34"/>
  <c r="K675" i="34"/>
  <c r="J675" i="34"/>
  <c r="D674" i="34"/>
  <c r="B674" i="34"/>
  <c r="S673" i="34"/>
  <c r="R673" i="34"/>
  <c r="Q673" i="34"/>
  <c r="P673" i="34"/>
  <c r="O673" i="34"/>
  <c r="N673" i="34"/>
  <c r="M673" i="34"/>
  <c r="L673" i="34"/>
  <c r="K673" i="34"/>
  <c r="J673" i="34"/>
  <c r="D672" i="34"/>
  <c r="B672" i="34"/>
  <c r="S671" i="34"/>
  <c r="R671" i="34"/>
  <c r="Q671" i="34"/>
  <c r="P671" i="34"/>
  <c r="O671" i="34"/>
  <c r="N671" i="34"/>
  <c r="M671" i="34"/>
  <c r="L671" i="34"/>
  <c r="K671" i="34"/>
  <c r="J671" i="34"/>
  <c r="D670" i="34"/>
  <c r="B670" i="34"/>
  <c r="S669" i="34"/>
  <c r="R669" i="34"/>
  <c r="Q669" i="34"/>
  <c r="P669" i="34"/>
  <c r="O669" i="34"/>
  <c r="N669" i="34"/>
  <c r="M669" i="34"/>
  <c r="L669" i="34"/>
  <c r="K669" i="34"/>
  <c r="J669" i="34"/>
  <c r="D668" i="34"/>
  <c r="B668" i="34"/>
  <c r="S667" i="34"/>
  <c r="R667" i="34"/>
  <c r="Q667" i="34"/>
  <c r="P667" i="34"/>
  <c r="O667" i="34"/>
  <c r="N667" i="34"/>
  <c r="M667" i="34"/>
  <c r="L667" i="34"/>
  <c r="K667" i="34"/>
  <c r="J667" i="34"/>
  <c r="D666" i="34"/>
  <c r="B666" i="34"/>
  <c r="S665" i="34"/>
  <c r="R665" i="34"/>
  <c r="Q665" i="34"/>
  <c r="P665" i="34"/>
  <c r="O665" i="34"/>
  <c r="N665" i="34"/>
  <c r="M665" i="34"/>
  <c r="L665" i="34"/>
  <c r="K665" i="34"/>
  <c r="J665" i="34"/>
  <c r="D664" i="34"/>
  <c r="B664" i="34"/>
  <c r="S663" i="34"/>
  <c r="R663" i="34"/>
  <c r="Q663" i="34"/>
  <c r="P663" i="34"/>
  <c r="O663" i="34"/>
  <c r="N663" i="34"/>
  <c r="M663" i="34"/>
  <c r="L663" i="34"/>
  <c r="K663" i="34"/>
  <c r="J663" i="34"/>
  <c r="D662" i="34"/>
  <c r="B662" i="34"/>
  <c r="S661" i="34"/>
  <c r="R661" i="34"/>
  <c r="Q661" i="34"/>
  <c r="P661" i="34"/>
  <c r="O661" i="34"/>
  <c r="N661" i="34"/>
  <c r="M661" i="34"/>
  <c r="L661" i="34"/>
  <c r="K661" i="34"/>
  <c r="J661" i="34"/>
  <c r="D660" i="34"/>
  <c r="B660" i="34"/>
  <c r="S659" i="34"/>
  <c r="R659" i="34"/>
  <c r="Q659" i="34"/>
  <c r="P659" i="34"/>
  <c r="O659" i="34"/>
  <c r="N659" i="34"/>
  <c r="M659" i="34"/>
  <c r="L659" i="34"/>
  <c r="K659" i="34"/>
  <c r="J659" i="34"/>
  <c r="D658" i="34"/>
  <c r="B658" i="34"/>
  <c r="S657" i="34"/>
  <c r="R657" i="34"/>
  <c r="Q657" i="34"/>
  <c r="P657" i="34"/>
  <c r="O657" i="34"/>
  <c r="N657" i="34"/>
  <c r="M657" i="34"/>
  <c r="L657" i="34"/>
  <c r="K657" i="34"/>
  <c r="J657" i="34"/>
  <c r="D656" i="34"/>
  <c r="B656" i="34"/>
  <c r="S655" i="34"/>
  <c r="R655" i="34"/>
  <c r="Q655" i="34"/>
  <c r="P655" i="34"/>
  <c r="O655" i="34"/>
  <c r="N655" i="34"/>
  <c r="M655" i="34"/>
  <c r="L655" i="34"/>
  <c r="K655" i="34"/>
  <c r="J655" i="34"/>
  <c r="D654" i="34"/>
  <c r="B654" i="34"/>
  <c r="S653" i="34"/>
  <c r="R653" i="34"/>
  <c r="Q653" i="34"/>
  <c r="P653" i="34"/>
  <c r="O653" i="34"/>
  <c r="N653" i="34"/>
  <c r="M653" i="34"/>
  <c r="L653" i="34"/>
  <c r="K653" i="34"/>
  <c r="J653" i="34"/>
  <c r="D652" i="34"/>
  <c r="B652" i="34"/>
  <c r="S651" i="34"/>
  <c r="R651" i="34"/>
  <c r="Q651" i="34"/>
  <c r="P651" i="34"/>
  <c r="O651" i="34"/>
  <c r="N651" i="34"/>
  <c r="M651" i="34"/>
  <c r="L651" i="34"/>
  <c r="K651" i="34"/>
  <c r="J651" i="34"/>
  <c r="D650" i="34"/>
  <c r="B650" i="34"/>
  <c r="S649" i="34"/>
  <c r="R649" i="34"/>
  <c r="Q649" i="34"/>
  <c r="P649" i="34"/>
  <c r="O649" i="34"/>
  <c r="N649" i="34"/>
  <c r="M649" i="34"/>
  <c r="L649" i="34"/>
  <c r="K649" i="34"/>
  <c r="J649" i="34"/>
  <c r="D648" i="34"/>
  <c r="S647" i="34"/>
  <c r="R647" i="34"/>
  <c r="Q647" i="34"/>
  <c r="P647" i="34"/>
  <c r="O647" i="34"/>
  <c r="N647" i="34"/>
  <c r="M647" i="34"/>
  <c r="L647" i="34"/>
  <c r="K647" i="34"/>
  <c r="J647" i="34"/>
  <c r="D646" i="34"/>
  <c r="D644" i="34"/>
  <c r="D642" i="34"/>
  <c r="D637" i="34"/>
  <c r="D635" i="34"/>
  <c r="D633" i="34"/>
  <c r="D631" i="34"/>
  <c r="D629" i="34"/>
  <c r="D627" i="34"/>
  <c r="D625" i="34"/>
  <c r="D623" i="34"/>
  <c r="D621" i="34"/>
  <c r="D619" i="34"/>
  <c r="D617" i="34"/>
  <c r="D615" i="34"/>
  <c r="D613" i="34"/>
  <c r="D611" i="34"/>
  <c r="D609" i="34"/>
  <c r="D607" i="34"/>
  <c r="D605" i="34"/>
  <c r="D603" i="34"/>
  <c r="D601" i="34"/>
  <c r="D599" i="34"/>
  <c r="D597" i="34"/>
  <c r="D595" i="34"/>
  <c r="D593" i="34"/>
  <c r="D591" i="34"/>
  <c r="D589" i="34"/>
  <c r="D587" i="34"/>
  <c r="I575" i="34"/>
  <c r="S562" i="34"/>
  <c r="R562" i="34"/>
  <c r="Q562" i="34"/>
  <c r="P562" i="34"/>
  <c r="O562" i="34"/>
  <c r="N562" i="34"/>
  <c r="M562" i="34"/>
  <c r="L562" i="34"/>
  <c r="K562" i="34"/>
  <c r="J562" i="34"/>
  <c r="G561" i="34"/>
  <c r="E561" i="34"/>
  <c r="D561" i="34"/>
  <c r="C561" i="34"/>
  <c r="I561" i="34" s="1"/>
  <c r="J561" i="34" s="1"/>
  <c r="B561" i="34"/>
  <c r="S560" i="34"/>
  <c r="R560" i="34"/>
  <c r="Q560" i="34"/>
  <c r="P560" i="34"/>
  <c r="O560" i="34"/>
  <c r="N560" i="34"/>
  <c r="M560" i="34"/>
  <c r="L560" i="34"/>
  <c r="K560" i="34"/>
  <c r="J560" i="34"/>
  <c r="G559" i="34"/>
  <c r="E559" i="34"/>
  <c r="D559" i="34"/>
  <c r="C559" i="34"/>
  <c r="I559" i="34" s="1"/>
  <c r="J559" i="34" s="1"/>
  <c r="B559" i="34"/>
  <c r="S558" i="34"/>
  <c r="R558" i="34"/>
  <c r="Q558" i="34"/>
  <c r="P558" i="34"/>
  <c r="O558" i="34"/>
  <c r="N558" i="34"/>
  <c r="M558" i="34"/>
  <c r="L558" i="34"/>
  <c r="K558" i="34"/>
  <c r="J558" i="34"/>
  <c r="G557" i="34"/>
  <c r="E557" i="34"/>
  <c r="D557" i="34"/>
  <c r="C557" i="34"/>
  <c r="B557" i="34"/>
  <c r="S556" i="34"/>
  <c r="R556" i="34"/>
  <c r="Q556" i="34"/>
  <c r="P556" i="34"/>
  <c r="O556" i="34"/>
  <c r="N556" i="34"/>
  <c r="M556" i="34"/>
  <c r="L556" i="34"/>
  <c r="K556" i="34"/>
  <c r="J556" i="34"/>
  <c r="G555" i="34"/>
  <c r="E555" i="34"/>
  <c r="D555" i="34"/>
  <c r="C555" i="34"/>
  <c r="I555" i="34" s="1"/>
  <c r="B555" i="34"/>
  <c r="S554" i="34"/>
  <c r="R554" i="34"/>
  <c r="Q554" i="34"/>
  <c r="P554" i="34"/>
  <c r="O554" i="34"/>
  <c r="N554" i="34"/>
  <c r="M554" i="34"/>
  <c r="L554" i="34"/>
  <c r="K554" i="34"/>
  <c r="J554" i="34"/>
  <c r="G553" i="34"/>
  <c r="E553" i="34"/>
  <c r="D553" i="34"/>
  <c r="C553" i="34"/>
  <c r="B553" i="34"/>
  <c r="B551" i="34"/>
  <c r="S547" i="34"/>
  <c r="R547" i="34"/>
  <c r="Q547" i="34"/>
  <c r="P547" i="34"/>
  <c r="O547" i="34"/>
  <c r="N547" i="34"/>
  <c r="M547" i="34"/>
  <c r="L547" i="34"/>
  <c r="K547" i="34"/>
  <c r="J547" i="34"/>
  <c r="D546" i="34"/>
  <c r="C546" i="34"/>
  <c r="I546" i="34" s="1"/>
  <c r="S545" i="34"/>
  <c r="R545" i="34"/>
  <c r="Q545" i="34"/>
  <c r="P545" i="34"/>
  <c r="O545" i="34"/>
  <c r="N545" i="34"/>
  <c r="M545" i="34"/>
  <c r="L545" i="34"/>
  <c r="K545" i="34"/>
  <c r="J545" i="34"/>
  <c r="D544" i="34"/>
  <c r="C544" i="34"/>
  <c r="I544" i="34" s="1"/>
  <c r="S543" i="34"/>
  <c r="R543" i="34"/>
  <c r="Q543" i="34"/>
  <c r="P543" i="34"/>
  <c r="O543" i="34"/>
  <c r="N543" i="34"/>
  <c r="M543" i="34"/>
  <c r="L543" i="34"/>
  <c r="K543" i="34"/>
  <c r="J543" i="34"/>
  <c r="D542" i="34"/>
  <c r="C542" i="34"/>
  <c r="I542" i="34" s="1"/>
  <c r="G542" i="34" s="1"/>
  <c r="S541" i="34"/>
  <c r="R541" i="34"/>
  <c r="Q541" i="34"/>
  <c r="P541" i="34"/>
  <c r="O541" i="34"/>
  <c r="N541" i="34"/>
  <c r="M541" i="34"/>
  <c r="L541" i="34"/>
  <c r="K541" i="34"/>
  <c r="J541" i="34"/>
  <c r="D540" i="34"/>
  <c r="C540" i="34"/>
  <c r="I540" i="34" s="1"/>
  <c r="G540" i="34" s="1"/>
  <c r="S539" i="34"/>
  <c r="R539" i="34"/>
  <c r="Q539" i="34"/>
  <c r="P539" i="34"/>
  <c r="O539" i="34"/>
  <c r="N539" i="34"/>
  <c r="M539" i="34"/>
  <c r="L539" i="34"/>
  <c r="K539" i="34"/>
  <c r="J539" i="34"/>
  <c r="D538" i="34"/>
  <c r="C538" i="34"/>
  <c r="I538" i="34" s="1"/>
  <c r="S537" i="34"/>
  <c r="R537" i="34"/>
  <c r="Q537" i="34"/>
  <c r="P537" i="34"/>
  <c r="O537" i="34"/>
  <c r="N537" i="34"/>
  <c r="M537" i="34"/>
  <c r="L537" i="34"/>
  <c r="K537" i="34"/>
  <c r="J537" i="34"/>
  <c r="D536" i="34"/>
  <c r="S535" i="34"/>
  <c r="R535" i="34"/>
  <c r="Q535" i="34"/>
  <c r="P535" i="34"/>
  <c r="O535" i="34"/>
  <c r="N535" i="34"/>
  <c r="M535" i="34"/>
  <c r="L535" i="34"/>
  <c r="K535" i="34"/>
  <c r="J535" i="34"/>
  <c r="D534" i="34"/>
  <c r="S533" i="34"/>
  <c r="R533" i="34"/>
  <c r="Q533" i="34"/>
  <c r="P533" i="34"/>
  <c r="O533" i="34"/>
  <c r="N533" i="34"/>
  <c r="M533" i="34"/>
  <c r="L533" i="34"/>
  <c r="K533" i="34"/>
  <c r="J533" i="34"/>
  <c r="D532" i="34"/>
  <c r="S531" i="34"/>
  <c r="R531" i="34"/>
  <c r="Q531" i="34"/>
  <c r="P531" i="34"/>
  <c r="O531" i="34"/>
  <c r="N531" i="34"/>
  <c r="M531" i="34"/>
  <c r="L531" i="34"/>
  <c r="K531" i="34"/>
  <c r="J531" i="34"/>
  <c r="D530" i="34"/>
  <c r="S529" i="34"/>
  <c r="R529" i="34"/>
  <c r="Q529" i="34"/>
  <c r="P529" i="34"/>
  <c r="O529" i="34"/>
  <c r="N529" i="34"/>
  <c r="M529" i="34"/>
  <c r="L529" i="34"/>
  <c r="K529" i="34"/>
  <c r="J529" i="34"/>
  <c r="D528" i="34"/>
  <c r="S527" i="34"/>
  <c r="R527" i="34"/>
  <c r="Q527" i="34"/>
  <c r="P527" i="34"/>
  <c r="O527" i="34"/>
  <c r="N527" i="34"/>
  <c r="M527" i="34"/>
  <c r="L527" i="34"/>
  <c r="K527" i="34"/>
  <c r="J527" i="34"/>
  <c r="D526" i="34"/>
  <c r="S525" i="34"/>
  <c r="R525" i="34"/>
  <c r="Q525" i="34"/>
  <c r="P525" i="34"/>
  <c r="O525" i="34"/>
  <c r="N525" i="34"/>
  <c r="M525" i="34"/>
  <c r="L525" i="34"/>
  <c r="K525" i="34"/>
  <c r="J525" i="34"/>
  <c r="D524" i="34"/>
  <c r="S523" i="34"/>
  <c r="R523" i="34"/>
  <c r="Q523" i="34"/>
  <c r="P523" i="34"/>
  <c r="O523" i="34"/>
  <c r="N523" i="34"/>
  <c r="M523" i="34"/>
  <c r="L523" i="34"/>
  <c r="K523" i="34"/>
  <c r="J523" i="34"/>
  <c r="D522" i="34"/>
  <c r="S521" i="34"/>
  <c r="R521" i="34"/>
  <c r="Q521" i="34"/>
  <c r="P521" i="34"/>
  <c r="O521" i="34"/>
  <c r="N521" i="34"/>
  <c r="M521" i="34"/>
  <c r="L521" i="34"/>
  <c r="K521" i="34"/>
  <c r="J521" i="34"/>
  <c r="D520" i="34"/>
  <c r="S519" i="34"/>
  <c r="R519" i="34"/>
  <c r="Q519" i="34"/>
  <c r="P519" i="34"/>
  <c r="O519" i="34"/>
  <c r="N519" i="34"/>
  <c r="M519" i="34"/>
  <c r="L519" i="34"/>
  <c r="K519" i="34"/>
  <c r="J519" i="34"/>
  <c r="D518" i="34"/>
  <c r="S517" i="34"/>
  <c r="R517" i="34"/>
  <c r="Q517" i="34"/>
  <c r="P517" i="34"/>
  <c r="O517" i="34"/>
  <c r="N517" i="34"/>
  <c r="M517" i="34"/>
  <c r="L517" i="34"/>
  <c r="K517" i="34"/>
  <c r="J517" i="34"/>
  <c r="D516" i="34"/>
  <c r="S515" i="34"/>
  <c r="R515" i="34"/>
  <c r="Q515" i="34"/>
  <c r="P515" i="34"/>
  <c r="O515" i="34"/>
  <c r="N515" i="34"/>
  <c r="M515" i="34"/>
  <c r="L515" i="34"/>
  <c r="K515" i="34"/>
  <c r="J515" i="34"/>
  <c r="D514" i="34"/>
  <c r="S513" i="34"/>
  <c r="R513" i="34"/>
  <c r="Q513" i="34"/>
  <c r="P513" i="34"/>
  <c r="O513" i="34"/>
  <c r="N513" i="34"/>
  <c r="M513" i="34"/>
  <c r="L513" i="34"/>
  <c r="K513" i="34"/>
  <c r="J513" i="34"/>
  <c r="D512" i="34"/>
  <c r="S511" i="34"/>
  <c r="R511" i="34"/>
  <c r="Q511" i="34"/>
  <c r="P511" i="34"/>
  <c r="O511" i="34"/>
  <c r="N511" i="34"/>
  <c r="M511" i="34"/>
  <c r="L511" i="34"/>
  <c r="K511" i="34"/>
  <c r="J511" i="34"/>
  <c r="D510" i="34"/>
  <c r="S509" i="34"/>
  <c r="R509" i="34"/>
  <c r="Q509" i="34"/>
  <c r="P509" i="34"/>
  <c r="O509" i="34"/>
  <c r="N509" i="34"/>
  <c r="M509" i="34"/>
  <c r="L509" i="34"/>
  <c r="K509" i="34"/>
  <c r="J509" i="34"/>
  <c r="D508" i="34"/>
  <c r="S501" i="34"/>
  <c r="R501" i="34"/>
  <c r="Q501" i="34"/>
  <c r="P501" i="34"/>
  <c r="O501" i="34"/>
  <c r="N501" i="34"/>
  <c r="M501" i="34"/>
  <c r="L501" i="34"/>
  <c r="K501" i="34"/>
  <c r="J501" i="34"/>
  <c r="D500" i="34"/>
  <c r="S499" i="34"/>
  <c r="R499" i="34"/>
  <c r="Q499" i="34"/>
  <c r="P499" i="34"/>
  <c r="O499" i="34"/>
  <c r="N499" i="34"/>
  <c r="M499" i="34"/>
  <c r="L499" i="34"/>
  <c r="K499" i="34"/>
  <c r="J499" i="34"/>
  <c r="D498" i="34"/>
  <c r="S497" i="34"/>
  <c r="R497" i="34"/>
  <c r="Q497" i="34"/>
  <c r="P497" i="34"/>
  <c r="O497" i="34"/>
  <c r="N497" i="34"/>
  <c r="M497" i="34"/>
  <c r="L497" i="34"/>
  <c r="K497" i="34"/>
  <c r="J497" i="34"/>
  <c r="D496" i="34"/>
  <c r="S495" i="34"/>
  <c r="R495" i="34"/>
  <c r="Q495" i="34"/>
  <c r="P495" i="34"/>
  <c r="O495" i="34"/>
  <c r="N495" i="34"/>
  <c r="M495" i="34"/>
  <c r="L495" i="34"/>
  <c r="K495" i="34"/>
  <c r="J495" i="34"/>
  <c r="D494" i="34"/>
  <c r="S493" i="34"/>
  <c r="R493" i="34"/>
  <c r="Q493" i="34"/>
  <c r="P493" i="34"/>
  <c r="O493" i="34"/>
  <c r="N493" i="34"/>
  <c r="M493" i="34"/>
  <c r="L493" i="34"/>
  <c r="K493" i="34"/>
  <c r="J493" i="34"/>
  <c r="D492" i="34"/>
  <c r="S491" i="34"/>
  <c r="R491" i="34"/>
  <c r="Q491" i="34"/>
  <c r="P491" i="34"/>
  <c r="O491" i="34"/>
  <c r="N491" i="34"/>
  <c r="M491" i="34"/>
  <c r="L491" i="34"/>
  <c r="K491" i="34"/>
  <c r="J491" i="34"/>
  <c r="D490" i="34"/>
  <c r="R489" i="34"/>
  <c r="P489" i="34"/>
  <c r="O489" i="34"/>
  <c r="L489" i="34"/>
  <c r="K489" i="34"/>
  <c r="D488" i="34"/>
  <c r="S487" i="34"/>
  <c r="R487" i="34"/>
  <c r="Q487" i="34"/>
  <c r="P487" i="34"/>
  <c r="O487" i="34"/>
  <c r="N487" i="34"/>
  <c r="M487" i="34"/>
  <c r="L487" i="34"/>
  <c r="K487" i="34"/>
  <c r="J487" i="34"/>
  <c r="D486" i="34"/>
  <c r="S485" i="34"/>
  <c r="R485" i="34"/>
  <c r="Q485" i="34"/>
  <c r="P485" i="34"/>
  <c r="O485" i="34"/>
  <c r="N485" i="34"/>
  <c r="M485" i="34"/>
  <c r="L485" i="34"/>
  <c r="K485" i="34"/>
  <c r="J485" i="34"/>
  <c r="D484" i="34"/>
  <c r="S483" i="34"/>
  <c r="R483" i="34"/>
  <c r="Q483" i="34"/>
  <c r="P483" i="34"/>
  <c r="O483" i="34"/>
  <c r="N483" i="34"/>
  <c r="M483" i="34"/>
  <c r="L483" i="34"/>
  <c r="K483" i="34"/>
  <c r="J483" i="34"/>
  <c r="D482" i="34"/>
  <c r="S481" i="34"/>
  <c r="R481" i="34"/>
  <c r="Q481" i="34"/>
  <c r="P481" i="34"/>
  <c r="O481" i="34"/>
  <c r="N481" i="34"/>
  <c r="M481" i="34"/>
  <c r="L481" i="34"/>
  <c r="K481" i="34"/>
  <c r="J481" i="34"/>
  <c r="D480" i="34"/>
  <c r="S479" i="34"/>
  <c r="R479" i="34"/>
  <c r="Q479" i="34"/>
  <c r="P479" i="34"/>
  <c r="O479" i="34"/>
  <c r="N479" i="34"/>
  <c r="M479" i="34"/>
  <c r="L479" i="34"/>
  <c r="K479" i="34"/>
  <c r="J479" i="34"/>
  <c r="D478" i="34"/>
  <c r="S477" i="34"/>
  <c r="R477" i="34"/>
  <c r="Q477" i="34"/>
  <c r="P477" i="34"/>
  <c r="O477" i="34"/>
  <c r="N477" i="34"/>
  <c r="M477" i="34"/>
  <c r="L477" i="34"/>
  <c r="K477" i="34"/>
  <c r="J477" i="34"/>
  <c r="D476" i="34"/>
  <c r="S475" i="34"/>
  <c r="R475" i="34"/>
  <c r="Q475" i="34"/>
  <c r="P475" i="34"/>
  <c r="O475" i="34"/>
  <c r="N475" i="34"/>
  <c r="M475" i="34"/>
  <c r="L475" i="34"/>
  <c r="K475" i="34"/>
  <c r="J475" i="34"/>
  <c r="D474" i="34"/>
  <c r="S473" i="34"/>
  <c r="R473" i="34"/>
  <c r="Q473" i="34"/>
  <c r="P473" i="34"/>
  <c r="O473" i="34"/>
  <c r="N473" i="34"/>
  <c r="M473" i="34"/>
  <c r="L473" i="34"/>
  <c r="K473" i="34"/>
  <c r="J473" i="34"/>
  <c r="D472" i="34"/>
  <c r="S471" i="34"/>
  <c r="R471" i="34"/>
  <c r="Q471" i="34"/>
  <c r="P471" i="34"/>
  <c r="O471" i="34"/>
  <c r="N471" i="34"/>
  <c r="M471" i="34"/>
  <c r="L471" i="34"/>
  <c r="K471" i="34"/>
  <c r="J471" i="34"/>
  <c r="D470" i="34"/>
  <c r="S469" i="34"/>
  <c r="R469" i="34"/>
  <c r="Q469" i="34"/>
  <c r="P469" i="34"/>
  <c r="O469" i="34"/>
  <c r="N469" i="34"/>
  <c r="M469" i="34"/>
  <c r="L469" i="34"/>
  <c r="K469" i="34"/>
  <c r="J469" i="34"/>
  <c r="D468" i="34"/>
  <c r="S467" i="34"/>
  <c r="R467" i="34"/>
  <c r="Q467" i="34"/>
  <c r="P467" i="34"/>
  <c r="O467" i="34"/>
  <c r="N467" i="34"/>
  <c r="M467" i="34"/>
  <c r="L467" i="34"/>
  <c r="K467" i="34"/>
  <c r="J467" i="34"/>
  <c r="D466" i="34"/>
  <c r="S465" i="34"/>
  <c r="R465" i="34"/>
  <c r="Q465" i="34"/>
  <c r="P465" i="34"/>
  <c r="O465" i="34"/>
  <c r="N465" i="34"/>
  <c r="M465" i="34"/>
  <c r="L465" i="34"/>
  <c r="K465" i="34"/>
  <c r="J465" i="34"/>
  <c r="D464" i="34"/>
  <c r="S463" i="34"/>
  <c r="R463" i="34"/>
  <c r="Q463" i="34"/>
  <c r="P463" i="34"/>
  <c r="O463" i="34"/>
  <c r="N463" i="34"/>
  <c r="M463" i="34"/>
  <c r="L463" i="34"/>
  <c r="K463" i="34"/>
  <c r="J463" i="34"/>
  <c r="D462" i="34"/>
  <c r="S456" i="34"/>
  <c r="R456" i="34"/>
  <c r="Q456" i="34"/>
  <c r="P456" i="34"/>
  <c r="O456" i="34"/>
  <c r="N456" i="34"/>
  <c r="M456" i="34"/>
  <c r="L456" i="34"/>
  <c r="K456" i="34"/>
  <c r="J456" i="34"/>
  <c r="D455" i="34"/>
  <c r="C455" i="34"/>
  <c r="I455" i="34" s="1"/>
  <c r="S454" i="34"/>
  <c r="R454" i="34"/>
  <c r="Q454" i="34"/>
  <c r="P454" i="34"/>
  <c r="O454" i="34"/>
  <c r="N454" i="34"/>
  <c r="M454" i="34"/>
  <c r="L454" i="34"/>
  <c r="K454" i="34"/>
  <c r="J454" i="34"/>
  <c r="D453" i="34"/>
  <c r="C453" i="34"/>
  <c r="I453" i="34" s="1"/>
  <c r="S452" i="34"/>
  <c r="R452" i="34"/>
  <c r="Q452" i="34"/>
  <c r="P452" i="34"/>
  <c r="O452" i="34"/>
  <c r="N452" i="34"/>
  <c r="M452" i="34"/>
  <c r="L452" i="34"/>
  <c r="K452" i="34"/>
  <c r="J452" i="34"/>
  <c r="D451" i="34"/>
  <c r="S450" i="34"/>
  <c r="R450" i="34"/>
  <c r="Q450" i="34"/>
  <c r="P450" i="34"/>
  <c r="O450" i="34"/>
  <c r="N450" i="34"/>
  <c r="M450" i="34"/>
  <c r="L450" i="34"/>
  <c r="K450" i="34"/>
  <c r="J450" i="34"/>
  <c r="D449" i="34"/>
  <c r="S448" i="34"/>
  <c r="R448" i="34"/>
  <c r="Q448" i="34"/>
  <c r="P448" i="34"/>
  <c r="O448" i="34"/>
  <c r="N448" i="34"/>
  <c r="M448" i="34"/>
  <c r="L448" i="34"/>
  <c r="K448" i="34"/>
  <c r="J448" i="34"/>
  <c r="D447" i="34"/>
  <c r="S446" i="34"/>
  <c r="R446" i="34"/>
  <c r="Q446" i="34"/>
  <c r="P446" i="34"/>
  <c r="O446" i="34"/>
  <c r="N446" i="34"/>
  <c r="M446" i="34"/>
  <c r="L446" i="34"/>
  <c r="K446" i="34"/>
  <c r="J446" i="34"/>
  <c r="D445" i="34"/>
  <c r="S444" i="34"/>
  <c r="R444" i="34"/>
  <c r="Q444" i="34"/>
  <c r="P444" i="34"/>
  <c r="O444" i="34"/>
  <c r="N444" i="34"/>
  <c r="M444" i="34"/>
  <c r="L444" i="34"/>
  <c r="K444" i="34"/>
  <c r="J444" i="34"/>
  <c r="D443" i="34"/>
  <c r="S442" i="34"/>
  <c r="R442" i="34"/>
  <c r="Q442" i="34"/>
  <c r="P442" i="34"/>
  <c r="O442" i="34"/>
  <c r="N442" i="34"/>
  <c r="M442" i="34"/>
  <c r="L442" i="34"/>
  <c r="K442" i="34"/>
  <c r="J442" i="34"/>
  <c r="D441" i="34"/>
  <c r="S440" i="34"/>
  <c r="R440" i="34"/>
  <c r="Q440" i="34"/>
  <c r="P440" i="34"/>
  <c r="O440" i="34"/>
  <c r="N440" i="34"/>
  <c r="M440" i="34"/>
  <c r="L440" i="34"/>
  <c r="K440" i="34"/>
  <c r="J440" i="34"/>
  <c r="D439" i="34"/>
  <c r="S438" i="34"/>
  <c r="R438" i="34"/>
  <c r="Q438" i="34"/>
  <c r="P438" i="34"/>
  <c r="O438" i="34"/>
  <c r="N438" i="34"/>
  <c r="M438" i="34"/>
  <c r="L438" i="34"/>
  <c r="K438" i="34"/>
  <c r="J438" i="34"/>
  <c r="D437" i="34"/>
  <c r="S436" i="34"/>
  <c r="R436" i="34"/>
  <c r="Q436" i="34"/>
  <c r="P436" i="34"/>
  <c r="O436" i="34"/>
  <c r="N436" i="34"/>
  <c r="M436" i="34"/>
  <c r="L436" i="34"/>
  <c r="K436" i="34"/>
  <c r="J436" i="34"/>
  <c r="D435" i="34"/>
  <c r="S434" i="34"/>
  <c r="R434" i="34"/>
  <c r="Q434" i="34"/>
  <c r="P434" i="34"/>
  <c r="O434" i="34"/>
  <c r="N434" i="34"/>
  <c r="M434" i="34"/>
  <c r="L434" i="34"/>
  <c r="K434" i="34"/>
  <c r="J434" i="34"/>
  <c r="D433" i="34"/>
  <c r="S432" i="34"/>
  <c r="R432" i="34"/>
  <c r="Q432" i="34"/>
  <c r="P432" i="34"/>
  <c r="O432" i="34"/>
  <c r="N432" i="34"/>
  <c r="M432" i="34"/>
  <c r="L432" i="34"/>
  <c r="K432" i="34"/>
  <c r="J432" i="34"/>
  <c r="D431" i="34"/>
  <c r="S430" i="34"/>
  <c r="R430" i="34"/>
  <c r="Q430" i="34"/>
  <c r="P430" i="34"/>
  <c r="O430" i="34"/>
  <c r="N430" i="34"/>
  <c r="M430" i="34"/>
  <c r="L430" i="34"/>
  <c r="K430" i="34"/>
  <c r="J430" i="34"/>
  <c r="D429" i="34"/>
  <c r="S428" i="34"/>
  <c r="R428" i="34"/>
  <c r="Q428" i="34"/>
  <c r="P428" i="34"/>
  <c r="O428" i="34"/>
  <c r="N428" i="34"/>
  <c r="M428" i="34"/>
  <c r="L428" i="34"/>
  <c r="K428" i="34"/>
  <c r="J428" i="34"/>
  <c r="D427" i="34"/>
  <c r="S426" i="34"/>
  <c r="R426" i="34"/>
  <c r="Q426" i="34"/>
  <c r="P426" i="34"/>
  <c r="O426" i="34"/>
  <c r="N426" i="34"/>
  <c r="M426" i="34"/>
  <c r="L426" i="34"/>
  <c r="K426" i="34"/>
  <c r="J426" i="34"/>
  <c r="D425" i="34"/>
  <c r="S424" i="34"/>
  <c r="R424" i="34"/>
  <c r="Q424" i="34"/>
  <c r="P424" i="34"/>
  <c r="O424" i="34"/>
  <c r="N424" i="34"/>
  <c r="M424" i="34"/>
  <c r="L424" i="34"/>
  <c r="K424" i="34"/>
  <c r="J424" i="34"/>
  <c r="D423" i="34"/>
  <c r="S422" i="34"/>
  <c r="R422" i="34"/>
  <c r="Q422" i="34"/>
  <c r="P422" i="34"/>
  <c r="O422" i="34"/>
  <c r="N422" i="34"/>
  <c r="M422" i="34"/>
  <c r="L422" i="34"/>
  <c r="K422" i="34"/>
  <c r="J422" i="34"/>
  <c r="D421" i="34"/>
  <c r="S420" i="34"/>
  <c r="R420" i="34"/>
  <c r="Q420" i="34"/>
  <c r="P420" i="34"/>
  <c r="O420" i="34"/>
  <c r="N420" i="34"/>
  <c r="M420" i="34"/>
  <c r="L420" i="34"/>
  <c r="K420" i="34"/>
  <c r="J420" i="34"/>
  <c r="D419" i="34"/>
  <c r="S418" i="34"/>
  <c r="R418" i="34"/>
  <c r="Q418" i="34"/>
  <c r="P418" i="34"/>
  <c r="O418" i="34"/>
  <c r="N418" i="34"/>
  <c r="M418" i="34"/>
  <c r="L418" i="34"/>
  <c r="K418" i="34"/>
  <c r="J418" i="34"/>
  <c r="D417" i="34"/>
  <c r="S408" i="34"/>
  <c r="R408" i="34"/>
  <c r="Q408" i="34"/>
  <c r="P408" i="34"/>
  <c r="O408" i="34"/>
  <c r="N408" i="34"/>
  <c r="M408" i="34"/>
  <c r="L408" i="34"/>
  <c r="K408" i="34"/>
  <c r="J408" i="34"/>
  <c r="D407" i="34"/>
  <c r="C407" i="34"/>
  <c r="I407" i="34" s="1"/>
  <c r="G407" i="34" s="1"/>
  <c r="S406" i="34"/>
  <c r="R406" i="34"/>
  <c r="Q406" i="34"/>
  <c r="P406" i="34"/>
  <c r="O406" i="34"/>
  <c r="N406" i="34"/>
  <c r="M406" i="34"/>
  <c r="L406" i="34"/>
  <c r="K406" i="34"/>
  <c r="J406" i="34"/>
  <c r="D405" i="34"/>
  <c r="C405" i="34"/>
  <c r="I405" i="34" s="1"/>
  <c r="G405" i="34" s="1"/>
  <c r="S404" i="34"/>
  <c r="R404" i="34"/>
  <c r="Q404" i="34"/>
  <c r="P404" i="34"/>
  <c r="O404" i="34"/>
  <c r="N404" i="34"/>
  <c r="M404" i="34"/>
  <c r="L404" i="34"/>
  <c r="K404" i="34"/>
  <c r="J404" i="34"/>
  <c r="D403" i="34"/>
  <c r="C403" i="34"/>
  <c r="I403" i="34" s="1"/>
  <c r="G403" i="34" s="1"/>
  <c r="S402" i="34"/>
  <c r="R402" i="34"/>
  <c r="Q402" i="34"/>
  <c r="P402" i="34"/>
  <c r="O402" i="34"/>
  <c r="N402" i="34"/>
  <c r="M402" i="34"/>
  <c r="L402" i="34"/>
  <c r="K402" i="34"/>
  <c r="J402" i="34"/>
  <c r="D401" i="34"/>
  <c r="C401" i="34"/>
  <c r="I401" i="34" s="1"/>
  <c r="G401" i="34" s="1"/>
  <c r="S400" i="34"/>
  <c r="R400" i="34"/>
  <c r="Q400" i="34"/>
  <c r="P400" i="34"/>
  <c r="O400" i="34"/>
  <c r="N400" i="34"/>
  <c r="M400" i="34"/>
  <c r="L400" i="34"/>
  <c r="K400" i="34"/>
  <c r="J400" i="34"/>
  <c r="D399" i="34"/>
  <c r="C399" i="34"/>
  <c r="I399" i="34" s="1"/>
  <c r="J399" i="34" s="1"/>
  <c r="S398" i="34"/>
  <c r="R398" i="34"/>
  <c r="Q398" i="34"/>
  <c r="P398" i="34"/>
  <c r="O398" i="34"/>
  <c r="N398" i="34"/>
  <c r="M398" i="34"/>
  <c r="L398" i="34"/>
  <c r="K398" i="34"/>
  <c r="J398" i="34"/>
  <c r="D397" i="34"/>
  <c r="C397" i="34"/>
  <c r="I397" i="34" s="1"/>
  <c r="G397" i="34" s="1"/>
  <c r="S396" i="34"/>
  <c r="R396" i="34"/>
  <c r="Q396" i="34"/>
  <c r="P396" i="34"/>
  <c r="O396" i="34"/>
  <c r="N396" i="34"/>
  <c r="M396" i="34"/>
  <c r="L396" i="34"/>
  <c r="K396" i="34"/>
  <c r="J396" i="34"/>
  <c r="D395" i="34"/>
  <c r="C395" i="34"/>
  <c r="I395" i="34" s="1"/>
  <c r="G395" i="34" s="1"/>
  <c r="S394" i="34"/>
  <c r="R394" i="34"/>
  <c r="Q394" i="34"/>
  <c r="P394" i="34"/>
  <c r="O394" i="34"/>
  <c r="N394" i="34"/>
  <c r="M394" i="34"/>
  <c r="L394" i="34"/>
  <c r="K394" i="34"/>
  <c r="J394" i="34"/>
  <c r="D393" i="34"/>
  <c r="S392" i="34"/>
  <c r="R392" i="34"/>
  <c r="Q392" i="34"/>
  <c r="P392" i="34"/>
  <c r="O392" i="34"/>
  <c r="N392" i="34"/>
  <c r="M392" i="34"/>
  <c r="L392" i="34"/>
  <c r="K392" i="34"/>
  <c r="J392" i="34"/>
  <c r="D391" i="34"/>
  <c r="S390" i="34"/>
  <c r="R390" i="34"/>
  <c r="Q390" i="34"/>
  <c r="P390" i="34"/>
  <c r="O390" i="34"/>
  <c r="N390" i="34"/>
  <c r="M390" i="34"/>
  <c r="L390" i="34"/>
  <c r="K390" i="34"/>
  <c r="J390" i="34"/>
  <c r="D389" i="34"/>
  <c r="S388" i="34"/>
  <c r="R388" i="34"/>
  <c r="Q388" i="34"/>
  <c r="P388" i="34"/>
  <c r="O388" i="34"/>
  <c r="N388" i="34"/>
  <c r="M388" i="34"/>
  <c r="L388" i="34"/>
  <c r="K388" i="34"/>
  <c r="J388" i="34"/>
  <c r="D387" i="34"/>
  <c r="S386" i="34"/>
  <c r="R386" i="34"/>
  <c r="Q386" i="34"/>
  <c r="P386" i="34"/>
  <c r="O386" i="34"/>
  <c r="N386" i="34"/>
  <c r="M386" i="34"/>
  <c r="L386" i="34"/>
  <c r="K386" i="34"/>
  <c r="J386" i="34"/>
  <c r="D385" i="34"/>
  <c r="S384" i="34"/>
  <c r="R384" i="34"/>
  <c r="Q384" i="34"/>
  <c r="P384" i="34"/>
  <c r="O384" i="34"/>
  <c r="N384" i="34"/>
  <c r="M384" i="34"/>
  <c r="L384" i="34"/>
  <c r="K384" i="34"/>
  <c r="J384" i="34"/>
  <c r="D383" i="34"/>
  <c r="S382" i="34"/>
  <c r="R382" i="34"/>
  <c r="Q382" i="34"/>
  <c r="P382" i="34"/>
  <c r="O382" i="34"/>
  <c r="N382" i="34"/>
  <c r="M382" i="34"/>
  <c r="L382" i="34"/>
  <c r="K382" i="34"/>
  <c r="J382" i="34"/>
  <c r="D381" i="34"/>
  <c r="S380" i="34"/>
  <c r="R380" i="34"/>
  <c r="Q380" i="34"/>
  <c r="P380" i="34"/>
  <c r="O380" i="34"/>
  <c r="N380" i="34"/>
  <c r="M380" i="34"/>
  <c r="L380" i="34"/>
  <c r="K380" i="34"/>
  <c r="J380" i="34"/>
  <c r="D379" i="34"/>
  <c r="S378" i="34"/>
  <c r="R378" i="34"/>
  <c r="Q378" i="34"/>
  <c r="P378" i="34"/>
  <c r="O378" i="34"/>
  <c r="N378" i="34"/>
  <c r="M378" i="34"/>
  <c r="L378" i="34"/>
  <c r="K378" i="34"/>
  <c r="J378" i="34"/>
  <c r="D377" i="34"/>
  <c r="S376" i="34"/>
  <c r="R376" i="34"/>
  <c r="Q376" i="34"/>
  <c r="P376" i="34"/>
  <c r="O376" i="34"/>
  <c r="N376" i="34"/>
  <c r="M376" i="34"/>
  <c r="L376" i="34"/>
  <c r="K376" i="34"/>
  <c r="J376" i="34"/>
  <c r="D375" i="34"/>
  <c r="S374" i="34"/>
  <c r="R374" i="34"/>
  <c r="Q374" i="34"/>
  <c r="P374" i="34"/>
  <c r="O374" i="34"/>
  <c r="N374" i="34"/>
  <c r="M374" i="34"/>
  <c r="L374" i="34"/>
  <c r="K374" i="34"/>
  <c r="J374" i="34"/>
  <c r="D373" i="34"/>
  <c r="S372" i="34"/>
  <c r="R372" i="34"/>
  <c r="Q372" i="34"/>
  <c r="P372" i="34"/>
  <c r="O372" i="34"/>
  <c r="N372" i="34"/>
  <c r="M372" i="34"/>
  <c r="L372" i="34"/>
  <c r="K372" i="34"/>
  <c r="J372" i="34"/>
  <c r="D371" i="34"/>
  <c r="S370" i="34"/>
  <c r="R370" i="34"/>
  <c r="Q370" i="34"/>
  <c r="P370" i="34"/>
  <c r="O370" i="34"/>
  <c r="N370" i="34"/>
  <c r="M370" i="34"/>
  <c r="L370" i="34"/>
  <c r="K370" i="34"/>
  <c r="J370" i="34"/>
  <c r="D369" i="34"/>
  <c r="S368" i="34"/>
  <c r="R368" i="34"/>
  <c r="Q368" i="34"/>
  <c r="P368" i="34"/>
  <c r="O368" i="34"/>
  <c r="N368" i="34"/>
  <c r="M368" i="34"/>
  <c r="L368" i="34"/>
  <c r="K368" i="34"/>
  <c r="J368" i="34"/>
  <c r="D367" i="34"/>
  <c r="S366" i="34"/>
  <c r="R366" i="34"/>
  <c r="Q366" i="34"/>
  <c r="P366" i="34"/>
  <c r="O366" i="34"/>
  <c r="N366" i="34"/>
  <c r="M366" i="34"/>
  <c r="L366" i="34"/>
  <c r="K366" i="34"/>
  <c r="J366" i="34"/>
  <c r="D365" i="34"/>
  <c r="S364" i="34"/>
  <c r="R364" i="34"/>
  <c r="Q364" i="34"/>
  <c r="P364" i="34"/>
  <c r="O364" i="34"/>
  <c r="N364" i="34"/>
  <c r="M364" i="34"/>
  <c r="L364" i="34"/>
  <c r="K364" i="34"/>
  <c r="J364" i="34"/>
  <c r="D363" i="34"/>
  <c r="S362" i="34"/>
  <c r="R362" i="34"/>
  <c r="Q362" i="34"/>
  <c r="P362" i="34"/>
  <c r="O362" i="34"/>
  <c r="N362" i="34"/>
  <c r="M362" i="34"/>
  <c r="L362" i="34"/>
  <c r="K362" i="34"/>
  <c r="J362" i="34"/>
  <c r="D361" i="34"/>
  <c r="S360" i="34"/>
  <c r="R360" i="34"/>
  <c r="Q360" i="34"/>
  <c r="P360" i="34"/>
  <c r="O360" i="34"/>
  <c r="N360" i="34"/>
  <c r="M360" i="34"/>
  <c r="L360" i="34"/>
  <c r="K360" i="34"/>
  <c r="J360" i="34"/>
  <c r="D359" i="34"/>
  <c r="S358" i="34"/>
  <c r="R358" i="34"/>
  <c r="Q358" i="34"/>
  <c r="P358" i="34"/>
  <c r="O358" i="34"/>
  <c r="N358" i="34"/>
  <c r="M358" i="34"/>
  <c r="L358" i="34"/>
  <c r="K358" i="34"/>
  <c r="J358" i="34"/>
  <c r="D357" i="34"/>
  <c r="S356" i="34"/>
  <c r="R356" i="34"/>
  <c r="Q356" i="34"/>
  <c r="P356" i="34"/>
  <c r="O356" i="34"/>
  <c r="N356" i="34"/>
  <c r="M356" i="34"/>
  <c r="L356" i="34"/>
  <c r="K356" i="34"/>
  <c r="J356" i="34"/>
  <c r="D355" i="34"/>
  <c r="S354" i="34"/>
  <c r="R354" i="34"/>
  <c r="Q354" i="34"/>
  <c r="P354" i="34"/>
  <c r="O354" i="34"/>
  <c r="N354" i="34"/>
  <c r="M354" i="34"/>
  <c r="L354" i="34"/>
  <c r="K354" i="34"/>
  <c r="J354" i="34"/>
  <c r="D353" i="34"/>
  <c r="S352" i="34"/>
  <c r="R352" i="34"/>
  <c r="Q352" i="34"/>
  <c r="P352" i="34"/>
  <c r="O352" i="34"/>
  <c r="N352" i="34"/>
  <c r="M352" i="34"/>
  <c r="L352" i="34"/>
  <c r="K352" i="34"/>
  <c r="J352" i="34"/>
  <c r="D351" i="34"/>
  <c r="S350" i="34"/>
  <c r="R350" i="34"/>
  <c r="Q350" i="34"/>
  <c r="P350" i="34"/>
  <c r="O350" i="34"/>
  <c r="N350" i="34"/>
  <c r="M350" i="34"/>
  <c r="L350" i="34"/>
  <c r="K350" i="34"/>
  <c r="J350" i="34"/>
  <c r="D349" i="34"/>
  <c r="S348" i="34"/>
  <c r="R348" i="34"/>
  <c r="Q348" i="34"/>
  <c r="P348" i="34"/>
  <c r="O348" i="34"/>
  <c r="N348" i="34"/>
  <c r="M348" i="34"/>
  <c r="L348" i="34"/>
  <c r="K348" i="34"/>
  <c r="J348" i="34"/>
  <c r="D347" i="34"/>
  <c r="S346" i="34"/>
  <c r="R346" i="34"/>
  <c r="Q346" i="34"/>
  <c r="P346" i="34"/>
  <c r="O346" i="34"/>
  <c r="N346" i="34"/>
  <c r="M346" i="34"/>
  <c r="L346" i="34"/>
  <c r="K346" i="34"/>
  <c r="J346" i="34"/>
  <c r="D345" i="34"/>
  <c r="S344" i="34"/>
  <c r="R344" i="34"/>
  <c r="Q344" i="34"/>
  <c r="P344" i="34"/>
  <c r="O344" i="34"/>
  <c r="N344" i="34"/>
  <c r="M344" i="34"/>
  <c r="L344" i="34"/>
  <c r="K344" i="34"/>
  <c r="J344" i="34"/>
  <c r="D343" i="34"/>
  <c r="S342" i="34"/>
  <c r="R342" i="34"/>
  <c r="Q342" i="34"/>
  <c r="P342" i="34"/>
  <c r="O342" i="34"/>
  <c r="N342" i="34"/>
  <c r="M342" i="34"/>
  <c r="L342" i="34"/>
  <c r="K342" i="34"/>
  <c r="J342" i="34"/>
  <c r="D341" i="34"/>
  <c r="S340" i="34"/>
  <c r="R340" i="34"/>
  <c r="Q340" i="34"/>
  <c r="P340" i="34"/>
  <c r="O340" i="34"/>
  <c r="N340" i="34"/>
  <c r="M340" i="34"/>
  <c r="L340" i="34"/>
  <c r="K340" i="34"/>
  <c r="J340" i="34"/>
  <c r="D339" i="34"/>
  <c r="D332" i="34"/>
  <c r="D330" i="34"/>
  <c r="D328" i="34"/>
  <c r="D326" i="34"/>
  <c r="D324" i="34"/>
  <c r="D322" i="34"/>
  <c r="D320" i="34"/>
  <c r="D318" i="34"/>
  <c r="D316" i="34"/>
  <c r="D314" i="34"/>
  <c r="D312" i="34"/>
  <c r="D310" i="34"/>
  <c r="D308" i="34"/>
  <c r="D306" i="34"/>
  <c r="D304" i="34"/>
  <c r="D302" i="34"/>
  <c r="D300" i="34"/>
  <c r="D298" i="34"/>
  <c r="D291" i="34"/>
  <c r="D289" i="34"/>
  <c r="D287" i="34"/>
  <c r="D285" i="34"/>
  <c r="D283" i="34"/>
  <c r="D281" i="34"/>
  <c r="D279" i="34"/>
  <c r="D277" i="34"/>
  <c r="D275" i="34"/>
  <c r="D273" i="34"/>
  <c r="D271" i="34"/>
  <c r="D269" i="34"/>
  <c r="D267" i="34"/>
  <c r="D265" i="34"/>
  <c r="D263" i="34"/>
  <c r="D261" i="34"/>
  <c r="D259" i="34"/>
  <c r="D257" i="34"/>
  <c r="D255" i="34"/>
  <c r="D253" i="34"/>
  <c r="I238" i="34"/>
  <c r="G243" i="34" s="1"/>
  <c r="S232" i="34"/>
  <c r="R232" i="34"/>
  <c r="Q232" i="34"/>
  <c r="P232" i="34"/>
  <c r="O232" i="34"/>
  <c r="N232" i="34"/>
  <c r="M232" i="34"/>
  <c r="L232" i="34"/>
  <c r="K232" i="34"/>
  <c r="J232" i="34"/>
  <c r="E231" i="34"/>
  <c r="D231" i="34"/>
  <c r="C231" i="34"/>
  <c r="I231" i="34" s="1"/>
  <c r="G231" i="34" s="1"/>
  <c r="S230" i="34"/>
  <c r="R230" i="34"/>
  <c r="Q230" i="34"/>
  <c r="P230" i="34"/>
  <c r="O230" i="34"/>
  <c r="N230" i="34"/>
  <c r="M230" i="34"/>
  <c r="L230" i="34"/>
  <c r="K230" i="34"/>
  <c r="J230" i="34"/>
  <c r="E229" i="34"/>
  <c r="D229" i="34"/>
  <c r="C229" i="34"/>
  <c r="I229" i="34" s="1"/>
  <c r="S228" i="34"/>
  <c r="R228" i="34"/>
  <c r="Q228" i="34"/>
  <c r="P228" i="34"/>
  <c r="O228" i="34"/>
  <c r="N228" i="34"/>
  <c r="M228" i="34"/>
  <c r="L228" i="34"/>
  <c r="K228" i="34"/>
  <c r="J228" i="34"/>
  <c r="E227" i="34"/>
  <c r="D227" i="34"/>
  <c r="C227" i="34"/>
  <c r="I227" i="34" s="1"/>
  <c r="S226" i="34"/>
  <c r="R226" i="34"/>
  <c r="Q226" i="34"/>
  <c r="P226" i="34"/>
  <c r="O226" i="34"/>
  <c r="N226" i="34"/>
  <c r="M226" i="34"/>
  <c r="L226" i="34"/>
  <c r="K226" i="34"/>
  <c r="J226" i="34"/>
  <c r="E225" i="34"/>
  <c r="D225" i="34"/>
  <c r="C225" i="34"/>
  <c r="I225" i="34" s="1"/>
  <c r="G225" i="34" s="1"/>
  <c r="S224" i="34"/>
  <c r="R224" i="34"/>
  <c r="Q224" i="34"/>
  <c r="P224" i="34"/>
  <c r="O224" i="34"/>
  <c r="N224" i="34"/>
  <c r="M224" i="34"/>
  <c r="L224" i="34"/>
  <c r="K224" i="34"/>
  <c r="J224" i="34"/>
  <c r="E223" i="34"/>
  <c r="D223" i="34"/>
  <c r="C223" i="34"/>
  <c r="I223" i="34" s="1"/>
  <c r="G223" i="34" s="1"/>
  <c r="S222" i="34"/>
  <c r="R222" i="34"/>
  <c r="Q222" i="34"/>
  <c r="P222" i="34"/>
  <c r="O222" i="34"/>
  <c r="N222" i="34"/>
  <c r="M222" i="34"/>
  <c r="L222" i="34"/>
  <c r="K222" i="34"/>
  <c r="J222" i="34"/>
  <c r="E221" i="34"/>
  <c r="D221" i="34"/>
  <c r="C221" i="34"/>
  <c r="I221" i="34" s="1"/>
  <c r="S220" i="34"/>
  <c r="R220" i="34"/>
  <c r="Q220" i="34"/>
  <c r="P220" i="34"/>
  <c r="O220" i="34"/>
  <c r="N220" i="34"/>
  <c r="M220" i="34"/>
  <c r="L220" i="34"/>
  <c r="K220" i="34"/>
  <c r="J220" i="34"/>
  <c r="D219" i="34"/>
  <c r="S218" i="34"/>
  <c r="R218" i="34"/>
  <c r="Q218" i="34"/>
  <c r="P218" i="34"/>
  <c r="O218" i="34"/>
  <c r="N218" i="34"/>
  <c r="M218" i="34"/>
  <c r="L218" i="34"/>
  <c r="K218" i="34"/>
  <c r="J218" i="34"/>
  <c r="D217" i="34"/>
  <c r="S216" i="34"/>
  <c r="R216" i="34"/>
  <c r="Q216" i="34"/>
  <c r="P216" i="34"/>
  <c r="O216" i="34"/>
  <c r="N216" i="34"/>
  <c r="M216" i="34"/>
  <c r="L216" i="34"/>
  <c r="K216" i="34"/>
  <c r="J216" i="34"/>
  <c r="D215" i="34"/>
  <c r="S214" i="34"/>
  <c r="R214" i="34"/>
  <c r="Q214" i="34"/>
  <c r="P214" i="34"/>
  <c r="O214" i="34"/>
  <c r="N214" i="34"/>
  <c r="M214" i="34"/>
  <c r="L214" i="34"/>
  <c r="K214" i="34"/>
  <c r="J214" i="34"/>
  <c r="D213" i="34"/>
  <c r="S212" i="34"/>
  <c r="R212" i="34"/>
  <c r="Q212" i="34"/>
  <c r="P212" i="34"/>
  <c r="O212" i="34"/>
  <c r="N212" i="34"/>
  <c r="M212" i="34"/>
  <c r="L212" i="34"/>
  <c r="K212" i="34"/>
  <c r="J212" i="34"/>
  <c r="E211" i="34"/>
  <c r="D211" i="34"/>
  <c r="C211" i="34"/>
  <c r="I211" i="34" s="1"/>
  <c r="G211" i="34" s="1"/>
  <c r="S210" i="34"/>
  <c r="R210" i="34"/>
  <c r="Q210" i="34"/>
  <c r="P210" i="34"/>
  <c r="O210" i="34"/>
  <c r="N210" i="34"/>
  <c r="M210" i="34"/>
  <c r="L210" i="34"/>
  <c r="K210" i="34"/>
  <c r="J210" i="34"/>
  <c r="D209" i="34"/>
  <c r="S208" i="34"/>
  <c r="R208" i="34"/>
  <c r="Q208" i="34"/>
  <c r="P208" i="34"/>
  <c r="O208" i="34"/>
  <c r="N208" i="34"/>
  <c r="M208" i="34"/>
  <c r="L208" i="34"/>
  <c r="K208" i="34"/>
  <c r="J208" i="34"/>
  <c r="D207" i="34"/>
  <c r="S206" i="34"/>
  <c r="R206" i="34"/>
  <c r="Q206" i="34"/>
  <c r="P206" i="34"/>
  <c r="O206" i="34"/>
  <c r="N206" i="34"/>
  <c r="M206" i="34"/>
  <c r="L206" i="34"/>
  <c r="K206" i="34"/>
  <c r="J206" i="34"/>
  <c r="D205" i="34"/>
  <c r="S204" i="34"/>
  <c r="R204" i="34"/>
  <c r="Q204" i="34"/>
  <c r="P204" i="34"/>
  <c r="O204" i="34"/>
  <c r="N204" i="34"/>
  <c r="M204" i="34"/>
  <c r="L204" i="34"/>
  <c r="K204" i="34"/>
  <c r="J204" i="34"/>
  <c r="D203" i="34"/>
  <c r="S198" i="34"/>
  <c r="R198" i="34"/>
  <c r="Q198" i="34"/>
  <c r="P198" i="34"/>
  <c r="O198" i="34"/>
  <c r="N198" i="34"/>
  <c r="M198" i="34"/>
  <c r="L198" i="34"/>
  <c r="K198" i="34"/>
  <c r="J198" i="34"/>
  <c r="D197" i="34"/>
  <c r="C197" i="34"/>
  <c r="I197" i="34" s="1"/>
  <c r="G197" i="34" s="1"/>
  <c r="S196" i="34"/>
  <c r="R196" i="34"/>
  <c r="Q196" i="34"/>
  <c r="P196" i="34"/>
  <c r="O196" i="34"/>
  <c r="N196" i="34"/>
  <c r="M196" i="34"/>
  <c r="L196" i="34"/>
  <c r="K196" i="34"/>
  <c r="J196" i="34"/>
  <c r="D195" i="34"/>
  <c r="S190" i="34"/>
  <c r="R190" i="34"/>
  <c r="Q190" i="34"/>
  <c r="P190" i="34"/>
  <c r="O190" i="34"/>
  <c r="N190" i="34"/>
  <c r="M190" i="34"/>
  <c r="L190" i="34"/>
  <c r="K190" i="34"/>
  <c r="J190" i="34"/>
  <c r="D189" i="34"/>
  <c r="C189" i="34"/>
  <c r="I189" i="34" s="1"/>
  <c r="S184" i="34"/>
  <c r="R184" i="34"/>
  <c r="Q184" i="34"/>
  <c r="P184" i="34"/>
  <c r="O184" i="34"/>
  <c r="N184" i="34"/>
  <c r="M184" i="34"/>
  <c r="L184" i="34"/>
  <c r="K184" i="34"/>
  <c r="J184" i="34"/>
  <c r="E183" i="34"/>
  <c r="D183" i="34"/>
  <c r="C183" i="34"/>
  <c r="I183" i="34" s="1"/>
  <c r="S182" i="34"/>
  <c r="R182" i="34"/>
  <c r="Q182" i="34"/>
  <c r="P182" i="34"/>
  <c r="O182" i="34"/>
  <c r="N182" i="34"/>
  <c r="M182" i="34"/>
  <c r="L182" i="34"/>
  <c r="K182" i="34"/>
  <c r="J182" i="34"/>
  <c r="D181" i="34"/>
  <c r="C181" i="34"/>
  <c r="I181" i="34" s="1"/>
  <c r="G181" i="34" s="1"/>
  <c r="S180" i="34"/>
  <c r="R180" i="34"/>
  <c r="Q180" i="34"/>
  <c r="P180" i="34"/>
  <c r="O180" i="34"/>
  <c r="N180" i="34"/>
  <c r="M180" i="34"/>
  <c r="L180" i="34"/>
  <c r="K180" i="34"/>
  <c r="J180" i="34"/>
  <c r="D179" i="34"/>
  <c r="C179" i="34"/>
  <c r="I179" i="34" s="1"/>
  <c r="G179" i="34" s="1"/>
  <c r="S178" i="34"/>
  <c r="R178" i="34"/>
  <c r="Q178" i="34"/>
  <c r="P178" i="34"/>
  <c r="O178" i="34"/>
  <c r="N178" i="34"/>
  <c r="M178" i="34"/>
  <c r="L178" i="34"/>
  <c r="K178" i="34"/>
  <c r="J178" i="34"/>
  <c r="E177" i="34"/>
  <c r="D177" i="34"/>
  <c r="C177" i="34"/>
  <c r="I177" i="34" s="1"/>
  <c r="G177" i="34" s="1"/>
  <c r="S176" i="34"/>
  <c r="R176" i="34"/>
  <c r="Q176" i="34"/>
  <c r="P176" i="34"/>
  <c r="O176" i="34"/>
  <c r="N176" i="34"/>
  <c r="M176" i="34"/>
  <c r="L176" i="34"/>
  <c r="K176" i="34"/>
  <c r="J176" i="34"/>
  <c r="D175" i="34"/>
  <c r="S174" i="34"/>
  <c r="R174" i="34"/>
  <c r="Q174" i="34"/>
  <c r="P174" i="34"/>
  <c r="O174" i="34"/>
  <c r="N174" i="34"/>
  <c r="M174" i="34"/>
  <c r="L174" i="34"/>
  <c r="K174" i="34"/>
  <c r="J174" i="34"/>
  <c r="D173" i="34"/>
  <c r="S172" i="34"/>
  <c r="R172" i="34"/>
  <c r="Q172" i="34"/>
  <c r="P172" i="34"/>
  <c r="O172" i="34"/>
  <c r="N172" i="34"/>
  <c r="M172" i="34"/>
  <c r="L172" i="34"/>
  <c r="K172" i="34"/>
  <c r="J172" i="34"/>
  <c r="D171" i="34"/>
  <c r="S170" i="34"/>
  <c r="R170" i="34"/>
  <c r="Q170" i="34"/>
  <c r="P170" i="34"/>
  <c r="O170" i="34"/>
  <c r="N170" i="34"/>
  <c r="M170" i="34"/>
  <c r="L170" i="34"/>
  <c r="K170" i="34"/>
  <c r="J170" i="34"/>
  <c r="D169" i="34"/>
  <c r="S168" i="34"/>
  <c r="R168" i="34"/>
  <c r="Q168" i="34"/>
  <c r="P168" i="34"/>
  <c r="O168" i="34"/>
  <c r="N168" i="34"/>
  <c r="M168" i="34"/>
  <c r="L168" i="34"/>
  <c r="K168" i="34"/>
  <c r="J168" i="34"/>
  <c r="D167" i="34"/>
  <c r="S166" i="34"/>
  <c r="R166" i="34"/>
  <c r="Q166" i="34"/>
  <c r="P166" i="34"/>
  <c r="O166" i="34"/>
  <c r="N166" i="34"/>
  <c r="M166" i="34"/>
  <c r="L166" i="34"/>
  <c r="K166" i="34"/>
  <c r="J166" i="34"/>
  <c r="D165" i="34"/>
  <c r="S164" i="34"/>
  <c r="R164" i="34"/>
  <c r="Q164" i="34"/>
  <c r="P164" i="34"/>
  <c r="O164" i="34"/>
  <c r="N164" i="34"/>
  <c r="M164" i="34"/>
  <c r="L164" i="34"/>
  <c r="K164" i="34"/>
  <c r="J164" i="34"/>
  <c r="D163" i="34"/>
  <c r="S162" i="34"/>
  <c r="R162" i="34"/>
  <c r="Q162" i="34"/>
  <c r="P162" i="34"/>
  <c r="O162" i="34"/>
  <c r="N162" i="34"/>
  <c r="M162" i="34"/>
  <c r="L162" i="34"/>
  <c r="K162" i="34"/>
  <c r="J162" i="34"/>
  <c r="D161" i="34"/>
  <c r="S160" i="34"/>
  <c r="R160" i="34"/>
  <c r="Q160" i="34"/>
  <c r="P160" i="34"/>
  <c r="O160" i="34"/>
  <c r="N160" i="34"/>
  <c r="M160" i="34"/>
  <c r="L160" i="34"/>
  <c r="K160" i="34"/>
  <c r="J160" i="34"/>
  <c r="D159" i="34"/>
  <c r="S158" i="34"/>
  <c r="R158" i="34"/>
  <c r="Q158" i="34"/>
  <c r="P158" i="34"/>
  <c r="O158" i="34"/>
  <c r="N158" i="34"/>
  <c r="M158" i="34"/>
  <c r="L158" i="34"/>
  <c r="K158" i="34"/>
  <c r="J158" i="34"/>
  <c r="D157" i="34"/>
  <c r="D151" i="34"/>
  <c r="D149" i="34"/>
  <c r="D147" i="34"/>
  <c r="D145" i="34"/>
  <c r="S132" i="34"/>
  <c r="R132" i="34"/>
  <c r="Q132" i="34"/>
  <c r="P132" i="34"/>
  <c r="O132" i="34"/>
  <c r="N132" i="34"/>
  <c r="M132" i="34"/>
  <c r="L132" i="34"/>
  <c r="K132" i="34"/>
  <c r="J132" i="34"/>
  <c r="D131" i="34"/>
  <c r="S130" i="34"/>
  <c r="R130" i="34"/>
  <c r="Q130" i="34"/>
  <c r="P130" i="34"/>
  <c r="O130" i="34"/>
  <c r="N130" i="34"/>
  <c r="M130" i="34"/>
  <c r="L130" i="34"/>
  <c r="K130" i="34"/>
  <c r="J130" i="34"/>
  <c r="D129" i="34"/>
  <c r="C129" i="34"/>
  <c r="I129" i="34" s="1"/>
  <c r="G129" i="34" s="1"/>
  <c r="S128" i="34"/>
  <c r="R128" i="34"/>
  <c r="Q128" i="34"/>
  <c r="P128" i="34"/>
  <c r="O128" i="34"/>
  <c r="N128" i="34"/>
  <c r="M128" i="34"/>
  <c r="L128" i="34"/>
  <c r="K128" i="34"/>
  <c r="J128" i="34"/>
  <c r="D127" i="34"/>
  <c r="S126" i="34"/>
  <c r="R126" i="34"/>
  <c r="Q126" i="34"/>
  <c r="P126" i="34"/>
  <c r="O126" i="34"/>
  <c r="N126" i="34"/>
  <c r="M126" i="34"/>
  <c r="L126" i="34"/>
  <c r="K126" i="34"/>
  <c r="J126" i="34"/>
  <c r="D125" i="34"/>
  <c r="S124" i="34"/>
  <c r="R124" i="34"/>
  <c r="Q124" i="34"/>
  <c r="P124" i="34"/>
  <c r="O124" i="34"/>
  <c r="N124" i="34"/>
  <c r="M124" i="34"/>
  <c r="L124" i="34"/>
  <c r="K124" i="34"/>
  <c r="J124" i="34"/>
  <c r="D123" i="34"/>
  <c r="S122" i="34"/>
  <c r="R122" i="34"/>
  <c r="Q122" i="34"/>
  <c r="P122" i="34"/>
  <c r="O122" i="34"/>
  <c r="N122" i="34"/>
  <c r="M122" i="34"/>
  <c r="L122" i="34"/>
  <c r="K122" i="34"/>
  <c r="J122" i="34"/>
  <c r="D121" i="34"/>
  <c r="S120" i="34"/>
  <c r="R120" i="34"/>
  <c r="Q120" i="34"/>
  <c r="P120" i="34"/>
  <c r="O120" i="34"/>
  <c r="N120" i="34"/>
  <c r="M120" i="34"/>
  <c r="L120" i="34"/>
  <c r="K120" i="34"/>
  <c r="J120" i="34"/>
  <c r="D119" i="34"/>
  <c r="S118" i="34"/>
  <c r="R118" i="34"/>
  <c r="Q118" i="34"/>
  <c r="P118" i="34"/>
  <c r="O118" i="34"/>
  <c r="N118" i="34"/>
  <c r="M118" i="34"/>
  <c r="L118" i="34"/>
  <c r="K118" i="34"/>
  <c r="J118" i="34"/>
  <c r="D117" i="34"/>
  <c r="S116" i="34"/>
  <c r="R116" i="34"/>
  <c r="Q116" i="34"/>
  <c r="P116" i="34"/>
  <c r="O116" i="34"/>
  <c r="N116" i="34"/>
  <c r="M116" i="34"/>
  <c r="L116" i="34"/>
  <c r="K116" i="34"/>
  <c r="J116" i="34"/>
  <c r="D115" i="34"/>
  <c r="S114" i="34"/>
  <c r="R114" i="34"/>
  <c r="Q114" i="34"/>
  <c r="P114" i="34"/>
  <c r="O114" i="34"/>
  <c r="N114" i="34"/>
  <c r="M114" i="34"/>
  <c r="L114" i="34"/>
  <c r="K114" i="34"/>
  <c r="J114" i="34"/>
  <c r="D113" i="34"/>
  <c r="S112" i="34"/>
  <c r="R112" i="34"/>
  <c r="Q112" i="34"/>
  <c r="P112" i="34"/>
  <c r="O112" i="34"/>
  <c r="N112" i="34"/>
  <c r="M112" i="34"/>
  <c r="L112" i="34"/>
  <c r="K112" i="34"/>
  <c r="J112" i="34"/>
  <c r="D111" i="34"/>
  <c r="S110" i="34"/>
  <c r="R110" i="34"/>
  <c r="Q110" i="34"/>
  <c r="P110" i="34"/>
  <c r="O110" i="34"/>
  <c r="N110" i="34"/>
  <c r="M110" i="34"/>
  <c r="L110" i="34"/>
  <c r="K110" i="34"/>
  <c r="J110" i="34"/>
  <c r="D109" i="34"/>
  <c r="S108" i="34"/>
  <c r="R108" i="34"/>
  <c r="Q108" i="34"/>
  <c r="P108" i="34"/>
  <c r="O108" i="34"/>
  <c r="N108" i="34"/>
  <c r="M108" i="34"/>
  <c r="L108" i="34"/>
  <c r="K108" i="34"/>
  <c r="J108" i="34"/>
  <c r="D107" i="34"/>
  <c r="S106" i="34"/>
  <c r="R106" i="34"/>
  <c r="Q106" i="34"/>
  <c r="P106" i="34"/>
  <c r="O106" i="34"/>
  <c r="N106" i="34"/>
  <c r="M106" i="34"/>
  <c r="L106" i="34"/>
  <c r="K106" i="34"/>
  <c r="J106" i="34"/>
  <c r="D105" i="34"/>
  <c r="S104" i="34"/>
  <c r="R104" i="34"/>
  <c r="Q104" i="34"/>
  <c r="P104" i="34"/>
  <c r="O104" i="34"/>
  <c r="N104" i="34"/>
  <c r="M104" i="34"/>
  <c r="L104" i="34"/>
  <c r="K104" i="34"/>
  <c r="J104" i="34"/>
  <c r="D103" i="34"/>
  <c r="S102" i="34"/>
  <c r="R102" i="34"/>
  <c r="Q102" i="34"/>
  <c r="P102" i="34"/>
  <c r="O102" i="34"/>
  <c r="N102" i="34"/>
  <c r="M102" i="34"/>
  <c r="L102" i="34"/>
  <c r="K102" i="34"/>
  <c r="J102" i="34"/>
  <c r="D101" i="34"/>
  <c r="S100" i="34"/>
  <c r="R100" i="34"/>
  <c r="Q100" i="34"/>
  <c r="P100" i="34"/>
  <c r="O100" i="34"/>
  <c r="N100" i="34"/>
  <c r="M100" i="34"/>
  <c r="L100" i="34"/>
  <c r="K100" i="34"/>
  <c r="J100" i="34"/>
  <c r="D99" i="34"/>
  <c r="S98" i="34"/>
  <c r="R98" i="34"/>
  <c r="Q98" i="34"/>
  <c r="P98" i="34"/>
  <c r="O98" i="34"/>
  <c r="N98" i="34"/>
  <c r="M98" i="34"/>
  <c r="L98" i="34"/>
  <c r="K98" i="34"/>
  <c r="J98" i="34"/>
  <c r="D97" i="34"/>
  <c r="S90" i="34"/>
  <c r="R90" i="34"/>
  <c r="Q90" i="34"/>
  <c r="P90" i="34"/>
  <c r="O90" i="34"/>
  <c r="N90" i="34"/>
  <c r="M90" i="34"/>
  <c r="L90" i="34"/>
  <c r="K90" i="34"/>
  <c r="J90" i="34"/>
  <c r="E89" i="34"/>
  <c r="M89" i="34" s="1"/>
  <c r="D89" i="34"/>
  <c r="C89" i="34"/>
  <c r="S88" i="34"/>
  <c r="R88" i="34"/>
  <c r="Q88" i="34"/>
  <c r="P88" i="34"/>
  <c r="O88" i="34"/>
  <c r="N88" i="34"/>
  <c r="M88" i="34"/>
  <c r="L88" i="34"/>
  <c r="K88" i="34"/>
  <c r="J88" i="34"/>
  <c r="E87" i="34"/>
  <c r="D87" i="34"/>
  <c r="C87" i="34"/>
  <c r="S86" i="34"/>
  <c r="R86" i="34"/>
  <c r="Q86" i="34"/>
  <c r="P86" i="34"/>
  <c r="O86" i="34"/>
  <c r="N86" i="34"/>
  <c r="M86" i="34"/>
  <c r="L86" i="34"/>
  <c r="K86" i="34"/>
  <c r="J86" i="34"/>
  <c r="D85" i="34"/>
  <c r="C85" i="34"/>
  <c r="S84" i="34"/>
  <c r="R84" i="34"/>
  <c r="Q84" i="34"/>
  <c r="P84" i="34"/>
  <c r="O84" i="34"/>
  <c r="N84" i="34"/>
  <c r="M84" i="34"/>
  <c r="L84" i="34"/>
  <c r="K84" i="34"/>
  <c r="J84" i="34"/>
  <c r="D83" i="34"/>
  <c r="C83" i="34"/>
  <c r="I66" i="34"/>
  <c r="G71" i="34" s="1"/>
  <c r="S59" i="34"/>
  <c r="R59" i="34"/>
  <c r="Q59" i="34"/>
  <c r="P59" i="34"/>
  <c r="O59" i="34"/>
  <c r="N59" i="34"/>
  <c r="M59" i="34"/>
  <c r="L59" i="34"/>
  <c r="K59" i="34"/>
  <c r="J59" i="34"/>
  <c r="D58" i="34"/>
  <c r="S57" i="34"/>
  <c r="R57" i="34"/>
  <c r="Q57" i="34"/>
  <c r="P57" i="34"/>
  <c r="O57" i="34"/>
  <c r="N57" i="34"/>
  <c r="M57" i="34"/>
  <c r="L57" i="34"/>
  <c r="K57" i="34"/>
  <c r="J57" i="34"/>
  <c r="D56" i="34"/>
  <c r="S55" i="34"/>
  <c r="R55" i="34"/>
  <c r="Q55" i="34"/>
  <c r="P55" i="34"/>
  <c r="O55" i="34"/>
  <c r="N55" i="34"/>
  <c r="M55" i="34"/>
  <c r="L55" i="34"/>
  <c r="K55" i="34"/>
  <c r="J55" i="34"/>
  <c r="D54" i="34"/>
  <c r="S53" i="34"/>
  <c r="R53" i="34"/>
  <c r="Q53" i="34"/>
  <c r="P53" i="34"/>
  <c r="O53" i="34"/>
  <c r="N53" i="34"/>
  <c r="M53" i="34"/>
  <c r="L53" i="34"/>
  <c r="K53" i="34"/>
  <c r="J53" i="34"/>
  <c r="D52" i="34"/>
  <c r="S51" i="34"/>
  <c r="R51" i="34"/>
  <c r="Q51" i="34"/>
  <c r="P51" i="34"/>
  <c r="O51" i="34"/>
  <c r="N51" i="34"/>
  <c r="M51" i="34"/>
  <c r="L51" i="34"/>
  <c r="K51" i="34"/>
  <c r="J51" i="34"/>
  <c r="D50" i="34"/>
  <c r="S49" i="34"/>
  <c r="R49" i="34"/>
  <c r="Q49" i="34"/>
  <c r="P49" i="34"/>
  <c r="O49" i="34"/>
  <c r="N49" i="34"/>
  <c r="M49" i="34"/>
  <c r="L49" i="34"/>
  <c r="K49" i="34"/>
  <c r="J49" i="34"/>
  <c r="D48" i="34"/>
  <c r="S47" i="34"/>
  <c r="R47" i="34"/>
  <c r="Q47" i="34"/>
  <c r="P47" i="34"/>
  <c r="O47" i="34"/>
  <c r="N47" i="34"/>
  <c r="M47" i="34"/>
  <c r="L47" i="34"/>
  <c r="K47" i="34"/>
  <c r="J47" i="34"/>
  <c r="D46" i="34"/>
  <c r="S45" i="34"/>
  <c r="R45" i="34"/>
  <c r="Q45" i="34"/>
  <c r="P45" i="34"/>
  <c r="O45" i="34"/>
  <c r="N45" i="34"/>
  <c r="M45" i="34"/>
  <c r="L45" i="34"/>
  <c r="K45" i="34"/>
  <c r="J45" i="34"/>
  <c r="D44" i="34"/>
  <c r="S43" i="34"/>
  <c r="R43" i="34"/>
  <c r="Q43" i="34"/>
  <c r="P43" i="34"/>
  <c r="O43" i="34"/>
  <c r="N43" i="34"/>
  <c r="M43" i="34"/>
  <c r="L43" i="34"/>
  <c r="K43" i="34"/>
  <c r="J43" i="34"/>
  <c r="D42" i="34"/>
  <c r="S41" i="34"/>
  <c r="R41" i="34"/>
  <c r="Q41" i="34"/>
  <c r="P41" i="34"/>
  <c r="O41" i="34"/>
  <c r="N41" i="34"/>
  <c r="M41" i="34"/>
  <c r="L41" i="34"/>
  <c r="K41" i="34"/>
  <c r="J41" i="34"/>
  <c r="D40" i="34"/>
  <c r="S39" i="34"/>
  <c r="R39" i="34"/>
  <c r="Q39" i="34"/>
  <c r="P39" i="34"/>
  <c r="O39" i="34"/>
  <c r="N39" i="34"/>
  <c r="M39" i="34"/>
  <c r="L39" i="34"/>
  <c r="K39" i="34"/>
  <c r="J39" i="34"/>
  <c r="D38" i="34"/>
  <c r="S37" i="34"/>
  <c r="R37" i="34"/>
  <c r="Q37" i="34"/>
  <c r="P37" i="34"/>
  <c r="O37" i="34"/>
  <c r="N37" i="34"/>
  <c r="M37" i="34"/>
  <c r="L37" i="34"/>
  <c r="K37" i="34"/>
  <c r="J37" i="34"/>
  <c r="D36" i="34"/>
  <c r="S35" i="34"/>
  <c r="R35" i="34"/>
  <c r="Q35" i="34"/>
  <c r="P35" i="34"/>
  <c r="O35" i="34"/>
  <c r="N35" i="34"/>
  <c r="M35" i="34"/>
  <c r="L35" i="34"/>
  <c r="K35" i="34"/>
  <c r="J35" i="34"/>
  <c r="D34" i="34"/>
  <c r="S33" i="34"/>
  <c r="R33" i="34"/>
  <c r="Q33" i="34"/>
  <c r="P33" i="34"/>
  <c r="O33" i="34"/>
  <c r="N33" i="34"/>
  <c r="M33" i="34"/>
  <c r="L33" i="34"/>
  <c r="K33" i="34"/>
  <c r="J33" i="34"/>
  <c r="D32" i="34"/>
  <c r="S31" i="34"/>
  <c r="R31" i="34"/>
  <c r="Q31" i="34"/>
  <c r="P31" i="34"/>
  <c r="O31" i="34"/>
  <c r="N31" i="34"/>
  <c r="M31" i="34"/>
  <c r="L31" i="34"/>
  <c r="K31" i="34"/>
  <c r="J31" i="34"/>
  <c r="D30" i="34"/>
  <c r="S29" i="34"/>
  <c r="R29" i="34"/>
  <c r="Q29" i="34"/>
  <c r="P29" i="34"/>
  <c r="O29" i="34"/>
  <c r="N29" i="34"/>
  <c r="M29" i="34"/>
  <c r="L29" i="34"/>
  <c r="K29" i="34"/>
  <c r="J29" i="34"/>
  <c r="D28" i="34"/>
  <c r="S27" i="34"/>
  <c r="R27" i="34"/>
  <c r="Q27" i="34"/>
  <c r="P27" i="34"/>
  <c r="O27" i="34"/>
  <c r="N27" i="34"/>
  <c r="M27" i="34"/>
  <c r="L27" i="34"/>
  <c r="K27" i="34"/>
  <c r="J27" i="34"/>
  <c r="D26" i="34"/>
  <c r="S25" i="34"/>
  <c r="R25" i="34"/>
  <c r="Q25" i="34"/>
  <c r="P25" i="34"/>
  <c r="O25" i="34"/>
  <c r="N25" i="34"/>
  <c r="M25" i="34"/>
  <c r="L25" i="34"/>
  <c r="K25" i="34"/>
  <c r="J25" i="34"/>
  <c r="D24" i="34"/>
  <c r="S23" i="34"/>
  <c r="R23" i="34"/>
  <c r="Q23" i="34"/>
  <c r="P23" i="34"/>
  <c r="O23" i="34"/>
  <c r="N23" i="34"/>
  <c r="M23" i="34"/>
  <c r="L23" i="34"/>
  <c r="K23" i="34"/>
  <c r="J23" i="34"/>
  <c r="D22" i="34"/>
  <c r="S21" i="34"/>
  <c r="R21" i="34"/>
  <c r="Q21" i="34"/>
  <c r="P21" i="34"/>
  <c r="O21" i="34"/>
  <c r="N21" i="34"/>
  <c r="M21" i="34"/>
  <c r="L21" i="34"/>
  <c r="K21" i="34"/>
  <c r="J21" i="34"/>
  <c r="D20" i="34"/>
  <c r="D18" i="34"/>
  <c r="C18" i="34"/>
  <c r="D15" i="34"/>
  <c r="R11" i="34"/>
  <c r="P11" i="34"/>
  <c r="N11" i="34"/>
  <c r="L11" i="34"/>
  <c r="L711" i="34" s="1"/>
  <c r="K11" i="34"/>
  <c r="L709" i="34" s="1"/>
  <c r="J11" i="34"/>
  <c r="G11" i="34"/>
  <c r="G580" i="34" s="1"/>
  <c r="R707" i="33"/>
  <c r="S693" i="33"/>
  <c r="R693" i="33"/>
  <c r="Q693" i="33"/>
  <c r="P693" i="33"/>
  <c r="O693" i="33"/>
  <c r="N693" i="33"/>
  <c r="M693" i="33"/>
  <c r="L693" i="33"/>
  <c r="K693" i="33"/>
  <c r="J693" i="33"/>
  <c r="D692" i="33"/>
  <c r="B692" i="33"/>
  <c r="S691" i="33"/>
  <c r="R691" i="33"/>
  <c r="Q691" i="33"/>
  <c r="P691" i="33"/>
  <c r="O691" i="33"/>
  <c r="N691" i="33"/>
  <c r="M691" i="33"/>
  <c r="L691" i="33"/>
  <c r="K691" i="33"/>
  <c r="J691" i="33"/>
  <c r="D690" i="33"/>
  <c r="B690" i="33"/>
  <c r="S689" i="33"/>
  <c r="R689" i="33"/>
  <c r="Q689" i="33"/>
  <c r="P689" i="33"/>
  <c r="O689" i="33"/>
  <c r="N689" i="33"/>
  <c r="M689" i="33"/>
  <c r="L689" i="33"/>
  <c r="K689" i="33"/>
  <c r="J689" i="33"/>
  <c r="D688" i="33"/>
  <c r="B688" i="33"/>
  <c r="S687" i="33"/>
  <c r="R687" i="33"/>
  <c r="Q687" i="33"/>
  <c r="P687" i="33"/>
  <c r="O687" i="33"/>
  <c r="N687" i="33"/>
  <c r="M687" i="33"/>
  <c r="L687" i="33"/>
  <c r="K687" i="33"/>
  <c r="J687" i="33"/>
  <c r="D686" i="33"/>
  <c r="B686" i="33"/>
  <c r="S685" i="33"/>
  <c r="R685" i="33"/>
  <c r="Q685" i="33"/>
  <c r="P685" i="33"/>
  <c r="O685" i="33"/>
  <c r="N685" i="33"/>
  <c r="M685" i="33"/>
  <c r="L685" i="33"/>
  <c r="K685" i="33"/>
  <c r="J685" i="33"/>
  <c r="D684" i="33"/>
  <c r="B684" i="33"/>
  <c r="S683" i="33"/>
  <c r="R683" i="33"/>
  <c r="Q683" i="33"/>
  <c r="P683" i="33"/>
  <c r="O683" i="33"/>
  <c r="N683" i="33"/>
  <c r="M683" i="33"/>
  <c r="L683" i="33"/>
  <c r="K683" i="33"/>
  <c r="J683" i="33"/>
  <c r="D682" i="33"/>
  <c r="B682" i="33"/>
  <c r="S681" i="33"/>
  <c r="R681" i="33"/>
  <c r="Q681" i="33"/>
  <c r="P681" i="33"/>
  <c r="O681" i="33"/>
  <c r="N681" i="33"/>
  <c r="M681" i="33"/>
  <c r="L681" i="33"/>
  <c r="K681" i="33"/>
  <c r="J681" i="33"/>
  <c r="D680" i="33"/>
  <c r="B680" i="33"/>
  <c r="S679" i="33"/>
  <c r="R679" i="33"/>
  <c r="Q679" i="33"/>
  <c r="P679" i="33"/>
  <c r="O679" i="33"/>
  <c r="N679" i="33"/>
  <c r="M679" i="33"/>
  <c r="L679" i="33"/>
  <c r="K679" i="33"/>
  <c r="J679" i="33"/>
  <c r="D678" i="33"/>
  <c r="B678" i="33"/>
  <c r="S677" i="33"/>
  <c r="R677" i="33"/>
  <c r="Q677" i="33"/>
  <c r="P677" i="33"/>
  <c r="O677" i="33"/>
  <c r="N677" i="33"/>
  <c r="M677" i="33"/>
  <c r="L677" i="33"/>
  <c r="K677" i="33"/>
  <c r="J677" i="33"/>
  <c r="D676" i="33"/>
  <c r="B676" i="33"/>
  <c r="S675" i="33"/>
  <c r="R675" i="33"/>
  <c r="Q675" i="33"/>
  <c r="P675" i="33"/>
  <c r="O675" i="33"/>
  <c r="N675" i="33"/>
  <c r="M675" i="33"/>
  <c r="L675" i="33"/>
  <c r="K675" i="33"/>
  <c r="J675" i="33"/>
  <c r="D674" i="33"/>
  <c r="B674" i="33"/>
  <c r="S673" i="33"/>
  <c r="R673" i="33"/>
  <c r="Q673" i="33"/>
  <c r="P673" i="33"/>
  <c r="O673" i="33"/>
  <c r="N673" i="33"/>
  <c r="M673" i="33"/>
  <c r="L673" i="33"/>
  <c r="K673" i="33"/>
  <c r="J673" i="33"/>
  <c r="D672" i="33"/>
  <c r="B672" i="33"/>
  <c r="S671" i="33"/>
  <c r="R671" i="33"/>
  <c r="Q671" i="33"/>
  <c r="P671" i="33"/>
  <c r="O671" i="33"/>
  <c r="N671" i="33"/>
  <c r="M671" i="33"/>
  <c r="L671" i="33"/>
  <c r="K671" i="33"/>
  <c r="J671" i="33"/>
  <c r="D670" i="33"/>
  <c r="B670" i="33"/>
  <c r="S669" i="33"/>
  <c r="R669" i="33"/>
  <c r="Q669" i="33"/>
  <c r="P669" i="33"/>
  <c r="O669" i="33"/>
  <c r="N669" i="33"/>
  <c r="M669" i="33"/>
  <c r="L669" i="33"/>
  <c r="K669" i="33"/>
  <c r="J669" i="33"/>
  <c r="D668" i="33"/>
  <c r="B668" i="33"/>
  <c r="S667" i="33"/>
  <c r="R667" i="33"/>
  <c r="Q667" i="33"/>
  <c r="P667" i="33"/>
  <c r="O667" i="33"/>
  <c r="N667" i="33"/>
  <c r="M667" i="33"/>
  <c r="L667" i="33"/>
  <c r="K667" i="33"/>
  <c r="J667" i="33"/>
  <c r="D666" i="33"/>
  <c r="B666" i="33"/>
  <c r="S665" i="33"/>
  <c r="R665" i="33"/>
  <c r="Q665" i="33"/>
  <c r="P665" i="33"/>
  <c r="O665" i="33"/>
  <c r="N665" i="33"/>
  <c r="M665" i="33"/>
  <c r="L665" i="33"/>
  <c r="K665" i="33"/>
  <c r="J665" i="33"/>
  <c r="D664" i="33"/>
  <c r="B664" i="33"/>
  <c r="S663" i="33"/>
  <c r="R663" i="33"/>
  <c r="Q663" i="33"/>
  <c r="P663" i="33"/>
  <c r="O663" i="33"/>
  <c r="N663" i="33"/>
  <c r="M663" i="33"/>
  <c r="L663" i="33"/>
  <c r="K663" i="33"/>
  <c r="J663" i="33"/>
  <c r="D662" i="33"/>
  <c r="B662" i="33"/>
  <c r="S661" i="33"/>
  <c r="R661" i="33"/>
  <c r="Q661" i="33"/>
  <c r="P661" i="33"/>
  <c r="O661" i="33"/>
  <c r="N661" i="33"/>
  <c r="M661" i="33"/>
  <c r="L661" i="33"/>
  <c r="K661" i="33"/>
  <c r="J661" i="33"/>
  <c r="D660" i="33"/>
  <c r="B660" i="33"/>
  <c r="S659" i="33"/>
  <c r="R659" i="33"/>
  <c r="Q659" i="33"/>
  <c r="P659" i="33"/>
  <c r="O659" i="33"/>
  <c r="N659" i="33"/>
  <c r="M659" i="33"/>
  <c r="L659" i="33"/>
  <c r="K659" i="33"/>
  <c r="J659" i="33"/>
  <c r="D658" i="33"/>
  <c r="B658" i="33"/>
  <c r="S657" i="33"/>
  <c r="R657" i="33"/>
  <c r="Q657" i="33"/>
  <c r="P657" i="33"/>
  <c r="O657" i="33"/>
  <c r="N657" i="33"/>
  <c r="M657" i="33"/>
  <c r="L657" i="33"/>
  <c r="K657" i="33"/>
  <c r="J657" i="33"/>
  <c r="D656" i="33"/>
  <c r="B656" i="33"/>
  <c r="S655" i="33"/>
  <c r="R655" i="33"/>
  <c r="Q655" i="33"/>
  <c r="P655" i="33"/>
  <c r="O655" i="33"/>
  <c r="N655" i="33"/>
  <c r="M655" i="33"/>
  <c r="L655" i="33"/>
  <c r="K655" i="33"/>
  <c r="J655" i="33"/>
  <c r="D654" i="33"/>
  <c r="B654" i="33"/>
  <c r="S653" i="33"/>
  <c r="R653" i="33"/>
  <c r="Q653" i="33"/>
  <c r="P653" i="33"/>
  <c r="O653" i="33"/>
  <c r="N653" i="33"/>
  <c r="M653" i="33"/>
  <c r="L653" i="33"/>
  <c r="K653" i="33"/>
  <c r="J653" i="33"/>
  <c r="D652" i="33"/>
  <c r="B652" i="33"/>
  <c r="S651" i="33"/>
  <c r="R651" i="33"/>
  <c r="Q651" i="33"/>
  <c r="P651" i="33"/>
  <c r="O651" i="33"/>
  <c r="N651" i="33"/>
  <c r="M651" i="33"/>
  <c r="L651" i="33"/>
  <c r="K651" i="33"/>
  <c r="J651" i="33"/>
  <c r="D650" i="33"/>
  <c r="B650" i="33"/>
  <c r="S649" i="33"/>
  <c r="R649" i="33"/>
  <c r="Q649" i="33"/>
  <c r="P649" i="33"/>
  <c r="O649" i="33"/>
  <c r="N649" i="33"/>
  <c r="M649" i="33"/>
  <c r="L649" i="33"/>
  <c r="K649" i="33"/>
  <c r="J649" i="33"/>
  <c r="D648" i="33"/>
  <c r="S647" i="33"/>
  <c r="R647" i="33"/>
  <c r="Q647" i="33"/>
  <c r="P647" i="33"/>
  <c r="O647" i="33"/>
  <c r="N647" i="33"/>
  <c r="M647" i="33"/>
  <c r="L647" i="33"/>
  <c r="K647" i="33"/>
  <c r="J647" i="33"/>
  <c r="D646" i="33"/>
  <c r="D644" i="33"/>
  <c r="D642" i="33"/>
  <c r="D637" i="33"/>
  <c r="D635" i="33"/>
  <c r="D633" i="33"/>
  <c r="D631" i="33"/>
  <c r="D629" i="33"/>
  <c r="D627" i="33"/>
  <c r="D625" i="33"/>
  <c r="D623" i="33"/>
  <c r="D621" i="33"/>
  <c r="D619" i="33"/>
  <c r="D617" i="33"/>
  <c r="D615" i="33"/>
  <c r="D613" i="33"/>
  <c r="D611" i="33"/>
  <c r="D609" i="33"/>
  <c r="D607" i="33"/>
  <c r="D605" i="33"/>
  <c r="D603" i="33"/>
  <c r="D601" i="33"/>
  <c r="D599" i="33"/>
  <c r="D597" i="33"/>
  <c r="D595" i="33"/>
  <c r="D593" i="33"/>
  <c r="D591" i="33"/>
  <c r="D589" i="33"/>
  <c r="D587" i="33"/>
  <c r="I575" i="33"/>
  <c r="S562" i="33"/>
  <c r="R562" i="33"/>
  <c r="Q562" i="33"/>
  <c r="P562" i="33"/>
  <c r="O562" i="33"/>
  <c r="N562" i="33"/>
  <c r="M562" i="33"/>
  <c r="L562" i="33"/>
  <c r="K562" i="33"/>
  <c r="J562" i="33"/>
  <c r="G561" i="33"/>
  <c r="E561" i="33"/>
  <c r="D561" i="33"/>
  <c r="C561" i="33"/>
  <c r="I561" i="33" s="1"/>
  <c r="J561" i="33" s="1"/>
  <c r="B561" i="33"/>
  <c r="S560" i="33"/>
  <c r="R560" i="33"/>
  <c r="Q560" i="33"/>
  <c r="P560" i="33"/>
  <c r="O560" i="33"/>
  <c r="N560" i="33"/>
  <c r="M560" i="33"/>
  <c r="L560" i="33"/>
  <c r="K560" i="33"/>
  <c r="J560" i="33"/>
  <c r="G559" i="33"/>
  <c r="E559" i="33"/>
  <c r="D559" i="33"/>
  <c r="C559" i="33"/>
  <c r="I559" i="33" s="1"/>
  <c r="B559" i="33"/>
  <c r="S558" i="33"/>
  <c r="R558" i="33"/>
  <c r="Q558" i="33"/>
  <c r="P558" i="33"/>
  <c r="O558" i="33"/>
  <c r="N558" i="33"/>
  <c r="M558" i="33"/>
  <c r="L558" i="33"/>
  <c r="K558" i="33"/>
  <c r="J558" i="33"/>
  <c r="G557" i="33"/>
  <c r="E557" i="33"/>
  <c r="D557" i="33"/>
  <c r="C557" i="33"/>
  <c r="B557" i="33"/>
  <c r="S556" i="33"/>
  <c r="R556" i="33"/>
  <c r="Q556" i="33"/>
  <c r="P556" i="33"/>
  <c r="O556" i="33"/>
  <c r="N556" i="33"/>
  <c r="M556" i="33"/>
  <c r="L556" i="33"/>
  <c r="K556" i="33"/>
  <c r="J556" i="33"/>
  <c r="G555" i="33"/>
  <c r="E555" i="33"/>
  <c r="D555" i="33"/>
  <c r="C555" i="33"/>
  <c r="I555" i="33" s="1"/>
  <c r="J555" i="33" s="1"/>
  <c r="B555" i="33"/>
  <c r="S554" i="33"/>
  <c r="R554" i="33"/>
  <c r="Q554" i="33"/>
  <c r="P554" i="33"/>
  <c r="O554" i="33"/>
  <c r="N554" i="33"/>
  <c r="M554" i="33"/>
  <c r="L554" i="33"/>
  <c r="K554" i="33"/>
  <c r="J554" i="33"/>
  <c r="G553" i="33"/>
  <c r="E553" i="33"/>
  <c r="D553" i="33"/>
  <c r="C553" i="33"/>
  <c r="B553" i="33"/>
  <c r="B551" i="33"/>
  <c r="S547" i="33"/>
  <c r="R547" i="33"/>
  <c r="Q547" i="33"/>
  <c r="P547" i="33"/>
  <c r="O547" i="33"/>
  <c r="N547" i="33"/>
  <c r="M547" i="33"/>
  <c r="L547" i="33"/>
  <c r="K547" i="33"/>
  <c r="J547" i="33"/>
  <c r="D546" i="33"/>
  <c r="C546" i="33"/>
  <c r="I546" i="33" s="1"/>
  <c r="S545" i="33"/>
  <c r="R545" i="33"/>
  <c r="Q545" i="33"/>
  <c r="P545" i="33"/>
  <c r="O545" i="33"/>
  <c r="N545" i="33"/>
  <c r="M545" i="33"/>
  <c r="L545" i="33"/>
  <c r="K545" i="33"/>
  <c r="J545" i="33"/>
  <c r="D544" i="33"/>
  <c r="C544" i="33"/>
  <c r="I544" i="33" s="1"/>
  <c r="S543" i="33"/>
  <c r="R543" i="33"/>
  <c r="Q543" i="33"/>
  <c r="P543" i="33"/>
  <c r="O543" i="33"/>
  <c r="N543" i="33"/>
  <c r="M543" i="33"/>
  <c r="L543" i="33"/>
  <c r="K543" i="33"/>
  <c r="J543" i="33"/>
  <c r="D542" i="33"/>
  <c r="C542" i="33"/>
  <c r="I542" i="33" s="1"/>
  <c r="S541" i="33"/>
  <c r="R541" i="33"/>
  <c r="Q541" i="33"/>
  <c r="P541" i="33"/>
  <c r="O541" i="33"/>
  <c r="N541" i="33"/>
  <c r="M541" i="33"/>
  <c r="L541" i="33"/>
  <c r="K541" i="33"/>
  <c r="J541" i="33"/>
  <c r="D540" i="33"/>
  <c r="C540" i="33"/>
  <c r="I540" i="33" s="1"/>
  <c r="G540" i="33" s="1"/>
  <c r="S539" i="33"/>
  <c r="R539" i="33"/>
  <c r="Q539" i="33"/>
  <c r="P539" i="33"/>
  <c r="O539" i="33"/>
  <c r="N539" i="33"/>
  <c r="M539" i="33"/>
  <c r="L539" i="33"/>
  <c r="K539" i="33"/>
  <c r="J539" i="33"/>
  <c r="D538" i="33"/>
  <c r="C538" i="33"/>
  <c r="I538" i="33" s="1"/>
  <c r="S537" i="33"/>
  <c r="R537" i="33"/>
  <c r="Q537" i="33"/>
  <c r="P537" i="33"/>
  <c r="O537" i="33"/>
  <c r="N537" i="33"/>
  <c r="M537" i="33"/>
  <c r="L537" i="33"/>
  <c r="K537" i="33"/>
  <c r="J537" i="33"/>
  <c r="D536" i="33"/>
  <c r="S535" i="33"/>
  <c r="R535" i="33"/>
  <c r="Q535" i="33"/>
  <c r="P535" i="33"/>
  <c r="O535" i="33"/>
  <c r="N535" i="33"/>
  <c r="M535" i="33"/>
  <c r="L535" i="33"/>
  <c r="K535" i="33"/>
  <c r="J535" i="33"/>
  <c r="D534" i="33"/>
  <c r="S533" i="33"/>
  <c r="R533" i="33"/>
  <c r="Q533" i="33"/>
  <c r="P533" i="33"/>
  <c r="O533" i="33"/>
  <c r="N533" i="33"/>
  <c r="M533" i="33"/>
  <c r="L533" i="33"/>
  <c r="K533" i="33"/>
  <c r="J533" i="33"/>
  <c r="D532" i="33"/>
  <c r="S531" i="33"/>
  <c r="R531" i="33"/>
  <c r="Q531" i="33"/>
  <c r="P531" i="33"/>
  <c r="O531" i="33"/>
  <c r="N531" i="33"/>
  <c r="M531" i="33"/>
  <c r="L531" i="33"/>
  <c r="K531" i="33"/>
  <c r="J531" i="33"/>
  <c r="D530" i="33"/>
  <c r="S529" i="33"/>
  <c r="R529" i="33"/>
  <c r="Q529" i="33"/>
  <c r="P529" i="33"/>
  <c r="O529" i="33"/>
  <c r="N529" i="33"/>
  <c r="M529" i="33"/>
  <c r="L529" i="33"/>
  <c r="K529" i="33"/>
  <c r="J529" i="33"/>
  <c r="D528" i="33"/>
  <c r="S527" i="33"/>
  <c r="R527" i="33"/>
  <c r="Q527" i="33"/>
  <c r="P527" i="33"/>
  <c r="O527" i="33"/>
  <c r="N527" i="33"/>
  <c r="M527" i="33"/>
  <c r="L527" i="33"/>
  <c r="K527" i="33"/>
  <c r="J527" i="33"/>
  <c r="D526" i="33"/>
  <c r="S525" i="33"/>
  <c r="R525" i="33"/>
  <c r="Q525" i="33"/>
  <c r="P525" i="33"/>
  <c r="O525" i="33"/>
  <c r="N525" i="33"/>
  <c r="M525" i="33"/>
  <c r="L525" i="33"/>
  <c r="K525" i="33"/>
  <c r="J525" i="33"/>
  <c r="D524" i="33"/>
  <c r="S523" i="33"/>
  <c r="R523" i="33"/>
  <c r="Q523" i="33"/>
  <c r="P523" i="33"/>
  <c r="O523" i="33"/>
  <c r="N523" i="33"/>
  <c r="M523" i="33"/>
  <c r="L523" i="33"/>
  <c r="K523" i="33"/>
  <c r="J523" i="33"/>
  <c r="D522" i="33"/>
  <c r="S521" i="33"/>
  <c r="R521" i="33"/>
  <c r="Q521" i="33"/>
  <c r="P521" i="33"/>
  <c r="O521" i="33"/>
  <c r="N521" i="33"/>
  <c r="M521" i="33"/>
  <c r="L521" i="33"/>
  <c r="K521" i="33"/>
  <c r="J521" i="33"/>
  <c r="D520" i="33"/>
  <c r="S519" i="33"/>
  <c r="R519" i="33"/>
  <c r="Q519" i="33"/>
  <c r="P519" i="33"/>
  <c r="O519" i="33"/>
  <c r="N519" i="33"/>
  <c r="M519" i="33"/>
  <c r="L519" i="33"/>
  <c r="K519" i="33"/>
  <c r="J519" i="33"/>
  <c r="D518" i="33"/>
  <c r="S517" i="33"/>
  <c r="R517" i="33"/>
  <c r="Q517" i="33"/>
  <c r="P517" i="33"/>
  <c r="O517" i="33"/>
  <c r="N517" i="33"/>
  <c r="M517" i="33"/>
  <c r="L517" i="33"/>
  <c r="K517" i="33"/>
  <c r="J517" i="33"/>
  <c r="D516" i="33"/>
  <c r="S515" i="33"/>
  <c r="R515" i="33"/>
  <c r="Q515" i="33"/>
  <c r="P515" i="33"/>
  <c r="O515" i="33"/>
  <c r="N515" i="33"/>
  <c r="M515" i="33"/>
  <c r="L515" i="33"/>
  <c r="K515" i="33"/>
  <c r="J515" i="33"/>
  <c r="D514" i="33"/>
  <c r="S513" i="33"/>
  <c r="R513" i="33"/>
  <c r="Q513" i="33"/>
  <c r="P513" i="33"/>
  <c r="O513" i="33"/>
  <c r="N513" i="33"/>
  <c r="M513" i="33"/>
  <c r="L513" i="33"/>
  <c r="K513" i="33"/>
  <c r="J513" i="33"/>
  <c r="D512" i="33"/>
  <c r="S511" i="33"/>
  <c r="R511" i="33"/>
  <c r="Q511" i="33"/>
  <c r="P511" i="33"/>
  <c r="O511" i="33"/>
  <c r="N511" i="33"/>
  <c r="M511" i="33"/>
  <c r="L511" i="33"/>
  <c r="K511" i="33"/>
  <c r="J511" i="33"/>
  <c r="D510" i="33"/>
  <c r="S509" i="33"/>
  <c r="R509" i="33"/>
  <c r="Q509" i="33"/>
  <c r="P509" i="33"/>
  <c r="O509" i="33"/>
  <c r="N509" i="33"/>
  <c r="M509" i="33"/>
  <c r="L509" i="33"/>
  <c r="K509" i="33"/>
  <c r="J509" i="33"/>
  <c r="D508" i="33"/>
  <c r="S501" i="33"/>
  <c r="R501" i="33"/>
  <c r="Q501" i="33"/>
  <c r="P501" i="33"/>
  <c r="O501" i="33"/>
  <c r="N501" i="33"/>
  <c r="M501" i="33"/>
  <c r="L501" i="33"/>
  <c r="K501" i="33"/>
  <c r="J501" i="33"/>
  <c r="D500" i="33"/>
  <c r="S499" i="33"/>
  <c r="R499" i="33"/>
  <c r="Q499" i="33"/>
  <c r="P499" i="33"/>
  <c r="O499" i="33"/>
  <c r="N499" i="33"/>
  <c r="M499" i="33"/>
  <c r="L499" i="33"/>
  <c r="K499" i="33"/>
  <c r="J499" i="33"/>
  <c r="D498" i="33"/>
  <c r="S497" i="33"/>
  <c r="R497" i="33"/>
  <c r="Q497" i="33"/>
  <c r="P497" i="33"/>
  <c r="O497" i="33"/>
  <c r="N497" i="33"/>
  <c r="M497" i="33"/>
  <c r="L497" i="33"/>
  <c r="K497" i="33"/>
  <c r="J497" i="33"/>
  <c r="D496" i="33"/>
  <c r="S495" i="33"/>
  <c r="R495" i="33"/>
  <c r="Q495" i="33"/>
  <c r="P495" i="33"/>
  <c r="O495" i="33"/>
  <c r="N495" i="33"/>
  <c r="M495" i="33"/>
  <c r="L495" i="33"/>
  <c r="K495" i="33"/>
  <c r="J495" i="33"/>
  <c r="D494" i="33"/>
  <c r="S493" i="33"/>
  <c r="R493" i="33"/>
  <c r="Q493" i="33"/>
  <c r="P493" i="33"/>
  <c r="O493" i="33"/>
  <c r="N493" i="33"/>
  <c r="M493" i="33"/>
  <c r="L493" i="33"/>
  <c r="K493" i="33"/>
  <c r="J493" i="33"/>
  <c r="D492" i="33"/>
  <c r="S491" i="33"/>
  <c r="R491" i="33"/>
  <c r="Q491" i="33"/>
  <c r="P491" i="33"/>
  <c r="O491" i="33"/>
  <c r="N491" i="33"/>
  <c r="M491" i="33"/>
  <c r="L491" i="33"/>
  <c r="K491" i="33"/>
  <c r="J491" i="33"/>
  <c r="D490" i="33"/>
  <c r="R489" i="33"/>
  <c r="P489" i="33"/>
  <c r="O489" i="33"/>
  <c r="L489" i="33"/>
  <c r="K489" i="33"/>
  <c r="D488" i="33"/>
  <c r="S487" i="33"/>
  <c r="R487" i="33"/>
  <c r="Q487" i="33"/>
  <c r="P487" i="33"/>
  <c r="O487" i="33"/>
  <c r="N487" i="33"/>
  <c r="M487" i="33"/>
  <c r="L487" i="33"/>
  <c r="K487" i="33"/>
  <c r="J487" i="33"/>
  <c r="D486" i="33"/>
  <c r="S485" i="33"/>
  <c r="R485" i="33"/>
  <c r="Q485" i="33"/>
  <c r="P485" i="33"/>
  <c r="O485" i="33"/>
  <c r="N485" i="33"/>
  <c r="M485" i="33"/>
  <c r="L485" i="33"/>
  <c r="K485" i="33"/>
  <c r="J485" i="33"/>
  <c r="D484" i="33"/>
  <c r="S483" i="33"/>
  <c r="R483" i="33"/>
  <c r="Q483" i="33"/>
  <c r="P483" i="33"/>
  <c r="O483" i="33"/>
  <c r="N483" i="33"/>
  <c r="M483" i="33"/>
  <c r="L483" i="33"/>
  <c r="K483" i="33"/>
  <c r="J483" i="33"/>
  <c r="D482" i="33"/>
  <c r="S481" i="33"/>
  <c r="R481" i="33"/>
  <c r="Q481" i="33"/>
  <c r="P481" i="33"/>
  <c r="O481" i="33"/>
  <c r="N481" i="33"/>
  <c r="M481" i="33"/>
  <c r="L481" i="33"/>
  <c r="K481" i="33"/>
  <c r="J481" i="33"/>
  <c r="D480" i="33"/>
  <c r="S479" i="33"/>
  <c r="R479" i="33"/>
  <c r="Q479" i="33"/>
  <c r="P479" i="33"/>
  <c r="O479" i="33"/>
  <c r="N479" i="33"/>
  <c r="M479" i="33"/>
  <c r="L479" i="33"/>
  <c r="K479" i="33"/>
  <c r="J479" i="33"/>
  <c r="D478" i="33"/>
  <c r="S477" i="33"/>
  <c r="R477" i="33"/>
  <c r="Q477" i="33"/>
  <c r="P477" i="33"/>
  <c r="O477" i="33"/>
  <c r="N477" i="33"/>
  <c r="M477" i="33"/>
  <c r="L477" i="33"/>
  <c r="K477" i="33"/>
  <c r="J477" i="33"/>
  <c r="D476" i="33"/>
  <c r="S475" i="33"/>
  <c r="R475" i="33"/>
  <c r="Q475" i="33"/>
  <c r="P475" i="33"/>
  <c r="O475" i="33"/>
  <c r="N475" i="33"/>
  <c r="M475" i="33"/>
  <c r="L475" i="33"/>
  <c r="K475" i="33"/>
  <c r="J475" i="33"/>
  <c r="D474" i="33"/>
  <c r="S473" i="33"/>
  <c r="R473" i="33"/>
  <c r="Q473" i="33"/>
  <c r="P473" i="33"/>
  <c r="O473" i="33"/>
  <c r="N473" i="33"/>
  <c r="M473" i="33"/>
  <c r="L473" i="33"/>
  <c r="K473" i="33"/>
  <c r="J473" i="33"/>
  <c r="D472" i="33"/>
  <c r="S471" i="33"/>
  <c r="R471" i="33"/>
  <c r="Q471" i="33"/>
  <c r="P471" i="33"/>
  <c r="O471" i="33"/>
  <c r="N471" i="33"/>
  <c r="M471" i="33"/>
  <c r="L471" i="33"/>
  <c r="K471" i="33"/>
  <c r="J471" i="33"/>
  <c r="D470" i="33"/>
  <c r="S469" i="33"/>
  <c r="R469" i="33"/>
  <c r="Q469" i="33"/>
  <c r="P469" i="33"/>
  <c r="O469" i="33"/>
  <c r="N469" i="33"/>
  <c r="M469" i="33"/>
  <c r="L469" i="33"/>
  <c r="K469" i="33"/>
  <c r="J469" i="33"/>
  <c r="D468" i="33"/>
  <c r="S467" i="33"/>
  <c r="R467" i="33"/>
  <c r="Q467" i="33"/>
  <c r="P467" i="33"/>
  <c r="O467" i="33"/>
  <c r="N467" i="33"/>
  <c r="M467" i="33"/>
  <c r="L467" i="33"/>
  <c r="K467" i="33"/>
  <c r="J467" i="33"/>
  <c r="D466" i="33"/>
  <c r="S465" i="33"/>
  <c r="R465" i="33"/>
  <c r="Q465" i="33"/>
  <c r="P465" i="33"/>
  <c r="O465" i="33"/>
  <c r="N465" i="33"/>
  <c r="M465" i="33"/>
  <c r="L465" i="33"/>
  <c r="K465" i="33"/>
  <c r="J465" i="33"/>
  <c r="D464" i="33"/>
  <c r="S463" i="33"/>
  <c r="R463" i="33"/>
  <c r="Q463" i="33"/>
  <c r="P463" i="33"/>
  <c r="O463" i="33"/>
  <c r="N463" i="33"/>
  <c r="M463" i="33"/>
  <c r="L463" i="33"/>
  <c r="K463" i="33"/>
  <c r="J463" i="33"/>
  <c r="D462" i="33"/>
  <c r="S456" i="33"/>
  <c r="R456" i="33"/>
  <c r="Q456" i="33"/>
  <c r="P456" i="33"/>
  <c r="O456" i="33"/>
  <c r="N456" i="33"/>
  <c r="M456" i="33"/>
  <c r="L456" i="33"/>
  <c r="K456" i="33"/>
  <c r="J456" i="33"/>
  <c r="D455" i="33"/>
  <c r="C455" i="33"/>
  <c r="I455" i="33" s="1"/>
  <c r="S454" i="33"/>
  <c r="R454" i="33"/>
  <c r="Q454" i="33"/>
  <c r="P454" i="33"/>
  <c r="O454" i="33"/>
  <c r="N454" i="33"/>
  <c r="M454" i="33"/>
  <c r="L454" i="33"/>
  <c r="K454" i="33"/>
  <c r="J454" i="33"/>
  <c r="D453" i="33"/>
  <c r="C453" i="33"/>
  <c r="I453" i="33" s="1"/>
  <c r="S452" i="33"/>
  <c r="R452" i="33"/>
  <c r="Q452" i="33"/>
  <c r="P452" i="33"/>
  <c r="O452" i="33"/>
  <c r="N452" i="33"/>
  <c r="M452" i="33"/>
  <c r="L452" i="33"/>
  <c r="K452" i="33"/>
  <c r="J452" i="33"/>
  <c r="D451" i="33"/>
  <c r="S450" i="33"/>
  <c r="R450" i="33"/>
  <c r="Q450" i="33"/>
  <c r="P450" i="33"/>
  <c r="O450" i="33"/>
  <c r="N450" i="33"/>
  <c r="M450" i="33"/>
  <c r="L450" i="33"/>
  <c r="K450" i="33"/>
  <c r="J450" i="33"/>
  <c r="D449" i="33"/>
  <c r="S448" i="33"/>
  <c r="R448" i="33"/>
  <c r="Q448" i="33"/>
  <c r="P448" i="33"/>
  <c r="O448" i="33"/>
  <c r="N448" i="33"/>
  <c r="M448" i="33"/>
  <c r="L448" i="33"/>
  <c r="K448" i="33"/>
  <c r="J448" i="33"/>
  <c r="D447" i="33"/>
  <c r="S446" i="33"/>
  <c r="R446" i="33"/>
  <c r="Q446" i="33"/>
  <c r="P446" i="33"/>
  <c r="O446" i="33"/>
  <c r="N446" i="33"/>
  <c r="M446" i="33"/>
  <c r="L446" i="33"/>
  <c r="K446" i="33"/>
  <c r="J446" i="33"/>
  <c r="D445" i="33"/>
  <c r="S444" i="33"/>
  <c r="R444" i="33"/>
  <c r="Q444" i="33"/>
  <c r="P444" i="33"/>
  <c r="O444" i="33"/>
  <c r="N444" i="33"/>
  <c r="M444" i="33"/>
  <c r="L444" i="33"/>
  <c r="K444" i="33"/>
  <c r="J444" i="33"/>
  <c r="D443" i="33"/>
  <c r="S442" i="33"/>
  <c r="R442" i="33"/>
  <c r="Q442" i="33"/>
  <c r="P442" i="33"/>
  <c r="O442" i="33"/>
  <c r="N442" i="33"/>
  <c r="M442" i="33"/>
  <c r="L442" i="33"/>
  <c r="K442" i="33"/>
  <c r="J442" i="33"/>
  <c r="D441" i="33"/>
  <c r="S440" i="33"/>
  <c r="R440" i="33"/>
  <c r="Q440" i="33"/>
  <c r="P440" i="33"/>
  <c r="O440" i="33"/>
  <c r="N440" i="33"/>
  <c r="M440" i="33"/>
  <c r="L440" i="33"/>
  <c r="K440" i="33"/>
  <c r="J440" i="33"/>
  <c r="D439" i="33"/>
  <c r="S438" i="33"/>
  <c r="R438" i="33"/>
  <c r="Q438" i="33"/>
  <c r="P438" i="33"/>
  <c r="O438" i="33"/>
  <c r="N438" i="33"/>
  <c r="M438" i="33"/>
  <c r="L438" i="33"/>
  <c r="K438" i="33"/>
  <c r="J438" i="33"/>
  <c r="D437" i="33"/>
  <c r="S436" i="33"/>
  <c r="R436" i="33"/>
  <c r="Q436" i="33"/>
  <c r="P436" i="33"/>
  <c r="O436" i="33"/>
  <c r="N436" i="33"/>
  <c r="M436" i="33"/>
  <c r="L436" i="33"/>
  <c r="K436" i="33"/>
  <c r="J436" i="33"/>
  <c r="D435" i="33"/>
  <c r="S434" i="33"/>
  <c r="R434" i="33"/>
  <c r="Q434" i="33"/>
  <c r="P434" i="33"/>
  <c r="O434" i="33"/>
  <c r="N434" i="33"/>
  <c r="M434" i="33"/>
  <c r="L434" i="33"/>
  <c r="K434" i="33"/>
  <c r="J434" i="33"/>
  <c r="D433" i="33"/>
  <c r="S432" i="33"/>
  <c r="R432" i="33"/>
  <c r="Q432" i="33"/>
  <c r="P432" i="33"/>
  <c r="O432" i="33"/>
  <c r="N432" i="33"/>
  <c r="M432" i="33"/>
  <c r="L432" i="33"/>
  <c r="K432" i="33"/>
  <c r="J432" i="33"/>
  <c r="D431" i="33"/>
  <c r="S430" i="33"/>
  <c r="R430" i="33"/>
  <c r="Q430" i="33"/>
  <c r="P430" i="33"/>
  <c r="O430" i="33"/>
  <c r="N430" i="33"/>
  <c r="M430" i="33"/>
  <c r="L430" i="33"/>
  <c r="K430" i="33"/>
  <c r="J430" i="33"/>
  <c r="D429" i="33"/>
  <c r="S428" i="33"/>
  <c r="R428" i="33"/>
  <c r="Q428" i="33"/>
  <c r="P428" i="33"/>
  <c r="O428" i="33"/>
  <c r="N428" i="33"/>
  <c r="M428" i="33"/>
  <c r="L428" i="33"/>
  <c r="K428" i="33"/>
  <c r="J428" i="33"/>
  <c r="D427" i="33"/>
  <c r="S426" i="33"/>
  <c r="R426" i="33"/>
  <c r="Q426" i="33"/>
  <c r="P426" i="33"/>
  <c r="O426" i="33"/>
  <c r="N426" i="33"/>
  <c r="M426" i="33"/>
  <c r="L426" i="33"/>
  <c r="K426" i="33"/>
  <c r="J426" i="33"/>
  <c r="D425" i="33"/>
  <c r="S424" i="33"/>
  <c r="R424" i="33"/>
  <c r="Q424" i="33"/>
  <c r="P424" i="33"/>
  <c r="O424" i="33"/>
  <c r="N424" i="33"/>
  <c r="M424" i="33"/>
  <c r="L424" i="33"/>
  <c r="K424" i="33"/>
  <c r="J424" i="33"/>
  <c r="D423" i="33"/>
  <c r="S422" i="33"/>
  <c r="R422" i="33"/>
  <c r="Q422" i="33"/>
  <c r="P422" i="33"/>
  <c r="O422" i="33"/>
  <c r="N422" i="33"/>
  <c r="M422" i="33"/>
  <c r="L422" i="33"/>
  <c r="K422" i="33"/>
  <c r="J422" i="33"/>
  <c r="D421" i="33"/>
  <c r="S420" i="33"/>
  <c r="R420" i="33"/>
  <c r="Q420" i="33"/>
  <c r="P420" i="33"/>
  <c r="O420" i="33"/>
  <c r="N420" i="33"/>
  <c r="M420" i="33"/>
  <c r="L420" i="33"/>
  <c r="K420" i="33"/>
  <c r="J420" i="33"/>
  <c r="D419" i="33"/>
  <c r="S418" i="33"/>
  <c r="R418" i="33"/>
  <c r="Q418" i="33"/>
  <c r="P418" i="33"/>
  <c r="O418" i="33"/>
  <c r="N418" i="33"/>
  <c r="M418" i="33"/>
  <c r="L418" i="33"/>
  <c r="K418" i="33"/>
  <c r="J418" i="33"/>
  <c r="D417" i="33"/>
  <c r="S408" i="33"/>
  <c r="R408" i="33"/>
  <c r="Q408" i="33"/>
  <c r="P408" i="33"/>
  <c r="O408" i="33"/>
  <c r="N408" i="33"/>
  <c r="M408" i="33"/>
  <c r="L408" i="33"/>
  <c r="K408" i="33"/>
  <c r="J408" i="33"/>
  <c r="D407" i="33"/>
  <c r="C407" i="33"/>
  <c r="I407" i="33" s="1"/>
  <c r="G407" i="33" s="1"/>
  <c r="S406" i="33"/>
  <c r="R406" i="33"/>
  <c r="Q406" i="33"/>
  <c r="P406" i="33"/>
  <c r="O406" i="33"/>
  <c r="N406" i="33"/>
  <c r="M406" i="33"/>
  <c r="L406" i="33"/>
  <c r="K406" i="33"/>
  <c r="J406" i="33"/>
  <c r="D405" i="33"/>
  <c r="C405" i="33"/>
  <c r="I405" i="33" s="1"/>
  <c r="S404" i="33"/>
  <c r="R404" i="33"/>
  <c r="Q404" i="33"/>
  <c r="P404" i="33"/>
  <c r="O404" i="33"/>
  <c r="N404" i="33"/>
  <c r="M404" i="33"/>
  <c r="L404" i="33"/>
  <c r="K404" i="33"/>
  <c r="J404" i="33"/>
  <c r="D403" i="33"/>
  <c r="C403" i="33"/>
  <c r="I403" i="33" s="1"/>
  <c r="G403" i="33" s="1"/>
  <c r="S402" i="33"/>
  <c r="R402" i="33"/>
  <c r="Q402" i="33"/>
  <c r="P402" i="33"/>
  <c r="O402" i="33"/>
  <c r="N402" i="33"/>
  <c r="M402" i="33"/>
  <c r="L402" i="33"/>
  <c r="K402" i="33"/>
  <c r="J402" i="33"/>
  <c r="D401" i="33"/>
  <c r="C401" i="33"/>
  <c r="I401" i="33" s="1"/>
  <c r="S400" i="33"/>
  <c r="R400" i="33"/>
  <c r="Q400" i="33"/>
  <c r="P400" i="33"/>
  <c r="O400" i="33"/>
  <c r="N400" i="33"/>
  <c r="M400" i="33"/>
  <c r="L400" i="33"/>
  <c r="K400" i="33"/>
  <c r="J400" i="33"/>
  <c r="D399" i="33"/>
  <c r="C399" i="33"/>
  <c r="I399" i="33" s="1"/>
  <c r="G399" i="33" s="1"/>
  <c r="S398" i="33"/>
  <c r="R398" i="33"/>
  <c r="Q398" i="33"/>
  <c r="P398" i="33"/>
  <c r="O398" i="33"/>
  <c r="N398" i="33"/>
  <c r="M398" i="33"/>
  <c r="L398" i="33"/>
  <c r="K398" i="33"/>
  <c r="J398" i="33"/>
  <c r="D397" i="33"/>
  <c r="C397" i="33"/>
  <c r="I397" i="33" s="1"/>
  <c r="S396" i="33"/>
  <c r="R396" i="33"/>
  <c r="Q396" i="33"/>
  <c r="P396" i="33"/>
  <c r="O396" i="33"/>
  <c r="N396" i="33"/>
  <c r="M396" i="33"/>
  <c r="L396" i="33"/>
  <c r="K396" i="33"/>
  <c r="J396" i="33"/>
  <c r="D395" i="33"/>
  <c r="C395" i="33"/>
  <c r="I395" i="33" s="1"/>
  <c r="G395" i="33" s="1"/>
  <c r="S394" i="33"/>
  <c r="R394" i="33"/>
  <c r="Q394" i="33"/>
  <c r="P394" i="33"/>
  <c r="O394" i="33"/>
  <c r="N394" i="33"/>
  <c r="M394" i="33"/>
  <c r="L394" i="33"/>
  <c r="K394" i="33"/>
  <c r="J394" i="33"/>
  <c r="D393" i="33"/>
  <c r="S392" i="33"/>
  <c r="R392" i="33"/>
  <c r="Q392" i="33"/>
  <c r="P392" i="33"/>
  <c r="O392" i="33"/>
  <c r="N392" i="33"/>
  <c r="M392" i="33"/>
  <c r="L392" i="33"/>
  <c r="K392" i="33"/>
  <c r="J392" i="33"/>
  <c r="D391" i="33"/>
  <c r="S390" i="33"/>
  <c r="R390" i="33"/>
  <c r="Q390" i="33"/>
  <c r="P390" i="33"/>
  <c r="O390" i="33"/>
  <c r="N390" i="33"/>
  <c r="M390" i="33"/>
  <c r="L390" i="33"/>
  <c r="K390" i="33"/>
  <c r="J390" i="33"/>
  <c r="D389" i="33"/>
  <c r="S388" i="33"/>
  <c r="R388" i="33"/>
  <c r="Q388" i="33"/>
  <c r="P388" i="33"/>
  <c r="O388" i="33"/>
  <c r="N388" i="33"/>
  <c r="M388" i="33"/>
  <c r="L388" i="33"/>
  <c r="K388" i="33"/>
  <c r="J388" i="33"/>
  <c r="D387" i="33"/>
  <c r="S386" i="33"/>
  <c r="R386" i="33"/>
  <c r="Q386" i="33"/>
  <c r="P386" i="33"/>
  <c r="O386" i="33"/>
  <c r="N386" i="33"/>
  <c r="M386" i="33"/>
  <c r="L386" i="33"/>
  <c r="K386" i="33"/>
  <c r="J386" i="33"/>
  <c r="D385" i="33"/>
  <c r="S384" i="33"/>
  <c r="R384" i="33"/>
  <c r="Q384" i="33"/>
  <c r="P384" i="33"/>
  <c r="O384" i="33"/>
  <c r="N384" i="33"/>
  <c r="M384" i="33"/>
  <c r="L384" i="33"/>
  <c r="K384" i="33"/>
  <c r="J384" i="33"/>
  <c r="D383" i="33"/>
  <c r="S382" i="33"/>
  <c r="R382" i="33"/>
  <c r="Q382" i="33"/>
  <c r="P382" i="33"/>
  <c r="O382" i="33"/>
  <c r="N382" i="33"/>
  <c r="M382" i="33"/>
  <c r="L382" i="33"/>
  <c r="K382" i="33"/>
  <c r="J382" i="33"/>
  <c r="D381" i="33"/>
  <c r="S380" i="33"/>
  <c r="R380" i="33"/>
  <c r="Q380" i="33"/>
  <c r="P380" i="33"/>
  <c r="O380" i="33"/>
  <c r="N380" i="33"/>
  <c r="M380" i="33"/>
  <c r="L380" i="33"/>
  <c r="K380" i="33"/>
  <c r="J380" i="33"/>
  <c r="D379" i="33"/>
  <c r="S378" i="33"/>
  <c r="R378" i="33"/>
  <c r="Q378" i="33"/>
  <c r="P378" i="33"/>
  <c r="O378" i="33"/>
  <c r="N378" i="33"/>
  <c r="M378" i="33"/>
  <c r="L378" i="33"/>
  <c r="K378" i="33"/>
  <c r="J378" i="33"/>
  <c r="D377" i="33"/>
  <c r="S376" i="33"/>
  <c r="R376" i="33"/>
  <c r="Q376" i="33"/>
  <c r="P376" i="33"/>
  <c r="O376" i="33"/>
  <c r="N376" i="33"/>
  <c r="M376" i="33"/>
  <c r="L376" i="33"/>
  <c r="K376" i="33"/>
  <c r="J376" i="33"/>
  <c r="D375" i="33"/>
  <c r="S374" i="33"/>
  <c r="R374" i="33"/>
  <c r="Q374" i="33"/>
  <c r="P374" i="33"/>
  <c r="O374" i="33"/>
  <c r="N374" i="33"/>
  <c r="M374" i="33"/>
  <c r="L374" i="33"/>
  <c r="K374" i="33"/>
  <c r="J374" i="33"/>
  <c r="D373" i="33"/>
  <c r="S372" i="33"/>
  <c r="R372" i="33"/>
  <c r="Q372" i="33"/>
  <c r="P372" i="33"/>
  <c r="O372" i="33"/>
  <c r="N372" i="33"/>
  <c r="M372" i="33"/>
  <c r="L372" i="33"/>
  <c r="K372" i="33"/>
  <c r="J372" i="33"/>
  <c r="D371" i="33"/>
  <c r="S370" i="33"/>
  <c r="R370" i="33"/>
  <c r="Q370" i="33"/>
  <c r="P370" i="33"/>
  <c r="O370" i="33"/>
  <c r="N370" i="33"/>
  <c r="M370" i="33"/>
  <c r="L370" i="33"/>
  <c r="K370" i="33"/>
  <c r="J370" i="33"/>
  <c r="D369" i="33"/>
  <c r="S368" i="33"/>
  <c r="R368" i="33"/>
  <c r="Q368" i="33"/>
  <c r="P368" i="33"/>
  <c r="O368" i="33"/>
  <c r="N368" i="33"/>
  <c r="M368" i="33"/>
  <c r="L368" i="33"/>
  <c r="K368" i="33"/>
  <c r="J368" i="33"/>
  <c r="D367" i="33"/>
  <c r="S366" i="33"/>
  <c r="R366" i="33"/>
  <c r="Q366" i="33"/>
  <c r="P366" i="33"/>
  <c r="O366" i="33"/>
  <c r="N366" i="33"/>
  <c r="M366" i="33"/>
  <c r="L366" i="33"/>
  <c r="K366" i="33"/>
  <c r="J366" i="33"/>
  <c r="D365" i="33"/>
  <c r="S364" i="33"/>
  <c r="R364" i="33"/>
  <c r="Q364" i="33"/>
  <c r="P364" i="33"/>
  <c r="O364" i="33"/>
  <c r="N364" i="33"/>
  <c r="M364" i="33"/>
  <c r="L364" i="33"/>
  <c r="K364" i="33"/>
  <c r="J364" i="33"/>
  <c r="D363" i="33"/>
  <c r="S362" i="33"/>
  <c r="R362" i="33"/>
  <c r="Q362" i="33"/>
  <c r="P362" i="33"/>
  <c r="O362" i="33"/>
  <c r="N362" i="33"/>
  <c r="M362" i="33"/>
  <c r="L362" i="33"/>
  <c r="K362" i="33"/>
  <c r="J362" i="33"/>
  <c r="D361" i="33"/>
  <c r="S360" i="33"/>
  <c r="R360" i="33"/>
  <c r="Q360" i="33"/>
  <c r="P360" i="33"/>
  <c r="O360" i="33"/>
  <c r="N360" i="33"/>
  <c r="M360" i="33"/>
  <c r="L360" i="33"/>
  <c r="K360" i="33"/>
  <c r="J360" i="33"/>
  <c r="D359" i="33"/>
  <c r="S358" i="33"/>
  <c r="R358" i="33"/>
  <c r="Q358" i="33"/>
  <c r="P358" i="33"/>
  <c r="O358" i="33"/>
  <c r="N358" i="33"/>
  <c r="M358" i="33"/>
  <c r="L358" i="33"/>
  <c r="K358" i="33"/>
  <c r="J358" i="33"/>
  <c r="D357" i="33"/>
  <c r="S356" i="33"/>
  <c r="R356" i="33"/>
  <c r="Q356" i="33"/>
  <c r="P356" i="33"/>
  <c r="O356" i="33"/>
  <c r="N356" i="33"/>
  <c r="M356" i="33"/>
  <c r="L356" i="33"/>
  <c r="K356" i="33"/>
  <c r="J356" i="33"/>
  <c r="D355" i="33"/>
  <c r="S354" i="33"/>
  <c r="R354" i="33"/>
  <c r="Q354" i="33"/>
  <c r="P354" i="33"/>
  <c r="O354" i="33"/>
  <c r="N354" i="33"/>
  <c r="M354" i="33"/>
  <c r="L354" i="33"/>
  <c r="K354" i="33"/>
  <c r="J354" i="33"/>
  <c r="D353" i="33"/>
  <c r="S352" i="33"/>
  <c r="R352" i="33"/>
  <c r="Q352" i="33"/>
  <c r="P352" i="33"/>
  <c r="O352" i="33"/>
  <c r="N352" i="33"/>
  <c r="M352" i="33"/>
  <c r="L352" i="33"/>
  <c r="K352" i="33"/>
  <c r="J352" i="33"/>
  <c r="D351" i="33"/>
  <c r="S350" i="33"/>
  <c r="R350" i="33"/>
  <c r="Q350" i="33"/>
  <c r="P350" i="33"/>
  <c r="O350" i="33"/>
  <c r="N350" i="33"/>
  <c r="M350" i="33"/>
  <c r="L350" i="33"/>
  <c r="K350" i="33"/>
  <c r="J350" i="33"/>
  <c r="D349" i="33"/>
  <c r="S348" i="33"/>
  <c r="R348" i="33"/>
  <c r="Q348" i="33"/>
  <c r="P348" i="33"/>
  <c r="O348" i="33"/>
  <c r="N348" i="33"/>
  <c r="M348" i="33"/>
  <c r="L348" i="33"/>
  <c r="K348" i="33"/>
  <c r="J348" i="33"/>
  <c r="D347" i="33"/>
  <c r="S346" i="33"/>
  <c r="R346" i="33"/>
  <c r="Q346" i="33"/>
  <c r="P346" i="33"/>
  <c r="O346" i="33"/>
  <c r="N346" i="33"/>
  <c r="M346" i="33"/>
  <c r="L346" i="33"/>
  <c r="K346" i="33"/>
  <c r="J346" i="33"/>
  <c r="D345" i="33"/>
  <c r="S344" i="33"/>
  <c r="R344" i="33"/>
  <c r="Q344" i="33"/>
  <c r="P344" i="33"/>
  <c r="O344" i="33"/>
  <c r="N344" i="33"/>
  <c r="M344" i="33"/>
  <c r="L344" i="33"/>
  <c r="K344" i="33"/>
  <c r="J344" i="33"/>
  <c r="D343" i="33"/>
  <c r="S342" i="33"/>
  <c r="R342" i="33"/>
  <c r="Q342" i="33"/>
  <c r="P342" i="33"/>
  <c r="O342" i="33"/>
  <c r="N342" i="33"/>
  <c r="M342" i="33"/>
  <c r="L342" i="33"/>
  <c r="K342" i="33"/>
  <c r="J342" i="33"/>
  <c r="D341" i="33"/>
  <c r="S340" i="33"/>
  <c r="R340" i="33"/>
  <c r="Q340" i="33"/>
  <c r="P340" i="33"/>
  <c r="O340" i="33"/>
  <c r="N340" i="33"/>
  <c r="M340" i="33"/>
  <c r="L340" i="33"/>
  <c r="K340" i="33"/>
  <c r="J340" i="33"/>
  <c r="D339" i="33"/>
  <c r="D332" i="33"/>
  <c r="D330" i="33"/>
  <c r="D328" i="33"/>
  <c r="D326" i="33"/>
  <c r="D324" i="33"/>
  <c r="D322" i="33"/>
  <c r="D320" i="33"/>
  <c r="D318" i="33"/>
  <c r="D316" i="33"/>
  <c r="D314" i="33"/>
  <c r="D312" i="33"/>
  <c r="D310" i="33"/>
  <c r="D308" i="33"/>
  <c r="D306" i="33"/>
  <c r="D304" i="33"/>
  <c r="D302" i="33"/>
  <c r="D300" i="33"/>
  <c r="D298" i="33"/>
  <c r="D291" i="33"/>
  <c r="D289" i="33"/>
  <c r="D287" i="33"/>
  <c r="D285" i="33"/>
  <c r="D283" i="33"/>
  <c r="D281" i="33"/>
  <c r="D279" i="33"/>
  <c r="D277" i="33"/>
  <c r="D275" i="33"/>
  <c r="D273" i="33"/>
  <c r="D271" i="33"/>
  <c r="D269" i="33"/>
  <c r="D267" i="33"/>
  <c r="D265" i="33"/>
  <c r="D263" i="33"/>
  <c r="D261" i="33"/>
  <c r="D259" i="33"/>
  <c r="D257" i="33"/>
  <c r="D255" i="33"/>
  <c r="D253" i="33"/>
  <c r="I238" i="33"/>
  <c r="G243" i="33" s="1"/>
  <c r="S232" i="33"/>
  <c r="R232" i="33"/>
  <c r="Q232" i="33"/>
  <c r="P232" i="33"/>
  <c r="O232" i="33"/>
  <c r="N232" i="33"/>
  <c r="M232" i="33"/>
  <c r="L232" i="33"/>
  <c r="K232" i="33"/>
  <c r="J232" i="33"/>
  <c r="E231" i="33"/>
  <c r="D231" i="33"/>
  <c r="C231" i="33"/>
  <c r="I231" i="33" s="1"/>
  <c r="G231" i="33" s="1"/>
  <c r="S230" i="33"/>
  <c r="R230" i="33"/>
  <c r="Q230" i="33"/>
  <c r="P230" i="33"/>
  <c r="O230" i="33"/>
  <c r="N230" i="33"/>
  <c r="M230" i="33"/>
  <c r="L230" i="33"/>
  <c r="K230" i="33"/>
  <c r="J230" i="33"/>
  <c r="E229" i="33"/>
  <c r="O229" i="33" s="1"/>
  <c r="D229" i="33"/>
  <c r="C229" i="33"/>
  <c r="I229" i="33" s="1"/>
  <c r="G229" i="33" s="1"/>
  <c r="S228" i="33"/>
  <c r="R228" i="33"/>
  <c r="Q228" i="33"/>
  <c r="P228" i="33"/>
  <c r="O228" i="33"/>
  <c r="N228" i="33"/>
  <c r="M228" i="33"/>
  <c r="L228" i="33"/>
  <c r="K228" i="33"/>
  <c r="J228" i="33"/>
  <c r="E227" i="33"/>
  <c r="D227" i="33"/>
  <c r="C227" i="33"/>
  <c r="I227" i="33" s="1"/>
  <c r="S226" i="33"/>
  <c r="R226" i="33"/>
  <c r="Q226" i="33"/>
  <c r="P226" i="33"/>
  <c r="O226" i="33"/>
  <c r="N226" i="33"/>
  <c r="M226" i="33"/>
  <c r="L226" i="33"/>
  <c r="K226" i="33"/>
  <c r="J226" i="33"/>
  <c r="E225" i="33"/>
  <c r="O225" i="33" s="1"/>
  <c r="D225" i="33"/>
  <c r="C225" i="33"/>
  <c r="I225" i="33" s="1"/>
  <c r="G225" i="33" s="1"/>
  <c r="S224" i="33"/>
  <c r="R224" i="33"/>
  <c r="Q224" i="33"/>
  <c r="P224" i="33"/>
  <c r="O224" i="33"/>
  <c r="N224" i="33"/>
  <c r="M224" i="33"/>
  <c r="L224" i="33"/>
  <c r="K224" i="33"/>
  <c r="J224" i="33"/>
  <c r="E223" i="33"/>
  <c r="D223" i="33"/>
  <c r="C223" i="33"/>
  <c r="I223" i="33" s="1"/>
  <c r="S222" i="33"/>
  <c r="R222" i="33"/>
  <c r="Q222" i="33"/>
  <c r="P222" i="33"/>
  <c r="O222" i="33"/>
  <c r="N222" i="33"/>
  <c r="M222" i="33"/>
  <c r="L222" i="33"/>
  <c r="K222" i="33"/>
  <c r="J222" i="33"/>
  <c r="E221" i="33"/>
  <c r="D221" i="33"/>
  <c r="C221" i="33"/>
  <c r="I221" i="33" s="1"/>
  <c r="G221" i="33" s="1"/>
  <c r="S220" i="33"/>
  <c r="R220" i="33"/>
  <c r="Q220" i="33"/>
  <c r="P220" i="33"/>
  <c r="O220" i="33"/>
  <c r="N220" i="33"/>
  <c r="M220" i="33"/>
  <c r="L220" i="33"/>
  <c r="K220" i="33"/>
  <c r="J220" i="33"/>
  <c r="D219" i="33"/>
  <c r="S218" i="33"/>
  <c r="R218" i="33"/>
  <c r="Q218" i="33"/>
  <c r="P218" i="33"/>
  <c r="O218" i="33"/>
  <c r="N218" i="33"/>
  <c r="M218" i="33"/>
  <c r="L218" i="33"/>
  <c r="K218" i="33"/>
  <c r="J218" i="33"/>
  <c r="D217" i="33"/>
  <c r="S216" i="33"/>
  <c r="R216" i="33"/>
  <c r="Q216" i="33"/>
  <c r="P216" i="33"/>
  <c r="O216" i="33"/>
  <c r="N216" i="33"/>
  <c r="M216" i="33"/>
  <c r="L216" i="33"/>
  <c r="K216" i="33"/>
  <c r="J216" i="33"/>
  <c r="D215" i="33"/>
  <c r="S214" i="33"/>
  <c r="R214" i="33"/>
  <c r="Q214" i="33"/>
  <c r="P214" i="33"/>
  <c r="O214" i="33"/>
  <c r="N214" i="33"/>
  <c r="M214" i="33"/>
  <c r="L214" i="33"/>
  <c r="K214" i="33"/>
  <c r="J214" i="33"/>
  <c r="D213" i="33"/>
  <c r="S212" i="33"/>
  <c r="R212" i="33"/>
  <c r="Q212" i="33"/>
  <c r="P212" i="33"/>
  <c r="O212" i="33"/>
  <c r="N212" i="33"/>
  <c r="M212" i="33"/>
  <c r="L212" i="33"/>
  <c r="K212" i="33"/>
  <c r="J212" i="33"/>
  <c r="E211" i="33"/>
  <c r="D211" i="33"/>
  <c r="C211" i="33"/>
  <c r="I211" i="33" s="1"/>
  <c r="S210" i="33"/>
  <c r="R210" i="33"/>
  <c r="Q210" i="33"/>
  <c r="P210" i="33"/>
  <c r="O210" i="33"/>
  <c r="N210" i="33"/>
  <c r="M210" i="33"/>
  <c r="L210" i="33"/>
  <c r="K210" i="33"/>
  <c r="J210" i="33"/>
  <c r="D209" i="33"/>
  <c r="S208" i="33"/>
  <c r="R208" i="33"/>
  <c r="Q208" i="33"/>
  <c r="P208" i="33"/>
  <c r="O208" i="33"/>
  <c r="N208" i="33"/>
  <c r="M208" i="33"/>
  <c r="L208" i="33"/>
  <c r="K208" i="33"/>
  <c r="J208" i="33"/>
  <c r="D207" i="33"/>
  <c r="S206" i="33"/>
  <c r="R206" i="33"/>
  <c r="Q206" i="33"/>
  <c r="P206" i="33"/>
  <c r="O206" i="33"/>
  <c r="N206" i="33"/>
  <c r="M206" i="33"/>
  <c r="L206" i="33"/>
  <c r="K206" i="33"/>
  <c r="J206" i="33"/>
  <c r="D205" i="33"/>
  <c r="S204" i="33"/>
  <c r="R204" i="33"/>
  <c r="Q204" i="33"/>
  <c r="P204" i="33"/>
  <c r="O204" i="33"/>
  <c r="N204" i="33"/>
  <c r="M204" i="33"/>
  <c r="L204" i="33"/>
  <c r="K204" i="33"/>
  <c r="J204" i="33"/>
  <c r="D203" i="33"/>
  <c r="S198" i="33"/>
  <c r="R198" i="33"/>
  <c r="Q198" i="33"/>
  <c r="P198" i="33"/>
  <c r="O198" i="33"/>
  <c r="N198" i="33"/>
  <c r="M198" i="33"/>
  <c r="L198" i="33"/>
  <c r="K198" i="33"/>
  <c r="J198" i="33"/>
  <c r="D197" i="33"/>
  <c r="C197" i="33"/>
  <c r="I197" i="33" s="1"/>
  <c r="G197" i="33" s="1"/>
  <c r="S196" i="33"/>
  <c r="R196" i="33"/>
  <c r="Q196" i="33"/>
  <c r="P196" i="33"/>
  <c r="O196" i="33"/>
  <c r="N196" i="33"/>
  <c r="M196" i="33"/>
  <c r="L196" i="33"/>
  <c r="K196" i="33"/>
  <c r="J196" i="33"/>
  <c r="D195" i="33"/>
  <c r="S190" i="33"/>
  <c r="R190" i="33"/>
  <c r="Q190" i="33"/>
  <c r="P190" i="33"/>
  <c r="O190" i="33"/>
  <c r="N190" i="33"/>
  <c r="M190" i="33"/>
  <c r="L190" i="33"/>
  <c r="K190" i="33"/>
  <c r="J190" i="33"/>
  <c r="D189" i="33"/>
  <c r="C189" i="33"/>
  <c r="I189" i="33" s="1"/>
  <c r="G189" i="33" s="1"/>
  <c r="S184" i="33"/>
  <c r="R184" i="33"/>
  <c r="Q184" i="33"/>
  <c r="P184" i="33"/>
  <c r="O184" i="33"/>
  <c r="N184" i="33"/>
  <c r="M184" i="33"/>
  <c r="L184" i="33"/>
  <c r="K184" i="33"/>
  <c r="J184" i="33"/>
  <c r="E183" i="33"/>
  <c r="O183" i="33" s="1"/>
  <c r="D183" i="33"/>
  <c r="C183" i="33"/>
  <c r="I183" i="33" s="1"/>
  <c r="G183" i="33" s="1"/>
  <c r="S182" i="33"/>
  <c r="R182" i="33"/>
  <c r="Q182" i="33"/>
  <c r="P182" i="33"/>
  <c r="O182" i="33"/>
  <c r="N182" i="33"/>
  <c r="M182" i="33"/>
  <c r="L182" i="33"/>
  <c r="K182" i="33"/>
  <c r="J182" i="33"/>
  <c r="E181" i="33"/>
  <c r="D181" i="33"/>
  <c r="C181" i="33"/>
  <c r="I181" i="33" s="1"/>
  <c r="G181" i="33" s="1"/>
  <c r="S180" i="33"/>
  <c r="R180" i="33"/>
  <c r="Q180" i="33"/>
  <c r="P180" i="33"/>
  <c r="O180" i="33"/>
  <c r="N180" i="33"/>
  <c r="M180" i="33"/>
  <c r="L180" i="33"/>
  <c r="K180" i="33"/>
  <c r="J180" i="33"/>
  <c r="D179" i="33"/>
  <c r="C179" i="33"/>
  <c r="I179" i="33" s="1"/>
  <c r="G179" i="33" s="1"/>
  <c r="S178" i="33"/>
  <c r="R178" i="33"/>
  <c r="Q178" i="33"/>
  <c r="P178" i="33"/>
  <c r="O178" i="33"/>
  <c r="N178" i="33"/>
  <c r="M178" i="33"/>
  <c r="L178" i="33"/>
  <c r="K178" i="33"/>
  <c r="J178" i="33"/>
  <c r="E177" i="33"/>
  <c r="D177" i="33"/>
  <c r="C177" i="33"/>
  <c r="I177" i="33" s="1"/>
  <c r="G177" i="33" s="1"/>
  <c r="S176" i="33"/>
  <c r="R176" i="33"/>
  <c r="Q176" i="33"/>
  <c r="P176" i="33"/>
  <c r="O176" i="33"/>
  <c r="N176" i="33"/>
  <c r="M176" i="33"/>
  <c r="L176" i="33"/>
  <c r="K176" i="33"/>
  <c r="J176" i="33"/>
  <c r="D175" i="33"/>
  <c r="S174" i="33"/>
  <c r="R174" i="33"/>
  <c r="Q174" i="33"/>
  <c r="P174" i="33"/>
  <c r="O174" i="33"/>
  <c r="N174" i="33"/>
  <c r="M174" i="33"/>
  <c r="L174" i="33"/>
  <c r="K174" i="33"/>
  <c r="J174" i="33"/>
  <c r="D173" i="33"/>
  <c r="S172" i="33"/>
  <c r="R172" i="33"/>
  <c r="Q172" i="33"/>
  <c r="P172" i="33"/>
  <c r="O172" i="33"/>
  <c r="N172" i="33"/>
  <c r="M172" i="33"/>
  <c r="L172" i="33"/>
  <c r="K172" i="33"/>
  <c r="J172" i="33"/>
  <c r="D171" i="33"/>
  <c r="S170" i="33"/>
  <c r="R170" i="33"/>
  <c r="Q170" i="33"/>
  <c r="P170" i="33"/>
  <c r="O170" i="33"/>
  <c r="N170" i="33"/>
  <c r="M170" i="33"/>
  <c r="L170" i="33"/>
  <c r="K170" i="33"/>
  <c r="J170" i="33"/>
  <c r="D169" i="33"/>
  <c r="S168" i="33"/>
  <c r="R168" i="33"/>
  <c r="Q168" i="33"/>
  <c r="P168" i="33"/>
  <c r="O168" i="33"/>
  <c r="N168" i="33"/>
  <c r="M168" i="33"/>
  <c r="L168" i="33"/>
  <c r="K168" i="33"/>
  <c r="J168" i="33"/>
  <c r="D167" i="33"/>
  <c r="S166" i="33"/>
  <c r="R166" i="33"/>
  <c r="Q166" i="33"/>
  <c r="P166" i="33"/>
  <c r="O166" i="33"/>
  <c r="N166" i="33"/>
  <c r="M166" i="33"/>
  <c r="L166" i="33"/>
  <c r="K166" i="33"/>
  <c r="J166" i="33"/>
  <c r="D165" i="33"/>
  <c r="S164" i="33"/>
  <c r="R164" i="33"/>
  <c r="Q164" i="33"/>
  <c r="P164" i="33"/>
  <c r="O164" i="33"/>
  <c r="N164" i="33"/>
  <c r="M164" i="33"/>
  <c r="L164" i="33"/>
  <c r="K164" i="33"/>
  <c r="J164" i="33"/>
  <c r="D163" i="33"/>
  <c r="S162" i="33"/>
  <c r="R162" i="33"/>
  <c r="Q162" i="33"/>
  <c r="P162" i="33"/>
  <c r="O162" i="33"/>
  <c r="N162" i="33"/>
  <c r="M162" i="33"/>
  <c r="L162" i="33"/>
  <c r="K162" i="33"/>
  <c r="J162" i="33"/>
  <c r="D161" i="33"/>
  <c r="S160" i="33"/>
  <c r="R160" i="33"/>
  <c r="Q160" i="33"/>
  <c r="P160" i="33"/>
  <c r="O160" i="33"/>
  <c r="N160" i="33"/>
  <c r="M160" i="33"/>
  <c r="L160" i="33"/>
  <c r="K160" i="33"/>
  <c r="J160" i="33"/>
  <c r="D159" i="33"/>
  <c r="S158" i="33"/>
  <c r="R158" i="33"/>
  <c r="Q158" i="33"/>
  <c r="P158" i="33"/>
  <c r="O158" i="33"/>
  <c r="N158" i="33"/>
  <c r="M158" i="33"/>
  <c r="L158" i="33"/>
  <c r="K158" i="33"/>
  <c r="J158" i="33"/>
  <c r="D157" i="33"/>
  <c r="D151" i="33"/>
  <c r="D149" i="33"/>
  <c r="D147" i="33"/>
  <c r="D145" i="33"/>
  <c r="S132" i="33"/>
  <c r="R132" i="33"/>
  <c r="Q132" i="33"/>
  <c r="P132" i="33"/>
  <c r="O132" i="33"/>
  <c r="N132" i="33"/>
  <c r="M132" i="33"/>
  <c r="L132" i="33"/>
  <c r="K132" i="33"/>
  <c r="J132" i="33"/>
  <c r="D131" i="33"/>
  <c r="S130" i="33"/>
  <c r="R130" i="33"/>
  <c r="Q130" i="33"/>
  <c r="P130" i="33"/>
  <c r="O130" i="33"/>
  <c r="N130" i="33"/>
  <c r="M130" i="33"/>
  <c r="L130" i="33"/>
  <c r="K130" i="33"/>
  <c r="J130" i="33"/>
  <c r="D129" i="33"/>
  <c r="C129" i="33"/>
  <c r="I129" i="33" s="1"/>
  <c r="G129" i="33" s="1"/>
  <c r="S128" i="33"/>
  <c r="R128" i="33"/>
  <c r="Q128" i="33"/>
  <c r="P128" i="33"/>
  <c r="O128" i="33"/>
  <c r="N128" i="33"/>
  <c r="M128" i="33"/>
  <c r="L128" i="33"/>
  <c r="K128" i="33"/>
  <c r="J128" i="33"/>
  <c r="D127" i="33"/>
  <c r="S126" i="33"/>
  <c r="R126" i="33"/>
  <c r="Q126" i="33"/>
  <c r="P126" i="33"/>
  <c r="O126" i="33"/>
  <c r="N126" i="33"/>
  <c r="M126" i="33"/>
  <c r="L126" i="33"/>
  <c r="K126" i="33"/>
  <c r="J126" i="33"/>
  <c r="D125" i="33"/>
  <c r="S124" i="33"/>
  <c r="R124" i="33"/>
  <c r="Q124" i="33"/>
  <c r="P124" i="33"/>
  <c r="O124" i="33"/>
  <c r="N124" i="33"/>
  <c r="M124" i="33"/>
  <c r="L124" i="33"/>
  <c r="K124" i="33"/>
  <c r="J124" i="33"/>
  <c r="D123" i="33"/>
  <c r="S122" i="33"/>
  <c r="R122" i="33"/>
  <c r="Q122" i="33"/>
  <c r="P122" i="33"/>
  <c r="O122" i="33"/>
  <c r="N122" i="33"/>
  <c r="M122" i="33"/>
  <c r="L122" i="33"/>
  <c r="K122" i="33"/>
  <c r="J122" i="33"/>
  <c r="D121" i="33"/>
  <c r="S120" i="33"/>
  <c r="R120" i="33"/>
  <c r="Q120" i="33"/>
  <c r="P120" i="33"/>
  <c r="O120" i="33"/>
  <c r="N120" i="33"/>
  <c r="M120" i="33"/>
  <c r="L120" i="33"/>
  <c r="K120" i="33"/>
  <c r="J120" i="33"/>
  <c r="D119" i="33"/>
  <c r="S118" i="33"/>
  <c r="R118" i="33"/>
  <c r="Q118" i="33"/>
  <c r="P118" i="33"/>
  <c r="O118" i="33"/>
  <c r="N118" i="33"/>
  <c r="M118" i="33"/>
  <c r="L118" i="33"/>
  <c r="K118" i="33"/>
  <c r="J118" i="33"/>
  <c r="D117" i="33"/>
  <c r="S116" i="33"/>
  <c r="R116" i="33"/>
  <c r="Q116" i="33"/>
  <c r="P116" i="33"/>
  <c r="O116" i="33"/>
  <c r="N116" i="33"/>
  <c r="M116" i="33"/>
  <c r="L116" i="33"/>
  <c r="K116" i="33"/>
  <c r="J116" i="33"/>
  <c r="D115" i="33"/>
  <c r="S114" i="33"/>
  <c r="R114" i="33"/>
  <c r="Q114" i="33"/>
  <c r="P114" i="33"/>
  <c r="O114" i="33"/>
  <c r="N114" i="33"/>
  <c r="M114" i="33"/>
  <c r="L114" i="33"/>
  <c r="K114" i="33"/>
  <c r="J114" i="33"/>
  <c r="D113" i="33"/>
  <c r="S112" i="33"/>
  <c r="R112" i="33"/>
  <c r="Q112" i="33"/>
  <c r="P112" i="33"/>
  <c r="O112" i="33"/>
  <c r="N112" i="33"/>
  <c r="M112" i="33"/>
  <c r="L112" i="33"/>
  <c r="K112" i="33"/>
  <c r="J112" i="33"/>
  <c r="D111" i="33"/>
  <c r="S110" i="33"/>
  <c r="R110" i="33"/>
  <c r="Q110" i="33"/>
  <c r="P110" i="33"/>
  <c r="O110" i="33"/>
  <c r="N110" i="33"/>
  <c r="M110" i="33"/>
  <c r="L110" i="33"/>
  <c r="K110" i="33"/>
  <c r="J110" i="33"/>
  <c r="D109" i="33"/>
  <c r="S108" i="33"/>
  <c r="R108" i="33"/>
  <c r="Q108" i="33"/>
  <c r="P108" i="33"/>
  <c r="O108" i="33"/>
  <c r="N108" i="33"/>
  <c r="M108" i="33"/>
  <c r="L108" i="33"/>
  <c r="K108" i="33"/>
  <c r="J108" i="33"/>
  <c r="D107" i="33"/>
  <c r="S106" i="33"/>
  <c r="R106" i="33"/>
  <c r="Q106" i="33"/>
  <c r="P106" i="33"/>
  <c r="O106" i="33"/>
  <c r="N106" i="33"/>
  <c r="M106" i="33"/>
  <c r="L106" i="33"/>
  <c r="K106" i="33"/>
  <c r="J106" i="33"/>
  <c r="D105" i="33"/>
  <c r="S104" i="33"/>
  <c r="R104" i="33"/>
  <c r="Q104" i="33"/>
  <c r="P104" i="33"/>
  <c r="O104" i="33"/>
  <c r="N104" i="33"/>
  <c r="M104" i="33"/>
  <c r="L104" i="33"/>
  <c r="K104" i="33"/>
  <c r="J104" i="33"/>
  <c r="D103" i="33"/>
  <c r="S102" i="33"/>
  <c r="R102" i="33"/>
  <c r="Q102" i="33"/>
  <c r="P102" i="33"/>
  <c r="O102" i="33"/>
  <c r="N102" i="33"/>
  <c r="M102" i="33"/>
  <c r="L102" i="33"/>
  <c r="K102" i="33"/>
  <c r="J102" i="33"/>
  <c r="D101" i="33"/>
  <c r="S100" i="33"/>
  <c r="R100" i="33"/>
  <c r="Q100" i="33"/>
  <c r="P100" i="33"/>
  <c r="O100" i="33"/>
  <c r="N100" i="33"/>
  <c r="M100" i="33"/>
  <c r="L100" i="33"/>
  <c r="K100" i="33"/>
  <c r="J100" i="33"/>
  <c r="D99" i="33"/>
  <c r="S98" i="33"/>
  <c r="R98" i="33"/>
  <c r="Q98" i="33"/>
  <c r="P98" i="33"/>
  <c r="O98" i="33"/>
  <c r="N98" i="33"/>
  <c r="M98" i="33"/>
  <c r="L98" i="33"/>
  <c r="K98" i="33"/>
  <c r="J98" i="33"/>
  <c r="D97" i="33"/>
  <c r="S90" i="33"/>
  <c r="R90" i="33"/>
  <c r="Q90" i="33"/>
  <c r="P90" i="33"/>
  <c r="O90" i="33"/>
  <c r="N90" i="33"/>
  <c r="M90" i="33"/>
  <c r="L90" i="33"/>
  <c r="K90" i="33"/>
  <c r="J90" i="33"/>
  <c r="E89" i="33"/>
  <c r="D89" i="33"/>
  <c r="C89" i="33"/>
  <c r="S88" i="33"/>
  <c r="R88" i="33"/>
  <c r="Q88" i="33"/>
  <c r="P88" i="33"/>
  <c r="O88" i="33"/>
  <c r="N88" i="33"/>
  <c r="M88" i="33"/>
  <c r="L88" i="33"/>
  <c r="K88" i="33"/>
  <c r="J88" i="33"/>
  <c r="E87" i="33"/>
  <c r="D87" i="33"/>
  <c r="C87" i="33"/>
  <c r="S86" i="33"/>
  <c r="R86" i="33"/>
  <c r="Q86" i="33"/>
  <c r="P86" i="33"/>
  <c r="O86" i="33"/>
  <c r="N86" i="33"/>
  <c r="M86" i="33"/>
  <c r="L86" i="33"/>
  <c r="K86" i="33"/>
  <c r="J86" i="33"/>
  <c r="D85" i="33"/>
  <c r="C85" i="33"/>
  <c r="S84" i="33"/>
  <c r="R84" i="33"/>
  <c r="Q84" i="33"/>
  <c r="P84" i="33"/>
  <c r="O84" i="33"/>
  <c r="N84" i="33"/>
  <c r="M84" i="33"/>
  <c r="L84" i="33"/>
  <c r="K84" i="33"/>
  <c r="J84" i="33"/>
  <c r="D83" i="33"/>
  <c r="C83" i="33"/>
  <c r="I66" i="33"/>
  <c r="G71" i="33" s="1"/>
  <c r="S59" i="33"/>
  <c r="R59" i="33"/>
  <c r="Q59" i="33"/>
  <c r="P59" i="33"/>
  <c r="O59" i="33"/>
  <c r="N59" i="33"/>
  <c r="M59" i="33"/>
  <c r="L59" i="33"/>
  <c r="K59" i="33"/>
  <c r="J59" i="33"/>
  <c r="D58" i="33"/>
  <c r="S57" i="33"/>
  <c r="R57" i="33"/>
  <c r="Q57" i="33"/>
  <c r="P57" i="33"/>
  <c r="O57" i="33"/>
  <c r="N57" i="33"/>
  <c r="M57" i="33"/>
  <c r="L57" i="33"/>
  <c r="K57" i="33"/>
  <c r="J57" i="33"/>
  <c r="D56" i="33"/>
  <c r="S55" i="33"/>
  <c r="R55" i="33"/>
  <c r="O55" i="33"/>
  <c r="N55" i="33"/>
  <c r="M55" i="33"/>
  <c r="L55" i="33"/>
  <c r="K55" i="33"/>
  <c r="J55" i="33"/>
  <c r="D54" i="33"/>
  <c r="S53" i="33"/>
  <c r="R53" i="33"/>
  <c r="Q53" i="33"/>
  <c r="P53" i="33"/>
  <c r="O53" i="33"/>
  <c r="N53" i="33"/>
  <c r="M53" i="33"/>
  <c r="L53" i="33"/>
  <c r="K53" i="33"/>
  <c r="J53" i="33"/>
  <c r="D52" i="33"/>
  <c r="S51" i="33"/>
  <c r="R51" i="33"/>
  <c r="Q51" i="33"/>
  <c r="P51" i="33"/>
  <c r="O51" i="33"/>
  <c r="N51" i="33"/>
  <c r="M51" i="33"/>
  <c r="L51" i="33"/>
  <c r="K51" i="33"/>
  <c r="J51" i="33"/>
  <c r="D50" i="33"/>
  <c r="S49" i="33"/>
  <c r="R49" i="33"/>
  <c r="Q49" i="33"/>
  <c r="P49" i="33"/>
  <c r="O49" i="33"/>
  <c r="N49" i="33"/>
  <c r="M49" i="33"/>
  <c r="L49" i="33"/>
  <c r="K49" i="33"/>
  <c r="J49" i="33"/>
  <c r="D48" i="33"/>
  <c r="S47" i="33"/>
  <c r="R47" i="33"/>
  <c r="Q47" i="33"/>
  <c r="P47" i="33"/>
  <c r="O47" i="33"/>
  <c r="N47" i="33"/>
  <c r="M47" i="33"/>
  <c r="L47" i="33"/>
  <c r="K47" i="33"/>
  <c r="J47" i="33"/>
  <c r="D46" i="33"/>
  <c r="S45" i="33"/>
  <c r="R45" i="33"/>
  <c r="Q45" i="33"/>
  <c r="P45" i="33"/>
  <c r="O45" i="33"/>
  <c r="N45" i="33"/>
  <c r="M45" i="33"/>
  <c r="L45" i="33"/>
  <c r="K45" i="33"/>
  <c r="J45" i="33"/>
  <c r="D44" i="33"/>
  <c r="S43" i="33"/>
  <c r="R43" i="33"/>
  <c r="Q43" i="33"/>
  <c r="P43" i="33"/>
  <c r="O43" i="33"/>
  <c r="N43" i="33"/>
  <c r="M43" i="33"/>
  <c r="L43" i="33"/>
  <c r="K43" i="33"/>
  <c r="J43" i="33"/>
  <c r="D42" i="33"/>
  <c r="S41" i="33"/>
  <c r="R41" i="33"/>
  <c r="Q41" i="33"/>
  <c r="P41" i="33"/>
  <c r="O41" i="33"/>
  <c r="N41" i="33"/>
  <c r="M41" i="33"/>
  <c r="L41" i="33"/>
  <c r="K41" i="33"/>
  <c r="J41" i="33"/>
  <c r="D40" i="33"/>
  <c r="S39" i="33"/>
  <c r="R39" i="33"/>
  <c r="Q39" i="33"/>
  <c r="P39" i="33"/>
  <c r="O39" i="33"/>
  <c r="N39" i="33"/>
  <c r="M39" i="33"/>
  <c r="L39" i="33"/>
  <c r="K39" i="33"/>
  <c r="J39" i="33"/>
  <c r="D38" i="33"/>
  <c r="S37" i="33"/>
  <c r="R37" i="33"/>
  <c r="Q37" i="33"/>
  <c r="P37" i="33"/>
  <c r="O37" i="33"/>
  <c r="N37" i="33"/>
  <c r="M37" i="33"/>
  <c r="L37" i="33"/>
  <c r="K37" i="33"/>
  <c r="J37" i="33"/>
  <c r="D36" i="33"/>
  <c r="S35" i="33"/>
  <c r="R35" i="33"/>
  <c r="Q35" i="33"/>
  <c r="P35" i="33"/>
  <c r="O35" i="33"/>
  <c r="N35" i="33"/>
  <c r="M35" i="33"/>
  <c r="L35" i="33"/>
  <c r="K35" i="33"/>
  <c r="J35" i="33"/>
  <c r="D34" i="33"/>
  <c r="S33" i="33"/>
  <c r="R33" i="33"/>
  <c r="Q33" i="33"/>
  <c r="P33" i="33"/>
  <c r="O33" i="33"/>
  <c r="N33" i="33"/>
  <c r="M33" i="33"/>
  <c r="L33" i="33"/>
  <c r="K33" i="33"/>
  <c r="J33" i="33"/>
  <c r="D32" i="33"/>
  <c r="S31" i="33"/>
  <c r="R31" i="33"/>
  <c r="Q31" i="33"/>
  <c r="P31" i="33"/>
  <c r="O31" i="33"/>
  <c r="N31" i="33"/>
  <c r="M31" i="33"/>
  <c r="L31" i="33"/>
  <c r="K31" i="33"/>
  <c r="J31" i="33"/>
  <c r="D30" i="33"/>
  <c r="S29" i="33"/>
  <c r="R29" i="33"/>
  <c r="Q29" i="33"/>
  <c r="P29" i="33"/>
  <c r="O29" i="33"/>
  <c r="N29" i="33"/>
  <c r="M29" i="33"/>
  <c r="L29" i="33"/>
  <c r="K29" i="33"/>
  <c r="J29" i="33"/>
  <c r="D28" i="33"/>
  <c r="S27" i="33"/>
  <c r="R27" i="33"/>
  <c r="Q27" i="33"/>
  <c r="P27" i="33"/>
  <c r="O27" i="33"/>
  <c r="N27" i="33"/>
  <c r="M27" i="33"/>
  <c r="L27" i="33"/>
  <c r="K27" i="33"/>
  <c r="J27" i="33"/>
  <c r="D26" i="33"/>
  <c r="S25" i="33"/>
  <c r="R25" i="33"/>
  <c r="Q25" i="33"/>
  <c r="P25" i="33"/>
  <c r="O25" i="33"/>
  <c r="N25" i="33"/>
  <c r="M25" i="33"/>
  <c r="L25" i="33"/>
  <c r="K25" i="33"/>
  <c r="J25" i="33"/>
  <c r="D24" i="33"/>
  <c r="S23" i="33"/>
  <c r="R23" i="33"/>
  <c r="Q23" i="33"/>
  <c r="P23" i="33"/>
  <c r="O23" i="33"/>
  <c r="N23" i="33"/>
  <c r="M23" i="33"/>
  <c r="L23" i="33"/>
  <c r="K23" i="33"/>
  <c r="J23" i="33"/>
  <c r="D22" i="33"/>
  <c r="S21" i="33"/>
  <c r="R21" i="33"/>
  <c r="Q21" i="33"/>
  <c r="P21" i="33"/>
  <c r="O21" i="33"/>
  <c r="N21" i="33"/>
  <c r="M21" i="33"/>
  <c r="L21" i="33"/>
  <c r="K21" i="33"/>
  <c r="J21" i="33"/>
  <c r="D20" i="33"/>
  <c r="D18" i="33"/>
  <c r="C18" i="33"/>
  <c r="D15" i="33"/>
  <c r="R11" i="33"/>
  <c r="P11" i="33"/>
  <c r="N11" i="33"/>
  <c r="L11" i="33"/>
  <c r="K11" i="33"/>
  <c r="L709" i="33" s="1"/>
  <c r="J11" i="33"/>
  <c r="J71" i="33" s="1"/>
  <c r="G11" i="33"/>
  <c r="G580" i="33" s="1"/>
  <c r="R707" i="32"/>
  <c r="S693" i="32"/>
  <c r="R693" i="32"/>
  <c r="Q693" i="32"/>
  <c r="P693" i="32"/>
  <c r="O693" i="32"/>
  <c r="N693" i="32"/>
  <c r="M693" i="32"/>
  <c r="L693" i="32"/>
  <c r="K693" i="32"/>
  <c r="J693" i="32"/>
  <c r="D692" i="32"/>
  <c r="B692" i="32"/>
  <c r="S691" i="32"/>
  <c r="R691" i="32"/>
  <c r="Q691" i="32"/>
  <c r="P691" i="32"/>
  <c r="O691" i="32"/>
  <c r="N691" i="32"/>
  <c r="M691" i="32"/>
  <c r="L691" i="32"/>
  <c r="K691" i="32"/>
  <c r="J691" i="32"/>
  <c r="D690" i="32"/>
  <c r="B690" i="32"/>
  <c r="S689" i="32"/>
  <c r="R689" i="32"/>
  <c r="Q689" i="32"/>
  <c r="P689" i="32"/>
  <c r="O689" i="32"/>
  <c r="N689" i="32"/>
  <c r="M689" i="32"/>
  <c r="L689" i="32"/>
  <c r="K689" i="32"/>
  <c r="J689" i="32"/>
  <c r="D688" i="32"/>
  <c r="B688" i="32"/>
  <c r="S687" i="32"/>
  <c r="R687" i="32"/>
  <c r="Q687" i="32"/>
  <c r="P687" i="32"/>
  <c r="O687" i="32"/>
  <c r="N687" i="32"/>
  <c r="M687" i="32"/>
  <c r="L687" i="32"/>
  <c r="K687" i="32"/>
  <c r="J687" i="32"/>
  <c r="D686" i="32"/>
  <c r="B686" i="32"/>
  <c r="S685" i="32"/>
  <c r="R685" i="32"/>
  <c r="Q685" i="32"/>
  <c r="P685" i="32"/>
  <c r="O685" i="32"/>
  <c r="N685" i="32"/>
  <c r="M685" i="32"/>
  <c r="L685" i="32"/>
  <c r="K685" i="32"/>
  <c r="J685" i="32"/>
  <c r="D684" i="32"/>
  <c r="B684" i="32"/>
  <c r="S683" i="32"/>
  <c r="R683" i="32"/>
  <c r="Q683" i="32"/>
  <c r="P683" i="32"/>
  <c r="O683" i="32"/>
  <c r="N683" i="32"/>
  <c r="M683" i="32"/>
  <c r="L683" i="32"/>
  <c r="K683" i="32"/>
  <c r="J683" i="32"/>
  <c r="D682" i="32"/>
  <c r="B682" i="32"/>
  <c r="S681" i="32"/>
  <c r="R681" i="32"/>
  <c r="Q681" i="32"/>
  <c r="P681" i="32"/>
  <c r="O681" i="32"/>
  <c r="N681" i="32"/>
  <c r="M681" i="32"/>
  <c r="L681" i="32"/>
  <c r="K681" i="32"/>
  <c r="J681" i="32"/>
  <c r="D680" i="32"/>
  <c r="B680" i="32"/>
  <c r="S679" i="32"/>
  <c r="R679" i="32"/>
  <c r="Q679" i="32"/>
  <c r="P679" i="32"/>
  <c r="O679" i="32"/>
  <c r="N679" i="32"/>
  <c r="M679" i="32"/>
  <c r="L679" i="32"/>
  <c r="K679" i="32"/>
  <c r="J679" i="32"/>
  <c r="D678" i="32"/>
  <c r="B678" i="32"/>
  <c r="S677" i="32"/>
  <c r="R677" i="32"/>
  <c r="Q677" i="32"/>
  <c r="P677" i="32"/>
  <c r="O677" i="32"/>
  <c r="N677" i="32"/>
  <c r="M677" i="32"/>
  <c r="L677" i="32"/>
  <c r="K677" i="32"/>
  <c r="J677" i="32"/>
  <c r="D676" i="32"/>
  <c r="B676" i="32"/>
  <c r="S675" i="32"/>
  <c r="R675" i="32"/>
  <c r="Q675" i="32"/>
  <c r="P675" i="32"/>
  <c r="O675" i="32"/>
  <c r="N675" i="32"/>
  <c r="M675" i="32"/>
  <c r="L675" i="32"/>
  <c r="K675" i="32"/>
  <c r="J675" i="32"/>
  <c r="D674" i="32"/>
  <c r="B674" i="32"/>
  <c r="S673" i="32"/>
  <c r="R673" i="32"/>
  <c r="Q673" i="32"/>
  <c r="P673" i="32"/>
  <c r="O673" i="32"/>
  <c r="N673" i="32"/>
  <c r="M673" i="32"/>
  <c r="L673" i="32"/>
  <c r="K673" i="32"/>
  <c r="J673" i="32"/>
  <c r="D672" i="32"/>
  <c r="B672" i="32"/>
  <c r="S671" i="32"/>
  <c r="R671" i="32"/>
  <c r="Q671" i="32"/>
  <c r="P671" i="32"/>
  <c r="O671" i="32"/>
  <c r="N671" i="32"/>
  <c r="M671" i="32"/>
  <c r="L671" i="32"/>
  <c r="K671" i="32"/>
  <c r="J671" i="32"/>
  <c r="D670" i="32"/>
  <c r="B670" i="32"/>
  <c r="S669" i="32"/>
  <c r="R669" i="32"/>
  <c r="Q669" i="32"/>
  <c r="P669" i="32"/>
  <c r="O669" i="32"/>
  <c r="N669" i="32"/>
  <c r="M669" i="32"/>
  <c r="L669" i="32"/>
  <c r="K669" i="32"/>
  <c r="J669" i="32"/>
  <c r="D668" i="32"/>
  <c r="B668" i="32"/>
  <c r="S667" i="32"/>
  <c r="R667" i="32"/>
  <c r="Q667" i="32"/>
  <c r="P667" i="32"/>
  <c r="O667" i="32"/>
  <c r="N667" i="32"/>
  <c r="M667" i="32"/>
  <c r="L667" i="32"/>
  <c r="K667" i="32"/>
  <c r="J667" i="32"/>
  <c r="D666" i="32"/>
  <c r="B666" i="32"/>
  <c r="S665" i="32"/>
  <c r="R665" i="32"/>
  <c r="Q665" i="32"/>
  <c r="P665" i="32"/>
  <c r="O665" i="32"/>
  <c r="N665" i="32"/>
  <c r="M665" i="32"/>
  <c r="L665" i="32"/>
  <c r="K665" i="32"/>
  <c r="J665" i="32"/>
  <c r="D664" i="32"/>
  <c r="B664" i="32"/>
  <c r="S663" i="32"/>
  <c r="R663" i="32"/>
  <c r="Q663" i="32"/>
  <c r="P663" i="32"/>
  <c r="O663" i="32"/>
  <c r="N663" i="32"/>
  <c r="M663" i="32"/>
  <c r="L663" i="32"/>
  <c r="K663" i="32"/>
  <c r="J663" i="32"/>
  <c r="D662" i="32"/>
  <c r="B662" i="32"/>
  <c r="S661" i="32"/>
  <c r="R661" i="32"/>
  <c r="Q661" i="32"/>
  <c r="P661" i="32"/>
  <c r="O661" i="32"/>
  <c r="N661" i="32"/>
  <c r="M661" i="32"/>
  <c r="L661" i="32"/>
  <c r="K661" i="32"/>
  <c r="J661" i="32"/>
  <c r="D660" i="32"/>
  <c r="B660" i="32"/>
  <c r="S659" i="32"/>
  <c r="R659" i="32"/>
  <c r="Q659" i="32"/>
  <c r="P659" i="32"/>
  <c r="O659" i="32"/>
  <c r="N659" i="32"/>
  <c r="M659" i="32"/>
  <c r="L659" i="32"/>
  <c r="K659" i="32"/>
  <c r="J659" i="32"/>
  <c r="D658" i="32"/>
  <c r="B658" i="32"/>
  <c r="S657" i="32"/>
  <c r="R657" i="32"/>
  <c r="Q657" i="32"/>
  <c r="P657" i="32"/>
  <c r="O657" i="32"/>
  <c r="N657" i="32"/>
  <c r="M657" i="32"/>
  <c r="L657" i="32"/>
  <c r="K657" i="32"/>
  <c r="J657" i="32"/>
  <c r="D656" i="32"/>
  <c r="B656" i="32"/>
  <c r="S655" i="32"/>
  <c r="R655" i="32"/>
  <c r="Q655" i="32"/>
  <c r="P655" i="32"/>
  <c r="O655" i="32"/>
  <c r="N655" i="32"/>
  <c r="M655" i="32"/>
  <c r="L655" i="32"/>
  <c r="K655" i="32"/>
  <c r="J655" i="32"/>
  <c r="D654" i="32"/>
  <c r="B654" i="32"/>
  <c r="S653" i="32"/>
  <c r="R653" i="32"/>
  <c r="Q653" i="32"/>
  <c r="P653" i="32"/>
  <c r="O653" i="32"/>
  <c r="N653" i="32"/>
  <c r="M653" i="32"/>
  <c r="L653" i="32"/>
  <c r="K653" i="32"/>
  <c r="J653" i="32"/>
  <c r="D652" i="32"/>
  <c r="B652" i="32"/>
  <c r="S651" i="32"/>
  <c r="R651" i="32"/>
  <c r="Q651" i="32"/>
  <c r="P651" i="32"/>
  <c r="O651" i="32"/>
  <c r="N651" i="32"/>
  <c r="M651" i="32"/>
  <c r="L651" i="32"/>
  <c r="K651" i="32"/>
  <c r="J651" i="32"/>
  <c r="D650" i="32"/>
  <c r="B650" i="32"/>
  <c r="S649" i="32"/>
  <c r="R649" i="32"/>
  <c r="Q649" i="32"/>
  <c r="P649" i="32"/>
  <c r="O649" i="32"/>
  <c r="N649" i="32"/>
  <c r="M649" i="32"/>
  <c r="L649" i="32"/>
  <c r="K649" i="32"/>
  <c r="J649" i="32"/>
  <c r="D648" i="32"/>
  <c r="S647" i="32"/>
  <c r="R647" i="32"/>
  <c r="Q647" i="32"/>
  <c r="P647" i="32"/>
  <c r="O647" i="32"/>
  <c r="N647" i="32"/>
  <c r="M647" i="32"/>
  <c r="L647" i="32"/>
  <c r="K647" i="32"/>
  <c r="J647" i="32"/>
  <c r="D646" i="32"/>
  <c r="D644" i="32"/>
  <c r="D642" i="32"/>
  <c r="D637" i="32"/>
  <c r="D635" i="32"/>
  <c r="D633" i="32"/>
  <c r="D631" i="32"/>
  <c r="D629" i="32"/>
  <c r="D627" i="32"/>
  <c r="D625" i="32"/>
  <c r="D623" i="32"/>
  <c r="D621" i="32"/>
  <c r="D619" i="32"/>
  <c r="D617" i="32"/>
  <c r="D615" i="32"/>
  <c r="D613" i="32"/>
  <c r="D611" i="32"/>
  <c r="D609" i="32"/>
  <c r="D607" i="32"/>
  <c r="D605" i="32"/>
  <c r="D603" i="32"/>
  <c r="D601" i="32"/>
  <c r="D599" i="32"/>
  <c r="D597" i="32"/>
  <c r="D595" i="32"/>
  <c r="D593" i="32"/>
  <c r="D591" i="32"/>
  <c r="D589" i="32"/>
  <c r="D587" i="32"/>
  <c r="I575" i="32"/>
  <c r="S562" i="32"/>
  <c r="R562" i="32"/>
  <c r="Q562" i="32"/>
  <c r="P562" i="32"/>
  <c r="O562" i="32"/>
  <c r="N562" i="32"/>
  <c r="M562" i="32"/>
  <c r="L562" i="32"/>
  <c r="K562" i="32"/>
  <c r="J562" i="32"/>
  <c r="G561" i="32"/>
  <c r="E561" i="32"/>
  <c r="D561" i="32"/>
  <c r="C561" i="32"/>
  <c r="I561" i="32" s="1"/>
  <c r="B561" i="32"/>
  <c r="S560" i="32"/>
  <c r="R560" i="32"/>
  <c r="Q560" i="32"/>
  <c r="P560" i="32"/>
  <c r="O560" i="32"/>
  <c r="N560" i="32"/>
  <c r="M560" i="32"/>
  <c r="L560" i="32"/>
  <c r="K560" i="32"/>
  <c r="J560" i="32"/>
  <c r="G559" i="32"/>
  <c r="E559" i="32"/>
  <c r="D559" i="32"/>
  <c r="C559" i="32"/>
  <c r="I559" i="32" s="1"/>
  <c r="J559" i="32" s="1"/>
  <c r="B559" i="32"/>
  <c r="S558" i="32"/>
  <c r="R558" i="32"/>
  <c r="Q558" i="32"/>
  <c r="P558" i="32"/>
  <c r="O558" i="32"/>
  <c r="N558" i="32"/>
  <c r="M558" i="32"/>
  <c r="L558" i="32"/>
  <c r="K558" i="32"/>
  <c r="J558" i="32"/>
  <c r="G557" i="32"/>
  <c r="E557" i="32"/>
  <c r="D557" i="32"/>
  <c r="C557" i="32"/>
  <c r="B557" i="32"/>
  <c r="S556" i="32"/>
  <c r="R556" i="32"/>
  <c r="Q556" i="32"/>
  <c r="P556" i="32"/>
  <c r="O556" i="32"/>
  <c r="N556" i="32"/>
  <c r="M556" i="32"/>
  <c r="L556" i="32"/>
  <c r="K556" i="32"/>
  <c r="J556" i="32"/>
  <c r="G555" i="32"/>
  <c r="E555" i="32"/>
  <c r="D555" i="32"/>
  <c r="C555" i="32"/>
  <c r="I555" i="32" s="1"/>
  <c r="B555" i="32"/>
  <c r="S554" i="32"/>
  <c r="R554" i="32"/>
  <c r="Q554" i="32"/>
  <c r="P554" i="32"/>
  <c r="O554" i="32"/>
  <c r="N554" i="32"/>
  <c r="M554" i="32"/>
  <c r="L554" i="32"/>
  <c r="K554" i="32"/>
  <c r="J554" i="32"/>
  <c r="G553" i="32"/>
  <c r="E553" i="32"/>
  <c r="P553" i="32" s="1"/>
  <c r="D553" i="32"/>
  <c r="C553" i="32"/>
  <c r="B553" i="32"/>
  <c r="B551" i="32"/>
  <c r="S547" i="32"/>
  <c r="R547" i="32"/>
  <c r="Q547" i="32"/>
  <c r="P547" i="32"/>
  <c r="O547" i="32"/>
  <c r="N547" i="32"/>
  <c r="M547" i="32"/>
  <c r="L547" i="32"/>
  <c r="K547" i="32"/>
  <c r="J547" i="32"/>
  <c r="D546" i="32"/>
  <c r="C546" i="32"/>
  <c r="I546" i="32" s="1"/>
  <c r="G546" i="32" s="1"/>
  <c r="S545" i="32"/>
  <c r="R545" i="32"/>
  <c r="Q545" i="32"/>
  <c r="P545" i="32"/>
  <c r="O545" i="32"/>
  <c r="N545" i="32"/>
  <c r="M545" i="32"/>
  <c r="L545" i="32"/>
  <c r="K545" i="32"/>
  <c r="J545" i="32"/>
  <c r="D544" i="32"/>
  <c r="C544" i="32"/>
  <c r="I544" i="32" s="1"/>
  <c r="G544" i="32" s="1"/>
  <c r="S543" i="32"/>
  <c r="R543" i="32"/>
  <c r="Q543" i="32"/>
  <c r="P543" i="32"/>
  <c r="O543" i="32"/>
  <c r="N543" i="32"/>
  <c r="M543" i="32"/>
  <c r="L543" i="32"/>
  <c r="K543" i="32"/>
  <c r="J543" i="32"/>
  <c r="D542" i="32"/>
  <c r="C542" i="32"/>
  <c r="I542" i="32" s="1"/>
  <c r="G542" i="32" s="1"/>
  <c r="S541" i="32"/>
  <c r="R541" i="32"/>
  <c r="Q541" i="32"/>
  <c r="P541" i="32"/>
  <c r="O541" i="32"/>
  <c r="N541" i="32"/>
  <c r="M541" i="32"/>
  <c r="L541" i="32"/>
  <c r="K541" i="32"/>
  <c r="J541" i="32"/>
  <c r="D540" i="32"/>
  <c r="C540" i="32"/>
  <c r="I540" i="32" s="1"/>
  <c r="S539" i="32"/>
  <c r="R539" i="32"/>
  <c r="Q539" i="32"/>
  <c r="P539" i="32"/>
  <c r="O539" i="32"/>
  <c r="N539" i="32"/>
  <c r="M539" i="32"/>
  <c r="L539" i="32"/>
  <c r="K539" i="32"/>
  <c r="J539" i="32"/>
  <c r="D538" i="32"/>
  <c r="C538" i="32"/>
  <c r="I538" i="32" s="1"/>
  <c r="G538" i="32" s="1"/>
  <c r="S537" i="32"/>
  <c r="R537" i="32"/>
  <c r="Q537" i="32"/>
  <c r="P537" i="32"/>
  <c r="O537" i="32"/>
  <c r="N537" i="32"/>
  <c r="M537" i="32"/>
  <c r="L537" i="32"/>
  <c r="K537" i="32"/>
  <c r="J537" i="32"/>
  <c r="D536" i="32"/>
  <c r="S535" i="32"/>
  <c r="R535" i="32"/>
  <c r="Q535" i="32"/>
  <c r="P535" i="32"/>
  <c r="O535" i="32"/>
  <c r="N535" i="32"/>
  <c r="M535" i="32"/>
  <c r="L535" i="32"/>
  <c r="K535" i="32"/>
  <c r="J535" i="32"/>
  <c r="D534" i="32"/>
  <c r="S533" i="32"/>
  <c r="R533" i="32"/>
  <c r="Q533" i="32"/>
  <c r="P533" i="32"/>
  <c r="O533" i="32"/>
  <c r="N533" i="32"/>
  <c r="M533" i="32"/>
  <c r="L533" i="32"/>
  <c r="K533" i="32"/>
  <c r="J533" i="32"/>
  <c r="D532" i="32"/>
  <c r="S531" i="32"/>
  <c r="R531" i="32"/>
  <c r="Q531" i="32"/>
  <c r="P531" i="32"/>
  <c r="O531" i="32"/>
  <c r="N531" i="32"/>
  <c r="M531" i="32"/>
  <c r="L531" i="32"/>
  <c r="K531" i="32"/>
  <c r="J531" i="32"/>
  <c r="D530" i="32"/>
  <c r="S529" i="32"/>
  <c r="R529" i="32"/>
  <c r="Q529" i="32"/>
  <c r="P529" i="32"/>
  <c r="O529" i="32"/>
  <c r="N529" i="32"/>
  <c r="M529" i="32"/>
  <c r="L529" i="32"/>
  <c r="K529" i="32"/>
  <c r="J529" i="32"/>
  <c r="D528" i="32"/>
  <c r="S527" i="32"/>
  <c r="R527" i="32"/>
  <c r="Q527" i="32"/>
  <c r="P527" i="32"/>
  <c r="O527" i="32"/>
  <c r="N527" i="32"/>
  <c r="M527" i="32"/>
  <c r="L527" i="32"/>
  <c r="K527" i="32"/>
  <c r="J527" i="32"/>
  <c r="D526" i="32"/>
  <c r="S525" i="32"/>
  <c r="R525" i="32"/>
  <c r="Q525" i="32"/>
  <c r="P525" i="32"/>
  <c r="O525" i="32"/>
  <c r="N525" i="32"/>
  <c r="M525" i="32"/>
  <c r="L525" i="32"/>
  <c r="K525" i="32"/>
  <c r="J525" i="32"/>
  <c r="D524" i="32"/>
  <c r="S523" i="32"/>
  <c r="R523" i="32"/>
  <c r="Q523" i="32"/>
  <c r="P523" i="32"/>
  <c r="O523" i="32"/>
  <c r="N523" i="32"/>
  <c r="M523" i="32"/>
  <c r="L523" i="32"/>
  <c r="K523" i="32"/>
  <c r="J523" i="32"/>
  <c r="D522" i="32"/>
  <c r="S521" i="32"/>
  <c r="R521" i="32"/>
  <c r="Q521" i="32"/>
  <c r="P521" i="32"/>
  <c r="O521" i="32"/>
  <c r="N521" i="32"/>
  <c r="M521" i="32"/>
  <c r="L521" i="32"/>
  <c r="K521" i="32"/>
  <c r="J521" i="32"/>
  <c r="D520" i="32"/>
  <c r="S519" i="32"/>
  <c r="R519" i="32"/>
  <c r="Q519" i="32"/>
  <c r="P519" i="32"/>
  <c r="O519" i="32"/>
  <c r="N519" i="32"/>
  <c r="M519" i="32"/>
  <c r="L519" i="32"/>
  <c r="K519" i="32"/>
  <c r="J519" i="32"/>
  <c r="D518" i="32"/>
  <c r="S517" i="32"/>
  <c r="R517" i="32"/>
  <c r="Q517" i="32"/>
  <c r="P517" i="32"/>
  <c r="O517" i="32"/>
  <c r="N517" i="32"/>
  <c r="M517" i="32"/>
  <c r="L517" i="32"/>
  <c r="K517" i="32"/>
  <c r="J517" i="32"/>
  <c r="D516" i="32"/>
  <c r="S515" i="32"/>
  <c r="R515" i="32"/>
  <c r="Q515" i="32"/>
  <c r="P515" i="32"/>
  <c r="O515" i="32"/>
  <c r="N515" i="32"/>
  <c r="M515" i="32"/>
  <c r="L515" i="32"/>
  <c r="K515" i="32"/>
  <c r="J515" i="32"/>
  <c r="D514" i="32"/>
  <c r="S513" i="32"/>
  <c r="R513" i="32"/>
  <c r="Q513" i="32"/>
  <c r="P513" i="32"/>
  <c r="O513" i="32"/>
  <c r="N513" i="32"/>
  <c r="M513" i="32"/>
  <c r="L513" i="32"/>
  <c r="K513" i="32"/>
  <c r="J513" i="32"/>
  <c r="D512" i="32"/>
  <c r="S511" i="32"/>
  <c r="R511" i="32"/>
  <c r="Q511" i="32"/>
  <c r="P511" i="32"/>
  <c r="O511" i="32"/>
  <c r="N511" i="32"/>
  <c r="M511" i="32"/>
  <c r="L511" i="32"/>
  <c r="K511" i="32"/>
  <c r="J511" i="32"/>
  <c r="D510" i="32"/>
  <c r="S509" i="32"/>
  <c r="R509" i="32"/>
  <c r="Q509" i="32"/>
  <c r="P509" i="32"/>
  <c r="O509" i="32"/>
  <c r="N509" i="32"/>
  <c r="M509" i="32"/>
  <c r="L509" i="32"/>
  <c r="K509" i="32"/>
  <c r="J509" i="32"/>
  <c r="D508" i="32"/>
  <c r="S501" i="32"/>
  <c r="R501" i="32"/>
  <c r="Q501" i="32"/>
  <c r="P501" i="32"/>
  <c r="O501" i="32"/>
  <c r="N501" i="32"/>
  <c r="M501" i="32"/>
  <c r="L501" i="32"/>
  <c r="K501" i="32"/>
  <c r="J501" i="32"/>
  <c r="D500" i="32"/>
  <c r="S499" i="32"/>
  <c r="R499" i="32"/>
  <c r="Q499" i="32"/>
  <c r="P499" i="32"/>
  <c r="O499" i="32"/>
  <c r="N499" i="32"/>
  <c r="M499" i="32"/>
  <c r="L499" i="32"/>
  <c r="K499" i="32"/>
  <c r="J499" i="32"/>
  <c r="D498" i="32"/>
  <c r="S497" i="32"/>
  <c r="R497" i="32"/>
  <c r="Q497" i="32"/>
  <c r="P497" i="32"/>
  <c r="O497" i="32"/>
  <c r="N497" i="32"/>
  <c r="M497" i="32"/>
  <c r="L497" i="32"/>
  <c r="K497" i="32"/>
  <c r="J497" i="32"/>
  <c r="D496" i="32"/>
  <c r="S495" i="32"/>
  <c r="R495" i="32"/>
  <c r="Q495" i="32"/>
  <c r="P495" i="32"/>
  <c r="O495" i="32"/>
  <c r="N495" i="32"/>
  <c r="M495" i="32"/>
  <c r="L495" i="32"/>
  <c r="K495" i="32"/>
  <c r="J495" i="32"/>
  <c r="D494" i="32"/>
  <c r="S493" i="32"/>
  <c r="R493" i="32"/>
  <c r="Q493" i="32"/>
  <c r="P493" i="32"/>
  <c r="O493" i="32"/>
  <c r="N493" i="32"/>
  <c r="M493" i="32"/>
  <c r="L493" i="32"/>
  <c r="K493" i="32"/>
  <c r="J493" i="32"/>
  <c r="D492" i="32"/>
  <c r="S491" i="32"/>
  <c r="R491" i="32"/>
  <c r="Q491" i="32"/>
  <c r="P491" i="32"/>
  <c r="O491" i="32"/>
  <c r="N491" i="32"/>
  <c r="M491" i="32"/>
  <c r="L491" i="32"/>
  <c r="K491" i="32"/>
  <c r="J491" i="32"/>
  <c r="D490" i="32"/>
  <c r="R489" i="32"/>
  <c r="L489" i="32"/>
  <c r="K489" i="32"/>
  <c r="D488" i="32"/>
  <c r="S487" i="32"/>
  <c r="R487" i="32"/>
  <c r="Q487" i="32"/>
  <c r="P487" i="32"/>
  <c r="O487" i="32"/>
  <c r="N487" i="32"/>
  <c r="M487" i="32"/>
  <c r="L487" i="32"/>
  <c r="K487" i="32"/>
  <c r="J487" i="32"/>
  <c r="D486" i="32"/>
  <c r="S485" i="32"/>
  <c r="R485" i="32"/>
  <c r="Q485" i="32"/>
  <c r="P485" i="32"/>
  <c r="O485" i="32"/>
  <c r="N485" i="32"/>
  <c r="M485" i="32"/>
  <c r="L485" i="32"/>
  <c r="K485" i="32"/>
  <c r="J485" i="32"/>
  <c r="D484" i="32"/>
  <c r="S483" i="32"/>
  <c r="R483" i="32"/>
  <c r="Q483" i="32"/>
  <c r="P483" i="32"/>
  <c r="O483" i="32"/>
  <c r="N483" i="32"/>
  <c r="M483" i="32"/>
  <c r="L483" i="32"/>
  <c r="K483" i="32"/>
  <c r="J483" i="32"/>
  <c r="D482" i="32"/>
  <c r="S481" i="32"/>
  <c r="R481" i="32"/>
  <c r="Q481" i="32"/>
  <c r="P481" i="32"/>
  <c r="O481" i="32"/>
  <c r="N481" i="32"/>
  <c r="M481" i="32"/>
  <c r="L481" i="32"/>
  <c r="K481" i="32"/>
  <c r="J481" i="32"/>
  <c r="D480" i="32"/>
  <c r="S479" i="32"/>
  <c r="R479" i="32"/>
  <c r="Q479" i="32"/>
  <c r="P479" i="32"/>
  <c r="O479" i="32"/>
  <c r="N479" i="32"/>
  <c r="M479" i="32"/>
  <c r="L479" i="32"/>
  <c r="K479" i="32"/>
  <c r="J479" i="32"/>
  <c r="D478" i="32"/>
  <c r="S477" i="32"/>
  <c r="R477" i="32"/>
  <c r="Q477" i="32"/>
  <c r="P477" i="32"/>
  <c r="O477" i="32"/>
  <c r="N477" i="32"/>
  <c r="M477" i="32"/>
  <c r="L477" i="32"/>
  <c r="K477" i="32"/>
  <c r="J477" i="32"/>
  <c r="D476" i="32"/>
  <c r="S475" i="32"/>
  <c r="R475" i="32"/>
  <c r="Q475" i="32"/>
  <c r="P475" i="32"/>
  <c r="O475" i="32"/>
  <c r="N475" i="32"/>
  <c r="M475" i="32"/>
  <c r="L475" i="32"/>
  <c r="K475" i="32"/>
  <c r="J475" i="32"/>
  <c r="D474" i="32"/>
  <c r="S473" i="32"/>
  <c r="R473" i="32"/>
  <c r="Q473" i="32"/>
  <c r="P473" i="32"/>
  <c r="O473" i="32"/>
  <c r="N473" i="32"/>
  <c r="M473" i="32"/>
  <c r="L473" i="32"/>
  <c r="K473" i="32"/>
  <c r="J473" i="32"/>
  <c r="D472" i="32"/>
  <c r="S471" i="32"/>
  <c r="R471" i="32"/>
  <c r="Q471" i="32"/>
  <c r="P471" i="32"/>
  <c r="O471" i="32"/>
  <c r="N471" i="32"/>
  <c r="M471" i="32"/>
  <c r="L471" i="32"/>
  <c r="K471" i="32"/>
  <c r="J471" i="32"/>
  <c r="D470" i="32"/>
  <c r="S469" i="32"/>
  <c r="R469" i="32"/>
  <c r="Q469" i="32"/>
  <c r="P469" i="32"/>
  <c r="O469" i="32"/>
  <c r="N469" i="32"/>
  <c r="M469" i="32"/>
  <c r="L469" i="32"/>
  <c r="K469" i="32"/>
  <c r="J469" i="32"/>
  <c r="D468" i="32"/>
  <c r="S467" i="32"/>
  <c r="R467" i="32"/>
  <c r="Q467" i="32"/>
  <c r="P467" i="32"/>
  <c r="O467" i="32"/>
  <c r="N467" i="32"/>
  <c r="M467" i="32"/>
  <c r="L467" i="32"/>
  <c r="K467" i="32"/>
  <c r="J467" i="32"/>
  <c r="D466" i="32"/>
  <c r="S465" i="32"/>
  <c r="R465" i="32"/>
  <c r="Q465" i="32"/>
  <c r="P465" i="32"/>
  <c r="O465" i="32"/>
  <c r="N465" i="32"/>
  <c r="M465" i="32"/>
  <c r="L465" i="32"/>
  <c r="K465" i="32"/>
  <c r="J465" i="32"/>
  <c r="D464" i="32"/>
  <c r="S463" i="32"/>
  <c r="R463" i="32"/>
  <c r="Q463" i="32"/>
  <c r="P463" i="32"/>
  <c r="O463" i="32"/>
  <c r="N463" i="32"/>
  <c r="M463" i="32"/>
  <c r="L463" i="32"/>
  <c r="K463" i="32"/>
  <c r="J463" i="32"/>
  <c r="D462" i="32"/>
  <c r="S456" i="32"/>
  <c r="R456" i="32"/>
  <c r="Q456" i="32"/>
  <c r="P456" i="32"/>
  <c r="O456" i="32"/>
  <c r="N456" i="32"/>
  <c r="M456" i="32"/>
  <c r="L456" i="32"/>
  <c r="K456" i="32"/>
  <c r="J456" i="32"/>
  <c r="D455" i="32"/>
  <c r="C455" i="32"/>
  <c r="I455" i="32" s="1"/>
  <c r="S454" i="32"/>
  <c r="R454" i="32"/>
  <c r="Q454" i="32"/>
  <c r="P454" i="32"/>
  <c r="O454" i="32"/>
  <c r="N454" i="32"/>
  <c r="M454" i="32"/>
  <c r="L454" i="32"/>
  <c r="K454" i="32"/>
  <c r="J454" i="32"/>
  <c r="D453" i="32"/>
  <c r="C453" i="32"/>
  <c r="I453" i="32" s="1"/>
  <c r="S452" i="32"/>
  <c r="R452" i="32"/>
  <c r="Q452" i="32"/>
  <c r="P452" i="32"/>
  <c r="O452" i="32"/>
  <c r="N452" i="32"/>
  <c r="M452" i="32"/>
  <c r="L452" i="32"/>
  <c r="K452" i="32"/>
  <c r="J452" i="32"/>
  <c r="D451" i="32"/>
  <c r="S450" i="32"/>
  <c r="R450" i="32"/>
  <c r="Q450" i="32"/>
  <c r="P450" i="32"/>
  <c r="O450" i="32"/>
  <c r="N450" i="32"/>
  <c r="M450" i="32"/>
  <c r="L450" i="32"/>
  <c r="K450" i="32"/>
  <c r="J450" i="32"/>
  <c r="D449" i="32"/>
  <c r="S448" i="32"/>
  <c r="R448" i="32"/>
  <c r="Q448" i="32"/>
  <c r="P448" i="32"/>
  <c r="O448" i="32"/>
  <c r="N448" i="32"/>
  <c r="M448" i="32"/>
  <c r="L448" i="32"/>
  <c r="K448" i="32"/>
  <c r="J448" i="32"/>
  <c r="D447" i="32"/>
  <c r="S446" i="32"/>
  <c r="R446" i="32"/>
  <c r="Q446" i="32"/>
  <c r="P446" i="32"/>
  <c r="O446" i="32"/>
  <c r="N446" i="32"/>
  <c r="M446" i="32"/>
  <c r="L446" i="32"/>
  <c r="K446" i="32"/>
  <c r="J446" i="32"/>
  <c r="D445" i="32"/>
  <c r="S444" i="32"/>
  <c r="R444" i="32"/>
  <c r="Q444" i="32"/>
  <c r="P444" i="32"/>
  <c r="O444" i="32"/>
  <c r="N444" i="32"/>
  <c r="M444" i="32"/>
  <c r="L444" i="32"/>
  <c r="K444" i="32"/>
  <c r="J444" i="32"/>
  <c r="D443" i="32"/>
  <c r="S442" i="32"/>
  <c r="R442" i="32"/>
  <c r="Q442" i="32"/>
  <c r="P442" i="32"/>
  <c r="O442" i="32"/>
  <c r="N442" i="32"/>
  <c r="M442" i="32"/>
  <c r="L442" i="32"/>
  <c r="K442" i="32"/>
  <c r="J442" i="32"/>
  <c r="D441" i="32"/>
  <c r="S440" i="32"/>
  <c r="R440" i="32"/>
  <c r="Q440" i="32"/>
  <c r="P440" i="32"/>
  <c r="O440" i="32"/>
  <c r="N440" i="32"/>
  <c r="M440" i="32"/>
  <c r="L440" i="32"/>
  <c r="K440" i="32"/>
  <c r="J440" i="32"/>
  <c r="D439" i="32"/>
  <c r="S438" i="32"/>
  <c r="R438" i="32"/>
  <c r="Q438" i="32"/>
  <c r="P438" i="32"/>
  <c r="O438" i="32"/>
  <c r="N438" i="32"/>
  <c r="M438" i="32"/>
  <c r="L438" i="32"/>
  <c r="K438" i="32"/>
  <c r="J438" i="32"/>
  <c r="D437" i="32"/>
  <c r="S436" i="32"/>
  <c r="R436" i="32"/>
  <c r="Q436" i="32"/>
  <c r="P436" i="32"/>
  <c r="O436" i="32"/>
  <c r="N436" i="32"/>
  <c r="M436" i="32"/>
  <c r="L436" i="32"/>
  <c r="K436" i="32"/>
  <c r="J436" i="32"/>
  <c r="D435" i="32"/>
  <c r="S434" i="32"/>
  <c r="R434" i="32"/>
  <c r="Q434" i="32"/>
  <c r="P434" i="32"/>
  <c r="O434" i="32"/>
  <c r="N434" i="32"/>
  <c r="M434" i="32"/>
  <c r="L434" i="32"/>
  <c r="K434" i="32"/>
  <c r="J434" i="32"/>
  <c r="D433" i="32"/>
  <c r="S432" i="32"/>
  <c r="R432" i="32"/>
  <c r="Q432" i="32"/>
  <c r="P432" i="32"/>
  <c r="O432" i="32"/>
  <c r="N432" i="32"/>
  <c r="M432" i="32"/>
  <c r="L432" i="32"/>
  <c r="K432" i="32"/>
  <c r="J432" i="32"/>
  <c r="D431" i="32"/>
  <c r="S430" i="32"/>
  <c r="R430" i="32"/>
  <c r="Q430" i="32"/>
  <c r="P430" i="32"/>
  <c r="O430" i="32"/>
  <c r="N430" i="32"/>
  <c r="M430" i="32"/>
  <c r="L430" i="32"/>
  <c r="K430" i="32"/>
  <c r="J430" i="32"/>
  <c r="D429" i="32"/>
  <c r="S428" i="32"/>
  <c r="R428" i="32"/>
  <c r="Q428" i="32"/>
  <c r="P428" i="32"/>
  <c r="O428" i="32"/>
  <c r="N428" i="32"/>
  <c r="M428" i="32"/>
  <c r="L428" i="32"/>
  <c r="K428" i="32"/>
  <c r="J428" i="32"/>
  <c r="D427" i="32"/>
  <c r="S426" i="32"/>
  <c r="R426" i="32"/>
  <c r="Q426" i="32"/>
  <c r="P426" i="32"/>
  <c r="O426" i="32"/>
  <c r="N426" i="32"/>
  <c r="M426" i="32"/>
  <c r="L426" i="32"/>
  <c r="K426" i="32"/>
  <c r="J426" i="32"/>
  <c r="D425" i="32"/>
  <c r="S424" i="32"/>
  <c r="R424" i="32"/>
  <c r="Q424" i="32"/>
  <c r="P424" i="32"/>
  <c r="O424" i="32"/>
  <c r="N424" i="32"/>
  <c r="M424" i="32"/>
  <c r="L424" i="32"/>
  <c r="K424" i="32"/>
  <c r="J424" i="32"/>
  <c r="D423" i="32"/>
  <c r="S422" i="32"/>
  <c r="R422" i="32"/>
  <c r="Q422" i="32"/>
  <c r="P422" i="32"/>
  <c r="O422" i="32"/>
  <c r="N422" i="32"/>
  <c r="M422" i="32"/>
  <c r="L422" i="32"/>
  <c r="K422" i="32"/>
  <c r="J422" i="32"/>
  <c r="D421" i="32"/>
  <c r="S420" i="32"/>
  <c r="R420" i="32"/>
  <c r="Q420" i="32"/>
  <c r="P420" i="32"/>
  <c r="O420" i="32"/>
  <c r="N420" i="32"/>
  <c r="M420" i="32"/>
  <c r="L420" i="32"/>
  <c r="K420" i="32"/>
  <c r="J420" i="32"/>
  <c r="D419" i="32"/>
  <c r="S418" i="32"/>
  <c r="R418" i="32"/>
  <c r="Q418" i="32"/>
  <c r="P418" i="32"/>
  <c r="O418" i="32"/>
  <c r="N418" i="32"/>
  <c r="M418" i="32"/>
  <c r="L418" i="32"/>
  <c r="K418" i="32"/>
  <c r="J418" i="32"/>
  <c r="D417" i="32"/>
  <c r="S408" i="32"/>
  <c r="R408" i="32"/>
  <c r="Q408" i="32"/>
  <c r="P408" i="32"/>
  <c r="O408" i="32"/>
  <c r="N408" i="32"/>
  <c r="M408" i="32"/>
  <c r="L408" i="32"/>
  <c r="K408" i="32"/>
  <c r="J408" i="32"/>
  <c r="D407" i="32"/>
  <c r="C407" i="32"/>
  <c r="I407" i="32" s="1"/>
  <c r="S406" i="32"/>
  <c r="R406" i="32"/>
  <c r="Q406" i="32"/>
  <c r="P406" i="32"/>
  <c r="O406" i="32"/>
  <c r="N406" i="32"/>
  <c r="M406" i="32"/>
  <c r="L406" i="32"/>
  <c r="K406" i="32"/>
  <c r="J406" i="32"/>
  <c r="D405" i="32"/>
  <c r="C405" i="32"/>
  <c r="I405" i="32" s="1"/>
  <c r="G405" i="32" s="1"/>
  <c r="S404" i="32"/>
  <c r="R404" i="32"/>
  <c r="Q404" i="32"/>
  <c r="P404" i="32"/>
  <c r="O404" i="32"/>
  <c r="N404" i="32"/>
  <c r="M404" i="32"/>
  <c r="L404" i="32"/>
  <c r="K404" i="32"/>
  <c r="J404" i="32"/>
  <c r="D403" i="32"/>
  <c r="C403" i="32"/>
  <c r="I403" i="32" s="1"/>
  <c r="S402" i="32"/>
  <c r="R402" i="32"/>
  <c r="Q402" i="32"/>
  <c r="P402" i="32"/>
  <c r="O402" i="32"/>
  <c r="N402" i="32"/>
  <c r="M402" i="32"/>
  <c r="L402" i="32"/>
  <c r="K402" i="32"/>
  <c r="J402" i="32"/>
  <c r="D401" i="32"/>
  <c r="C401" i="32"/>
  <c r="I401" i="32" s="1"/>
  <c r="G401" i="32" s="1"/>
  <c r="S400" i="32"/>
  <c r="R400" i="32"/>
  <c r="Q400" i="32"/>
  <c r="P400" i="32"/>
  <c r="O400" i="32"/>
  <c r="N400" i="32"/>
  <c r="M400" i="32"/>
  <c r="L400" i="32"/>
  <c r="K400" i="32"/>
  <c r="J400" i="32"/>
  <c r="D399" i="32"/>
  <c r="C399" i="32"/>
  <c r="I399" i="32" s="1"/>
  <c r="S398" i="32"/>
  <c r="R398" i="32"/>
  <c r="Q398" i="32"/>
  <c r="P398" i="32"/>
  <c r="O398" i="32"/>
  <c r="N398" i="32"/>
  <c r="M398" i="32"/>
  <c r="L398" i="32"/>
  <c r="K398" i="32"/>
  <c r="J398" i="32"/>
  <c r="D397" i="32"/>
  <c r="C397" i="32"/>
  <c r="I397" i="32" s="1"/>
  <c r="G397" i="32" s="1"/>
  <c r="S396" i="32"/>
  <c r="R396" i="32"/>
  <c r="Q396" i="32"/>
  <c r="P396" i="32"/>
  <c r="O396" i="32"/>
  <c r="N396" i="32"/>
  <c r="M396" i="32"/>
  <c r="L396" i="32"/>
  <c r="K396" i="32"/>
  <c r="J396" i="32"/>
  <c r="D395" i="32"/>
  <c r="C395" i="32"/>
  <c r="I395" i="32" s="1"/>
  <c r="S394" i="32"/>
  <c r="R394" i="32"/>
  <c r="Q394" i="32"/>
  <c r="P394" i="32"/>
  <c r="O394" i="32"/>
  <c r="N394" i="32"/>
  <c r="M394" i="32"/>
  <c r="L394" i="32"/>
  <c r="K394" i="32"/>
  <c r="J394" i="32"/>
  <c r="D393" i="32"/>
  <c r="S392" i="32"/>
  <c r="R392" i="32"/>
  <c r="Q392" i="32"/>
  <c r="P392" i="32"/>
  <c r="O392" i="32"/>
  <c r="N392" i="32"/>
  <c r="M392" i="32"/>
  <c r="L392" i="32"/>
  <c r="K392" i="32"/>
  <c r="J392" i="32"/>
  <c r="D391" i="32"/>
  <c r="S390" i="32"/>
  <c r="R390" i="32"/>
  <c r="Q390" i="32"/>
  <c r="P390" i="32"/>
  <c r="O390" i="32"/>
  <c r="N390" i="32"/>
  <c r="M390" i="32"/>
  <c r="L390" i="32"/>
  <c r="K390" i="32"/>
  <c r="J390" i="32"/>
  <c r="D389" i="32"/>
  <c r="S388" i="32"/>
  <c r="R388" i="32"/>
  <c r="Q388" i="32"/>
  <c r="P388" i="32"/>
  <c r="O388" i="32"/>
  <c r="N388" i="32"/>
  <c r="M388" i="32"/>
  <c r="L388" i="32"/>
  <c r="K388" i="32"/>
  <c r="J388" i="32"/>
  <c r="D387" i="32"/>
  <c r="S386" i="32"/>
  <c r="R386" i="32"/>
  <c r="Q386" i="32"/>
  <c r="P386" i="32"/>
  <c r="O386" i="32"/>
  <c r="N386" i="32"/>
  <c r="M386" i="32"/>
  <c r="L386" i="32"/>
  <c r="K386" i="32"/>
  <c r="J386" i="32"/>
  <c r="D385" i="32"/>
  <c r="S384" i="32"/>
  <c r="R384" i="32"/>
  <c r="Q384" i="32"/>
  <c r="P384" i="32"/>
  <c r="O384" i="32"/>
  <c r="N384" i="32"/>
  <c r="M384" i="32"/>
  <c r="L384" i="32"/>
  <c r="K384" i="32"/>
  <c r="J384" i="32"/>
  <c r="D383" i="32"/>
  <c r="S382" i="32"/>
  <c r="R382" i="32"/>
  <c r="Q382" i="32"/>
  <c r="P382" i="32"/>
  <c r="O382" i="32"/>
  <c r="N382" i="32"/>
  <c r="M382" i="32"/>
  <c r="L382" i="32"/>
  <c r="K382" i="32"/>
  <c r="J382" i="32"/>
  <c r="D381" i="32"/>
  <c r="S380" i="32"/>
  <c r="R380" i="32"/>
  <c r="Q380" i="32"/>
  <c r="P380" i="32"/>
  <c r="O380" i="32"/>
  <c r="N380" i="32"/>
  <c r="M380" i="32"/>
  <c r="L380" i="32"/>
  <c r="K380" i="32"/>
  <c r="J380" i="32"/>
  <c r="D379" i="32"/>
  <c r="S378" i="32"/>
  <c r="R378" i="32"/>
  <c r="Q378" i="32"/>
  <c r="P378" i="32"/>
  <c r="O378" i="32"/>
  <c r="N378" i="32"/>
  <c r="M378" i="32"/>
  <c r="L378" i="32"/>
  <c r="K378" i="32"/>
  <c r="J378" i="32"/>
  <c r="D377" i="32"/>
  <c r="S376" i="32"/>
  <c r="R376" i="32"/>
  <c r="Q376" i="32"/>
  <c r="P376" i="32"/>
  <c r="O376" i="32"/>
  <c r="N376" i="32"/>
  <c r="M376" i="32"/>
  <c r="L376" i="32"/>
  <c r="K376" i="32"/>
  <c r="J376" i="32"/>
  <c r="D375" i="32"/>
  <c r="S374" i="32"/>
  <c r="R374" i="32"/>
  <c r="Q374" i="32"/>
  <c r="P374" i="32"/>
  <c r="O374" i="32"/>
  <c r="N374" i="32"/>
  <c r="M374" i="32"/>
  <c r="L374" i="32"/>
  <c r="K374" i="32"/>
  <c r="J374" i="32"/>
  <c r="D373" i="32"/>
  <c r="S372" i="32"/>
  <c r="R372" i="32"/>
  <c r="Q372" i="32"/>
  <c r="P372" i="32"/>
  <c r="O372" i="32"/>
  <c r="N372" i="32"/>
  <c r="M372" i="32"/>
  <c r="L372" i="32"/>
  <c r="K372" i="32"/>
  <c r="J372" i="32"/>
  <c r="D371" i="32"/>
  <c r="S370" i="32"/>
  <c r="R370" i="32"/>
  <c r="Q370" i="32"/>
  <c r="P370" i="32"/>
  <c r="O370" i="32"/>
  <c r="N370" i="32"/>
  <c r="M370" i="32"/>
  <c r="L370" i="32"/>
  <c r="K370" i="32"/>
  <c r="J370" i="32"/>
  <c r="D369" i="32"/>
  <c r="S368" i="32"/>
  <c r="R368" i="32"/>
  <c r="Q368" i="32"/>
  <c r="P368" i="32"/>
  <c r="O368" i="32"/>
  <c r="N368" i="32"/>
  <c r="M368" i="32"/>
  <c r="L368" i="32"/>
  <c r="K368" i="32"/>
  <c r="J368" i="32"/>
  <c r="D367" i="32"/>
  <c r="S366" i="32"/>
  <c r="R366" i="32"/>
  <c r="Q366" i="32"/>
  <c r="P366" i="32"/>
  <c r="O366" i="32"/>
  <c r="N366" i="32"/>
  <c r="M366" i="32"/>
  <c r="L366" i="32"/>
  <c r="K366" i="32"/>
  <c r="J366" i="32"/>
  <c r="D365" i="32"/>
  <c r="S364" i="32"/>
  <c r="R364" i="32"/>
  <c r="Q364" i="32"/>
  <c r="P364" i="32"/>
  <c r="O364" i="32"/>
  <c r="N364" i="32"/>
  <c r="M364" i="32"/>
  <c r="L364" i="32"/>
  <c r="K364" i="32"/>
  <c r="J364" i="32"/>
  <c r="D363" i="32"/>
  <c r="S362" i="32"/>
  <c r="R362" i="32"/>
  <c r="Q362" i="32"/>
  <c r="P362" i="32"/>
  <c r="O362" i="32"/>
  <c r="N362" i="32"/>
  <c r="M362" i="32"/>
  <c r="L362" i="32"/>
  <c r="K362" i="32"/>
  <c r="J362" i="32"/>
  <c r="D361" i="32"/>
  <c r="S360" i="32"/>
  <c r="R360" i="32"/>
  <c r="Q360" i="32"/>
  <c r="P360" i="32"/>
  <c r="O360" i="32"/>
  <c r="N360" i="32"/>
  <c r="M360" i="32"/>
  <c r="L360" i="32"/>
  <c r="K360" i="32"/>
  <c r="J360" i="32"/>
  <c r="D359" i="32"/>
  <c r="S358" i="32"/>
  <c r="R358" i="32"/>
  <c r="Q358" i="32"/>
  <c r="P358" i="32"/>
  <c r="O358" i="32"/>
  <c r="N358" i="32"/>
  <c r="M358" i="32"/>
  <c r="L358" i="32"/>
  <c r="K358" i="32"/>
  <c r="J358" i="32"/>
  <c r="D357" i="32"/>
  <c r="S356" i="32"/>
  <c r="R356" i="32"/>
  <c r="Q356" i="32"/>
  <c r="P356" i="32"/>
  <c r="O356" i="32"/>
  <c r="N356" i="32"/>
  <c r="M356" i="32"/>
  <c r="L356" i="32"/>
  <c r="K356" i="32"/>
  <c r="J356" i="32"/>
  <c r="D355" i="32"/>
  <c r="S354" i="32"/>
  <c r="R354" i="32"/>
  <c r="Q354" i="32"/>
  <c r="P354" i="32"/>
  <c r="O354" i="32"/>
  <c r="N354" i="32"/>
  <c r="M354" i="32"/>
  <c r="L354" i="32"/>
  <c r="K354" i="32"/>
  <c r="J354" i="32"/>
  <c r="D353" i="32"/>
  <c r="S352" i="32"/>
  <c r="R352" i="32"/>
  <c r="Q352" i="32"/>
  <c r="P352" i="32"/>
  <c r="O352" i="32"/>
  <c r="N352" i="32"/>
  <c r="M352" i="32"/>
  <c r="L352" i="32"/>
  <c r="K352" i="32"/>
  <c r="J352" i="32"/>
  <c r="D351" i="32"/>
  <c r="S350" i="32"/>
  <c r="R350" i="32"/>
  <c r="Q350" i="32"/>
  <c r="P350" i="32"/>
  <c r="O350" i="32"/>
  <c r="N350" i="32"/>
  <c r="M350" i="32"/>
  <c r="L350" i="32"/>
  <c r="K350" i="32"/>
  <c r="J350" i="32"/>
  <c r="D349" i="32"/>
  <c r="S348" i="32"/>
  <c r="R348" i="32"/>
  <c r="Q348" i="32"/>
  <c r="P348" i="32"/>
  <c r="O348" i="32"/>
  <c r="N348" i="32"/>
  <c r="M348" i="32"/>
  <c r="L348" i="32"/>
  <c r="K348" i="32"/>
  <c r="J348" i="32"/>
  <c r="D347" i="32"/>
  <c r="S346" i="32"/>
  <c r="R346" i="32"/>
  <c r="Q346" i="32"/>
  <c r="P346" i="32"/>
  <c r="O346" i="32"/>
  <c r="N346" i="32"/>
  <c r="M346" i="32"/>
  <c r="L346" i="32"/>
  <c r="K346" i="32"/>
  <c r="J346" i="32"/>
  <c r="D345" i="32"/>
  <c r="S344" i="32"/>
  <c r="R344" i="32"/>
  <c r="Q344" i="32"/>
  <c r="P344" i="32"/>
  <c r="O344" i="32"/>
  <c r="N344" i="32"/>
  <c r="M344" i="32"/>
  <c r="L344" i="32"/>
  <c r="K344" i="32"/>
  <c r="J344" i="32"/>
  <c r="D343" i="32"/>
  <c r="S342" i="32"/>
  <c r="R342" i="32"/>
  <c r="Q342" i="32"/>
  <c r="P342" i="32"/>
  <c r="O342" i="32"/>
  <c r="N342" i="32"/>
  <c r="M342" i="32"/>
  <c r="L342" i="32"/>
  <c r="K342" i="32"/>
  <c r="J342" i="32"/>
  <c r="D341" i="32"/>
  <c r="S340" i="32"/>
  <c r="R340" i="32"/>
  <c r="Q340" i="32"/>
  <c r="P340" i="32"/>
  <c r="O340" i="32"/>
  <c r="N340" i="32"/>
  <c r="M340" i="32"/>
  <c r="L340" i="32"/>
  <c r="K340" i="32"/>
  <c r="J340" i="32"/>
  <c r="D339" i="32"/>
  <c r="D332" i="32"/>
  <c r="D330" i="32"/>
  <c r="D328" i="32"/>
  <c r="D326" i="32"/>
  <c r="D324" i="32"/>
  <c r="D322" i="32"/>
  <c r="D320" i="32"/>
  <c r="D318" i="32"/>
  <c r="D316" i="32"/>
  <c r="D314" i="32"/>
  <c r="D312" i="32"/>
  <c r="D310" i="32"/>
  <c r="D308" i="32"/>
  <c r="D306" i="32"/>
  <c r="D304" i="32"/>
  <c r="D302" i="32"/>
  <c r="D300" i="32"/>
  <c r="D298" i="32"/>
  <c r="D291" i="32"/>
  <c r="D289" i="32"/>
  <c r="D287" i="32"/>
  <c r="D285" i="32"/>
  <c r="D283" i="32"/>
  <c r="D281" i="32"/>
  <c r="D279" i="32"/>
  <c r="D277" i="32"/>
  <c r="D275" i="32"/>
  <c r="D273" i="32"/>
  <c r="D271" i="32"/>
  <c r="D269" i="32"/>
  <c r="D267" i="32"/>
  <c r="D265" i="32"/>
  <c r="D263" i="32"/>
  <c r="D261" i="32"/>
  <c r="D259" i="32"/>
  <c r="D257" i="32"/>
  <c r="D255" i="32"/>
  <c r="D253" i="32"/>
  <c r="I238" i="32"/>
  <c r="G243" i="32" s="1"/>
  <c r="S232" i="32"/>
  <c r="R232" i="32"/>
  <c r="Q232" i="32"/>
  <c r="P232" i="32"/>
  <c r="O232" i="32"/>
  <c r="N232" i="32"/>
  <c r="M232" i="32"/>
  <c r="L232" i="32"/>
  <c r="K232" i="32"/>
  <c r="J232" i="32"/>
  <c r="D231" i="32"/>
  <c r="C231" i="32"/>
  <c r="I231" i="32" s="1"/>
  <c r="G231" i="32" s="1"/>
  <c r="S230" i="32"/>
  <c r="R230" i="32"/>
  <c r="Q230" i="32"/>
  <c r="P230" i="32"/>
  <c r="O230" i="32"/>
  <c r="N230" i="32"/>
  <c r="M230" i="32"/>
  <c r="L230" i="32"/>
  <c r="K230" i="32"/>
  <c r="J230" i="32"/>
  <c r="D229" i="32"/>
  <c r="C229" i="32"/>
  <c r="I229" i="32" s="1"/>
  <c r="G229" i="32" s="1"/>
  <c r="S228" i="32"/>
  <c r="R228" i="32"/>
  <c r="Q228" i="32"/>
  <c r="P228" i="32"/>
  <c r="O228" i="32"/>
  <c r="N228" i="32"/>
  <c r="M228" i="32"/>
  <c r="L228" i="32"/>
  <c r="K228" i="32"/>
  <c r="J228" i="32"/>
  <c r="D227" i="32"/>
  <c r="C227" i="32"/>
  <c r="I227" i="32" s="1"/>
  <c r="S226" i="32"/>
  <c r="R226" i="32"/>
  <c r="Q226" i="32"/>
  <c r="P226" i="32"/>
  <c r="O226" i="32"/>
  <c r="N226" i="32"/>
  <c r="M226" i="32"/>
  <c r="L226" i="32"/>
  <c r="K226" i="32"/>
  <c r="J226" i="32"/>
  <c r="D225" i="32"/>
  <c r="C225" i="32"/>
  <c r="I225" i="32" s="1"/>
  <c r="G225" i="32" s="1"/>
  <c r="S224" i="32"/>
  <c r="R224" i="32"/>
  <c r="Q224" i="32"/>
  <c r="P224" i="32"/>
  <c r="O224" i="32"/>
  <c r="N224" i="32"/>
  <c r="M224" i="32"/>
  <c r="L224" i="32"/>
  <c r="K224" i="32"/>
  <c r="J224" i="32"/>
  <c r="D223" i="32"/>
  <c r="C223" i="32"/>
  <c r="I223" i="32" s="1"/>
  <c r="G223" i="32" s="1"/>
  <c r="S222" i="32"/>
  <c r="R222" i="32"/>
  <c r="Q222" i="32"/>
  <c r="P222" i="32"/>
  <c r="O222" i="32"/>
  <c r="N222" i="32"/>
  <c r="M222" i="32"/>
  <c r="L222" i="32"/>
  <c r="K222" i="32"/>
  <c r="J222" i="32"/>
  <c r="D221" i="32"/>
  <c r="C221" i="32"/>
  <c r="I221" i="32" s="1"/>
  <c r="G221" i="32" s="1"/>
  <c r="S220" i="32"/>
  <c r="R220" i="32"/>
  <c r="Q220" i="32"/>
  <c r="P220" i="32"/>
  <c r="O220" i="32"/>
  <c r="N220" i="32"/>
  <c r="M220" i="32"/>
  <c r="L220" i="32"/>
  <c r="K220" i="32"/>
  <c r="J220" i="32"/>
  <c r="D219" i="32"/>
  <c r="S218" i="32"/>
  <c r="R218" i="32"/>
  <c r="Q218" i="32"/>
  <c r="P218" i="32"/>
  <c r="O218" i="32"/>
  <c r="N218" i="32"/>
  <c r="M218" i="32"/>
  <c r="L218" i="32"/>
  <c r="K218" i="32"/>
  <c r="J218" i="32"/>
  <c r="D217" i="32"/>
  <c r="S216" i="32"/>
  <c r="R216" i="32"/>
  <c r="Q216" i="32"/>
  <c r="P216" i="32"/>
  <c r="O216" i="32"/>
  <c r="N216" i="32"/>
  <c r="M216" i="32"/>
  <c r="L216" i="32"/>
  <c r="K216" i="32"/>
  <c r="J216" i="32"/>
  <c r="D215" i="32"/>
  <c r="S214" i="32"/>
  <c r="R214" i="32"/>
  <c r="Q214" i="32"/>
  <c r="P214" i="32"/>
  <c r="O214" i="32"/>
  <c r="N214" i="32"/>
  <c r="M214" i="32"/>
  <c r="L214" i="32"/>
  <c r="K214" i="32"/>
  <c r="J214" i="32"/>
  <c r="D213" i="32"/>
  <c r="S212" i="32"/>
  <c r="R212" i="32"/>
  <c r="Q212" i="32"/>
  <c r="P212" i="32"/>
  <c r="O212" i="32"/>
  <c r="N212" i="32"/>
  <c r="M212" i="32"/>
  <c r="L212" i="32"/>
  <c r="K212" i="32"/>
  <c r="J212" i="32"/>
  <c r="D211" i="32"/>
  <c r="C211" i="32"/>
  <c r="I211" i="32" s="1"/>
  <c r="S210" i="32"/>
  <c r="R210" i="32"/>
  <c r="Q210" i="32"/>
  <c r="P210" i="32"/>
  <c r="O210" i="32"/>
  <c r="N210" i="32"/>
  <c r="M210" i="32"/>
  <c r="L210" i="32"/>
  <c r="K210" i="32"/>
  <c r="J210" i="32"/>
  <c r="D209" i="32"/>
  <c r="S208" i="32"/>
  <c r="R208" i="32"/>
  <c r="Q208" i="32"/>
  <c r="P208" i="32"/>
  <c r="O208" i="32"/>
  <c r="N208" i="32"/>
  <c r="M208" i="32"/>
  <c r="L208" i="32"/>
  <c r="K208" i="32"/>
  <c r="J208" i="32"/>
  <c r="D207" i="32"/>
  <c r="S206" i="32"/>
  <c r="R206" i="32"/>
  <c r="Q206" i="32"/>
  <c r="P206" i="32"/>
  <c r="O206" i="32"/>
  <c r="N206" i="32"/>
  <c r="M206" i="32"/>
  <c r="L206" i="32"/>
  <c r="K206" i="32"/>
  <c r="J206" i="32"/>
  <c r="D205" i="32"/>
  <c r="S204" i="32"/>
  <c r="R204" i="32"/>
  <c r="Q204" i="32"/>
  <c r="P204" i="32"/>
  <c r="O204" i="32"/>
  <c r="N204" i="32"/>
  <c r="M204" i="32"/>
  <c r="L204" i="32"/>
  <c r="K204" i="32"/>
  <c r="J204" i="32"/>
  <c r="D203" i="32"/>
  <c r="S198" i="32"/>
  <c r="R198" i="32"/>
  <c r="Q198" i="32"/>
  <c r="P198" i="32"/>
  <c r="O198" i="32"/>
  <c r="N198" i="32"/>
  <c r="M198" i="32"/>
  <c r="L198" i="32"/>
  <c r="K198" i="32"/>
  <c r="J198" i="32"/>
  <c r="D197" i="32"/>
  <c r="C197" i="32"/>
  <c r="I197" i="32" s="1"/>
  <c r="G197" i="32" s="1"/>
  <c r="S196" i="32"/>
  <c r="R196" i="32"/>
  <c r="Q196" i="32"/>
  <c r="P196" i="32"/>
  <c r="O196" i="32"/>
  <c r="N196" i="32"/>
  <c r="M196" i="32"/>
  <c r="L196" i="32"/>
  <c r="K196" i="32"/>
  <c r="J196" i="32"/>
  <c r="D195" i="32"/>
  <c r="S190" i="32"/>
  <c r="R190" i="32"/>
  <c r="Q190" i="32"/>
  <c r="P190" i="32"/>
  <c r="O190" i="32"/>
  <c r="N190" i="32"/>
  <c r="M190" i="32"/>
  <c r="L190" i="32"/>
  <c r="K190" i="32"/>
  <c r="J190" i="32"/>
  <c r="D189" i="32"/>
  <c r="C189" i="32"/>
  <c r="I189" i="32" s="1"/>
  <c r="S184" i="32"/>
  <c r="R184" i="32"/>
  <c r="Q184" i="32"/>
  <c r="P184" i="32"/>
  <c r="O184" i="32"/>
  <c r="N184" i="32"/>
  <c r="M184" i="32"/>
  <c r="L184" i="32"/>
  <c r="K184" i="32"/>
  <c r="J184" i="32"/>
  <c r="D183" i="32"/>
  <c r="C183" i="32"/>
  <c r="I183" i="32" s="1"/>
  <c r="S182" i="32"/>
  <c r="R182" i="32"/>
  <c r="Q182" i="32"/>
  <c r="P182" i="32"/>
  <c r="O182" i="32"/>
  <c r="N182" i="32"/>
  <c r="M182" i="32"/>
  <c r="L182" i="32"/>
  <c r="K182" i="32"/>
  <c r="J182" i="32"/>
  <c r="D181" i="32"/>
  <c r="C181" i="32"/>
  <c r="I181" i="32" s="1"/>
  <c r="G181" i="32" s="1"/>
  <c r="S180" i="32"/>
  <c r="R180" i="32"/>
  <c r="Q180" i="32"/>
  <c r="P180" i="32"/>
  <c r="O180" i="32"/>
  <c r="N180" i="32"/>
  <c r="M180" i="32"/>
  <c r="L180" i="32"/>
  <c r="K180" i="32"/>
  <c r="J180" i="32"/>
  <c r="D179" i="32"/>
  <c r="C179" i="32"/>
  <c r="I179" i="32" s="1"/>
  <c r="G179" i="32" s="1"/>
  <c r="S178" i="32"/>
  <c r="R178" i="32"/>
  <c r="Q178" i="32"/>
  <c r="P178" i="32"/>
  <c r="O178" i="32"/>
  <c r="N178" i="32"/>
  <c r="M178" i="32"/>
  <c r="L178" i="32"/>
  <c r="K178" i="32"/>
  <c r="J178" i="32"/>
  <c r="D177" i="32"/>
  <c r="C177" i="32"/>
  <c r="I177" i="32" s="1"/>
  <c r="G177" i="32" s="1"/>
  <c r="S176" i="32"/>
  <c r="R176" i="32"/>
  <c r="Q176" i="32"/>
  <c r="P176" i="32"/>
  <c r="O176" i="32"/>
  <c r="N176" i="32"/>
  <c r="M176" i="32"/>
  <c r="L176" i="32"/>
  <c r="K176" i="32"/>
  <c r="J176" i="32"/>
  <c r="D175" i="32"/>
  <c r="S174" i="32"/>
  <c r="R174" i="32"/>
  <c r="Q174" i="32"/>
  <c r="P174" i="32"/>
  <c r="O174" i="32"/>
  <c r="N174" i="32"/>
  <c r="M174" i="32"/>
  <c r="L174" i="32"/>
  <c r="K174" i="32"/>
  <c r="J174" i="32"/>
  <c r="D173" i="32"/>
  <c r="S172" i="32"/>
  <c r="R172" i="32"/>
  <c r="Q172" i="32"/>
  <c r="P172" i="32"/>
  <c r="O172" i="32"/>
  <c r="N172" i="32"/>
  <c r="M172" i="32"/>
  <c r="L172" i="32"/>
  <c r="K172" i="32"/>
  <c r="J172" i="32"/>
  <c r="D171" i="32"/>
  <c r="S170" i="32"/>
  <c r="R170" i="32"/>
  <c r="Q170" i="32"/>
  <c r="P170" i="32"/>
  <c r="O170" i="32"/>
  <c r="N170" i="32"/>
  <c r="M170" i="32"/>
  <c r="L170" i="32"/>
  <c r="K170" i="32"/>
  <c r="J170" i="32"/>
  <c r="D169" i="32"/>
  <c r="S168" i="32"/>
  <c r="R168" i="32"/>
  <c r="Q168" i="32"/>
  <c r="P168" i="32"/>
  <c r="O168" i="32"/>
  <c r="N168" i="32"/>
  <c r="M168" i="32"/>
  <c r="L168" i="32"/>
  <c r="K168" i="32"/>
  <c r="J168" i="32"/>
  <c r="D167" i="32"/>
  <c r="S166" i="32"/>
  <c r="R166" i="32"/>
  <c r="Q166" i="32"/>
  <c r="P166" i="32"/>
  <c r="O166" i="32"/>
  <c r="N166" i="32"/>
  <c r="M166" i="32"/>
  <c r="L166" i="32"/>
  <c r="K166" i="32"/>
  <c r="J166" i="32"/>
  <c r="D165" i="32"/>
  <c r="S164" i="32"/>
  <c r="R164" i="32"/>
  <c r="Q164" i="32"/>
  <c r="P164" i="32"/>
  <c r="O164" i="32"/>
  <c r="N164" i="32"/>
  <c r="M164" i="32"/>
  <c r="L164" i="32"/>
  <c r="K164" i="32"/>
  <c r="J164" i="32"/>
  <c r="D163" i="32"/>
  <c r="S162" i="32"/>
  <c r="R162" i="32"/>
  <c r="Q162" i="32"/>
  <c r="P162" i="32"/>
  <c r="O162" i="32"/>
  <c r="N162" i="32"/>
  <c r="M162" i="32"/>
  <c r="L162" i="32"/>
  <c r="K162" i="32"/>
  <c r="J162" i="32"/>
  <c r="D161" i="32"/>
  <c r="S160" i="32"/>
  <c r="R160" i="32"/>
  <c r="Q160" i="32"/>
  <c r="P160" i="32"/>
  <c r="O160" i="32"/>
  <c r="N160" i="32"/>
  <c r="M160" i="32"/>
  <c r="L160" i="32"/>
  <c r="K160" i="32"/>
  <c r="J160" i="32"/>
  <c r="D159" i="32"/>
  <c r="S158" i="32"/>
  <c r="R158" i="32"/>
  <c r="Q158" i="32"/>
  <c r="P158" i="32"/>
  <c r="O158" i="32"/>
  <c r="N158" i="32"/>
  <c r="M158" i="32"/>
  <c r="L158" i="32"/>
  <c r="K158" i="32"/>
  <c r="J158" i="32"/>
  <c r="D157" i="32"/>
  <c r="D151" i="32"/>
  <c r="D149" i="32"/>
  <c r="D147" i="32"/>
  <c r="D145" i="32"/>
  <c r="S132" i="32"/>
  <c r="R132" i="32"/>
  <c r="Q132" i="32"/>
  <c r="P132" i="32"/>
  <c r="O132" i="32"/>
  <c r="N132" i="32"/>
  <c r="M132" i="32"/>
  <c r="L132" i="32"/>
  <c r="K132" i="32"/>
  <c r="J132" i="32"/>
  <c r="D131" i="32"/>
  <c r="S130" i="32"/>
  <c r="R130" i="32"/>
  <c r="Q130" i="32"/>
  <c r="P130" i="32"/>
  <c r="O130" i="32"/>
  <c r="N130" i="32"/>
  <c r="M130" i="32"/>
  <c r="L130" i="32"/>
  <c r="K130" i="32"/>
  <c r="J130" i="32"/>
  <c r="D129" i="32"/>
  <c r="C129" i="32"/>
  <c r="I129" i="32" s="1"/>
  <c r="S128" i="32"/>
  <c r="R128" i="32"/>
  <c r="Q128" i="32"/>
  <c r="P128" i="32"/>
  <c r="O128" i="32"/>
  <c r="N128" i="32"/>
  <c r="M128" i="32"/>
  <c r="L128" i="32"/>
  <c r="K128" i="32"/>
  <c r="J128" i="32"/>
  <c r="D127" i="32"/>
  <c r="S126" i="32"/>
  <c r="R126" i="32"/>
  <c r="Q126" i="32"/>
  <c r="P126" i="32"/>
  <c r="O126" i="32"/>
  <c r="N126" i="32"/>
  <c r="M126" i="32"/>
  <c r="L126" i="32"/>
  <c r="K126" i="32"/>
  <c r="J126" i="32"/>
  <c r="D125" i="32"/>
  <c r="S124" i="32"/>
  <c r="R124" i="32"/>
  <c r="Q124" i="32"/>
  <c r="P124" i="32"/>
  <c r="O124" i="32"/>
  <c r="N124" i="32"/>
  <c r="M124" i="32"/>
  <c r="L124" i="32"/>
  <c r="K124" i="32"/>
  <c r="J124" i="32"/>
  <c r="D123" i="32"/>
  <c r="S122" i="32"/>
  <c r="R122" i="32"/>
  <c r="Q122" i="32"/>
  <c r="P122" i="32"/>
  <c r="O122" i="32"/>
  <c r="N122" i="32"/>
  <c r="M122" i="32"/>
  <c r="L122" i="32"/>
  <c r="K122" i="32"/>
  <c r="J122" i="32"/>
  <c r="D121" i="32"/>
  <c r="S120" i="32"/>
  <c r="R120" i="32"/>
  <c r="Q120" i="32"/>
  <c r="P120" i="32"/>
  <c r="O120" i="32"/>
  <c r="N120" i="32"/>
  <c r="M120" i="32"/>
  <c r="L120" i="32"/>
  <c r="K120" i="32"/>
  <c r="J120" i="32"/>
  <c r="D119" i="32"/>
  <c r="S118" i="32"/>
  <c r="R118" i="32"/>
  <c r="Q118" i="32"/>
  <c r="P118" i="32"/>
  <c r="O118" i="32"/>
  <c r="N118" i="32"/>
  <c r="M118" i="32"/>
  <c r="L118" i="32"/>
  <c r="K118" i="32"/>
  <c r="J118" i="32"/>
  <c r="D117" i="32"/>
  <c r="S116" i="32"/>
  <c r="R116" i="32"/>
  <c r="Q116" i="32"/>
  <c r="P116" i="32"/>
  <c r="O116" i="32"/>
  <c r="N116" i="32"/>
  <c r="M116" i="32"/>
  <c r="L116" i="32"/>
  <c r="K116" i="32"/>
  <c r="J116" i="32"/>
  <c r="D115" i="32"/>
  <c r="S114" i="32"/>
  <c r="R114" i="32"/>
  <c r="Q114" i="32"/>
  <c r="P114" i="32"/>
  <c r="O114" i="32"/>
  <c r="N114" i="32"/>
  <c r="M114" i="32"/>
  <c r="L114" i="32"/>
  <c r="K114" i="32"/>
  <c r="J114" i="32"/>
  <c r="D113" i="32"/>
  <c r="S112" i="32"/>
  <c r="R112" i="32"/>
  <c r="Q112" i="32"/>
  <c r="P112" i="32"/>
  <c r="O112" i="32"/>
  <c r="N112" i="32"/>
  <c r="M112" i="32"/>
  <c r="L112" i="32"/>
  <c r="K112" i="32"/>
  <c r="J112" i="32"/>
  <c r="D111" i="32"/>
  <c r="S110" i="32"/>
  <c r="R110" i="32"/>
  <c r="Q110" i="32"/>
  <c r="P110" i="32"/>
  <c r="O110" i="32"/>
  <c r="N110" i="32"/>
  <c r="M110" i="32"/>
  <c r="L110" i="32"/>
  <c r="K110" i="32"/>
  <c r="J110" i="32"/>
  <c r="D109" i="32"/>
  <c r="S108" i="32"/>
  <c r="R108" i="32"/>
  <c r="Q108" i="32"/>
  <c r="P108" i="32"/>
  <c r="O108" i="32"/>
  <c r="N108" i="32"/>
  <c r="M108" i="32"/>
  <c r="L108" i="32"/>
  <c r="K108" i="32"/>
  <c r="J108" i="32"/>
  <c r="D107" i="32"/>
  <c r="S106" i="32"/>
  <c r="R106" i="32"/>
  <c r="Q106" i="32"/>
  <c r="P106" i="32"/>
  <c r="O106" i="32"/>
  <c r="N106" i="32"/>
  <c r="M106" i="32"/>
  <c r="L106" i="32"/>
  <c r="K106" i="32"/>
  <c r="J106" i="32"/>
  <c r="D105" i="32"/>
  <c r="S104" i="32"/>
  <c r="R104" i="32"/>
  <c r="Q104" i="32"/>
  <c r="P104" i="32"/>
  <c r="O104" i="32"/>
  <c r="N104" i="32"/>
  <c r="M104" i="32"/>
  <c r="L104" i="32"/>
  <c r="K104" i="32"/>
  <c r="J104" i="32"/>
  <c r="D103" i="32"/>
  <c r="S102" i="32"/>
  <c r="R102" i="32"/>
  <c r="Q102" i="32"/>
  <c r="P102" i="32"/>
  <c r="O102" i="32"/>
  <c r="N102" i="32"/>
  <c r="M102" i="32"/>
  <c r="L102" i="32"/>
  <c r="K102" i="32"/>
  <c r="J102" i="32"/>
  <c r="D101" i="32"/>
  <c r="S100" i="32"/>
  <c r="R100" i="32"/>
  <c r="Q100" i="32"/>
  <c r="P100" i="32"/>
  <c r="O100" i="32"/>
  <c r="N100" i="32"/>
  <c r="M100" i="32"/>
  <c r="L100" i="32"/>
  <c r="K100" i="32"/>
  <c r="J100" i="32"/>
  <c r="D99" i="32"/>
  <c r="S98" i="32"/>
  <c r="R98" i="32"/>
  <c r="Q98" i="32"/>
  <c r="P98" i="32"/>
  <c r="O98" i="32"/>
  <c r="N98" i="32"/>
  <c r="M98" i="32"/>
  <c r="L98" i="32"/>
  <c r="K98" i="32"/>
  <c r="J98" i="32"/>
  <c r="D97" i="32"/>
  <c r="S90" i="32"/>
  <c r="R90" i="32"/>
  <c r="Q90" i="32"/>
  <c r="P90" i="32"/>
  <c r="O90" i="32"/>
  <c r="N90" i="32"/>
  <c r="M90" i="32"/>
  <c r="L90" i="32"/>
  <c r="K90" i="32"/>
  <c r="J90" i="32"/>
  <c r="E89" i="32"/>
  <c r="D89" i="32"/>
  <c r="C89" i="32"/>
  <c r="S88" i="32"/>
  <c r="R88" i="32"/>
  <c r="Q88" i="32"/>
  <c r="P88" i="32"/>
  <c r="O88" i="32"/>
  <c r="N88" i="32"/>
  <c r="M88" i="32"/>
  <c r="L88" i="32"/>
  <c r="K88" i="32"/>
  <c r="J88" i="32"/>
  <c r="E87" i="32"/>
  <c r="D87" i="32"/>
  <c r="C87" i="32"/>
  <c r="S86" i="32"/>
  <c r="R86" i="32"/>
  <c r="Q86" i="32"/>
  <c r="P86" i="32"/>
  <c r="O86" i="32"/>
  <c r="N86" i="32"/>
  <c r="M86" i="32"/>
  <c r="L86" i="32"/>
  <c r="K86" i="32"/>
  <c r="J86" i="32"/>
  <c r="D85" i="32"/>
  <c r="C85" i="32"/>
  <c r="S84" i="32"/>
  <c r="R84" i="32"/>
  <c r="Q84" i="32"/>
  <c r="P84" i="32"/>
  <c r="O84" i="32"/>
  <c r="N84" i="32"/>
  <c r="M84" i="32"/>
  <c r="L84" i="32"/>
  <c r="K84" i="32"/>
  <c r="J84" i="32"/>
  <c r="D83" i="32"/>
  <c r="C83" i="32"/>
  <c r="I66" i="32"/>
  <c r="G71" i="32" s="1"/>
  <c r="S59" i="32"/>
  <c r="R59" i="32"/>
  <c r="Q59" i="32"/>
  <c r="P59" i="32"/>
  <c r="O59" i="32"/>
  <c r="N59" i="32"/>
  <c r="M59" i="32"/>
  <c r="L59" i="32"/>
  <c r="K59" i="32"/>
  <c r="J59" i="32"/>
  <c r="D58" i="32"/>
  <c r="S57" i="32"/>
  <c r="R57" i="32"/>
  <c r="Q57" i="32"/>
  <c r="P57" i="32"/>
  <c r="O57" i="32"/>
  <c r="N57" i="32"/>
  <c r="M57" i="32"/>
  <c r="L57" i="32"/>
  <c r="K57" i="32"/>
  <c r="J57" i="32"/>
  <c r="D56" i="32"/>
  <c r="S55" i="32"/>
  <c r="R55" i="32"/>
  <c r="Q55" i="32"/>
  <c r="P55" i="32"/>
  <c r="O55" i="32"/>
  <c r="N55" i="32"/>
  <c r="M55" i="32"/>
  <c r="L55" i="32"/>
  <c r="K55" i="32"/>
  <c r="J55" i="32"/>
  <c r="D54" i="32"/>
  <c r="S53" i="32"/>
  <c r="R53" i="32"/>
  <c r="Q53" i="32"/>
  <c r="P53" i="32"/>
  <c r="O53" i="32"/>
  <c r="N53" i="32"/>
  <c r="M53" i="32"/>
  <c r="L53" i="32"/>
  <c r="K53" i="32"/>
  <c r="J53" i="32"/>
  <c r="D52" i="32"/>
  <c r="S51" i="32"/>
  <c r="R51" i="32"/>
  <c r="Q51" i="32"/>
  <c r="P51" i="32"/>
  <c r="O51" i="32"/>
  <c r="N51" i="32"/>
  <c r="M51" i="32"/>
  <c r="L51" i="32"/>
  <c r="K51" i="32"/>
  <c r="J51" i="32"/>
  <c r="D50" i="32"/>
  <c r="S49" i="32"/>
  <c r="R49" i="32"/>
  <c r="Q49" i="32"/>
  <c r="P49" i="32"/>
  <c r="O49" i="32"/>
  <c r="N49" i="32"/>
  <c r="M49" i="32"/>
  <c r="L49" i="32"/>
  <c r="K49" i="32"/>
  <c r="J49" i="32"/>
  <c r="D48" i="32"/>
  <c r="S47" i="32"/>
  <c r="R47" i="32"/>
  <c r="Q47" i="32"/>
  <c r="P47" i="32"/>
  <c r="O47" i="32"/>
  <c r="N47" i="32"/>
  <c r="M47" i="32"/>
  <c r="L47" i="32"/>
  <c r="K47" i="32"/>
  <c r="J47" i="32"/>
  <c r="D46" i="32"/>
  <c r="S45" i="32"/>
  <c r="R45" i="32"/>
  <c r="Q45" i="32"/>
  <c r="P45" i="32"/>
  <c r="O45" i="32"/>
  <c r="N45" i="32"/>
  <c r="M45" i="32"/>
  <c r="L45" i="32"/>
  <c r="K45" i="32"/>
  <c r="J45" i="32"/>
  <c r="D44" i="32"/>
  <c r="S43" i="32"/>
  <c r="R43" i="32"/>
  <c r="Q43" i="32"/>
  <c r="P43" i="32"/>
  <c r="O43" i="32"/>
  <c r="N43" i="32"/>
  <c r="M43" i="32"/>
  <c r="L43" i="32"/>
  <c r="K43" i="32"/>
  <c r="J43" i="32"/>
  <c r="D42" i="32"/>
  <c r="S41" i="32"/>
  <c r="R41" i="32"/>
  <c r="Q41" i="32"/>
  <c r="P41" i="32"/>
  <c r="O41" i="32"/>
  <c r="N41" i="32"/>
  <c r="M41" i="32"/>
  <c r="L41" i="32"/>
  <c r="K41" i="32"/>
  <c r="J41" i="32"/>
  <c r="D40" i="32"/>
  <c r="S39" i="32"/>
  <c r="R39" i="32"/>
  <c r="Q39" i="32"/>
  <c r="P39" i="32"/>
  <c r="O39" i="32"/>
  <c r="N39" i="32"/>
  <c r="M39" i="32"/>
  <c r="L39" i="32"/>
  <c r="K39" i="32"/>
  <c r="J39" i="32"/>
  <c r="D38" i="32"/>
  <c r="S37" i="32"/>
  <c r="R37" i="32"/>
  <c r="Q37" i="32"/>
  <c r="P37" i="32"/>
  <c r="O37" i="32"/>
  <c r="N37" i="32"/>
  <c r="M37" i="32"/>
  <c r="L37" i="32"/>
  <c r="K37" i="32"/>
  <c r="J37" i="32"/>
  <c r="D36" i="32"/>
  <c r="S35" i="32"/>
  <c r="R35" i="32"/>
  <c r="Q35" i="32"/>
  <c r="P35" i="32"/>
  <c r="O35" i="32"/>
  <c r="N35" i="32"/>
  <c r="M35" i="32"/>
  <c r="L35" i="32"/>
  <c r="K35" i="32"/>
  <c r="J35" i="32"/>
  <c r="D34" i="32"/>
  <c r="S33" i="32"/>
  <c r="R33" i="32"/>
  <c r="Q33" i="32"/>
  <c r="P33" i="32"/>
  <c r="O33" i="32"/>
  <c r="N33" i="32"/>
  <c r="M33" i="32"/>
  <c r="L33" i="32"/>
  <c r="K33" i="32"/>
  <c r="J33" i="32"/>
  <c r="D32" i="32"/>
  <c r="S31" i="32"/>
  <c r="R31" i="32"/>
  <c r="Q31" i="32"/>
  <c r="P31" i="32"/>
  <c r="O31" i="32"/>
  <c r="N31" i="32"/>
  <c r="M31" i="32"/>
  <c r="L31" i="32"/>
  <c r="K31" i="32"/>
  <c r="J31" i="32"/>
  <c r="D30" i="32"/>
  <c r="S29" i="32"/>
  <c r="R29" i="32"/>
  <c r="Q29" i="32"/>
  <c r="P29" i="32"/>
  <c r="O29" i="32"/>
  <c r="N29" i="32"/>
  <c r="M29" i="32"/>
  <c r="L29" i="32"/>
  <c r="K29" i="32"/>
  <c r="J29" i="32"/>
  <c r="D28" i="32"/>
  <c r="S27" i="32"/>
  <c r="R27" i="32"/>
  <c r="Q27" i="32"/>
  <c r="P27" i="32"/>
  <c r="O27" i="32"/>
  <c r="N27" i="32"/>
  <c r="M27" i="32"/>
  <c r="L27" i="32"/>
  <c r="K27" i="32"/>
  <c r="J27" i="32"/>
  <c r="D26" i="32"/>
  <c r="S25" i="32"/>
  <c r="R25" i="32"/>
  <c r="Q25" i="32"/>
  <c r="P25" i="32"/>
  <c r="O25" i="32"/>
  <c r="N25" i="32"/>
  <c r="M25" i="32"/>
  <c r="L25" i="32"/>
  <c r="K25" i="32"/>
  <c r="J25" i="32"/>
  <c r="D24" i="32"/>
  <c r="S23" i="32"/>
  <c r="R23" i="32"/>
  <c r="Q23" i="32"/>
  <c r="P23" i="32"/>
  <c r="O23" i="32"/>
  <c r="N23" i="32"/>
  <c r="M23" i="32"/>
  <c r="L23" i="32"/>
  <c r="K23" i="32"/>
  <c r="J23" i="32"/>
  <c r="D22" i="32"/>
  <c r="S21" i="32"/>
  <c r="R21" i="32"/>
  <c r="Q21" i="32"/>
  <c r="P21" i="32"/>
  <c r="O21" i="32"/>
  <c r="N21" i="32"/>
  <c r="M21" i="32"/>
  <c r="L21" i="32"/>
  <c r="K21" i="32"/>
  <c r="J21" i="32"/>
  <c r="D20" i="32"/>
  <c r="D18" i="32"/>
  <c r="C18" i="32"/>
  <c r="D15" i="32"/>
  <c r="R11" i="32"/>
  <c r="P11" i="32"/>
  <c r="L714" i="32" s="1"/>
  <c r="N11" i="32"/>
  <c r="L11" i="32"/>
  <c r="K11" i="32"/>
  <c r="K71" i="32" s="1"/>
  <c r="J11" i="32"/>
  <c r="G11" i="32"/>
  <c r="G580" i="32" s="1"/>
  <c r="R707" i="31"/>
  <c r="S693" i="31"/>
  <c r="R693" i="31"/>
  <c r="Q693" i="31"/>
  <c r="P693" i="31"/>
  <c r="O693" i="31"/>
  <c r="N693" i="31"/>
  <c r="M693" i="31"/>
  <c r="L693" i="31"/>
  <c r="K693" i="31"/>
  <c r="J693" i="31"/>
  <c r="D692" i="31"/>
  <c r="B692" i="31"/>
  <c r="S691" i="31"/>
  <c r="R691" i="31"/>
  <c r="Q691" i="31"/>
  <c r="P691" i="31"/>
  <c r="O691" i="31"/>
  <c r="N691" i="31"/>
  <c r="M691" i="31"/>
  <c r="L691" i="31"/>
  <c r="K691" i="31"/>
  <c r="J691" i="31"/>
  <c r="D690" i="31"/>
  <c r="B690" i="31"/>
  <c r="S689" i="31"/>
  <c r="R689" i="31"/>
  <c r="Q689" i="31"/>
  <c r="P689" i="31"/>
  <c r="O689" i="31"/>
  <c r="N689" i="31"/>
  <c r="M689" i="31"/>
  <c r="L689" i="31"/>
  <c r="K689" i="31"/>
  <c r="J689" i="31"/>
  <c r="D688" i="31"/>
  <c r="B688" i="31"/>
  <c r="S687" i="31"/>
  <c r="R687" i="31"/>
  <c r="Q687" i="31"/>
  <c r="P687" i="31"/>
  <c r="O687" i="31"/>
  <c r="N687" i="31"/>
  <c r="M687" i="31"/>
  <c r="L687" i="31"/>
  <c r="K687" i="31"/>
  <c r="J687" i="31"/>
  <c r="D686" i="31"/>
  <c r="B686" i="31"/>
  <c r="S685" i="31"/>
  <c r="R685" i="31"/>
  <c r="Q685" i="31"/>
  <c r="P685" i="31"/>
  <c r="O685" i="31"/>
  <c r="N685" i="31"/>
  <c r="M685" i="31"/>
  <c r="L685" i="31"/>
  <c r="K685" i="31"/>
  <c r="J685" i="31"/>
  <c r="D684" i="31"/>
  <c r="B684" i="31"/>
  <c r="S683" i="31"/>
  <c r="R683" i="31"/>
  <c r="Q683" i="31"/>
  <c r="P683" i="31"/>
  <c r="O683" i="31"/>
  <c r="N683" i="31"/>
  <c r="M683" i="31"/>
  <c r="L683" i="31"/>
  <c r="K683" i="31"/>
  <c r="J683" i="31"/>
  <c r="D682" i="31"/>
  <c r="B682" i="31"/>
  <c r="S681" i="31"/>
  <c r="R681" i="31"/>
  <c r="Q681" i="31"/>
  <c r="P681" i="31"/>
  <c r="O681" i="31"/>
  <c r="N681" i="31"/>
  <c r="M681" i="31"/>
  <c r="L681" i="31"/>
  <c r="K681" i="31"/>
  <c r="J681" i="31"/>
  <c r="D680" i="31"/>
  <c r="B680" i="31"/>
  <c r="S679" i="31"/>
  <c r="R679" i="31"/>
  <c r="Q679" i="31"/>
  <c r="P679" i="31"/>
  <c r="O679" i="31"/>
  <c r="N679" i="31"/>
  <c r="M679" i="31"/>
  <c r="L679" i="31"/>
  <c r="K679" i="31"/>
  <c r="J679" i="31"/>
  <c r="D678" i="31"/>
  <c r="B678" i="31"/>
  <c r="S677" i="31"/>
  <c r="R677" i="31"/>
  <c r="Q677" i="31"/>
  <c r="P677" i="31"/>
  <c r="O677" i="31"/>
  <c r="N677" i="31"/>
  <c r="M677" i="31"/>
  <c r="L677" i="31"/>
  <c r="K677" i="31"/>
  <c r="J677" i="31"/>
  <c r="D676" i="31"/>
  <c r="B676" i="31"/>
  <c r="S675" i="31"/>
  <c r="R675" i="31"/>
  <c r="Q675" i="31"/>
  <c r="P675" i="31"/>
  <c r="O675" i="31"/>
  <c r="N675" i="31"/>
  <c r="M675" i="31"/>
  <c r="L675" i="31"/>
  <c r="K675" i="31"/>
  <c r="J675" i="31"/>
  <c r="D674" i="31"/>
  <c r="B674" i="31"/>
  <c r="S673" i="31"/>
  <c r="R673" i="31"/>
  <c r="Q673" i="31"/>
  <c r="P673" i="31"/>
  <c r="O673" i="31"/>
  <c r="N673" i="31"/>
  <c r="M673" i="31"/>
  <c r="L673" i="31"/>
  <c r="K673" i="31"/>
  <c r="J673" i="31"/>
  <c r="D672" i="31"/>
  <c r="B672" i="31"/>
  <c r="S671" i="31"/>
  <c r="R671" i="31"/>
  <c r="Q671" i="31"/>
  <c r="P671" i="31"/>
  <c r="O671" i="31"/>
  <c r="N671" i="31"/>
  <c r="M671" i="31"/>
  <c r="L671" i="31"/>
  <c r="K671" i="31"/>
  <c r="J671" i="31"/>
  <c r="D670" i="31"/>
  <c r="B670" i="31"/>
  <c r="S669" i="31"/>
  <c r="R669" i="31"/>
  <c r="Q669" i="31"/>
  <c r="P669" i="31"/>
  <c r="O669" i="31"/>
  <c r="N669" i="31"/>
  <c r="M669" i="31"/>
  <c r="L669" i="31"/>
  <c r="K669" i="31"/>
  <c r="J669" i="31"/>
  <c r="D668" i="31"/>
  <c r="B668" i="31"/>
  <c r="S667" i="31"/>
  <c r="R667" i="31"/>
  <c r="Q667" i="31"/>
  <c r="P667" i="31"/>
  <c r="O667" i="31"/>
  <c r="N667" i="31"/>
  <c r="M667" i="31"/>
  <c r="L667" i="31"/>
  <c r="K667" i="31"/>
  <c r="J667" i="31"/>
  <c r="D666" i="31"/>
  <c r="B666" i="31"/>
  <c r="S665" i="31"/>
  <c r="R665" i="31"/>
  <c r="Q665" i="31"/>
  <c r="P665" i="31"/>
  <c r="O665" i="31"/>
  <c r="N665" i="31"/>
  <c r="M665" i="31"/>
  <c r="L665" i="31"/>
  <c r="K665" i="31"/>
  <c r="J665" i="31"/>
  <c r="D664" i="31"/>
  <c r="B664" i="31"/>
  <c r="S663" i="31"/>
  <c r="R663" i="31"/>
  <c r="Q663" i="31"/>
  <c r="P663" i="31"/>
  <c r="O663" i="31"/>
  <c r="N663" i="31"/>
  <c r="M663" i="31"/>
  <c r="L663" i="31"/>
  <c r="K663" i="31"/>
  <c r="J663" i="31"/>
  <c r="D662" i="31"/>
  <c r="B662" i="31"/>
  <c r="S661" i="31"/>
  <c r="R661" i="31"/>
  <c r="Q661" i="31"/>
  <c r="P661" i="31"/>
  <c r="O661" i="31"/>
  <c r="N661" i="31"/>
  <c r="M661" i="31"/>
  <c r="L661" i="31"/>
  <c r="K661" i="31"/>
  <c r="J661" i="31"/>
  <c r="D660" i="31"/>
  <c r="B660" i="31"/>
  <c r="S659" i="31"/>
  <c r="R659" i="31"/>
  <c r="Q659" i="31"/>
  <c r="P659" i="31"/>
  <c r="O659" i="31"/>
  <c r="N659" i="31"/>
  <c r="M659" i="31"/>
  <c r="L659" i="31"/>
  <c r="K659" i="31"/>
  <c r="J659" i="31"/>
  <c r="D658" i="31"/>
  <c r="B658" i="31"/>
  <c r="S657" i="31"/>
  <c r="R657" i="31"/>
  <c r="Q657" i="31"/>
  <c r="P657" i="31"/>
  <c r="O657" i="31"/>
  <c r="N657" i="31"/>
  <c r="M657" i="31"/>
  <c r="L657" i="31"/>
  <c r="K657" i="31"/>
  <c r="J657" i="31"/>
  <c r="D656" i="31"/>
  <c r="B656" i="31"/>
  <c r="S655" i="31"/>
  <c r="R655" i="31"/>
  <c r="Q655" i="31"/>
  <c r="P655" i="31"/>
  <c r="O655" i="31"/>
  <c r="N655" i="31"/>
  <c r="M655" i="31"/>
  <c r="L655" i="31"/>
  <c r="K655" i="31"/>
  <c r="J655" i="31"/>
  <c r="D654" i="31"/>
  <c r="B654" i="31"/>
  <c r="S653" i="31"/>
  <c r="R653" i="31"/>
  <c r="Q653" i="31"/>
  <c r="P653" i="31"/>
  <c r="O653" i="31"/>
  <c r="N653" i="31"/>
  <c r="M653" i="31"/>
  <c r="L653" i="31"/>
  <c r="K653" i="31"/>
  <c r="J653" i="31"/>
  <c r="D652" i="31"/>
  <c r="B652" i="31"/>
  <c r="S651" i="31"/>
  <c r="R651" i="31"/>
  <c r="Q651" i="31"/>
  <c r="P651" i="31"/>
  <c r="O651" i="31"/>
  <c r="N651" i="31"/>
  <c r="M651" i="31"/>
  <c r="L651" i="31"/>
  <c r="K651" i="31"/>
  <c r="J651" i="31"/>
  <c r="D650" i="31"/>
  <c r="B650" i="31"/>
  <c r="S649" i="31"/>
  <c r="R649" i="31"/>
  <c r="Q649" i="31"/>
  <c r="P649" i="31"/>
  <c r="O649" i="31"/>
  <c r="N649" i="31"/>
  <c r="M649" i="31"/>
  <c r="L649" i="31"/>
  <c r="K649" i="31"/>
  <c r="J649" i="31"/>
  <c r="D648" i="31"/>
  <c r="S647" i="31"/>
  <c r="R647" i="31"/>
  <c r="Q647" i="31"/>
  <c r="P647" i="31"/>
  <c r="O647" i="31"/>
  <c r="N647" i="31"/>
  <c r="M647" i="31"/>
  <c r="L647" i="31"/>
  <c r="K647" i="31"/>
  <c r="J647" i="31"/>
  <c r="D646" i="31"/>
  <c r="D644" i="31"/>
  <c r="D642" i="31"/>
  <c r="D637" i="31"/>
  <c r="D635" i="31"/>
  <c r="D633" i="31"/>
  <c r="D631" i="31"/>
  <c r="D629" i="31"/>
  <c r="D627" i="31"/>
  <c r="D625" i="31"/>
  <c r="D623" i="31"/>
  <c r="D621" i="31"/>
  <c r="D619" i="31"/>
  <c r="D617" i="31"/>
  <c r="D615" i="31"/>
  <c r="D613" i="31"/>
  <c r="D611" i="31"/>
  <c r="D609" i="31"/>
  <c r="D607" i="31"/>
  <c r="D605" i="31"/>
  <c r="D603" i="31"/>
  <c r="D601" i="31"/>
  <c r="D599" i="31"/>
  <c r="D597" i="31"/>
  <c r="D595" i="31"/>
  <c r="D593" i="31"/>
  <c r="D591" i="31"/>
  <c r="D589" i="31"/>
  <c r="D587" i="31"/>
  <c r="I575" i="31"/>
  <c r="S562" i="31"/>
  <c r="R562" i="31"/>
  <c r="Q562" i="31"/>
  <c r="P562" i="31"/>
  <c r="O562" i="31"/>
  <c r="N562" i="31"/>
  <c r="M562" i="31"/>
  <c r="L562" i="31"/>
  <c r="K562" i="31"/>
  <c r="J562" i="31"/>
  <c r="G561" i="31"/>
  <c r="E561" i="31"/>
  <c r="M561" i="31" s="1"/>
  <c r="D561" i="31"/>
  <c r="C561" i="31"/>
  <c r="I561" i="31" s="1"/>
  <c r="B561" i="31"/>
  <c r="S560" i="31"/>
  <c r="R560" i="31"/>
  <c r="Q560" i="31"/>
  <c r="P560" i="31"/>
  <c r="O560" i="31"/>
  <c r="N560" i="31"/>
  <c r="M560" i="31"/>
  <c r="L560" i="31"/>
  <c r="K560" i="31"/>
  <c r="J560" i="31"/>
  <c r="G559" i="31"/>
  <c r="E559" i="31"/>
  <c r="D559" i="31"/>
  <c r="C559" i="31"/>
  <c r="I559" i="31" s="1"/>
  <c r="J559" i="31" s="1"/>
  <c r="B559" i="31"/>
  <c r="S558" i="31"/>
  <c r="R558" i="31"/>
  <c r="Q558" i="31"/>
  <c r="P558" i="31"/>
  <c r="O558" i="31"/>
  <c r="N558" i="31"/>
  <c r="M558" i="31"/>
  <c r="L558" i="31"/>
  <c r="K558" i="31"/>
  <c r="J558" i="31"/>
  <c r="G557" i="31"/>
  <c r="E557" i="31"/>
  <c r="D557" i="31"/>
  <c r="C557" i="31"/>
  <c r="B557" i="31"/>
  <c r="S556" i="31"/>
  <c r="R556" i="31"/>
  <c r="Q556" i="31"/>
  <c r="P556" i="31"/>
  <c r="O556" i="31"/>
  <c r="N556" i="31"/>
  <c r="M556" i="31"/>
  <c r="L556" i="31"/>
  <c r="K556" i="31"/>
  <c r="J556" i="31"/>
  <c r="G555" i="31"/>
  <c r="E555" i="31"/>
  <c r="D555" i="31"/>
  <c r="C555" i="31"/>
  <c r="I555" i="31" s="1"/>
  <c r="B555" i="31"/>
  <c r="S554" i="31"/>
  <c r="R554" i="31"/>
  <c r="Q554" i="31"/>
  <c r="P554" i="31"/>
  <c r="O554" i="31"/>
  <c r="N554" i="31"/>
  <c r="M554" i="31"/>
  <c r="L554" i="31"/>
  <c r="K554" i="31"/>
  <c r="J554" i="31"/>
  <c r="G553" i="31"/>
  <c r="E553" i="31"/>
  <c r="D553" i="31"/>
  <c r="C553" i="31"/>
  <c r="B553" i="31"/>
  <c r="B551" i="31"/>
  <c r="S547" i="31"/>
  <c r="R547" i="31"/>
  <c r="Q547" i="31"/>
  <c r="P547" i="31"/>
  <c r="O547" i="31"/>
  <c r="N547" i="31"/>
  <c r="M547" i="31"/>
  <c r="L547" i="31"/>
  <c r="K547" i="31"/>
  <c r="J547" i="31"/>
  <c r="D546" i="31"/>
  <c r="C546" i="31"/>
  <c r="I546" i="31" s="1"/>
  <c r="S545" i="31"/>
  <c r="R545" i="31"/>
  <c r="Q545" i="31"/>
  <c r="P545" i="31"/>
  <c r="O545" i="31"/>
  <c r="N545" i="31"/>
  <c r="M545" i="31"/>
  <c r="L545" i="31"/>
  <c r="K545" i="31"/>
  <c r="J545" i="31"/>
  <c r="D544" i="31"/>
  <c r="C544" i="31"/>
  <c r="I544" i="31" s="1"/>
  <c r="G544" i="31" s="1"/>
  <c r="S543" i="31"/>
  <c r="R543" i="31"/>
  <c r="Q543" i="31"/>
  <c r="P543" i="31"/>
  <c r="O543" i="31"/>
  <c r="N543" i="31"/>
  <c r="M543" i="31"/>
  <c r="L543" i="31"/>
  <c r="K543" i="31"/>
  <c r="J543" i="31"/>
  <c r="D542" i="31"/>
  <c r="C542" i="31"/>
  <c r="I542" i="31" s="1"/>
  <c r="S541" i="31"/>
  <c r="R541" i="31"/>
  <c r="Q541" i="31"/>
  <c r="P541" i="31"/>
  <c r="O541" i="31"/>
  <c r="N541" i="31"/>
  <c r="M541" i="31"/>
  <c r="L541" i="31"/>
  <c r="K541" i="31"/>
  <c r="J541" i="31"/>
  <c r="D540" i="31"/>
  <c r="C540" i="31"/>
  <c r="I540" i="31" s="1"/>
  <c r="G540" i="31" s="1"/>
  <c r="S539" i="31"/>
  <c r="R539" i="31"/>
  <c r="Q539" i="31"/>
  <c r="P539" i="31"/>
  <c r="O539" i="31"/>
  <c r="N539" i="31"/>
  <c r="M539" i="31"/>
  <c r="L539" i="31"/>
  <c r="K539" i="31"/>
  <c r="J539" i="31"/>
  <c r="D538" i="31"/>
  <c r="C538" i="31"/>
  <c r="I538" i="31" s="1"/>
  <c r="S537" i="31"/>
  <c r="R537" i="31"/>
  <c r="Q537" i="31"/>
  <c r="P537" i="31"/>
  <c r="O537" i="31"/>
  <c r="N537" i="31"/>
  <c r="M537" i="31"/>
  <c r="L537" i="31"/>
  <c r="K537" i="31"/>
  <c r="J537" i="31"/>
  <c r="D536" i="31"/>
  <c r="S535" i="31"/>
  <c r="R535" i="31"/>
  <c r="Q535" i="31"/>
  <c r="P535" i="31"/>
  <c r="O535" i="31"/>
  <c r="N535" i="31"/>
  <c r="M535" i="31"/>
  <c r="L535" i="31"/>
  <c r="K535" i="31"/>
  <c r="J535" i="31"/>
  <c r="D534" i="31"/>
  <c r="S533" i="31"/>
  <c r="R533" i="31"/>
  <c r="Q533" i="31"/>
  <c r="P533" i="31"/>
  <c r="O533" i="31"/>
  <c r="N533" i="31"/>
  <c r="M533" i="31"/>
  <c r="L533" i="31"/>
  <c r="K533" i="31"/>
  <c r="J533" i="31"/>
  <c r="D532" i="31"/>
  <c r="S531" i="31"/>
  <c r="R531" i="31"/>
  <c r="Q531" i="31"/>
  <c r="P531" i="31"/>
  <c r="O531" i="31"/>
  <c r="N531" i="31"/>
  <c r="M531" i="31"/>
  <c r="L531" i="31"/>
  <c r="K531" i="31"/>
  <c r="J531" i="31"/>
  <c r="D530" i="31"/>
  <c r="S529" i="31"/>
  <c r="R529" i="31"/>
  <c r="Q529" i="31"/>
  <c r="P529" i="31"/>
  <c r="O529" i="31"/>
  <c r="N529" i="31"/>
  <c r="M529" i="31"/>
  <c r="L529" i="31"/>
  <c r="K529" i="31"/>
  <c r="J529" i="31"/>
  <c r="D528" i="31"/>
  <c r="S527" i="31"/>
  <c r="R527" i="31"/>
  <c r="Q527" i="31"/>
  <c r="P527" i="31"/>
  <c r="O527" i="31"/>
  <c r="N527" i="31"/>
  <c r="M527" i="31"/>
  <c r="L527" i="31"/>
  <c r="K527" i="31"/>
  <c r="J527" i="31"/>
  <c r="D526" i="31"/>
  <c r="S525" i="31"/>
  <c r="R525" i="31"/>
  <c r="Q525" i="31"/>
  <c r="P525" i="31"/>
  <c r="O525" i="31"/>
  <c r="N525" i="31"/>
  <c r="M525" i="31"/>
  <c r="L525" i="31"/>
  <c r="K525" i="31"/>
  <c r="J525" i="31"/>
  <c r="D524" i="31"/>
  <c r="S523" i="31"/>
  <c r="R523" i="31"/>
  <c r="Q523" i="31"/>
  <c r="P523" i="31"/>
  <c r="O523" i="31"/>
  <c r="N523" i="31"/>
  <c r="M523" i="31"/>
  <c r="L523" i="31"/>
  <c r="K523" i="31"/>
  <c r="J523" i="31"/>
  <c r="D522" i="31"/>
  <c r="S521" i="31"/>
  <c r="R521" i="31"/>
  <c r="Q521" i="31"/>
  <c r="P521" i="31"/>
  <c r="O521" i="31"/>
  <c r="N521" i="31"/>
  <c r="M521" i="31"/>
  <c r="L521" i="31"/>
  <c r="K521" i="31"/>
  <c r="J521" i="31"/>
  <c r="D520" i="31"/>
  <c r="S519" i="31"/>
  <c r="R519" i="31"/>
  <c r="Q519" i="31"/>
  <c r="P519" i="31"/>
  <c r="O519" i="31"/>
  <c r="N519" i="31"/>
  <c r="M519" i="31"/>
  <c r="L519" i="31"/>
  <c r="K519" i="31"/>
  <c r="J519" i="31"/>
  <c r="D518" i="31"/>
  <c r="S517" i="31"/>
  <c r="R517" i="31"/>
  <c r="Q517" i="31"/>
  <c r="P517" i="31"/>
  <c r="O517" i="31"/>
  <c r="N517" i="31"/>
  <c r="M517" i="31"/>
  <c r="L517" i="31"/>
  <c r="K517" i="31"/>
  <c r="J517" i="31"/>
  <c r="D516" i="31"/>
  <c r="S515" i="31"/>
  <c r="R515" i="31"/>
  <c r="Q515" i="31"/>
  <c r="P515" i="31"/>
  <c r="O515" i="31"/>
  <c r="N515" i="31"/>
  <c r="M515" i="31"/>
  <c r="L515" i="31"/>
  <c r="K515" i="31"/>
  <c r="J515" i="31"/>
  <c r="D514" i="31"/>
  <c r="S513" i="31"/>
  <c r="R513" i="31"/>
  <c r="Q513" i="31"/>
  <c r="P513" i="31"/>
  <c r="O513" i="31"/>
  <c r="N513" i="31"/>
  <c r="M513" i="31"/>
  <c r="L513" i="31"/>
  <c r="K513" i="31"/>
  <c r="J513" i="31"/>
  <c r="D512" i="31"/>
  <c r="S511" i="31"/>
  <c r="R511" i="31"/>
  <c r="Q511" i="31"/>
  <c r="P511" i="31"/>
  <c r="O511" i="31"/>
  <c r="N511" i="31"/>
  <c r="M511" i="31"/>
  <c r="L511" i="31"/>
  <c r="K511" i="31"/>
  <c r="J511" i="31"/>
  <c r="D510" i="31"/>
  <c r="S509" i="31"/>
  <c r="R509" i="31"/>
  <c r="Q509" i="31"/>
  <c r="P509" i="31"/>
  <c r="O509" i="31"/>
  <c r="N509" i="31"/>
  <c r="M509" i="31"/>
  <c r="L509" i="31"/>
  <c r="K509" i="31"/>
  <c r="J509" i="31"/>
  <c r="D508" i="31"/>
  <c r="S501" i="31"/>
  <c r="R501" i="31"/>
  <c r="Q501" i="31"/>
  <c r="P501" i="31"/>
  <c r="O501" i="31"/>
  <c r="N501" i="31"/>
  <c r="M501" i="31"/>
  <c r="L501" i="31"/>
  <c r="K501" i="31"/>
  <c r="J501" i="31"/>
  <c r="D500" i="31"/>
  <c r="S499" i="31"/>
  <c r="R499" i="31"/>
  <c r="Q499" i="31"/>
  <c r="P499" i="31"/>
  <c r="O499" i="31"/>
  <c r="N499" i="31"/>
  <c r="M499" i="31"/>
  <c r="L499" i="31"/>
  <c r="K499" i="31"/>
  <c r="J499" i="31"/>
  <c r="D498" i="31"/>
  <c r="S497" i="31"/>
  <c r="R497" i="31"/>
  <c r="Q497" i="31"/>
  <c r="P497" i="31"/>
  <c r="O497" i="31"/>
  <c r="N497" i="31"/>
  <c r="M497" i="31"/>
  <c r="L497" i="31"/>
  <c r="K497" i="31"/>
  <c r="J497" i="31"/>
  <c r="D496" i="31"/>
  <c r="S495" i="31"/>
  <c r="R495" i="31"/>
  <c r="Q495" i="31"/>
  <c r="P495" i="31"/>
  <c r="O495" i="31"/>
  <c r="N495" i="31"/>
  <c r="M495" i="31"/>
  <c r="L495" i="31"/>
  <c r="K495" i="31"/>
  <c r="J495" i="31"/>
  <c r="D494" i="31"/>
  <c r="S493" i="31"/>
  <c r="R493" i="31"/>
  <c r="Q493" i="31"/>
  <c r="P493" i="31"/>
  <c r="O493" i="31"/>
  <c r="N493" i="31"/>
  <c r="M493" i="31"/>
  <c r="L493" i="31"/>
  <c r="K493" i="31"/>
  <c r="J493" i="31"/>
  <c r="D492" i="31"/>
  <c r="S491" i="31"/>
  <c r="R491" i="31"/>
  <c r="Q491" i="31"/>
  <c r="P491" i="31"/>
  <c r="O491" i="31"/>
  <c r="N491" i="31"/>
  <c r="M491" i="31"/>
  <c r="L491" i="31"/>
  <c r="K491" i="31"/>
  <c r="J491" i="31"/>
  <c r="D490" i="31"/>
  <c r="R489" i="31"/>
  <c r="L489" i="31"/>
  <c r="K489" i="31"/>
  <c r="D488" i="31"/>
  <c r="S487" i="31"/>
  <c r="R487" i="31"/>
  <c r="Q487" i="31"/>
  <c r="P487" i="31"/>
  <c r="O487" i="31"/>
  <c r="N487" i="31"/>
  <c r="M487" i="31"/>
  <c r="L487" i="31"/>
  <c r="K487" i="31"/>
  <c r="J487" i="31"/>
  <c r="D486" i="31"/>
  <c r="S485" i="31"/>
  <c r="R485" i="31"/>
  <c r="Q485" i="31"/>
  <c r="P485" i="31"/>
  <c r="O485" i="31"/>
  <c r="N485" i="31"/>
  <c r="M485" i="31"/>
  <c r="L485" i="31"/>
  <c r="K485" i="31"/>
  <c r="J485" i="31"/>
  <c r="D484" i="31"/>
  <c r="S483" i="31"/>
  <c r="R483" i="31"/>
  <c r="Q483" i="31"/>
  <c r="P483" i="31"/>
  <c r="O483" i="31"/>
  <c r="N483" i="31"/>
  <c r="M483" i="31"/>
  <c r="L483" i="31"/>
  <c r="K483" i="31"/>
  <c r="J483" i="31"/>
  <c r="D482" i="31"/>
  <c r="S481" i="31"/>
  <c r="R481" i="31"/>
  <c r="Q481" i="31"/>
  <c r="P481" i="31"/>
  <c r="O481" i="31"/>
  <c r="N481" i="31"/>
  <c r="M481" i="31"/>
  <c r="L481" i="31"/>
  <c r="K481" i="31"/>
  <c r="J481" i="31"/>
  <c r="D480" i="31"/>
  <c r="S479" i="31"/>
  <c r="R479" i="31"/>
  <c r="Q479" i="31"/>
  <c r="P479" i="31"/>
  <c r="O479" i="31"/>
  <c r="N479" i="31"/>
  <c r="M479" i="31"/>
  <c r="L479" i="31"/>
  <c r="K479" i="31"/>
  <c r="J479" i="31"/>
  <c r="D478" i="31"/>
  <c r="S477" i="31"/>
  <c r="R477" i="31"/>
  <c r="Q477" i="31"/>
  <c r="P477" i="31"/>
  <c r="O477" i="31"/>
  <c r="N477" i="31"/>
  <c r="M477" i="31"/>
  <c r="L477" i="31"/>
  <c r="K477" i="31"/>
  <c r="J477" i="31"/>
  <c r="D476" i="31"/>
  <c r="S475" i="31"/>
  <c r="R475" i="31"/>
  <c r="Q475" i="31"/>
  <c r="P475" i="31"/>
  <c r="O475" i="31"/>
  <c r="N475" i="31"/>
  <c r="M475" i="31"/>
  <c r="L475" i="31"/>
  <c r="K475" i="31"/>
  <c r="J475" i="31"/>
  <c r="D474" i="31"/>
  <c r="S473" i="31"/>
  <c r="R473" i="31"/>
  <c r="Q473" i="31"/>
  <c r="P473" i="31"/>
  <c r="O473" i="31"/>
  <c r="N473" i="31"/>
  <c r="M473" i="31"/>
  <c r="L473" i="31"/>
  <c r="K473" i="31"/>
  <c r="J473" i="31"/>
  <c r="D472" i="31"/>
  <c r="S471" i="31"/>
  <c r="R471" i="31"/>
  <c r="Q471" i="31"/>
  <c r="P471" i="31"/>
  <c r="O471" i="31"/>
  <c r="N471" i="31"/>
  <c r="M471" i="31"/>
  <c r="L471" i="31"/>
  <c r="K471" i="31"/>
  <c r="J471" i="31"/>
  <c r="D470" i="31"/>
  <c r="S469" i="31"/>
  <c r="R469" i="31"/>
  <c r="Q469" i="31"/>
  <c r="P469" i="31"/>
  <c r="O469" i="31"/>
  <c r="N469" i="31"/>
  <c r="M469" i="31"/>
  <c r="L469" i="31"/>
  <c r="K469" i="31"/>
  <c r="J469" i="31"/>
  <c r="D468" i="31"/>
  <c r="S467" i="31"/>
  <c r="R467" i="31"/>
  <c r="Q467" i="31"/>
  <c r="P467" i="31"/>
  <c r="O467" i="31"/>
  <c r="N467" i="31"/>
  <c r="M467" i="31"/>
  <c r="L467" i="31"/>
  <c r="K467" i="31"/>
  <c r="J467" i="31"/>
  <c r="D466" i="31"/>
  <c r="S465" i="31"/>
  <c r="R465" i="31"/>
  <c r="Q465" i="31"/>
  <c r="P465" i="31"/>
  <c r="O465" i="31"/>
  <c r="N465" i="31"/>
  <c r="M465" i="31"/>
  <c r="L465" i="31"/>
  <c r="K465" i="31"/>
  <c r="J465" i="31"/>
  <c r="D464" i="31"/>
  <c r="S463" i="31"/>
  <c r="R463" i="31"/>
  <c r="Q463" i="31"/>
  <c r="P463" i="31"/>
  <c r="O463" i="31"/>
  <c r="N463" i="31"/>
  <c r="M463" i="31"/>
  <c r="L463" i="31"/>
  <c r="K463" i="31"/>
  <c r="J463" i="31"/>
  <c r="D462" i="31"/>
  <c r="S456" i="31"/>
  <c r="R456" i="31"/>
  <c r="Q456" i="31"/>
  <c r="P456" i="31"/>
  <c r="O456" i="31"/>
  <c r="N456" i="31"/>
  <c r="M456" i="31"/>
  <c r="L456" i="31"/>
  <c r="K456" i="31"/>
  <c r="J456" i="31"/>
  <c r="D455" i="31"/>
  <c r="C455" i="31"/>
  <c r="I455" i="31" s="1"/>
  <c r="G455" i="31" s="1"/>
  <c r="S454" i="31"/>
  <c r="R454" i="31"/>
  <c r="Q454" i="31"/>
  <c r="P454" i="31"/>
  <c r="O454" i="31"/>
  <c r="N454" i="31"/>
  <c r="M454" i="31"/>
  <c r="L454" i="31"/>
  <c r="K454" i="31"/>
  <c r="J454" i="31"/>
  <c r="D453" i="31"/>
  <c r="C453" i="31"/>
  <c r="I453" i="31" s="1"/>
  <c r="S452" i="31"/>
  <c r="R452" i="31"/>
  <c r="Q452" i="31"/>
  <c r="P452" i="31"/>
  <c r="O452" i="31"/>
  <c r="N452" i="31"/>
  <c r="M452" i="31"/>
  <c r="L452" i="31"/>
  <c r="K452" i="31"/>
  <c r="J452" i="31"/>
  <c r="D451" i="31"/>
  <c r="S450" i="31"/>
  <c r="R450" i="31"/>
  <c r="Q450" i="31"/>
  <c r="P450" i="31"/>
  <c r="O450" i="31"/>
  <c r="N450" i="31"/>
  <c r="M450" i="31"/>
  <c r="L450" i="31"/>
  <c r="K450" i="31"/>
  <c r="J450" i="31"/>
  <c r="D449" i="31"/>
  <c r="S448" i="31"/>
  <c r="R448" i="31"/>
  <c r="Q448" i="31"/>
  <c r="P448" i="31"/>
  <c r="O448" i="31"/>
  <c r="N448" i="31"/>
  <c r="M448" i="31"/>
  <c r="L448" i="31"/>
  <c r="K448" i="31"/>
  <c r="J448" i="31"/>
  <c r="D447" i="31"/>
  <c r="S446" i="31"/>
  <c r="R446" i="31"/>
  <c r="Q446" i="31"/>
  <c r="P446" i="31"/>
  <c r="O446" i="31"/>
  <c r="N446" i="31"/>
  <c r="M446" i="31"/>
  <c r="L446" i="31"/>
  <c r="K446" i="31"/>
  <c r="J446" i="31"/>
  <c r="D445" i="31"/>
  <c r="S444" i="31"/>
  <c r="R444" i="31"/>
  <c r="Q444" i="31"/>
  <c r="P444" i="31"/>
  <c r="O444" i="31"/>
  <c r="N444" i="31"/>
  <c r="M444" i="31"/>
  <c r="L444" i="31"/>
  <c r="K444" i="31"/>
  <c r="J444" i="31"/>
  <c r="D443" i="31"/>
  <c r="S442" i="31"/>
  <c r="R442" i="31"/>
  <c r="Q442" i="31"/>
  <c r="P442" i="31"/>
  <c r="O442" i="31"/>
  <c r="N442" i="31"/>
  <c r="M442" i="31"/>
  <c r="L442" i="31"/>
  <c r="K442" i="31"/>
  <c r="J442" i="31"/>
  <c r="D441" i="31"/>
  <c r="S440" i="31"/>
  <c r="R440" i="31"/>
  <c r="Q440" i="31"/>
  <c r="P440" i="31"/>
  <c r="O440" i="31"/>
  <c r="N440" i="31"/>
  <c r="M440" i="31"/>
  <c r="L440" i="31"/>
  <c r="K440" i="31"/>
  <c r="J440" i="31"/>
  <c r="D439" i="31"/>
  <c r="S438" i="31"/>
  <c r="R438" i="31"/>
  <c r="Q438" i="31"/>
  <c r="P438" i="31"/>
  <c r="O438" i="31"/>
  <c r="N438" i="31"/>
  <c r="M438" i="31"/>
  <c r="L438" i="31"/>
  <c r="K438" i="31"/>
  <c r="J438" i="31"/>
  <c r="D437" i="31"/>
  <c r="S436" i="31"/>
  <c r="R436" i="31"/>
  <c r="Q436" i="31"/>
  <c r="P436" i="31"/>
  <c r="O436" i="31"/>
  <c r="N436" i="31"/>
  <c r="M436" i="31"/>
  <c r="L436" i="31"/>
  <c r="K436" i="31"/>
  <c r="J436" i="31"/>
  <c r="D435" i="31"/>
  <c r="S434" i="31"/>
  <c r="R434" i="31"/>
  <c r="Q434" i="31"/>
  <c r="P434" i="31"/>
  <c r="O434" i="31"/>
  <c r="N434" i="31"/>
  <c r="M434" i="31"/>
  <c r="L434" i="31"/>
  <c r="K434" i="31"/>
  <c r="J434" i="31"/>
  <c r="D433" i="31"/>
  <c r="S432" i="31"/>
  <c r="R432" i="31"/>
  <c r="Q432" i="31"/>
  <c r="P432" i="31"/>
  <c r="O432" i="31"/>
  <c r="N432" i="31"/>
  <c r="M432" i="31"/>
  <c r="L432" i="31"/>
  <c r="K432" i="31"/>
  <c r="J432" i="31"/>
  <c r="D431" i="31"/>
  <c r="S430" i="31"/>
  <c r="R430" i="31"/>
  <c r="Q430" i="31"/>
  <c r="P430" i="31"/>
  <c r="O430" i="31"/>
  <c r="N430" i="31"/>
  <c r="M430" i="31"/>
  <c r="L430" i="31"/>
  <c r="K430" i="31"/>
  <c r="J430" i="31"/>
  <c r="D429" i="31"/>
  <c r="S428" i="31"/>
  <c r="R428" i="31"/>
  <c r="Q428" i="31"/>
  <c r="P428" i="31"/>
  <c r="O428" i="31"/>
  <c r="N428" i="31"/>
  <c r="M428" i="31"/>
  <c r="L428" i="31"/>
  <c r="K428" i="31"/>
  <c r="J428" i="31"/>
  <c r="D427" i="31"/>
  <c r="S426" i="31"/>
  <c r="R426" i="31"/>
  <c r="Q426" i="31"/>
  <c r="P426" i="31"/>
  <c r="O426" i="31"/>
  <c r="N426" i="31"/>
  <c r="M426" i="31"/>
  <c r="L426" i="31"/>
  <c r="K426" i="31"/>
  <c r="J426" i="31"/>
  <c r="D425" i="31"/>
  <c r="S424" i="31"/>
  <c r="R424" i="31"/>
  <c r="Q424" i="31"/>
  <c r="P424" i="31"/>
  <c r="O424" i="31"/>
  <c r="N424" i="31"/>
  <c r="M424" i="31"/>
  <c r="L424" i="31"/>
  <c r="K424" i="31"/>
  <c r="J424" i="31"/>
  <c r="D423" i="31"/>
  <c r="S422" i="31"/>
  <c r="R422" i="31"/>
  <c r="Q422" i="31"/>
  <c r="P422" i="31"/>
  <c r="O422" i="31"/>
  <c r="N422" i="31"/>
  <c r="M422" i="31"/>
  <c r="L422" i="31"/>
  <c r="K422" i="31"/>
  <c r="J422" i="31"/>
  <c r="D421" i="31"/>
  <c r="S420" i="31"/>
  <c r="R420" i="31"/>
  <c r="Q420" i="31"/>
  <c r="P420" i="31"/>
  <c r="O420" i="31"/>
  <c r="N420" i="31"/>
  <c r="M420" i="31"/>
  <c r="L420" i="31"/>
  <c r="K420" i="31"/>
  <c r="J420" i="31"/>
  <c r="D419" i="31"/>
  <c r="S418" i="31"/>
  <c r="R418" i="31"/>
  <c r="Q418" i="31"/>
  <c r="P418" i="31"/>
  <c r="O418" i="31"/>
  <c r="N418" i="31"/>
  <c r="M418" i="31"/>
  <c r="L418" i="31"/>
  <c r="K418" i="31"/>
  <c r="J418" i="31"/>
  <c r="D417" i="31"/>
  <c r="S408" i="31"/>
  <c r="R408" i="31"/>
  <c r="Q408" i="31"/>
  <c r="P408" i="31"/>
  <c r="O408" i="31"/>
  <c r="N408" i="31"/>
  <c r="M408" i="31"/>
  <c r="L408" i="31"/>
  <c r="K408" i="31"/>
  <c r="J408" i="31"/>
  <c r="D407" i="31"/>
  <c r="C407" i="31"/>
  <c r="I407" i="31" s="1"/>
  <c r="G407" i="31" s="1"/>
  <c r="S406" i="31"/>
  <c r="R406" i="31"/>
  <c r="Q406" i="31"/>
  <c r="P406" i="31"/>
  <c r="O406" i="31"/>
  <c r="N406" i="31"/>
  <c r="M406" i="31"/>
  <c r="L406" i="31"/>
  <c r="K406" i="31"/>
  <c r="J406" i="31"/>
  <c r="D405" i="31"/>
  <c r="C405" i="31"/>
  <c r="I405" i="31" s="1"/>
  <c r="S404" i="31"/>
  <c r="R404" i="31"/>
  <c r="Q404" i="31"/>
  <c r="P404" i="31"/>
  <c r="O404" i="31"/>
  <c r="N404" i="31"/>
  <c r="M404" i="31"/>
  <c r="L404" i="31"/>
  <c r="K404" i="31"/>
  <c r="J404" i="31"/>
  <c r="D403" i="31"/>
  <c r="C403" i="31"/>
  <c r="I403" i="31" s="1"/>
  <c r="S402" i="31"/>
  <c r="R402" i="31"/>
  <c r="Q402" i="31"/>
  <c r="P402" i="31"/>
  <c r="O402" i="31"/>
  <c r="N402" i="31"/>
  <c r="M402" i="31"/>
  <c r="L402" i="31"/>
  <c r="K402" i="31"/>
  <c r="J402" i="31"/>
  <c r="D401" i="31"/>
  <c r="C401" i="31"/>
  <c r="I401" i="31" s="1"/>
  <c r="G401" i="31" s="1"/>
  <c r="S400" i="31"/>
  <c r="R400" i="31"/>
  <c r="Q400" i="31"/>
  <c r="P400" i="31"/>
  <c r="O400" i="31"/>
  <c r="N400" i="31"/>
  <c r="M400" i="31"/>
  <c r="L400" i="31"/>
  <c r="K400" i="31"/>
  <c r="J400" i="31"/>
  <c r="D399" i="31"/>
  <c r="C399" i="31"/>
  <c r="I399" i="31" s="1"/>
  <c r="G399" i="31" s="1"/>
  <c r="S398" i="31"/>
  <c r="R398" i="31"/>
  <c r="Q398" i="31"/>
  <c r="P398" i="31"/>
  <c r="O398" i="31"/>
  <c r="N398" i="31"/>
  <c r="M398" i="31"/>
  <c r="L398" i="31"/>
  <c r="K398" i="31"/>
  <c r="J398" i="31"/>
  <c r="D397" i="31"/>
  <c r="C397" i="31"/>
  <c r="I397" i="31" s="1"/>
  <c r="S396" i="31"/>
  <c r="R396" i="31"/>
  <c r="Q396" i="31"/>
  <c r="P396" i="31"/>
  <c r="O396" i="31"/>
  <c r="N396" i="31"/>
  <c r="M396" i="31"/>
  <c r="L396" i="31"/>
  <c r="K396" i="31"/>
  <c r="J396" i="31"/>
  <c r="D395" i="31"/>
  <c r="C395" i="31"/>
  <c r="I395" i="31" s="1"/>
  <c r="G395" i="31" s="1"/>
  <c r="S394" i="31"/>
  <c r="R394" i="31"/>
  <c r="Q394" i="31"/>
  <c r="P394" i="31"/>
  <c r="O394" i="31"/>
  <c r="N394" i="31"/>
  <c r="M394" i="31"/>
  <c r="L394" i="31"/>
  <c r="K394" i="31"/>
  <c r="J394" i="31"/>
  <c r="D393" i="31"/>
  <c r="S392" i="31"/>
  <c r="R392" i="31"/>
  <c r="Q392" i="31"/>
  <c r="P392" i="31"/>
  <c r="O392" i="31"/>
  <c r="N392" i="31"/>
  <c r="M392" i="31"/>
  <c r="L392" i="31"/>
  <c r="K392" i="31"/>
  <c r="J392" i="31"/>
  <c r="D391" i="31"/>
  <c r="S390" i="31"/>
  <c r="R390" i="31"/>
  <c r="Q390" i="31"/>
  <c r="P390" i="31"/>
  <c r="O390" i="31"/>
  <c r="N390" i="31"/>
  <c r="M390" i="31"/>
  <c r="L390" i="31"/>
  <c r="K390" i="31"/>
  <c r="J390" i="31"/>
  <c r="D389" i="31"/>
  <c r="S388" i="31"/>
  <c r="R388" i="31"/>
  <c r="Q388" i="31"/>
  <c r="P388" i="31"/>
  <c r="O388" i="31"/>
  <c r="N388" i="31"/>
  <c r="M388" i="31"/>
  <c r="L388" i="31"/>
  <c r="K388" i="31"/>
  <c r="J388" i="31"/>
  <c r="D387" i="31"/>
  <c r="S386" i="31"/>
  <c r="R386" i="31"/>
  <c r="Q386" i="31"/>
  <c r="P386" i="31"/>
  <c r="O386" i="31"/>
  <c r="N386" i="31"/>
  <c r="M386" i="31"/>
  <c r="L386" i="31"/>
  <c r="K386" i="31"/>
  <c r="J386" i="31"/>
  <c r="D385" i="31"/>
  <c r="S384" i="31"/>
  <c r="R384" i="31"/>
  <c r="Q384" i="31"/>
  <c r="P384" i="31"/>
  <c r="O384" i="31"/>
  <c r="N384" i="31"/>
  <c r="M384" i="31"/>
  <c r="L384" i="31"/>
  <c r="K384" i="31"/>
  <c r="J384" i="31"/>
  <c r="D383" i="31"/>
  <c r="S382" i="31"/>
  <c r="R382" i="31"/>
  <c r="Q382" i="31"/>
  <c r="P382" i="31"/>
  <c r="O382" i="31"/>
  <c r="N382" i="31"/>
  <c r="M382" i="31"/>
  <c r="L382" i="31"/>
  <c r="K382" i="31"/>
  <c r="J382" i="31"/>
  <c r="D381" i="31"/>
  <c r="S380" i="31"/>
  <c r="R380" i="31"/>
  <c r="Q380" i="31"/>
  <c r="P380" i="31"/>
  <c r="O380" i="31"/>
  <c r="N380" i="31"/>
  <c r="M380" i="31"/>
  <c r="L380" i="31"/>
  <c r="K380" i="31"/>
  <c r="J380" i="31"/>
  <c r="D379" i="31"/>
  <c r="S378" i="31"/>
  <c r="R378" i="31"/>
  <c r="Q378" i="31"/>
  <c r="P378" i="31"/>
  <c r="O378" i="31"/>
  <c r="N378" i="31"/>
  <c r="M378" i="31"/>
  <c r="L378" i="31"/>
  <c r="K378" i="31"/>
  <c r="J378" i="31"/>
  <c r="D377" i="31"/>
  <c r="S376" i="31"/>
  <c r="R376" i="31"/>
  <c r="Q376" i="31"/>
  <c r="P376" i="31"/>
  <c r="O376" i="31"/>
  <c r="N376" i="31"/>
  <c r="M376" i="31"/>
  <c r="L376" i="31"/>
  <c r="K376" i="31"/>
  <c r="J376" i="31"/>
  <c r="D375" i="31"/>
  <c r="S374" i="31"/>
  <c r="R374" i="31"/>
  <c r="Q374" i="31"/>
  <c r="P374" i="31"/>
  <c r="O374" i="31"/>
  <c r="N374" i="31"/>
  <c r="M374" i="31"/>
  <c r="L374" i="31"/>
  <c r="K374" i="31"/>
  <c r="J374" i="31"/>
  <c r="D373" i="31"/>
  <c r="S372" i="31"/>
  <c r="R372" i="31"/>
  <c r="Q372" i="31"/>
  <c r="P372" i="31"/>
  <c r="O372" i="31"/>
  <c r="N372" i="31"/>
  <c r="M372" i="31"/>
  <c r="L372" i="31"/>
  <c r="K372" i="31"/>
  <c r="J372" i="31"/>
  <c r="D371" i="31"/>
  <c r="S370" i="31"/>
  <c r="R370" i="31"/>
  <c r="Q370" i="31"/>
  <c r="P370" i="31"/>
  <c r="O370" i="31"/>
  <c r="N370" i="31"/>
  <c r="M370" i="31"/>
  <c r="L370" i="31"/>
  <c r="K370" i="31"/>
  <c r="J370" i="31"/>
  <c r="D369" i="31"/>
  <c r="S368" i="31"/>
  <c r="R368" i="31"/>
  <c r="Q368" i="31"/>
  <c r="P368" i="31"/>
  <c r="O368" i="31"/>
  <c r="N368" i="31"/>
  <c r="M368" i="31"/>
  <c r="L368" i="31"/>
  <c r="K368" i="31"/>
  <c r="J368" i="31"/>
  <c r="D367" i="31"/>
  <c r="S366" i="31"/>
  <c r="R366" i="31"/>
  <c r="Q366" i="31"/>
  <c r="P366" i="31"/>
  <c r="O366" i="31"/>
  <c r="N366" i="31"/>
  <c r="M366" i="31"/>
  <c r="L366" i="31"/>
  <c r="K366" i="31"/>
  <c r="J366" i="31"/>
  <c r="D365" i="31"/>
  <c r="S364" i="31"/>
  <c r="R364" i="31"/>
  <c r="Q364" i="31"/>
  <c r="P364" i="31"/>
  <c r="O364" i="31"/>
  <c r="N364" i="31"/>
  <c r="M364" i="31"/>
  <c r="L364" i="31"/>
  <c r="K364" i="31"/>
  <c r="J364" i="31"/>
  <c r="D363" i="31"/>
  <c r="S362" i="31"/>
  <c r="R362" i="31"/>
  <c r="Q362" i="31"/>
  <c r="P362" i="31"/>
  <c r="O362" i="31"/>
  <c r="N362" i="31"/>
  <c r="M362" i="31"/>
  <c r="L362" i="31"/>
  <c r="K362" i="31"/>
  <c r="J362" i="31"/>
  <c r="D361" i="31"/>
  <c r="S360" i="31"/>
  <c r="R360" i="31"/>
  <c r="Q360" i="31"/>
  <c r="P360" i="31"/>
  <c r="O360" i="31"/>
  <c r="N360" i="31"/>
  <c r="M360" i="31"/>
  <c r="L360" i="31"/>
  <c r="K360" i="31"/>
  <c r="J360" i="31"/>
  <c r="D359" i="31"/>
  <c r="S358" i="31"/>
  <c r="R358" i="31"/>
  <c r="Q358" i="31"/>
  <c r="P358" i="31"/>
  <c r="O358" i="31"/>
  <c r="N358" i="31"/>
  <c r="M358" i="31"/>
  <c r="L358" i="31"/>
  <c r="K358" i="31"/>
  <c r="J358" i="31"/>
  <c r="D357" i="31"/>
  <c r="S356" i="31"/>
  <c r="R356" i="31"/>
  <c r="Q356" i="31"/>
  <c r="P356" i="31"/>
  <c r="O356" i="31"/>
  <c r="N356" i="31"/>
  <c r="M356" i="31"/>
  <c r="L356" i="31"/>
  <c r="K356" i="31"/>
  <c r="J356" i="31"/>
  <c r="D355" i="31"/>
  <c r="S354" i="31"/>
  <c r="R354" i="31"/>
  <c r="Q354" i="31"/>
  <c r="P354" i="31"/>
  <c r="O354" i="31"/>
  <c r="N354" i="31"/>
  <c r="M354" i="31"/>
  <c r="L354" i="31"/>
  <c r="K354" i="31"/>
  <c r="J354" i="31"/>
  <c r="D353" i="31"/>
  <c r="S352" i="31"/>
  <c r="R352" i="31"/>
  <c r="Q352" i="31"/>
  <c r="P352" i="31"/>
  <c r="O352" i="31"/>
  <c r="N352" i="31"/>
  <c r="M352" i="31"/>
  <c r="L352" i="31"/>
  <c r="K352" i="31"/>
  <c r="J352" i="31"/>
  <c r="D351" i="31"/>
  <c r="S350" i="31"/>
  <c r="R350" i="31"/>
  <c r="Q350" i="31"/>
  <c r="P350" i="31"/>
  <c r="O350" i="31"/>
  <c r="N350" i="31"/>
  <c r="M350" i="31"/>
  <c r="L350" i="31"/>
  <c r="K350" i="31"/>
  <c r="J350" i="31"/>
  <c r="D349" i="31"/>
  <c r="S348" i="31"/>
  <c r="R348" i="31"/>
  <c r="Q348" i="31"/>
  <c r="P348" i="31"/>
  <c r="O348" i="31"/>
  <c r="N348" i="31"/>
  <c r="M348" i="31"/>
  <c r="L348" i="31"/>
  <c r="K348" i="31"/>
  <c r="J348" i="31"/>
  <c r="D347" i="31"/>
  <c r="S346" i="31"/>
  <c r="R346" i="31"/>
  <c r="Q346" i="31"/>
  <c r="P346" i="31"/>
  <c r="O346" i="31"/>
  <c r="N346" i="31"/>
  <c r="M346" i="31"/>
  <c r="L346" i="31"/>
  <c r="K346" i="31"/>
  <c r="J346" i="31"/>
  <c r="D345" i="31"/>
  <c r="S344" i="31"/>
  <c r="R344" i="31"/>
  <c r="Q344" i="31"/>
  <c r="P344" i="31"/>
  <c r="O344" i="31"/>
  <c r="N344" i="31"/>
  <c r="M344" i="31"/>
  <c r="L344" i="31"/>
  <c r="K344" i="31"/>
  <c r="J344" i="31"/>
  <c r="D343" i="31"/>
  <c r="S342" i="31"/>
  <c r="R342" i="31"/>
  <c r="Q342" i="31"/>
  <c r="P342" i="31"/>
  <c r="O342" i="31"/>
  <c r="N342" i="31"/>
  <c r="M342" i="31"/>
  <c r="L342" i="31"/>
  <c r="K342" i="31"/>
  <c r="J342" i="31"/>
  <c r="D341" i="31"/>
  <c r="S340" i="31"/>
  <c r="R340" i="31"/>
  <c r="Q340" i="31"/>
  <c r="P340" i="31"/>
  <c r="O340" i="31"/>
  <c r="N340" i="31"/>
  <c r="M340" i="31"/>
  <c r="L340" i="31"/>
  <c r="K340" i="31"/>
  <c r="J340" i="31"/>
  <c r="D339" i="31"/>
  <c r="D332" i="31"/>
  <c r="D330" i="31"/>
  <c r="D328" i="31"/>
  <c r="D326" i="31"/>
  <c r="D324" i="31"/>
  <c r="D322" i="31"/>
  <c r="D320" i="31"/>
  <c r="D318" i="31"/>
  <c r="D316" i="31"/>
  <c r="D314" i="31"/>
  <c r="D312" i="31"/>
  <c r="D310" i="31"/>
  <c r="D308" i="31"/>
  <c r="D306" i="31"/>
  <c r="D304" i="31"/>
  <c r="D302" i="31"/>
  <c r="D300" i="31"/>
  <c r="D298" i="31"/>
  <c r="D291" i="31"/>
  <c r="D289" i="31"/>
  <c r="D287" i="31"/>
  <c r="D285" i="31"/>
  <c r="D283" i="31"/>
  <c r="D281" i="31"/>
  <c r="D279" i="31"/>
  <c r="D277" i="31"/>
  <c r="D275" i="31"/>
  <c r="D273" i="31"/>
  <c r="D271" i="31"/>
  <c r="D269" i="31"/>
  <c r="D267" i="31"/>
  <c r="D265" i="31"/>
  <c r="D263" i="31"/>
  <c r="D261" i="31"/>
  <c r="D259" i="31"/>
  <c r="D257" i="31"/>
  <c r="D255" i="31"/>
  <c r="D253" i="31"/>
  <c r="I238" i="31"/>
  <c r="G243" i="31" s="1"/>
  <c r="S232" i="31"/>
  <c r="R232" i="31"/>
  <c r="Q232" i="31"/>
  <c r="P232" i="31"/>
  <c r="O232" i="31"/>
  <c r="N232" i="31"/>
  <c r="M232" i="31"/>
  <c r="L232" i="31"/>
  <c r="K232" i="31"/>
  <c r="J232" i="31"/>
  <c r="D231" i="31"/>
  <c r="C231" i="31"/>
  <c r="I231" i="31" s="1"/>
  <c r="G231" i="31" s="1"/>
  <c r="S230" i="31"/>
  <c r="R230" i="31"/>
  <c r="Q230" i="31"/>
  <c r="P230" i="31"/>
  <c r="O230" i="31"/>
  <c r="N230" i="31"/>
  <c r="M230" i="31"/>
  <c r="L230" i="31"/>
  <c r="K230" i="31"/>
  <c r="J230" i="31"/>
  <c r="D229" i="31"/>
  <c r="C229" i="31"/>
  <c r="I229" i="31" s="1"/>
  <c r="G229" i="31" s="1"/>
  <c r="S228" i="31"/>
  <c r="R228" i="31"/>
  <c r="Q228" i="31"/>
  <c r="P228" i="31"/>
  <c r="O228" i="31"/>
  <c r="N228" i="31"/>
  <c r="M228" i="31"/>
  <c r="L228" i="31"/>
  <c r="K228" i="31"/>
  <c r="J228" i="31"/>
  <c r="D227" i="31"/>
  <c r="C227" i="31"/>
  <c r="I227" i="31" s="1"/>
  <c r="S226" i="31"/>
  <c r="R226" i="31"/>
  <c r="Q226" i="31"/>
  <c r="P226" i="31"/>
  <c r="O226" i="31"/>
  <c r="N226" i="31"/>
  <c r="M226" i="31"/>
  <c r="L226" i="31"/>
  <c r="K226" i="31"/>
  <c r="J226" i="31"/>
  <c r="D225" i="31"/>
  <c r="C225" i="31"/>
  <c r="I225" i="31" s="1"/>
  <c r="S224" i="31"/>
  <c r="R224" i="31"/>
  <c r="Q224" i="31"/>
  <c r="P224" i="31"/>
  <c r="O224" i="31"/>
  <c r="N224" i="31"/>
  <c r="M224" i="31"/>
  <c r="L224" i="31"/>
  <c r="K224" i="31"/>
  <c r="J224" i="31"/>
  <c r="D223" i="31"/>
  <c r="C223" i="31"/>
  <c r="I223" i="31" s="1"/>
  <c r="S222" i="31"/>
  <c r="R222" i="31"/>
  <c r="Q222" i="31"/>
  <c r="P222" i="31"/>
  <c r="O222" i="31"/>
  <c r="N222" i="31"/>
  <c r="M222" i="31"/>
  <c r="L222" i="31"/>
  <c r="K222" i="31"/>
  <c r="J222" i="31"/>
  <c r="D221" i="31"/>
  <c r="C221" i="31"/>
  <c r="I221" i="31" s="1"/>
  <c r="G221" i="31" s="1"/>
  <c r="R73" i="31"/>
  <c r="S220" i="31"/>
  <c r="R220" i="31"/>
  <c r="Q220" i="31"/>
  <c r="P220" i="31"/>
  <c r="O220" i="31"/>
  <c r="N220" i="31"/>
  <c r="M220" i="31"/>
  <c r="L220" i="31"/>
  <c r="K220" i="31"/>
  <c r="J220" i="31"/>
  <c r="D219" i="31"/>
  <c r="S218" i="31"/>
  <c r="R218" i="31"/>
  <c r="Q218" i="31"/>
  <c r="P218" i="31"/>
  <c r="O218" i="31"/>
  <c r="N218" i="31"/>
  <c r="M218" i="31"/>
  <c r="L218" i="31"/>
  <c r="K218" i="31"/>
  <c r="J218" i="31"/>
  <c r="D217" i="31"/>
  <c r="S216" i="31"/>
  <c r="R216" i="31"/>
  <c r="Q216" i="31"/>
  <c r="P216" i="31"/>
  <c r="O216" i="31"/>
  <c r="N216" i="31"/>
  <c r="M216" i="31"/>
  <c r="L216" i="31"/>
  <c r="K216" i="31"/>
  <c r="J216" i="31"/>
  <c r="D215" i="31"/>
  <c r="S214" i="31"/>
  <c r="R214" i="31"/>
  <c r="Q214" i="31"/>
  <c r="P214" i="31"/>
  <c r="O214" i="31"/>
  <c r="N214" i="31"/>
  <c r="M214" i="31"/>
  <c r="L214" i="31"/>
  <c r="K214" i="31"/>
  <c r="J214" i="31"/>
  <c r="D213" i="31"/>
  <c r="S212" i="31"/>
  <c r="R212" i="31"/>
  <c r="Q212" i="31"/>
  <c r="P212" i="31"/>
  <c r="O212" i="31"/>
  <c r="N212" i="31"/>
  <c r="M212" i="31"/>
  <c r="L212" i="31"/>
  <c r="K212" i="31"/>
  <c r="J212" i="31"/>
  <c r="D211" i="31"/>
  <c r="C211" i="31"/>
  <c r="I211" i="31" s="1"/>
  <c r="S210" i="31"/>
  <c r="R210" i="31"/>
  <c r="Q210" i="31"/>
  <c r="P210" i="31"/>
  <c r="O210" i="31"/>
  <c r="N210" i="31"/>
  <c r="M210" i="31"/>
  <c r="L210" i="31"/>
  <c r="K210" i="31"/>
  <c r="J210" i="31"/>
  <c r="D209" i="31"/>
  <c r="S208" i="31"/>
  <c r="R208" i="31"/>
  <c r="Q208" i="31"/>
  <c r="P208" i="31"/>
  <c r="O208" i="31"/>
  <c r="N208" i="31"/>
  <c r="M208" i="31"/>
  <c r="L208" i="31"/>
  <c r="K208" i="31"/>
  <c r="J208" i="31"/>
  <c r="D207" i="31"/>
  <c r="S206" i="31"/>
  <c r="R206" i="31"/>
  <c r="Q206" i="31"/>
  <c r="P206" i="31"/>
  <c r="O206" i="31"/>
  <c r="N206" i="31"/>
  <c r="M206" i="31"/>
  <c r="L206" i="31"/>
  <c r="K206" i="31"/>
  <c r="J206" i="31"/>
  <c r="D205" i="31"/>
  <c r="S204" i="31"/>
  <c r="R204" i="31"/>
  <c r="Q204" i="31"/>
  <c r="P204" i="31"/>
  <c r="O204" i="31"/>
  <c r="N204" i="31"/>
  <c r="M204" i="31"/>
  <c r="L204" i="31"/>
  <c r="K204" i="31"/>
  <c r="J204" i="31"/>
  <c r="D203" i="31"/>
  <c r="S198" i="31"/>
  <c r="R198" i="31"/>
  <c r="Q198" i="31"/>
  <c r="P198" i="31"/>
  <c r="O198" i="31"/>
  <c r="N198" i="31"/>
  <c r="M198" i="31"/>
  <c r="L198" i="31"/>
  <c r="K198" i="31"/>
  <c r="J198" i="31"/>
  <c r="D197" i="31"/>
  <c r="C197" i="31"/>
  <c r="I197" i="31" s="1"/>
  <c r="G197" i="31" s="1"/>
  <c r="S196" i="31"/>
  <c r="R196" i="31"/>
  <c r="Q196" i="31"/>
  <c r="P196" i="31"/>
  <c r="O196" i="31"/>
  <c r="N196" i="31"/>
  <c r="M196" i="31"/>
  <c r="L196" i="31"/>
  <c r="K196" i="31"/>
  <c r="J196" i="31"/>
  <c r="D195" i="31"/>
  <c r="S190" i="31"/>
  <c r="R190" i="31"/>
  <c r="Q190" i="31"/>
  <c r="P190" i="31"/>
  <c r="O190" i="31"/>
  <c r="N190" i="31"/>
  <c r="M190" i="31"/>
  <c r="L190" i="31"/>
  <c r="K190" i="31"/>
  <c r="J190" i="31"/>
  <c r="D189" i="31"/>
  <c r="C189" i="31"/>
  <c r="I189" i="31" s="1"/>
  <c r="I191" i="31" s="1"/>
  <c r="S184" i="31"/>
  <c r="R184" i="31"/>
  <c r="Q184" i="31"/>
  <c r="P184" i="31"/>
  <c r="O184" i="31"/>
  <c r="N184" i="31"/>
  <c r="M184" i="31"/>
  <c r="L184" i="31"/>
  <c r="K184" i="31"/>
  <c r="J184" i="31"/>
  <c r="D183" i="31"/>
  <c r="C183" i="31"/>
  <c r="I183" i="31" s="1"/>
  <c r="S182" i="31"/>
  <c r="R182" i="31"/>
  <c r="Q182" i="31"/>
  <c r="P182" i="31"/>
  <c r="O182" i="31"/>
  <c r="N182" i="31"/>
  <c r="M182" i="31"/>
  <c r="L182" i="31"/>
  <c r="K182" i="31"/>
  <c r="J182" i="31"/>
  <c r="D181" i="31"/>
  <c r="C181" i="31"/>
  <c r="I181" i="31" s="1"/>
  <c r="G181" i="31" s="1"/>
  <c r="S180" i="31"/>
  <c r="R180" i="31"/>
  <c r="Q180" i="31"/>
  <c r="P180" i="31"/>
  <c r="O180" i="31"/>
  <c r="N180" i="31"/>
  <c r="M180" i="31"/>
  <c r="L180" i="31"/>
  <c r="K180" i="31"/>
  <c r="J180" i="31"/>
  <c r="D179" i="31"/>
  <c r="C179" i="31"/>
  <c r="I179" i="31" s="1"/>
  <c r="G179" i="31" s="1"/>
  <c r="S178" i="31"/>
  <c r="R178" i="31"/>
  <c r="Q178" i="31"/>
  <c r="P178" i="31"/>
  <c r="O178" i="31"/>
  <c r="N178" i="31"/>
  <c r="M178" i="31"/>
  <c r="L178" i="31"/>
  <c r="K178" i="31"/>
  <c r="J178" i="31"/>
  <c r="D177" i="31"/>
  <c r="C177" i="31"/>
  <c r="I177" i="31" s="1"/>
  <c r="G177" i="31" s="1"/>
  <c r="S176" i="31"/>
  <c r="R176" i="31"/>
  <c r="Q176" i="31"/>
  <c r="P176" i="31"/>
  <c r="O176" i="31"/>
  <c r="N176" i="31"/>
  <c r="M176" i="31"/>
  <c r="L176" i="31"/>
  <c r="K176" i="31"/>
  <c r="J176" i="31"/>
  <c r="D175" i="31"/>
  <c r="S174" i="31"/>
  <c r="R174" i="31"/>
  <c r="Q174" i="31"/>
  <c r="P174" i="31"/>
  <c r="O174" i="31"/>
  <c r="N174" i="31"/>
  <c r="M174" i="31"/>
  <c r="L174" i="31"/>
  <c r="K174" i="31"/>
  <c r="J174" i="31"/>
  <c r="D173" i="31"/>
  <c r="S172" i="31"/>
  <c r="R172" i="31"/>
  <c r="Q172" i="31"/>
  <c r="P172" i="31"/>
  <c r="O172" i="31"/>
  <c r="N172" i="31"/>
  <c r="M172" i="31"/>
  <c r="L172" i="31"/>
  <c r="K172" i="31"/>
  <c r="J172" i="31"/>
  <c r="D171" i="31"/>
  <c r="S170" i="31"/>
  <c r="R170" i="31"/>
  <c r="Q170" i="31"/>
  <c r="P170" i="31"/>
  <c r="O170" i="31"/>
  <c r="N170" i="31"/>
  <c r="M170" i="31"/>
  <c r="L170" i="31"/>
  <c r="K170" i="31"/>
  <c r="J170" i="31"/>
  <c r="D169" i="31"/>
  <c r="S168" i="31"/>
  <c r="R168" i="31"/>
  <c r="Q168" i="31"/>
  <c r="P168" i="31"/>
  <c r="O168" i="31"/>
  <c r="N168" i="31"/>
  <c r="M168" i="31"/>
  <c r="L168" i="31"/>
  <c r="K168" i="31"/>
  <c r="J168" i="31"/>
  <c r="D167" i="31"/>
  <c r="S166" i="31"/>
  <c r="R166" i="31"/>
  <c r="Q166" i="31"/>
  <c r="P166" i="31"/>
  <c r="O166" i="31"/>
  <c r="N166" i="31"/>
  <c r="M166" i="31"/>
  <c r="L166" i="31"/>
  <c r="K166" i="31"/>
  <c r="J166" i="31"/>
  <c r="D165" i="31"/>
  <c r="S164" i="31"/>
  <c r="R164" i="31"/>
  <c r="Q164" i="31"/>
  <c r="P164" i="31"/>
  <c r="O164" i="31"/>
  <c r="N164" i="31"/>
  <c r="M164" i="31"/>
  <c r="L164" i="31"/>
  <c r="K164" i="31"/>
  <c r="J164" i="31"/>
  <c r="D163" i="31"/>
  <c r="S162" i="31"/>
  <c r="R162" i="31"/>
  <c r="Q162" i="31"/>
  <c r="P162" i="31"/>
  <c r="O162" i="31"/>
  <c r="N162" i="31"/>
  <c r="M162" i="31"/>
  <c r="L162" i="31"/>
  <c r="K162" i="31"/>
  <c r="J162" i="31"/>
  <c r="D161" i="31"/>
  <c r="S160" i="31"/>
  <c r="R160" i="31"/>
  <c r="Q160" i="31"/>
  <c r="P160" i="31"/>
  <c r="O160" i="31"/>
  <c r="N160" i="31"/>
  <c r="M160" i="31"/>
  <c r="L160" i="31"/>
  <c r="K160" i="31"/>
  <c r="J160" i="31"/>
  <c r="D159" i="31"/>
  <c r="S158" i="31"/>
  <c r="R158" i="31"/>
  <c r="Q158" i="31"/>
  <c r="P158" i="31"/>
  <c r="O158" i="31"/>
  <c r="N158" i="31"/>
  <c r="M158" i="31"/>
  <c r="L158" i="31"/>
  <c r="K158" i="31"/>
  <c r="J158" i="31"/>
  <c r="D157" i="31"/>
  <c r="D151" i="31"/>
  <c r="D149" i="31"/>
  <c r="D147" i="31"/>
  <c r="D145" i="31"/>
  <c r="S132" i="31"/>
  <c r="R132" i="31"/>
  <c r="Q132" i="31"/>
  <c r="P132" i="31"/>
  <c r="O132" i="31"/>
  <c r="N132" i="31"/>
  <c r="M132" i="31"/>
  <c r="L132" i="31"/>
  <c r="K132" i="31"/>
  <c r="J132" i="31"/>
  <c r="D131" i="31"/>
  <c r="S130" i="31"/>
  <c r="R130" i="31"/>
  <c r="Q130" i="31"/>
  <c r="P130" i="31"/>
  <c r="O130" i="31"/>
  <c r="N130" i="31"/>
  <c r="M130" i="31"/>
  <c r="L130" i="31"/>
  <c r="K130" i="31"/>
  <c r="J130" i="31"/>
  <c r="D129" i="31"/>
  <c r="C129" i="31"/>
  <c r="I129" i="31" s="1"/>
  <c r="S128" i="31"/>
  <c r="R128" i="31"/>
  <c r="Q128" i="31"/>
  <c r="P128" i="31"/>
  <c r="O128" i="31"/>
  <c r="N128" i="31"/>
  <c r="M128" i="31"/>
  <c r="L128" i="31"/>
  <c r="K128" i="31"/>
  <c r="J128" i="31"/>
  <c r="D127" i="31"/>
  <c r="S126" i="31"/>
  <c r="R126" i="31"/>
  <c r="Q126" i="31"/>
  <c r="P126" i="31"/>
  <c r="O126" i="31"/>
  <c r="N126" i="31"/>
  <c r="M126" i="31"/>
  <c r="L126" i="31"/>
  <c r="K126" i="31"/>
  <c r="J126" i="31"/>
  <c r="D125" i="31"/>
  <c r="S124" i="31"/>
  <c r="R124" i="31"/>
  <c r="Q124" i="31"/>
  <c r="P124" i="31"/>
  <c r="O124" i="31"/>
  <c r="N124" i="31"/>
  <c r="M124" i="31"/>
  <c r="L124" i="31"/>
  <c r="K124" i="31"/>
  <c r="J124" i="31"/>
  <c r="D123" i="31"/>
  <c r="S122" i="31"/>
  <c r="R122" i="31"/>
  <c r="Q122" i="31"/>
  <c r="P122" i="31"/>
  <c r="O122" i="31"/>
  <c r="N122" i="31"/>
  <c r="M122" i="31"/>
  <c r="L122" i="31"/>
  <c r="K122" i="31"/>
  <c r="J122" i="31"/>
  <c r="D121" i="31"/>
  <c r="S120" i="31"/>
  <c r="R120" i="31"/>
  <c r="Q120" i="31"/>
  <c r="P120" i="31"/>
  <c r="O120" i="31"/>
  <c r="N120" i="31"/>
  <c r="M120" i="31"/>
  <c r="L120" i="31"/>
  <c r="K120" i="31"/>
  <c r="J120" i="31"/>
  <c r="D119" i="31"/>
  <c r="S118" i="31"/>
  <c r="R118" i="31"/>
  <c r="Q118" i="31"/>
  <c r="P118" i="31"/>
  <c r="O118" i="31"/>
  <c r="N118" i="31"/>
  <c r="M118" i="31"/>
  <c r="L118" i="31"/>
  <c r="K118" i="31"/>
  <c r="J118" i="31"/>
  <c r="D117" i="31"/>
  <c r="S116" i="31"/>
  <c r="R116" i="31"/>
  <c r="Q116" i="31"/>
  <c r="P116" i="31"/>
  <c r="O116" i="31"/>
  <c r="N116" i="31"/>
  <c r="M116" i="31"/>
  <c r="L116" i="31"/>
  <c r="K116" i="31"/>
  <c r="J116" i="31"/>
  <c r="D115" i="31"/>
  <c r="S114" i="31"/>
  <c r="R114" i="31"/>
  <c r="Q114" i="31"/>
  <c r="P114" i="31"/>
  <c r="O114" i="31"/>
  <c r="N114" i="31"/>
  <c r="M114" i="31"/>
  <c r="L114" i="31"/>
  <c r="K114" i="31"/>
  <c r="J114" i="31"/>
  <c r="D113" i="31"/>
  <c r="S112" i="31"/>
  <c r="R112" i="31"/>
  <c r="Q112" i="31"/>
  <c r="P112" i="31"/>
  <c r="O112" i="31"/>
  <c r="N112" i="31"/>
  <c r="M112" i="31"/>
  <c r="L112" i="31"/>
  <c r="K112" i="31"/>
  <c r="J112" i="31"/>
  <c r="D111" i="31"/>
  <c r="S110" i="31"/>
  <c r="R110" i="31"/>
  <c r="Q110" i="31"/>
  <c r="P110" i="31"/>
  <c r="O110" i="31"/>
  <c r="N110" i="31"/>
  <c r="M110" i="31"/>
  <c r="L110" i="31"/>
  <c r="K110" i="31"/>
  <c r="J110" i="31"/>
  <c r="D109" i="31"/>
  <c r="S108" i="31"/>
  <c r="R108" i="31"/>
  <c r="Q108" i="31"/>
  <c r="P108" i="31"/>
  <c r="O108" i="31"/>
  <c r="N108" i="31"/>
  <c r="M108" i="31"/>
  <c r="L108" i="31"/>
  <c r="K108" i="31"/>
  <c r="J108" i="31"/>
  <c r="D107" i="31"/>
  <c r="S106" i="31"/>
  <c r="R106" i="31"/>
  <c r="Q106" i="31"/>
  <c r="P106" i="31"/>
  <c r="O106" i="31"/>
  <c r="N106" i="31"/>
  <c r="M106" i="31"/>
  <c r="L106" i="31"/>
  <c r="K106" i="31"/>
  <c r="J106" i="31"/>
  <c r="D105" i="31"/>
  <c r="S104" i="31"/>
  <c r="R104" i="31"/>
  <c r="Q104" i="31"/>
  <c r="P104" i="31"/>
  <c r="O104" i="31"/>
  <c r="N104" i="31"/>
  <c r="M104" i="31"/>
  <c r="L104" i="31"/>
  <c r="K104" i="31"/>
  <c r="J104" i="31"/>
  <c r="D103" i="31"/>
  <c r="S102" i="31"/>
  <c r="R102" i="31"/>
  <c r="Q102" i="31"/>
  <c r="P102" i="31"/>
  <c r="O102" i="31"/>
  <c r="N102" i="31"/>
  <c r="M102" i="31"/>
  <c r="L102" i="31"/>
  <c r="K102" i="31"/>
  <c r="J102" i="31"/>
  <c r="D101" i="31"/>
  <c r="S100" i="31"/>
  <c r="R100" i="31"/>
  <c r="Q100" i="31"/>
  <c r="P100" i="31"/>
  <c r="O100" i="31"/>
  <c r="N100" i="31"/>
  <c r="M100" i="31"/>
  <c r="L100" i="31"/>
  <c r="K100" i="31"/>
  <c r="J100" i="31"/>
  <c r="D99" i="31"/>
  <c r="S98" i="31"/>
  <c r="R98" i="31"/>
  <c r="Q98" i="31"/>
  <c r="P98" i="31"/>
  <c r="O98" i="31"/>
  <c r="N98" i="31"/>
  <c r="M98" i="31"/>
  <c r="L98" i="31"/>
  <c r="K98" i="31"/>
  <c r="J98" i="31"/>
  <c r="D97" i="31"/>
  <c r="S90" i="31"/>
  <c r="R90" i="31"/>
  <c r="Q90" i="31"/>
  <c r="P90" i="31"/>
  <c r="O90" i="31"/>
  <c r="N90" i="31"/>
  <c r="M90" i="31"/>
  <c r="L90" i="31"/>
  <c r="K90" i="31"/>
  <c r="J90" i="31"/>
  <c r="E89" i="31"/>
  <c r="D89" i="31"/>
  <c r="C89" i="31"/>
  <c r="S88" i="31"/>
  <c r="R88" i="31"/>
  <c r="Q88" i="31"/>
  <c r="P88" i="31"/>
  <c r="O88" i="31"/>
  <c r="N88" i="31"/>
  <c r="M88" i="31"/>
  <c r="L88" i="31"/>
  <c r="K88" i="31"/>
  <c r="J88" i="31"/>
  <c r="E87" i="31"/>
  <c r="D87" i="31"/>
  <c r="C87" i="31"/>
  <c r="S86" i="31"/>
  <c r="R86" i="31"/>
  <c r="Q86" i="31"/>
  <c r="P86" i="31"/>
  <c r="O86" i="31"/>
  <c r="N86" i="31"/>
  <c r="M86" i="31"/>
  <c r="L86" i="31"/>
  <c r="K86" i="31"/>
  <c r="J86" i="31"/>
  <c r="D85" i="31"/>
  <c r="C85" i="31"/>
  <c r="S84" i="31"/>
  <c r="R84" i="31"/>
  <c r="Q84" i="31"/>
  <c r="P84" i="31"/>
  <c r="O84" i="31"/>
  <c r="N84" i="31"/>
  <c r="M84" i="31"/>
  <c r="L84" i="31"/>
  <c r="K84" i="31"/>
  <c r="J84" i="31"/>
  <c r="D83" i="31"/>
  <c r="C83" i="31"/>
  <c r="I66" i="31"/>
  <c r="G71" i="31" s="1"/>
  <c r="S59" i="31"/>
  <c r="R59" i="31"/>
  <c r="Q59" i="31"/>
  <c r="P59" i="31"/>
  <c r="O59" i="31"/>
  <c r="N59" i="31"/>
  <c r="M59" i="31"/>
  <c r="L59" i="31"/>
  <c r="K59" i="31"/>
  <c r="J59" i="31"/>
  <c r="D58" i="31"/>
  <c r="S57" i="31"/>
  <c r="R57" i="31"/>
  <c r="Q57" i="31"/>
  <c r="P57" i="31"/>
  <c r="O57" i="31"/>
  <c r="N57" i="31"/>
  <c r="M57" i="31"/>
  <c r="L57" i="31"/>
  <c r="K57" i="31"/>
  <c r="J57" i="31"/>
  <c r="D56" i="31"/>
  <c r="S55" i="31"/>
  <c r="R55" i="31"/>
  <c r="Q55" i="31"/>
  <c r="P55" i="31"/>
  <c r="O55" i="31"/>
  <c r="N55" i="31"/>
  <c r="M55" i="31"/>
  <c r="L55" i="31"/>
  <c r="K55" i="31"/>
  <c r="J55" i="31"/>
  <c r="D54" i="31"/>
  <c r="S53" i="31"/>
  <c r="R53" i="31"/>
  <c r="Q53" i="31"/>
  <c r="P53" i="31"/>
  <c r="O53" i="31"/>
  <c r="N53" i="31"/>
  <c r="M53" i="31"/>
  <c r="L53" i="31"/>
  <c r="K53" i="31"/>
  <c r="J53" i="31"/>
  <c r="D52" i="31"/>
  <c r="S51" i="31"/>
  <c r="R51" i="31"/>
  <c r="Q51" i="31"/>
  <c r="P51" i="31"/>
  <c r="O51" i="31"/>
  <c r="N51" i="31"/>
  <c r="M51" i="31"/>
  <c r="L51" i="31"/>
  <c r="K51" i="31"/>
  <c r="J51" i="31"/>
  <c r="D50" i="31"/>
  <c r="S49" i="31"/>
  <c r="R49" i="31"/>
  <c r="Q49" i="31"/>
  <c r="P49" i="31"/>
  <c r="O49" i="31"/>
  <c r="N49" i="31"/>
  <c r="M49" i="31"/>
  <c r="L49" i="31"/>
  <c r="K49" i="31"/>
  <c r="J49" i="31"/>
  <c r="D48" i="31"/>
  <c r="S47" i="31"/>
  <c r="R47" i="31"/>
  <c r="Q47" i="31"/>
  <c r="P47" i="31"/>
  <c r="O47" i="31"/>
  <c r="N47" i="31"/>
  <c r="M47" i="31"/>
  <c r="L47" i="31"/>
  <c r="K47" i="31"/>
  <c r="J47" i="31"/>
  <c r="D46" i="31"/>
  <c r="S45" i="31"/>
  <c r="R45" i="31"/>
  <c r="Q45" i="31"/>
  <c r="P45" i="31"/>
  <c r="O45" i="31"/>
  <c r="N45" i="31"/>
  <c r="M45" i="31"/>
  <c r="L45" i="31"/>
  <c r="K45" i="31"/>
  <c r="J45" i="31"/>
  <c r="D44" i="31"/>
  <c r="S43" i="31"/>
  <c r="R43" i="31"/>
  <c r="Q43" i="31"/>
  <c r="P43" i="31"/>
  <c r="O43" i="31"/>
  <c r="N43" i="31"/>
  <c r="M43" i="31"/>
  <c r="L43" i="31"/>
  <c r="K43" i="31"/>
  <c r="J43" i="31"/>
  <c r="D42" i="31"/>
  <c r="S41" i="31"/>
  <c r="R41" i="31"/>
  <c r="Q41" i="31"/>
  <c r="P41" i="31"/>
  <c r="O41" i="31"/>
  <c r="N41" i="31"/>
  <c r="M41" i="31"/>
  <c r="L41" i="31"/>
  <c r="K41" i="31"/>
  <c r="J41" i="31"/>
  <c r="D40" i="31"/>
  <c r="S39" i="31"/>
  <c r="R39" i="31"/>
  <c r="Q39" i="31"/>
  <c r="P39" i="31"/>
  <c r="O39" i="31"/>
  <c r="N39" i="31"/>
  <c r="M39" i="31"/>
  <c r="L39" i="31"/>
  <c r="K39" i="31"/>
  <c r="J39" i="31"/>
  <c r="D38" i="31"/>
  <c r="S37" i="31"/>
  <c r="R37" i="31"/>
  <c r="Q37" i="31"/>
  <c r="P37" i="31"/>
  <c r="O37" i="31"/>
  <c r="N37" i="31"/>
  <c r="M37" i="31"/>
  <c r="L37" i="31"/>
  <c r="K37" i="31"/>
  <c r="J37" i="31"/>
  <c r="D36" i="31"/>
  <c r="S35" i="31"/>
  <c r="R35" i="31"/>
  <c r="Q35" i="31"/>
  <c r="P35" i="31"/>
  <c r="O35" i="31"/>
  <c r="N35" i="31"/>
  <c r="M35" i="31"/>
  <c r="L35" i="31"/>
  <c r="K35" i="31"/>
  <c r="J35" i="31"/>
  <c r="D34" i="31"/>
  <c r="S33" i="31"/>
  <c r="R33" i="31"/>
  <c r="Q33" i="31"/>
  <c r="P33" i="31"/>
  <c r="O33" i="31"/>
  <c r="N33" i="31"/>
  <c r="M33" i="31"/>
  <c r="L33" i="31"/>
  <c r="K33" i="31"/>
  <c r="J33" i="31"/>
  <c r="D32" i="31"/>
  <c r="S31" i="31"/>
  <c r="R31" i="31"/>
  <c r="Q31" i="31"/>
  <c r="P31" i="31"/>
  <c r="O31" i="31"/>
  <c r="N31" i="31"/>
  <c r="M31" i="31"/>
  <c r="L31" i="31"/>
  <c r="K31" i="31"/>
  <c r="J31" i="31"/>
  <c r="D30" i="31"/>
  <c r="S29" i="31"/>
  <c r="R29" i="31"/>
  <c r="Q29" i="31"/>
  <c r="P29" i="31"/>
  <c r="O29" i="31"/>
  <c r="N29" i="31"/>
  <c r="M29" i="31"/>
  <c r="L29" i="31"/>
  <c r="K29" i="31"/>
  <c r="J29" i="31"/>
  <c r="D28" i="31"/>
  <c r="S27" i="31"/>
  <c r="R27" i="31"/>
  <c r="Q27" i="31"/>
  <c r="P27" i="31"/>
  <c r="O27" i="31"/>
  <c r="N27" i="31"/>
  <c r="M27" i="31"/>
  <c r="L27" i="31"/>
  <c r="K27" i="31"/>
  <c r="J27" i="31"/>
  <c r="D26" i="31"/>
  <c r="S25" i="31"/>
  <c r="R25" i="31"/>
  <c r="Q25" i="31"/>
  <c r="P25" i="31"/>
  <c r="O25" i="31"/>
  <c r="N25" i="31"/>
  <c r="M25" i="31"/>
  <c r="L25" i="31"/>
  <c r="K25" i="31"/>
  <c r="J25" i="31"/>
  <c r="D24" i="31"/>
  <c r="S23" i="31"/>
  <c r="R23" i="31"/>
  <c r="Q23" i="31"/>
  <c r="P23" i="31"/>
  <c r="O23" i="31"/>
  <c r="N23" i="31"/>
  <c r="M23" i="31"/>
  <c r="L23" i="31"/>
  <c r="K23" i="31"/>
  <c r="J23" i="31"/>
  <c r="D22" i="31"/>
  <c r="S21" i="31"/>
  <c r="R21" i="31"/>
  <c r="Q21" i="31"/>
  <c r="P21" i="31"/>
  <c r="O21" i="31"/>
  <c r="N21" i="31"/>
  <c r="M21" i="31"/>
  <c r="L21" i="31"/>
  <c r="K21" i="31"/>
  <c r="J21" i="31"/>
  <c r="D20" i="31"/>
  <c r="D18" i="31"/>
  <c r="C18" i="31"/>
  <c r="D15" i="31"/>
  <c r="R11" i="31"/>
  <c r="R580" i="31" s="1"/>
  <c r="P11" i="31"/>
  <c r="N11" i="31"/>
  <c r="N243" i="31" s="1"/>
  <c r="L11" i="31"/>
  <c r="K11" i="31"/>
  <c r="L709" i="31" s="1"/>
  <c r="J11" i="31"/>
  <c r="G11" i="31"/>
  <c r="G580" i="31" s="1"/>
  <c r="R707" i="30"/>
  <c r="S693" i="30"/>
  <c r="R693" i="30"/>
  <c r="Q693" i="30"/>
  <c r="P693" i="30"/>
  <c r="O693" i="30"/>
  <c r="N693" i="30"/>
  <c r="M693" i="30"/>
  <c r="L693" i="30"/>
  <c r="K693" i="30"/>
  <c r="J693" i="30"/>
  <c r="D692" i="30"/>
  <c r="B692" i="30"/>
  <c r="S691" i="30"/>
  <c r="R691" i="30"/>
  <c r="Q691" i="30"/>
  <c r="P691" i="30"/>
  <c r="O691" i="30"/>
  <c r="N691" i="30"/>
  <c r="M691" i="30"/>
  <c r="L691" i="30"/>
  <c r="K691" i="30"/>
  <c r="J691" i="30"/>
  <c r="D690" i="30"/>
  <c r="B690" i="30"/>
  <c r="S689" i="30"/>
  <c r="R689" i="30"/>
  <c r="Q689" i="30"/>
  <c r="P689" i="30"/>
  <c r="O689" i="30"/>
  <c r="N689" i="30"/>
  <c r="M689" i="30"/>
  <c r="L689" i="30"/>
  <c r="K689" i="30"/>
  <c r="J689" i="30"/>
  <c r="D688" i="30"/>
  <c r="B688" i="30"/>
  <c r="S687" i="30"/>
  <c r="R687" i="30"/>
  <c r="Q687" i="30"/>
  <c r="P687" i="30"/>
  <c r="O687" i="30"/>
  <c r="N687" i="30"/>
  <c r="M687" i="30"/>
  <c r="L687" i="30"/>
  <c r="K687" i="30"/>
  <c r="J687" i="30"/>
  <c r="D686" i="30"/>
  <c r="B686" i="30"/>
  <c r="S685" i="30"/>
  <c r="R685" i="30"/>
  <c r="Q685" i="30"/>
  <c r="P685" i="30"/>
  <c r="O685" i="30"/>
  <c r="N685" i="30"/>
  <c r="M685" i="30"/>
  <c r="L685" i="30"/>
  <c r="K685" i="30"/>
  <c r="J685" i="30"/>
  <c r="D684" i="30"/>
  <c r="B684" i="30"/>
  <c r="S683" i="30"/>
  <c r="R683" i="30"/>
  <c r="Q683" i="30"/>
  <c r="P683" i="30"/>
  <c r="O683" i="30"/>
  <c r="N683" i="30"/>
  <c r="M683" i="30"/>
  <c r="L683" i="30"/>
  <c r="K683" i="30"/>
  <c r="J683" i="30"/>
  <c r="D682" i="30"/>
  <c r="B682" i="30"/>
  <c r="S681" i="30"/>
  <c r="R681" i="30"/>
  <c r="Q681" i="30"/>
  <c r="P681" i="30"/>
  <c r="O681" i="30"/>
  <c r="N681" i="30"/>
  <c r="M681" i="30"/>
  <c r="L681" i="30"/>
  <c r="K681" i="30"/>
  <c r="J681" i="30"/>
  <c r="D680" i="30"/>
  <c r="B680" i="30"/>
  <c r="S679" i="30"/>
  <c r="R679" i="30"/>
  <c r="Q679" i="30"/>
  <c r="P679" i="30"/>
  <c r="O679" i="30"/>
  <c r="N679" i="30"/>
  <c r="M679" i="30"/>
  <c r="L679" i="30"/>
  <c r="K679" i="30"/>
  <c r="J679" i="30"/>
  <c r="D678" i="30"/>
  <c r="B678" i="30"/>
  <c r="S677" i="30"/>
  <c r="R677" i="30"/>
  <c r="Q677" i="30"/>
  <c r="P677" i="30"/>
  <c r="O677" i="30"/>
  <c r="N677" i="30"/>
  <c r="M677" i="30"/>
  <c r="L677" i="30"/>
  <c r="K677" i="30"/>
  <c r="J677" i="30"/>
  <c r="D676" i="30"/>
  <c r="B676" i="30"/>
  <c r="S675" i="30"/>
  <c r="R675" i="30"/>
  <c r="Q675" i="30"/>
  <c r="P675" i="30"/>
  <c r="O675" i="30"/>
  <c r="N675" i="30"/>
  <c r="M675" i="30"/>
  <c r="L675" i="30"/>
  <c r="K675" i="30"/>
  <c r="J675" i="30"/>
  <c r="D674" i="30"/>
  <c r="B674" i="30"/>
  <c r="S673" i="30"/>
  <c r="R673" i="30"/>
  <c r="Q673" i="30"/>
  <c r="P673" i="30"/>
  <c r="O673" i="30"/>
  <c r="N673" i="30"/>
  <c r="M673" i="30"/>
  <c r="L673" i="30"/>
  <c r="K673" i="30"/>
  <c r="J673" i="30"/>
  <c r="D672" i="30"/>
  <c r="B672" i="30"/>
  <c r="S671" i="30"/>
  <c r="R671" i="30"/>
  <c r="Q671" i="30"/>
  <c r="P671" i="30"/>
  <c r="O671" i="30"/>
  <c r="N671" i="30"/>
  <c r="M671" i="30"/>
  <c r="L671" i="30"/>
  <c r="K671" i="30"/>
  <c r="J671" i="30"/>
  <c r="D670" i="30"/>
  <c r="B670" i="30"/>
  <c r="S669" i="30"/>
  <c r="R669" i="30"/>
  <c r="Q669" i="30"/>
  <c r="P669" i="30"/>
  <c r="O669" i="30"/>
  <c r="N669" i="30"/>
  <c r="M669" i="30"/>
  <c r="L669" i="30"/>
  <c r="K669" i="30"/>
  <c r="J669" i="30"/>
  <c r="D668" i="30"/>
  <c r="B668" i="30"/>
  <c r="S667" i="30"/>
  <c r="R667" i="30"/>
  <c r="Q667" i="30"/>
  <c r="P667" i="30"/>
  <c r="O667" i="30"/>
  <c r="N667" i="30"/>
  <c r="M667" i="30"/>
  <c r="L667" i="30"/>
  <c r="K667" i="30"/>
  <c r="J667" i="30"/>
  <c r="D666" i="30"/>
  <c r="B666" i="30"/>
  <c r="S665" i="30"/>
  <c r="R665" i="30"/>
  <c r="Q665" i="30"/>
  <c r="P665" i="30"/>
  <c r="O665" i="30"/>
  <c r="N665" i="30"/>
  <c r="M665" i="30"/>
  <c r="L665" i="30"/>
  <c r="K665" i="30"/>
  <c r="J665" i="30"/>
  <c r="D664" i="30"/>
  <c r="B664" i="30"/>
  <c r="S663" i="30"/>
  <c r="R663" i="30"/>
  <c r="Q663" i="30"/>
  <c r="P663" i="30"/>
  <c r="O663" i="30"/>
  <c r="N663" i="30"/>
  <c r="M663" i="30"/>
  <c r="L663" i="30"/>
  <c r="K663" i="30"/>
  <c r="J663" i="30"/>
  <c r="D662" i="30"/>
  <c r="B662" i="30"/>
  <c r="S661" i="30"/>
  <c r="R661" i="30"/>
  <c r="Q661" i="30"/>
  <c r="P661" i="30"/>
  <c r="O661" i="30"/>
  <c r="N661" i="30"/>
  <c r="M661" i="30"/>
  <c r="L661" i="30"/>
  <c r="K661" i="30"/>
  <c r="J661" i="30"/>
  <c r="D660" i="30"/>
  <c r="B660" i="30"/>
  <c r="S659" i="30"/>
  <c r="R659" i="30"/>
  <c r="Q659" i="30"/>
  <c r="P659" i="30"/>
  <c r="O659" i="30"/>
  <c r="N659" i="30"/>
  <c r="M659" i="30"/>
  <c r="L659" i="30"/>
  <c r="K659" i="30"/>
  <c r="J659" i="30"/>
  <c r="D658" i="30"/>
  <c r="B658" i="30"/>
  <c r="S657" i="30"/>
  <c r="R657" i="30"/>
  <c r="Q657" i="30"/>
  <c r="P657" i="30"/>
  <c r="O657" i="30"/>
  <c r="N657" i="30"/>
  <c r="M657" i="30"/>
  <c r="L657" i="30"/>
  <c r="K657" i="30"/>
  <c r="J657" i="30"/>
  <c r="D656" i="30"/>
  <c r="B656" i="30"/>
  <c r="S655" i="30"/>
  <c r="R655" i="30"/>
  <c r="Q655" i="30"/>
  <c r="P655" i="30"/>
  <c r="O655" i="30"/>
  <c r="N655" i="30"/>
  <c r="M655" i="30"/>
  <c r="L655" i="30"/>
  <c r="K655" i="30"/>
  <c r="J655" i="30"/>
  <c r="D654" i="30"/>
  <c r="B654" i="30"/>
  <c r="S653" i="30"/>
  <c r="R653" i="30"/>
  <c r="Q653" i="30"/>
  <c r="P653" i="30"/>
  <c r="O653" i="30"/>
  <c r="N653" i="30"/>
  <c r="M653" i="30"/>
  <c r="L653" i="30"/>
  <c r="K653" i="30"/>
  <c r="J653" i="30"/>
  <c r="D652" i="30"/>
  <c r="B652" i="30"/>
  <c r="S651" i="30"/>
  <c r="R651" i="30"/>
  <c r="Q651" i="30"/>
  <c r="P651" i="30"/>
  <c r="O651" i="30"/>
  <c r="N651" i="30"/>
  <c r="M651" i="30"/>
  <c r="L651" i="30"/>
  <c r="K651" i="30"/>
  <c r="J651" i="30"/>
  <c r="D650" i="30"/>
  <c r="B650" i="30"/>
  <c r="S649" i="30"/>
  <c r="R649" i="30"/>
  <c r="Q649" i="30"/>
  <c r="P649" i="30"/>
  <c r="O649" i="30"/>
  <c r="N649" i="30"/>
  <c r="M649" i="30"/>
  <c r="L649" i="30"/>
  <c r="K649" i="30"/>
  <c r="J649" i="30"/>
  <c r="D648" i="30"/>
  <c r="S647" i="30"/>
  <c r="R647" i="30"/>
  <c r="Q647" i="30"/>
  <c r="P647" i="30"/>
  <c r="O647" i="30"/>
  <c r="N647" i="30"/>
  <c r="M647" i="30"/>
  <c r="L647" i="30"/>
  <c r="K647" i="30"/>
  <c r="J647" i="30"/>
  <c r="D646" i="30"/>
  <c r="D644" i="30"/>
  <c r="D642" i="30"/>
  <c r="D637" i="30"/>
  <c r="D635" i="30"/>
  <c r="D633" i="30"/>
  <c r="D631" i="30"/>
  <c r="D629" i="30"/>
  <c r="D627" i="30"/>
  <c r="D625" i="30"/>
  <c r="D623" i="30"/>
  <c r="D621" i="30"/>
  <c r="D619" i="30"/>
  <c r="D617" i="30"/>
  <c r="D615" i="30"/>
  <c r="D613" i="30"/>
  <c r="D611" i="30"/>
  <c r="D609" i="30"/>
  <c r="D607" i="30"/>
  <c r="D605" i="30"/>
  <c r="D603" i="30"/>
  <c r="D601" i="30"/>
  <c r="D599" i="30"/>
  <c r="D597" i="30"/>
  <c r="D595" i="30"/>
  <c r="D593" i="30"/>
  <c r="D591" i="30"/>
  <c r="D589" i="30"/>
  <c r="D587" i="30"/>
  <c r="I575" i="30"/>
  <c r="S562" i="30"/>
  <c r="R562" i="30"/>
  <c r="Q562" i="30"/>
  <c r="P562" i="30"/>
  <c r="O562" i="30"/>
  <c r="N562" i="30"/>
  <c r="M562" i="30"/>
  <c r="L562" i="30"/>
  <c r="K562" i="30"/>
  <c r="J562" i="30"/>
  <c r="G561" i="30"/>
  <c r="E561" i="30"/>
  <c r="D561" i="30"/>
  <c r="C561" i="30"/>
  <c r="I561" i="30" s="1"/>
  <c r="B561" i="30"/>
  <c r="S560" i="30"/>
  <c r="R560" i="30"/>
  <c r="Q560" i="30"/>
  <c r="P560" i="30"/>
  <c r="O560" i="30"/>
  <c r="N560" i="30"/>
  <c r="M560" i="30"/>
  <c r="L560" i="30"/>
  <c r="K560" i="30"/>
  <c r="J560" i="30"/>
  <c r="G559" i="30"/>
  <c r="E559" i="30"/>
  <c r="D559" i="30"/>
  <c r="C559" i="30"/>
  <c r="I559" i="30" s="1"/>
  <c r="B559" i="30"/>
  <c r="S558" i="30"/>
  <c r="R558" i="30"/>
  <c r="Q558" i="30"/>
  <c r="P558" i="30"/>
  <c r="O558" i="30"/>
  <c r="N558" i="30"/>
  <c r="M558" i="30"/>
  <c r="L558" i="30"/>
  <c r="K558" i="30"/>
  <c r="J558" i="30"/>
  <c r="G557" i="30"/>
  <c r="E557" i="30"/>
  <c r="D557" i="30"/>
  <c r="C557" i="30"/>
  <c r="B557" i="30"/>
  <c r="S556" i="30"/>
  <c r="R556" i="30"/>
  <c r="Q556" i="30"/>
  <c r="P556" i="30"/>
  <c r="O556" i="30"/>
  <c r="N556" i="30"/>
  <c r="M556" i="30"/>
  <c r="L556" i="30"/>
  <c r="K556" i="30"/>
  <c r="J556" i="30"/>
  <c r="G555" i="30"/>
  <c r="E555" i="30"/>
  <c r="D555" i="30"/>
  <c r="C555" i="30"/>
  <c r="I555" i="30" s="1"/>
  <c r="B555" i="30"/>
  <c r="S554" i="30"/>
  <c r="R554" i="30"/>
  <c r="Q554" i="30"/>
  <c r="P554" i="30"/>
  <c r="O554" i="30"/>
  <c r="N554" i="30"/>
  <c r="M554" i="30"/>
  <c r="L554" i="30"/>
  <c r="K554" i="30"/>
  <c r="J554" i="30"/>
  <c r="G553" i="30"/>
  <c r="E553" i="30"/>
  <c r="D553" i="30"/>
  <c r="C553" i="30"/>
  <c r="B553" i="30"/>
  <c r="B551" i="30"/>
  <c r="S547" i="30"/>
  <c r="R547" i="30"/>
  <c r="Q547" i="30"/>
  <c r="P547" i="30"/>
  <c r="O547" i="30"/>
  <c r="N547" i="30"/>
  <c r="M547" i="30"/>
  <c r="L547" i="30"/>
  <c r="K547" i="30"/>
  <c r="J547" i="30"/>
  <c r="D546" i="30"/>
  <c r="C546" i="30"/>
  <c r="I546" i="30" s="1"/>
  <c r="G546" i="30" s="1"/>
  <c r="S545" i="30"/>
  <c r="R545" i="30"/>
  <c r="Q545" i="30"/>
  <c r="P545" i="30"/>
  <c r="O545" i="30"/>
  <c r="N545" i="30"/>
  <c r="M545" i="30"/>
  <c r="L545" i="30"/>
  <c r="K545" i="30"/>
  <c r="J545" i="30"/>
  <c r="D544" i="30"/>
  <c r="C544" i="30"/>
  <c r="I544" i="30" s="1"/>
  <c r="G544" i="30" s="1"/>
  <c r="S543" i="30"/>
  <c r="R543" i="30"/>
  <c r="Q543" i="30"/>
  <c r="P543" i="30"/>
  <c r="O543" i="30"/>
  <c r="N543" i="30"/>
  <c r="M543" i="30"/>
  <c r="L543" i="30"/>
  <c r="K543" i="30"/>
  <c r="J543" i="30"/>
  <c r="D542" i="30"/>
  <c r="C542" i="30"/>
  <c r="I542" i="30" s="1"/>
  <c r="S541" i="30"/>
  <c r="R541" i="30"/>
  <c r="Q541" i="30"/>
  <c r="P541" i="30"/>
  <c r="O541" i="30"/>
  <c r="N541" i="30"/>
  <c r="M541" i="30"/>
  <c r="L541" i="30"/>
  <c r="K541" i="30"/>
  <c r="J541" i="30"/>
  <c r="D540" i="30"/>
  <c r="C540" i="30"/>
  <c r="I540" i="30" s="1"/>
  <c r="G540" i="30" s="1"/>
  <c r="S539" i="30"/>
  <c r="R539" i="30"/>
  <c r="Q539" i="30"/>
  <c r="P539" i="30"/>
  <c r="O539" i="30"/>
  <c r="N539" i="30"/>
  <c r="M539" i="30"/>
  <c r="L539" i="30"/>
  <c r="K539" i="30"/>
  <c r="J539" i="30"/>
  <c r="D538" i="30"/>
  <c r="C538" i="30"/>
  <c r="I538" i="30" s="1"/>
  <c r="G538" i="30" s="1"/>
  <c r="S537" i="30"/>
  <c r="R537" i="30"/>
  <c r="Q537" i="30"/>
  <c r="P537" i="30"/>
  <c r="O537" i="30"/>
  <c r="N537" i="30"/>
  <c r="M537" i="30"/>
  <c r="L537" i="30"/>
  <c r="K537" i="30"/>
  <c r="J537" i="30"/>
  <c r="D536" i="30"/>
  <c r="S535" i="30"/>
  <c r="R535" i="30"/>
  <c r="Q535" i="30"/>
  <c r="P535" i="30"/>
  <c r="O535" i="30"/>
  <c r="N535" i="30"/>
  <c r="M535" i="30"/>
  <c r="L535" i="30"/>
  <c r="K535" i="30"/>
  <c r="J535" i="30"/>
  <c r="D534" i="30"/>
  <c r="S533" i="30"/>
  <c r="R533" i="30"/>
  <c r="Q533" i="30"/>
  <c r="P533" i="30"/>
  <c r="O533" i="30"/>
  <c r="N533" i="30"/>
  <c r="M533" i="30"/>
  <c r="L533" i="30"/>
  <c r="K533" i="30"/>
  <c r="J533" i="30"/>
  <c r="D532" i="30"/>
  <c r="S531" i="30"/>
  <c r="R531" i="30"/>
  <c r="Q531" i="30"/>
  <c r="P531" i="30"/>
  <c r="O531" i="30"/>
  <c r="N531" i="30"/>
  <c r="M531" i="30"/>
  <c r="L531" i="30"/>
  <c r="K531" i="30"/>
  <c r="J531" i="30"/>
  <c r="D530" i="30"/>
  <c r="S529" i="30"/>
  <c r="R529" i="30"/>
  <c r="Q529" i="30"/>
  <c r="P529" i="30"/>
  <c r="O529" i="30"/>
  <c r="N529" i="30"/>
  <c r="M529" i="30"/>
  <c r="L529" i="30"/>
  <c r="K529" i="30"/>
  <c r="J529" i="30"/>
  <c r="D528" i="30"/>
  <c r="S527" i="30"/>
  <c r="R527" i="30"/>
  <c r="Q527" i="30"/>
  <c r="P527" i="30"/>
  <c r="O527" i="30"/>
  <c r="N527" i="30"/>
  <c r="M527" i="30"/>
  <c r="L527" i="30"/>
  <c r="K527" i="30"/>
  <c r="J527" i="30"/>
  <c r="D526" i="30"/>
  <c r="S525" i="30"/>
  <c r="R525" i="30"/>
  <c r="Q525" i="30"/>
  <c r="P525" i="30"/>
  <c r="O525" i="30"/>
  <c r="N525" i="30"/>
  <c r="M525" i="30"/>
  <c r="L525" i="30"/>
  <c r="K525" i="30"/>
  <c r="J525" i="30"/>
  <c r="D524" i="30"/>
  <c r="S523" i="30"/>
  <c r="R523" i="30"/>
  <c r="Q523" i="30"/>
  <c r="P523" i="30"/>
  <c r="O523" i="30"/>
  <c r="N523" i="30"/>
  <c r="M523" i="30"/>
  <c r="L523" i="30"/>
  <c r="K523" i="30"/>
  <c r="J523" i="30"/>
  <c r="D522" i="30"/>
  <c r="S521" i="30"/>
  <c r="R521" i="30"/>
  <c r="Q521" i="30"/>
  <c r="P521" i="30"/>
  <c r="O521" i="30"/>
  <c r="N521" i="30"/>
  <c r="M521" i="30"/>
  <c r="L521" i="30"/>
  <c r="K521" i="30"/>
  <c r="J521" i="30"/>
  <c r="D520" i="30"/>
  <c r="S519" i="30"/>
  <c r="R519" i="30"/>
  <c r="Q519" i="30"/>
  <c r="P519" i="30"/>
  <c r="O519" i="30"/>
  <c r="N519" i="30"/>
  <c r="M519" i="30"/>
  <c r="L519" i="30"/>
  <c r="K519" i="30"/>
  <c r="J519" i="30"/>
  <c r="D518" i="30"/>
  <c r="S517" i="30"/>
  <c r="R517" i="30"/>
  <c r="Q517" i="30"/>
  <c r="P517" i="30"/>
  <c r="O517" i="30"/>
  <c r="N517" i="30"/>
  <c r="M517" i="30"/>
  <c r="L517" i="30"/>
  <c r="K517" i="30"/>
  <c r="J517" i="30"/>
  <c r="D516" i="30"/>
  <c r="S515" i="30"/>
  <c r="R515" i="30"/>
  <c r="Q515" i="30"/>
  <c r="P515" i="30"/>
  <c r="O515" i="30"/>
  <c r="N515" i="30"/>
  <c r="M515" i="30"/>
  <c r="L515" i="30"/>
  <c r="K515" i="30"/>
  <c r="J515" i="30"/>
  <c r="D514" i="30"/>
  <c r="S513" i="30"/>
  <c r="R513" i="30"/>
  <c r="Q513" i="30"/>
  <c r="P513" i="30"/>
  <c r="O513" i="30"/>
  <c r="N513" i="30"/>
  <c r="M513" i="30"/>
  <c r="L513" i="30"/>
  <c r="K513" i="30"/>
  <c r="J513" i="30"/>
  <c r="D512" i="30"/>
  <c r="S511" i="30"/>
  <c r="R511" i="30"/>
  <c r="Q511" i="30"/>
  <c r="P511" i="30"/>
  <c r="O511" i="30"/>
  <c r="N511" i="30"/>
  <c r="M511" i="30"/>
  <c r="L511" i="30"/>
  <c r="K511" i="30"/>
  <c r="J511" i="30"/>
  <c r="D510" i="30"/>
  <c r="S509" i="30"/>
  <c r="R509" i="30"/>
  <c r="Q509" i="30"/>
  <c r="P509" i="30"/>
  <c r="O509" i="30"/>
  <c r="N509" i="30"/>
  <c r="M509" i="30"/>
  <c r="L509" i="30"/>
  <c r="K509" i="30"/>
  <c r="J509" i="30"/>
  <c r="D508" i="30"/>
  <c r="S501" i="30"/>
  <c r="R501" i="30"/>
  <c r="Q501" i="30"/>
  <c r="P501" i="30"/>
  <c r="O501" i="30"/>
  <c r="N501" i="30"/>
  <c r="M501" i="30"/>
  <c r="L501" i="30"/>
  <c r="K501" i="30"/>
  <c r="J501" i="30"/>
  <c r="D500" i="30"/>
  <c r="S499" i="30"/>
  <c r="R499" i="30"/>
  <c r="Q499" i="30"/>
  <c r="P499" i="30"/>
  <c r="O499" i="30"/>
  <c r="N499" i="30"/>
  <c r="M499" i="30"/>
  <c r="L499" i="30"/>
  <c r="K499" i="30"/>
  <c r="J499" i="30"/>
  <c r="D498" i="30"/>
  <c r="S497" i="30"/>
  <c r="R497" i="30"/>
  <c r="Q497" i="30"/>
  <c r="P497" i="30"/>
  <c r="O497" i="30"/>
  <c r="N497" i="30"/>
  <c r="M497" i="30"/>
  <c r="L497" i="30"/>
  <c r="K497" i="30"/>
  <c r="J497" i="30"/>
  <c r="D496" i="30"/>
  <c r="S495" i="30"/>
  <c r="R495" i="30"/>
  <c r="Q495" i="30"/>
  <c r="P495" i="30"/>
  <c r="O495" i="30"/>
  <c r="N495" i="30"/>
  <c r="M495" i="30"/>
  <c r="L495" i="30"/>
  <c r="K495" i="30"/>
  <c r="J495" i="30"/>
  <c r="D494" i="30"/>
  <c r="S493" i="30"/>
  <c r="R493" i="30"/>
  <c r="Q493" i="30"/>
  <c r="P493" i="30"/>
  <c r="O493" i="30"/>
  <c r="N493" i="30"/>
  <c r="M493" i="30"/>
  <c r="L493" i="30"/>
  <c r="K493" i="30"/>
  <c r="J493" i="30"/>
  <c r="D492" i="30"/>
  <c r="S491" i="30"/>
  <c r="R491" i="30"/>
  <c r="Q491" i="30"/>
  <c r="P491" i="30"/>
  <c r="O491" i="30"/>
  <c r="N491" i="30"/>
  <c r="M491" i="30"/>
  <c r="L491" i="30"/>
  <c r="K491" i="30"/>
  <c r="J491" i="30"/>
  <c r="D490" i="30"/>
  <c r="R489" i="30"/>
  <c r="L489" i="30"/>
  <c r="K489" i="30"/>
  <c r="D488" i="30"/>
  <c r="S487" i="30"/>
  <c r="R487" i="30"/>
  <c r="Q487" i="30"/>
  <c r="P487" i="30"/>
  <c r="O487" i="30"/>
  <c r="N487" i="30"/>
  <c r="M487" i="30"/>
  <c r="L487" i="30"/>
  <c r="K487" i="30"/>
  <c r="J487" i="30"/>
  <c r="D486" i="30"/>
  <c r="S485" i="30"/>
  <c r="R485" i="30"/>
  <c r="Q485" i="30"/>
  <c r="P485" i="30"/>
  <c r="O485" i="30"/>
  <c r="N485" i="30"/>
  <c r="M485" i="30"/>
  <c r="L485" i="30"/>
  <c r="K485" i="30"/>
  <c r="J485" i="30"/>
  <c r="D484" i="30"/>
  <c r="S483" i="30"/>
  <c r="R483" i="30"/>
  <c r="Q483" i="30"/>
  <c r="P483" i="30"/>
  <c r="O483" i="30"/>
  <c r="N483" i="30"/>
  <c r="M483" i="30"/>
  <c r="L483" i="30"/>
  <c r="K483" i="30"/>
  <c r="J483" i="30"/>
  <c r="D482" i="30"/>
  <c r="S481" i="30"/>
  <c r="R481" i="30"/>
  <c r="Q481" i="30"/>
  <c r="P481" i="30"/>
  <c r="O481" i="30"/>
  <c r="N481" i="30"/>
  <c r="M481" i="30"/>
  <c r="L481" i="30"/>
  <c r="K481" i="30"/>
  <c r="J481" i="30"/>
  <c r="D480" i="30"/>
  <c r="S479" i="30"/>
  <c r="R479" i="30"/>
  <c r="Q479" i="30"/>
  <c r="P479" i="30"/>
  <c r="O479" i="30"/>
  <c r="N479" i="30"/>
  <c r="M479" i="30"/>
  <c r="L479" i="30"/>
  <c r="K479" i="30"/>
  <c r="J479" i="30"/>
  <c r="D478" i="30"/>
  <c r="S477" i="30"/>
  <c r="R477" i="30"/>
  <c r="Q477" i="30"/>
  <c r="P477" i="30"/>
  <c r="O477" i="30"/>
  <c r="N477" i="30"/>
  <c r="M477" i="30"/>
  <c r="L477" i="30"/>
  <c r="K477" i="30"/>
  <c r="J477" i="30"/>
  <c r="D476" i="30"/>
  <c r="S475" i="30"/>
  <c r="R475" i="30"/>
  <c r="Q475" i="30"/>
  <c r="P475" i="30"/>
  <c r="O475" i="30"/>
  <c r="N475" i="30"/>
  <c r="M475" i="30"/>
  <c r="L475" i="30"/>
  <c r="K475" i="30"/>
  <c r="J475" i="30"/>
  <c r="D474" i="30"/>
  <c r="S473" i="30"/>
  <c r="R473" i="30"/>
  <c r="Q473" i="30"/>
  <c r="P473" i="30"/>
  <c r="O473" i="30"/>
  <c r="N473" i="30"/>
  <c r="M473" i="30"/>
  <c r="L473" i="30"/>
  <c r="K473" i="30"/>
  <c r="J473" i="30"/>
  <c r="D472" i="30"/>
  <c r="S471" i="30"/>
  <c r="R471" i="30"/>
  <c r="Q471" i="30"/>
  <c r="P471" i="30"/>
  <c r="O471" i="30"/>
  <c r="N471" i="30"/>
  <c r="M471" i="30"/>
  <c r="L471" i="30"/>
  <c r="K471" i="30"/>
  <c r="J471" i="30"/>
  <c r="D470" i="30"/>
  <c r="S469" i="30"/>
  <c r="R469" i="30"/>
  <c r="Q469" i="30"/>
  <c r="P469" i="30"/>
  <c r="O469" i="30"/>
  <c r="N469" i="30"/>
  <c r="M469" i="30"/>
  <c r="L469" i="30"/>
  <c r="K469" i="30"/>
  <c r="J469" i="30"/>
  <c r="D468" i="30"/>
  <c r="S467" i="30"/>
  <c r="R467" i="30"/>
  <c r="Q467" i="30"/>
  <c r="P467" i="30"/>
  <c r="O467" i="30"/>
  <c r="N467" i="30"/>
  <c r="M467" i="30"/>
  <c r="L467" i="30"/>
  <c r="K467" i="30"/>
  <c r="J467" i="30"/>
  <c r="D466" i="30"/>
  <c r="S465" i="30"/>
  <c r="R465" i="30"/>
  <c r="Q465" i="30"/>
  <c r="P465" i="30"/>
  <c r="O465" i="30"/>
  <c r="N465" i="30"/>
  <c r="M465" i="30"/>
  <c r="L465" i="30"/>
  <c r="K465" i="30"/>
  <c r="J465" i="30"/>
  <c r="D464" i="30"/>
  <c r="S463" i="30"/>
  <c r="R463" i="30"/>
  <c r="Q463" i="30"/>
  <c r="P463" i="30"/>
  <c r="O463" i="30"/>
  <c r="N463" i="30"/>
  <c r="M463" i="30"/>
  <c r="L463" i="30"/>
  <c r="K463" i="30"/>
  <c r="J463" i="30"/>
  <c r="D462" i="30"/>
  <c r="S456" i="30"/>
  <c r="R456" i="30"/>
  <c r="Q456" i="30"/>
  <c r="P456" i="30"/>
  <c r="O456" i="30"/>
  <c r="N456" i="30"/>
  <c r="M456" i="30"/>
  <c r="L456" i="30"/>
  <c r="K456" i="30"/>
  <c r="J456" i="30"/>
  <c r="D455" i="30"/>
  <c r="C455" i="30"/>
  <c r="I455" i="30" s="1"/>
  <c r="S454" i="30"/>
  <c r="R454" i="30"/>
  <c r="Q454" i="30"/>
  <c r="P454" i="30"/>
  <c r="O454" i="30"/>
  <c r="N454" i="30"/>
  <c r="M454" i="30"/>
  <c r="L454" i="30"/>
  <c r="K454" i="30"/>
  <c r="J454" i="30"/>
  <c r="D453" i="30"/>
  <c r="C453" i="30"/>
  <c r="I453" i="30" s="1"/>
  <c r="G453" i="30" s="1"/>
  <c r="S452" i="30"/>
  <c r="R452" i="30"/>
  <c r="Q452" i="30"/>
  <c r="P452" i="30"/>
  <c r="O452" i="30"/>
  <c r="N452" i="30"/>
  <c r="M452" i="30"/>
  <c r="L452" i="30"/>
  <c r="K452" i="30"/>
  <c r="J452" i="30"/>
  <c r="D451" i="30"/>
  <c r="S450" i="30"/>
  <c r="R450" i="30"/>
  <c r="Q450" i="30"/>
  <c r="P450" i="30"/>
  <c r="O450" i="30"/>
  <c r="N450" i="30"/>
  <c r="M450" i="30"/>
  <c r="L450" i="30"/>
  <c r="K450" i="30"/>
  <c r="J450" i="30"/>
  <c r="D449" i="30"/>
  <c r="S448" i="30"/>
  <c r="R448" i="30"/>
  <c r="Q448" i="30"/>
  <c r="P448" i="30"/>
  <c r="O448" i="30"/>
  <c r="N448" i="30"/>
  <c r="M448" i="30"/>
  <c r="L448" i="30"/>
  <c r="K448" i="30"/>
  <c r="J448" i="30"/>
  <c r="D447" i="30"/>
  <c r="S446" i="30"/>
  <c r="R446" i="30"/>
  <c r="Q446" i="30"/>
  <c r="P446" i="30"/>
  <c r="O446" i="30"/>
  <c r="N446" i="30"/>
  <c r="M446" i="30"/>
  <c r="L446" i="30"/>
  <c r="K446" i="30"/>
  <c r="J446" i="30"/>
  <c r="D445" i="30"/>
  <c r="S444" i="30"/>
  <c r="R444" i="30"/>
  <c r="Q444" i="30"/>
  <c r="P444" i="30"/>
  <c r="O444" i="30"/>
  <c r="N444" i="30"/>
  <c r="M444" i="30"/>
  <c r="L444" i="30"/>
  <c r="K444" i="30"/>
  <c r="J444" i="30"/>
  <c r="D443" i="30"/>
  <c r="S442" i="30"/>
  <c r="R442" i="30"/>
  <c r="Q442" i="30"/>
  <c r="P442" i="30"/>
  <c r="O442" i="30"/>
  <c r="N442" i="30"/>
  <c r="M442" i="30"/>
  <c r="L442" i="30"/>
  <c r="K442" i="30"/>
  <c r="J442" i="30"/>
  <c r="D441" i="30"/>
  <c r="S440" i="30"/>
  <c r="R440" i="30"/>
  <c r="Q440" i="30"/>
  <c r="P440" i="30"/>
  <c r="O440" i="30"/>
  <c r="N440" i="30"/>
  <c r="M440" i="30"/>
  <c r="L440" i="30"/>
  <c r="K440" i="30"/>
  <c r="J440" i="30"/>
  <c r="D439" i="30"/>
  <c r="S438" i="30"/>
  <c r="R438" i="30"/>
  <c r="Q438" i="30"/>
  <c r="P438" i="30"/>
  <c r="O438" i="30"/>
  <c r="N438" i="30"/>
  <c r="M438" i="30"/>
  <c r="L438" i="30"/>
  <c r="K438" i="30"/>
  <c r="J438" i="30"/>
  <c r="D437" i="30"/>
  <c r="S436" i="30"/>
  <c r="R436" i="30"/>
  <c r="Q436" i="30"/>
  <c r="P436" i="30"/>
  <c r="O436" i="30"/>
  <c r="N436" i="30"/>
  <c r="M436" i="30"/>
  <c r="L436" i="30"/>
  <c r="K436" i="30"/>
  <c r="J436" i="30"/>
  <c r="D435" i="30"/>
  <c r="S434" i="30"/>
  <c r="R434" i="30"/>
  <c r="Q434" i="30"/>
  <c r="P434" i="30"/>
  <c r="O434" i="30"/>
  <c r="N434" i="30"/>
  <c r="M434" i="30"/>
  <c r="L434" i="30"/>
  <c r="K434" i="30"/>
  <c r="J434" i="30"/>
  <c r="D433" i="30"/>
  <c r="S432" i="30"/>
  <c r="R432" i="30"/>
  <c r="Q432" i="30"/>
  <c r="P432" i="30"/>
  <c r="O432" i="30"/>
  <c r="N432" i="30"/>
  <c r="M432" i="30"/>
  <c r="L432" i="30"/>
  <c r="K432" i="30"/>
  <c r="J432" i="30"/>
  <c r="D431" i="30"/>
  <c r="S430" i="30"/>
  <c r="R430" i="30"/>
  <c r="Q430" i="30"/>
  <c r="P430" i="30"/>
  <c r="O430" i="30"/>
  <c r="N430" i="30"/>
  <c r="M430" i="30"/>
  <c r="L430" i="30"/>
  <c r="K430" i="30"/>
  <c r="J430" i="30"/>
  <c r="D429" i="30"/>
  <c r="S428" i="30"/>
  <c r="R428" i="30"/>
  <c r="Q428" i="30"/>
  <c r="P428" i="30"/>
  <c r="O428" i="30"/>
  <c r="N428" i="30"/>
  <c r="M428" i="30"/>
  <c r="L428" i="30"/>
  <c r="K428" i="30"/>
  <c r="J428" i="30"/>
  <c r="D427" i="30"/>
  <c r="S426" i="30"/>
  <c r="R426" i="30"/>
  <c r="Q426" i="30"/>
  <c r="P426" i="30"/>
  <c r="O426" i="30"/>
  <c r="N426" i="30"/>
  <c r="M426" i="30"/>
  <c r="L426" i="30"/>
  <c r="K426" i="30"/>
  <c r="J426" i="30"/>
  <c r="D425" i="30"/>
  <c r="S424" i="30"/>
  <c r="R424" i="30"/>
  <c r="Q424" i="30"/>
  <c r="P424" i="30"/>
  <c r="O424" i="30"/>
  <c r="N424" i="30"/>
  <c r="M424" i="30"/>
  <c r="L424" i="30"/>
  <c r="K424" i="30"/>
  <c r="J424" i="30"/>
  <c r="D423" i="30"/>
  <c r="S422" i="30"/>
  <c r="R422" i="30"/>
  <c r="Q422" i="30"/>
  <c r="P422" i="30"/>
  <c r="O422" i="30"/>
  <c r="N422" i="30"/>
  <c r="M422" i="30"/>
  <c r="L422" i="30"/>
  <c r="K422" i="30"/>
  <c r="J422" i="30"/>
  <c r="D421" i="30"/>
  <c r="S420" i="30"/>
  <c r="R420" i="30"/>
  <c r="Q420" i="30"/>
  <c r="P420" i="30"/>
  <c r="O420" i="30"/>
  <c r="N420" i="30"/>
  <c r="M420" i="30"/>
  <c r="L420" i="30"/>
  <c r="K420" i="30"/>
  <c r="J420" i="30"/>
  <c r="D419" i="30"/>
  <c r="S418" i="30"/>
  <c r="R418" i="30"/>
  <c r="Q418" i="30"/>
  <c r="P418" i="30"/>
  <c r="O418" i="30"/>
  <c r="N418" i="30"/>
  <c r="M418" i="30"/>
  <c r="L418" i="30"/>
  <c r="K418" i="30"/>
  <c r="J418" i="30"/>
  <c r="D417" i="30"/>
  <c r="S408" i="30"/>
  <c r="R408" i="30"/>
  <c r="Q408" i="30"/>
  <c r="P408" i="30"/>
  <c r="O408" i="30"/>
  <c r="N408" i="30"/>
  <c r="M408" i="30"/>
  <c r="L408" i="30"/>
  <c r="K408" i="30"/>
  <c r="J408" i="30"/>
  <c r="D407" i="30"/>
  <c r="C407" i="30"/>
  <c r="I407" i="30" s="1"/>
  <c r="G407" i="30" s="1"/>
  <c r="S406" i="30"/>
  <c r="R406" i="30"/>
  <c r="Q406" i="30"/>
  <c r="P406" i="30"/>
  <c r="O406" i="30"/>
  <c r="N406" i="30"/>
  <c r="M406" i="30"/>
  <c r="L406" i="30"/>
  <c r="K406" i="30"/>
  <c r="J406" i="30"/>
  <c r="D405" i="30"/>
  <c r="C405" i="30"/>
  <c r="I405" i="30" s="1"/>
  <c r="G405" i="30" s="1"/>
  <c r="S404" i="30"/>
  <c r="R404" i="30"/>
  <c r="Q404" i="30"/>
  <c r="P404" i="30"/>
  <c r="O404" i="30"/>
  <c r="N404" i="30"/>
  <c r="M404" i="30"/>
  <c r="L404" i="30"/>
  <c r="K404" i="30"/>
  <c r="J404" i="30"/>
  <c r="D403" i="30"/>
  <c r="C403" i="30"/>
  <c r="I403" i="30" s="1"/>
  <c r="G403" i="30" s="1"/>
  <c r="S402" i="30"/>
  <c r="R402" i="30"/>
  <c r="Q402" i="30"/>
  <c r="P402" i="30"/>
  <c r="O402" i="30"/>
  <c r="N402" i="30"/>
  <c r="M402" i="30"/>
  <c r="L402" i="30"/>
  <c r="K402" i="30"/>
  <c r="J402" i="30"/>
  <c r="D401" i="30"/>
  <c r="C401" i="30"/>
  <c r="I401" i="30" s="1"/>
  <c r="S400" i="30"/>
  <c r="R400" i="30"/>
  <c r="Q400" i="30"/>
  <c r="P400" i="30"/>
  <c r="O400" i="30"/>
  <c r="N400" i="30"/>
  <c r="M400" i="30"/>
  <c r="L400" i="30"/>
  <c r="K400" i="30"/>
  <c r="J400" i="30"/>
  <c r="D399" i="30"/>
  <c r="C399" i="30"/>
  <c r="I399" i="30" s="1"/>
  <c r="G399" i="30" s="1"/>
  <c r="S398" i="30"/>
  <c r="R398" i="30"/>
  <c r="Q398" i="30"/>
  <c r="P398" i="30"/>
  <c r="O398" i="30"/>
  <c r="N398" i="30"/>
  <c r="M398" i="30"/>
  <c r="L398" i="30"/>
  <c r="K398" i="30"/>
  <c r="J398" i="30"/>
  <c r="D397" i="30"/>
  <c r="C397" i="30"/>
  <c r="I397" i="30" s="1"/>
  <c r="G397" i="30" s="1"/>
  <c r="S396" i="30"/>
  <c r="R396" i="30"/>
  <c r="Q396" i="30"/>
  <c r="P396" i="30"/>
  <c r="O396" i="30"/>
  <c r="N396" i="30"/>
  <c r="M396" i="30"/>
  <c r="L396" i="30"/>
  <c r="K396" i="30"/>
  <c r="J396" i="30"/>
  <c r="D395" i="30"/>
  <c r="C395" i="30"/>
  <c r="I395" i="30" s="1"/>
  <c r="G395" i="30" s="1"/>
  <c r="S394" i="30"/>
  <c r="R394" i="30"/>
  <c r="Q394" i="30"/>
  <c r="P394" i="30"/>
  <c r="O394" i="30"/>
  <c r="N394" i="30"/>
  <c r="M394" i="30"/>
  <c r="L394" i="30"/>
  <c r="K394" i="30"/>
  <c r="J394" i="30"/>
  <c r="D393" i="30"/>
  <c r="S392" i="30"/>
  <c r="R392" i="30"/>
  <c r="Q392" i="30"/>
  <c r="P392" i="30"/>
  <c r="O392" i="30"/>
  <c r="N392" i="30"/>
  <c r="M392" i="30"/>
  <c r="L392" i="30"/>
  <c r="K392" i="30"/>
  <c r="J392" i="30"/>
  <c r="D391" i="30"/>
  <c r="S390" i="30"/>
  <c r="R390" i="30"/>
  <c r="Q390" i="30"/>
  <c r="P390" i="30"/>
  <c r="O390" i="30"/>
  <c r="N390" i="30"/>
  <c r="M390" i="30"/>
  <c r="L390" i="30"/>
  <c r="K390" i="30"/>
  <c r="J390" i="30"/>
  <c r="D389" i="30"/>
  <c r="S388" i="30"/>
  <c r="R388" i="30"/>
  <c r="Q388" i="30"/>
  <c r="P388" i="30"/>
  <c r="O388" i="30"/>
  <c r="N388" i="30"/>
  <c r="M388" i="30"/>
  <c r="L388" i="30"/>
  <c r="K388" i="30"/>
  <c r="J388" i="30"/>
  <c r="D387" i="30"/>
  <c r="S386" i="30"/>
  <c r="R386" i="30"/>
  <c r="Q386" i="30"/>
  <c r="P386" i="30"/>
  <c r="O386" i="30"/>
  <c r="N386" i="30"/>
  <c r="M386" i="30"/>
  <c r="L386" i="30"/>
  <c r="K386" i="30"/>
  <c r="J386" i="30"/>
  <c r="D385" i="30"/>
  <c r="S384" i="30"/>
  <c r="R384" i="30"/>
  <c r="Q384" i="30"/>
  <c r="P384" i="30"/>
  <c r="O384" i="30"/>
  <c r="N384" i="30"/>
  <c r="M384" i="30"/>
  <c r="L384" i="30"/>
  <c r="K384" i="30"/>
  <c r="J384" i="30"/>
  <c r="D383" i="30"/>
  <c r="S382" i="30"/>
  <c r="R382" i="30"/>
  <c r="Q382" i="30"/>
  <c r="P382" i="30"/>
  <c r="O382" i="30"/>
  <c r="N382" i="30"/>
  <c r="M382" i="30"/>
  <c r="L382" i="30"/>
  <c r="K382" i="30"/>
  <c r="J382" i="30"/>
  <c r="D381" i="30"/>
  <c r="S380" i="30"/>
  <c r="R380" i="30"/>
  <c r="Q380" i="30"/>
  <c r="P380" i="30"/>
  <c r="O380" i="30"/>
  <c r="N380" i="30"/>
  <c r="M380" i="30"/>
  <c r="L380" i="30"/>
  <c r="K380" i="30"/>
  <c r="J380" i="30"/>
  <c r="D379" i="30"/>
  <c r="S378" i="30"/>
  <c r="R378" i="30"/>
  <c r="Q378" i="30"/>
  <c r="P378" i="30"/>
  <c r="O378" i="30"/>
  <c r="N378" i="30"/>
  <c r="M378" i="30"/>
  <c r="L378" i="30"/>
  <c r="K378" i="30"/>
  <c r="J378" i="30"/>
  <c r="D377" i="30"/>
  <c r="S376" i="30"/>
  <c r="R376" i="30"/>
  <c r="Q376" i="30"/>
  <c r="P376" i="30"/>
  <c r="O376" i="30"/>
  <c r="N376" i="30"/>
  <c r="M376" i="30"/>
  <c r="L376" i="30"/>
  <c r="K376" i="30"/>
  <c r="J376" i="30"/>
  <c r="D375" i="30"/>
  <c r="S374" i="30"/>
  <c r="R374" i="30"/>
  <c r="Q374" i="30"/>
  <c r="P374" i="30"/>
  <c r="O374" i="30"/>
  <c r="N374" i="30"/>
  <c r="M374" i="30"/>
  <c r="L374" i="30"/>
  <c r="K374" i="30"/>
  <c r="J374" i="30"/>
  <c r="D373" i="30"/>
  <c r="S372" i="30"/>
  <c r="R372" i="30"/>
  <c r="Q372" i="30"/>
  <c r="P372" i="30"/>
  <c r="O372" i="30"/>
  <c r="N372" i="30"/>
  <c r="M372" i="30"/>
  <c r="L372" i="30"/>
  <c r="K372" i="30"/>
  <c r="J372" i="30"/>
  <c r="D371" i="30"/>
  <c r="S370" i="30"/>
  <c r="R370" i="30"/>
  <c r="Q370" i="30"/>
  <c r="P370" i="30"/>
  <c r="O370" i="30"/>
  <c r="N370" i="30"/>
  <c r="M370" i="30"/>
  <c r="L370" i="30"/>
  <c r="K370" i="30"/>
  <c r="J370" i="30"/>
  <c r="D369" i="30"/>
  <c r="S368" i="30"/>
  <c r="R368" i="30"/>
  <c r="Q368" i="30"/>
  <c r="P368" i="30"/>
  <c r="O368" i="30"/>
  <c r="N368" i="30"/>
  <c r="M368" i="30"/>
  <c r="L368" i="30"/>
  <c r="K368" i="30"/>
  <c r="J368" i="30"/>
  <c r="D367" i="30"/>
  <c r="S366" i="30"/>
  <c r="R366" i="30"/>
  <c r="Q366" i="30"/>
  <c r="P366" i="30"/>
  <c r="O366" i="30"/>
  <c r="N366" i="30"/>
  <c r="M366" i="30"/>
  <c r="L366" i="30"/>
  <c r="K366" i="30"/>
  <c r="J366" i="30"/>
  <c r="D365" i="30"/>
  <c r="S364" i="30"/>
  <c r="R364" i="30"/>
  <c r="Q364" i="30"/>
  <c r="P364" i="30"/>
  <c r="O364" i="30"/>
  <c r="N364" i="30"/>
  <c r="M364" i="30"/>
  <c r="L364" i="30"/>
  <c r="K364" i="30"/>
  <c r="J364" i="30"/>
  <c r="D363" i="30"/>
  <c r="S362" i="30"/>
  <c r="R362" i="30"/>
  <c r="Q362" i="30"/>
  <c r="P362" i="30"/>
  <c r="O362" i="30"/>
  <c r="N362" i="30"/>
  <c r="M362" i="30"/>
  <c r="L362" i="30"/>
  <c r="K362" i="30"/>
  <c r="J362" i="30"/>
  <c r="D361" i="30"/>
  <c r="S360" i="30"/>
  <c r="R360" i="30"/>
  <c r="Q360" i="30"/>
  <c r="P360" i="30"/>
  <c r="O360" i="30"/>
  <c r="N360" i="30"/>
  <c r="M360" i="30"/>
  <c r="L360" i="30"/>
  <c r="K360" i="30"/>
  <c r="J360" i="30"/>
  <c r="D359" i="30"/>
  <c r="S358" i="30"/>
  <c r="R358" i="30"/>
  <c r="Q358" i="30"/>
  <c r="P358" i="30"/>
  <c r="O358" i="30"/>
  <c r="N358" i="30"/>
  <c r="M358" i="30"/>
  <c r="L358" i="30"/>
  <c r="K358" i="30"/>
  <c r="J358" i="30"/>
  <c r="D357" i="30"/>
  <c r="S356" i="30"/>
  <c r="R356" i="30"/>
  <c r="Q356" i="30"/>
  <c r="P356" i="30"/>
  <c r="O356" i="30"/>
  <c r="N356" i="30"/>
  <c r="M356" i="30"/>
  <c r="L356" i="30"/>
  <c r="K356" i="30"/>
  <c r="J356" i="30"/>
  <c r="D355" i="30"/>
  <c r="S354" i="30"/>
  <c r="R354" i="30"/>
  <c r="Q354" i="30"/>
  <c r="P354" i="30"/>
  <c r="O354" i="30"/>
  <c r="N354" i="30"/>
  <c r="M354" i="30"/>
  <c r="L354" i="30"/>
  <c r="K354" i="30"/>
  <c r="J354" i="30"/>
  <c r="D353" i="30"/>
  <c r="S352" i="30"/>
  <c r="R352" i="30"/>
  <c r="Q352" i="30"/>
  <c r="P352" i="30"/>
  <c r="O352" i="30"/>
  <c r="N352" i="30"/>
  <c r="M352" i="30"/>
  <c r="L352" i="30"/>
  <c r="K352" i="30"/>
  <c r="J352" i="30"/>
  <c r="D351" i="30"/>
  <c r="S350" i="30"/>
  <c r="R350" i="30"/>
  <c r="Q350" i="30"/>
  <c r="P350" i="30"/>
  <c r="O350" i="30"/>
  <c r="N350" i="30"/>
  <c r="M350" i="30"/>
  <c r="L350" i="30"/>
  <c r="K350" i="30"/>
  <c r="J350" i="30"/>
  <c r="D349" i="30"/>
  <c r="S348" i="30"/>
  <c r="R348" i="30"/>
  <c r="Q348" i="30"/>
  <c r="P348" i="30"/>
  <c r="O348" i="30"/>
  <c r="N348" i="30"/>
  <c r="M348" i="30"/>
  <c r="L348" i="30"/>
  <c r="K348" i="30"/>
  <c r="J348" i="30"/>
  <c r="D347" i="30"/>
  <c r="S346" i="30"/>
  <c r="R346" i="30"/>
  <c r="Q346" i="30"/>
  <c r="P346" i="30"/>
  <c r="O346" i="30"/>
  <c r="N346" i="30"/>
  <c r="M346" i="30"/>
  <c r="L346" i="30"/>
  <c r="K346" i="30"/>
  <c r="J346" i="30"/>
  <c r="D345" i="30"/>
  <c r="S344" i="30"/>
  <c r="R344" i="30"/>
  <c r="Q344" i="30"/>
  <c r="P344" i="30"/>
  <c r="O344" i="30"/>
  <c r="N344" i="30"/>
  <c r="M344" i="30"/>
  <c r="L344" i="30"/>
  <c r="K344" i="30"/>
  <c r="J344" i="30"/>
  <c r="D343" i="30"/>
  <c r="S342" i="30"/>
  <c r="R342" i="30"/>
  <c r="Q342" i="30"/>
  <c r="P342" i="30"/>
  <c r="O342" i="30"/>
  <c r="N342" i="30"/>
  <c r="M342" i="30"/>
  <c r="L342" i="30"/>
  <c r="K342" i="30"/>
  <c r="J342" i="30"/>
  <c r="D341" i="30"/>
  <c r="S340" i="30"/>
  <c r="R340" i="30"/>
  <c r="Q340" i="30"/>
  <c r="P340" i="30"/>
  <c r="O340" i="30"/>
  <c r="N340" i="30"/>
  <c r="M340" i="30"/>
  <c r="L340" i="30"/>
  <c r="K340" i="30"/>
  <c r="J340" i="30"/>
  <c r="D339" i="30"/>
  <c r="D332" i="30"/>
  <c r="D330" i="30"/>
  <c r="D328" i="30"/>
  <c r="D326" i="30"/>
  <c r="D324" i="30"/>
  <c r="D322" i="30"/>
  <c r="D320" i="30"/>
  <c r="D318" i="30"/>
  <c r="D316" i="30"/>
  <c r="D314" i="30"/>
  <c r="D312" i="30"/>
  <c r="D310" i="30"/>
  <c r="D308" i="30"/>
  <c r="D306" i="30"/>
  <c r="D304" i="30"/>
  <c r="D302" i="30"/>
  <c r="D300" i="30"/>
  <c r="D298" i="30"/>
  <c r="D291" i="30"/>
  <c r="D289" i="30"/>
  <c r="D287" i="30"/>
  <c r="D285" i="30"/>
  <c r="D283" i="30"/>
  <c r="D281" i="30"/>
  <c r="D279" i="30"/>
  <c r="D277" i="30"/>
  <c r="D275" i="30"/>
  <c r="D273" i="30"/>
  <c r="D271" i="30"/>
  <c r="D269" i="30"/>
  <c r="D267" i="30"/>
  <c r="D265" i="30"/>
  <c r="D263" i="30"/>
  <c r="D261" i="30"/>
  <c r="D259" i="30"/>
  <c r="D257" i="30"/>
  <c r="D255" i="30"/>
  <c r="D253" i="30"/>
  <c r="I238" i="30"/>
  <c r="G243" i="30" s="1"/>
  <c r="S232" i="30"/>
  <c r="R232" i="30"/>
  <c r="Q232" i="30"/>
  <c r="P232" i="30"/>
  <c r="O232" i="30"/>
  <c r="N232" i="30"/>
  <c r="M232" i="30"/>
  <c r="L232" i="30"/>
  <c r="K232" i="30"/>
  <c r="J232" i="30"/>
  <c r="D231" i="30"/>
  <c r="C231" i="30"/>
  <c r="I231" i="30" s="1"/>
  <c r="G231" i="30" s="1"/>
  <c r="S230" i="30"/>
  <c r="R230" i="30"/>
  <c r="Q230" i="30"/>
  <c r="P230" i="30"/>
  <c r="O230" i="30"/>
  <c r="N230" i="30"/>
  <c r="M230" i="30"/>
  <c r="L230" i="30"/>
  <c r="K230" i="30"/>
  <c r="J230" i="30"/>
  <c r="D229" i="30"/>
  <c r="C229" i="30"/>
  <c r="I229" i="30" s="1"/>
  <c r="G229" i="30" s="1"/>
  <c r="S228" i="30"/>
  <c r="R228" i="30"/>
  <c r="Q228" i="30"/>
  <c r="P228" i="30"/>
  <c r="O228" i="30"/>
  <c r="N228" i="30"/>
  <c r="M228" i="30"/>
  <c r="L228" i="30"/>
  <c r="K228" i="30"/>
  <c r="J228" i="30"/>
  <c r="D227" i="30"/>
  <c r="C227" i="30"/>
  <c r="I227" i="30" s="1"/>
  <c r="S226" i="30"/>
  <c r="R226" i="30"/>
  <c r="Q226" i="30"/>
  <c r="P226" i="30"/>
  <c r="O226" i="30"/>
  <c r="N226" i="30"/>
  <c r="M226" i="30"/>
  <c r="L226" i="30"/>
  <c r="K226" i="30"/>
  <c r="J226" i="30"/>
  <c r="D225" i="30"/>
  <c r="C225" i="30"/>
  <c r="I225" i="30" s="1"/>
  <c r="S224" i="30"/>
  <c r="R224" i="30"/>
  <c r="Q224" i="30"/>
  <c r="P224" i="30"/>
  <c r="O224" i="30"/>
  <c r="N224" i="30"/>
  <c r="M224" i="30"/>
  <c r="L224" i="30"/>
  <c r="K224" i="30"/>
  <c r="J224" i="30"/>
  <c r="D223" i="30"/>
  <c r="C223" i="30"/>
  <c r="I223" i="30" s="1"/>
  <c r="G223" i="30" s="1"/>
  <c r="S222" i="30"/>
  <c r="R222" i="30"/>
  <c r="Q222" i="30"/>
  <c r="P222" i="30"/>
  <c r="O222" i="30"/>
  <c r="N222" i="30"/>
  <c r="M222" i="30"/>
  <c r="L222" i="30"/>
  <c r="K222" i="30"/>
  <c r="J222" i="30"/>
  <c r="D221" i="30"/>
  <c r="C221" i="30"/>
  <c r="I221" i="30" s="1"/>
  <c r="G221" i="30" s="1"/>
  <c r="S220" i="30"/>
  <c r="R220" i="30"/>
  <c r="Q220" i="30"/>
  <c r="P220" i="30"/>
  <c r="O220" i="30"/>
  <c r="N220" i="30"/>
  <c r="M220" i="30"/>
  <c r="L220" i="30"/>
  <c r="K220" i="30"/>
  <c r="J220" i="30"/>
  <c r="D219" i="30"/>
  <c r="S218" i="30"/>
  <c r="R218" i="30"/>
  <c r="Q218" i="30"/>
  <c r="P218" i="30"/>
  <c r="O218" i="30"/>
  <c r="N218" i="30"/>
  <c r="M218" i="30"/>
  <c r="L218" i="30"/>
  <c r="K218" i="30"/>
  <c r="J218" i="30"/>
  <c r="D217" i="30"/>
  <c r="S216" i="30"/>
  <c r="R216" i="30"/>
  <c r="Q216" i="30"/>
  <c r="P216" i="30"/>
  <c r="O216" i="30"/>
  <c r="N216" i="30"/>
  <c r="M216" i="30"/>
  <c r="L216" i="30"/>
  <c r="K216" i="30"/>
  <c r="J216" i="30"/>
  <c r="D215" i="30"/>
  <c r="S214" i="30"/>
  <c r="R214" i="30"/>
  <c r="Q214" i="30"/>
  <c r="P214" i="30"/>
  <c r="O214" i="30"/>
  <c r="N214" i="30"/>
  <c r="M214" i="30"/>
  <c r="L214" i="30"/>
  <c r="K214" i="30"/>
  <c r="J214" i="30"/>
  <c r="D213" i="30"/>
  <c r="S212" i="30"/>
  <c r="R212" i="30"/>
  <c r="Q212" i="30"/>
  <c r="P212" i="30"/>
  <c r="O212" i="30"/>
  <c r="N212" i="30"/>
  <c r="M212" i="30"/>
  <c r="L212" i="30"/>
  <c r="K212" i="30"/>
  <c r="J212" i="30"/>
  <c r="D211" i="30"/>
  <c r="C211" i="30"/>
  <c r="I211" i="30" s="1"/>
  <c r="G211" i="30" s="1"/>
  <c r="S210" i="30"/>
  <c r="R210" i="30"/>
  <c r="Q210" i="30"/>
  <c r="P210" i="30"/>
  <c r="O210" i="30"/>
  <c r="N210" i="30"/>
  <c r="M210" i="30"/>
  <c r="L210" i="30"/>
  <c r="K210" i="30"/>
  <c r="J210" i="30"/>
  <c r="D209" i="30"/>
  <c r="S208" i="30"/>
  <c r="R208" i="30"/>
  <c r="Q208" i="30"/>
  <c r="P208" i="30"/>
  <c r="O208" i="30"/>
  <c r="N208" i="30"/>
  <c r="M208" i="30"/>
  <c r="L208" i="30"/>
  <c r="K208" i="30"/>
  <c r="J208" i="30"/>
  <c r="D207" i="30"/>
  <c r="S206" i="30"/>
  <c r="R206" i="30"/>
  <c r="Q206" i="30"/>
  <c r="P206" i="30"/>
  <c r="O206" i="30"/>
  <c r="N206" i="30"/>
  <c r="M206" i="30"/>
  <c r="L206" i="30"/>
  <c r="K206" i="30"/>
  <c r="J206" i="30"/>
  <c r="D205" i="30"/>
  <c r="S204" i="30"/>
  <c r="R204" i="30"/>
  <c r="Q204" i="30"/>
  <c r="P204" i="30"/>
  <c r="O204" i="30"/>
  <c r="N204" i="30"/>
  <c r="M204" i="30"/>
  <c r="L204" i="30"/>
  <c r="K204" i="30"/>
  <c r="J204" i="30"/>
  <c r="D203" i="30"/>
  <c r="S198" i="30"/>
  <c r="R198" i="30"/>
  <c r="Q198" i="30"/>
  <c r="P198" i="30"/>
  <c r="O198" i="30"/>
  <c r="N198" i="30"/>
  <c r="M198" i="30"/>
  <c r="L198" i="30"/>
  <c r="K198" i="30"/>
  <c r="J198" i="30"/>
  <c r="D197" i="30"/>
  <c r="C197" i="30"/>
  <c r="I197" i="30" s="1"/>
  <c r="G197" i="30" s="1"/>
  <c r="S196" i="30"/>
  <c r="R196" i="30"/>
  <c r="Q196" i="30"/>
  <c r="P196" i="30"/>
  <c r="O196" i="30"/>
  <c r="N196" i="30"/>
  <c r="M196" i="30"/>
  <c r="L196" i="30"/>
  <c r="K196" i="30"/>
  <c r="J196" i="30"/>
  <c r="D195" i="30"/>
  <c r="S190" i="30"/>
  <c r="R190" i="30"/>
  <c r="Q190" i="30"/>
  <c r="P190" i="30"/>
  <c r="O190" i="30"/>
  <c r="N190" i="30"/>
  <c r="M190" i="30"/>
  <c r="L190" i="30"/>
  <c r="K190" i="30"/>
  <c r="J190" i="30"/>
  <c r="D189" i="30"/>
  <c r="C189" i="30"/>
  <c r="I189" i="30" s="1"/>
  <c r="S184" i="30"/>
  <c r="R184" i="30"/>
  <c r="Q184" i="30"/>
  <c r="P184" i="30"/>
  <c r="O184" i="30"/>
  <c r="N184" i="30"/>
  <c r="M184" i="30"/>
  <c r="L184" i="30"/>
  <c r="K184" i="30"/>
  <c r="J184" i="30"/>
  <c r="D183" i="30"/>
  <c r="C183" i="30"/>
  <c r="I183" i="30" s="1"/>
  <c r="S182" i="30"/>
  <c r="R182" i="30"/>
  <c r="Q182" i="30"/>
  <c r="P182" i="30"/>
  <c r="O182" i="30"/>
  <c r="N182" i="30"/>
  <c r="M182" i="30"/>
  <c r="L182" i="30"/>
  <c r="K182" i="30"/>
  <c r="J182" i="30"/>
  <c r="D181" i="30"/>
  <c r="C181" i="30"/>
  <c r="I181" i="30" s="1"/>
  <c r="G181" i="30" s="1"/>
  <c r="S180" i="30"/>
  <c r="R180" i="30"/>
  <c r="Q180" i="30"/>
  <c r="P180" i="30"/>
  <c r="O180" i="30"/>
  <c r="N180" i="30"/>
  <c r="M180" i="30"/>
  <c r="L180" i="30"/>
  <c r="K180" i="30"/>
  <c r="J180" i="30"/>
  <c r="D179" i="30"/>
  <c r="C179" i="30"/>
  <c r="I179" i="30" s="1"/>
  <c r="G179" i="30" s="1"/>
  <c r="S178" i="30"/>
  <c r="R178" i="30"/>
  <c r="Q178" i="30"/>
  <c r="P178" i="30"/>
  <c r="O178" i="30"/>
  <c r="N178" i="30"/>
  <c r="M178" i="30"/>
  <c r="L178" i="30"/>
  <c r="K178" i="30"/>
  <c r="J178" i="30"/>
  <c r="D177" i="30"/>
  <c r="C177" i="30"/>
  <c r="I177" i="30" s="1"/>
  <c r="G177" i="30" s="1"/>
  <c r="S176" i="30"/>
  <c r="R176" i="30"/>
  <c r="Q176" i="30"/>
  <c r="P176" i="30"/>
  <c r="O176" i="30"/>
  <c r="N176" i="30"/>
  <c r="M176" i="30"/>
  <c r="L176" i="30"/>
  <c r="K176" i="30"/>
  <c r="J176" i="30"/>
  <c r="D175" i="30"/>
  <c r="S174" i="30"/>
  <c r="R174" i="30"/>
  <c r="Q174" i="30"/>
  <c r="P174" i="30"/>
  <c r="O174" i="30"/>
  <c r="N174" i="30"/>
  <c r="M174" i="30"/>
  <c r="L174" i="30"/>
  <c r="K174" i="30"/>
  <c r="J174" i="30"/>
  <c r="D173" i="30"/>
  <c r="S172" i="30"/>
  <c r="R172" i="30"/>
  <c r="Q172" i="30"/>
  <c r="P172" i="30"/>
  <c r="O172" i="30"/>
  <c r="N172" i="30"/>
  <c r="M172" i="30"/>
  <c r="L172" i="30"/>
  <c r="K172" i="30"/>
  <c r="J172" i="30"/>
  <c r="D171" i="30"/>
  <c r="S170" i="30"/>
  <c r="R170" i="30"/>
  <c r="Q170" i="30"/>
  <c r="P170" i="30"/>
  <c r="O170" i="30"/>
  <c r="N170" i="30"/>
  <c r="M170" i="30"/>
  <c r="L170" i="30"/>
  <c r="K170" i="30"/>
  <c r="J170" i="30"/>
  <c r="D169" i="30"/>
  <c r="S168" i="30"/>
  <c r="R168" i="30"/>
  <c r="Q168" i="30"/>
  <c r="P168" i="30"/>
  <c r="O168" i="30"/>
  <c r="N168" i="30"/>
  <c r="M168" i="30"/>
  <c r="L168" i="30"/>
  <c r="K168" i="30"/>
  <c r="J168" i="30"/>
  <c r="D167" i="30"/>
  <c r="S166" i="30"/>
  <c r="R166" i="30"/>
  <c r="Q166" i="30"/>
  <c r="P166" i="30"/>
  <c r="O166" i="30"/>
  <c r="N166" i="30"/>
  <c r="M166" i="30"/>
  <c r="L166" i="30"/>
  <c r="K166" i="30"/>
  <c r="J166" i="30"/>
  <c r="D165" i="30"/>
  <c r="S164" i="30"/>
  <c r="R164" i="30"/>
  <c r="Q164" i="30"/>
  <c r="P164" i="30"/>
  <c r="O164" i="30"/>
  <c r="N164" i="30"/>
  <c r="M164" i="30"/>
  <c r="L164" i="30"/>
  <c r="K164" i="30"/>
  <c r="J164" i="30"/>
  <c r="D163" i="30"/>
  <c r="S162" i="30"/>
  <c r="R162" i="30"/>
  <c r="Q162" i="30"/>
  <c r="P162" i="30"/>
  <c r="O162" i="30"/>
  <c r="N162" i="30"/>
  <c r="M162" i="30"/>
  <c r="L162" i="30"/>
  <c r="K162" i="30"/>
  <c r="J162" i="30"/>
  <c r="D161" i="30"/>
  <c r="S160" i="30"/>
  <c r="R160" i="30"/>
  <c r="Q160" i="30"/>
  <c r="P160" i="30"/>
  <c r="O160" i="30"/>
  <c r="N160" i="30"/>
  <c r="M160" i="30"/>
  <c r="L160" i="30"/>
  <c r="K160" i="30"/>
  <c r="J160" i="30"/>
  <c r="D159" i="30"/>
  <c r="S158" i="30"/>
  <c r="R158" i="30"/>
  <c r="Q158" i="30"/>
  <c r="P158" i="30"/>
  <c r="O158" i="30"/>
  <c r="N158" i="30"/>
  <c r="M158" i="30"/>
  <c r="L158" i="30"/>
  <c r="K158" i="30"/>
  <c r="J158" i="30"/>
  <c r="D157" i="30"/>
  <c r="D151" i="30"/>
  <c r="D149" i="30"/>
  <c r="D147" i="30"/>
  <c r="D145" i="30"/>
  <c r="S132" i="30"/>
  <c r="R132" i="30"/>
  <c r="Q132" i="30"/>
  <c r="P132" i="30"/>
  <c r="O132" i="30"/>
  <c r="N132" i="30"/>
  <c r="M132" i="30"/>
  <c r="L132" i="30"/>
  <c r="K132" i="30"/>
  <c r="J132" i="30"/>
  <c r="D131" i="30"/>
  <c r="S130" i="30"/>
  <c r="R130" i="30"/>
  <c r="Q130" i="30"/>
  <c r="P130" i="30"/>
  <c r="O130" i="30"/>
  <c r="N130" i="30"/>
  <c r="M130" i="30"/>
  <c r="L130" i="30"/>
  <c r="K130" i="30"/>
  <c r="J130" i="30"/>
  <c r="D129" i="30"/>
  <c r="C129" i="30"/>
  <c r="I129" i="30" s="1"/>
  <c r="G129" i="30" s="1"/>
  <c r="S128" i="30"/>
  <c r="R128" i="30"/>
  <c r="Q128" i="30"/>
  <c r="P128" i="30"/>
  <c r="O128" i="30"/>
  <c r="N128" i="30"/>
  <c r="M128" i="30"/>
  <c r="L128" i="30"/>
  <c r="K128" i="30"/>
  <c r="J128" i="30"/>
  <c r="D127" i="30"/>
  <c r="S126" i="30"/>
  <c r="R126" i="30"/>
  <c r="Q126" i="30"/>
  <c r="P126" i="30"/>
  <c r="O126" i="30"/>
  <c r="N126" i="30"/>
  <c r="M126" i="30"/>
  <c r="L126" i="30"/>
  <c r="K126" i="30"/>
  <c r="J126" i="30"/>
  <c r="D125" i="30"/>
  <c r="S124" i="30"/>
  <c r="R124" i="30"/>
  <c r="Q124" i="30"/>
  <c r="P124" i="30"/>
  <c r="O124" i="30"/>
  <c r="N124" i="30"/>
  <c r="M124" i="30"/>
  <c r="L124" i="30"/>
  <c r="K124" i="30"/>
  <c r="J124" i="30"/>
  <c r="D123" i="30"/>
  <c r="S122" i="30"/>
  <c r="R122" i="30"/>
  <c r="Q122" i="30"/>
  <c r="P122" i="30"/>
  <c r="O122" i="30"/>
  <c r="N122" i="30"/>
  <c r="M122" i="30"/>
  <c r="L122" i="30"/>
  <c r="K122" i="30"/>
  <c r="J122" i="30"/>
  <c r="D121" i="30"/>
  <c r="S120" i="30"/>
  <c r="R120" i="30"/>
  <c r="Q120" i="30"/>
  <c r="P120" i="30"/>
  <c r="O120" i="30"/>
  <c r="N120" i="30"/>
  <c r="M120" i="30"/>
  <c r="L120" i="30"/>
  <c r="K120" i="30"/>
  <c r="J120" i="30"/>
  <c r="D119" i="30"/>
  <c r="S118" i="30"/>
  <c r="R118" i="30"/>
  <c r="Q118" i="30"/>
  <c r="P118" i="30"/>
  <c r="O118" i="30"/>
  <c r="N118" i="30"/>
  <c r="M118" i="30"/>
  <c r="L118" i="30"/>
  <c r="K118" i="30"/>
  <c r="J118" i="30"/>
  <c r="D117" i="30"/>
  <c r="S116" i="30"/>
  <c r="R116" i="30"/>
  <c r="Q116" i="30"/>
  <c r="P116" i="30"/>
  <c r="O116" i="30"/>
  <c r="N116" i="30"/>
  <c r="M116" i="30"/>
  <c r="L116" i="30"/>
  <c r="K116" i="30"/>
  <c r="J116" i="30"/>
  <c r="D115" i="30"/>
  <c r="S114" i="30"/>
  <c r="R114" i="30"/>
  <c r="Q114" i="30"/>
  <c r="P114" i="30"/>
  <c r="O114" i="30"/>
  <c r="N114" i="30"/>
  <c r="M114" i="30"/>
  <c r="L114" i="30"/>
  <c r="K114" i="30"/>
  <c r="J114" i="30"/>
  <c r="D113" i="30"/>
  <c r="S112" i="30"/>
  <c r="R112" i="30"/>
  <c r="Q112" i="30"/>
  <c r="P112" i="30"/>
  <c r="O112" i="30"/>
  <c r="N112" i="30"/>
  <c r="M112" i="30"/>
  <c r="L112" i="30"/>
  <c r="K112" i="30"/>
  <c r="J112" i="30"/>
  <c r="D111" i="30"/>
  <c r="S110" i="30"/>
  <c r="R110" i="30"/>
  <c r="Q110" i="30"/>
  <c r="P110" i="30"/>
  <c r="O110" i="30"/>
  <c r="N110" i="30"/>
  <c r="M110" i="30"/>
  <c r="L110" i="30"/>
  <c r="K110" i="30"/>
  <c r="J110" i="30"/>
  <c r="D109" i="30"/>
  <c r="S108" i="30"/>
  <c r="R108" i="30"/>
  <c r="Q108" i="30"/>
  <c r="P108" i="30"/>
  <c r="O108" i="30"/>
  <c r="N108" i="30"/>
  <c r="M108" i="30"/>
  <c r="L108" i="30"/>
  <c r="K108" i="30"/>
  <c r="J108" i="30"/>
  <c r="D107" i="30"/>
  <c r="S106" i="30"/>
  <c r="R106" i="30"/>
  <c r="Q106" i="30"/>
  <c r="P106" i="30"/>
  <c r="O106" i="30"/>
  <c r="N106" i="30"/>
  <c r="M106" i="30"/>
  <c r="L106" i="30"/>
  <c r="K106" i="30"/>
  <c r="J106" i="30"/>
  <c r="D105" i="30"/>
  <c r="S104" i="30"/>
  <c r="R104" i="30"/>
  <c r="Q104" i="30"/>
  <c r="P104" i="30"/>
  <c r="O104" i="30"/>
  <c r="N104" i="30"/>
  <c r="M104" i="30"/>
  <c r="L104" i="30"/>
  <c r="K104" i="30"/>
  <c r="J104" i="30"/>
  <c r="D103" i="30"/>
  <c r="S102" i="30"/>
  <c r="R102" i="30"/>
  <c r="Q102" i="30"/>
  <c r="P102" i="30"/>
  <c r="O102" i="30"/>
  <c r="N102" i="30"/>
  <c r="M102" i="30"/>
  <c r="L102" i="30"/>
  <c r="K102" i="30"/>
  <c r="J102" i="30"/>
  <c r="D101" i="30"/>
  <c r="S100" i="30"/>
  <c r="R100" i="30"/>
  <c r="Q100" i="30"/>
  <c r="P100" i="30"/>
  <c r="O100" i="30"/>
  <c r="N100" i="30"/>
  <c r="M100" i="30"/>
  <c r="L100" i="30"/>
  <c r="K100" i="30"/>
  <c r="J100" i="30"/>
  <c r="D99" i="30"/>
  <c r="S98" i="30"/>
  <c r="R98" i="30"/>
  <c r="Q98" i="30"/>
  <c r="P98" i="30"/>
  <c r="O98" i="30"/>
  <c r="N98" i="30"/>
  <c r="M98" i="30"/>
  <c r="L98" i="30"/>
  <c r="K98" i="30"/>
  <c r="J98" i="30"/>
  <c r="D97" i="30"/>
  <c r="S90" i="30"/>
  <c r="R90" i="30"/>
  <c r="Q90" i="30"/>
  <c r="P90" i="30"/>
  <c r="O90" i="30"/>
  <c r="N90" i="30"/>
  <c r="M90" i="30"/>
  <c r="L90" i="30"/>
  <c r="K90" i="30"/>
  <c r="J90" i="30"/>
  <c r="E89" i="30"/>
  <c r="R89" i="30" s="1"/>
  <c r="D89" i="30"/>
  <c r="C89" i="30"/>
  <c r="S88" i="30"/>
  <c r="R88" i="30"/>
  <c r="Q88" i="30"/>
  <c r="P88" i="30"/>
  <c r="O88" i="30"/>
  <c r="N88" i="30"/>
  <c r="M88" i="30"/>
  <c r="L88" i="30"/>
  <c r="K88" i="30"/>
  <c r="J88" i="30"/>
  <c r="E87" i="30"/>
  <c r="D87" i="30"/>
  <c r="C87" i="30"/>
  <c r="S86" i="30"/>
  <c r="R86" i="30"/>
  <c r="Q86" i="30"/>
  <c r="P86" i="30"/>
  <c r="O86" i="30"/>
  <c r="N86" i="30"/>
  <c r="M86" i="30"/>
  <c r="L86" i="30"/>
  <c r="K86" i="30"/>
  <c r="J86" i="30"/>
  <c r="D85" i="30"/>
  <c r="C85" i="30"/>
  <c r="S84" i="30"/>
  <c r="R84" i="30"/>
  <c r="Q84" i="30"/>
  <c r="P84" i="30"/>
  <c r="O84" i="30"/>
  <c r="N84" i="30"/>
  <c r="M84" i="30"/>
  <c r="L84" i="30"/>
  <c r="K84" i="30"/>
  <c r="J84" i="30"/>
  <c r="D83" i="30"/>
  <c r="C83" i="30"/>
  <c r="I66" i="30"/>
  <c r="G71" i="30" s="1"/>
  <c r="S59" i="30"/>
  <c r="R59" i="30"/>
  <c r="Q59" i="30"/>
  <c r="P59" i="30"/>
  <c r="O59" i="30"/>
  <c r="N59" i="30"/>
  <c r="M59" i="30"/>
  <c r="L59" i="30"/>
  <c r="K59" i="30"/>
  <c r="J59" i="30"/>
  <c r="D58" i="30"/>
  <c r="S57" i="30"/>
  <c r="R57" i="30"/>
  <c r="Q57" i="30"/>
  <c r="P57" i="30"/>
  <c r="O57" i="30"/>
  <c r="N57" i="30"/>
  <c r="M57" i="30"/>
  <c r="L57" i="30"/>
  <c r="K57" i="30"/>
  <c r="J57" i="30"/>
  <c r="D56" i="30"/>
  <c r="S55" i="30"/>
  <c r="R55" i="30"/>
  <c r="Q55" i="30"/>
  <c r="P55" i="30"/>
  <c r="O55" i="30"/>
  <c r="N55" i="30"/>
  <c r="M55" i="30"/>
  <c r="L55" i="30"/>
  <c r="K55" i="30"/>
  <c r="J55" i="30"/>
  <c r="D54" i="30"/>
  <c r="S53" i="30"/>
  <c r="R53" i="30"/>
  <c r="Q53" i="30"/>
  <c r="P53" i="30"/>
  <c r="O53" i="30"/>
  <c r="N53" i="30"/>
  <c r="M53" i="30"/>
  <c r="L53" i="30"/>
  <c r="K53" i="30"/>
  <c r="J53" i="30"/>
  <c r="D52" i="30"/>
  <c r="S51" i="30"/>
  <c r="R51" i="30"/>
  <c r="Q51" i="30"/>
  <c r="P51" i="30"/>
  <c r="O51" i="30"/>
  <c r="N51" i="30"/>
  <c r="M51" i="30"/>
  <c r="L51" i="30"/>
  <c r="K51" i="30"/>
  <c r="J51" i="30"/>
  <c r="D50" i="30"/>
  <c r="S49" i="30"/>
  <c r="R49" i="30"/>
  <c r="Q49" i="30"/>
  <c r="P49" i="30"/>
  <c r="O49" i="30"/>
  <c r="N49" i="30"/>
  <c r="M49" i="30"/>
  <c r="L49" i="30"/>
  <c r="K49" i="30"/>
  <c r="J49" i="30"/>
  <c r="D48" i="30"/>
  <c r="S47" i="30"/>
  <c r="R47" i="30"/>
  <c r="Q47" i="30"/>
  <c r="P47" i="30"/>
  <c r="O47" i="30"/>
  <c r="N47" i="30"/>
  <c r="M47" i="30"/>
  <c r="L47" i="30"/>
  <c r="K47" i="30"/>
  <c r="J47" i="30"/>
  <c r="D46" i="30"/>
  <c r="S45" i="30"/>
  <c r="R45" i="30"/>
  <c r="Q45" i="30"/>
  <c r="P45" i="30"/>
  <c r="O45" i="30"/>
  <c r="N45" i="30"/>
  <c r="M45" i="30"/>
  <c r="L45" i="30"/>
  <c r="K45" i="30"/>
  <c r="J45" i="30"/>
  <c r="D44" i="30"/>
  <c r="S43" i="30"/>
  <c r="R43" i="30"/>
  <c r="Q43" i="30"/>
  <c r="P43" i="30"/>
  <c r="O43" i="30"/>
  <c r="N43" i="30"/>
  <c r="M43" i="30"/>
  <c r="L43" i="30"/>
  <c r="K43" i="30"/>
  <c r="J43" i="30"/>
  <c r="D42" i="30"/>
  <c r="S41" i="30"/>
  <c r="R41" i="30"/>
  <c r="Q41" i="30"/>
  <c r="P41" i="30"/>
  <c r="O41" i="30"/>
  <c r="N41" i="30"/>
  <c r="M41" i="30"/>
  <c r="L41" i="30"/>
  <c r="K41" i="30"/>
  <c r="J41" i="30"/>
  <c r="D40" i="30"/>
  <c r="S39" i="30"/>
  <c r="R39" i="30"/>
  <c r="Q39" i="30"/>
  <c r="P39" i="30"/>
  <c r="O39" i="30"/>
  <c r="N39" i="30"/>
  <c r="M39" i="30"/>
  <c r="L39" i="30"/>
  <c r="K39" i="30"/>
  <c r="J39" i="30"/>
  <c r="D38" i="30"/>
  <c r="S37" i="30"/>
  <c r="R37" i="30"/>
  <c r="Q37" i="30"/>
  <c r="P37" i="30"/>
  <c r="O37" i="30"/>
  <c r="N37" i="30"/>
  <c r="M37" i="30"/>
  <c r="L37" i="30"/>
  <c r="K37" i="30"/>
  <c r="J37" i="30"/>
  <c r="D36" i="30"/>
  <c r="S35" i="30"/>
  <c r="R35" i="30"/>
  <c r="Q35" i="30"/>
  <c r="P35" i="30"/>
  <c r="O35" i="30"/>
  <c r="N35" i="30"/>
  <c r="M35" i="30"/>
  <c r="L35" i="30"/>
  <c r="K35" i="30"/>
  <c r="J35" i="30"/>
  <c r="D34" i="30"/>
  <c r="S33" i="30"/>
  <c r="R33" i="30"/>
  <c r="Q33" i="30"/>
  <c r="P33" i="30"/>
  <c r="O33" i="30"/>
  <c r="N33" i="30"/>
  <c r="M33" i="30"/>
  <c r="L33" i="30"/>
  <c r="K33" i="30"/>
  <c r="J33" i="30"/>
  <c r="D32" i="30"/>
  <c r="S31" i="30"/>
  <c r="R31" i="30"/>
  <c r="Q31" i="30"/>
  <c r="P31" i="30"/>
  <c r="O31" i="30"/>
  <c r="N31" i="30"/>
  <c r="M31" i="30"/>
  <c r="L31" i="30"/>
  <c r="K31" i="30"/>
  <c r="J31" i="30"/>
  <c r="D30" i="30"/>
  <c r="S29" i="30"/>
  <c r="R29" i="30"/>
  <c r="Q29" i="30"/>
  <c r="P29" i="30"/>
  <c r="O29" i="30"/>
  <c r="N29" i="30"/>
  <c r="M29" i="30"/>
  <c r="L29" i="30"/>
  <c r="K29" i="30"/>
  <c r="J29" i="30"/>
  <c r="D28" i="30"/>
  <c r="S27" i="30"/>
  <c r="R27" i="30"/>
  <c r="Q27" i="30"/>
  <c r="P27" i="30"/>
  <c r="O27" i="30"/>
  <c r="N27" i="30"/>
  <c r="M27" i="30"/>
  <c r="L27" i="30"/>
  <c r="K27" i="30"/>
  <c r="J27" i="30"/>
  <c r="D26" i="30"/>
  <c r="S25" i="30"/>
  <c r="R25" i="30"/>
  <c r="Q25" i="30"/>
  <c r="P25" i="30"/>
  <c r="O25" i="30"/>
  <c r="N25" i="30"/>
  <c r="M25" i="30"/>
  <c r="L25" i="30"/>
  <c r="K25" i="30"/>
  <c r="J25" i="30"/>
  <c r="D24" i="30"/>
  <c r="S23" i="30"/>
  <c r="R23" i="30"/>
  <c r="Q23" i="30"/>
  <c r="P23" i="30"/>
  <c r="O23" i="30"/>
  <c r="N23" i="30"/>
  <c r="M23" i="30"/>
  <c r="L23" i="30"/>
  <c r="K23" i="30"/>
  <c r="J23" i="30"/>
  <c r="D22" i="30"/>
  <c r="S21" i="30"/>
  <c r="R21" i="30"/>
  <c r="Q21" i="30"/>
  <c r="P21" i="30"/>
  <c r="O21" i="30"/>
  <c r="N21" i="30"/>
  <c r="M21" i="30"/>
  <c r="L21" i="30"/>
  <c r="K21" i="30"/>
  <c r="J21" i="30"/>
  <c r="D20" i="30"/>
  <c r="D18" i="30"/>
  <c r="C18" i="30"/>
  <c r="D15" i="30"/>
  <c r="R11" i="30"/>
  <c r="P11" i="30"/>
  <c r="N11" i="30"/>
  <c r="L11" i="30"/>
  <c r="L580" i="30" s="1"/>
  <c r="K11" i="30"/>
  <c r="J11" i="30"/>
  <c r="G11" i="30"/>
  <c r="G580" i="30" s="1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C103" i="8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82" i="8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54" i="8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E93" i="16"/>
  <c r="D93" i="16"/>
  <c r="C93" i="16"/>
  <c r="V93" i="16" s="1"/>
  <c r="E92" i="16"/>
  <c r="D92" i="16"/>
  <c r="C92" i="16"/>
  <c r="S92" i="16" s="1"/>
  <c r="E91" i="16"/>
  <c r="D91" i="16"/>
  <c r="C91" i="16"/>
  <c r="L91" i="16" s="1"/>
  <c r="E90" i="16"/>
  <c r="D90" i="16"/>
  <c r="C90" i="16"/>
  <c r="E89" i="16"/>
  <c r="D89" i="16"/>
  <c r="C89" i="16"/>
  <c r="E88" i="16"/>
  <c r="D88" i="16"/>
  <c r="C88" i="16"/>
  <c r="E87" i="16"/>
  <c r="D87" i="16"/>
  <c r="C87" i="16"/>
  <c r="E86" i="16"/>
  <c r="D86" i="16"/>
  <c r="C86" i="16"/>
  <c r="E85" i="16"/>
  <c r="D85" i="16"/>
  <c r="C85" i="16"/>
  <c r="L85" i="16" s="1"/>
  <c r="E84" i="16"/>
  <c r="D84" i="16"/>
  <c r="C84" i="16"/>
  <c r="E83" i="16"/>
  <c r="D83" i="16"/>
  <c r="C83" i="16"/>
  <c r="Q83" i="16" s="1"/>
  <c r="E82" i="16"/>
  <c r="D82" i="16"/>
  <c r="C82" i="16"/>
  <c r="E81" i="16"/>
  <c r="D81" i="16"/>
  <c r="C81" i="16"/>
  <c r="E80" i="16"/>
  <c r="D80" i="16"/>
  <c r="C80" i="16"/>
  <c r="E79" i="16"/>
  <c r="D79" i="16"/>
  <c r="C79" i="16"/>
  <c r="E78" i="16"/>
  <c r="D78" i="16"/>
  <c r="C78" i="16"/>
  <c r="S78" i="16" s="1"/>
  <c r="E77" i="16"/>
  <c r="D77" i="16"/>
  <c r="C77" i="16"/>
  <c r="E76" i="16"/>
  <c r="D76" i="16"/>
  <c r="C76" i="16"/>
  <c r="E75" i="16"/>
  <c r="D75" i="16"/>
  <c r="C75" i="16"/>
  <c r="E74" i="16"/>
  <c r="D74" i="16"/>
  <c r="C74" i="16"/>
  <c r="R582" i="32"/>
  <c r="Q2264" i="12"/>
  <c r="Q2262" i="12"/>
  <c r="P2262" i="12"/>
  <c r="R2262" i="12" s="1"/>
  <c r="C2261" i="12"/>
  <c r="D2261" i="12" s="1"/>
  <c r="C2260" i="12"/>
  <c r="D2260" i="12" s="1"/>
  <c r="C2259" i="12"/>
  <c r="D2259" i="12" s="1"/>
  <c r="C2258" i="12"/>
  <c r="D2258" i="12" s="1"/>
  <c r="C2257" i="12"/>
  <c r="D2257" i="12" s="1"/>
  <c r="C2256" i="12"/>
  <c r="D2256" i="12" s="1"/>
  <c r="C2255" i="12"/>
  <c r="D2255" i="12" s="1"/>
  <c r="C2254" i="12"/>
  <c r="D2254" i="12" s="1"/>
  <c r="C2253" i="12"/>
  <c r="D2253" i="12" s="1"/>
  <c r="C2252" i="12"/>
  <c r="D2252" i="12" s="1"/>
  <c r="C2251" i="12"/>
  <c r="D2251" i="12" s="1"/>
  <c r="C2250" i="12"/>
  <c r="D2250" i="12" s="1"/>
  <c r="C2249" i="12"/>
  <c r="D2249" i="12" s="1"/>
  <c r="C2248" i="12"/>
  <c r="D2248" i="12" s="1"/>
  <c r="C2247" i="12"/>
  <c r="D2247" i="12" s="1"/>
  <c r="C2246" i="12"/>
  <c r="D2246" i="12" s="1"/>
  <c r="C2245" i="12"/>
  <c r="D2245" i="12" s="1"/>
  <c r="C2244" i="12"/>
  <c r="D2244" i="12" s="1"/>
  <c r="C2243" i="12"/>
  <c r="D2243" i="12" s="1"/>
  <c r="C2242" i="12"/>
  <c r="D2242" i="12" s="1"/>
  <c r="C2241" i="12"/>
  <c r="D2241" i="12" s="1"/>
  <c r="C2240" i="12"/>
  <c r="D2240" i="12" s="1"/>
  <c r="C2239" i="12"/>
  <c r="D2239" i="12" s="1"/>
  <c r="C2238" i="12"/>
  <c r="D2238" i="12" s="1"/>
  <c r="C2237" i="12"/>
  <c r="D2237" i="12" s="1"/>
  <c r="C2236" i="12"/>
  <c r="D2236" i="12" s="1"/>
  <c r="C2235" i="12"/>
  <c r="D2235" i="12" s="1"/>
  <c r="C2234" i="12"/>
  <c r="D2234" i="12" s="1"/>
  <c r="C2233" i="12"/>
  <c r="D2233" i="12" s="1"/>
  <c r="C2232" i="12"/>
  <c r="D2232" i="12" s="1"/>
  <c r="C2231" i="12"/>
  <c r="D2231" i="12" s="1"/>
  <c r="C2230" i="12"/>
  <c r="D2230" i="12" s="1"/>
  <c r="C2229" i="12"/>
  <c r="D2229" i="12" s="1"/>
  <c r="C2228" i="12"/>
  <c r="D2228" i="12" s="1"/>
  <c r="C2227" i="12"/>
  <c r="D2227" i="12" s="1"/>
  <c r="C2226" i="12"/>
  <c r="D2226" i="12" s="1"/>
  <c r="C2225" i="12"/>
  <c r="D2225" i="12" s="1"/>
  <c r="C2224" i="12"/>
  <c r="D2224" i="12" s="1"/>
  <c r="C2223" i="12"/>
  <c r="D2223" i="12" s="1"/>
  <c r="C2222" i="12"/>
  <c r="D2222" i="12" s="1"/>
  <c r="C2221" i="12"/>
  <c r="D2221" i="12" s="1"/>
  <c r="C2220" i="12"/>
  <c r="D2220" i="12" s="1"/>
  <c r="C2219" i="12"/>
  <c r="D2219" i="12" s="1"/>
  <c r="C2218" i="12"/>
  <c r="D2218" i="12" s="1"/>
  <c r="C2217" i="12"/>
  <c r="D2217" i="12" s="1"/>
  <c r="C2216" i="12"/>
  <c r="D2216" i="12" s="1"/>
  <c r="C2215" i="12"/>
  <c r="D2215" i="12" s="1"/>
  <c r="C2214" i="12"/>
  <c r="D2214" i="12" s="1"/>
  <c r="C2213" i="12"/>
  <c r="D2213" i="12" s="1"/>
  <c r="C2212" i="12"/>
  <c r="D2212" i="12" s="1"/>
  <c r="C2211" i="12"/>
  <c r="D2211" i="12" s="1"/>
  <c r="C2210" i="12"/>
  <c r="D2210" i="12" s="1"/>
  <c r="C2209" i="12"/>
  <c r="D2209" i="12" s="1"/>
  <c r="C2208" i="12"/>
  <c r="D2208" i="12" s="1"/>
  <c r="C2207" i="12"/>
  <c r="D2207" i="12" s="1"/>
  <c r="C2206" i="12"/>
  <c r="D2206" i="12" s="1"/>
  <c r="C2205" i="12"/>
  <c r="D2205" i="12" s="1"/>
  <c r="C2204" i="12"/>
  <c r="D2204" i="12" s="1"/>
  <c r="C2203" i="12"/>
  <c r="D2203" i="12" s="1"/>
  <c r="C2202" i="12"/>
  <c r="D2202" i="12" s="1"/>
  <c r="C2201" i="12"/>
  <c r="D2201" i="12" s="1"/>
  <c r="C2200" i="12"/>
  <c r="D2200" i="12" s="1"/>
  <c r="C2199" i="12"/>
  <c r="D2199" i="12" s="1"/>
  <c r="C2198" i="12"/>
  <c r="D2198" i="12" s="1"/>
  <c r="C2197" i="12"/>
  <c r="D2197" i="12" s="1"/>
  <c r="C2196" i="12"/>
  <c r="D2196" i="12" s="1"/>
  <c r="C2195" i="12"/>
  <c r="D2195" i="12" s="1"/>
  <c r="C2194" i="12"/>
  <c r="D2194" i="12" s="1"/>
  <c r="C2193" i="12"/>
  <c r="D2193" i="12" s="1"/>
  <c r="C2192" i="12"/>
  <c r="D2192" i="12" s="1"/>
  <c r="C2191" i="12"/>
  <c r="D2191" i="12" s="1"/>
  <c r="C2190" i="12"/>
  <c r="D2190" i="12" s="1"/>
  <c r="C2189" i="12"/>
  <c r="D2189" i="12" s="1"/>
  <c r="C2188" i="12"/>
  <c r="D2188" i="12" s="1"/>
  <c r="C2187" i="12"/>
  <c r="D2187" i="12" s="1"/>
  <c r="C2186" i="12"/>
  <c r="D2186" i="12" s="1"/>
  <c r="C2185" i="12"/>
  <c r="D2185" i="12" s="1"/>
  <c r="C2184" i="12"/>
  <c r="D2184" i="12" s="1"/>
  <c r="C2183" i="12"/>
  <c r="D2183" i="12" s="1"/>
  <c r="C2182" i="12"/>
  <c r="D2182" i="12" s="1"/>
  <c r="C2181" i="12"/>
  <c r="D2181" i="12" s="1"/>
  <c r="C2180" i="12"/>
  <c r="D2180" i="12" s="1"/>
  <c r="C2179" i="12"/>
  <c r="D2179" i="12" s="1"/>
  <c r="C2178" i="12"/>
  <c r="D2178" i="12" s="1"/>
  <c r="C2177" i="12"/>
  <c r="D2177" i="12" s="1"/>
  <c r="C2176" i="12"/>
  <c r="D2176" i="12" s="1"/>
  <c r="C2175" i="12"/>
  <c r="D2175" i="12" s="1"/>
  <c r="C2174" i="12"/>
  <c r="D2174" i="12" s="1"/>
  <c r="C2173" i="12"/>
  <c r="D2173" i="12" s="1"/>
  <c r="C2172" i="12"/>
  <c r="D2172" i="12" s="1"/>
  <c r="C2171" i="12"/>
  <c r="D2171" i="12"/>
  <c r="C2170" i="12"/>
  <c r="D2170" i="12" s="1"/>
  <c r="C2169" i="12"/>
  <c r="D2169" i="12" s="1"/>
  <c r="C2168" i="12"/>
  <c r="D2168" i="12" s="1"/>
  <c r="C2167" i="12"/>
  <c r="D2167" i="12" s="1"/>
  <c r="C2166" i="12"/>
  <c r="D2166" i="12" s="1"/>
  <c r="C2165" i="12"/>
  <c r="D2165" i="12" s="1"/>
  <c r="C2164" i="12"/>
  <c r="D2164" i="12" s="1"/>
  <c r="C2163" i="12"/>
  <c r="D2163" i="12" s="1"/>
  <c r="C2162" i="12"/>
  <c r="D2162" i="12" s="1"/>
  <c r="C2161" i="12"/>
  <c r="D2161" i="12" s="1"/>
  <c r="C2160" i="12"/>
  <c r="D2160" i="12" s="1"/>
  <c r="C2159" i="12"/>
  <c r="D2159" i="12" s="1"/>
  <c r="C2158" i="12"/>
  <c r="D2158" i="12" s="1"/>
  <c r="C2157" i="12"/>
  <c r="D2157" i="12" s="1"/>
  <c r="C2156" i="12"/>
  <c r="D2156" i="12" s="1"/>
  <c r="C2155" i="12"/>
  <c r="D2155" i="12" s="1"/>
  <c r="C2154" i="12"/>
  <c r="D2154" i="12" s="1"/>
  <c r="C2153" i="12"/>
  <c r="D2153" i="12" s="1"/>
  <c r="C2152" i="12"/>
  <c r="D2152" i="12" s="1"/>
  <c r="C2151" i="12"/>
  <c r="D2151" i="12" s="1"/>
  <c r="C2150" i="12"/>
  <c r="D2150" i="12" s="1"/>
  <c r="C2149" i="12"/>
  <c r="D2149" i="12" s="1"/>
  <c r="C2148" i="12"/>
  <c r="D2148" i="12" s="1"/>
  <c r="C2147" i="12"/>
  <c r="D2147" i="12" s="1"/>
  <c r="C2146" i="12"/>
  <c r="D2146" i="12" s="1"/>
  <c r="C2145" i="12"/>
  <c r="D2145" i="12" s="1"/>
  <c r="C2144" i="12"/>
  <c r="D2144" i="12" s="1"/>
  <c r="C2143" i="12"/>
  <c r="D2143" i="12" s="1"/>
  <c r="C2142" i="12"/>
  <c r="D2142" i="12" s="1"/>
  <c r="C2141" i="12"/>
  <c r="D2141" i="12" s="1"/>
  <c r="C2140" i="12"/>
  <c r="D2140" i="12" s="1"/>
  <c r="C2139" i="12"/>
  <c r="D2139" i="12" s="1"/>
  <c r="C2138" i="12"/>
  <c r="D2138" i="12" s="1"/>
  <c r="C2137" i="12"/>
  <c r="D2137" i="12" s="1"/>
  <c r="C2136" i="12"/>
  <c r="D2136" i="12" s="1"/>
  <c r="C2135" i="12"/>
  <c r="D2135" i="12" s="1"/>
  <c r="C2134" i="12"/>
  <c r="D2134" i="12" s="1"/>
  <c r="C2133" i="12"/>
  <c r="D2133" i="12" s="1"/>
  <c r="C2132" i="12"/>
  <c r="D2132" i="12" s="1"/>
  <c r="C2131" i="12"/>
  <c r="D2131" i="12" s="1"/>
  <c r="C2130" i="12"/>
  <c r="D2130" i="12" s="1"/>
  <c r="C2129" i="12"/>
  <c r="D2129" i="12" s="1"/>
  <c r="C2128" i="12"/>
  <c r="D2128" i="12" s="1"/>
  <c r="C2127" i="12"/>
  <c r="D2127" i="12" s="1"/>
  <c r="C2126" i="12"/>
  <c r="D2126" i="12" s="1"/>
  <c r="C2125" i="12"/>
  <c r="D2125" i="12" s="1"/>
  <c r="C2124" i="12"/>
  <c r="D2124" i="12" s="1"/>
  <c r="C2123" i="12"/>
  <c r="D2123" i="12" s="1"/>
  <c r="C2122" i="12"/>
  <c r="D2122" i="12" s="1"/>
  <c r="C2121" i="12"/>
  <c r="D2121" i="12" s="1"/>
  <c r="C2120" i="12"/>
  <c r="D2120" i="12" s="1"/>
  <c r="C2119" i="12"/>
  <c r="D2119" i="12" s="1"/>
  <c r="C2118" i="12"/>
  <c r="D2118" i="12" s="1"/>
  <c r="C2117" i="12"/>
  <c r="D2117" i="12" s="1"/>
  <c r="C2116" i="12"/>
  <c r="D2116" i="12" s="1"/>
  <c r="C2115" i="12"/>
  <c r="D2115" i="12" s="1"/>
  <c r="C2114" i="12"/>
  <c r="D2114" i="12" s="1"/>
  <c r="C2113" i="12"/>
  <c r="D2113" i="12" s="1"/>
  <c r="C2112" i="12"/>
  <c r="D2112" i="12" s="1"/>
  <c r="C2111" i="12"/>
  <c r="D2111" i="12" s="1"/>
  <c r="C2110" i="12"/>
  <c r="D2110" i="12" s="1"/>
  <c r="C2109" i="12"/>
  <c r="D2109" i="12" s="1"/>
  <c r="C2108" i="12"/>
  <c r="D2108" i="12" s="1"/>
  <c r="C2107" i="12"/>
  <c r="D2107" i="12" s="1"/>
  <c r="C2106" i="12"/>
  <c r="D2106" i="12" s="1"/>
  <c r="C2105" i="12"/>
  <c r="D2105" i="12" s="1"/>
  <c r="C2104" i="12"/>
  <c r="D2104" i="12" s="1"/>
  <c r="C2103" i="12"/>
  <c r="D2103" i="12" s="1"/>
  <c r="C2102" i="12"/>
  <c r="D2102" i="12" s="1"/>
  <c r="C2101" i="12"/>
  <c r="D2101" i="12" s="1"/>
  <c r="C2100" i="12"/>
  <c r="D2100" i="12" s="1"/>
  <c r="C2099" i="12"/>
  <c r="D2099" i="12" s="1"/>
  <c r="C2098" i="12"/>
  <c r="D2098" i="12" s="1"/>
  <c r="C2097" i="12"/>
  <c r="D2097" i="12" s="1"/>
  <c r="C2096" i="12"/>
  <c r="D2096" i="12" s="1"/>
  <c r="C2095" i="12"/>
  <c r="D2095" i="12" s="1"/>
  <c r="C2094" i="12"/>
  <c r="D2094" i="12" s="1"/>
  <c r="C2093" i="12"/>
  <c r="D2093" i="12" s="1"/>
  <c r="C2092" i="12"/>
  <c r="D2092" i="12" s="1"/>
  <c r="C2091" i="12"/>
  <c r="D2091" i="12" s="1"/>
  <c r="C2090" i="12"/>
  <c r="D2090" i="12" s="1"/>
  <c r="C2089" i="12"/>
  <c r="D2089" i="12" s="1"/>
  <c r="C2088" i="12"/>
  <c r="D2088" i="12" s="1"/>
  <c r="C2087" i="12"/>
  <c r="D2087" i="12" s="1"/>
  <c r="C2086" i="12"/>
  <c r="D2086" i="12" s="1"/>
  <c r="C2085" i="12"/>
  <c r="D2085" i="12" s="1"/>
  <c r="C2084" i="12"/>
  <c r="D2084" i="12" s="1"/>
  <c r="C2083" i="12"/>
  <c r="D2083" i="12" s="1"/>
  <c r="C2082" i="12"/>
  <c r="D2082" i="12" s="1"/>
  <c r="C2081" i="12"/>
  <c r="D2081" i="12" s="1"/>
  <c r="C2080" i="12"/>
  <c r="D2080" i="12" s="1"/>
  <c r="C2079" i="12"/>
  <c r="D2079" i="12" s="1"/>
  <c r="C2078" i="12"/>
  <c r="D2078" i="12" s="1"/>
  <c r="C2077" i="12"/>
  <c r="D2077" i="12" s="1"/>
  <c r="C2076" i="12"/>
  <c r="D2076" i="12" s="1"/>
  <c r="C2075" i="12"/>
  <c r="D2075" i="12" s="1"/>
  <c r="C2074" i="12"/>
  <c r="D2074" i="12" s="1"/>
  <c r="C2073" i="12"/>
  <c r="D2073" i="12" s="1"/>
  <c r="C2072" i="12"/>
  <c r="D2072" i="12" s="1"/>
  <c r="C2071" i="12"/>
  <c r="D2071" i="12" s="1"/>
  <c r="C2070" i="12"/>
  <c r="D2070" i="12" s="1"/>
  <c r="C2069" i="12"/>
  <c r="D2069" i="12" s="1"/>
  <c r="C2068" i="12"/>
  <c r="D2068" i="12" s="1"/>
  <c r="C2067" i="12"/>
  <c r="D2067" i="12" s="1"/>
  <c r="C2066" i="12"/>
  <c r="D2066" i="12" s="1"/>
  <c r="C2065" i="12"/>
  <c r="D2065" i="12" s="1"/>
  <c r="C2064" i="12"/>
  <c r="D2064" i="12" s="1"/>
  <c r="C2063" i="12"/>
  <c r="D2063" i="12" s="1"/>
  <c r="C2062" i="12"/>
  <c r="D2062" i="12" s="1"/>
  <c r="C2061" i="12"/>
  <c r="D2061" i="12" s="1"/>
  <c r="C2060" i="12"/>
  <c r="D2060" i="12" s="1"/>
  <c r="C2059" i="12"/>
  <c r="D2059" i="12" s="1"/>
  <c r="C2058" i="12"/>
  <c r="D2058" i="12" s="1"/>
  <c r="C2057" i="12"/>
  <c r="D2057" i="12" s="1"/>
  <c r="C2056" i="12"/>
  <c r="D2056" i="12" s="1"/>
  <c r="C2055" i="12"/>
  <c r="D2055" i="12" s="1"/>
  <c r="C2054" i="12"/>
  <c r="D2054" i="12" s="1"/>
  <c r="C2053" i="12"/>
  <c r="D2053" i="12" s="1"/>
  <c r="C2052" i="12"/>
  <c r="D2052" i="12" s="1"/>
  <c r="C2051" i="12"/>
  <c r="D2051" i="12" s="1"/>
  <c r="C2050" i="12"/>
  <c r="D2050" i="12" s="1"/>
  <c r="C2049" i="12"/>
  <c r="D2049" i="12" s="1"/>
  <c r="C2048" i="12"/>
  <c r="D2048" i="12" s="1"/>
  <c r="C2047" i="12"/>
  <c r="D2047" i="12" s="1"/>
  <c r="C2046" i="12"/>
  <c r="D2046" i="12" s="1"/>
  <c r="C2045" i="12"/>
  <c r="D2045" i="12" s="1"/>
  <c r="C2044" i="12"/>
  <c r="D2044" i="12" s="1"/>
  <c r="C2043" i="12"/>
  <c r="D2043" i="12" s="1"/>
  <c r="C2042" i="12"/>
  <c r="D2042" i="12" s="1"/>
  <c r="C2041" i="12"/>
  <c r="D2041" i="12" s="1"/>
  <c r="C2040" i="12"/>
  <c r="D2040" i="12" s="1"/>
  <c r="C2039" i="12"/>
  <c r="D2039" i="12" s="1"/>
  <c r="C2038" i="12"/>
  <c r="D2038" i="12" s="1"/>
  <c r="C2037" i="12"/>
  <c r="D2037" i="12" s="1"/>
  <c r="C2036" i="12"/>
  <c r="D2036" i="12" s="1"/>
  <c r="C2035" i="12"/>
  <c r="D2035" i="12" s="1"/>
  <c r="C2034" i="12"/>
  <c r="D2034" i="12" s="1"/>
  <c r="C2033" i="12"/>
  <c r="D2033" i="12" s="1"/>
  <c r="C2032" i="12"/>
  <c r="D2032" i="12" s="1"/>
  <c r="C2031" i="12"/>
  <c r="D2031" i="12" s="1"/>
  <c r="C2030" i="12"/>
  <c r="D2030" i="12" s="1"/>
  <c r="C2029" i="12"/>
  <c r="D2029" i="12" s="1"/>
  <c r="C2028" i="12"/>
  <c r="D2028" i="12" s="1"/>
  <c r="C2027" i="12"/>
  <c r="D2027" i="12" s="1"/>
  <c r="C2026" i="12"/>
  <c r="D2026" i="12" s="1"/>
  <c r="C2025" i="12"/>
  <c r="D2025" i="12" s="1"/>
  <c r="C2024" i="12"/>
  <c r="D2024" i="12" s="1"/>
  <c r="C2023" i="12"/>
  <c r="D2023" i="12" s="1"/>
  <c r="C2022" i="12"/>
  <c r="D2022" i="12" s="1"/>
  <c r="C2021" i="12"/>
  <c r="D2021" i="12" s="1"/>
  <c r="C2020" i="12"/>
  <c r="D2020" i="12" s="1"/>
  <c r="C2019" i="12"/>
  <c r="D2019" i="12" s="1"/>
  <c r="C2018" i="12"/>
  <c r="D2018" i="12" s="1"/>
  <c r="C2017" i="12"/>
  <c r="D2017" i="12" s="1"/>
  <c r="C2016" i="12"/>
  <c r="D2016" i="12" s="1"/>
  <c r="C2015" i="12"/>
  <c r="D2015" i="12" s="1"/>
  <c r="C2014" i="12"/>
  <c r="D2014" i="12" s="1"/>
  <c r="C2013" i="12"/>
  <c r="D2013" i="12" s="1"/>
  <c r="C2012" i="12"/>
  <c r="D2012" i="12" s="1"/>
  <c r="C2011" i="12"/>
  <c r="D2011" i="12" s="1"/>
  <c r="C2010" i="12"/>
  <c r="D2010" i="12" s="1"/>
  <c r="C2009" i="12"/>
  <c r="D2009" i="12" s="1"/>
  <c r="C2008" i="12"/>
  <c r="D2008" i="12" s="1"/>
  <c r="C2007" i="12"/>
  <c r="D2007" i="12" s="1"/>
  <c r="C2006" i="12"/>
  <c r="D2006" i="12" s="1"/>
  <c r="C2005" i="12"/>
  <c r="D2005" i="12" s="1"/>
  <c r="C2004" i="12"/>
  <c r="D2004" i="12" s="1"/>
  <c r="C2003" i="12"/>
  <c r="D2003" i="12" s="1"/>
  <c r="C2002" i="12"/>
  <c r="D2002" i="12" s="1"/>
  <c r="C2001" i="12"/>
  <c r="D2001" i="12" s="1"/>
  <c r="C2000" i="12"/>
  <c r="D2000" i="12" s="1"/>
  <c r="C1999" i="12"/>
  <c r="D1999" i="12" s="1"/>
  <c r="C1998" i="12"/>
  <c r="D1998" i="12" s="1"/>
  <c r="C1997" i="12"/>
  <c r="D1997" i="12" s="1"/>
  <c r="C1996" i="12"/>
  <c r="D1996" i="12" s="1"/>
  <c r="C1995" i="12"/>
  <c r="D1995" i="12" s="1"/>
  <c r="C1994" i="12"/>
  <c r="D1994" i="12" s="1"/>
  <c r="C1993" i="12"/>
  <c r="D1993" i="12" s="1"/>
  <c r="C1992" i="12"/>
  <c r="D1992" i="12"/>
  <c r="C1991" i="12"/>
  <c r="D1991" i="12" s="1"/>
  <c r="C1990" i="12"/>
  <c r="D1990" i="12" s="1"/>
  <c r="C1989" i="12"/>
  <c r="D1989" i="12" s="1"/>
  <c r="C1988" i="12"/>
  <c r="D1988" i="12" s="1"/>
  <c r="C1987" i="12"/>
  <c r="D1987" i="12" s="1"/>
  <c r="C1986" i="12"/>
  <c r="D1986" i="12" s="1"/>
  <c r="C1985" i="12"/>
  <c r="D1985" i="12" s="1"/>
  <c r="C1984" i="12"/>
  <c r="D1984" i="12" s="1"/>
  <c r="C1983" i="12"/>
  <c r="D1983" i="12" s="1"/>
  <c r="C1982" i="12"/>
  <c r="D1982" i="12" s="1"/>
  <c r="C1981" i="12"/>
  <c r="D1981" i="12" s="1"/>
  <c r="C1980" i="12"/>
  <c r="D1980" i="12" s="1"/>
  <c r="C1979" i="12"/>
  <c r="D1979" i="12" s="1"/>
  <c r="C1978" i="12"/>
  <c r="D1978" i="12" s="1"/>
  <c r="C1977" i="12"/>
  <c r="D1977" i="12" s="1"/>
  <c r="C1976" i="12"/>
  <c r="D1976" i="12" s="1"/>
  <c r="C1975" i="12"/>
  <c r="D1975" i="12" s="1"/>
  <c r="C1974" i="12"/>
  <c r="D1974" i="12" s="1"/>
  <c r="C1973" i="12"/>
  <c r="D1973" i="12" s="1"/>
  <c r="C1972" i="12"/>
  <c r="D1972" i="12" s="1"/>
  <c r="C1971" i="12"/>
  <c r="D1971" i="12" s="1"/>
  <c r="C1970" i="12"/>
  <c r="D1970" i="12" s="1"/>
  <c r="C1969" i="12"/>
  <c r="D1969" i="12" s="1"/>
  <c r="C1968" i="12"/>
  <c r="D1968" i="12" s="1"/>
  <c r="C1967" i="12"/>
  <c r="D1967" i="12" s="1"/>
  <c r="C1966" i="12"/>
  <c r="D1966" i="12" s="1"/>
  <c r="C1965" i="12"/>
  <c r="D1965" i="12" s="1"/>
  <c r="C1964" i="12"/>
  <c r="D1964" i="12" s="1"/>
  <c r="C1963" i="12"/>
  <c r="D1963" i="12" s="1"/>
  <c r="C1962" i="12"/>
  <c r="D1962" i="12" s="1"/>
  <c r="C1961" i="12"/>
  <c r="D1961" i="12" s="1"/>
  <c r="C1960" i="12"/>
  <c r="D1960" i="12" s="1"/>
  <c r="C1959" i="12"/>
  <c r="D1959" i="12" s="1"/>
  <c r="C1958" i="12"/>
  <c r="D1958" i="12" s="1"/>
  <c r="C1957" i="12"/>
  <c r="D1957" i="12" s="1"/>
  <c r="C1956" i="12"/>
  <c r="D1956" i="12" s="1"/>
  <c r="C1955" i="12"/>
  <c r="D1955" i="12" s="1"/>
  <c r="C1954" i="12"/>
  <c r="D1954" i="12" s="1"/>
  <c r="C1953" i="12"/>
  <c r="D1953" i="12" s="1"/>
  <c r="C1952" i="12"/>
  <c r="D1952" i="12" s="1"/>
  <c r="C1951" i="12"/>
  <c r="D1951" i="12" s="1"/>
  <c r="C1950" i="12"/>
  <c r="D1950" i="12" s="1"/>
  <c r="C1949" i="12"/>
  <c r="D1949" i="12" s="1"/>
  <c r="C1948" i="12"/>
  <c r="D1948" i="12" s="1"/>
  <c r="C1947" i="12"/>
  <c r="D1947" i="12" s="1"/>
  <c r="C1946" i="12"/>
  <c r="D1946" i="12" s="1"/>
  <c r="C1945" i="12"/>
  <c r="D1945" i="12" s="1"/>
  <c r="C1944" i="12"/>
  <c r="D1944" i="12" s="1"/>
  <c r="C1943" i="12"/>
  <c r="D1943" i="12" s="1"/>
  <c r="C1942" i="12"/>
  <c r="D1942" i="12" s="1"/>
  <c r="C1941" i="12"/>
  <c r="D1941" i="12" s="1"/>
  <c r="C1940" i="12"/>
  <c r="D1940" i="12" s="1"/>
  <c r="C1939" i="12"/>
  <c r="D1939" i="12" s="1"/>
  <c r="C1938" i="12"/>
  <c r="D1938" i="12" s="1"/>
  <c r="C1937" i="12"/>
  <c r="D1937" i="12" s="1"/>
  <c r="C1936" i="12"/>
  <c r="D1936" i="12" s="1"/>
  <c r="C1935" i="12"/>
  <c r="D1935" i="12" s="1"/>
  <c r="C1934" i="12"/>
  <c r="D1934" i="12" s="1"/>
  <c r="C1933" i="12"/>
  <c r="D1933" i="12" s="1"/>
  <c r="C1932" i="12"/>
  <c r="D1932" i="12" s="1"/>
  <c r="C1931" i="12"/>
  <c r="D1931" i="12" s="1"/>
  <c r="C1930" i="12"/>
  <c r="D1930" i="12" s="1"/>
  <c r="C1929" i="12"/>
  <c r="D1929" i="12" s="1"/>
  <c r="C1928" i="12"/>
  <c r="D1928" i="12" s="1"/>
  <c r="C1927" i="12"/>
  <c r="D1927" i="12" s="1"/>
  <c r="C1926" i="12"/>
  <c r="D1926" i="12" s="1"/>
  <c r="C1925" i="12"/>
  <c r="D1925" i="12" s="1"/>
  <c r="C1924" i="12"/>
  <c r="D1924" i="12" s="1"/>
  <c r="C1923" i="12"/>
  <c r="D1923" i="12" s="1"/>
  <c r="C1922" i="12"/>
  <c r="D1922" i="12" s="1"/>
  <c r="C1921" i="12"/>
  <c r="D1921" i="12" s="1"/>
  <c r="C1920" i="12"/>
  <c r="D1920" i="12" s="1"/>
  <c r="C1919" i="12"/>
  <c r="D1919" i="12" s="1"/>
  <c r="C1918" i="12"/>
  <c r="D1918" i="12" s="1"/>
  <c r="C1917" i="12"/>
  <c r="D1917" i="12" s="1"/>
  <c r="C1916" i="12"/>
  <c r="D1916" i="12" s="1"/>
  <c r="C1915" i="12"/>
  <c r="D1915" i="12" s="1"/>
  <c r="C1914" i="12"/>
  <c r="D1914" i="12" s="1"/>
  <c r="C1913" i="12"/>
  <c r="D1913" i="12" s="1"/>
  <c r="C1912" i="12"/>
  <c r="D1912" i="12" s="1"/>
  <c r="C1911" i="12"/>
  <c r="D1911" i="12" s="1"/>
  <c r="C1910" i="12"/>
  <c r="D1910" i="12" s="1"/>
  <c r="C1909" i="12"/>
  <c r="D1909" i="12" s="1"/>
  <c r="C1908" i="12"/>
  <c r="D1908" i="12" s="1"/>
  <c r="C1907" i="12"/>
  <c r="D1907" i="12" s="1"/>
  <c r="C1906" i="12"/>
  <c r="D1906" i="12" s="1"/>
  <c r="C1905" i="12"/>
  <c r="D1905" i="12" s="1"/>
  <c r="C1904" i="12"/>
  <c r="D1904" i="12" s="1"/>
  <c r="C1903" i="12"/>
  <c r="D1903" i="12" s="1"/>
  <c r="C1902" i="12"/>
  <c r="D1902" i="12" s="1"/>
  <c r="C1901" i="12"/>
  <c r="D1901" i="12" s="1"/>
  <c r="C1900" i="12"/>
  <c r="D1900" i="12" s="1"/>
  <c r="C1899" i="12"/>
  <c r="D1899" i="12" s="1"/>
  <c r="C1898" i="12"/>
  <c r="D1898" i="12" s="1"/>
  <c r="C1897" i="12"/>
  <c r="D1897" i="12" s="1"/>
  <c r="C1896" i="12"/>
  <c r="D1896" i="12" s="1"/>
  <c r="C1895" i="12"/>
  <c r="D1895" i="12" s="1"/>
  <c r="C1894" i="12"/>
  <c r="D1894" i="12" s="1"/>
  <c r="C1893" i="12"/>
  <c r="D1893" i="12" s="1"/>
  <c r="C1892" i="12"/>
  <c r="D1892" i="12" s="1"/>
  <c r="C1891" i="12"/>
  <c r="D1891" i="12" s="1"/>
  <c r="C1890" i="12"/>
  <c r="D1890" i="12" s="1"/>
  <c r="C1889" i="12"/>
  <c r="D1889" i="12" s="1"/>
  <c r="C1888" i="12"/>
  <c r="D1888" i="12" s="1"/>
  <c r="C1887" i="12"/>
  <c r="D1887" i="12" s="1"/>
  <c r="C1886" i="12"/>
  <c r="D1886" i="12" s="1"/>
  <c r="C1885" i="12"/>
  <c r="D1885" i="12" s="1"/>
  <c r="C1884" i="12"/>
  <c r="D1884" i="12" s="1"/>
  <c r="C1883" i="12"/>
  <c r="D1883" i="12" s="1"/>
  <c r="C1882" i="12"/>
  <c r="D1882" i="12" s="1"/>
  <c r="C1881" i="12"/>
  <c r="D1881" i="12" s="1"/>
  <c r="C1880" i="12"/>
  <c r="D1880" i="12" s="1"/>
  <c r="C1879" i="12"/>
  <c r="D1879" i="12" s="1"/>
  <c r="C1878" i="12"/>
  <c r="D1878" i="12" s="1"/>
  <c r="C1877" i="12"/>
  <c r="D1877" i="12" s="1"/>
  <c r="C1876" i="12"/>
  <c r="D1876" i="12" s="1"/>
  <c r="C1875" i="12"/>
  <c r="D1875" i="12" s="1"/>
  <c r="C1874" i="12"/>
  <c r="D1874" i="12" s="1"/>
  <c r="C1873" i="12"/>
  <c r="D1873" i="12" s="1"/>
  <c r="C1872" i="12"/>
  <c r="D1872" i="12" s="1"/>
  <c r="C1871" i="12"/>
  <c r="D1871" i="12" s="1"/>
  <c r="C1870" i="12"/>
  <c r="D1870" i="12" s="1"/>
  <c r="C1869" i="12"/>
  <c r="D1869" i="12" s="1"/>
  <c r="C1868" i="12"/>
  <c r="D1868" i="12" s="1"/>
  <c r="C1867" i="12"/>
  <c r="D1867" i="12" s="1"/>
  <c r="C1866" i="12"/>
  <c r="D1866" i="12" s="1"/>
  <c r="C1865" i="12"/>
  <c r="D1865" i="12" s="1"/>
  <c r="C1864" i="12"/>
  <c r="D1864" i="12" s="1"/>
  <c r="C1863" i="12"/>
  <c r="D1863" i="12" s="1"/>
  <c r="C1862" i="12"/>
  <c r="D1862" i="12" s="1"/>
  <c r="C1861" i="12"/>
  <c r="D1861" i="12" s="1"/>
  <c r="C1860" i="12"/>
  <c r="D1860" i="12" s="1"/>
  <c r="C1859" i="12"/>
  <c r="D1859" i="12" s="1"/>
  <c r="C1858" i="12"/>
  <c r="D1858" i="12" s="1"/>
  <c r="C1857" i="12"/>
  <c r="D1857" i="12" s="1"/>
  <c r="C1856" i="12"/>
  <c r="D1856" i="12" s="1"/>
  <c r="C1855" i="12"/>
  <c r="D1855" i="12" s="1"/>
  <c r="C1854" i="12"/>
  <c r="D1854" i="12" s="1"/>
  <c r="C1853" i="12"/>
  <c r="D1853" i="12" s="1"/>
  <c r="C1852" i="12"/>
  <c r="D1852" i="12" s="1"/>
  <c r="C1851" i="12"/>
  <c r="D1851" i="12" s="1"/>
  <c r="C1850" i="12"/>
  <c r="D1850" i="12" s="1"/>
  <c r="C1849" i="12"/>
  <c r="D1849" i="12" s="1"/>
  <c r="C1848" i="12"/>
  <c r="D1848" i="12" s="1"/>
  <c r="C1847" i="12"/>
  <c r="D1847" i="12" s="1"/>
  <c r="C1846" i="12"/>
  <c r="D1846" i="12" s="1"/>
  <c r="C1845" i="12"/>
  <c r="D1845" i="12" s="1"/>
  <c r="C1844" i="12"/>
  <c r="D1844" i="12" s="1"/>
  <c r="C1843" i="12"/>
  <c r="D1843" i="12" s="1"/>
  <c r="C1842" i="12"/>
  <c r="D1842" i="12" s="1"/>
  <c r="C1841" i="12"/>
  <c r="D1841" i="12" s="1"/>
  <c r="C1840" i="12"/>
  <c r="D1840" i="12" s="1"/>
  <c r="C1839" i="12"/>
  <c r="D1839" i="12" s="1"/>
  <c r="C1838" i="12"/>
  <c r="D1838" i="12" s="1"/>
  <c r="C1837" i="12"/>
  <c r="D1837" i="12" s="1"/>
  <c r="C1836" i="12"/>
  <c r="D1836" i="12" s="1"/>
  <c r="C1835" i="12"/>
  <c r="D1835" i="12" s="1"/>
  <c r="C1834" i="12"/>
  <c r="D1834" i="12" s="1"/>
  <c r="C1833" i="12"/>
  <c r="D1833" i="12" s="1"/>
  <c r="C1832" i="12"/>
  <c r="D1832" i="12" s="1"/>
  <c r="C1831" i="12"/>
  <c r="D1831" i="12" s="1"/>
  <c r="C1830" i="12"/>
  <c r="D1830" i="12" s="1"/>
  <c r="C1829" i="12"/>
  <c r="D1829" i="12" s="1"/>
  <c r="C1828" i="12"/>
  <c r="D1828" i="12" s="1"/>
  <c r="C1827" i="12"/>
  <c r="D1827" i="12" s="1"/>
  <c r="C1826" i="12"/>
  <c r="D1826" i="12" s="1"/>
  <c r="C1825" i="12"/>
  <c r="D1825" i="12" s="1"/>
  <c r="C1824" i="12"/>
  <c r="D1824" i="12" s="1"/>
  <c r="C1823" i="12"/>
  <c r="D1823" i="12" s="1"/>
  <c r="C1822" i="12"/>
  <c r="D1822" i="12" s="1"/>
  <c r="C1821" i="12"/>
  <c r="D1821" i="12" s="1"/>
  <c r="C1820" i="12"/>
  <c r="D1820" i="12" s="1"/>
  <c r="C1819" i="12"/>
  <c r="D1819" i="12" s="1"/>
  <c r="C1818" i="12"/>
  <c r="D1818" i="12" s="1"/>
  <c r="C1817" i="12"/>
  <c r="D1817" i="12" s="1"/>
  <c r="C1816" i="12"/>
  <c r="D1816" i="12" s="1"/>
  <c r="C1815" i="12"/>
  <c r="D1815" i="12" s="1"/>
  <c r="C1814" i="12"/>
  <c r="D1814" i="12" s="1"/>
  <c r="C1813" i="12"/>
  <c r="D1813" i="12" s="1"/>
  <c r="C1812" i="12"/>
  <c r="D1812" i="12" s="1"/>
  <c r="C1811" i="12"/>
  <c r="D1811" i="12" s="1"/>
  <c r="C1810" i="12"/>
  <c r="D1810" i="12" s="1"/>
  <c r="C1809" i="12"/>
  <c r="D1809" i="12" s="1"/>
  <c r="C1808" i="12"/>
  <c r="D1808" i="12" s="1"/>
  <c r="C1807" i="12"/>
  <c r="D1807" i="12" s="1"/>
  <c r="C1806" i="12"/>
  <c r="D1806" i="12" s="1"/>
  <c r="C1805" i="12"/>
  <c r="D1805" i="12" s="1"/>
  <c r="C1804" i="12"/>
  <c r="D1804" i="12" s="1"/>
  <c r="C1803" i="12"/>
  <c r="D1803" i="12" s="1"/>
  <c r="C1802" i="12"/>
  <c r="D1802" i="12" s="1"/>
  <c r="C1801" i="12"/>
  <c r="D1801" i="12" s="1"/>
  <c r="C1800" i="12"/>
  <c r="D1800" i="12" s="1"/>
  <c r="C1799" i="12"/>
  <c r="D1799" i="12" s="1"/>
  <c r="C1798" i="12"/>
  <c r="D1798" i="12" s="1"/>
  <c r="C1797" i="12"/>
  <c r="D1797" i="12" s="1"/>
  <c r="C1796" i="12"/>
  <c r="D1796" i="12" s="1"/>
  <c r="C1795" i="12"/>
  <c r="D1795" i="12" s="1"/>
  <c r="C1794" i="12"/>
  <c r="D1794" i="12" s="1"/>
  <c r="C1793" i="12"/>
  <c r="D1793" i="12" s="1"/>
  <c r="C1792" i="12"/>
  <c r="D1792" i="12" s="1"/>
  <c r="C1791" i="12"/>
  <c r="D1791" i="12" s="1"/>
  <c r="C1790" i="12"/>
  <c r="D1790" i="12" s="1"/>
  <c r="C1789" i="12"/>
  <c r="D1789" i="12" s="1"/>
  <c r="C1788" i="12"/>
  <c r="D1788" i="12" s="1"/>
  <c r="C1787" i="12"/>
  <c r="D1787" i="12" s="1"/>
  <c r="C1786" i="12"/>
  <c r="D1786" i="12" s="1"/>
  <c r="C1785" i="12"/>
  <c r="D1785" i="12" s="1"/>
  <c r="C1784" i="12"/>
  <c r="D1784" i="12"/>
  <c r="C1783" i="12"/>
  <c r="D1783" i="12" s="1"/>
  <c r="C1782" i="12"/>
  <c r="D1782" i="12" s="1"/>
  <c r="C1781" i="12"/>
  <c r="D1781" i="12" s="1"/>
  <c r="C1780" i="12"/>
  <c r="D1780" i="12" s="1"/>
  <c r="C1779" i="12"/>
  <c r="D1779" i="12" s="1"/>
  <c r="C1778" i="12"/>
  <c r="D1778" i="12" s="1"/>
  <c r="C1777" i="12"/>
  <c r="D1777" i="12" s="1"/>
  <c r="C1776" i="12"/>
  <c r="D1776" i="12" s="1"/>
  <c r="C1775" i="12"/>
  <c r="D1775" i="12" s="1"/>
  <c r="C1774" i="12"/>
  <c r="D1774" i="12" s="1"/>
  <c r="C1773" i="12"/>
  <c r="D1773" i="12" s="1"/>
  <c r="C1772" i="12"/>
  <c r="D1772" i="12" s="1"/>
  <c r="C1771" i="12"/>
  <c r="D1771" i="12" s="1"/>
  <c r="C1770" i="12"/>
  <c r="D1770" i="12" s="1"/>
  <c r="C1769" i="12"/>
  <c r="D1769" i="12" s="1"/>
  <c r="C1768" i="12"/>
  <c r="D1768" i="12" s="1"/>
  <c r="C1767" i="12"/>
  <c r="D1767" i="12" s="1"/>
  <c r="C1766" i="12"/>
  <c r="D1766" i="12" s="1"/>
  <c r="C1765" i="12"/>
  <c r="D1765" i="12" s="1"/>
  <c r="C1764" i="12"/>
  <c r="D1764" i="12" s="1"/>
  <c r="C1763" i="12"/>
  <c r="D1763" i="12" s="1"/>
  <c r="C1762" i="12"/>
  <c r="D1762" i="12" s="1"/>
  <c r="C1761" i="12"/>
  <c r="D1761" i="12" s="1"/>
  <c r="C1760" i="12"/>
  <c r="D1760" i="12"/>
  <c r="C1759" i="12"/>
  <c r="D1759" i="12" s="1"/>
  <c r="C1758" i="12"/>
  <c r="D1758" i="12" s="1"/>
  <c r="C1757" i="12"/>
  <c r="D1757" i="12" s="1"/>
  <c r="C1756" i="12"/>
  <c r="D1756" i="12" s="1"/>
  <c r="C1755" i="12"/>
  <c r="D1755" i="12" s="1"/>
  <c r="C1754" i="12"/>
  <c r="D1754" i="12" s="1"/>
  <c r="C1753" i="12"/>
  <c r="D1753" i="12" s="1"/>
  <c r="C1752" i="12"/>
  <c r="D1752" i="12" s="1"/>
  <c r="C1751" i="12"/>
  <c r="D1751" i="12" s="1"/>
  <c r="C1750" i="12"/>
  <c r="D1750" i="12" s="1"/>
  <c r="C1749" i="12"/>
  <c r="D1749" i="12" s="1"/>
  <c r="C1748" i="12"/>
  <c r="D1748" i="12" s="1"/>
  <c r="C1747" i="12"/>
  <c r="D1747" i="12" s="1"/>
  <c r="C1746" i="12"/>
  <c r="D1746" i="12" s="1"/>
  <c r="C1745" i="12"/>
  <c r="D1745" i="12" s="1"/>
  <c r="C1744" i="12"/>
  <c r="D1744" i="12" s="1"/>
  <c r="C1743" i="12"/>
  <c r="D1743" i="12" s="1"/>
  <c r="C1742" i="12"/>
  <c r="D1742" i="12" s="1"/>
  <c r="C1741" i="12"/>
  <c r="D1741" i="12" s="1"/>
  <c r="C1740" i="12"/>
  <c r="D1740" i="12" s="1"/>
  <c r="C1739" i="12"/>
  <c r="D1739" i="12" s="1"/>
  <c r="C1738" i="12"/>
  <c r="D1738" i="12" s="1"/>
  <c r="C1737" i="12"/>
  <c r="D1737" i="12" s="1"/>
  <c r="C1736" i="12"/>
  <c r="D1736" i="12" s="1"/>
  <c r="C1735" i="12"/>
  <c r="D1735" i="12" s="1"/>
  <c r="C1734" i="12"/>
  <c r="D1734" i="12" s="1"/>
  <c r="C1733" i="12"/>
  <c r="D1733" i="12" s="1"/>
  <c r="C1732" i="12"/>
  <c r="D1732" i="12" s="1"/>
  <c r="C1731" i="12"/>
  <c r="D1731" i="12" s="1"/>
  <c r="C1730" i="12"/>
  <c r="D1730" i="12" s="1"/>
  <c r="C1729" i="12"/>
  <c r="D1729" i="12" s="1"/>
  <c r="C1728" i="12"/>
  <c r="D1728" i="12" s="1"/>
  <c r="C1727" i="12"/>
  <c r="D1727" i="12" s="1"/>
  <c r="C1726" i="12"/>
  <c r="D1726" i="12" s="1"/>
  <c r="C1725" i="12"/>
  <c r="D1725" i="12" s="1"/>
  <c r="C1724" i="12"/>
  <c r="D1724" i="12" s="1"/>
  <c r="C1723" i="12"/>
  <c r="D1723" i="12" s="1"/>
  <c r="C1722" i="12"/>
  <c r="D1722" i="12" s="1"/>
  <c r="C1721" i="12"/>
  <c r="D1721" i="12" s="1"/>
  <c r="C1720" i="12"/>
  <c r="D1720" i="12" s="1"/>
  <c r="C1719" i="12"/>
  <c r="D1719" i="12" s="1"/>
  <c r="C1718" i="12"/>
  <c r="D1718" i="12" s="1"/>
  <c r="C1717" i="12"/>
  <c r="D1717" i="12" s="1"/>
  <c r="C1716" i="12"/>
  <c r="D1716" i="12" s="1"/>
  <c r="C1715" i="12"/>
  <c r="D1715" i="12" s="1"/>
  <c r="C1714" i="12"/>
  <c r="D1714" i="12" s="1"/>
  <c r="C1713" i="12"/>
  <c r="D1713" i="12" s="1"/>
  <c r="C1712" i="12"/>
  <c r="D1712" i="12" s="1"/>
  <c r="C1711" i="12"/>
  <c r="D1711" i="12" s="1"/>
  <c r="C1710" i="12"/>
  <c r="D1710" i="12" s="1"/>
  <c r="C1709" i="12"/>
  <c r="D1709" i="12" s="1"/>
  <c r="C1708" i="12"/>
  <c r="D1708" i="12" s="1"/>
  <c r="C1707" i="12"/>
  <c r="D1707" i="12" s="1"/>
  <c r="C1706" i="12"/>
  <c r="D1706" i="12" s="1"/>
  <c r="C1705" i="12"/>
  <c r="D1705" i="12" s="1"/>
  <c r="C1704" i="12"/>
  <c r="D1704" i="12" s="1"/>
  <c r="C1703" i="12"/>
  <c r="D1703" i="12" s="1"/>
  <c r="C1702" i="12"/>
  <c r="D1702" i="12" s="1"/>
  <c r="C1701" i="12"/>
  <c r="D1701" i="12" s="1"/>
  <c r="C1700" i="12"/>
  <c r="D1700" i="12" s="1"/>
  <c r="C1699" i="12"/>
  <c r="D1699" i="12" s="1"/>
  <c r="C1698" i="12"/>
  <c r="D1698" i="12" s="1"/>
  <c r="C1697" i="12"/>
  <c r="D1697" i="12" s="1"/>
  <c r="C1696" i="12"/>
  <c r="D1696" i="12" s="1"/>
  <c r="C1695" i="12"/>
  <c r="D1695" i="12" s="1"/>
  <c r="C1694" i="12"/>
  <c r="D1694" i="12" s="1"/>
  <c r="C1693" i="12"/>
  <c r="D1693" i="12" s="1"/>
  <c r="C1692" i="12"/>
  <c r="D1692" i="12" s="1"/>
  <c r="C1691" i="12"/>
  <c r="D1691" i="12" s="1"/>
  <c r="C1690" i="12"/>
  <c r="D1690" i="12" s="1"/>
  <c r="C1689" i="12"/>
  <c r="D1689" i="12" s="1"/>
  <c r="C1688" i="12"/>
  <c r="D1688" i="12" s="1"/>
  <c r="C1687" i="12"/>
  <c r="D1687" i="12" s="1"/>
  <c r="C1686" i="12"/>
  <c r="D1686" i="12" s="1"/>
  <c r="C1685" i="12"/>
  <c r="D1685" i="12" s="1"/>
  <c r="C1684" i="12"/>
  <c r="D1684" i="12" s="1"/>
  <c r="C1683" i="12"/>
  <c r="D1683" i="12" s="1"/>
  <c r="C1682" i="12"/>
  <c r="D1682" i="12" s="1"/>
  <c r="C1681" i="12"/>
  <c r="D1681" i="12" s="1"/>
  <c r="C1680" i="12"/>
  <c r="D1680" i="12" s="1"/>
  <c r="C1679" i="12"/>
  <c r="D1679" i="12" s="1"/>
  <c r="C1678" i="12"/>
  <c r="D1678" i="12" s="1"/>
  <c r="C1677" i="12"/>
  <c r="D1677" i="12" s="1"/>
  <c r="C1676" i="12"/>
  <c r="D1676" i="12" s="1"/>
  <c r="C1675" i="12"/>
  <c r="D1675" i="12" s="1"/>
  <c r="C1674" i="12"/>
  <c r="D1674" i="12" s="1"/>
  <c r="C1673" i="12"/>
  <c r="D1673" i="12" s="1"/>
  <c r="C1672" i="12"/>
  <c r="D1672" i="12" s="1"/>
  <c r="C1671" i="12"/>
  <c r="D1671" i="12" s="1"/>
  <c r="C1670" i="12"/>
  <c r="D1670" i="12" s="1"/>
  <c r="C1669" i="12"/>
  <c r="D1669" i="12" s="1"/>
  <c r="C1668" i="12"/>
  <c r="D1668" i="12" s="1"/>
  <c r="C1667" i="12"/>
  <c r="D1667" i="12" s="1"/>
  <c r="C1666" i="12"/>
  <c r="D1666" i="12" s="1"/>
  <c r="C1665" i="12"/>
  <c r="D1665" i="12" s="1"/>
  <c r="C1664" i="12"/>
  <c r="D1664" i="12" s="1"/>
  <c r="C1663" i="12"/>
  <c r="D1663" i="12" s="1"/>
  <c r="C1662" i="12"/>
  <c r="D1662" i="12" s="1"/>
  <c r="C1661" i="12"/>
  <c r="D1661" i="12" s="1"/>
  <c r="C1660" i="12"/>
  <c r="D1660" i="12" s="1"/>
  <c r="C1659" i="12"/>
  <c r="D1659" i="12" s="1"/>
  <c r="C1658" i="12"/>
  <c r="D1658" i="12" s="1"/>
  <c r="C1657" i="12"/>
  <c r="D1657" i="12" s="1"/>
  <c r="C1656" i="12"/>
  <c r="D1656" i="12" s="1"/>
  <c r="C1655" i="12"/>
  <c r="D1655" i="12" s="1"/>
  <c r="C1654" i="12"/>
  <c r="D1654" i="12" s="1"/>
  <c r="C1653" i="12"/>
  <c r="D1653" i="12" s="1"/>
  <c r="C1652" i="12"/>
  <c r="D1652" i="12" s="1"/>
  <c r="C1651" i="12"/>
  <c r="D1651" i="12" s="1"/>
  <c r="C1650" i="12"/>
  <c r="D1650" i="12" s="1"/>
  <c r="C1649" i="12"/>
  <c r="D1649" i="12" s="1"/>
  <c r="C1648" i="12"/>
  <c r="D1648" i="12" s="1"/>
  <c r="C1647" i="12"/>
  <c r="D1647" i="12" s="1"/>
  <c r="C1646" i="12"/>
  <c r="D1646" i="12" s="1"/>
  <c r="C1645" i="12"/>
  <c r="D1645" i="12" s="1"/>
  <c r="C1644" i="12"/>
  <c r="D1644" i="12" s="1"/>
  <c r="C1643" i="12"/>
  <c r="D1643" i="12" s="1"/>
  <c r="C1642" i="12"/>
  <c r="D1642" i="12" s="1"/>
  <c r="C1641" i="12"/>
  <c r="D1641" i="12" s="1"/>
  <c r="C1640" i="12"/>
  <c r="D1640" i="12" s="1"/>
  <c r="C1639" i="12"/>
  <c r="D1639" i="12" s="1"/>
  <c r="C1638" i="12"/>
  <c r="D1638" i="12" s="1"/>
  <c r="C1637" i="12"/>
  <c r="D1637" i="12" s="1"/>
  <c r="C1636" i="12"/>
  <c r="D1636" i="12" s="1"/>
  <c r="C1635" i="12"/>
  <c r="D1635" i="12" s="1"/>
  <c r="C1634" i="12"/>
  <c r="D1634" i="12" s="1"/>
  <c r="C1633" i="12"/>
  <c r="D1633" i="12" s="1"/>
  <c r="C1632" i="12"/>
  <c r="D1632" i="12" s="1"/>
  <c r="C1631" i="12"/>
  <c r="D1631" i="12" s="1"/>
  <c r="C1630" i="12"/>
  <c r="D1630" i="12" s="1"/>
  <c r="C1629" i="12"/>
  <c r="D1629" i="12" s="1"/>
  <c r="C1628" i="12"/>
  <c r="D1628" i="12" s="1"/>
  <c r="C1627" i="12"/>
  <c r="D1627" i="12" s="1"/>
  <c r="C1626" i="12"/>
  <c r="D1626" i="12" s="1"/>
  <c r="C1625" i="12"/>
  <c r="D1625" i="12" s="1"/>
  <c r="C1624" i="12"/>
  <c r="D1624" i="12" s="1"/>
  <c r="C1623" i="12"/>
  <c r="D1623" i="12" s="1"/>
  <c r="C1622" i="12"/>
  <c r="D1622" i="12" s="1"/>
  <c r="C1621" i="12"/>
  <c r="D1621" i="12" s="1"/>
  <c r="C1620" i="12"/>
  <c r="D1620" i="12" s="1"/>
  <c r="C1619" i="12"/>
  <c r="D1619" i="12" s="1"/>
  <c r="C1618" i="12"/>
  <c r="D1618" i="12" s="1"/>
  <c r="C1617" i="12"/>
  <c r="D1617" i="12" s="1"/>
  <c r="C1616" i="12"/>
  <c r="D1616" i="12" s="1"/>
  <c r="C1615" i="12"/>
  <c r="D1615" i="12" s="1"/>
  <c r="C1614" i="12"/>
  <c r="D1614" i="12" s="1"/>
  <c r="C1613" i="12"/>
  <c r="D1613" i="12" s="1"/>
  <c r="C1612" i="12"/>
  <c r="D1612" i="12" s="1"/>
  <c r="C1611" i="12"/>
  <c r="D1611" i="12" s="1"/>
  <c r="C1610" i="12"/>
  <c r="D1610" i="12" s="1"/>
  <c r="C1609" i="12"/>
  <c r="D1609" i="12" s="1"/>
  <c r="C1608" i="12"/>
  <c r="D1608" i="12" s="1"/>
  <c r="C1607" i="12"/>
  <c r="D1607" i="12" s="1"/>
  <c r="C1606" i="12"/>
  <c r="D1606" i="12" s="1"/>
  <c r="C1605" i="12"/>
  <c r="D1605" i="12" s="1"/>
  <c r="C1604" i="12"/>
  <c r="D1604" i="12" s="1"/>
  <c r="C1603" i="12"/>
  <c r="D1603" i="12" s="1"/>
  <c r="C1602" i="12"/>
  <c r="D1602" i="12" s="1"/>
  <c r="C1601" i="12"/>
  <c r="D1601" i="12" s="1"/>
  <c r="C1600" i="12"/>
  <c r="D1600" i="12" s="1"/>
  <c r="C1599" i="12"/>
  <c r="D1599" i="12" s="1"/>
  <c r="C1598" i="12"/>
  <c r="D1598" i="12" s="1"/>
  <c r="C1597" i="12"/>
  <c r="D1597" i="12" s="1"/>
  <c r="C1596" i="12"/>
  <c r="D1596" i="12" s="1"/>
  <c r="C1595" i="12"/>
  <c r="D1595" i="12" s="1"/>
  <c r="C1594" i="12"/>
  <c r="D1594" i="12" s="1"/>
  <c r="C1593" i="12"/>
  <c r="D1593" i="12" s="1"/>
  <c r="C1592" i="12"/>
  <c r="D1592" i="12" s="1"/>
  <c r="C1591" i="12"/>
  <c r="D1591" i="12" s="1"/>
  <c r="C1590" i="12"/>
  <c r="D1590" i="12" s="1"/>
  <c r="C1589" i="12"/>
  <c r="D1589" i="12" s="1"/>
  <c r="C1588" i="12"/>
  <c r="D1588" i="12" s="1"/>
  <c r="C1587" i="12"/>
  <c r="D1587" i="12" s="1"/>
  <c r="C1586" i="12"/>
  <c r="D1586" i="12" s="1"/>
  <c r="C1585" i="12"/>
  <c r="D1585" i="12" s="1"/>
  <c r="C1584" i="12"/>
  <c r="D1584" i="12" s="1"/>
  <c r="C1583" i="12"/>
  <c r="D1583" i="12" s="1"/>
  <c r="C1582" i="12"/>
  <c r="D1582" i="12" s="1"/>
  <c r="C1581" i="12"/>
  <c r="D1581" i="12" s="1"/>
  <c r="C1580" i="12"/>
  <c r="D1580" i="12" s="1"/>
  <c r="C1579" i="12"/>
  <c r="D1579" i="12" s="1"/>
  <c r="C1578" i="12"/>
  <c r="D1578" i="12" s="1"/>
  <c r="C1577" i="12"/>
  <c r="D1577" i="12" s="1"/>
  <c r="C1576" i="12"/>
  <c r="D1576" i="12" s="1"/>
  <c r="C1575" i="12"/>
  <c r="D1575" i="12" s="1"/>
  <c r="C1574" i="12"/>
  <c r="D1574" i="12" s="1"/>
  <c r="C1573" i="12"/>
  <c r="D1573" i="12" s="1"/>
  <c r="C1572" i="12"/>
  <c r="D1572" i="12" s="1"/>
  <c r="C1571" i="12"/>
  <c r="D1571" i="12" s="1"/>
  <c r="C1570" i="12"/>
  <c r="D1570" i="12" s="1"/>
  <c r="C1569" i="12"/>
  <c r="D1569" i="12" s="1"/>
  <c r="C1568" i="12"/>
  <c r="D1568" i="12"/>
  <c r="C1567" i="12"/>
  <c r="D1567" i="12" s="1"/>
  <c r="C1566" i="12"/>
  <c r="D1566" i="12" s="1"/>
  <c r="C1565" i="12"/>
  <c r="D1565" i="12" s="1"/>
  <c r="C1564" i="12"/>
  <c r="D1564" i="12" s="1"/>
  <c r="C1563" i="12"/>
  <c r="D1563" i="12" s="1"/>
  <c r="C1562" i="12"/>
  <c r="D1562" i="12" s="1"/>
  <c r="C1561" i="12"/>
  <c r="D1561" i="12" s="1"/>
  <c r="C1560" i="12"/>
  <c r="D1560" i="12" s="1"/>
  <c r="C1559" i="12"/>
  <c r="D1559" i="12" s="1"/>
  <c r="C1558" i="12"/>
  <c r="D1558" i="12" s="1"/>
  <c r="C1557" i="12"/>
  <c r="D1557" i="12" s="1"/>
  <c r="C1556" i="12"/>
  <c r="D1556" i="12" s="1"/>
  <c r="C1555" i="12"/>
  <c r="D1555" i="12" s="1"/>
  <c r="C1554" i="12"/>
  <c r="D1554" i="12" s="1"/>
  <c r="C1553" i="12"/>
  <c r="D1553" i="12" s="1"/>
  <c r="C1552" i="12"/>
  <c r="D1552" i="12" s="1"/>
  <c r="C1551" i="12"/>
  <c r="D1551" i="12" s="1"/>
  <c r="C1550" i="12"/>
  <c r="D1550" i="12" s="1"/>
  <c r="C1549" i="12"/>
  <c r="D1549" i="12" s="1"/>
  <c r="C1548" i="12"/>
  <c r="D1548" i="12" s="1"/>
  <c r="C1547" i="12"/>
  <c r="D1547" i="12" s="1"/>
  <c r="C1546" i="12"/>
  <c r="D1546" i="12" s="1"/>
  <c r="C1545" i="12"/>
  <c r="D1545" i="12" s="1"/>
  <c r="C1544" i="12"/>
  <c r="D1544" i="12" s="1"/>
  <c r="C1543" i="12"/>
  <c r="D1543" i="12" s="1"/>
  <c r="C1542" i="12"/>
  <c r="D1542" i="12" s="1"/>
  <c r="C1541" i="12"/>
  <c r="D1541" i="12" s="1"/>
  <c r="C1540" i="12"/>
  <c r="D1540" i="12" s="1"/>
  <c r="C1539" i="12"/>
  <c r="D1539" i="12" s="1"/>
  <c r="C1538" i="12"/>
  <c r="D1538" i="12" s="1"/>
  <c r="C1537" i="12"/>
  <c r="D1537" i="12" s="1"/>
  <c r="C1536" i="12"/>
  <c r="D1536" i="12" s="1"/>
  <c r="C1535" i="12"/>
  <c r="D1535" i="12" s="1"/>
  <c r="C1534" i="12"/>
  <c r="D1534" i="12" s="1"/>
  <c r="C1533" i="12"/>
  <c r="D1533" i="12" s="1"/>
  <c r="C1532" i="12"/>
  <c r="D1532" i="12" s="1"/>
  <c r="C1531" i="12"/>
  <c r="D1531" i="12" s="1"/>
  <c r="C1530" i="12"/>
  <c r="D1530" i="12" s="1"/>
  <c r="C1529" i="12"/>
  <c r="D1529" i="12" s="1"/>
  <c r="C1528" i="12"/>
  <c r="D1528" i="12" s="1"/>
  <c r="C1527" i="12"/>
  <c r="D1527" i="12" s="1"/>
  <c r="C1526" i="12"/>
  <c r="D1526" i="12" s="1"/>
  <c r="C1525" i="12"/>
  <c r="D1525" i="12" s="1"/>
  <c r="C1524" i="12"/>
  <c r="D1524" i="12" s="1"/>
  <c r="C1523" i="12"/>
  <c r="D1523" i="12" s="1"/>
  <c r="C1522" i="12"/>
  <c r="D1522" i="12" s="1"/>
  <c r="C1521" i="12"/>
  <c r="D1521" i="12" s="1"/>
  <c r="C1520" i="12"/>
  <c r="D1520" i="12" s="1"/>
  <c r="C1519" i="12"/>
  <c r="D1519" i="12" s="1"/>
  <c r="C1518" i="12"/>
  <c r="D1518" i="12" s="1"/>
  <c r="C1517" i="12"/>
  <c r="D1517" i="12" s="1"/>
  <c r="C1516" i="12"/>
  <c r="D1516" i="12" s="1"/>
  <c r="C1515" i="12"/>
  <c r="D1515" i="12" s="1"/>
  <c r="C1514" i="12"/>
  <c r="D1514" i="12" s="1"/>
  <c r="C1513" i="12"/>
  <c r="D1513" i="12" s="1"/>
  <c r="C1512" i="12"/>
  <c r="D1512" i="12" s="1"/>
  <c r="C1511" i="12"/>
  <c r="D1511" i="12" s="1"/>
  <c r="C1510" i="12"/>
  <c r="D1510" i="12" s="1"/>
  <c r="C1509" i="12"/>
  <c r="D1509" i="12" s="1"/>
  <c r="C1508" i="12"/>
  <c r="D1508" i="12" s="1"/>
  <c r="C1507" i="12"/>
  <c r="D1507" i="12" s="1"/>
  <c r="C1506" i="12"/>
  <c r="D1506" i="12" s="1"/>
  <c r="C1505" i="12"/>
  <c r="D1505" i="12" s="1"/>
  <c r="C1504" i="12"/>
  <c r="D1504" i="12" s="1"/>
  <c r="C1503" i="12"/>
  <c r="D1503" i="12" s="1"/>
  <c r="C1502" i="12"/>
  <c r="D1502" i="12" s="1"/>
  <c r="C1501" i="12"/>
  <c r="D1501" i="12" s="1"/>
  <c r="C1500" i="12"/>
  <c r="D1500" i="12" s="1"/>
  <c r="C1499" i="12"/>
  <c r="D1499" i="12" s="1"/>
  <c r="C1498" i="12"/>
  <c r="D1498" i="12" s="1"/>
  <c r="C1497" i="12"/>
  <c r="D1497" i="12" s="1"/>
  <c r="C1496" i="12"/>
  <c r="D1496" i="12" s="1"/>
  <c r="C1495" i="12"/>
  <c r="D1495" i="12" s="1"/>
  <c r="C1494" i="12"/>
  <c r="D1494" i="12" s="1"/>
  <c r="C1493" i="12"/>
  <c r="D1493" i="12" s="1"/>
  <c r="C1492" i="12"/>
  <c r="D1492" i="12" s="1"/>
  <c r="C1491" i="12"/>
  <c r="D1491" i="12" s="1"/>
  <c r="C1490" i="12"/>
  <c r="D1490" i="12" s="1"/>
  <c r="C1489" i="12"/>
  <c r="D1489" i="12" s="1"/>
  <c r="C1488" i="12"/>
  <c r="D1488" i="12" s="1"/>
  <c r="C1487" i="12"/>
  <c r="D1487" i="12" s="1"/>
  <c r="C1486" i="12"/>
  <c r="D1486" i="12" s="1"/>
  <c r="C1485" i="12"/>
  <c r="D1485" i="12" s="1"/>
  <c r="C1484" i="12"/>
  <c r="D1484" i="12" s="1"/>
  <c r="C1483" i="12"/>
  <c r="D1483" i="12" s="1"/>
  <c r="C1482" i="12"/>
  <c r="D1482" i="12" s="1"/>
  <c r="C1481" i="12"/>
  <c r="D1481" i="12" s="1"/>
  <c r="C1480" i="12"/>
  <c r="D1480" i="12"/>
  <c r="C1479" i="12"/>
  <c r="D1479" i="12" s="1"/>
  <c r="C1478" i="12"/>
  <c r="D1478" i="12" s="1"/>
  <c r="C1477" i="12"/>
  <c r="D1477" i="12" s="1"/>
  <c r="C1476" i="12"/>
  <c r="D1476" i="12" s="1"/>
  <c r="C1475" i="12"/>
  <c r="D1475" i="12" s="1"/>
  <c r="C1474" i="12"/>
  <c r="D1474" i="12" s="1"/>
  <c r="C1473" i="12"/>
  <c r="D1473" i="12" s="1"/>
  <c r="C1472" i="12"/>
  <c r="D1472" i="12" s="1"/>
  <c r="C1471" i="12"/>
  <c r="D1471" i="12" s="1"/>
  <c r="C1470" i="12"/>
  <c r="D1470" i="12" s="1"/>
  <c r="C1469" i="12"/>
  <c r="D1469" i="12" s="1"/>
  <c r="C1468" i="12"/>
  <c r="D1468" i="12" s="1"/>
  <c r="C1467" i="12"/>
  <c r="D1467" i="12" s="1"/>
  <c r="C1466" i="12"/>
  <c r="D1466" i="12" s="1"/>
  <c r="C1465" i="12"/>
  <c r="D1465" i="12" s="1"/>
  <c r="C1464" i="12"/>
  <c r="D1464" i="12" s="1"/>
  <c r="C1463" i="12"/>
  <c r="D1463" i="12" s="1"/>
  <c r="C1462" i="12"/>
  <c r="D1462" i="12" s="1"/>
  <c r="C1461" i="12"/>
  <c r="D1461" i="12" s="1"/>
  <c r="C1460" i="12"/>
  <c r="D1460" i="12" s="1"/>
  <c r="C1459" i="12"/>
  <c r="D1459" i="12" s="1"/>
  <c r="C1458" i="12"/>
  <c r="D1458" i="12" s="1"/>
  <c r="C1457" i="12"/>
  <c r="D1457" i="12" s="1"/>
  <c r="C1456" i="12"/>
  <c r="D1456" i="12" s="1"/>
  <c r="C1455" i="12"/>
  <c r="D1455" i="12" s="1"/>
  <c r="C1454" i="12"/>
  <c r="D1454" i="12" s="1"/>
  <c r="C1453" i="12"/>
  <c r="D1453" i="12" s="1"/>
  <c r="C1452" i="12"/>
  <c r="D1452" i="12" s="1"/>
  <c r="C1451" i="12"/>
  <c r="D1451" i="12" s="1"/>
  <c r="C1450" i="12"/>
  <c r="D1450" i="12" s="1"/>
  <c r="C1449" i="12"/>
  <c r="D1449" i="12" s="1"/>
  <c r="C1448" i="12"/>
  <c r="D1448" i="12" s="1"/>
  <c r="C1447" i="12"/>
  <c r="D1447" i="12" s="1"/>
  <c r="C1446" i="12"/>
  <c r="D1446" i="12" s="1"/>
  <c r="C1445" i="12"/>
  <c r="D1445" i="12" s="1"/>
  <c r="C1444" i="12"/>
  <c r="D1444" i="12" s="1"/>
  <c r="C1443" i="12"/>
  <c r="D1443" i="12" s="1"/>
  <c r="C1442" i="12"/>
  <c r="D1442" i="12" s="1"/>
  <c r="C1441" i="12"/>
  <c r="D1441" i="12" s="1"/>
  <c r="C1440" i="12"/>
  <c r="D1440" i="12" s="1"/>
  <c r="C1439" i="12"/>
  <c r="D1439" i="12" s="1"/>
  <c r="C1438" i="12"/>
  <c r="D1438" i="12" s="1"/>
  <c r="C1437" i="12"/>
  <c r="D1437" i="12" s="1"/>
  <c r="C1436" i="12"/>
  <c r="D1436" i="12" s="1"/>
  <c r="C1435" i="12"/>
  <c r="D1435" i="12" s="1"/>
  <c r="C1434" i="12"/>
  <c r="D1434" i="12" s="1"/>
  <c r="C1433" i="12"/>
  <c r="D1433" i="12" s="1"/>
  <c r="C1432" i="12"/>
  <c r="D1432" i="12" s="1"/>
  <c r="C1431" i="12"/>
  <c r="D1431" i="12" s="1"/>
  <c r="C1430" i="12"/>
  <c r="D1430" i="12" s="1"/>
  <c r="C1429" i="12"/>
  <c r="D1429" i="12" s="1"/>
  <c r="C1428" i="12"/>
  <c r="D1428" i="12" s="1"/>
  <c r="C1427" i="12"/>
  <c r="D1427" i="12" s="1"/>
  <c r="C1426" i="12"/>
  <c r="D1426" i="12" s="1"/>
  <c r="C1425" i="12"/>
  <c r="D1425" i="12" s="1"/>
  <c r="C1424" i="12"/>
  <c r="D1424" i="12" s="1"/>
  <c r="C1423" i="12"/>
  <c r="D1423" i="12" s="1"/>
  <c r="C1422" i="12"/>
  <c r="D1422" i="12" s="1"/>
  <c r="C1421" i="12"/>
  <c r="D1421" i="12" s="1"/>
  <c r="C1420" i="12"/>
  <c r="D1420" i="12" s="1"/>
  <c r="C1419" i="12"/>
  <c r="D1419" i="12" s="1"/>
  <c r="C1418" i="12"/>
  <c r="D1418" i="12" s="1"/>
  <c r="C1417" i="12"/>
  <c r="D1417" i="12" s="1"/>
  <c r="C1416" i="12"/>
  <c r="D1416" i="12" s="1"/>
  <c r="C1415" i="12"/>
  <c r="D1415" i="12" s="1"/>
  <c r="C1414" i="12"/>
  <c r="D1414" i="12" s="1"/>
  <c r="C1413" i="12"/>
  <c r="D1413" i="12" s="1"/>
  <c r="C1412" i="12"/>
  <c r="D1412" i="12" s="1"/>
  <c r="C1411" i="12"/>
  <c r="D1411" i="12" s="1"/>
  <c r="C1410" i="12"/>
  <c r="D1410" i="12" s="1"/>
  <c r="C1409" i="12"/>
  <c r="D1409" i="12" s="1"/>
  <c r="C1408" i="12"/>
  <c r="D1408" i="12" s="1"/>
  <c r="C1407" i="12"/>
  <c r="D1407" i="12" s="1"/>
  <c r="C1406" i="12"/>
  <c r="D1406" i="12" s="1"/>
  <c r="C1405" i="12"/>
  <c r="D1405" i="12" s="1"/>
  <c r="C1404" i="12"/>
  <c r="D1404" i="12" s="1"/>
  <c r="C1403" i="12"/>
  <c r="D1403" i="12" s="1"/>
  <c r="C1402" i="12"/>
  <c r="D1402" i="12" s="1"/>
  <c r="C1401" i="12"/>
  <c r="D1401" i="12" s="1"/>
  <c r="C1400" i="12"/>
  <c r="D1400" i="12" s="1"/>
  <c r="C1399" i="12"/>
  <c r="D1399" i="12" s="1"/>
  <c r="C1398" i="12"/>
  <c r="D1398" i="12" s="1"/>
  <c r="C1397" i="12"/>
  <c r="D1397" i="12" s="1"/>
  <c r="C1396" i="12"/>
  <c r="D1396" i="12" s="1"/>
  <c r="C1395" i="12"/>
  <c r="D1395" i="12" s="1"/>
  <c r="C1394" i="12"/>
  <c r="D1394" i="12" s="1"/>
  <c r="C1393" i="12"/>
  <c r="D1393" i="12" s="1"/>
  <c r="C1392" i="12"/>
  <c r="D1392" i="12" s="1"/>
  <c r="C1391" i="12"/>
  <c r="D1391" i="12" s="1"/>
  <c r="C1390" i="12"/>
  <c r="D1390" i="12" s="1"/>
  <c r="C1389" i="12"/>
  <c r="D1389" i="12" s="1"/>
  <c r="C1388" i="12"/>
  <c r="D1388" i="12" s="1"/>
  <c r="C1387" i="12"/>
  <c r="D1387" i="12" s="1"/>
  <c r="C1386" i="12"/>
  <c r="D1386" i="12" s="1"/>
  <c r="C1385" i="12"/>
  <c r="D1385" i="12" s="1"/>
  <c r="C1384" i="12"/>
  <c r="D1384" i="12" s="1"/>
  <c r="C1383" i="12"/>
  <c r="D1383" i="12" s="1"/>
  <c r="C1382" i="12"/>
  <c r="D1382" i="12" s="1"/>
  <c r="C1381" i="12"/>
  <c r="D1381" i="12" s="1"/>
  <c r="C1380" i="12"/>
  <c r="D1380" i="12" s="1"/>
  <c r="C1379" i="12"/>
  <c r="D1379" i="12" s="1"/>
  <c r="C1378" i="12"/>
  <c r="D1378" i="12" s="1"/>
  <c r="C1377" i="12"/>
  <c r="D1377" i="12" s="1"/>
  <c r="C1376" i="12"/>
  <c r="D1376" i="12" s="1"/>
  <c r="C1375" i="12"/>
  <c r="D1375" i="12" s="1"/>
  <c r="C1374" i="12"/>
  <c r="D1374" i="12" s="1"/>
  <c r="C1373" i="12"/>
  <c r="D1373" i="12" s="1"/>
  <c r="C1372" i="12"/>
  <c r="D1372" i="12" s="1"/>
  <c r="C1371" i="12"/>
  <c r="D1371" i="12" s="1"/>
  <c r="C1370" i="12"/>
  <c r="D1370" i="12" s="1"/>
  <c r="C1369" i="12"/>
  <c r="D1369" i="12" s="1"/>
  <c r="C1368" i="12"/>
  <c r="D1368" i="12" s="1"/>
  <c r="C1367" i="12"/>
  <c r="D1367" i="12" s="1"/>
  <c r="C1366" i="12"/>
  <c r="D1366" i="12" s="1"/>
  <c r="C1365" i="12"/>
  <c r="D1365" i="12" s="1"/>
  <c r="C1364" i="12"/>
  <c r="D1364" i="12" s="1"/>
  <c r="C1363" i="12"/>
  <c r="D1363" i="12" s="1"/>
  <c r="C1362" i="12"/>
  <c r="D1362" i="12" s="1"/>
  <c r="C1361" i="12"/>
  <c r="D1361" i="12" s="1"/>
  <c r="C1360" i="12"/>
  <c r="D1360" i="12" s="1"/>
  <c r="C1359" i="12"/>
  <c r="D1359" i="12" s="1"/>
  <c r="C1358" i="12"/>
  <c r="D1358" i="12" s="1"/>
  <c r="C1357" i="12"/>
  <c r="D1357" i="12" s="1"/>
  <c r="C1356" i="12"/>
  <c r="D1356" i="12" s="1"/>
  <c r="C1355" i="12"/>
  <c r="D1355" i="12" s="1"/>
  <c r="C1354" i="12"/>
  <c r="D1354" i="12" s="1"/>
  <c r="C1353" i="12"/>
  <c r="D1353" i="12" s="1"/>
  <c r="C1352" i="12"/>
  <c r="D1352" i="12" s="1"/>
  <c r="C1351" i="12"/>
  <c r="D1351" i="12" s="1"/>
  <c r="C1350" i="12"/>
  <c r="D1350" i="12" s="1"/>
  <c r="C1349" i="12"/>
  <c r="D1349" i="12" s="1"/>
  <c r="C1348" i="12"/>
  <c r="D1348" i="12" s="1"/>
  <c r="C1347" i="12"/>
  <c r="D1347" i="12" s="1"/>
  <c r="C1346" i="12"/>
  <c r="D1346" i="12" s="1"/>
  <c r="C1345" i="12"/>
  <c r="D1345" i="12" s="1"/>
  <c r="C1344" i="12"/>
  <c r="D1344" i="12" s="1"/>
  <c r="C1343" i="12"/>
  <c r="D1343" i="12" s="1"/>
  <c r="C1342" i="12"/>
  <c r="D1342" i="12" s="1"/>
  <c r="C1341" i="12"/>
  <c r="D1341" i="12" s="1"/>
  <c r="C1340" i="12"/>
  <c r="D1340" i="12" s="1"/>
  <c r="C1339" i="12"/>
  <c r="D1339" i="12" s="1"/>
  <c r="C1338" i="12"/>
  <c r="D1338" i="12" s="1"/>
  <c r="C1337" i="12"/>
  <c r="D1337" i="12" s="1"/>
  <c r="C1336" i="12"/>
  <c r="D1336" i="12" s="1"/>
  <c r="C1335" i="12"/>
  <c r="D1335" i="12" s="1"/>
  <c r="C1334" i="12"/>
  <c r="D1334" i="12" s="1"/>
  <c r="C1333" i="12"/>
  <c r="D1333" i="12" s="1"/>
  <c r="C1332" i="12"/>
  <c r="D1332" i="12" s="1"/>
  <c r="C1331" i="12"/>
  <c r="D1331" i="12" s="1"/>
  <c r="C1330" i="12"/>
  <c r="D1330" i="12" s="1"/>
  <c r="C1329" i="12"/>
  <c r="D1329" i="12" s="1"/>
  <c r="C1328" i="12"/>
  <c r="D1328" i="12" s="1"/>
  <c r="C1327" i="12"/>
  <c r="D1327" i="12" s="1"/>
  <c r="C1326" i="12"/>
  <c r="D1326" i="12" s="1"/>
  <c r="C1325" i="12"/>
  <c r="D1325" i="12" s="1"/>
  <c r="C1324" i="12"/>
  <c r="D1324" i="12" s="1"/>
  <c r="C1323" i="12"/>
  <c r="D1323" i="12" s="1"/>
  <c r="C1322" i="12"/>
  <c r="D1322" i="12" s="1"/>
  <c r="C1321" i="12"/>
  <c r="D1321" i="12" s="1"/>
  <c r="C1320" i="12"/>
  <c r="D1320" i="12" s="1"/>
  <c r="C1319" i="12"/>
  <c r="D1319" i="12" s="1"/>
  <c r="C1318" i="12"/>
  <c r="D1318" i="12" s="1"/>
  <c r="C1317" i="12"/>
  <c r="D1317" i="12" s="1"/>
  <c r="C1316" i="12"/>
  <c r="D1316" i="12" s="1"/>
  <c r="C1315" i="12"/>
  <c r="D1315" i="12" s="1"/>
  <c r="C1314" i="12"/>
  <c r="D1314" i="12" s="1"/>
  <c r="C1313" i="12"/>
  <c r="D1313" i="12" s="1"/>
  <c r="C1312" i="12"/>
  <c r="D1312" i="12" s="1"/>
  <c r="C1311" i="12"/>
  <c r="D1311" i="12" s="1"/>
  <c r="C1310" i="12"/>
  <c r="D1310" i="12" s="1"/>
  <c r="C1309" i="12"/>
  <c r="D1309" i="12" s="1"/>
  <c r="C1308" i="12"/>
  <c r="D1308" i="12" s="1"/>
  <c r="C1307" i="12"/>
  <c r="D1307" i="12" s="1"/>
  <c r="C1306" i="12"/>
  <c r="D1306" i="12" s="1"/>
  <c r="C1305" i="12"/>
  <c r="D1305" i="12" s="1"/>
  <c r="C1304" i="12"/>
  <c r="D1304" i="12" s="1"/>
  <c r="C1303" i="12"/>
  <c r="D1303" i="12" s="1"/>
  <c r="C1302" i="12"/>
  <c r="D1302" i="12" s="1"/>
  <c r="C1301" i="12"/>
  <c r="D1301" i="12" s="1"/>
  <c r="C1300" i="12"/>
  <c r="D1300" i="12" s="1"/>
  <c r="C1299" i="12"/>
  <c r="D1299" i="12" s="1"/>
  <c r="C1298" i="12"/>
  <c r="D1298" i="12" s="1"/>
  <c r="C1297" i="12"/>
  <c r="D1297" i="12" s="1"/>
  <c r="C1296" i="12"/>
  <c r="D1296" i="12" s="1"/>
  <c r="C1295" i="12"/>
  <c r="D1295" i="12" s="1"/>
  <c r="C1294" i="12"/>
  <c r="D1294" i="12" s="1"/>
  <c r="C1293" i="12"/>
  <c r="D1293" i="12" s="1"/>
  <c r="C1292" i="12"/>
  <c r="D1292" i="12" s="1"/>
  <c r="C1291" i="12"/>
  <c r="D1291" i="12" s="1"/>
  <c r="C1290" i="12"/>
  <c r="D1290" i="12" s="1"/>
  <c r="C1289" i="12"/>
  <c r="D1289" i="12" s="1"/>
  <c r="C1288" i="12"/>
  <c r="D1288" i="12" s="1"/>
  <c r="C1287" i="12"/>
  <c r="D1287" i="12" s="1"/>
  <c r="C1286" i="12"/>
  <c r="D1286" i="12" s="1"/>
  <c r="C1285" i="12"/>
  <c r="D1285" i="12" s="1"/>
  <c r="C1284" i="12"/>
  <c r="D1284" i="12" s="1"/>
  <c r="C1283" i="12"/>
  <c r="D1283" i="12" s="1"/>
  <c r="C1282" i="12"/>
  <c r="D1282" i="12" s="1"/>
  <c r="C1281" i="12"/>
  <c r="D1281" i="12" s="1"/>
  <c r="C1280" i="12"/>
  <c r="D1280" i="12" s="1"/>
  <c r="C1279" i="12"/>
  <c r="D1279" i="12" s="1"/>
  <c r="C1278" i="12"/>
  <c r="D1278" i="12" s="1"/>
  <c r="C1277" i="12"/>
  <c r="D1277" i="12" s="1"/>
  <c r="C1276" i="12"/>
  <c r="D1276" i="12" s="1"/>
  <c r="C1275" i="12"/>
  <c r="D1275" i="12" s="1"/>
  <c r="C1274" i="12"/>
  <c r="D1274" i="12" s="1"/>
  <c r="C1273" i="12"/>
  <c r="D1273" i="12" s="1"/>
  <c r="C1272" i="12"/>
  <c r="D1272" i="12" s="1"/>
  <c r="C1271" i="12"/>
  <c r="D1271" i="12" s="1"/>
  <c r="C1270" i="12"/>
  <c r="D1270" i="12" s="1"/>
  <c r="C1269" i="12"/>
  <c r="D1269" i="12" s="1"/>
  <c r="C1268" i="12"/>
  <c r="D1268" i="12" s="1"/>
  <c r="C1267" i="12"/>
  <c r="D1267" i="12" s="1"/>
  <c r="C1266" i="12"/>
  <c r="D1266" i="12" s="1"/>
  <c r="C1265" i="12"/>
  <c r="D1265" i="12" s="1"/>
  <c r="C1264" i="12"/>
  <c r="D1264" i="12" s="1"/>
  <c r="C1263" i="12"/>
  <c r="D1263" i="12" s="1"/>
  <c r="C1262" i="12"/>
  <c r="D1262" i="12" s="1"/>
  <c r="C1261" i="12"/>
  <c r="D1261" i="12" s="1"/>
  <c r="C1260" i="12"/>
  <c r="D1260" i="12" s="1"/>
  <c r="C1259" i="12"/>
  <c r="D1259" i="12" s="1"/>
  <c r="C1258" i="12"/>
  <c r="D1258" i="12" s="1"/>
  <c r="C1257" i="12"/>
  <c r="D1257" i="12" s="1"/>
  <c r="C1256" i="12"/>
  <c r="D1256" i="12" s="1"/>
  <c r="C1255" i="12"/>
  <c r="D1255" i="12" s="1"/>
  <c r="C1254" i="12"/>
  <c r="D1254" i="12" s="1"/>
  <c r="C1253" i="12"/>
  <c r="D1253" i="12" s="1"/>
  <c r="C1252" i="12"/>
  <c r="D1252" i="12" s="1"/>
  <c r="C1251" i="12"/>
  <c r="D1251" i="12" s="1"/>
  <c r="C1250" i="12"/>
  <c r="D1250" i="12" s="1"/>
  <c r="C1249" i="12"/>
  <c r="D1249" i="12" s="1"/>
  <c r="C1248" i="12"/>
  <c r="D1248" i="12"/>
  <c r="C1247" i="12"/>
  <c r="D1247" i="12" s="1"/>
  <c r="C1246" i="12"/>
  <c r="D1246" i="12" s="1"/>
  <c r="C1245" i="12"/>
  <c r="D1245" i="12" s="1"/>
  <c r="C1244" i="12"/>
  <c r="D1244" i="12" s="1"/>
  <c r="C1243" i="12"/>
  <c r="D1243" i="12" s="1"/>
  <c r="C1242" i="12"/>
  <c r="D1242" i="12" s="1"/>
  <c r="C1241" i="12"/>
  <c r="D1241" i="12" s="1"/>
  <c r="C1240" i="12"/>
  <c r="D1240" i="12" s="1"/>
  <c r="C1239" i="12"/>
  <c r="D1239" i="12" s="1"/>
  <c r="C1238" i="12"/>
  <c r="D1238" i="12" s="1"/>
  <c r="C1237" i="12"/>
  <c r="D1237" i="12" s="1"/>
  <c r="C1236" i="12"/>
  <c r="D1236" i="12" s="1"/>
  <c r="C1235" i="12"/>
  <c r="D1235" i="12" s="1"/>
  <c r="C1234" i="12"/>
  <c r="D1234" i="12" s="1"/>
  <c r="C1233" i="12"/>
  <c r="D1233" i="12" s="1"/>
  <c r="C1232" i="12"/>
  <c r="D1232" i="12" s="1"/>
  <c r="C1231" i="12"/>
  <c r="D1231" i="12" s="1"/>
  <c r="C1230" i="12"/>
  <c r="D1230" i="12" s="1"/>
  <c r="C1229" i="12"/>
  <c r="D1229" i="12" s="1"/>
  <c r="C1228" i="12"/>
  <c r="D1228" i="12" s="1"/>
  <c r="C1227" i="12"/>
  <c r="D1227" i="12" s="1"/>
  <c r="C1226" i="12"/>
  <c r="D1226" i="12" s="1"/>
  <c r="C1225" i="12"/>
  <c r="D1225" i="12" s="1"/>
  <c r="C1224" i="12"/>
  <c r="D1224" i="12"/>
  <c r="C1223" i="12"/>
  <c r="D1223" i="12" s="1"/>
  <c r="C1222" i="12"/>
  <c r="D1222" i="12" s="1"/>
  <c r="C1221" i="12"/>
  <c r="D1221" i="12" s="1"/>
  <c r="C1220" i="12"/>
  <c r="D1220" i="12" s="1"/>
  <c r="C1219" i="12"/>
  <c r="D1219" i="12" s="1"/>
  <c r="C1218" i="12"/>
  <c r="D1218" i="12" s="1"/>
  <c r="C1217" i="12"/>
  <c r="D1217" i="12" s="1"/>
  <c r="C1216" i="12"/>
  <c r="D1216" i="12" s="1"/>
  <c r="C1215" i="12"/>
  <c r="D1215" i="12" s="1"/>
  <c r="C1214" i="12"/>
  <c r="D1214" i="12" s="1"/>
  <c r="C1213" i="12"/>
  <c r="D1213" i="12" s="1"/>
  <c r="C1212" i="12"/>
  <c r="D1212" i="12" s="1"/>
  <c r="C1211" i="12"/>
  <c r="D1211" i="12" s="1"/>
  <c r="C1210" i="12"/>
  <c r="D1210" i="12" s="1"/>
  <c r="C1209" i="12"/>
  <c r="D1209" i="12" s="1"/>
  <c r="C1208" i="12"/>
  <c r="D1208" i="12" s="1"/>
  <c r="C1207" i="12"/>
  <c r="D1207" i="12" s="1"/>
  <c r="C1206" i="12"/>
  <c r="D1206" i="12" s="1"/>
  <c r="C1205" i="12"/>
  <c r="D1205" i="12" s="1"/>
  <c r="C1204" i="12"/>
  <c r="D1204" i="12" s="1"/>
  <c r="C1203" i="12"/>
  <c r="D1203" i="12" s="1"/>
  <c r="C1202" i="12"/>
  <c r="D1202" i="12" s="1"/>
  <c r="C1201" i="12"/>
  <c r="D1201" i="12" s="1"/>
  <c r="C1200" i="12"/>
  <c r="D1200" i="12" s="1"/>
  <c r="C1199" i="12"/>
  <c r="D1199" i="12" s="1"/>
  <c r="C1198" i="12"/>
  <c r="D1198" i="12" s="1"/>
  <c r="C1197" i="12"/>
  <c r="D1197" i="12" s="1"/>
  <c r="C1196" i="12"/>
  <c r="D1196" i="12" s="1"/>
  <c r="C1195" i="12"/>
  <c r="D1195" i="12" s="1"/>
  <c r="C1194" i="12"/>
  <c r="D1194" i="12" s="1"/>
  <c r="C1193" i="12"/>
  <c r="D1193" i="12" s="1"/>
  <c r="C1192" i="12"/>
  <c r="D1192" i="12" s="1"/>
  <c r="C1191" i="12"/>
  <c r="D1191" i="12" s="1"/>
  <c r="C1190" i="12"/>
  <c r="D1190" i="12" s="1"/>
  <c r="C1189" i="12"/>
  <c r="D1189" i="12" s="1"/>
  <c r="C1188" i="12"/>
  <c r="D1188" i="12" s="1"/>
  <c r="C1187" i="12"/>
  <c r="D1187" i="12" s="1"/>
  <c r="C1186" i="12"/>
  <c r="D1186" i="12" s="1"/>
  <c r="C1185" i="12"/>
  <c r="D1185" i="12" s="1"/>
  <c r="C1184" i="12"/>
  <c r="D1184" i="12" s="1"/>
  <c r="C1183" i="12"/>
  <c r="D1183" i="12" s="1"/>
  <c r="C1182" i="12"/>
  <c r="D1182" i="12" s="1"/>
  <c r="C1181" i="12"/>
  <c r="D1181" i="12" s="1"/>
  <c r="C1180" i="12"/>
  <c r="D1180" i="12" s="1"/>
  <c r="C1179" i="12"/>
  <c r="D1179" i="12" s="1"/>
  <c r="C1178" i="12"/>
  <c r="D1178" i="12" s="1"/>
  <c r="C1177" i="12"/>
  <c r="D1177" i="12" s="1"/>
  <c r="C1176" i="12"/>
  <c r="D1176" i="12" s="1"/>
  <c r="C1175" i="12"/>
  <c r="D1175" i="12" s="1"/>
  <c r="C1174" i="12"/>
  <c r="D1174" i="12" s="1"/>
  <c r="C1173" i="12"/>
  <c r="D1173" i="12" s="1"/>
  <c r="C1172" i="12"/>
  <c r="D1172" i="12" s="1"/>
  <c r="C1171" i="12"/>
  <c r="D1171" i="12" s="1"/>
  <c r="C1170" i="12"/>
  <c r="D1170" i="12" s="1"/>
  <c r="C1169" i="12"/>
  <c r="D1169" i="12" s="1"/>
  <c r="C1168" i="12"/>
  <c r="D1168" i="12" s="1"/>
  <c r="C1167" i="12"/>
  <c r="D1167" i="12" s="1"/>
  <c r="C1166" i="12"/>
  <c r="D1166" i="12" s="1"/>
  <c r="C1165" i="12"/>
  <c r="D1165" i="12" s="1"/>
  <c r="C1164" i="12"/>
  <c r="D1164" i="12" s="1"/>
  <c r="C1163" i="12"/>
  <c r="D1163" i="12" s="1"/>
  <c r="C1162" i="12"/>
  <c r="D1162" i="12" s="1"/>
  <c r="C1161" i="12"/>
  <c r="D1161" i="12" s="1"/>
  <c r="C1160" i="12"/>
  <c r="D1160" i="12" s="1"/>
  <c r="C1159" i="12"/>
  <c r="D1159" i="12" s="1"/>
  <c r="C1158" i="12"/>
  <c r="D1158" i="12" s="1"/>
  <c r="C1157" i="12"/>
  <c r="D1157" i="12" s="1"/>
  <c r="C1156" i="12"/>
  <c r="D1156" i="12" s="1"/>
  <c r="C1155" i="12"/>
  <c r="D1155" i="12" s="1"/>
  <c r="C1154" i="12"/>
  <c r="D1154" i="12" s="1"/>
  <c r="C1153" i="12"/>
  <c r="D1153" i="12" s="1"/>
  <c r="C1152" i="12"/>
  <c r="D1152" i="12" s="1"/>
  <c r="C1151" i="12"/>
  <c r="D1151" i="12" s="1"/>
  <c r="C1150" i="12"/>
  <c r="D1150" i="12" s="1"/>
  <c r="C1149" i="12"/>
  <c r="D1149" i="12" s="1"/>
  <c r="C1148" i="12"/>
  <c r="D1148" i="12" s="1"/>
  <c r="C1147" i="12"/>
  <c r="D1147" i="12" s="1"/>
  <c r="C1146" i="12"/>
  <c r="D1146" i="12" s="1"/>
  <c r="C1145" i="12"/>
  <c r="D1145" i="12" s="1"/>
  <c r="C1144" i="12"/>
  <c r="D1144" i="12" s="1"/>
  <c r="C1143" i="12"/>
  <c r="D1143" i="12" s="1"/>
  <c r="C1142" i="12"/>
  <c r="D1142" i="12" s="1"/>
  <c r="C1141" i="12"/>
  <c r="D1141" i="12" s="1"/>
  <c r="C1140" i="12"/>
  <c r="D1140" i="12" s="1"/>
  <c r="C1139" i="12"/>
  <c r="D1139" i="12" s="1"/>
  <c r="C1138" i="12"/>
  <c r="D1138" i="12" s="1"/>
  <c r="C1137" i="12"/>
  <c r="D1137" i="12" s="1"/>
  <c r="C1136" i="12"/>
  <c r="D1136" i="12" s="1"/>
  <c r="C1135" i="12"/>
  <c r="D1135" i="12" s="1"/>
  <c r="C1134" i="12"/>
  <c r="D1134" i="12" s="1"/>
  <c r="C1133" i="12"/>
  <c r="D1133" i="12" s="1"/>
  <c r="C1132" i="12"/>
  <c r="D1132" i="12" s="1"/>
  <c r="C1131" i="12"/>
  <c r="D1131" i="12" s="1"/>
  <c r="C1130" i="12"/>
  <c r="D1130" i="12" s="1"/>
  <c r="C1129" i="12"/>
  <c r="D1129" i="12" s="1"/>
  <c r="C1128" i="12"/>
  <c r="D1128" i="12" s="1"/>
  <c r="C1127" i="12"/>
  <c r="D1127" i="12" s="1"/>
  <c r="C1126" i="12"/>
  <c r="D1126" i="12" s="1"/>
  <c r="C1125" i="12"/>
  <c r="D1125" i="12" s="1"/>
  <c r="C1124" i="12"/>
  <c r="D1124" i="12" s="1"/>
  <c r="C1123" i="12"/>
  <c r="D1123" i="12" s="1"/>
  <c r="C1122" i="12"/>
  <c r="D1122" i="12" s="1"/>
  <c r="C1121" i="12"/>
  <c r="D1121" i="12" s="1"/>
  <c r="C1120" i="12"/>
  <c r="D1120" i="12" s="1"/>
  <c r="C1119" i="12"/>
  <c r="D1119" i="12" s="1"/>
  <c r="C1118" i="12"/>
  <c r="D1118" i="12" s="1"/>
  <c r="C1117" i="12"/>
  <c r="D1117" i="12" s="1"/>
  <c r="C1116" i="12"/>
  <c r="D1116" i="12" s="1"/>
  <c r="C1115" i="12"/>
  <c r="D1115" i="12" s="1"/>
  <c r="C1114" i="12"/>
  <c r="D1114" i="12" s="1"/>
  <c r="C1113" i="12"/>
  <c r="D1113" i="12" s="1"/>
  <c r="C1112" i="12"/>
  <c r="D1112" i="12" s="1"/>
  <c r="C1111" i="12"/>
  <c r="D1111" i="12" s="1"/>
  <c r="C1110" i="12"/>
  <c r="D1110" i="12" s="1"/>
  <c r="C1109" i="12"/>
  <c r="D1109" i="12" s="1"/>
  <c r="C1108" i="12"/>
  <c r="D1108" i="12" s="1"/>
  <c r="C1107" i="12"/>
  <c r="D1107" i="12" s="1"/>
  <c r="C1106" i="12"/>
  <c r="D1106" i="12" s="1"/>
  <c r="C1105" i="12"/>
  <c r="D1105" i="12" s="1"/>
  <c r="C1104" i="12"/>
  <c r="D1104" i="12" s="1"/>
  <c r="C1103" i="12"/>
  <c r="D1103" i="12" s="1"/>
  <c r="C1102" i="12"/>
  <c r="D1102" i="12" s="1"/>
  <c r="C1101" i="12"/>
  <c r="D1101" i="12" s="1"/>
  <c r="C1100" i="12"/>
  <c r="D1100" i="12" s="1"/>
  <c r="C1099" i="12"/>
  <c r="D1099" i="12" s="1"/>
  <c r="C1098" i="12"/>
  <c r="D1098" i="12" s="1"/>
  <c r="C1097" i="12"/>
  <c r="D1097" i="12" s="1"/>
  <c r="C1096" i="12"/>
  <c r="D1096" i="12" s="1"/>
  <c r="C1095" i="12"/>
  <c r="D1095" i="12" s="1"/>
  <c r="C1094" i="12"/>
  <c r="D1094" i="12" s="1"/>
  <c r="C1093" i="12"/>
  <c r="D1093" i="12" s="1"/>
  <c r="C1092" i="12"/>
  <c r="D1092" i="12" s="1"/>
  <c r="C1091" i="12"/>
  <c r="D1091" i="12" s="1"/>
  <c r="C1090" i="12"/>
  <c r="D1090" i="12" s="1"/>
  <c r="C1089" i="12"/>
  <c r="D1089" i="12" s="1"/>
  <c r="C1088" i="12"/>
  <c r="D1088" i="12" s="1"/>
  <c r="C1087" i="12"/>
  <c r="D1087" i="12" s="1"/>
  <c r="C1086" i="12"/>
  <c r="D1086" i="12" s="1"/>
  <c r="C1085" i="12"/>
  <c r="D1085" i="12" s="1"/>
  <c r="C1084" i="12"/>
  <c r="D1084" i="12" s="1"/>
  <c r="C1083" i="12"/>
  <c r="D1083" i="12" s="1"/>
  <c r="C1082" i="12"/>
  <c r="D1082" i="12" s="1"/>
  <c r="C1081" i="12"/>
  <c r="D1081" i="12" s="1"/>
  <c r="C1080" i="12"/>
  <c r="D1080" i="12" s="1"/>
  <c r="C1079" i="12"/>
  <c r="D1079" i="12" s="1"/>
  <c r="C1078" i="12"/>
  <c r="D1078" i="12" s="1"/>
  <c r="C1077" i="12"/>
  <c r="D1077" i="12" s="1"/>
  <c r="C1076" i="12"/>
  <c r="D1076" i="12" s="1"/>
  <c r="C1075" i="12"/>
  <c r="D1075" i="12" s="1"/>
  <c r="C1074" i="12"/>
  <c r="D1074" i="12" s="1"/>
  <c r="C1073" i="12"/>
  <c r="D1073" i="12" s="1"/>
  <c r="C1072" i="12"/>
  <c r="D1072" i="12" s="1"/>
  <c r="C1071" i="12"/>
  <c r="D1071" i="12" s="1"/>
  <c r="C1070" i="12"/>
  <c r="D1070" i="12" s="1"/>
  <c r="C1069" i="12"/>
  <c r="D1069" i="12" s="1"/>
  <c r="C1068" i="12"/>
  <c r="D1068" i="12" s="1"/>
  <c r="C1067" i="12"/>
  <c r="D1067" i="12" s="1"/>
  <c r="C1066" i="12"/>
  <c r="D1066" i="12" s="1"/>
  <c r="C1065" i="12"/>
  <c r="D1065" i="12" s="1"/>
  <c r="C1064" i="12"/>
  <c r="D1064" i="12" s="1"/>
  <c r="C1063" i="12"/>
  <c r="D1063" i="12" s="1"/>
  <c r="C1062" i="12"/>
  <c r="D1062" i="12" s="1"/>
  <c r="C1061" i="12"/>
  <c r="D1061" i="12" s="1"/>
  <c r="C1060" i="12"/>
  <c r="D1060" i="12" s="1"/>
  <c r="C1059" i="12"/>
  <c r="D1059" i="12" s="1"/>
  <c r="C1058" i="12"/>
  <c r="D1058" i="12" s="1"/>
  <c r="C1057" i="12"/>
  <c r="D1057" i="12" s="1"/>
  <c r="C1056" i="12"/>
  <c r="D1056" i="12" s="1"/>
  <c r="C1055" i="12"/>
  <c r="D1055" i="12" s="1"/>
  <c r="C1054" i="12"/>
  <c r="D1054" i="12" s="1"/>
  <c r="C1053" i="12"/>
  <c r="D1053" i="12" s="1"/>
  <c r="C1052" i="12"/>
  <c r="D1052" i="12" s="1"/>
  <c r="C1051" i="12"/>
  <c r="D1051" i="12" s="1"/>
  <c r="C1050" i="12"/>
  <c r="D1050" i="12" s="1"/>
  <c r="C1049" i="12"/>
  <c r="D1049" i="12" s="1"/>
  <c r="C1048" i="12"/>
  <c r="D1048" i="12" s="1"/>
  <c r="C1047" i="12"/>
  <c r="D1047" i="12" s="1"/>
  <c r="C1046" i="12"/>
  <c r="D1046" i="12" s="1"/>
  <c r="C1045" i="12"/>
  <c r="D1045" i="12" s="1"/>
  <c r="C1044" i="12"/>
  <c r="D1044" i="12" s="1"/>
  <c r="C1043" i="12"/>
  <c r="D1043" i="12" s="1"/>
  <c r="C1042" i="12"/>
  <c r="D1042" i="12" s="1"/>
  <c r="C1041" i="12"/>
  <c r="D1041" i="12" s="1"/>
  <c r="C1040" i="12"/>
  <c r="D1040" i="12" s="1"/>
  <c r="C1039" i="12"/>
  <c r="D1039" i="12" s="1"/>
  <c r="C1038" i="12"/>
  <c r="D1038" i="12" s="1"/>
  <c r="C1037" i="12"/>
  <c r="D1037" i="12" s="1"/>
  <c r="C1036" i="12"/>
  <c r="D1036" i="12" s="1"/>
  <c r="C1035" i="12"/>
  <c r="D1035" i="12" s="1"/>
  <c r="C1034" i="12"/>
  <c r="D1034" i="12" s="1"/>
  <c r="C1033" i="12"/>
  <c r="D1033" i="12" s="1"/>
  <c r="C1032" i="12"/>
  <c r="D1032" i="12" s="1"/>
  <c r="C1031" i="12"/>
  <c r="D1031" i="12" s="1"/>
  <c r="C1030" i="12"/>
  <c r="D1030" i="12" s="1"/>
  <c r="C1029" i="12"/>
  <c r="D1029" i="12" s="1"/>
  <c r="C1028" i="12"/>
  <c r="D1028" i="12" s="1"/>
  <c r="C1027" i="12"/>
  <c r="D1027" i="12" s="1"/>
  <c r="C1026" i="12"/>
  <c r="D1026" i="12" s="1"/>
  <c r="C1025" i="12"/>
  <c r="D1025" i="12" s="1"/>
  <c r="C1024" i="12"/>
  <c r="D1024" i="12" s="1"/>
  <c r="C1023" i="12"/>
  <c r="D1023" i="12" s="1"/>
  <c r="C1022" i="12"/>
  <c r="D1022" i="12" s="1"/>
  <c r="C1021" i="12"/>
  <c r="D1021" i="12" s="1"/>
  <c r="C1020" i="12"/>
  <c r="D1020" i="12" s="1"/>
  <c r="C1019" i="12"/>
  <c r="D1019" i="12" s="1"/>
  <c r="C1018" i="12"/>
  <c r="D1018" i="12" s="1"/>
  <c r="C1017" i="12"/>
  <c r="D1017" i="12" s="1"/>
  <c r="C1016" i="12"/>
  <c r="D1016" i="12" s="1"/>
  <c r="C1015" i="12"/>
  <c r="D1015" i="12" s="1"/>
  <c r="C1014" i="12"/>
  <c r="D1014" i="12" s="1"/>
  <c r="C1013" i="12"/>
  <c r="D1013" i="12" s="1"/>
  <c r="C1012" i="12"/>
  <c r="D1012" i="12" s="1"/>
  <c r="C1011" i="12"/>
  <c r="D1011" i="12" s="1"/>
  <c r="C1010" i="12"/>
  <c r="D1010" i="12" s="1"/>
  <c r="C1009" i="12"/>
  <c r="D1009" i="12" s="1"/>
  <c r="C1008" i="12"/>
  <c r="D1008" i="12" s="1"/>
  <c r="C1007" i="12"/>
  <c r="D1007" i="12" s="1"/>
  <c r="C1006" i="12"/>
  <c r="D1006" i="12" s="1"/>
  <c r="C1005" i="12"/>
  <c r="D1005" i="12" s="1"/>
  <c r="C1004" i="12"/>
  <c r="D1004" i="12" s="1"/>
  <c r="C1003" i="12"/>
  <c r="D1003" i="12" s="1"/>
  <c r="C1002" i="12"/>
  <c r="D1002" i="12" s="1"/>
  <c r="C1001" i="12"/>
  <c r="D1001" i="12" s="1"/>
  <c r="C1000" i="12"/>
  <c r="D1000" i="12"/>
  <c r="C999" i="12"/>
  <c r="D999" i="12" s="1"/>
  <c r="C998" i="12"/>
  <c r="D998" i="12" s="1"/>
  <c r="C997" i="12"/>
  <c r="D997" i="12" s="1"/>
  <c r="C996" i="12"/>
  <c r="D996" i="12" s="1"/>
  <c r="C995" i="12"/>
  <c r="D995" i="12" s="1"/>
  <c r="C994" i="12"/>
  <c r="D994" i="12" s="1"/>
  <c r="C993" i="12"/>
  <c r="D993" i="12" s="1"/>
  <c r="C992" i="12"/>
  <c r="D992" i="12" s="1"/>
  <c r="C991" i="12"/>
  <c r="D991" i="12" s="1"/>
  <c r="C990" i="12"/>
  <c r="D990" i="12" s="1"/>
  <c r="C989" i="12"/>
  <c r="D989" i="12" s="1"/>
  <c r="C988" i="12"/>
  <c r="D988" i="12" s="1"/>
  <c r="C987" i="12"/>
  <c r="D987" i="12" s="1"/>
  <c r="C986" i="12"/>
  <c r="D986" i="12" s="1"/>
  <c r="C985" i="12"/>
  <c r="D985" i="12" s="1"/>
  <c r="C984" i="12"/>
  <c r="D984" i="12" s="1"/>
  <c r="C983" i="12"/>
  <c r="D983" i="12" s="1"/>
  <c r="C982" i="12"/>
  <c r="D982" i="12" s="1"/>
  <c r="C981" i="12"/>
  <c r="D981" i="12" s="1"/>
  <c r="C980" i="12"/>
  <c r="D980" i="12" s="1"/>
  <c r="C979" i="12"/>
  <c r="D979" i="12" s="1"/>
  <c r="C978" i="12"/>
  <c r="D978" i="12" s="1"/>
  <c r="C977" i="12"/>
  <c r="D977" i="12" s="1"/>
  <c r="C976" i="12"/>
  <c r="D976" i="12" s="1"/>
  <c r="C975" i="12"/>
  <c r="D975" i="12" s="1"/>
  <c r="C974" i="12"/>
  <c r="D974" i="12" s="1"/>
  <c r="C973" i="12"/>
  <c r="D973" i="12" s="1"/>
  <c r="C972" i="12"/>
  <c r="D972" i="12" s="1"/>
  <c r="C971" i="12"/>
  <c r="D971" i="12" s="1"/>
  <c r="C970" i="12"/>
  <c r="D970" i="12" s="1"/>
  <c r="C969" i="12"/>
  <c r="D969" i="12" s="1"/>
  <c r="C968" i="12"/>
  <c r="D968" i="12"/>
  <c r="C967" i="12"/>
  <c r="D967" i="12" s="1"/>
  <c r="C966" i="12"/>
  <c r="D966" i="12" s="1"/>
  <c r="C965" i="12"/>
  <c r="D965" i="12" s="1"/>
  <c r="C964" i="12"/>
  <c r="D964" i="12" s="1"/>
  <c r="C963" i="12"/>
  <c r="D963" i="12" s="1"/>
  <c r="C962" i="12"/>
  <c r="D962" i="12" s="1"/>
  <c r="C961" i="12"/>
  <c r="D961" i="12" s="1"/>
  <c r="C960" i="12"/>
  <c r="D960" i="12" s="1"/>
  <c r="C959" i="12"/>
  <c r="D959" i="12" s="1"/>
  <c r="C958" i="12"/>
  <c r="D958" i="12" s="1"/>
  <c r="C957" i="12"/>
  <c r="D957" i="12" s="1"/>
  <c r="C956" i="12"/>
  <c r="D956" i="12" s="1"/>
  <c r="C955" i="12"/>
  <c r="D955" i="12" s="1"/>
  <c r="C954" i="12"/>
  <c r="D954" i="12" s="1"/>
  <c r="C953" i="12"/>
  <c r="D953" i="12" s="1"/>
  <c r="C952" i="12"/>
  <c r="D952" i="12" s="1"/>
  <c r="C951" i="12"/>
  <c r="D951" i="12" s="1"/>
  <c r="C950" i="12"/>
  <c r="D950" i="12" s="1"/>
  <c r="C949" i="12"/>
  <c r="D949" i="12" s="1"/>
  <c r="C948" i="12"/>
  <c r="D948" i="12" s="1"/>
  <c r="C947" i="12"/>
  <c r="D947" i="12" s="1"/>
  <c r="C946" i="12"/>
  <c r="D946" i="12" s="1"/>
  <c r="C945" i="12"/>
  <c r="D945" i="12" s="1"/>
  <c r="C944" i="12"/>
  <c r="D944" i="12" s="1"/>
  <c r="C943" i="12"/>
  <c r="D943" i="12" s="1"/>
  <c r="C942" i="12"/>
  <c r="D942" i="12" s="1"/>
  <c r="C941" i="12"/>
  <c r="D941" i="12" s="1"/>
  <c r="C940" i="12"/>
  <c r="D940" i="12" s="1"/>
  <c r="C939" i="12"/>
  <c r="D939" i="12" s="1"/>
  <c r="C938" i="12"/>
  <c r="D938" i="12" s="1"/>
  <c r="C937" i="12"/>
  <c r="D937" i="12" s="1"/>
  <c r="C936" i="12"/>
  <c r="D936" i="12" s="1"/>
  <c r="C935" i="12"/>
  <c r="D935" i="12" s="1"/>
  <c r="C934" i="12"/>
  <c r="D934" i="12" s="1"/>
  <c r="C933" i="12"/>
  <c r="D933" i="12" s="1"/>
  <c r="C932" i="12"/>
  <c r="D932" i="12" s="1"/>
  <c r="C931" i="12"/>
  <c r="D931" i="12" s="1"/>
  <c r="C930" i="12"/>
  <c r="D930" i="12" s="1"/>
  <c r="C929" i="12"/>
  <c r="D929" i="12" s="1"/>
  <c r="C928" i="12"/>
  <c r="D928" i="12"/>
  <c r="C927" i="12"/>
  <c r="D927" i="12" s="1"/>
  <c r="C926" i="12"/>
  <c r="D926" i="12" s="1"/>
  <c r="C925" i="12"/>
  <c r="D925" i="12" s="1"/>
  <c r="C924" i="12"/>
  <c r="D924" i="12" s="1"/>
  <c r="C923" i="12"/>
  <c r="D923" i="12" s="1"/>
  <c r="C922" i="12"/>
  <c r="D922" i="12" s="1"/>
  <c r="C921" i="12"/>
  <c r="D921" i="12" s="1"/>
  <c r="C920" i="12"/>
  <c r="D920" i="12" s="1"/>
  <c r="C919" i="12"/>
  <c r="D919" i="12" s="1"/>
  <c r="C918" i="12"/>
  <c r="D918" i="12" s="1"/>
  <c r="C917" i="12"/>
  <c r="D917" i="12" s="1"/>
  <c r="C916" i="12"/>
  <c r="D916" i="12" s="1"/>
  <c r="C915" i="12"/>
  <c r="D915" i="12" s="1"/>
  <c r="C914" i="12"/>
  <c r="D914" i="12" s="1"/>
  <c r="C913" i="12"/>
  <c r="D913" i="12" s="1"/>
  <c r="C912" i="12"/>
  <c r="D912" i="12" s="1"/>
  <c r="C911" i="12"/>
  <c r="D911" i="12" s="1"/>
  <c r="C910" i="12"/>
  <c r="D910" i="12" s="1"/>
  <c r="C909" i="12"/>
  <c r="D909" i="12" s="1"/>
  <c r="C908" i="12"/>
  <c r="D908" i="12" s="1"/>
  <c r="C907" i="12"/>
  <c r="D907" i="12" s="1"/>
  <c r="C906" i="12"/>
  <c r="D906" i="12" s="1"/>
  <c r="C905" i="12"/>
  <c r="D905" i="12" s="1"/>
  <c r="C904" i="12"/>
  <c r="D904" i="12" s="1"/>
  <c r="C903" i="12"/>
  <c r="D903" i="12" s="1"/>
  <c r="C902" i="12"/>
  <c r="D902" i="12" s="1"/>
  <c r="C901" i="12"/>
  <c r="D901" i="12" s="1"/>
  <c r="C900" i="12"/>
  <c r="D900" i="12" s="1"/>
  <c r="C899" i="12"/>
  <c r="D899" i="12" s="1"/>
  <c r="C898" i="12"/>
  <c r="D898" i="12" s="1"/>
  <c r="C897" i="12"/>
  <c r="D897" i="12" s="1"/>
  <c r="C896" i="12"/>
  <c r="D896" i="12" s="1"/>
  <c r="C895" i="12"/>
  <c r="D895" i="12" s="1"/>
  <c r="C894" i="12"/>
  <c r="D894" i="12" s="1"/>
  <c r="C893" i="12"/>
  <c r="D893" i="12" s="1"/>
  <c r="C892" i="12"/>
  <c r="D892" i="12" s="1"/>
  <c r="C891" i="12"/>
  <c r="D891" i="12" s="1"/>
  <c r="C890" i="12"/>
  <c r="D890" i="12" s="1"/>
  <c r="C889" i="12"/>
  <c r="D889" i="12" s="1"/>
  <c r="C888" i="12"/>
  <c r="D888" i="12" s="1"/>
  <c r="C887" i="12"/>
  <c r="D887" i="12" s="1"/>
  <c r="C886" i="12"/>
  <c r="D886" i="12" s="1"/>
  <c r="C885" i="12"/>
  <c r="D885" i="12" s="1"/>
  <c r="C884" i="12"/>
  <c r="D884" i="12" s="1"/>
  <c r="C883" i="12"/>
  <c r="D883" i="12" s="1"/>
  <c r="C882" i="12"/>
  <c r="D882" i="12" s="1"/>
  <c r="C881" i="12"/>
  <c r="D881" i="12" s="1"/>
  <c r="C880" i="12"/>
  <c r="D880" i="12" s="1"/>
  <c r="C879" i="12"/>
  <c r="D879" i="12" s="1"/>
  <c r="C878" i="12"/>
  <c r="D878" i="12" s="1"/>
  <c r="C877" i="12"/>
  <c r="D877" i="12" s="1"/>
  <c r="C876" i="12"/>
  <c r="D876" i="12" s="1"/>
  <c r="C875" i="12"/>
  <c r="D875" i="12" s="1"/>
  <c r="C874" i="12"/>
  <c r="D874" i="12" s="1"/>
  <c r="C873" i="12"/>
  <c r="D873" i="12" s="1"/>
  <c r="C872" i="12"/>
  <c r="D872" i="12" s="1"/>
  <c r="C871" i="12"/>
  <c r="D871" i="12" s="1"/>
  <c r="C870" i="12"/>
  <c r="D870" i="12" s="1"/>
  <c r="C869" i="12"/>
  <c r="D869" i="12" s="1"/>
  <c r="C868" i="12"/>
  <c r="D868" i="12" s="1"/>
  <c r="C867" i="12"/>
  <c r="D867" i="12" s="1"/>
  <c r="C866" i="12"/>
  <c r="D866" i="12" s="1"/>
  <c r="C865" i="12"/>
  <c r="D865" i="12" s="1"/>
  <c r="C864" i="12"/>
  <c r="D864" i="12" s="1"/>
  <c r="C863" i="12"/>
  <c r="D863" i="12" s="1"/>
  <c r="C862" i="12"/>
  <c r="D862" i="12" s="1"/>
  <c r="C861" i="12"/>
  <c r="D861" i="12" s="1"/>
  <c r="C860" i="12"/>
  <c r="D860" i="12" s="1"/>
  <c r="C859" i="12"/>
  <c r="D859" i="12" s="1"/>
  <c r="C858" i="12"/>
  <c r="D858" i="12" s="1"/>
  <c r="C857" i="12"/>
  <c r="D857" i="12" s="1"/>
  <c r="C856" i="12"/>
  <c r="D856" i="12" s="1"/>
  <c r="C855" i="12"/>
  <c r="D855" i="12" s="1"/>
  <c r="C854" i="12"/>
  <c r="D854" i="12" s="1"/>
  <c r="C853" i="12"/>
  <c r="D853" i="12" s="1"/>
  <c r="C852" i="12"/>
  <c r="D852" i="12" s="1"/>
  <c r="C851" i="12"/>
  <c r="D851" i="12" s="1"/>
  <c r="C850" i="12"/>
  <c r="D850" i="12" s="1"/>
  <c r="C849" i="12"/>
  <c r="D849" i="12" s="1"/>
  <c r="C848" i="12"/>
  <c r="D848" i="12" s="1"/>
  <c r="C847" i="12"/>
  <c r="D847" i="12"/>
  <c r="C846" i="12"/>
  <c r="D846" i="12" s="1"/>
  <c r="C845" i="12"/>
  <c r="D845" i="12" s="1"/>
  <c r="C844" i="12"/>
  <c r="D844" i="12" s="1"/>
  <c r="C843" i="12"/>
  <c r="D843" i="12" s="1"/>
  <c r="C842" i="12"/>
  <c r="D842" i="12" s="1"/>
  <c r="C841" i="12"/>
  <c r="D841" i="12" s="1"/>
  <c r="C840" i="12"/>
  <c r="D840" i="12" s="1"/>
  <c r="C839" i="12"/>
  <c r="D839" i="12" s="1"/>
  <c r="C838" i="12"/>
  <c r="D838" i="12" s="1"/>
  <c r="C837" i="12"/>
  <c r="D837" i="12" s="1"/>
  <c r="C836" i="12"/>
  <c r="D836" i="12" s="1"/>
  <c r="C835" i="12"/>
  <c r="D835" i="12" s="1"/>
  <c r="C834" i="12"/>
  <c r="D834" i="12" s="1"/>
  <c r="C833" i="12"/>
  <c r="D833" i="12" s="1"/>
  <c r="C832" i="12"/>
  <c r="D832" i="12" s="1"/>
  <c r="C831" i="12"/>
  <c r="D831" i="12" s="1"/>
  <c r="C830" i="12"/>
  <c r="D830" i="12" s="1"/>
  <c r="C829" i="12"/>
  <c r="D829" i="12" s="1"/>
  <c r="C828" i="12"/>
  <c r="D828" i="12" s="1"/>
  <c r="C827" i="12"/>
  <c r="D827" i="12" s="1"/>
  <c r="C826" i="12"/>
  <c r="D826" i="12" s="1"/>
  <c r="C825" i="12"/>
  <c r="D825" i="12"/>
  <c r="C824" i="12"/>
  <c r="D824" i="12" s="1"/>
  <c r="C823" i="12"/>
  <c r="D823" i="12" s="1"/>
  <c r="C822" i="12"/>
  <c r="D822" i="12" s="1"/>
  <c r="C821" i="12"/>
  <c r="D821" i="12" s="1"/>
  <c r="C820" i="12"/>
  <c r="D820" i="12" s="1"/>
  <c r="C819" i="12"/>
  <c r="D819" i="12" s="1"/>
  <c r="C818" i="12"/>
  <c r="D818" i="12" s="1"/>
  <c r="C817" i="12"/>
  <c r="D817" i="12" s="1"/>
  <c r="C816" i="12"/>
  <c r="D816" i="12" s="1"/>
  <c r="C815" i="12"/>
  <c r="D815" i="12"/>
  <c r="C814" i="12"/>
  <c r="D814" i="12" s="1"/>
  <c r="C813" i="12"/>
  <c r="D813" i="12" s="1"/>
  <c r="C812" i="12"/>
  <c r="D812" i="12" s="1"/>
  <c r="C811" i="12"/>
  <c r="D811" i="12" s="1"/>
  <c r="C810" i="12"/>
  <c r="D810" i="12" s="1"/>
  <c r="C809" i="12"/>
  <c r="D809" i="12" s="1"/>
  <c r="C808" i="12"/>
  <c r="D808" i="12" s="1"/>
  <c r="C807" i="12"/>
  <c r="D807" i="12" s="1"/>
  <c r="C806" i="12"/>
  <c r="D806" i="12" s="1"/>
  <c r="C805" i="12"/>
  <c r="D805" i="12" s="1"/>
  <c r="C804" i="12"/>
  <c r="D804" i="12" s="1"/>
  <c r="C803" i="12"/>
  <c r="D803" i="12" s="1"/>
  <c r="C802" i="12"/>
  <c r="D802" i="12" s="1"/>
  <c r="C801" i="12"/>
  <c r="D801" i="12"/>
  <c r="C800" i="12"/>
  <c r="D800" i="12" s="1"/>
  <c r="C799" i="12"/>
  <c r="D799" i="12" s="1"/>
  <c r="C798" i="12"/>
  <c r="D798" i="12" s="1"/>
  <c r="C797" i="12"/>
  <c r="D797" i="12" s="1"/>
  <c r="C796" i="12"/>
  <c r="D796" i="12" s="1"/>
  <c r="C795" i="12"/>
  <c r="D795" i="12" s="1"/>
  <c r="C794" i="12"/>
  <c r="D794" i="12" s="1"/>
  <c r="C793" i="12"/>
  <c r="D793" i="12" s="1"/>
  <c r="C792" i="12"/>
  <c r="D792" i="12" s="1"/>
  <c r="C791" i="12"/>
  <c r="D791" i="12" s="1"/>
  <c r="C790" i="12"/>
  <c r="D790" i="12" s="1"/>
  <c r="C789" i="12"/>
  <c r="D789" i="12" s="1"/>
  <c r="C788" i="12"/>
  <c r="D788" i="12" s="1"/>
  <c r="C787" i="12"/>
  <c r="D787" i="12" s="1"/>
  <c r="C786" i="12"/>
  <c r="D786" i="12" s="1"/>
  <c r="C785" i="12"/>
  <c r="D785" i="12" s="1"/>
  <c r="C784" i="12"/>
  <c r="D784" i="12" s="1"/>
  <c r="C783" i="12"/>
  <c r="D783" i="12" s="1"/>
  <c r="C782" i="12"/>
  <c r="D782" i="12" s="1"/>
  <c r="C781" i="12"/>
  <c r="D781" i="12" s="1"/>
  <c r="C780" i="12"/>
  <c r="D780" i="12" s="1"/>
  <c r="C779" i="12"/>
  <c r="D779" i="12" s="1"/>
  <c r="C778" i="12"/>
  <c r="D778" i="12" s="1"/>
  <c r="C777" i="12"/>
  <c r="D777" i="12" s="1"/>
  <c r="C776" i="12"/>
  <c r="D776" i="12" s="1"/>
  <c r="C775" i="12"/>
  <c r="D775" i="12" s="1"/>
  <c r="C774" i="12"/>
  <c r="D774" i="12" s="1"/>
  <c r="C773" i="12"/>
  <c r="D773" i="12" s="1"/>
  <c r="C772" i="12"/>
  <c r="D772" i="12" s="1"/>
  <c r="C771" i="12"/>
  <c r="D771" i="12" s="1"/>
  <c r="C770" i="12"/>
  <c r="D770" i="12" s="1"/>
  <c r="C769" i="12"/>
  <c r="D769" i="12" s="1"/>
  <c r="C768" i="12"/>
  <c r="D768" i="12" s="1"/>
  <c r="C767" i="12"/>
  <c r="D767" i="12" s="1"/>
  <c r="C766" i="12"/>
  <c r="D766" i="12" s="1"/>
  <c r="C765" i="12"/>
  <c r="D765" i="12" s="1"/>
  <c r="C764" i="12"/>
  <c r="D764" i="12" s="1"/>
  <c r="C763" i="12"/>
  <c r="D763" i="12" s="1"/>
  <c r="C762" i="12"/>
  <c r="D762" i="12" s="1"/>
  <c r="C761" i="12"/>
  <c r="D761" i="12" s="1"/>
  <c r="C760" i="12"/>
  <c r="D760" i="12" s="1"/>
  <c r="C759" i="12"/>
  <c r="D759" i="12" s="1"/>
  <c r="C758" i="12"/>
  <c r="D758" i="12" s="1"/>
  <c r="C757" i="12"/>
  <c r="D757" i="12" s="1"/>
  <c r="C756" i="12"/>
  <c r="D756" i="12" s="1"/>
  <c r="C755" i="12"/>
  <c r="D755" i="12" s="1"/>
  <c r="C754" i="12"/>
  <c r="D754" i="12" s="1"/>
  <c r="C753" i="12"/>
  <c r="D753" i="12" s="1"/>
  <c r="C752" i="12"/>
  <c r="D752" i="12" s="1"/>
  <c r="C751" i="12"/>
  <c r="D751" i="12"/>
  <c r="C750" i="12"/>
  <c r="D750" i="12" s="1"/>
  <c r="C749" i="12"/>
  <c r="D749" i="12" s="1"/>
  <c r="C748" i="12"/>
  <c r="D748" i="12" s="1"/>
  <c r="C747" i="12"/>
  <c r="D747" i="12" s="1"/>
  <c r="C746" i="12"/>
  <c r="D746" i="12" s="1"/>
  <c r="C745" i="12"/>
  <c r="D745" i="12" s="1"/>
  <c r="C744" i="12"/>
  <c r="D744" i="12" s="1"/>
  <c r="C743" i="12"/>
  <c r="D743" i="12" s="1"/>
  <c r="C742" i="12"/>
  <c r="D742" i="12" s="1"/>
  <c r="C741" i="12"/>
  <c r="D741" i="12" s="1"/>
  <c r="C740" i="12"/>
  <c r="D740" i="12" s="1"/>
  <c r="C739" i="12"/>
  <c r="D739" i="12" s="1"/>
  <c r="C738" i="12"/>
  <c r="D738" i="12" s="1"/>
  <c r="C737" i="12"/>
  <c r="D737" i="12"/>
  <c r="C736" i="12"/>
  <c r="D736" i="12" s="1"/>
  <c r="C735" i="12"/>
  <c r="D735" i="12" s="1"/>
  <c r="C734" i="12"/>
  <c r="D734" i="12" s="1"/>
  <c r="C733" i="12"/>
  <c r="D733" i="12" s="1"/>
  <c r="C732" i="12"/>
  <c r="D732" i="12" s="1"/>
  <c r="C731" i="12"/>
  <c r="D731" i="12" s="1"/>
  <c r="C730" i="12"/>
  <c r="D730" i="12" s="1"/>
  <c r="C729" i="12"/>
  <c r="D729" i="12"/>
  <c r="C728" i="12"/>
  <c r="D728" i="12" s="1"/>
  <c r="C727" i="12"/>
  <c r="D727" i="12" s="1"/>
  <c r="C726" i="12"/>
  <c r="D726" i="12" s="1"/>
  <c r="C725" i="12"/>
  <c r="D725" i="12" s="1"/>
  <c r="C724" i="12"/>
  <c r="D724" i="12" s="1"/>
  <c r="C723" i="12"/>
  <c r="D723" i="12" s="1"/>
  <c r="C722" i="12"/>
  <c r="D722" i="12" s="1"/>
  <c r="C721" i="12"/>
  <c r="D721" i="12" s="1"/>
  <c r="C720" i="12"/>
  <c r="D720" i="12" s="1"/>
  <c r="C719" i="12"/>
  <c r="D719" i="12" s="1"/>
  <c r="C718" i="12"/>
  <c r="D718" i="12" s="1"/>
  <c r="C717" i="12"/>
  <c r="D717" i="12" s="1"/>
  <c r="C716" i="12"/>
  <c r="D716" i="12" s="1"/>
  <c r="C715" i="12"/>
  <c r="D715" i="12" s="1"/>
  <c r="C714" i="12"/>
  <c r="D714" i="12" s="1"/>
  <c r="C713" i="12"/>
  <c r="D713" i="12" s="1"/>
  <c r="C712" i="12"/>
  <c r="D712" i="12" s="1"/>
  <c r="C711" i="12"/>
  <c r="D711" i="12" s="1"/>
  <c r="C710" i="12"/>
  <c r="D710" i="12" s="1"/>
  <c r="C709" i="12"/>
  <c r="D709" i="12" s="1"/>
  <c r="C708" i="12"/>
  <c r="D708" i="12" s="1"/>
  <c r="C707" i="12"/>
  <c r="D707" i="12" s="1"/>
  <c r="C706" i="12"/>
  <c r="D706" i="12" s="1"/>
  <c r="C705" i="12"/>
  <c r="D705" i="12" s="1"/>
  <c r="C704" i="12"/>
  <c r="D704" i="12" s="1"/>
  <c r="C703" i="12"/>
  <c r="D703" i="12" s="1"/>
  <c r="C702" i="12"/>
  <c r="D702" i="12" s="1"/>
  <c r="C701" i="12"/>
  <c r="D701" i="12" s="1"/>
  <c r="C700" i="12"/>
  <c r="D700" i="12" s="1"/>
  <c r="C699" i="12"/>
  <c r="D699" i="12" s="1"/>
  <c r="C698" i="12"/>
  <c r="D698" i="12" s="1"/>
  <c r="C697" i="12"/>
  <c r="D697" i="12" s="1"/>
  <c r="C696" i="12"/>
  <c r="D696" i="12" s="1"/>
  <c r="C695" i="12"/>
  <c r="D695" i="12" s="1"/>
  <c r="C694" i="12"/>
  <c r="D694" i="12" s="1"/>
  <c r="C693" i="12"/>
  <c r="D693" i="12" s="1"/>
  <c r="C692" i="12"/>
  <c r="D692" i="12" s="1"/>
  <c r="C691" i="12"/>
  <c r="D691" i="12"/>
  <c r="C690" i="12"/>
  <c r="D690" i="12" s="1"/>
  <c r="C689" i="12"/>
  <c r="D689" i="12" s="1"/>
  <c r="C688" i="12"/>
  <c r="D688" i="12" s="1"/>
  <c r="C687" i="12"/>
  <c r="D687" i="12" s="1"/>
  <c r="C686" i="12"/>
  <c r="D686" i="12" s="1"/>
  <c r="C685" i="12"/>
  <c r="D685" i="12"/>
  <c r="C684" i="12"/>
  <c r="D684" i="12" s="1"/>
  <c r="C683" i="12"/>
  <c r="D683" i="12" s="1"/>
  <c r="C682" i="12"/>
  <c r="D682" i="12" s="1"/>
  <c r="C681" i="12"/>
  <c r="D681" i="12" s="1"/>
  <c r="C680" i="12"/>
  <c r="D680" i="12" s="1"/>
  <c r="C679" i="12"/>
  <c r="D679" i="12" s="1"/>
  <c r="C678" i="12"/>
  <c r="D678" i="12" s="1"/>
  <c r="C677" i="12"/>
  <c r="D677" i="12" s="1"/>
  <c r="C676" i="12"/>
  <c r="D676" i="12" s="1"/>
  <c r="C675" i="12"/>
  <c r="D675" i="12" s="1"/>
  <c r="C674" i="12"/>
  <c r="D674" i="12" s="1"/>
  <c r="C673" i="12"/>
  <c r="D673" i="12" s="1"/>
  <c r="C672" i="12"/>
  <c r="D672" i="12" s="1"/>
  <c r="C671" i="12"/>
  <c r="D671" i="12" s="1"/>
  <c r="C670" i="12"/>
  <c r="D670" i="12" s="1"/>
  <c r="C669" i="12"/>
  <c r="D669" i="12" s="1"/>
  <c r="C668" i="12"/>
  <c r="D668" i="12" s="1"/>
  <c r="C667" i="12"/>
  <c r="D667" i="12" s="1"/>
  <c r="C666" i="12"/>
  <c r="D666" i="12" s="1"/>
  <c r="C665" i="12"/>
  <c r="D665" i="12" s="1"/>
  <c r="C664" i="12"/>
  <c r="D664" i="12" s="1"/>
  <c r="C663" i="12"/>
  <c r="D663" i="12" s="1"/>
  <c r="C662" i="12"/>
  <c r="D662" i="12" s="1"/>
  <c r="C661" i="12"/>
  <c r="D661" i="12" s="1"/>
  <c r="C660" i="12"/>
  <c r="D660" i="12" s="1"/>
  <c r="C659" i="12"/>
  <c r="D659" i="12" s="1"/>
  <c r="C658" i="12"/>
  <c r="D658" i="12" s="1"/>
  <c r="C657" i="12"/>
  <c r="D657" i="12" s="1"/>
  <c r="C656" i="12"/>
  <c r="D656" i="12" s="1"/>
  <c r="C655" i="12"/>
  <c r="D655" i="12" s="1"/>
  <c r="C654" i="12"/>
  <c r="D654" i="12" s="1"/>
  <c r="C653" i="12"/>
  <c r="D653" i="12"/>
  <c r="C652" i="12"/>
  <c r="D652" i="12" s="1"/>
  <c r="C651" i="12"/>
  <c r="D651" i="12" s="1"/>
  <c r="C650" i="12"/>
  <c r="D650" i="12" s="1"/>
  <c r="C649" i="12"/>
  <c r="D649" i="12" s="1"/>
  <c r="C648" i="12"/>
  <c r="D648" i="12" s="1"/>
  <c r="C647" i="12"/>
  <c r="D647" i="12" s="1"/>
  <c r="C646" i="12"/>
  <c r="D646" i="12" s="1"/>
  <c r="C645" i="12"/>
  <c r="D645" i="12" s="1"/>
  <c r="C644" i="12"/>
  <c r="D644" i="12" s="1"/>
  <c r="C643" i="12"/>
  <c r="D643" i="12" s="1"/>
  <c r="C642" i="12"/>
  <c r="D642" i="12" s="1"/>
  <c r="C641" i="12"/>
  <c r="D641" i="12" s="1"/>
  <c r="C640" i="12"/>
  <c r="D640" i="12" s="1"/>
  <c r="C639" i="12"/>
  <c r="D639" i="12" s="1"/>
  <c r="C638" i="12"/>
  <c r="D638" i="12" s="1"/>
  <c r="C637" i="12"/>
  <c r="D637" i="12" s="1"/>
  <c r="C636" i="12"/>
  <c r="D636" i="12" s="1"/>
  <c r="C635" i="12"/>
  <c r="D635" i="12" s="1"/>
  <c r="C634" i="12"/>
  <c r="D634" i="12" s="1"/>
  <c r="C633" i="12"/>
  <c r="D633" i="12" s="1"/>
  <c r="C632" i="12"/>
  <c r="D632" i="12" s="1"/>
  <c r="C631" i="12"/>
  <c r="D631" i="12" s="1"/>
  <c r="C630" i="12"/>
  <c r="D630" i="12" s="1"/>
  <c r="C629" i="12"/>
  <c r="D629" i="12" s="1"/>
  <c r="C628" i="12"/>
  <c r="D628" i="12" s="1"/>
  <c r="C627" i="12"/>
  <c r="D627" i="12" s="1"/>
  <c r="C626" i="12"/>
  <c r="D626" i="12" s="1"/>
  <c r="C625" i="12"/>
  <c r="D625" i="12"/>
  <c r="C624" i="12"/>
  <c r="D624" i="12" s="1"/>
  <c r="C623" i="12"/>
  <c r="D623" i="12" s="1"/>
  <c r="C622" i="12"/>
  <c r="D622" i="12" s="1"/>
  <c r="C621" i="12"/>
  <c r="D621" i="12" s="1"/>
  <c r="C620" i="12"/>
  <c r="D620" i="12" s="1"/>
  <c r="C619" i="12"/>
  <c r="D619" i="12" s="1"/>
  <c r="C618" i="12"/>
  <c r="D618" i="12" s="1"/>
  <c r="C617" i="12"/>
  <c r="D617" i="12" s="1"/>
  <c r="C616" i="12"/>
  <c r="D616" i="12" s="1"/>
  <c r="C615" i="12"/>
  <c r="D615" i="12" s="1"/>
  <c r="C614" i="12"/>
  <c r="D614" i="12" s="1"/>
  <c r="C613" i="12"/>
  <c r="D613" i="12" s="1"/>
  <c r="C612" i="12"/>
  <c r="D612" i="12" s="1"/>
  <c r="C611" i="12"/>
  <c r="D611" i="12" s="1"/>
  <c r="C610" i="12"/>
  <c r="D610" i="12" s="1"/>
  <c r="C609" i="12"/>
  <c r="D609" i="12" s="1"/>
  <c r="C608" i="12"/>
  <c r="D608" i="12" s="1"/>
  <c r="C607" i="12"/>
  <c r="D607" i="12" s="1"/>
  <c r="C606" i="12"/>
  <c r="D606" i="12" s="1"/>
  <c r="C605" i="12"/>
  <c r="D605" i="12" s="1"/>
  <c r="C604" i="12"/>
  <c r="D604" i="12" s="1"/>
  <c r="C603" i="12"/>
  <c r="D603" i="12" s="1"/>
  <c r="C602" i="12"/>
  <c r="D602" i="12" s="1"/>
  <c r="C601" i="12"/>
  <c r="D601" i="12" s="1"/>
  <c r="C600" i="12"/>
  <c r="D600" i="12" s="1"/>
  <c r="C599" i="12"/>
  <c r="D599" i="12" s="1"/>
  <c r="C598" i="12"/>
  <c r="D598" i="12" s="1"/>
  <c r="C597" i="12"/>
  <c r="D597" i="12"/>
  <c r="C596" i="12"/>
  <c r="D596" i="12" s="1"/>
  <c r="C595" i="12"/>
  <c r="D595" i="12" s="1"/>
  <c r="C594" i="12"/>
  <c r="D594" i="12" s="1"/>
  <c r="C593" i="12"/>
  <c r="D593" i="12" s="1"/>
  <c r="C592" i="12"/>
  <c r="D592" i="12" s="1"/>
  <c r="C591" i="12"/>
  <c r="D591" i="12" s="1"/>
  <c r="C590" i="12"/>
  <c r="D590" i="12" s="1"/>
  <c r="C589" i="12"/>
  <c r="D589" i="12" s="1"/>
  <c r="C588" i="12"/>
  <c r="D588" i="12" s="1"/>
  <c r="C587" i="12"/>
  <c r="D587" i="12" s="1"/>
  <c r="C586" i="12"/>
  <c r="D586" i="12" s="1"/>
  <c r="C585" i="12"/>
  <c r="D585" i="12" s="1"/>
  <c r="C584" i="12"/>
  <c r="D584" i="12" s="1"/>
  <c r="C583" i="12"/>
  <c r="D583" i="12" s="1"/>
  <c r="C582" i="12"/>
  <c r="D582" i="12" s="1"/>
  <c r="C581" i="12"/>
  <c r="D581" i="12" s="1"/>
  <c r="C580" i="12"/>
  <c r="D580" i="12" s="1"/>
  <c r="C579" i="12"/>
  <c r="D579" i="12"/>
  <c r="C578" i="12"/>
  <c r="D578" i="12" s="1"/>
  <c r="C577" i="12"/>
  <c r="D577" i="12" s="1"/>
  <c r="C576" i="12"/>
  <c r="D576" i="12" s="1"/>
  <c r="C575" i="12"/>
  <c r="D575" i="12" s="1"/>
  <c r="C574" i="12"/>
  <c r="D574" i="12" s="1"/>
  <c r="C573" i="12"/>
  <c r="D573" i="12" s="1"/>
  <c r="C572" i="12"/>
  <c r="D572" i="12" s="1"/>
  <c r="C571" i="12"/>
  <c r="D571" i="12" s="1"/>
  <c r="C570" i="12"/>
  <c r="D570" i="12" s="1"/>
  <c r="C569" i="12"/>
  <c r="D569" i="12"/>
  <c r="C568" i="12"/>
  <c r="D568" i="12" s="1"/>
  <c r="C567" i="12"/>
  <c r="D567" i="12" s="1"/>
  <c r="C566" i="12"/>
  <c r="D566" i="12" s="1"/>
  <c r="C565" i="12"/>
  <c r="D565" i="12" s="1"/>
  <c r="C564" i="12"/>
  <c r="D564" i="12" s="1"/>
  <c r="C563" i="12"/>
  <c r="D563" i="12"/>
  <c r="C562" i="12"/>
  <c r="D562" i="12" s="1"/>
  <c r="C561" i="12"/>
  <c r="D561" i="12"/>
  <c r="C560" i="12"/>
  <c r="D560" i="12" s="1"/>
  <c r="C559" i="12"/>
  <c r="D559" i="12" s="1"/>
  <c r="C558" i="12"/>
  <c r="D558" i="12" s="1"/>
  <c r="C557" i="12"/>
  <c r="D557" i="12"/>
  <c r="C556" i="12"/>
  <c r="D556" i="12" s="1"/>
  <c r="C555" i="12"/>
  <c r="D555" i="12" s="1"/>
  <c r="C554" i="12"/>
  <c r="D554" i="12" s="1"/>
  <c r="C553" i="12"/>
  <c r="D553" i="12" s="1"/>
  <c r="C552" i="12"/>
  <c r="D552" i="12" s="1"/>
  <c r="C551" i="12"/>
  <c r="D551" i="12" s="1"/>
  <c r="C550" i="12"/>
  <c r="D550" i="12" s="1"/>
  <c r="C549" i="12"/>
  <c r="D549" i="12" s="1"/>
  <c r="C548" i="12"/>
  <c r="D548" i="12" s="1"/>
  <c r="C547" i="12"/>
  <c r="D547" i="12"/>
  <c r="C546" i="12"/>
  <c r="D546" i="12" s="1"/>
  <c r="C545" i="12"/>
  <c r="D545" i="12" s="1"/>
  <c r="C544" i="12"/>
  <c r="D544" i="12" s="1"/>
  <c r="C543" i="12"/>
  <c r="D543" i="12" s="1"/>
  <c r="C542" i="12"/>
  <c r="D542" i="12" s="1"/>
  <c r="C541" i="12"/>
  <c r="D541" i="12"/>
  <c r="C540" i="12"/>
  <c r="D540" i="12" s="1"/>
  <c r="C539" i="12"/>
  <c r="D539" i="12" s="1"/>
  <c r="C538" i="12"/>
  <c r="D538" i="12" s="1"/>
  <c r="C537" i="12"/>
  <c r="D537" i="12"/>
  <c r="C536" i="12"/>
  <c r="D536" i="12" s="1"/>
  <c r="C535" i="12"/>
  <c r="D535" i="12" s="1"/>
  <c r="C534" i="12"/>
  <c r="D534" i="12" s="1"/>
  <c r="C533" i="12"/>
  <c r="D533" i="12" s="1"/>
  <c r="C532" i="12"/>
  <c r="D532" i="12" s="1"/>
  <c r="C531" i="12"/>
  <c r="D531" i="12"/>
  <c r="C530" i="12"/>
  <c r="D530" i="12" s="1"/>
  <c r="C529" i="12"/>
  <c r="D529" i="12" s="1"/>
  <c r="C528" i="12"/>
  <c r="D528" i="12" s="1"/>
  <c r="C527" i="12"/>
  <c r="D527" i="12" s="1"/>
  <c r="C526" i="12"/>
  <c r="D526" i="12" s="1"/>
  <c r="C525" i="12"/>
  <c r="D525" i="12"/>
  <c r="C524" i="12"/>
  <c r="D524" i="12" s="1"/>
  <c r="C523" i="12"/>
  <c r="D523" i="12" s="1"/>
  <c r="C522" i="12"/>
  <c r="D522" i="12" s="1"/>
  <c r="C521" i="12"/>
  <c r="D521" i="12"/>
  <c r="C520" i="12"/>
  <c r="D520" i="12" s="1"/>
  <c r="C519" i="12"/>
  <c r="D519" i="12" s="1"/>
  <c r="C518" i="12"/>
  <c r="D518" i="12" s="1"/>
  <c r="C517" i="12"/>
  <c r="D517" i="12" s="1"/>
  <c r="C516" i="12"/>
  <c r="D516" i="12" s="1"/>
  <c r="C515" i="12"/>
  <c r="D515" i="12" s="1"/>
  <c r="C514" i="12"/>
  <c r="D514" i="12" s="1"/>
  <c r="C513" i="12"/>
  <c r="D513" i="12" s="1"/>
  <c r="C512" i="12"/>
  <c r="D512" i="12" s="1"/>
  <c r="C511" i="12"/>
  <c r="D511" i="12" s="1"/>
  <c r="C510" i="12"/>
  <c r="D510" i="12" s="1"/>
  <c r="C509" i="12"/>
  <c r="D509" i="12" s="1"/>
  <c r="C508" i="12"/>
  <c r="D508" i="12" s="1"/>
  <c r="C507" i="12"/>
  <c r="D507" i="12" s="1"/>
  <c r="C506" i="12"/>
  <c r="D506" i="12" s="1"/>
  <c r="C505" i="12"/>
  <c r="D505" i="12" s="1"/>
  <c r="C504" i="12"/>
  <c r="D504" i="12" s="1"/>
  <c r="C503" i="12"/>
  <c r="D503" i="12" s="1"/>
  <c r="C502" i="12"/>
  <c r="D502" i="12" s="1"/>
  <c r="C501" i="12"/>
  <c r="D501" i="12" s="1"/>
  <c r="C500" i="12"/>
  <c r="D500" i="12" s="1"/>
  <c r="C499" i="12"/>
  <c r="D499" i="12" s="1"/>
  <c r="C498" i="12"/>
  <c r="D498" i="12" s="1"/>
  <c r="C497" i="12"/>
  <c r="D497" i="12" s="1"/>
  <c r="C496" i="12"/>
  <c r="D496" i="12" s="1"/>
  <c r="C495" i="12"/>
  <c r="D495" i="12" s="1"/>
  <c r="C494" i="12"/>
  <c r="D494" i="12" s="1"/>
  <c r="C493" i="12"/>
  <c r="D493" i="12" s="1"/>
  <c r="C492" i="12"/>
  <c r="D492" i="12" s="1"/>
  <c r="C491" i="12"/>
  <c r="D491" i="12" s="1"/>
  <c r="C490" i="12"/>
  <c r="D490" i="12" s="1"/>
  <c r="C489" i="12"/>
  <c r="D489" i="12" s="1"/>
  <c r="C488" i="12"/>
  <c r="D488" i="12" s="1"/>
  <c r="C487" i="12"/>
  <c r="D487" i="12" s="1"/>
  <c r="C486" i="12"/>
  <c r="D486" i="12" s="1"/>
  <c r="C485" i="12"/>
  <c r="D485" i="12" s="1"/>
  <c r="C484" i="12"/>
  <c r="D484" i="12" s="1"/>
  <c r="C483" i="12"/>
  <c r="D483" i="12" s="1"/>
  <c r="C482" i="12"/>
  <c r="D482" i="12" s="1"/>
  <c r="C481" i="12"/>
  <c r="D481" i="12"/>
  <c r="C480" i="12"/>
  <c r="D480" i="12" s="1"/>
  <c r="C479" i="12"/>
  <c r="D479" i="12" s="1"/>
  <c r="C478" i="12"/>
  <c r="D478" i="12" s="1"/>
  <c r="C477" i="12"/>
  <c r="D477" i="12" s="1"/>
  <c r="C476" i="12"/>
  <c r="D476" i="12" s="1"/>
  <c r="C475" i="12"/>
  <c r="D475" i="12"/>
  <c r="C474" i="12"/>
  <c r="D474" i="12" s="1"/>
  <c r="C473" i="12"/>
  <c r="D473" i="12" s="1"/>
  <c r="C472" i="12"/>
  <c r="D472" i="12" s="1"/>
  <c r="C471" i="12"/>
  <c r="D471" i="12" s="1"/>
  <c r="C470" i="12"/>
  <c r="D470" i="12" s="1"/>
  <c r="C469" i="12"/>
  <c r="D469" i="12"/>
  <c r="C468" i="12"/>
  <c r="D468" i="12" s="1"/>
  <c r="C467" i="12"/>
  <c r="D467" i="12" s="1"/>
  <c r="C466" i="12"/>
  <c r="D466" i="12" s="1"/>
  <c r="C465" i="12"/>
  <c r="D465" i="12" s="1"/>
  <c r="C464" i="12"/>
  <c r="D464" i="12" s="1"/>
  <c r="C463" i="12"/>
  <c r="D463" i="12" s="1"/>
  <c r="C462" i="12"/>
  <c r="D462" i="12" s="1"/>
  <c r="C461" i="12"/>
  <c r="D461" i="12" s="1"/>
  <c r="C460" i="12"/>
  <c r="D460" i="12" s="1"/>
  <c r="C459" i="12"/>
  <c r="D459" i="12" s="1"/>
  <c r="C458" i="12"/>
  <c r="D458" i="12" s="1"/>
  <c r="C457" i="12"/>
  <c r="D457" i="12"/>
  <c r="C456" i="12"/>
  <c r="D456" i="12" s="1"/>
  <c r="C455" i="12"/>
  <c r="D455" i="12" s="1"/>
  <c r="C454" i="12"/>
  <c r="D454" i="12" s="1"/>
  <c r="C453" i="12"/>
  <c r="D453" i="12" s="1"/>
  <c r="C452" i="12"/>
  <c r="D452" i="12" s="1"/>
  <c r="C451" i="12"/>
  <c r="D451" i="12" s="1"/>
  <c r="C450" i="12"/>
  <c r="D450" i="12" s="1"/>
  <c r="C449" i="12"/>
  <c r="D449" i="12" s="1"/>
  <c r="C448" i="12"/>
  <c r="D448" i="12" s="1"/>
  <c r="C447" i="12"/>
  <c r="D447" i="12"/>
  <c r="C446" i="12"/>
  <c r="D446" i="12" s="1"/>
  <c r="C445" i="12"/>
  <c r="D445" i="12" s="1"/>
  <c r="C444" i="12"/>
  <c r="D444" i="12" s="1"/>
  <c r="C443" i="12"/>
  <c r="D443" i="12" s="1"/>
  <c r="C442" i="12"/>
  <c r="D442" i="12" s="1"/>
  <c r="C441" i="12"/>
  <c r="D441" i="12"/>
  <c r="C440" i="12"/>
  <c r="D440" i="12" s="1"/>
  <c r="C439" i="12"/>
  <c r="D439" i="12"/>
  <c r="C438" i="12"/>
  <c r="D438" i="12" s="1"/>
  <c r="C437" i="12"/>
  <c r="D437" i="12" s="1"/>
  <c r="C436" i="12"/>
  <c r="D436" i="12" s="1"/>
  <c r="C435" i="12"/>
  <c r="D435" i="12"/>
  <c r="C434" i="12"/>
  <c r="D434" i="12" s="1"/>
  <c r="C433" i="12"/>
  <c r="D433" i="12"/>
  <c r="C432" i="12"/>
  <c r="D432" i="12" s="1"/>
  <c r="C431" i="12"/>
  <c r="D431" i="12" s="1"/>
  <c r="C430" i="12"/>
  <c r="D430" i="12" s="1"/>
  <c r="C429" i="12"/>
  <c r="D429" i="12" s="1"/>
  <c r="C428" i="12"/>
  <c r="D428" i="12" s="1"/>
  <c r="C427" i="12"/>
  <c r="D427" i="12" s="1"/>
  <c r="C426" i="12"/>
  <c r="D426" i="12" s="1"/>
  <c r="C425" i="12"/>
  <c r="D425" i="12" s="1"/>
  <c r="C424" i="12"/>
  <c r="D424" i="12" s="1"/>
  <c r="C423" i="12"/>
  <c r="D423" i="12" s="1"/>
  <c r="C422" i="12"/>
  <c r="D422" i="12" s="1"/>
  <c r="C421" i="12"/>
  <c r="D421" i="12" s="1"/>
  <c r="C420" i="12"/>
  <c r="D420" i="12" s="1"/>
  <c r="C419" i="12"/>
  <c r="D419" i="12" s="1"/>
  <c r="C418" i="12"/>
  <c r="D418" i="12" s="1"/>
  <c r="C417" i="12"/>
  <c r="D417" i="12" s="1"/>
  <c r="C416" i="12"/>
  <c r="D416" i="12" s="1"/>
  <c r="C415" i="12"/>
  <c r="D415" i="12" s="1"/>
  <c r="C414" i="12"/>
  <c r="D414" i="12" s="1"/>
  <c r="C413" i="12"/>
  <c r="D413" i="12" s="1"/>
  <c r="C412" i="12"/>
  <c r="D412" i="12" s="1"/>
  <c r="C411" i="12"/>
  <c r="D411" i="12" s="1"/>
  <c r="C410" i="12"/>
  <c r="D410" i="12" s="1"/>
  <c r="C409" i="12"/>
  <c r="D409" i="12"/>
  <c r="C408" i="12"/>
  <c r="D408" i="12" s="1"/>
  <c r="C407" i="12"/>
  <c r="D407" i="12"/>
  <c r="C406" i="12"/>
  <c r="D406" i="12" s="1"/>
  <c r="C405" i="12"/>
  <c r="D405" i="12" s="1"/>
  <c r="C404" i="12"/>
  <c r="D404" i="12" s="1"/>
  <c r="C403" i="12"/>
  <c r="D403" i="12"/>
  <c r="C402" i="12"/>
  <c r="D402" i="12" s="1"/>
  <c r="C401" i="12"/>
  <c r="D401" i="12"/>
  <c r="C400" i="12"/>
  <c r="D400" i="12" s="1"/>
  <c r="C399" i="12"/>
  <c r="D399" i="12"/>
  <c r="C398" i="12"/>
  <c r="D398" i="12"/>
  <c r="C397" i="12"/>
  <c r="D397" i="12" s="1"/>
  <c r="C396" i="12"/>
  <c r="D396" i="12" s="1"/>
  <c r="C395" i="12"/>
  <c r="D395" i="12"/>
  <c r="C394" i="12"/>
  <c r="D394" i="12" s="1"/>
  <c r="C393" i="12"/>
  <c r="D393" i="12" s="1"/>
  <c r="C392" i="12"/>
  <c r="D392" i="12"/>
  <c r="C391" i="12"/>
  <c r="D391" i="12" s="1"/>
  <c r="C390" i="12"/>
  <c r="D390" i="12"/>
  <c r="C389" i="12"/>
  <c r="D389" i="12" s="1"/>
  <c r="C388" i="12"/>
  <c r="D388" i="12" s="1"/>
  <c r="C387" i="12"/>
  <c r="D387" i="12"/>
  <c r="C386" i="12"/>
  <c r="D386" i="12" s="1"/>
  <c r="C385" i="12"/>
  <c r="D385" i="12" s="1"/>
  <c r="C384" i="12"/>
  <c r="D384" i="12"/>
  <c r="C383" i="12"/>
  <c r="D383" i="12"/>
  <c r="C382" i="12"/>
  <c r="D382" i="12"/>
  <c r="C381" i="12"/>
  <c r="D381" i="12" s="1"/>
  <c r="C380" i="12"/>
  <c r="D380" i="12" s="1"/>
  <c r="C379" i="12"/>
  <c r="D379" i="12"/>
  <c r="C378" i="12"/>
  <c r="D378" i="12" s="1"/>
  <c r="C377" i="12"/>
  <c r="D377" i="12" s="1"/>
  <c r="C376" i="12"/>
  <c r="D376" i="12"/>
  <c r="C375" i="12"/>
  <c r="D375" i="12" s="1"/>
  <c r="C374" i="12"/>
  <c r="D374" i="12"/>
  <c r="C373" i="12"/>
  <c r="D373" i="12" s="1"/>
  <c r="C372" i="12"/>
  <c r="D372" i="12" s="1"/>
  <c r="C371" i="12"/>
  <c r="D371" i="12"/>
  <c r="C370" i="12"/>
  <c r="D370" i="12" s="1"/>
  <c r="C369" i="12"/>
  <c r="D369" i="12" s="1"/>
  <c r="C368" i="12"/>
  <c r="D368" i="12"/>
  <c r="C367" i="12"/>
  <c r="D367" i="12"/>
  <c r="C366" i="12"/>
  <c r="D366" i="12"/>
  <c r="C365" i="12"/>
  <c r="D365" i="12" s="1"/>
  <c r="C364" i="12"/>
  <c r="D364" i="12" s="1"/>
  <c r="C363" i="12"/>
  <c r="D363" i="12"/>
  <c r="C362" i="12"/>
  <c r="D362" i="12" s="1"/>
  <c r="C361" i="12"/>
  <c r="D361" i="12" s="1"/>
  <c r="C360" i="12"/>
  <c r="D360" i="12"/>
  <c r="C359" i="12"/>
  <c r="D359" i="12" s="1"/>
  <c r="C358" i="12"/>
  <c r="D358" i="12"/>
  <c r="C357" i="12"/>
  <c r="D357" i="12" s="1"/>
  <c r="C356" i="12"/>
  <c r="D356" i="12" s="1"/>
  <c r="C355" i="12"/>
  <c r="D355" i="12"/>
  <c r="C354" i="12"/>
  <c r="D354" i="12" s="1"/>
  <c r="C353" i="12"/>
  <c r="D353" i="12" s="1"/>
  <c r="C352" i="12"/>
  <c r="D352" i="12"/>
  <c r="C351" i="12"/>
  <c r="D351" i="12"/>
  <c r="C350" i="12"/>
  <c r="D350" i="12"/>
  <c r="C349" i="12"/>
  <c r="D349" i="12" s="1"/>
  <c r="C348" i="12"/>
  <c r="D348" i="12" s="1"/>
  <c r="C347" i="12"/>
  <c r="D347" i="12"/>
  <c r="C346" i="12"/>
  <c r="D346" i="12" s="1"/>
  <c r="C345" i="12"/>
  <c r="D345" i="12" s="1"/>
  <c r="C344" i="12"/>
  <c r="D344" i="12"/>
  <c r="C343" i="12"/>
  <c r="D343" i="12" s="1"/>
  <c r="C342" i="12"/>
  <c r="D342" i="12"/>
  <c r="C341" i="12"/>
  <c r="D341" i="12" s="1"/>
  <c r="C340" i="12"/>
  <c r="D340" i="12" s="1"/>
  <c r="C339" i="12"/>
  <c r="D339" i="12"/>
  <c r="C338" i="12"/>
  <c r="D338" i="12" s="1"/>
  <c r="C337" i="12"/>
  <c r="D337" i="12" s="1"/>
  <c r="C336" i="12"/>
  <c r="D336" i="12"/>
  <c r="C335" i="12"/>
  <c r="D335" i="12"/>
  <c r="C334" i="12"/>
  <c r="D334" i="12"/>
  <c r="C333" i="12"/>
  <c r="D333" i="12" s="1"/>
  <c r="C332" i="12"/>
  <c r="D332" i="12" s="1"/>
  <c r="C331" i="12"/>
  <c r="D331" i="12"/>
  <c r="C330" i="12"/>
  <c r="D330" i="12" s="1"/>
  <c r="C329" i="12"/>
  <c r="D329" i="12" s="1"/>
  <c r="C328" i="12"/>
  <c r="D328" i="12"/>
  <c r="C327" i="12"/>
  <c r="D327" i="12" s="1"/>
  <c r="C326" i="12"/>
  <c r="D326" i="12"/>
  <c r="C325" i="12"/>
  <c r="D325" i="12" s="1"/>
  <c r="C324" i="12"/>
  <c r="D324" i="12" s="1"/>
  <c r="C323" i="12"/>
  <c r="D323" i="12"/>
  <c r="C322" i="12"/>
  <c r="D322" i="12" s="1"/>
  <c r="C321" i="12"/>
  <c r="D321" i="12" s="1"/>
  <c r="C320" i="12"/>
  <c r="D320" i="12"/>
  <c r="C319" i="12"/>
  <c r="D319" i="12"/>
  <c r="C318" i="12"/>
  <c r="D318" i="12"/>
  <c r="C317" i="12"/>
  <c r="D317" i="12" s="1"/>
  <c r="C316" i="12"/>
  <c r="D316" i="12" s="1"/>
  <c r="C315" i="12"/>
  <c r="D315" i="12"/>
  <c r="C314" i="12"/>
  <c r="D314" i="12" s="1"/>
  <c r="C313" i="12"/>
  <c r="D313" i="12" s="1"/>
  <c r="C312" i="12"/>
  <c r="D312" i="12"/>
  <c r="C311" i="12"/>
  <c r="D311" i="12" s="1"/>
  <c r="C310" i="12"/>
  <c r="D310" i="12"/>
  <c r="C309" i="12"/>
  <c r="D309" i="12" s="1"/>
  <c r="C308" i="12"/>
  <c r="D308" i="12" s="1"/>
  <c r="C307" i="12"/>
  <c r="D307" i="12"/>
  <c r="C306" i="12"/>
  <c r="D306" i="12" s="1"/>
  <c r="C305" i="12"/>
  <c r="D305" i="12" s="1"/>
  <c r="C304" i="12"/>
  <c r="D304" i="12"/>
  <c r="C303" i="12"/>
  <c r="D303" i="12"/>
  <c r="C302" i="12"/>
  <c r="D302" i="12"/>
  <c r="C301" i="12"/>
  <c r="D301" i="12" s="1"/>
  <c r="C300" i="12"/>
  <c r="D300" i="12" s="1"/>
  <c r="C299" i="12"/>
  <c r="D299" i="12"/>
  <c r="C298" i="12"/>
  <c r="D298" i="12" s="1"/>
  <c r="C297" i="12"/>
  <c r="D297" i="12" s="1"/>
  <c r="C296" i="12"/>
  <c r="D296" i="12"/>
  <c r="C295" i="12"/>
  <c r="D295" i="12" s="1"/>
  <c r="C294" i="12"/>
  <c r="D294" i="12"/>
  <c r="C293" i="12"/>
  <c r="D293" i="12" s="1"/>
  <c r="C292" i="12"/>
  <c r="D292" i="12" s="1"/>
  <c r="C291" i="12"/>
  <c r="D291" i="12"/>
  <c r="C290" i="12"/>
  <c r="D290" i="12" s="1"/>
  <c r="C289" i="12"/>
  <c r="D289" i="12" s="1"/>
  <c r="C288" i="12"/>
  <c r="D288" i="12"/>
  <c r="C287" i="12"/>
  <c r="D287" i="12"/>
  <c r="C286" i="12"/>
  <c r="D286" i="12"/>
  <c r="C285" i="12"/>
  <c r="D285" i="12" s="1"/>
  <c r="C284" i="12"/>
  <c r="D284" i="12" s="1"/>
  <c r="C283" i="12"/>
  <c r="D283" i="12"/>
  <c r="C282" i="12"/>
  <c r="D282" i="12" s="1"/>
  <c r="C281" i="12"/>
  <c r="D281" i="12" s="1"/>
  <c r="C280" i="12"/>
  <c r="D280" i="12"/>
  <c r="C279" i="12"/>
  <c r="D279" i="12" s="1"/>
  <c r="C278" i="12"/>
  <c r="D278" i="12"/>
  <c r="C277" i="12"/>
  <c r="D277" i="12" s="1"/>
  <c r="C276" i="12"/>
  <c r="D276" i="12" s="1"/>
  <c r="C275" i="12"/>
  <c r="D275" i="12"/>
  <c r="C274" i="12"/>
  <c r="D274" i="12" s="1"/>
  <c r="C273" i="12"/>
  <c r="D273" i="12" s="1"/>
  <c r="C272" i="12"/>
  <c r="D272" i="12"/>
  <c r="C271" i="12"/>
  <c r="D271" i="12"/>
  <c r="C270" i="12"/>
  <c r="D270" i="12"/>
  <c r="C269" i="12"/>
  <c r="D269" i="12" s="1"/>
  <c r="C268" i="12"/>
  <c r="D268" i="12" s="1"/>
  <c r="C267" i="12"/>
  <c r="D267" i="12"/>
  <c r="C266" i="12"/>
  <c r="D266" i="12" s="1"/>
  <c r="C265" i="12"/>
  <c r="D265" i="12" s="1"/>
  <c r="C264" i="12"/>
  <c r="D264" i="12"/>
  <c r="C263" i="12"/>
  <c r="D263" i="12" s="1"/>
  <c r="C262" i="12"/>
  <c r="D262" i="12"/>
  <c r="C261" i="12"/>
  <c r="D261" i="12" s="1"/>
  <c r="C260" i="12"/>
  <c r="D260" i="12" s="1"/>
  <c r="C259" i="12"/>
  <c r="D259" i="12"/>
  <c r="C258" i="12"/>
  <c r="D258" i="12" s="1"/>
  <c r="C257" i="12"/>
  <c r="D257" i="12" s="1"/>
  <c r="C256" i="12"/>
  <c r="D256" i="12"/>
  <c r="C255" i="12"/>
  <c r="D255" i="12"/>
  <c r="C254" i="12"/>
  <c r="D254" i="12"/>
  <c r="C253" i="12"/>
  <c r="D253" i="12" s="1"/>
  <c r="C252" i="12"/>
  <c r="D252" i="12" s="1"/>
  <c r="C251" i="12"/>
  <c r="D251" i="12"/>
  <c r="C250" i="12"/>
  <c r="D250" i="12" s="1"/>
  <c r="C249" i="12"/>
  <c r="D249" i="12" s="1"/>
  <c r="C248" i="12"/>
  <c r="D248" i="12"/>
  <c r="C247" i="12"/>
  <c r="D247" i="12" s="1"/>
  <c r="C246" i="12"/>
  <c r="D246" i="12"/>
  <c r="C245" i="12"/>
  <c r="D245" i="12" s="1"/>
  <c r="C244" i="12"/>
  <c r="D244" i="12" s="1"/>
  <c r="C243" i="12"/>
  <c r="D243" i="12"/>
  <c r="C242" i="12"/>
  <c r="D242" i="12" s="1"/>
  <c r="C241" i="12"/>
  <c r="D241" i="12" s="1"/>
  <c r="C240" i="12"/>
  <c r="D240" i="12"/>
  <c r="C239" i="12"/>
  <c r="D239" i="12"/>
  <c r="C238" i="12"/>
  <c r="D238" i="12"/>
  <c r="C237" i="12"/>
  <c r="D237" i="12" s="1"/>
  <c r="C236" i="12"/>
  <c r="D236" i="12" s="1"/>
  <c r="C235" i="12"/>
  <c r="D235" i="12"/>
  <c r="C234" i="12"/>
  <c r="D234" i="12" s="1"/>
  <c r="C233" i="12"/>
  <c r="D233" i="12" s="1"/>
  <c r="C232" i="12"/>
  <c r="D232" i="12"/>
  <c r="C231" i="12"/>
  <c r="D231" i="12" s="1"/>
  <c r="C230" i="12"/>
  <c r="D230" i="12"/>
  <c r="C229" i="12"/>
  <c r="D229" i="12" s="1"/>
  <c r="C228" i="12"/>
  <c r="D228" i="12" s="1"/>
  <c r="C227" i="12"/>
  <c r="D227" i="12"/>
  <c r="C226" i="12"/>
  <c r="D226" i="12" s="1"/>
  <c r="C225" i="12"/>
  <c r="D225" i="12" s="1"/>
  <c r="C224" i="12"/>
  <c r="D224" i="12"/>
  <c r="C223" i="12"/>
  <c r="D223" i="12"/>
  <c r="C222" i="12"/>
  <c r="D222" i="12"/>
  <c r="C221" i="12"/>
  <c r="D221" i="12" s="1"/>
  <c r="C220" i="12"/>
  <c r="D220" i="12" s="1"/>
  <c r="C219" i="12"/>
  <c r="D219" i="12"/>
  <c r="C218" i="12"/>
  <c r="D218" i="12" s="1"/>
  <c r="C217" i="12"/>
  <c r="D217" i="12" s="1"/>
  <c r="C216" i="12"/>
  <c r="D216" i="12"/>
  <c r="C215" i="12"/>
  <c r="D215" i="12" s="1"/>
  <c r="C214" i="12"/>
  <c r="D214" i="12"/>
  <c r="C213" i="12"/>
  <c r="D213" i="12" s="1"/>
  <c r="C212" i="12"/>
  <c r="D212" i="12" s="1"/>
  <c r="C211" i="12"/>
  <c r="D211" i="12"/>
  <c r="C210" i="12"/>
  <c r="D210" i="12" s="1"/>
  <c r="C209" i="12"/>
  <c r="D209" i="12" s="1"/>
  <c r="C208" i="12"/>
  <c r="D208" i="12"/>
  <c r="C207" i="12"/>
  <c r="D207" i="12"/>
  <c r="C206" i="12"/>
  <c r="D206" i="12"/>
  <c r="C205" i="12"/>
  <c r="D205" i="12" s="1"/>
  <c r="C204" i="12"/>
  <c r="D204" i="12" s="1"/>
  <c r="C203" i="12"/>
  <c r="D203" i="12"/>
  <c r="C202" i="12"/>
  <c r="D202" i="12" s="1"/>
  <c r="C201" i="12"/>
  <c r="D201" i="12" s="1"/>
  <c r="C200" i="12"/>
  <c r="D200" i="12"/>
  <c r="C199" i="12"/>
  <c r="D199" i="12" s="1"/>
  <c r="C198" i="12"/>
  <c r="D198" i="12"/>
  <c r="C197" i="12"/>
  <c r="D197" i="12" s="1"/>
  <c r="C196" i="12"/>
  <c r="D196" i="12" s="1"/>
  <c r="C195" i="12"/>
  <c r="D195" i="12"/>
  <c r="C194" i="12"/>
  <c r="D194" i="12" s="1"/>
  <c r="C193" i="12"/>
  <c r="D193" i="12" s="1"/>
  <c r="C192" i="12"/>
  <c r="D192" i="12"/>
  <c r="C191" i="12"/>
  <c r="D191" i="12"/>
  <c r="C190" i="12"/>
  <c r="D190" i="12"/>
  <c r="C189" i="12"/>
  <c r="D189" i="12" s="1"/>
  <c r="C188" i="12"/>
  <c r="D188" i="12" s="1"/>
  <c r="C187" i="12"/>
  <c r="D187" i="12"/>
  <c r="C186" i="12"/>
  <c r="D186" i="12" s="1"/>
  <c r="C185" i="12"/>
  <c r="D185" i="12" s="1"/>
  <c r="C184" i="12"/>
  <c r="D184" i="12" s="1"/>
  <c r="C183" i="12"/>
  <c r="D183" i="12" s="1"/>
  <c r="C182" i="12"/>
  <c r="D182" i="12" s="1"/>
  <c r="C181" i="12"/>
  <c r="D181" i="12" s="1"/>
  <c r="C180" i="12"/>
  <c r="D180" i="12" s="1"/>
  <c r="C179" i="12"/>
  <c r="D179" i="12"/>
  <c r="C178" i="12"/>
  <c r="D178" i="12" s="1"/>
  <c r="C177" i="12"/>
  <c r="D177" i="12" s="1"/>
  <c r="C176" i="12"/>
  <c r="D176" i="12" s="1"/>
  <c r="C175" i="12"/>
  <c r="D175" i="12"/>
  <c r="C174" i="12"/>
  <c r="D174" i="12" s="1"/>
  <c r="C173" i="12"/>
  <c r="D173" i="12" s="1"/>
  <c r="C172" i="12"/>
  <c r="D172" i="12" s="1"/>
  <c r="C171" i="12"/>
  <c r="D171" i="12"/>
  <c r="C170" i="12"/>
  <c r="D170" i="12" s="1"/>
  <c r="C169" i="12"/>
  <c r="D169" i="12" s="1"/>
  <c r="C168" i="12"/>
  <c r="D168" i="12" s="1"/>
  <c r="C167" i="12"/>
  <c r="D167" i="12" s="1"/>
  <c r="C166" i="12"/>
  <c r="D166" i="12" s="1"/>
  <c r="C165" i="12"/>
  <c r="D165" i="12" s="1"/>
  <c r="C164" i="12"/>
  <c r="D164" i="12" s="1"/>
  <c r="C163" i="12"/>
  <c r="D163" i="12" s="1"/>
  <c r="C162" i="12"/>
  <c r="D162" i="12" s="1"/>
  <c r="C161" i="12"/>
  <c r="D161" i="12" s="1"/>
  <c r="C160" i="12"/>
  <c r="D160" i="12" s="1"/>
  <c r="C159" i="12"/>
  <c r="D159" i="12" s="1"/>
  <c r="C158" i="12"/>
  <c r="D158" i="12" s="1"/>
  <c r="C157" i="12"/>
  <c r="D157" i="12" s="1"/>
  <c r="C156" i="12"/>
  <c r="D156" i="12" s="1"/>
  <c r="C155" i="12"/>
  <c r="D155" i="12"/>
  <c r="C154" i="12"/>
  <c r="D154" i="12" s="1"/>
  <c r="C153" i="12"/>
  <c r="D153" i="12" s="1"/>
  <c r="C152" i="12"/>
  <c r="D152" i="12" s="1"/>
  <c r="C151" i="12"/>
  <c r="D151" i="12" s="1"/>
  <c r="C150" i="12"/>
  <c r="D150" i="12" s="1"/>
  <c r="C149" i="12"/>
  <c r="D149" i="12" s="1"/>
  <c r="C148" i="12"/>
  <c r="D148" i="12" s="1"/>
  <c r="C147" i="12"/>
  <c r="D147" i="12"/>
  <c r="C146" i="12"/>
  <c r="D146" i="12" s="1"/>
  <c r="C145" i="12"/>
  <c r="D145" i="12" s="1"/>
  <c r="C144" i="12"/>
  <c r="D144" i="12" s="1"/>
  <c r="C143" i="12"/>
  <c r="D143" i="12"/>
  <c r="C142" i="12"/>
  <c r="D142" i="12" s="1"/>
  <c r="C141" i="12"/>
  <c r="D141" i="12" s="1"/>
  <c r="C140" i="12"/>
  <c r="D140" i="12" s="1"/>
  <c r="C139" i="12"/>
  <c r="D139" i="12"/>
  <c r="C138" i="12"/>
  <c r="D138" i="12" s="1"/>
  <c r="C137" i="12"/>
  <c r="D137" i="12" s="1"/>
  <c r="C136" i="12"/>
  <c r="D136" i="12" s="1"/>
  <c r="C135" i="12"/>
  <c r="D135" i="12" s="1"/>
  <c r="C134" i="12"/>
  <c r="D134" i="12" s="1"/>
  <c r="C133" i="12"/>
  <c r="D133" i="12" s="1"/>
  <c r="C132" i="12"/>
  <c r="D132" i="12" s="1"/>
  <c r="C131" i="12"/>
  <c r="D131" i="12" s="1"/>
  <c r="C130" i="12"/>
  <c r="D130" i="12" s="1"/>
  <c r="C129" i="12"/>
  <c r="D129" i="12" s="1"/>
  <c r="C128" i="12"/>
  <c r="D128" i="12" s="1"/>
  <c r="C127" i="12"/>
  <c r="D127" i="12" s="1"/>
  <c r="C126" i="12"/>
  <c r="D126" i="12" s="1"/>
  <c r="C125" i="12"/>
  <c r="D125" i="12" s="1"/>
  <c r="C124" i="12"/>
  <c r="D124" i="12" s="1"/>
  <c r="C123" i="12"/>
  <c r="D123" i="12" s="1"/>
  <c r="C122" i="12"/>
  <c r="D122" i="12" s="1"/>
  <c r="C121" i="12"/>
  <c r="D121" i="12" s="1"/>
  <c r="C120" i="12"/>
  <c r="D120" i="12" s="1"/>
  <c r="C119" i="12"/>
  <c r="D119" i="12" s="1"/>
  <c r="C118" i="12"/>
  <c r="D118" i="12" s="1"/>
  <c r="C117" i="12"/>
  <c r="D117" i="12" s="1"/>
  <c r="C116" i="12"/>
  <c r="D116" i="12" s="1"/>
  <c r="C115" i="12"/>
  <c r="D115" i="12" s="1"/>
  <c r="C114" i="12"/>
  <c r="D114" i="12" s="1"/>
  <c r="C113" i="12"/>
  <c r="D113" i="12" s="1"/>
  <c r="C112" i="12"/>
  <c r="D112" i="12" s="1"/>
  <c r="C111" i="12"/>
  <c r="D111" i="12" s="1"/>
  <c r="C110" i="12"/>
  <c r="D110" i="12" s="1"/>
  <c r="C109" i="12"/>
  <c r="D109" i="12" s="1"/>
  <c r="C108" i="12"/>
  <c r="D108" i="12" s="1"/>
  <c r="C107" i="12"/>
  <c r="D107" i="12" s="1"/>
  <c r="C106" i="12"/>
  <c r="D106" i="12" s="1"/>
  <c r="C105" i="12"/>
  <c r="D105" i="12" s="1"/>
  <c r="C104" i="12"/>
  <c r="D104" i="12" s="1"/>
  <c r="C103" i="12"/>
  <c r="D103" i="12" s="1"/>
  <c r="C102" i="12"/>
  <c r="D102" i="12" s="1"/>
  <c r="C101" i="12"/>
  <c r="D101" i="12" s="1"/>
  <c r="C100" i="12"/>
  <c r="D100" i="12" s="1"/>
  <c r="C99" i="12"/>
  <c r="D99" i="12" s="1"/>
  <c r="C98" i="12"/>
  <c r="D98" i="12" s="1"/>
  <c r="C97" i="12"/>
  <c r="D97" i="12" s="1"/>
  <c r="C96" i="12"/>
  <c r="D96" i="12" s="1"/>
  <c r="C95" i="12"/>
  <c r="D95" i="12" s="1"/>
  <c r="C94" i="12"/>
  <c r="D94" i="12" s="1"/>
  <c r="C93" i="12"/>
  <c r="D93" i="12" s="1"/>
  <c r="C92" i="12"/>
  <c r="D92" i="12" s="1"/>
  <c r="C91" i="12"/>
  <c r="D91" i="12" s="1"/>
  <c r="C90" i="12"/>
  <c r="D90" i="12" s="1"/>
  <c r="C89" i="12"/>
  <c r="D89" i="12" s="1"/>
  <c r="C88" i="12"/>
  <c r="D88" i="12" s="1"/>
  <c r="C87" i="12"/>
  <c r="D87" i="12" s="1"/>
  <c r="C86" i="12"/>
  <c r="D86" i="12" s="1"/>
  <c r="C85" i="12"/>
  <c r="D85" i="12" s="1"/>
  <c r="C84" i="12"/>
  <c r="D84" i="12" s="1"/>
  <c r="C83" i="12"/>
  <c r="D83" i="12" s="1"/>
  <c r="C82" i="12"/>
  <c r="D82" i="12" s="1"/>
  <c r="C81" i="12"/>
  <c r="D81" i="12" s="1"/>
  <c r="C80" i="12"/>
  <c r="D80" i="12" s="1"/>
  <c r="C79" i="12"/>
  <c r="D79" i="12" s="1"/>
  <c r="C78" i="12"/>
  <c r="D78" i="12" s="1"/>
  <c r="C77" i="12"/>
  <c r="D77" i="12" s="1"/>
  <c r="C76" i="12"/>
  <c r="D76" i="12" s="1"/>
  <c r="C75" i="12"/>
  <c r="D75" i="12" s="1"/>
  <c r="C74" i="12"/>
  <c r="D74" i="12" s="1"/>
  <c r="C73" i="12"/>
  <c r="D73" i="12" s="1"/>
  <c r="C72" i="12"/>
  <c r="D72" i="12" s="1"/>
  <c r="C71" i="12"/>
  <c r="D71" i="12" s="1"/>
  <c r="C70" i="12"/>
  <c r="D70" i="12" s="1"/>
  <c r="C69" i="12"/>
  <c r="D69" i="12" s="1"/>
  <c r="C68" i="12"/>
  <c r="D68" i="12" s="1"/>
  <c r="C67" i="12"/>
  <c r="D67" i="12" s="1"/>
  <c r="C66" i="12"/>
  <c r="D66" i="12" s="1"/>
  <c r="C65" i="12"/>
  <c r="D65" i="12" s="1"/>
  <c r="C64" i="12"/>
  <c r="D64" i="12" s="1"/>
  <c r="C63" i="12"/>
  <c r="D63" i="12" s="1"/>
  <c r="C62" i="12"/>
  <c r="D62" i="12" s="1"/>
  <c r="C61" i="12"/>
  <c r="D61" i="12" s="1"/>
  <c r="C60" i="12"/>
  <c r="D60" i="12" s="1"/>
  <c r="C59" i="12"/>
  <c r="D59" i="12" s="1"/>
  <c r="C58" i="12"/>
  <c r="D58" i="12" s="1"/>
  <c r="C57" i="12"/>
  <c r="D57" i="12" s="1"/>
  <c r="C56" i="12"/>
  <c r="D56" i="12" s="1"/>
  <c r="C55" i="12"/>
  <c r="D55" i="12" s="1"/>
  <c r="C54" i="12"/>
  <c r="D54" i="12" s="1"/>
  <c r="C53" i="12"/>
  <c r="D53" i="12" s="1"/>
  <c r="C52" i="12"/>
  <c r="D52" i="12" s="1"/>
  <c r="C51" i="12"/>
  <c r="D51" i="12" s="1"/>
  <c r="C50" i="12"/>
  <c r="D50" i="12" s="1"/>
  <c r="C49" i="12"/>
  <c r="D49" i="12" s="1"/>
  <c r="C48" i="12"/>
  <c r="D48" i="12" s="1"/>
  <c r="C47" i="12"/>
  <c r="D47" i="12" s="1"/>
  <c r="C46" i="12"/>
  <c r="D46" i="12" s="1"/>
  <c r="C45" i="12"/>
  <c r="D45" i="12" s="1"/>
  <c r="C44" i="12"/>
  <c r="D44" i="12" s="1"/>
  <c r="C43" i="12"/>
  <c r="D43" i="12" s="1"/>
  <c r="C42" i="12"/>
  <c r="D42" i="12" s="1"/>
  <c r="C41" i="12"/>
  <c r="D41" i="12" s="1"/>
  <c r="C40" i="12"/>
  <c r="D40" i="12" s="1"/>
  <c r="C39" i="12"/>
  <c r="D39" i="12" s="1"/>
  <c r="C38" i="12"/>
  <c r="D38" i="12" s="1"/>
  <c r="C37" i="12"/>
  <c r="D37" i="12" s="1"/>
  <c r="C36" i="12"/>
  <c r="D36" i="12" s="1"/>
  <c r="C35" i="12"/>
  <c r="D35" i="12" s="1"/>
  <c r="C34" i="12"/>
  <c r="D34" i="12" s="1"/>
  <c r="C33" i="12"/>
  <c r="D33" i="12" s="1"/>
  <c r="C32" i="12"/>
  <c r="D32" i="12" s="1"/>
  <c r="C31" i="12"/>
  <c r="D31" i="12" s="1"/>
  <c r="C30" i="12"/>
  <c r="D30" i="12" s="1"/>
  <c r="C29" i="12"/>
  <c r="D29" i="12" s="1"/>
  <c r="C28" i="12"/>
  <c r="D28" i="12" s="1"/>
  <c r="C27" i="12"/>
  <c r="D27" i="12" s="1"/>
  <c r="C26" i="12"/>
  <c r="D26" i="12" s="1"/>
  <c r="C25" i="12"/>
  <c r="D25" i="12" s="1"/>
  <c r="C24" i="12"/>
  <c r="D24" i="12" s="1"/>
  <c r="C23" i="12"/>
  <c r="D23" i="12" s="1"/>
  <c r="C22" i="12"/>
  <c r="D22" i="12" s="1"/>
  <c r="C21" i="12"/>
  <c r="D21" i="12" s="1"/>
  <c r="C20" i="12"/>
  <c r="D20" i="12" s="1"/>
  <c r="C19" i="12"/>
  <c r="D19" i="12" s="1"/>
  <c r="C18" i="12"/>
  <c r="D18" i="12" s="1"/>
  <c r="C17" i="12"/>
  <c r="D17" i="12" s="1"/>
  <c r="C16" i="12"/>
  <c r="D16" i="12" s="1"/>
  <c r="C15" i="12"/>
  <c r="D15" i="12" s="1"/>
  <c r="C14" i="12"/>
  <c r="D14" i="12" s="1"/>
  <c r="C13" i="12"/>
  <c r="D13" i="12" s="1"/>
  <c r="C12" i="12"/>
  <c r="D12" i="12" s="1"/>
  <c r="C11" i="12"/>
  <c r="D11" i="12" s="1"/>
  <c r="C10" i="12"/>
  <c r="D10" i="12" s="1"/>
  <c r="C9" i="12"/>
  <c r="D9" i="12" s="1"/>
  <c r="C8" i="12"/>
  <c r="D8" i="12" s="1"/>
  <c r="R7" i="12"/>
  <c r="R8" i="12" s="1"/>
  <c r="R9" i="12" s="1"/>
  <c r="R10" i="12" s="1"/>
  <c r="R11" i="12" s="1"/>
  <c r="R12" i="12" s="1"/>
  <c r="R13" i="12" s="1"/>
  <c r="R14" i="12" s="1"/>
  <c r="R15" i="12" s="1"/>
  <c r="R16" i="12" s="1"/>
  <c r="R17" i="12" s="1"/>
  <c r="R18" i="12" s="1"/>
  <c r="R19" i="12" s="1"/>
  <c r="R20" i="12" s="1"/>
  <c r="C7" i="12"/>
  <c r="D7" i="12" s="1"/>
  <c r="E17" i="20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R512" i="12"/>
  <c r="R513" i="12"/>
  <c r="R514" i="12"/>
  <c r="R515" i="12"/>
  <c r="R516" i="12"/>
  <c r="R517" i="12"/>
  <c r="R518" i="12"/>
  <c r="R519" i="12"/>
  <c r="R520" i="12"/>
  <c r="R521" i="12"/>
  <c r="R522" i="12"/>
  <c r="R523" i="12"/>
  <c r="R524" i="12"/>
  <c r="R525" i="12"/>
  <c r="R526" i="12"/>
  <c r="R527" i="12"/>
  <c r="R528" i="12"/>
  <c r="R529" i="12"/>
  <c r="R530" i="12"/>
  <c r="R531" i="12"/>
  <c r="R532" i="12"/>
  <c r="R533" i="12"/>
  <c r="R534" i="12"/>
  <c r="R535" i="12"/>
  <c r="R536" i="12"/>
  <c r="R537" i="12"/>
  <c r="R538" i="12"/>
  <c r="R539" i="12"/>
  <c r="R540" i="12"/>
  <c r="R541" i="12"/>
  <c r="R542" i="12"/>
  <c r="R543" i="12"/>
  <c r="R544" i="12"/>
  <c r="R545" i="12"/>
  <c r="R546" i="12"/>
  <c r="R547" i="12"/>
  <c r="R548" i="12"/>
  <c r="R549" i="12"/>
  <c r="R550" i="12"/>
  <c r="R551" i="12"/>
  <c r="R552" i="12"/>
  <c r="R553" i="12"/>
  <c r="R554" i="12"/>
  <c r="R555" i="12"/>
  <c r="R556" i="12"/>
  <c r="R557" i="12"/>
  <c r="R558" i="12"/>
  <c r="R559" i="12"/>
  <c r="R560" i="12"/>
  <c r="R561" i="12"/>
  <c r="R562" i="12"/>
  <c r="R563" i="12"/>
  <c r="R564" i="12"/>
  <c r="R565" i="12"/>
  <c r="R566" i="12"/>
  <c r="R567" i="12"/>
  <c r="R568" i="12"/>
  <c r="R569" i="12"/>
  <c r="R570" i="12"/>
  <c r="R571" i="12"/>
  <c r="R572" i="12"/>
  <c r="R573" i="12"/>
  <c r="R574" i="12"/>
  <c r="R575" i="12"/>
  <c r="R576" i="12"/>
  <c r="R577" i="12"/>
  <c r="R578" i="12"/>
  <c r="R579" i="12"/>
  <c r="R580" i="12"/>
  <c r="R581" i="12"/>
  <c r="R582" i="12"/>
  <c r="R583" i="12"/>
  <c r="R584" i="12"/>
  <c r="R585" i="12"/>
  <c r="R586" i="12"/>
  <c r="R587" i="12"/>
  <c r="R588" i="12"/>
  <c r="R589" i="12"/>
  <c r="R590" i="12"/>
  <c r="R591" i="12"/>
  <c r="R592" i="12"/>
  <c r="R593" i="12"/>
  <c r="R594" i="12"/>
  <c r="R595" i="12"/>
  <c r="R596" i="12"/>
  <c r="R597" i="12"/>
  <c r="R598" i="12"/>
  <c r="R599" i="12"/>
  <c r="R600" i="12"/>
  <c r="R601" i="12"/>
  <c r="R602" i="12"/>
  <c r="R603" i="12"/>
  <c r="R604" i="12"/>
  <c r="R605" i="12"/>
  <c r="R606" i="12"/>
  <c r="R607" i="12"/>
  <c r="R608" i="12"/>
  <c r="R609" i="12"/>
  <c r="R610" i="12"/>
  <c r="R611" i="12"/>
  <c r="R612" i="12"/>
  <c r="R613" i="12"/>
  <c r="R614" i="12"/>
  <c r="R615" i="12"/>
  <c r="R616" i="12"/>
  <c r="R617" i="12"/>
  <c r="R618" i="12"/>
  <c r="R619" i="12"/>
  <c r="R620" i="12"/>
  <c r="R621" i="12"/>
  <c r="R622" i="12"/>
  <c r="R623" i="12"/>
  <c r="R624" i="12"/>
  <c r="R625" i="12"/>
  <c r="R626" i="12"/>
  <c r="R627" i="12"/>
  <c r="R628" i="12"/>
  <c r="R629" i="12"/>
  <c r="R630" i="12"/>
  <c r="R631" i="12"/>
  <c r="R632" i="12"/>
  <c r="R633" i="12"/>
  <c r="R634" i="12"/>
  <c r="R635" i="12"/>
  <c r="R636" i="12"/>
  <c r="R637" i="12"/>
  <c r="R638" i="12"/>
  <c r="R639" i="12"/>
  <c r="R640" i="12"/>
  <c r="R641" i="12"/>
  <c r="R642" i="12"/>
  <c r="R643" i="12"/>
  <c r="R644" i="12"/>
  <c r="R645" i="12"/>
  <c r="R646" i="12"/>
  <c r="R647" i="12"/>
  <c r="R648" i="12"/>
  <c r="R649" i="12"/>
  <c r="R650" i="12"/>
  <c r="R651" i="12"/>
  <c r="R652" i="12"/>
  <c r="R653" i="12"/>
  <c r="R654" i="12"/>
  <c r="R655" i="12"/>
  <c r="R656" i="12"/>
  <c r="R657" i="12"/>
  <c r="R658" i="12"/>
  <c r="R659" i="12"/>
  <c r="R660" i="12"/>
  <c r="R661" i="12"/>
  <c r="R662" i="12"/>
  <c r="R663" i="12"/>
  <c r="R664" i="12"/>
  <c r="R665" i="12"/>
  <c r="R666" i="12"/>
  <c r="R667" i="12"/>
  <c r="R668" i="12"/>
  <c r="R669" i="12"/>
  <c r="R670" i="12"/>
  <c r="R671" i="12"/>
  <c r="R672" i="12"/>
  <c r="R673" i="12"/>
  <c r="R674" i="12"/>
  <c r="R675" i="12"/>
  <c r="R676" i="12"/>
  <c r="R677" i="12"/>
  <c r="R678" i="12"/>
  <c r="R679" i="12"/>
  <c r="R680" i="12"/>
  <c r="R681" i="12"/>
  <c r="R682" i="12"/>
  <c r="R683" i="12"/>
  <c r="R684" i="12"/>
  <c r="R685" i="12"/>
  <c r="R686" i="12"/>
  <c r="R687" i="12"/>
  <c r="R688" i="12"/>
  <c r="R689" i="12"/>
  <c r="R690" i="12"/>
  <c r="R691" i="12"/>
  <c r="R692" i="12"/>
  <c r="R693" i="12"/>
  <c r="R694" i="12"/>
  <c r="R695" i="12"/>
  <c r="R696" i="12"/>
  <c r="R697" i="12"/>
  <c r="R698" i="12"/>
  <c r="R699" i="12"/>
  <c r="R700" i="12"/>
  <c r="R701" i="12"/>
  <c r="R702" i="12"/>
  <c r="R703" i="12"/>
  <c r="R704" i="12"/>
  <c r="R705" i="12"/>
  <c r="R706" i="12"/>
  <c r="R707" i="12"/>
  <c r="R708" i="12"/>
  <c r="R709" i="12"/>
  <c r="R710" i="12"/>
  <c r="R711" i="12"/>
  <c r="R712" i="12"/>
  <c r="R713" i="12"/>
  <c r="R714" i="12"/>
  <c r="R715" i="12"/>
  <c r="R716" i="12"/>
  <c r="R717" i="12"/>
  <c r="R718" i="12"/>
  <c r="R719" i="12"/>
  <c r="R720" i="12"/>
  <c r="R721" i="12"/>
  <c r="R722" i="12"/>
  <c r="R723" i="12"/>
  <c r="R724" i="12"/>
  <c r="R725" i="12"/>
  <c r="R726" i="12"/>
  <c r="R727" i="12"/>
  <c r="R728" i="12"/>
  <c r="R729" i="12"/>
  <c r="R730" i="12"/>
  <c r="R731" i="12"/>
  <c r="R732" i="12"/>
  <c r="R733" i="12"/>
  <c r="R734" i="12"/>
  <c r="R735" i="12"/>
  <c r="R736" i="12"/>
  <c r="R737" i="12"/>
  <c r="R738" i="12"/>
  <c r="R739" i="12"/>
  <c r="R740" i="12"/>
  <c r="R741" i="12"/>
  <c r="R742" i="12"/>
  <c r="R743" i="12"/>
  <c r="R744" i="12"/>
  <c r="R745" i="12"/>
  <c r="R746" i="12"/>
  <c r="R747" i="12"/>
  <c r="R748" i="12"/>
  <c r="R749" i="12"/>
  <c r="R750" i="12"/>
  <c r="R751" i="12"/>
  <c r="R752" i="12"/>
  <c r="R753" i="12"/>
  <c r="R754" i="12"/>
  <c r="R755" i="12"/>
  <c r="R756" i="12"/>
  <c r="R757" i="12"/>
  <c r="R758" i="12"/>
  <c r="R759" i="12"/>
  <c r="R760" i="12"/>
  <c r="R761" i="12"/>
  <c r="R762" i="12"/>
  <c r="R763" i="12"/>
  <c r="R764" i="12"/>
  <c r="R765" i="12"/>
  <c r="R766" i="12"/>
  <c r="R767" i="12"/>
  <c r="R768" i="12"/>
  <c r="R769" i="12"/>
  <c r="R770" i="12"/>
  <c r="R771" i="12"/>
  <c r="R772" i="12"/>
  <c r="R773" i="12"/>
  <c r="R774" i="12"/>
  <c r="R775" i="12"/>
  <c r="R776" i="12"/>
  <c r="R777" i="12"/>
  <c r="R778" i="12"/>
  <c r="R779" i="12"/>
  <c r="R780" i="12"/>
  <c r="R781" i="12"/>
  <c r="R782" i="12"/>
  <c r="R783" i="12"/>
  <c r="R784" i="12"/>
  <c r="R785" i="12"/>
  <c r="R786" i="12"/>
  <c r="R787" i="12"/>
  <c r="R788" i="12"/>
  <c r="R789" i="12"/>
  <c r="R790" i="12"/>
  <c r="R791" i="12"/>
  <c r="R792" i="12"/>
  <c r="R793" i="12"/>
  <c r="R794" i="12"/>
  <c r="R795" i="12"/>
  <c r="R796" i="12"/>
  <c r="R797" i="12"/>
  <c r="R798" i="12"/>
  <c r="R799" i="12"/>
  <c r="R800" i="12"/>
  <c r="R801" i="12"/>
  <c r="R802" i="12"/>
  <c r="R803" i="12"/>
  <c r="R804" i="12"/>
  <c r="R805" i="12"/>
  <c r="R806" i="12"/>
  <c r="R807" i="12"/>
  <c r="R808" i="12"/>
  <c r="R809" i="12"/>
  <c r="R810" i="12"/>
  <c r="R811" i="12"/>
  <c r="R812" i="12"/>
  <c r="R813" i="12"/>
  <c r="R814" i="12"/>
  <c r="R815" i="12"/>
  <c r="R816" i="12"/>
  <c r="R817" i="12"/>
  <c r="R818" i="12"/>
  <c r="R819" i="12"/>
  <c r="R820" i="12"/>
  <c r="R821" i="12"/>
  <c r="R822" i="12"/>
  <c r="R823" i="12"/>
  <c r="R824" i="12"/>
  <c r="R825" i="12"/>
  <c r="R826" i="12"/>
  <c r="R827" i="12"/>
  <c r="R828" i="12"/>
  <c r="R829" i="12"/>
  <c r="R830" i="12"/>
  <c r="R831" i="12"/>
  <c r="R832" i="12"/>
  <c r="R833" i="12"/>
  <c r="R834" i="12"/>
  <c r="R835" i="12"/>
  <c r="R836" i="12"/>
  <c r="R837" i="12"/>
  <c r="R838" i="12"/>
  <c r="R839" i="12"/>
  <c r="R840" i="12"/>
  <c r="R841" i="12"/>
  <c r="R842" i="12"/>
  <c r="R843" i="12"/>
  <c r="R844" i="12"/>
  <c r="R845" i="12"/>
  <c r="R846" i="12"/>
  <c r="R847" i="12"/>
  <c r="R848" i="12"/>
  <c r="R849" i="12"/>
  <c r="R850" i="12"/>
  <c r="R851" i="12"/>
  <c r="R852" i="12"/>
  <c r="R853" i="12"/>
  <c r="R854" i="12"/>
  <c r="R855" i="12"/>
  <c r="R856" i="12"/>
  <c r="R857" i="12"/>
  <c r="R858" i="12"/>
  <c r="R859" i="12"/>
  <c r="R860" i="12"/>
  <c r="R861" i="12"/>
  <c r="R862" i="12"/>
  <c r="R863" i="12"/>
  <c r="R864" i="12"/>
  <c r="R865" i="12"/>
  <c r="R866" i="12"/>
  <c r="R867" i="12"/>
  <c r="R868" i="12"/>
  <c r="R869" i="12"/>
  <c r="R870" i="12"/>
  <c r="R871" i="12"/>
  <c r="R872" i="12"/>
  <c r="R873" i="12"/>
  <c r="R874" i="12"/>
  <c r="R875" i="12"/>
  <c r="R876" i="12"/>
  <c r="R877" i="12"/>
  <c r="R878" i="12"/>
  <c r="R879" i="12"/>
  <c r="R880" i="12"/>
  <c r="R881" i="12"/>
  <c r="R882" i="12"/>
  <c r="R883" i="12"/>
  <c r="R884" i="12"/>
  <c r="R885" i="12"/>
  <c r="R886" i="12"/>
  <c r="R887" i="12"/>
  <c r="R888" i="12"/>
  <c r="R889" i="12"/>
  <c r="R890" i="12"/>
  <c r="R891" i="12"/>
  <c r="R892" i="12"/>
  <c r="R893" i="12"/>
  <c r="R894" i="12"/>
  <c r="R895" i="12"/>
  <c r="R896" i="12"/>
  <c r="R897" i="12"/>
  <c r="R898" i="12"/>
  <c r="R899" i="12"/>
  <c r="R900" i="12"/>
  <c r="R901" i="12"/>
  <c r="R902" i="12"/>
  <c r="R903" i="12"/>
  <c r="R904" i="12"/>
  <c r="R905" i="12"/>
  <c r="R906" i="12"/>
  <c r="R907" i="12"/>
  <c r="R908" i="12"/>
  <c r="R909" i="12"/>
  <c r="R910" i="12"/>
  <c r="R911" i="12"/>
  <c r="R912" i="12"/>
  <c r="R913" i="12"/>
  <c r="R914" i="12"/>
  <c r="R915" i="12"/>
  <c r="R916" i="12"/>
  <c r="R917" i="12"/>
  <c r="R918" i="12"/>
  <c r="R919" i="12"/>
  <c r="R920" i="12"/>
  <c r="R921" i="12"/>
  <c r="R922" i="12"/>
  <c r="R923" i="12"/>
  <c r="R924" i="12"/>
  <c r="R925" i="12"/>
  <c r="R926" i="12"/>
  <c r="R927" i="12"/>
  <c r="R928" i="12"/>
  <c r="R929" i="12"/>
  <c r="R930" i="12"/>
  <c r="R931" i="12"/>
  <c r="R932" i="12"/>
  <c r="R933" i="12"/>
  <c r="R934" i="12"/>
  <c r="R935" i="12"/>
  <c r="R936" i="12"/>
  <c r="R937" i="12"/>
  <c r="R938" i="12"/>
  <c r="R939" i="12"/>
  <c r="R940" i="12"/>
  <c r="R941" i="12"/>
  <c r="R942" i="12"/>
  <c r="R943" i="12"/>
  <c r="R944" i="12"/>
  <c r="R945" i="12"/>
  <c r="R946" i="12"/>
  <c r="R947" i="12"/>
  <c r="R948" i="12"/>
  <c r="R949" i="12"/>
  <c r="R950" i="12"/>
  <c r="R951" i="12"/>
  <c r="R952" i="12"/>
  <c r="R953" i="12"/>
  <c r="R954" i="12"/>
  <c r="R955" i="12"/>
  <c r="R956" i="12"/>
  <c r="R957" i="12"/>
  <c r="R958" i="12"/>
  <c r="R959" i="12"/>
  <c r="R960" i="12"/>
  <c r="R961" i="12"/>
  <c r="R962" i="12"/>
  <c r="R963" i="12"/>
  <c r="R964" i="12"/>
  <c r="R965" i="12"/>
  <c r="R966" i="12"/>
  <c r="R967" i="12"/>
  <c r="R968" i="12"/>
  <c r="R969" i="12"/>
  <c r="R970" i="12"/>
  <c r="R971" i="12"/>
  <c r="R972" i="12"/>
  <c r="R973" i="12"/>
  <c r="R974" i="12"/>
  <c r="R975" i="12"/>
  <c r="R976" i="12"/>
  <c r="R977" i="12"/>
  <c r="R978" i="12"/>
  <c r="R979" i="12"/>
  <c r="R980" i="12"/>
  <c r="R981" i="12"/>
  <c r="R982" i="12"/>
  <c r="R983" i="12"/>
  <c r="R984" i="12"/>
  <c r="R985" i="12"/>
  <c r="R986" i="12"/>
  <c r="R987" i="12"/>
  <c r="R988" i="12"/>
  <c r="R989" i="12"/>
  <c r="R990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1011" i="12"/>
  <c r="R1012" i="12"/>
  <c r="R1013" i="12"/>
  <c r="R1014" i="12"/>
  <c r="R1015" i="12"/>
  <c r="R1016" i="12"/>
  <c r="R1017" i="12"/>
  <c r="R1018" i="12"/>
  <c r="R1019" i="12"/>
  <c r="R1020" i="12"/>
  <c r="R1021" i="12"/>
  <c r="R1022" i="12"/>
  <c r="R1023" i="12"/>
  <c r="R1024" i="12"/>
  <c r="R1025" i="12"/>
  <c r="R1026" i="12"/>
  <c r="R1027" i="12"/>
  <c r="R1028" i="12"/>
  <c r="R1029" i="12"/>
  <c r="R1030" i="12"/>
  <c r="R1031" i="12"/>
  <c r="R1032" i="12"/>
  <c r="R1033" i="12"/>
  <c r="R1034" i="12"/>
  <c r="R1035" i="12"/>
  <c r="R1036" i="12"/>
  <c r="R1037" i="12"/>
  <c r="R1038" i="12"/>
  <c r="R1039" i="12"/>
  <c r="R1040" i="12"/>
  <c r="R1041" i="12"/>
  <c r="R1042" i="12"/>
  <c r="R1043" i="12"/>
  <c r="R1044" i="12"/>
  <c r="R1045" i="12"/>
  <c r="R1046" i="12"/>
  <c r="R1047" i="12"/>
  <c r="R1048" i="12"/>
  <c r="R1049" i="12"/>
  <c r="R1050" i="12"/>
  <c r="R1051" i="12"/>
  <c r="R1052" i="12"/>
  <c r="R1053" i="12"/>
  <c r="R1054" i="12"/>
  <c r="R1055" i="12"/>
  <c r="R1056" i="12"/>
  <c r="R1057" i="12"/>
  <c r="R1058" i="12"/>
  <c r="R1059" i="12"/>
  <c r="R1060" i="12"/>
  <c r="R1061" i="12"/>
  <c r="R1062" i="12"/>
  <c r="R1063" i="12"/>
  <c r="R1064" i="12"/>
  <c r="R1065" i="12"/>
  <c r="R1066" i="12"/>
  <c r="R1067" i="12"/>
  <c r="R1068" i="12"/>
  <c r="R1069" i="12"/>
  <c r="R1070" i="12"/>
  <c r="R1071" i="12"/>
  <c r="R1072" i="12"/>
  <c r="R1073" i="12"/>
  <c r="R1074" i="12"/>
  <c r="R1075" i="12"/>
  <c r="R1076" i="12"/>
  <c r="R1077" i="12"/>
  <c r="R1078" i="12"/>
  <c r="R1079" i="12"/>
  <c r="R1080" i="12"/>
  <c r="R1081" i="12"/>
  <c r="R1082" i="12"/>
  <c r="R1083" i="12"/>
  <c r="R1084" i="12"/>
  <c r="R1085" i="12"/>
  <c r="R1086" i="12"/>
  <c r="R1087" i="12"/>
  <c r="R1088" i="12"/>
  <c r="R1089" i="12"/>
  <c r="R1090" i="12"/>
  <c r="R1091" i="12"/>
  <c r="R1092" i="12"/>
  <c r="R1093" i="12"/>
  <c r="R1094" i="12"/>
  <c r="R1095" i="12"/>
  <c r="R1096" i="12"/>
  <c r="R1097" i="12"/>
  <c r="R1098" i="12"/>
  <c r="R1099" i="12"/>
  <c r="R1100" i="12"/>
  <c r="R1101" i="12"/>
  <c r="R1102" i="12"/>
  <c r="R1103" i="12"/>
  <c r="R1104" i="12"/>
  <c r="R1105" i="12"/>
  <c r="R1106" i="12"/>
  <c r="R1107" i="12"/>
  <c r="R1108" i="12"/>
  <c r="R1109" i="12"/>
  <c r="R1110" i="12"/>
  <c r="R1111" i="12"/>
  <c r="R1112" i="12"/>
  <c r="R1113" i="12"/>
  <c r="R1114" i="12"/>
  <c r="R1115" i="12"/>
  <c r="R1116" i="12"/>
  <c r="R1117" i="12"/>
  <c r="R1118" i="12"/>
  <c r="R1119" i="12"/>
  <c r="R1120" i="12"/>
  <c r="R1121" i="12"/>
  <c r="R1122" i="12"/>
  <c r="R1123" i="12"/>
  <c r="R1124" i="12"/>
  <c r="R1125" i="12"/>
  <c r="R1126" i="12"/>
  <c r="R1127" i="12"/>
  <c r="R1128" i="12"/>
  <c r="R1129" i="12"/>
  <c r="R1130" i="12"/>
  <c r="R1131" i="12"/>
  <c r="R1132" i="12"/>
  <c r="R1133" i="12"/>
  <c r="R1134" i="12"/>
  <c r="R1135" i="12"/>
  <c r="R1136" i="12"/>
  <c r="R1137" i="12"/>
  <c r="R1138" i="12"/>
  <c r="R1139" i="12"/>
  <c r="R1140" i="12"/>
  <c r="R1141" i="12"/>
  <c r="R1142" i="12"/>
  <c r="R1143" i="12"/>
  <c r="R1144" i="12"/>
  <c r="R1145" i="12"/>
  <c r="R1146" i="12"/>
  <c r="R1147" i="12"/>
  <c r="R1148" i="12"/>
  <c r="R1149" i="12"/>
  <c r="R1150" i="12"/>
  <c r="R1151" i="12"/>
  <c r="R1152" i="12"/>
  <c r="R1153" i="12"/>
  <c r="R1154" i="12"/>
  <c r="R1155" i="12"/>
  <c r="R1156" i="12"/>
  <c r="R1157" i="12"/>
  <c r="R1158" i="12"/>
  <c r="R1159" i="12"/>
  <c r="R1160" i="12"/>
  <c r="R1161" i="12"/>
  <c r="R1162" i="12"/>
  <c r="R1163" i="12"/>
  <c r="R1164" i="12"/>
  <c r="R1165" i="12"/>
  <c r="R1166" i="12"/>
  <c r="R1167" i="12"/>
  <c r="R1168" i="12"/>
  <c r="R1169" i="12"/>
  <c r="R1170" i="12"/>
  <c r="R1171" i="12"/>
  <c r="R1172" i="12"/>
  <c r="R1173" i="12"/>
  <c r="R1174" i="12"/>
  <c r="R1175" i="12"/>
  <c r="R1176" i="12"/>
  <c r="R1177" i="12"/>
  <c r="R1178" i="12"/>
  <c r="R1179" i="12"/>
  <c r="R1180" i="12"/>
  <c r="R1181" i="12"/>
  <c r="R1182" i="12"/>
  <c r="R1183" i="12"/>
  <c r="R1184" i="12"/>
  <c r="R1185" i="12"/>
  <c r="R1186" i="12"/>
  <c r="R1187" i="12"/>
  <c r="R1188" i="12"/>
  <c r="R1189" i="12"/>
  <c r="R1190" i="12"/>
  <c r="R1191" i="12"/>
  <c r="R1192" i="12"/>
  <c r="R1193" i="12"/>
  <c r="R1194" i="12"/>
  <c r="R1195" i="12"/>
  <c r="R1196" i="12"/>
  <c r="R1197" i="12"/>
  <c r="R1198" i="12"/>
  <c r="R1199" i="12"/>
  <c r="R1200" i="12"/>
  <c r="R1201" i="12"/>
  <c r="R1202" i="12"/>
  <c r="R1203" i="12"/>
  <c r="R1204" i="12"/>
  <c r="R1205" i="12"/>
  <c r="R1206" i="12"/>
  <c r="R1207" i="12"/>
  <c r="R1208" i="12"/>
  <c r="R1209" i="12"/>
  <c r="R1210" i="12"/>
  <c r="R1211" i="12"/>
  <c r="R1212" i="12"/>
  <c r="R1213" i="12"/>
  <c r="R1214" i="12"/>
  <c r="R1215" i="12"/>
  <c r="R1216" i="12"/>
  <c r="R1217" i="12"/>
  <c r="R1218" i="12"/>
  <c r="R1219" i="12"/>
  <c r="R1220" i="12"/>
  <c r="R1221" i="12"/>
  <c r="R1222" i="12"/>
  <c r="R1223" i="12"/>
  <c r="R1224" i="12"/>
  <c r="R1225" i="12"/>
  <c r="R1226" i="12"/>
  <c r="R1227" i="12"/>
  <c r="R1228" i="12"/>
  <c r="R1229" i="12"/>
  <c r="R1230" i="12"/>
  <c r="R1231" i="12"/>
  <c r="R1232" i="12"/>
  <c r="R1233" i="12"/>
  <c r="R1234" i="12"/>
  <c r="R1235" i="12"/>
  <c r="R1236" i="12"/>
  <c r="R1237" i="12"/>
  <c r="R1238" i="12"/>
  <c r="R1239" i="12"/>
  <c r="R1240" i="12"/>
  <c r="R1241" i="12"/>
  <c r="R1242" i="12"/>
  <c r="R1243" i="12"/>
  <c r="R1244" i="12"/>
  <c r="R1245" i="12"/>
  <c r="R1246" i="12"/>
  <c r="R1247" i="12"/>
  <c r="R1248" i="12"/>
  <c r="R1249" i="12"/>
  <c r="R1250" i="12"/>
  <c r="R1251" i="12"/>
  <c r="R1252" i="12"/>
  <c r="R1253" i="12"/>
  <c r="R1254" i="12"/>
  <c r="R1255" i="12"/>
  <c r="R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77" i="12"/>
  <c r="R1278" i="12"/>
  <c r="R1279" i="12"/>
  <c r="R1280" i="12"/>
  <c r="R1281" i="12"/>
  <c r="R1282" i="12"/>
  <c r="R1283" i="12"/>
  <c r="R2260" i="12"/>
  <c r="R2261" i="12"/>
  <c r="R1284" i="12"/>
  <c r="R1285" i="12"/>
  <c r="R1286" i="12"/>
  <c r="R1287" i="12"/>
  <c r="R1288" i="12"/>
  <c r="R1289" i="12"/>
  <c r="R1290" i="12"/>
  <c r="R1291" i="12"/>
  <c r="R1292" i="12"/>
  <c r="R1293" i="12"/>
  <c r="R1294" i="12"/>
  <c r="R1295" i="12"/>
  <c r="R1296" i="12"/>
  <c r="R1297" i="12"/>
  <c r="R1298" i="12"/>
  <c r="R1299" i="12"/>
  <c r="R1300" i="12"/>
  <c r="R1301" i="12"/>
  <c r="R1302" i="12"/>
  <c r="R1303" i="12"/>
  <c r="R1304" i="12"/>
  <c r="R1305" i="12"/>
  <c r="R1306" i="12"/>
  <c r="R1307" i="12"/>
  <c r="R1308" i="12"/>
  <c r="R1309" i="12"/>
  <c r="R1310" i="12"/>
  <c r="R1311" i="12"/>
  <c r="R1312" i="12"/>
  <c r="R1313" i="12"/>
  <c r="R1314" i="12"/>
  <c r="R1315" i="12"/>
  <c r="R1316" i="12"/>
  <c r="R1317" i="12"/>
  <c r="R1318" i="12"/>
  <c r="R1319" i="12"/>
  <c r="R1320" i="12"/>
  <c r="R1321" i="12"/>
  <c r="R1322" i="12"/>
  <c r="R1323" i="12"/>
  <c r="R1324" i="12"/>
  <c r="R1325" i="12"/>
  <c r="R1326" i="12"/>
  <c r="R1327" i="12"/>
  <c r="R1328" i="12"/>
  <c r="R1329" i="12"/>
  <c r="R1330" i="12"/>
  <c r="R1331" i="12"/>
  <c r="R1332" i="12"/>
  <c r="R1333" i="12"/>
  <c r="R1334" i="12"/>
  <c r="R1335" i="12"/>
  <c r="R1336" i="12"/>
  <c r="R1337" i="12"/>
  <c r="R1338" i="12"/>
  <c r="R1339" i="12"/>
  <c r="R1340" i="12"/>
  <c r="R1341" i="12"/>
  <c r="R1342" i="12"/>
  <c r="R1343" i="12"/>
  <c r="R1344" i="12"/>
  <c r="R1345" i="12"/>
  <c r="R1346" i="12"/>
  <c r="R1347" i="12"/>
  <c r="R1348" i="12"/>
  <c r="R1349" i="12"/>
  <c r="R1350" i="12"/>
  <c r="R1351" i="12"/>
  <c r="R1352" i="12"/>
  <c r="R1353" i="12"/>
  <c r="R1354" i="12"/>
  <c r="R1355" i="12"/>
  <c r="R1356" i="12"/>
  <c r="R1357" i="12"/>
  <c r="R1358" i="12"/>
  <c r="R1359" i="12"/>
  <c r="R1360" i="12"/>
  <c r="R1361" i="12"/>
  <c r="R1362" i="12"/>
  <c r="R1363" i="12"/>
  <c r="R1364" i="12"/>
  <c r="R1365" i="12"/>
  <c r="R1366" i="12"/>
  <c r="R1367" i="12"/>
  <c r="R1368" i="12"/>
  <c r="R1369" i="12"/>
  <c r="R1370" i="12"/>
  <c r="R1371" i="12"/>
  <c r="R1372" i="12"/>
  <c r="R1373" i="12"/>
  <c r="R1374" i="12"/>
  <c r="R1375" i="12"/>
  <c r="R1376" i="12"/>
  <c r="R1377" i="12"/>
  <c r="R1378" i="12"/>
  <c r="R1379" i="12"/>
  <c r="R1380" i="12"/>
  <c r="R1381" i="12"/>
  <c r="R1382" i="12"/>
  <c r="R1383" i="12"/>
  <c r="R1384" i="12"/>
  <c r="R1385" i="12"/>
  <c r="R1386" i="12"/>
  <c r="R1387" i="12"/>
  <c r="R1388" i="12"/>
  <c r="R1389" i="12"/>
  <c r="R1390" i="12"/>
  <c r="R1391" i="12"/>
  <c r="R1392" i="12"/>
  <c r="R1393" i="12"/>
  <c r="R1394" i="12"/>
  <c r="R1395" i="12"/>
  <c r="R1396" i="12"/>
  <c r="R1397" i="12"/>
  <c r="R1398" i="12"/>
  <c r="R1399" i="12"/>
  <c r="R1400" i="12"/>
  <c r="R1401" i="12"/>
  <c r="R1402" i="12"/>
  <c r="R1403" i="12"/>
  <c r="R1404" i="12"/>
  <c r="R1405" i="12"/>
  <c r="R1406" i="12"/>
  <c r="R1407" i="12"/>
  <c r="R1408" i="12"/>
  <c r="R1409" i="12"/>
  <c r="R1410" i="12"/>
  <c r="R1411" i="12"/>
  <c r="R1412" i="12"/>
  <c r="R1413" i="12"/>
  <c r="R1414" i="12"/>
  <c r="R1415" i="12"/>
  <c r="R1416" i="12"/>
  <c r="R1417" i="12"/>
  <c r="R1418" i="12"/>
  <c r="R1419" i="12"/>
  <c r="R1420" i="12"/>
  <c r="R1421" i="12"/>
  <c r="R1422" i="12"/>
  <c r="R1423" i="12"/>
  <c r="R1424" i="12"/>
  <c r="R1425" i="12"/>
  <c r="R1426" i="12"/>
  <c r="R1427" i="12"/>
  <c r="R1428" i="12"/>
  <c r="R1429" i="12"/>
  <c r="R1430" i="12"/>
  <c r="R1431" i="12"/>
  <c r="R1432" i="12"/>
  <c r="R1433" i="12"/>
  <c r="R1434" i="12"/>
  <c r="R1435" i="12"/>
  <c r="R1436" i="12"/>
  <c r="R1437" i="12"/>
  <c r="R1438" i="12"/>
  <c r="R1439" i="12"/>
  <c r="R1440" i="12"/>
  <c r="R1441" i="12"/>
  <c r="R1442" i="12"/>
  <c r="R1443" i="12"/>
  <c r="R1444" i="12"/>
  <c r="R1445" i="12"/>
  <c r="R1446" i="12"/>
  <c r="R1447" i="12"/>
  <c r="R1448" i="12"/>
  <c r="R1449" i="12"/>
  <c r="R1450" i="12"/>
  <c r="R1451" i="12"/>
  <c r="R1452" i="12"/>
  <c r="R1453" i="12"/>
  <c r="R1454" i="12"/>
  <c r="R1455" i="12"/>
  <c r="R1456" i="12"/>
  <c r="R1457" i="12"/>
  <c r="R1458" i="12"/>
  <c r="R1459" i="12"/>
  <c r="R1460" i="12"/>
  <c r="R1461" i="12"/>
  <c r="R1462" i="12"/>
  <c r="R1463" i="12"/>
  <c r="R1464" i="12"/>
  <c r="R1465" i="12"/>
  <c r="R1466" i="12"/>
  <c r="R1467" i="12"/>
  <c r="R1468" i="12"/>
  <c r="R1469" i="12"/>
  <c r="R1470" i="12"/>
  <c r="R1471" i="12"/>
  <c r="R1472" i="12"/>
  <c r="R1473" i="12"/>
  <c r="R1474" i="12"/>
  <c r="R1475" i="12"/>
  <c r="R1476" i="12"/>
  <c r="R1477" i="12"/>
  <c r="R1478" i="12"/>
  <c r="R1479" i="12"/>
  <c r="R1480" i="12"/>
  <c r="R1481" i="12"/>
  <c r="R1482" i="12"/>
  <c r="R1483" i="12"/>
  <c r="R1484" i="12"/>
  <c r="R1485" i="12"/>
  <c r="R1486" i="12"/>
  <c r="R1487" i="12"/>
  <c r="R1488" i="12"/>
  <c r="R1489" i="12"/>
  <c r="R1490" i="12"/>
  <c r="R1491" i="12"/>
  <c r="R1492" i="12"/>
  <c r="R1493" i="12"/>
  <c r="R1494" i="12"/>
  <c r="R1495" i="12"/>
  <c r="R1496" i="12"/>
  <c r="R1497" i="12"/>
  <c r="R1498" i="12"/>
  <c r="R1499" i="12"/>
  <c r="R1500" i="12"/>
  <c r="R1501" i="12"/>
  <c r="R1502" i="12"/>
  <c r="R1503" i="12"/>
  <c r="R1504" i="12"/>
  <c r="R1505" i="12"/>
  <c r="R1506" i="12"/>
  <c r="R1507" i="12"/>
  <c r="R1508" i="12"/>
  <c r="R1509" i="12"/>
  <c r="R1510" i="12"/>
  <c r="R1511" i="12"/>
  <c r="R1512" i="12"/>
  <c r="R1513" i="12"/>
  <c r="R1514" i="12"/>
  <c r="R1515" i="12"/>
  <c r="R1516" i="12"/>
  <c r="R1517" i="12"/>
  <c r="R1518" i="12"/>
  <c r="R1519" i="12"/>
  <c r="R1520" i="12"/>
  <c r="R1521" i="12"/>
  <c r="R1522" i="12"/>
  <c r="R1523" i="12"/>
  <c r="R1524" i="12"/>
  <c r="R1525" i="12"/>
  <c r="R1526" i="12"/>
  <c r="R1527" i="12"/>
  <c r="R1528" i="12"/>
  <c r="R1529" i="12"/>
  <c r="R1530" i="12"/>
  <c r="R1531" i="12"/>
  <c r="R1532" i="12"/>
  <c r="R1533" i="12"/>
  <c r="R1534" i="12"/>
  <c r="R1535" i="12"/>
  <c r="R1536" i="12"/>
  <c r="R1537" i="12"/>
  <c r="R1538" i="12"/>
  <c r="R1539" i="12"/>
  <c r="R1540" i="12"/>
  <c r="R1541" i="12"/>
  <c r="R1542" i="12"/>
  <c r="R1543" i="12"/>
  <c r="R1544" i="12"/>
  <c r="R1545" i="12"/>
  <c r="R1546" i="12"/>
  <c r="R1547" i="12"/>
  <c r="R1548" i="12"/>
  <c r="R1549" i="12"/>
  <c r="R1550" i="12"/>
  <c r="R1551" i="12"/>
  <c r="R1552" i="12"/>
  <c r="R1553" i="12"/>
  <c r="R1554" i="12"/>
  <c r="R1555" i="12"/>
  <c r="R1556" i="12"/>
  <c r="R1557" i="12"/>
  <c r="R1558" i="12"/>
  <c r="R1559" i="12"/>
  <c r="R1560" i="12"/>
  <c r="R1561" i="12"/>
  <c r="R1562" i="12"/>
  <c r="R1563" i="12"/>
  <c r="R1564" i="12"/>
  <c r="R1565" i="12"/>
  <c r="R1566" i="12"/>
  <c r="R1567" i="12"/>
  <c r="R1568" i="12"/>
  <c r="R1569" i="12"/>
  <c r="R1570" i="12"/>
  <c r="R1571" i="12"/>
  <c r="R1572" i="12"/>
  <c r="R1573" i="12"/>
  <c r="R1574" i="12"/>
  <c r="R1575" i="12"/>
  <c r="R1576" i="12"/>
  <c r="R1577" i="12"/>
  <c r="R1578" i="12"/>
  <c r="R1579" i="12"/>
  <c r="R1580" i="12"/>
  <c r="R1581" i="12"/>
  <c r="R1582" i="12"/>
  <c r="R1583" i="12"/>
  <c r="R1584" i="12"/>
  <c r="R1585" i="12"/>
  <c r="R1586" i="12"/>
  <c r="R1587" i="12"/>
  <c r="R1588" i="12"/>
  <c r="R1589" i="12"/>
  <c r="R1590" i="12"/>
  <c r="R1591" i="12"/>
  <c r="R1592" i="12"/>
  <c r="R1593" i="12"/>
  <c r="R1594" i="12"/>
  <c r="R1595" i="12"/>
  <c r="R1596" i="12"/>
  <c r="R1597" i="12"/>
  <c r="R1598" i="12"/>
  <c r="R1599" i="12"/>
  <c r="R1600" i="12"/>
  <c r="R1601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15" i="12"/>
  <c r="R1616" i="12"/>
  <c r="R1617" i="12"/>
  <c r="R1618" i="12"/>
  <c r="R1619" i="12"/>
  <c r="R1620" i="12"/>
  <c r="R1621" i="12"/>
  <c r="R1622" i="12"/>
  <c r="R1623" i="12"/>
  <c r="R1624" i="12"/>
  <c r="R1625" i="12"/>
  <c r="R1626" i="12"/>
  <c r="R1627" i="12"/>
  <c r="R1628" i="12"/>
  <c r="R1629" i="12"/>
  <c r="R1630" i="12"/>
  <c r="R1631" i="12"/>
  <c r="R1632" i="12"/>
  <c r="R1633" i="12"/>
  <c r="R1634" i="12"/>
  <c r="R1635" i="12"/>
  <c r="R1636" i="12"/>
  <c r="R1637" i="12"/>
  <c r="R1638" i="12"/>
  <c r="R1639" i="12"/>
  <c r="R1640" i="12"/>
  <c r="R1641" i="12"/>
  <c r="R1642" i="12"/>
  <c r="R1643" i="12"/>
  <c r="R1644" i="12"/>
  <c r="R1645" i="12"/>
  <c r="R1646" i="12"/>
  <c r="R1647" i="12"/>
  <c r="R1648" i="12"/>
  <c r="R1649" i="12"/>
  <c r="R1650" i="12"/>
  <c r="R1651" i="12"/>
  <c r="R1652" i="12"/>
  <c r="R1653" i="12"/>
  <c r="R1654" i="12"/>
  <c r="R1655" i="12"/>
  <c r="R1656" i="12"/>
  <c r="R1657" i="12"/>
  <c r="R1658" i="12"/>
  <c r="R1659" i="12"/>
  <c r="R1660" i="12"/>
  <c r="R1661" i="12"/>
  <c r="R1662" i="12"/>
  <c r="R1663" i="12"/>
  <c r="R1664" i="12"/>
  <c r="R1665" i="12"/>
  <c r="R1666" i="12"/>
  <c r="R1667" i="12"/>
  <c r="R1668" i="12"/>
  <c r="R1669" i="12"/>
  <c r="R1670" i="12"/>
  <c r="R1671" i="12"/>
  <c r="R1672" i="12"/>
  <c r="R1673" i="12"/>
  <c r="R1674" i="12"/>
  <c r="R1675" i="12"/>
  <c r="R1676" i="12"/>
  <c r="R1677" i="12"/>
  <c r="R1678" i="12"/>
  <c r="R1679" i="12"/>
  <c r="R1680" i="12"/>
  <c r="R1681" i="12"/>
  <c r="R1682" i="12"/>
  <c r="R1683" i="12"/>
  <c r="R1684" i="12"/>
  <c r="R1685" i="12"/>
  <c r="R1686" i="12"/>
  <c r="R1687" i="12"/>
  <c r="R1688" i="12"/>
  <c r="R1689" i="12"/>
  <c r="R1690" i="12"/>
  <c r="R1691" i="12"/>
  <c r="R1692" i="12"/>
  <c r="R1693" i="12"/>
  <c r="R1694" i="12"/>
  <c r="R1695" i="12"/>
  <c r="R1696" i="12"/>
  <c r="R1697" i="12"/>
  <c r="R1698" i="12"/>
  <c r="R1699" i="12"/>
  <c r="R1700" i="12"/>
  <c r="R1701" i="12"/>
  <c r="R1702" i="12"/>
  <c r="R1703" i="12"/>
  <c r="R1704" i="12"/>
  <c r="R1705" i="12"/>
  <c r="R1706" i="12"/>
  <c r="R1707" i="12"/>
  <c r="R1708" i="12"/>
  <c r="R1709" i="12"/>
  <c r="R1710" i="12"/>
  <c r="R1711" i="12"/>
  <c r="R1712" i="12"/>
  <c r="R1713" i="12"/>
  <c r="R1714" i="12"/>
  <c r="R1715" i="12"/>
  <c r="R1716" i="12"/>
  <c r="R1717" i="12"/>
  <c r="R1718" i="12"/>
  <c r="R1719" i="12"/>
  <c r="R1720" i="12"/>
  <c r="R1721" i="12"/>
  <c r="R1722" i="12"/>
  <c r="R1723" i="12"/>
  <c r="R1724" i="12"/>
  <c r="R1725" i="12"/>
  <c r="R1726" i="12"/>
  <c r="R1727" i="12"/>
  <c r="R1728" i="12"/>
  <c r="R1729" i="12"/>
  <c r="R1730" i="12"/>
  <c r="R1731" i="12"/>
  <c r="R1732" i="12"/>
  <c r="R1733" i="12"/>
  <c r="R1734" i="12"/>
  <c r="R1735" i="12"/>
  <c r="R1736" i="12"/>
  <c r="R1737" i="12"/>
  <c r="R1738" i="12"/>
  <c r="R1739" i="12"/>
  <c r="R1740" i="12"/>
  <c r="R1741" i="12"/>
  <c r="R1742" i="12"/>
  <c r="R1743" i="12"/>
  <c r="R1744" i="12"/>
  <c r="R1745" i="12"/>
  <c r="R1746" i="12"/>
  <c r="R1747" i="12"/>
  <c r="R1748" i="12"/>
  <c r="R1749" i="12"/>
  <c r="R1750" i="12"/>
  <c r="R1751" i="12"/>
  <c r="R1752" i="12"/>
  <c r="R1753" i="12"/>
  <c r="R1754" i="12"/>
  <c r="R1755" i="12"/>
  <c r="R1756" i="12"/>
  <c r="R1757" i="12"/>
  <c r="R1758" i="12"/>
  <c r="R1759" i="12"/>
  <c r="R1760" i="12"/>
  <c r="R1761" i="12"/>
  <c r="R1762" i="12"/>
  <c r="R1763" i="12"/>
  <c r="R1764" i="12"/>
  <c r="R1765" i="12"/>
  <c r="R1766" i="12"/>
  <c r="R1767" i="12"/>
  <c r="R1768" i="12"/>
  <c r="R1769" i="12"/>
  <c r="R1770" i="12"/>
  <c r="R1771" i="12"/>
  <c r="R1772" i="12"/>
  <c r="R1773" i="12"/>
  <c r="R1774" i="12"/>
  <c r="R1775" i="12"/>
  <c r="R1776" i="12"/>
  <c r="R1777" i="12"/>
  <c r="R1778" i="12"/>
  <c r="R1779" i="12"/>
  <c r="R1780" i="12"/>
  <c r="R1781" i="12"/>
  <c r="R1782" i="12"/>
  <c r="R1783" i="12"/>
  <c r="R1784" i="12"/>
  <c r="R1785" i="12"/>
  <c r="R1786" i="12"/>
  <c r="R1787" i="12"/>
  <c r="R1788" i="12"/>
  <c r="R1789" i="12"/>
  <c r="R1790" i="12"/>
  <c r="R1791" i="12"/>
  <c r="R1792" i="12"/>
  <c r="R1793" i="12"/>
  <c r="R1794" i="12"/>
  <c r="R1795" i="12"/>
  <c r="R1796" i="12"/>
  <c r="R1797" i="12"/>
  <c r="R1798" i="12"/>
  <c r="R1799" i="12"/>
  <c r="R1800" i="12"/>
  <c r="R1801" i="12"/>
  <c r="R1802" i="12"/>
  <c r="R1803" i="12"/>
  <c r="R1804" i="12"/>
  <c r="R1805" i="12"/>
  <c r="R1806" i="12"/>
  <c r="R1807" i="12"/>
  <c r="R1808" i="12"/>
  <c r="R1809" i="12"/>
  <c r="R1810" i="12"/>
  <c r="R1811" i="12"/>
  <c r="R1812" i="12"/>
  <c r="R1813" i="12"/>
  <c r="R1814" i="12"/>
  <c r="R1815" i="12"/>
  <c r="R1816" i="12"/>
  <c r="R1817" i="12"/>
  <c r="R1818" i="12"/>
  <c r="R1819" i="12"/>
  <c r="R1820" i="12"/>
  <c r="R1821" i="12"/>
  <c r="R1822" i="12"/>
  <c r="R1823" i="12"/>
  <c r="R1824" i="12"/>
  <c r="R1825" i="12"/>
  <c r="R1826" i="12"/>
  <c r="R1827" i="12"/>
  <c r="R1828" i="12"/>
  <c r="R1829" i="12"/>
  <c r="R1830" i="12"/>
  <c r="R1831" i="12"/>
  <c r="R1832" i="12"/>
  <c r="R1833" i="12"/>
  <c r="R1834" i="12"/>
  <c r="R1835" i="12"/>
  <c r="R1836" i="12"/>
  <c r="R1837" i="12"/>
  <c r="R1838" i="12"/>
  <c r="R1839" i="12"/>
  <c r="R1840" i="12"/>
  <c r="R1841" i="12"/>
  <c r="R1842" i="12"/>
  <c r="R1843" i="12"/>
  <c r="R1844" i="12"/>
  <c r="R1845" i="12"/>
  <c r="R1846" i="12"/>
  <c r="R1847" i="12"/>
  <c r="R1848" i="12"/>
  <c r="R1849" i="12"/>
  <c r="R1850" i="12"/>
  <c r="R1851" i="12"/>
  <c r="R1852" i="12"/>
  <c r="R1853" i="12"/>
  <c r="R1854" i="12"/>
  <c r="R1855" i="12"/>
  <c r="R1856" i="12"/>
  <c r="R1857" i="12"/>
  <c r="R1858" i="12"/>
  <c r="R1859" i="12"/>
  <c r="R1860" i="12"/>
  <c r="R1861" i="12"/>
  <c r="R1862" i="12"/>
  <c r="R1863" i="12"/>
  <c r="R1864" i="12"/>
  <c r="R1865" i="12"/>
  <c r="R1866" i="12"/>
  <c r="R1867" i="12"/>
  <c r="R1868" i="12"/>
  <c r="R1869" i="12"/>
  <c r="R1870" i="12"/>
  <c r="R1871" i="12"/>
  <c r="R1872" i="12"/>
  <c r="R1873" i="12"/>
  <c r="R1874" i="12"/>
  <c r="R1875" i="12"/>
  <c r="R1876" i="12"/>
  <c r="R1877" i="12"/>
  <c r="R1878" i="12"/>
  <c r="R1879" i="12"/>
  <c r="R1880" i="12"/>
  <c r="R1881" i="12"/>
  <c r="R1882" i="12"/>
  <c r="R1883" i="12"/>
  <c r="R1884" i="12"/>
  <c r="R1885" i="12"/>
  <c r="R1886" i="12"/>
  <c r="R1887" i="12"/>
  <c r="R1888" i="12"/>
  <c r="R1889" i="12"/>
  <c r="R1890" i="12"/>
  <c r="R1891" i="12"/>
  <c r="R1892" i="12"/>
  <c r="R1893" i="12"/>
  <c r="R1894" i="12"/>
  <c r="R1895" i="12"/>
  <c r="R1896" i="12"/>
  <c r="R1897" i="12"/>
  <c r="R1898" i="12"/>
  <c r="R1899" i="12"/>
  <c r="R1900" i="12"/>
  <c r="R1901" i="12"/>
  <c r="R1902" i="12"/>
  <c r="R1903" i="12"/>
  <c r="R1904" i="12"/>
  <c r="R1905" i="12"/>
  <c r="R1906" i="12"/>
  <c r="R1907" i="12"/>
  <c r="R1908" i="12"/>
  <c r="R1909" i="12"/>
  <c r="R1910" i="12"/>
  <c r="R1911" i="12"/>
  <c r="R1912" i="12"/>
  <c r="R1913" i="12"/>
  <c r="R1914" i="12"/>
  <c r="R1915" i="12"/>
  <c r="R1916" i="12"/>
  <c r="R1917" i="12"/>
  <c r="R1918" i="12"/>
  <c r="R1919" i="12"/>
  <c r="R1920" i="12"/>
  <c r="R1921" i="12"/>
  <c r="R1922" i="12"/>
  <c r="R1923" i="12"/>
  <c r="R1924" i="12"/>
  <c r="R1925" i="12"/>
  <c r="R1926" i="12"/>
  <c r="R1927" i="12"/>
  <c r="R1928" i="12"/>
  <c r="R1929" i="12"/>
  <c r="R1930" i="12"/>
  <c r="R1931" i="12"/>
  <c r="R1932" i="12"/>
  <c r="R1933" i="12"/>
  <c r="R1934" i="12"/>
  <c r="R1935" i="12"/>
  <c r="R1936" i="12"/>
  <c r="R1937" i="12"/>
  <c r="R1938" i="12"/>
  <c r="R1939" i="12"/>
  <c r="R1940" i="12"/>
  <c r="R1941" i="12"/>
  <c r="R1942" i="12"/>
  <c r="R1943" i="12"/>
  <c r="R1944" i="12"/>
  <c r="R1945" i="12"/>
  <c r="R1946" i="12"/>
  <c r="R1947" i="12"/>
  <c r="R1948" i="12"/>
  <c r="R1949" i="12"/>
  <c r="R1950" i="12"/>
  <c r="R1951" i="12"/>
  <c r="R1952" i="12"/>
  <c r="R1953" i="12"/>
  <c r="R1954" i="12"/>
  <c r="R1955" i="12"/>
  <c r="R1956" i="12"/>
  <c r="R1957" i="12"/>
  <c r="R1958" i="12"/>
  <c r="R1959" i="12"/>
  <c r="R1960" i="12"/>
  <c r="R1961" i="12"/>
  <c r="R1962" i="12"/>
  <c r="R1963" i="12"/>
  <c r="R1964" i="12"/>
  <c r="R1965" i="12"/>
  <c r="R1966" i="12"/>
  <c r="R1967" i="12"/>
  <c r="R1968" i="12"/>
  <c r="R1969" i="12"/>
  <c r="R1970" i="12"/>
  <c r="R1971" i="12"/>
  <c r="R1972" i="12"/>
  <c r="R1973" i="12"/>
  <c r="R1974" i="12"/>
  <c r="R1975" i="12"/>
  <c r="R1976" i="12"/>
  <c r="R1977" i="12"/>
  <c r="R1978" i="12"/>
  <c r="R1979" i="12"/>
  <c r="R1980" i="12"/>
  <c r="R1981" i="12"/>
  <c r="R1982" i="12"/>
  <c r="R1983" i="12"/>
  <c r="R1984" i="12"/>
  <c r="R1985" i="12"/>
  <c r="R1986" i="12"/>
  <c r="R1987" i="12"/>
  <c r="R1988" i="12"/>
  <c r="R1989" i="12"/>
  <c r="R1990" i="12"/>
  <c r="R1991" i="12"/>
  <c r="R1992" i="12"/>
  <c r="R1993" i="12"/>
  <c r="R1994" i="12"/>
  <c r="R1995" i="12"/>
  <c r="R1996" i="12"/>
  <c r="R1997" i="12"/>
  <c r="R1998" i="12"/>
  <c r="R1999" i="12"/>
  <c r="R2000" i="12"/>
  <c r="R2001" i="12"/>
  <c r="R2002" i="12"/>
  <c r="R2003" i="12"/>
  <c r="R2004" i="12"/>
  <c r="R2005" i="12"/>
  <c r="R2006" i="12"/>
  <c r="R2007" i="12"/>
  <c r="R2008" i="12"/>
  <c r="R2009" i="12"/>
  <c r="R2010" i="12"/>
  <c r="R2011" i="12"/>
  <c r="R2012" i="12"/>
  <c r="R2013" i="12"/>
  <c r="R2014" i="12"/>
  <c r="R2015" i="12"/>
  <c r="R2016" i="12"/>
  <c r="R2017" i="12"/>
  <c r="R2018" i="12"/>
  <c r="R2019" i="12"/>
  <c r="R2020" i="12"/>
  <c r="R2021" i="12"/>
  <c r="R2022" i="12"/>
  <c r="R2023" i="12"/>
  <c r="R2024" i="12"/>
  <c r="R2025" i="12"/>
  <c r="R2026" i="12"/>
  <c r="R2027" i="12"/>
  <c r="R2028" i="12"/>
  <c r="R2029" i="12"/>
  <c r="R2030" i="12"/>
  <c r="R2031" i="12"/>
  <c r="R2032" i="12"/>
  <c r="R2033" i="12"/>
  <c r="R2034" i="12"/>
  <c r="R2035" i="12"/>
  <c r="R2036" i="12"/>
  <c r="R2037" i="12"/>
  <c r="R2038" i="12"/>
  <c r="R2039" i="12"/>
  <c r="R2040" i="12"/>
  <c r="R2041" i="12"/>
  <c r="R2042" i="12"/>
  <c r="R2043" i="12"/>
  <c r="R2044" i="12"/>
  <c r="R2045" i="12"/>
  <c r="R2046" i="12"/>
  <c r="R2047" i="12"/>
  <c r="R2048" i="12"/>
  <c r="R2049" i="12"/>
  <c r="R2050" i="12"/>
  <c r="R2051" i="12"/>
  <c r="R2052" i="12"/>
  <c r="R2053" i="12"/>
  <c r="R2054" i="12"/>
  <c r="R2055" i="12"/>
  <c r="R2056" i="12"/>
  <c r="R2057" i="12"/>
  <c r="R2058" i="12"/>
  <c r="R2059" i="12"/>
  <c r="R2060" i="12"/>
  <c r="R2061" i="12"/>
  <c r="R2062" i="12"/>
  <c r="R2063" i="12"/>
  <c r="R2064" i="12"/>
  <c r="R2065" i="12"/>
  <c r="R2066" i="12"/>
  <c r="R2067" i="12"/>
  <c r="R2068" i="12"/>
  <c r="R2069" i="12"/>
  <c r="R2070" i="12"/>
  <c r="R2071" i="12"/>
  <c r="R2072" i="12"/>
  <c r="R2073" i="12"/>
  <c r="R2074" i="12"/>
  <c r="R2075" i="12"/>
  <c r="R2076" i="12"/>
  <c r="R2077" i="12"/>
  <c r="R2078" i="12"/>
  <c r="R2079" i="12"/>
  <c r="R2080" i="12"/>
  <c r="R2081" i="12"/>
  <c r="R2082" i="12"/>
  <c r="R2083" i="12"/>
  <c r="R2084" i="12"/>
  <c r="R2085" i="12"/>
  <c r="R2086" i="12"/>
  <c r="R2087" i="12"/>
  <c r="R2088" i="12"/>
  <c r="R2089" i="12"/>
  <c r="R2090" i="12"/>
  <c r="R2091" i="12"/>
  <c r="R2092" i="12"/>
  <c r="R2093" i="12"/>
  <c r="R2094" i="12"/>
  <c r="R2095" i="12"/>
  <c r="R2096" i="12"/>
  <c r="R2097" i="12"/>
  <c r="R2098" i="12"/>
  <c r="R2099" i="12"/>
  <c r="R2100" i="12"/>
  <c r="R2101" i="12"/>
  <c r="R2102" i="12"/>
  <c r="R2103" i="12"/>
  <c r="R2104" i="12"/>
  <c r="R2105" i="12"/>
  <c r="R2106" i="12"/>
  <c r="R2107" i="12"/>
  <c r="R2108" i="12"/>
  <c r="R2109" i="12"/>
  <c r="R2110" i="12"/>
  <c r="R2111" i="12"/>
  <c r="R2112" i="12"/>
  <c r="R2113" i="12"/>
  <c r="R2114" i="12"/>
  <c r="R2115" i="12"/>
  <c r="R2116" i="12"/>
  <c r="R2117" i="12"/>
  <c r="R2118" i="12"/>
  <c r="R2119" i="12"/>
  <c r="R2120" i="12"/>
  <c r="R2121" i="12"/>
  <c r="R2122" i="12"/>
  <c r="R2123" i="12"/>
  <c r="R2124" i="12"/>
  <c r="R2125" i="12"/>
  <c r="R2126" i="12"/>
  <c r="R2127" i="12"/>
  <c r="R2128" i="12"/>
  <c r="R2129" i="12"/>
  <c r="R2130" i="12"/>
  <c r="R2131" i="12"/>
  <c r="R2132" i="12"/>
  <c r="R2133" i="12"/>
  <c r="R2134" i="12"/>
  <c r="R2135" i="12"/>
  <c r="R2136" i="12"/>
  <c r="R2137" i="12"/>
  <c r="R2138" i="12"/>
  <c r="R2139" i="12"/>
  <c r="R2140" i="12"/>
  <c r="R2141" i="12"/>
  <c r="R2142" i="12"/>
  <c r="R2143" i="12"/>
  <c r="R2144" i="12"/>
  <c r="R2145" i="12"/>
  <c r="R2146" i="12"/>
  <c r="R2147" i="12"/>
  <c r="R2148" i="12"/>
  <c r="R2149" i="12"/>
  <c r="R2150" i="12"/>
  <c r="R2151" i="12"/>
  <c r="R2152" i="12"/>
  <c r="R2153" i="12"/>
  <c r="R2154" i="12"/>
  <c r="R2155" i="12"/>
  <c r="R2156" i="12"/>
  <c r="R2157" i="12"/>
  <c r="R2158" i="12"/>
  <c r="R2159" i="12"/>
  <c r="R2160" i="12"/>
  <c r="R2161" i="12"/>
  <c r="R2162" i="12"/>
  <c r="R2163" i="12"/>
  <c r="R2164" i="12"/>
  <c r="R2165" i="12"/>
  <c r="R2166" i="12"/>
  <c r="R2167" i="12"/>
  <c r="R2168" i="12"/>
  <c r="R2169" i="12"/>
  <c r="R2170" i="12"/>
  <c r="R2171" i="12"/>
  <c r="R2172" i="12"/>
  <c r="R2173" i="12"/>
  <c r="R2174" i="12"/>
  <c r="R2175" i="12"/>
  <c r="R2176" i="12"/>
  <c r="R2177" i="12"/>
  <c r="R2178" i="12"/>
  <c r="R2179" i="12"/>
  <c r="R2180" i="12"/>
  <c r="R2181" i="12"/>
  <c r="R2182" i="12"/>
  <c r="R2183" i="12"/>
  <c r="R2184" i="12"/>
  <c r="R2185" i="12"/>
  <c r="R2186" i="12"/>
  <c r="R2187" i="12"/>
  <c r="R2188" i="12"/>
  <c r="R2189" i="12"/>
  <c r="R2190" i="12"/>
  <c r="R2191" i="12"/>
  <c r="R2192" i="12"/>
  <c r="R2193" i="12"/>
  <c r="R2194" i="12"/>
  <c r="R2195" i="12"/>
  <c r="R2196" i="12"/>
  <c r="R2197" i="12"/>
  <c r="R2198" i="12"/>
  <c r="R2199" i="12"/>
  <c r="R2200" i="12"/>
  <c r="R2201" i="12"/>
  <c r="R2202" i="12"/>
  <c r="R2203" i="12"/>
  <c r="R2204" i="12"/>
  <c r="R2205" i="12"/>
  <c r="R2206" i="12"/>
  <c r="R2207" i="12"/>
  <c r="R2208" i="12"/>
  <c r="R2209" i="12"/>
  <c r="R2210" i="12"/>
  <c r="R2211" i="12"/>
  <c r="R2212" i="12"/>
  <c r="R2213" i="12"/>
  <c r="R2214" i="12"/>
  <c r="R2215" i="12"/>
  <c r="R2216" i="12"/>
  <c r="R2217" i="12"/>
  <c r="R2218" i="12"/>
  <c r="R2219" i="12"/>
  <c r="R2220" i="12"/>
  <c r="R2221" i="12"/>
  <c r="R2222" i="12"/>
  <c r="R2223" i="12"/>
  <c r="R2224" i="12"/>
  <c r="R2225" i="12"/>
  <c r="R2226" i="12"/>
  <c r="R2227" i="12"/>
  <c r="R2228" i="12"/>
  <c r="R2229" i="12"/>
  <c r="R2230" i="12"/>
  <c r="R2231" i="12"/>
  <c r="R2232" i="12"/>
  <c r="R2233" i="12"/>
  <c r="R2234" i="12"/>
  <c r="R2235" i="12"/>
  <c r="R2236" i="12"/>
  <c r="R2237" i="12"/>
  <c r="R2238" i="12"/>
  <c r="R2239" i="12"/>
  <c r="R2240" i="12"/>
  <c r="R2241" i="12"/>
  <c r="R2242" i="12"/>
  <c r="R2243" i="12"/>
  <c r="R2244" i="12"/>
  <c r="R2245" i="12"/>
  <c r="R2246" i="12"/>
  <c r="R2247" i="12"/>
  <c r="R2248" i="12"/>
  <c r="R2249" i="12"/>
  <c r="R2250" i="12"/>
  <c r="R2251" i="12"/>
  <c r="R2252" i="12"/>
  <c r="R2253" i="12"/>
  <c r="R2254" i="12"/>
  <c r="R2255" i="12"/>
  <c r="R2256" i="12"/>
  <c r="R2257" i="12"/>
  <c r="R2258" i="12"/>
  <c r="R2259" i="12"/>
  <c r="R709" i="2"/>
  <c r="S693" i="2"/>
  <c r="R693" i="2"/>
  <c r="Q693" i="2"/>
  <c r="P693" i="2"/>
  <c r="O693" i="2"/>
  <c r="N693" i="2"/>
  <c r="M693" i="2"/>
  <c r="L693" i="2"/>
  <c r="K693" i="2"/>
  <c r="J693" i="2"/>
  <c r="D692" i="2"/>
  <c r="B692" i="2"/>
  <c r="S691" i="2"/>
  <c r="R691" i="2"/>
  <c r="Q691" i="2"/>
  <c r="P691" i="2"/>
  <c r="O691" i="2"/>
  <c r="N691" i="2"/>
  <c r="M691" i="2"/>
  <c r="L691" i="2"/>
  <c r="K691" i="2"/>
  <c r="J691" i="2"/>
  <c r="D690" i="2"/>
  <c r="B690" i="2"/>
  <c r="S689" i="2"/>
  <c r="R689" i="2"/>
  <c r="Q689" i="2"/>
  <c r="P689" i="2"/>
  <c r="O689" i="2"/>
  <c r="N689" i="2"/>
  <c r="M689" i="2"/>
  <c r="L689" i="2"/>
  <c r="K689" i="2"/>
  <c r="J689" i="2"/>
  <c r="D688" i="2"/>
  <c r="B688" i="2"/>
  <c r="S687" i="2"/>
  <c r="R687" i="2"/>
  <c r="Q687" i="2"/>
  <c r="P687" i="2"/>
  <c r="O687" i="2"/>
  <c r="N687" i="2"/>
  <c r="M687" i="2"/>
  <c r="L687" i="2"/>
  <c r="K687" i="2"/>
  <c r="J687" i="2"/>
  <c r="D686" i="2"/>
  <c r="B686" i="2"/>
  <c r="S685" i="2"/>
  <c r="R685" i="2"/>
  <c r="Q685" i="2"/>
  <c r="P685" i="2"/>
  <c r="O685" i="2"/>
  <c r="N685" i="2"/>
  <c r="M685" i="2"/>
  <c r="L685" i="2"/>
  <c r="K685" i="2"/>
  <c r="J685" i="2"/>
  <c r="D684" i="2"/>
  <c r="B684" i="2"/>
  <c r="S683" i="2"/>
  <c r="R683" i="2"/>
  <c r="Q683" i="2"/>
  <c r="P683" i="2"/>
  <c r="O683" i="2"/>
  <c r="N683" i="2"/>
  <c r="M683" i="2"/>
  <c r="L683" i="2"/>
  <c r="K683" i="2"/>
  <c r="J683" i="2"/>
  <c r="D682" i="2"/>
  <c r="B682" i="2"/>
  <c r="S681" i="2"/>
  <c r="R681" i="2"/>
  <c r="Q681" i="2"/>
  <c r="P681" i="2"/>
  <c r="O681" i="2"/>
  <c r="N681" i="2"/>
  <c r="M681" i="2"/>
  <c r="L681" i="2"/>
  <c r="K681" i="2"/>
  <c r="J681" i="2"/>
  <c r="D680" i="2"/>
  <c r="B680" i="2"/>
  <c r="S679" i="2"/>
  <c r="R679" i="2"/>
  <c r="Q679" i="2"/>
  <c r="P679" i="2"/>
  <c r="O679" i="2"/>
  <c r="N679" i="2"/>
  <c r="M679" i="2"/>
  <c r="L679" i="2"/>
  <c r="K679" i="2"/>
  <c r="J679" i="2"/>
  <c r="D678" i="2"/>
  <c r="B678" i="2"/>
  <c r="S677" i="2"/>
  <c r="R677" i="2"/>
  <c r="Q677" i="2"/>
  <c r="P677" i="2"/>
  <c r="O677" i="2"/>
  <c r="N677" i="2"/>
  <c r="M677" i="2"/>
  <c r="L677" i="2"/>
  <c r="K677" i="2"/>
  <c r="J677" i="2"/>
  <c r="D676" i="2"/>
  <c r="B676" i="2"/>
  <c r="S675" i="2"/>
  <c r="R675" i="2"/>
  <c r="Q675" i="2"/>
  <c r="P675" i="2"/>
  <c r="O675" i="2"/>
  <c r="N675" i="2"/>
  <c r="M675" i="2"/>
  <c r="L675" i="2"/>
  <c r="K675" i="2"/>
  <c r="J675" i="2"/>
  <c r="D674" i="2"/>
  <c r="B674" i="2"/>
  <c r="S673" i="2"/>
  <c r="R673" i="2"/>
  <c r="Q673" i="2"/>
  <c r="P673" i="2"/>
  <c r="O673" i="2"/>
  <c r="N673" i="2"/>
  <c r="M673" i="2"/>
  <c r="L673" i="2"/>
  <c r="K673" i="2"/>
  <c r="J673" i="2"/>
  <c r="D672" i="2"/>
  <c r="B672" i="2"/>
  <c r="S671" i="2"/>
  <c r="R671" i="2"/>
  <c r="Q671" i="2"/>
  <c r="P671" i="2"/>
  <c r="O671" i="2"/>
  <c r="N671" i="2"/>
  <c r="M671" i="2"/>
  <c r="L671" i="2"/>
  <c r="K671" i="2"/>
  <c r="J671" i="2"/>
  <c r="D670" i="2"/>
  <c r="B670" i="2"/>
  <c r="S669" i="2"/>
  <c r="R669" i="2"/>
  <c r="Q669" i="2"/>
  <c r="P669" i="2"/>
  <c r="O669" i="2"/>
  <c r="N669" i="2"/>
  <c r="M669" i="2"/>
  <c r="L669" i="2"/>
  <c r="K669" i="2"/>
  <c r="J669" i="2"/>
  <c r="D668" i="2"/>
  <c r="B668" i="2"/>
  <c r="S667" i="2"/>
  <c r="R667" i="2"/>
  <c r="Q667" i="2"/>
  <c r="P667" i="2"/>
  <c r="O667" i="2"/>
  <c r="N667" i="2"/>
  <c r="M667" i="2"/>
  <c r="L667" i="2"/>
  <c r="K667" i="2"/>
  <c r="J667" i="2"/>
  <c r="D666" i="2"/>
  <c r="B666" i="2"/>
  <c r="S665" i="2"/>
  <c r="R665" i="2"/>
  <c r="Q665" i="2"/>
  <c r="P665" i="2"/>
  <c r="O665" i="2"/>
  <c r="N665" i="2"/>
  <c r="M665" i="2"/>
  <c r="L665" i="2"/>
  <c r="K665" i="2"/>
  <c r="J665" i="2"/>
  <c r="D664" i="2"/>
  <c r="B664" i="2"/>
  <c r="S663" i="2"/>
  <c r="R663" i="2"/>
  <c r="Q663" i="2"/>
  <c r="P663" i="2"/>
  <c r="O663" i="2"/>
  <c r="N663" i="2"/>
  <c r="M663" i="2"/>
  <c r="L663" i="2"/>
  <c r="K663" i="2"/>
  <c r="J663" i="2"/>
  <c r="D662" i="2"/>
  <c r="B662" i="2"/>
  <c r="S661" i="2"/>
  <c r="R661" i="2"/>
  <c r="Q661" i="2"/>
  <c r="P661" i="2"/>
  <c r="O661" i="2"/>
  <c r="N661" i="2"/>
  <c r="M661" i="2"/>
  <c r="L661" i="2"/>
  <c r="K661" i="2"/>
  <c r="J661" i="2"/>
  <c r="D660" i="2"/>
  <c r="B660" i="2"/>
  <c r="S659" i="2"/>
  <c r="R659" i="2"/>
  <c r="Q659" i="2"/>
  <c r="P659" i="2"/>
  <c r="O659" i="2"/>
  <c r="N659" i="2"/>
  <c r="M659" i="2"/>
  <c r="L659" i="2"/>
  <c r="K659" i="2"/>
  <c r="J659" i="2"/>
  <c r="D658" i="2"/>
  <c r="B658" i="2"/>
  <c r="S657" i="2"/>
  <c r="R657" i="2"/>
  <c r="Q657" i="2"/>
  <c r="P657" i="2"/>
  <c r="O657" i="2"/>
  <c r="N657" i="2"/>
  <c r="M657" i="2"/>
  <c r="L657" i="2"/>
  <c r="K657" i="2"/>
  <c r="J657" i="2"/>
  <c r="D656" i="2"/>
  <c r="B656" i="2"/>
  <c r="S655" i="2"/>
  <c r="R655" i="2"/>
  <c r="Q655" i="2"/>
  <c r="P655" i="2"/>
  <c r="O655" i="2"/>
  <c r="N655" i="2"/>
  <c r="M655" i="2"/>
  <c r="L655" i="2"/>
  <c r="K655" i="2"/>
  <c r="J655" i="2"/>
  <c r="D654" i="2"/>
  <c r="B654" i="2"/>
  <c r="S653" i="2"/>
  <c r="R653" i="2"/>
  <c r="Q653" i="2"/>
  <c r="P653" i="2"/>
  <c r="O653" i="2"/>
  <c r="N653" i="2"/>
  <c r="M653" i="2"/>
  <c r="L653" i="2"/>
  <c r="K653" i="2"/>
  <c r="J653" i="2"/>
  <c r="D652" i="2"/>
  <c r="B652" i="2"/>
  <c r="S651" i="2"/>
  <c r="R651" i="2"/>
  <c r="Q651" i="2"/>
  <c r="P651" i="2"/>
  <c r="O651" i="2"/>
  <c r="N651" i="2"/>
  <c r="M651" i="2"/>
  <c r="L651" i="2"/>
  <c r="K651" i="2"/>
  <c r="J651" i="2"/>
  <c r="D650" i="2"/>
  <c r="B650" i="2"/>
  <c r="S649" i="2"/>
  <c r="R649" i="2"/>
  <c r="Q649" i="2"/>
  <c r="P649" i="2"/>
  <c r="O649" i="2"/>
  <c r="N649" i="2"/>
  <c r="M649" i="2"/>
  <c r="L649" i="2"/>
  <c r="K649" i="2"/>
  <c r="J649" i="2"/>
  <c r="D648" i="2"/>
  <c r="S647" i="2"/>
  <c r="R647" i="2"/>
  <c r="Q647" i="2"/>
  <c r="P647" i="2"/>
  <c r="O647" i="2"/>
  <c r="N647" i="2"/>
  <c r="M647" i="2"/>
  <c r="L647" i="2"/>
  <c r="K647" i="2"/>
  <c r="J647" i="2"/>
  <c r="D646" i="2"/>
  <c r="D644" i="2"/>
  <c r="D642" i="2"/>
  <c r="D587" i="2"/>
  <c r="I575" i="2"/>
  <c r="S562" i="2"/>
  <c r="R562" i="2"/>
  <c r="Q562" i="2"/>
  <c r="P562" i="2"/>
  <c r="O562" i="2"/>
  <c r="N562" i="2"/>
  <c r="M562" i="2"/>
  <c r="L562" i="2"/>
  <c r="K562" i="2"/>
  <c r="J562" i="2"/>
  <c r="G561" i="2"/>
  <c r="D561" i="2"/>
  <c r="C561" i="2"/>
  <c r="I561" i="2" s="1"/>
  <c r="B561" i="2"/>
  <c r="S560" i="2"/>
  <c r="R560" i="2"/>
  <c r="Q560" i="2"/>
  <c r="P560" i="2"/>
  <c r="O560" i="2"/>
  <c r="N560" i="2"/>
  <c r="M560" i="2"/>
  <c r="L560" i="2"/>
  <c r="K560" i="2"/>
  <c r="J560" i="2"/>
  <c r="G559" i="2"/>
  <c r="D559" i="2"/>
  <c r="C559" i="2"/>
  <c r="I559" i="2" s="1"/>
  <c r="B559" i="2"/>
  <c r="S558" i="2"/>
  <c r="R558" i="2"/>
  <c r="Q558" i="2"/>
  <c r="P558" i="2"/>
  <c r="O558" i="2"/>
  <c r="N558" i="2"/>
  <c r="M558" i="2"/>
  <c r="L558" i="2"/>
  <c r="K558" i="2"/>
  <c r="J558" i="2"/>
  <c r="G557" i="2"/>
  <c r="D557" i="2"/>
  <c r="C557" i="2"/>
  <c r="B557" i="2"/>
  <c r="S556" i="2"/>
  <c r="R556" i="2"/>
  <c r="Q556" i="2"/>
  <c r="P556" i="2"/>
  <c r="O556" i="2"/>
  <c r="N556" i="2"/>
  <c r="M556" i="2"/>
  <c r="L556" i="2"/>
  <c r="K556" i="2"/>
  <c r="J556" i="2"/>
  <c r="G555" i="2"/>
  <c r="D555" i="2"/>
  <c r="C555" i="2"/>
  <c r="I555" i="2" s="1"/>
  <c r="B555" i="2"/>
  <c r="S554" i="2"/>
  <c r="R554" i="2"/>
  <c r="Q554" i="2"/>
  <c r="P554" i="2"/>
  <c r="O554" i="2"/>
  <c r="N554" i="2"/>
  <c r="M554" i="2"/>
  <c r="L554" i="2"/>
  <c r="K554" i="2"/>
  <c r="J554" i="2"/>
  <c r="G553" i="2"/>
  <c r="D553" i="2"/>
  <c r="C553" i="2"/>
  <c r="B553" i="2"/>
  <c r="B551" i="2"/>
  <c r="S547" i="2"/>
  <c r="R547" i="2"/>
  <c r="Q547" i="2"/>
  <c r="P547" i="2"/>
  <c r="O547" i="2"/>
  <c r="N547" i="2"/>
  <c r="M547" i="2"/>
  <c r="L547" i="2"/>
  <c r="K547" i="2"/>
  <c r="J547" i="2"/>
  <c r="D546" i="2"/>
  <c r="C546" i="2"/>
  <c r="I546" i="2" s="1"/>
  <c r="G546" i="2" s="1"/>
  <c r="S545" i="2"/>
  <c r="R545" i="2"/>
  <c r="Q545" i="2"/>
  <c r="P545" i="2"/>
  <c r="O545" i="2"/>
  <c r="N545" i="2"/>
  <c r="M545" i="2"/>
  <c r="L545" i="2"/>
  <c r="K545" i="2"/>
  <c r="J545" i="2"/>
  <c r="D544" i="2"/>
  <c r="C544" i="2"/>
  <c r="I544" i="2" s="1"/>
  <c r="S543" i="2"/>
  <c r="R543" i="2"/>
  <c r="Q543" i="2"/>
  <c r="P543" i="2"/>
  <c r="O543" i="2"/>
  <c r="N543" i="2"/>
  <c r="M543" i="2"/>
  <c r="L543" i="2"/>
  <c r="K543" i="2"/>
  <c r="J543" i="2"/>
  <c r="D542" i="2"/>
  <c r="C542" i="2"/>
  <c r="I542" i="2" s="1"/>
  <c r="S541" i="2"/>
  <c r="R541" i="2"/>
  <c r="Q541" i="2"/>
  <c r="P541" i="2"/>
  <c r="O541" i="2"/>
  <c r="N541" i="2"/>
  <c r="M541" i="2"/>
  <c r="L541" i="2"/>
  <c r="K541" i="2"/>
  <c r="J541" i="2"/>
  <c r="D540" i="2"/>
  <c r="C540" i="2"/>
  <c r="I540" i="2" s="1"/>
  <c r="S539" i="2"/>
  <c r="R539" i="2"/>
  <c r="Q539" i="2"/>
  <c r="P539" i="2"/>
  <c r="O539" i="2"/>
  <c r="N539" i="2"/>
  <c r="M539" i="2"/>
  <c r="L539" i="2"/>
  <c r="K539" i="2"/>
  <c r="J539" i="2"/>
  <c r="D538" i="2"/>
  <c r="C538" i="2"/>
  <c r="I538" i="2" s="1"/>
  <c r="S537" i="2"/>
  <c r="R537" i="2"/>
  <c r="Q537" i="2"/>
  <c r="P537" i="2"/>
  <c r="O537" i="2"/>
  <c r="N537" i="2"/>
  <c r="M537" i="2"/>
  <c r="L537" i="2"/>
  <c r="K537" i="2"/>
  <c r="J537" i="2"/>
  <c r="D536" i="2"/>
  <c r="S535" i="2"/>
  <c r="R535" i="2"/>
  <c r="Q535" i="2"/>
  <c r="P535" i="2"/>
  <c r="O535" i="2"/>
  <c r="N535" i="2"/>
  <c r="M535" i="2"/>
  <c r="L535" i="2"/>
  <c r="K535" i="2"/>
  <c r="J535" i="2"/>
  <c r="D534" i="2"/>
  <c r="S533" i="2"/>
  <c r="R533" i="2"/>
  <c r="Q533" i="2"/>
  <c r="P533" i="2"/>
  <c r="O533" i="2"/>
  <c r="N533" i="2"/>
  <c r="M533" i="2"/>
  <c r="L533" i="2"/>
  <c r="K533" i="2"/>
  <c r="J533" i="2"/>
  <c r="D532" i="2"/>
  <c r="S531" i="2"/>
  <c r="R531" i="2"/>
  <c r="Q531" i="2"/>
  <c r="P531" i="2"/>
  <c r="O531" i="2"/>
  <c r="N531" i="2"/>
  <c r="M531" i="2"/>
  <c r="L531" i="2"/>
  <c r="K531" i="2"/>
  <c r="J531" i="2"/>
  <c r="D530" i="2"/>
  <c r="S529" i="2"/>
  <c r="R529" i="2"/>
  <c r="Q529" i="2"/>
  <c r="P529" i="2"/>
  <c r="O529" i="2"/>
  <c r="N529" i="2"/>
  <c r="M529" i="2"/>
  <c r="L529" i="2"/>
  <c r="K529" i="2"/>
  <c r="J529" i="2"/>
  <c r="D528" i="2"/>
  <c r="S527" i="2"/>
  <c r="R527" i="2"/>
  <c r="Q527" i="2"/>
  <c r="P527" i="2"/>
  <c r="O527" i="2"/>
  <c r="N527" i="2"/>
  <c r="M527" i="2"/>
  <c r="L527" i="2"/>
  <c r="K527" i="2"/>
  <c r="J527" i="2"/>
  <c r="D526" i="2"/>
  <c r="S525" i="2"/>
  <c r="R525" i="2"/>
  <c r="Q525" i="2"/>
  <c r="P525" i="2"/>
  <c r="O525" i="2"/>
  <c r="N525" i="2"/>
  <c r="M525" i="2"/>
  <c r="L525" i="2"/>
  <c r="K525" i="2"/>
  <c r="J525" i="2"/>
  <c r="D524" i="2"/>
  <c r="S523" i="2"/>
  <c r="R523" i="2"/>
  <c r="Q523" i="2"/>
  <c r="P523" i="2"/>
  <c r="O523" i="2"/>
  <c r="N523" i="2"/>
  <c r="M523" i="2"/>
  <c r="L523" i="2"/>
  <c r="K523" i="2"/>
  <c r="J523" i="2"/>
  <c r="D522" i="2"/>
  <c r="S521" i="2"/>
  <c r="R521" i="2"/>
  <c r="Q521" i="2"/>
  <c r="P521" i="2"/>
  <c r="O521" i="2"/>
  <c r="N521" i="2"/>
  <c r="M521" i="2"/>
  <c r="L521" i="2"/>
  <c r="K521" i="2"/>
  <c r="J521" i="2"/>
  <c r="D520" i="2"/>
  <c r="S519" i="2"/>
  <c r="R519" i="2"/>
  <c r="Q519" i="2"/>
  <c r="P519" i="2"/>
  <c r="O519" i="2"/>
  <c r="N519" i="2"/>
  <c r="M519" i="2"/>
  <c r="L519" i="2"/>
  <c r="K519" i="2"/>
  <c r="J519" i="2"/>
  <c r="D518" i="2"/>
  <c r="S517" i="2"/>
  <c r="R517" i="2"/>
  <c r="Q517" i="2"/>
  <c r="P517" i="2"/>
  <c r="O517" i="2"/>
  <c r="N517" i="2"/>
  <c r="M517" i="2"/>
  <c r="L517" i="2"/>
  <c r="K517" i="2"/>
  <c r="J517" i="2"/>
  <c r="D516" i="2"/>
  <c r="S515" i="2"/>
  <c r="R515" i="2"/>
  <c r="Q515" i="2"/>
  <c r="P515" i="2"/>
  <c r="O515" i="2"/>
  <c r="N515" i="2"/>
  <c r="M515" i="2"/>
  <c r="L515" i="2"/>
  <c r="K515" i="2"/>
  <c r="J515" i="2"/>
  <c r="D514" i="2"/>
  <c r="S513" i="2"/>
  <c r="R513" i="2"/>
  <c r="Q513" i="2"/>
  <c r="P513" i="2"/>
  <c r="O513" i="2"/>
  <c r="N513" i="2"/>
  <c r="M513" i="2"/>
  <c r="L513" i="2"/>
  <c r="K513" i="2"/>
  <c r="J513" i="2"/>
  <c r="D512" i="2"/>
  <c r="S511" i="2"/>
  <c r="R511" i="2"/>
  <c r="Q511" i="2"/>
  <c r="P511" i="2"/>
  <c r="O511" i="2"/>
  <c r="N511" i="2"/>
  <c r="M511" i="2"/>
  <c r="L511" i="2"/>
  <c r="K511" i="2"/>
  <c r="J511" i="2"/>
  <c r="D510" i="2"/>
  <c r="S509" i="2"/>
  <c r="R509" i="2"/>
  <c r="Q509" i="2"/>
  <c r="P509" i="2"/>
  <c r="O509" i="2"/>
  <c r="N509" i="2"/>
  <c r="M509" i="2"/>
  <c r="L509" i="2"/>
  <c r="K509" i="2"/>
  <c r="J509" i="2"/>
  <c r="D508" i="2"/>
  <c r="S501" i="2"/>
  <c r="R501" i="2"/>
  <c r="Q501" i="2"/>
  <c r="P501" i="2"/>
  <c r="O501" i="2"/>
  <c r="N501" i="2"/>
  <c r="M501" i="2"/>
  <c r="L501" i="2"/>
  <c r="K501" i="2"/>
  <c r="J501" i="2"/>
  <c r="D500" i="2"/>
  <c r="S499" i="2"/>
  <c r="R499" i="2"/>
  <c r="Q499" i="2"/>
  <c r="P499" i="2"/>
  <c r="O499" i="2"/>
  <c r="N499" i="2"/>
  <c r="M499" i="2"/>
  <c r="L499" i="2"/>
  <c r="K499" i="2"/>
  <c r="J499" i="2"/>
  <c r="D498" i="2"/>
  <c r="S497" i="2"/>
  <c r="R497" i="2"/>
  <c r="Q497" i="2"/>
  <c r="P497" i="2"/>
  <c r="O497" i="2"/>
  <c r="N497" i="2"/>
  <c r="M497" i="2"/>
  <c r="L497" i="2"/>
  <c r="K497" i="2"/>
  <c r="J497" i="2"/>
  <c r="D496" i="2"/>
  <c r="S495" i="2"/>
  <c r="R495" i="2"/>
  <c r="Q495" i="2"/>
  <c r="P495" i="2"/>
  <c r="O495" i="2"/>
  <c r="N495" i="2"/>
  <c r="M495" i="2"/>
  <c r="L495" i="2"/>
  <c r="K495" i="2"/>
  <c r="J495" i="2"/>
  <c r="D494" i="2"/>
  <c r="S493" i="2"/>
  <c r="R493" i="2"/>
  <c r="Q493" i="2"/>
  <c r="P493" i="2"/>
  <c r="O493" i="2"/>
  <c r="N493" i="2"/>
  <c r="M493" i="2"/>
  <c r="L493" i="2"/>
  <c r="K493" i="2"/>
  <c r="J493" i="2"/>
  <c r="D492" i="2"/>
  <c r="S491" i="2"/>
  <c r="R491" i="2"/>
  <c r="Q491" i="2"/>
  <c r="P491" i="2"/>
  <c r="O491" i="2"/>
  <c r="N491" i="2"/>
  <c r="M491" i="2"/>
  <c r="L491" i="2"/>
  <c r="K491" i="2"/>
  <c r="J491" i="2"/>
  <c r="D490" i="2"/>
  <c r="R489" i="2"/>
  <c r="L489" i="2"/>
  <c r="K489" i="2"/>
  <c r="D488" i="2"/>
  <c r="S487" i="2"/>
  <c r="R487" i="2"/>
  <c r="Q487" i="2"/>
  <c r="P487" i="2"/>
  <c r="O487" i="2"/>
  <c r="N487" i="2"/>
  <c r="M487" i="2"/>
  <c r="L487" i="2"/>
  <c r="K487" i="2"/>
  <c r="J487" i="2"/>
  <c r="D486" i="2"/>
  <c r="S485" i="2"/>
  <c r="R485" i="2"/>
  <c r="Q485" i="2"/>
  <c r="P485" i="2"/>
  <c r="O485" i="2"/>
  <c r="N485" i="2"/>
  <c r="M485" i="2"/>
  <c r="L485" i="2"/>
  <c r="K485" i="2"/>
  <c r="J485" i="2"/>
  <c r="D484" i="2"/>
  <c r="S483" i="2"/>
  <c r="R483" i="2"/>
  <c r="Q483" i="2"/>
  <c r="P483" i="2"/>
  <c r="O483" i="2"/>
  <c r="N483" i="2"/>
  <c r="M483" i="2"/>
  <c r="L483" i="2"/>
  <c r="K483" i="2"/>
  <c r="J483" i="2"/>
  <c r="D482" i="2"/>
  <c r="S481" i="2"/>
  <c r="R481" i="2"/>
  <c r="Q481" i="2"/>
  <c r="P481" i="2"/>
  <c r="O481" i="2"/>
  <c r="N481" i="2"/>
  <c r="M481" i="2"/>
  <c r="L481" i="2"/>
  <c r="K481" i="2"/>
  <c r="J481" i="2"/>
  <c r="D480" i="2"/>
  <c r="S479" i="2"/>
  <c r="R479" i="2"/>
  <c r="Q479" i="2"/>
  <c r="P479" i="2"/>
  <c r="O479" i="2"/>
  <c r="N479" i="2"/>
  <c r="M479" i="2"/>
  <c r="L479" i="2"/>
  <c r="K479" i="2"/>
  <c r="J479" i="2"/>
  <c r="D478" i="2"/>
  <c r="S477" i="2"/>
  <c r="R477" i="2"/>
  <c r="Q477" i="2"/>
  <c r="P477" i="2"/>
  <c r="O477" i="2"/>
  <c r="N477" i="2"/>
  <c r="M477" i="2"/>
  <c r="L477" i="2"/>
  <c r="K477" i="2"/>
  <c r="J477" i="2"/>
  <c r="D476" i="2"/>
  <c r="S475" i="2"/>
  <c r="R475" i="2"/>
  <c r="Q475" i="2"/>
  <c r="P475" i="2"/>
  <c r="O475" i="2"/>
  <c r="N475" i="2"/>
  <c r="M475" i="2"/>
  <c r="L475" i="2"/>
  <c r="K475" i="2"/>
  <c r="J475" i="2"/>
  <c r="D474" i="2"/>
  <c r="S473" i="2"/>
  <c r="R473" i="2"/>
  <c r="Q473" i="2"/>
  <c r="P473" i="2"/>
  <c r="O473" i="2"/>
  <c r="N473" i="2"/>
  <c r="M473" i="2"/>
  <c r="L473" i="2"/>
  <c r="K473" i="2"/>
  <c r="J473" i="2"/>
  <c r="D472" i="2"/>
  <c r="S471" i="2"/>
  <c r="R471" i="2"/>
  <c r="Q471" i="2"/>
  <c r="P471" i="2"/>
  <c r="O471" i="2"/>
  <c r="N471" i="2"/>
  <c r="M471" i="2"/>
  <c r="L471" i="2"/>
  <c r="K471" i="2"/>
  <c r="J471" i="2"/>
  <c r="D470" i="2"/>
  <c r="S469" i="2"/>
  <c r="R469" i="2"/>
  <c r="Q469" i="2"/>
  <c r="P469" i="2"/>
  <c r="O469" i="2"/>
  <c r="N469" i="2"/>
  <c r="M469" i="2"/>
  <c r="L469" i="2"/>
  <c r="K469" i="2"/>
  <c r="J469" i="2"/>
  <c r="D468" i="2"/>
  <c r="S467" i="2"/>
  <c r="R467" i="2"/>
  <c r="Q467" i="2"/>
  <c r="P467" i="2"/>
  <c r="O467" i="2"/>
  <c r="N467" i="2"/>
  <c r="M467" i="2"/>
  <c r="L467" i="2"/>
  <c r="K467" i="2"/>
  <c r="J467" i="2"/>
  <c r="D466" i="2"/>
  <c r="S465" i="2"/>
  <c r="R465" i="2"/>
  <c r="Q465" i="2"/>
  <c r="P465" i="2"/>
  <c r="O465" i="2"/>
  <c r="N465" i="2"/>
  <c r="M465" i="2"/>
  <c r="L465" i="2"/>
  <c r="K465" i="2"/>
  <c r="J465" i="2"/>
  <c r="D464" i="2"/>
  <c r="S463" i="2"/>
  <c r="R463" i="2"/>
  <c r="Q463" i="2"/>
  <c r="P463" i="2"/>
  <c r="O463" i="2"/>
  <c r="N463" i="2"/>
  <c r="M463" i="2"/>
  <c r="L463" i="2"/>
  <c r="K463" i="2"/>
  <c r="J463" i="2"/>
  <c r="D462" i="2"/>
  <c r="S456" i="2"/>
  <c r="R456" i="2"/>
  <c r="Q456" i="2"/>
  <c r="P456" i="2"/>
  <c r="O456" i="2"/>
  <c r="N456" i="2"/>
  <c r="M456" i="2"/>
  <c r="L456" i="2"/>
  <c r="K456" i="2"/>
  <c r="J456" i="2"/>
  <c r="D455" i="2"/>
  <c r="C455" i="2"/>
  <c r="I455" i="2" s="1"/>
  <c r="G455" i="2" s="1"/>
  <c r="S454" i="2"/>
  <c r="R454" i="2"/>
  <c r="Q454" i="2"/>
  <c r="P454" i="2"/>
  <c r="O454" i="2"/>
  <c r="N454" i="2"/>
  <c r="M454" i="2"/>
  <c r="L454" i="2"/>
  <c r="K454" i="2"/>
  <c r="J454" i="2"/>
  <c r="D453" i="2"/>
  <c r="C453" i="2"/>
  <c r="I453" i="2" s="1"/>
  <c r="G453" i="2" s="1"/>
  <c r="S452" i="2"/>
  <c r="R452" i="2"/>
  <c r="Q452" i="2"/>
  <c r="P452" i="2"/>
  <c r="O452" i="2"/>
  <c r="N452" i="2"/>
  <c r="M452" i="2"/>
  <c r="L452" i="2"/>
  <c r="K452" i="2"/>
  <c r="J452" i="2"/>
  <c r="D451" i="2"/>
  <c r="S450" i="2"/>
  <c r="R450" i="2"/>
  <c r="Q450" i="2"/>
  <c r="P450" i="2"/>
  <c r="O450" i="2"/>
  <c r="N450" i="2"/>
  <c r="M450" i="2"/>
  <c r="L450" i="2"/>
  <c r="K450" i="2"/>
  <c r="J450" i="2"/>
  <c r="D449" i="2"/>
  <c r="S448" i="2"/>
  <c r="R448" i="2"/>
  <c r="Q448" i="2"/>
  <c r="P448" i="2"/>
  <c r="O448" i="2"/>
  <c r="N448" i="2"/>
  <c r="M448" i="2"/>
  <c r="L448" i="2"/>
  <c r="K448" i="2"/>
  <c r="J448" i="2"/>
  <c r="D447" i="2"/>
  <c r="S446" i="2"/>
  <c r="R446" i="2"/>
  <c r="Q446" i="2"/>
  <c r="P446" i="2"/>
  <c r="O446" i="2"/>
  <c r="N446" i="2"/>
  <c r="M446" i="2"/>
  <c r="L446" i="2"/>
  <c r="K446" i="2"/>
  <c r="J446" i="2"/>
  <c r="D445" i="2"/>
  <c r="S444" i="2"/>
  <c r="R444" i="2"/>
  <c r="Q444" i="2"/>
  <c r="P444" i="2"/>
  <c r="O444" i="2"/>
  <c r="N444" i="2"/>
  <c r="M444" i="2"/>
  <c r="L444" i="2"/>
  <c r="K444" i="2"/>
  <c r="J444" i="2"/>
  <c r="D443" i="2"/>
  <c r="S442" i="2"/>
  <c r="R442" i="2"/>
  <c r="Q442" i="2"/>
  <c r="P442" i="2"/>
  <c r="O442" i="2"/>
  <c r="N442" i="2"/>
  <c r="M442" i="2"/>
  <c r="L442" i="2"/>
  <c r="K442" i="2"/>
  <c r="J442" i="2"/>
  <c r="D441" i="2"/>
  <c r="S440" i="2"/>
  <c r="R440" i="2"/>
  <c r="Q440" i="2"/>
  <c r="P440" i="2"/>
  <c r="O440" i="2"/>
  <c r="N440" i="2"/>
  <c r="M440" i="2"/>
  <c r="L440" i="2"/>
  <c r="K440" i="2"/>
  <c r="J440" i="2"/>
  <c r="D439" i="2"/>
  <c r="S438" i="2"/>
  <c r="R438" i="2"/>
  <c r="Q438" i="2"/>
  <c r="P438" i="2"/>
  <c r="O438" i="2"/>
  <c r="N438" i="2"/>
  <c r="M438" i="2"/>
  <c r="L438" i="2"/>
  <c r="K438" i="2"/>
  <c r="J438" i="2"/>
  <c r="D437" i="2"/>
  <c r="S436" i="2"/>
  <c r="R436" i="2"/>
  <c r="Q436" i="2"/>
  <c r="P436" i="2"/>
  <c r="O436" i="2"/>
  <c r="N436" i="2"/>
  <c r="M436" i="2"/>
  <c r="L436" i="2"/>
  <c r="K436" i="2"/>
  <c r="J436" i="2"/>
  <c r="D435" i="2"/>
  <c r="S434" i="2"/>
  <c r="R434" i="2"/>
  <c r="Q434" i="2"/>
  <c r="P434" i="2"/>
  <c r="O434" i="2"/>
  <c r="N434" i="2"/>
  <c r="M434" i="2"/>
  <c r="L434" i="2"/>
  <c r="K434" i="2"/>
  <c r="J434" i="2"/>
  <c r="D433" i="2"/>
  <c r="S432" i="2"/>
  <c r="R432" i="2"/>
  <c r="Q432" i="2"/>
  <c r="P432" i="2"/>
  <c r="O432" i="2"/>
  <c r="N432" i="2"/>
  <c r="M432" i="2"/>
  <c r="L432" i="2"/>
  <c r="K432" i="2"/>
  <c r="J432" i="2"/>
  <c r="D431" i="2"/>
  <c r="S430" i="2"/>
  <c r="R430" i="2"/>
  <c r="Q430" i="2"/>
  <c r="P430" i="2"/>
  <c r="O430" i="2"/>
  <c r="N430" i="2"/>
  <c r="M430" i="2"/>
  <c r="L430" i="2"/>
  <c r="K430" i="2"/>
  <c r="J430" i="2"/>
  <c r="D429" i="2"/>
  <c r="S428" i="2"/>
  <c r="R428" i="2"/>
  <c r="Q428" i="2"/>
  <c r="P428" i="2"/>
  <c r="O428" i="2"/>
  <c r="N428" i="2"/>
  <c r="M428" i="2"/>
  <c r="L428" i="2"/>
  <c r="K428" i="2"/>
  <c r="J428" i="2"/>
  <c r="D427" i="2"/>
  <c r="S426" i="2"/>
  <c r="R426" i="2"/>
  <c r="Q426" i="2"/>
  <c r="P426" i="2"/>
  <c r="O426" i="2"/>
  <c r="N426" i="2"/>
  <c r="M426" i="2"/>
  <c r="L426" i="2"/>
  <c r="K426" i="2"/>
  <c r="J426" i="2"/>
  <c r="D425" i="2"/>
  <c r="S424" i="2"/>
  <c r="R424" i="2"/>
  <c r="Q424" i="2"/>
  <c r="P424" i="2"/>
  <c r="O424" i="2"/>
  <c r="N424" i="2"/>
  <c r="M424" i="2"/>
  <c r="L424" i="2"/>
  <c r="K424" i="2"/>
  <c r="J424" i="2"/>
  <c r="D423" i="2"/>
  <c r="S422" i="2"/>
  <c r="R422" i="2"/>
  <c r="Q422" i="2"/>
  <c r="P422" i="2"/>
  <c r="O422" i="2"/>
  <c r="N422" i="2"/>
  <c r="M422" i="2"/>
  <c r="L422" i="2"/>
  <c r="K422" i="2"/>
  <c r="J422" i="2"/>
  <c r="D421" i="2"/>
  <c r="S420" i="2"/>
  <c r="R420" i="2"/>
  <c r="Q420" i="2"/>
  <c r="P420" i="2"/>
  <c r="O420" i="2"/>
  <c r="N420" i="2"/>
  <c r="M420" i="2"/>
  <c r="L420" i="2"/>
  <c r="K420" i="2"/>
  <c r="J420" i="2"/>
  <c r="D419" i="2"/>
  <c r="S418" i="2"/>
  <c r="R418" i="2"/>
  <c r="Q418" i="2"/>
  <c r="P418" i="2"/>
  <c r="O418" i="2"/>
  <c r="N418" i="2"/>
  <c r="M418" i="2"/>
  <c r="L418" i="2"/>
  <c r="K418" i="2"/>
  <c r="J418" i="2"/>
  <c r="D417" i="2"/>
  <c r="S408" i="2"/>
  <c r="R408" i="2"/>
  <c r="Q408" i="2"/>
  <c r="P408" i="2"/>
  <c r="O408" i="2"/>
  <c r="N408" i="2"/>
  <c r="M408" i="2"/>
  <c r="L408" i="2"/>
  <c r="K408" i="2"/>
  <c r="J408" i="2"/>
  <c r="D407" i="2"/>
  <c r="C407" i="2"/>
  <c r="I407" i="2" s="1"/>
  <c r="G407" i="2" s="1"/>
  <c r="S406" i="2"/>
  <c r="R406" i="2"/>
  <c r="Q406" i="2"/>
  <c r="P406" i="2"/>
  <c r="O406" i="2"/>
  <c r="N406" i="2"/>
  <c r="M406" i="2"/>
  <c r="L406" i="2"/>
  <c r="K406" i="2"/>
  <c r="J406" i="2"/>
  <c r="D405" i="2"/>
  <c r="C405" i="2"/>
  <c r="I405" i="2" s="1"/>
  <c r="S404" i="2"/>
  <c r="R404" i="2"/>
  <c r="Q404" i="2"/>
  <c r="P404" i="2"/>
  <c r="O404" i="2"/>
  <c r="N404" i="2"/>
  <c r="M404" i="2"/>
  <c r="L404" i="2"/>
  <c r="K404" i="2"/>
  <c r="J404" i="2"/>
  <c r="D403" i="2"/>
  <c r="C403" i="2"/>
  <c r="I403" i="2" s="1"/>
  <c r="S402" i="2"/>
  <c r="R402" i="2"/>
  <c r="Q402" i="2"/>
  <c r="P402" i="2"/>
  <c r="O402" i="2"/>
  <c r="N402" i="2"/>
  <c r="M402" i="2"/>
  <c r="L402" i="2"/>
  <c r="K402" i="2"/>
  <c r="J402" i="2"/>
  <c r="D401" i="2"/>
  <c r="C401" i="2"/>
  <c r="I401" i="2" s="1"/>
  <c r="S400" i="2"/>
  <c r="R400" i="2"/>
  <c r="Q400" i="2"/>
  <c r="P400" i="2"/>
  <c r="O400" i="2"/>
  <c r="N400" i="2"/>
  <c r="M400" i="2"/>
  <c r="L400" i="2"/>
  <c r="K400" i="2"/>
  <c r="J400" i="2"/>
  <c r="D399" i="2"/>
  <c r="C399" i="2"/>
  <c r="I399" i="2" s="1"/>
  <c r="G399" i="2" s="1"/>
  <c r="S398" i="2"/>
  <c r="R398" i="2"/>
  <c r="Q398" i="2"/>
  <c r="P398" i="2"/>
  <c r="O398" i="2"/>
  <c r="N398" i="2"/>
  <c r="M398" i="2"/>
  <c r="L398" i="2"/>
  <c r="K398" i="2"/>
  <c r="J398" i="2"/>
  <c r="D397" i="2"/>
  <c r="C397" i="2"/>
  <c r="I397" i="2" s="1"/>
  <c r="S396" i="2"/>
  <c r="R396" i="2"/>
  <c r="Q396" i="2"/>
  <c r="P396" i="2"/>
  <c r="O396" i="2"/>
  <c r="N396" i="2"/>
  <c r="M396" i="2"/>
  <c r="L396" i="2"/>
  <c r="K396" i="2"/>
  <c r="J396" i="2"/>
  <c r="D395" i="2"/>
  <c r="C395" i="2"/>
  <c r="I395" i="2" s="1"/>
  <c r="G395" i="2" s="1"/>
  <c r="S394" i="2"/>
  <c r="R394" i="2"/>
  <c r="Q394" i="2"/>
  <c r="P394" i="2"/>
  <c r="O394" i="2"/>
  <c r="N394" i="2"/>
  <c r="M394" i="2"/>
  <c r="L394" i="2"/>
  <c r="K394" i="2"/>
  <c r="J394" i="2"/>
  <c r="D393" i="2"/>
  <c r="S392" i="2"/>
  <c r="R392" i="2"/>
  <c r="Q392" i="2"/>
  <c r="P392" i="2"/>
  <c r="O392" i="2"/>
  <c r="N392" i="2"/>
  <c r="M392" i="2"/>
  <c r="L392" i="2"/>
  <c r="K392" i="2"/>
  <c r="J392" i="2"/>
  <c r="D391" i="2"/>
  <c r="S390" i="2"/>
  <c r="R390" i="2"/>
  <c r="Q390" i="2"/>
  <c r="P390" i="2"/>
  <c r="O390" i="2"/>
  <c r="N390" i="2"/>
  <c r="M390" i="2"/>
  <c r="L390" i="2"/>
  <c r="K390" i="2"/>
  <c r="J390" i="2"/>
  <c r="D389" i="2"/>
  <c r="S388" i="2"/>
  <c r="R388" i="2"/>
  <c r="Q388" i="2"/>
  <c r="P388" i="2"/>
  <c r="O388" i="2"/>
  <c r="N388" i="2"/>
  <c r="M388" i="2"/>
  <c r="L388" i="2"/>
  <c r="K388" i="2"/>
  <c r="J388" i="2"/>
  <c r="D387" i="2"/>
  <c r="S386" i="2"/>
  <c r="R386" i="2"/>
  <c r="Q386" i="2"/>
  <c r="P386" i="2"/>
  <c r="O386" i="2"/>
  <c r="N386" i="2"/>
  <c r="M386" i="2"/>
  <c r="L386" i="2"/>
  <c r="K386" i="2"/>
  <c r="J386" i="2"/>
  <c r="D385" i="2"/>
  <c r="S384" i="2"/>
  <c r="R384" i="2"/>
  <c r="Q384" i="2"/>
  <c r="P384" i="2"/>
  <c r="O384" i="2"/>
  <c r="N384" i="2"/>
  <c r="M384" i="2"/>
  <c r="L384" i="2"/>
  <c r="K384" i="2"/>
  <c r="J384" i="2"/>
  <c r="D383" i="2"/>
  <c r="S382" i="2"/>
  <c r="R382" i="2"/>
  <c r="Q382" i="2"/>
  <c r="P382" i="2"/>
  <c r="O382" i="2"/>
  <c r="N382" i="2"/>
  <c r="M382" i="2"/>
  <c r="L382" i="2"/>
  <c r="K382" i="2"/>
  <c r="J382" i="2"/>
  <c r="D381" i="2"/>
  <c r="S380" i="2"/>
  <c r="R380" i="2"/>
  <c r="Q380" i="2"/>
  <c r="P380" i="2"/>
  <c r="O380" i="2"/>
  <c r="N380" i="2"/>
  <c r="M380" i="2"/>
  <c r="L380" i="2"/>
  <c r="K380" i="2"/>
  <c r="J380" i="2"/>
  <c r="D379" i="2"/>
  <c r="S378" i="2"/>
  <c r="R378" i="2"/>
  <c r="Q378" i="2"/>
  <c r="P378" i="2"/>
  <c r="O378" i="2"/>
  <c r="N378" i="2"/>
  <c r="M378" i="2"/>
  <c r="L378" i="2"/>
  <c r="K378" i="2"/>
  <c r="J378" i="2"/>
  <c r="D377" i="2"/>
  <c r="S376" i="2"/>
  <c r="R376" i="2"/>
  <c r="Q376" i="2"/>
  <c r="P376" i="2"/>
  <c r="O376" i="2"/>
  <c r="N376" i="2"/>
  <c r="M376" i="2"/>
  <c r="L376" i="2"/>
  <c r="K376" i="2"/>
  <c r="J376" i="2"/>
  <c r="D375" i="2"/>
  <c r="S374" i="2"/>
  <c r="R374" i="2"/>
  <c r="Q374" i="2"/>
  <c r="P374" i="2"/>
  <c r="O374" i="2"/>
  <c r="N374" i="2"/>
  <c r="M374" i="2"/>
  <c r="L374" i="2"/>
  <c r="K374" i="2"/>
  <c r="J374" i="2"/>
  <c r="D373" i="2"/>
  <c r="S372" i="2"/>
  <c r="R372" i="2"/>
  <c r="Q372" i="2"/>
  <c r="P372" i="2"/>
  <c r="O372" i="2"/>
  <c r="N372" i="2"/>
  <c r="M372" i="2"/>
  <c r="L372" i="2"/>
  <c r="K372" i="2"/>
  <c r="J372" i="2"/>
  <c r="D371" i="2"/>
  <c r="S370" i="2"/>
  <c r="R370" i="2"/>
  <c r="Q370" i="2"/>
  <c r="P370" i="2"/>
  <c r="O370" i="2"/>
  <c r="N370" i="2"/>
  <c r="M370" i="2"/>
  <c r="L370" i="2"/>
  <c r="K370" i="2"/>
  <c r="J370" i="2"/>
  <c r="D369" i="2"/>
  <c r="S368" i="2"/>
  <c r="R368" i="2"/>
  <c r="Q368" i="2"/>
  <c r="P368" i="2"/>
  <c r="O368" i="2"/>
  <c r="N368" i="2"/>
  <c r="M368" i="2"/>
  <c r="L368" i="2"/>
  <c r="K368" i="2"/>
  <c r="J368" i="2"/>
  <c r="D367" i="2"/>
  <c r="S366" i="2"/>
  <c r="R366" i="2"/>
  <c r="Q366" i="2"/>
  <c r="P366" i="2"/>
  <c r="O366" i="2"/>
  <c r="N366" i="2"/>
  <c r="M366" i="2"/>
  <c r="L366" i="2"/>
  <c r="K366" i="2"/>
  <c r="J366" i="2"/>
  <c r="D365" i="2"/>
  <c r="S364" i="2"/>
  <c r="R364" i="2"/>
  <c r="Q364" i="2"/>
  <c r="P364" i="2"/>
  <c r="O364" i="2"/>
  <c r="N364" i="2"/>
  <c r="M364" i="2"/>
  <c r="L364" i="2"/>
  <c r="K364" i="2"/>
  <c r="J364" i="2"/>
  <c r="D363" i="2"/>
  <c r="S362" i="2"/>
  <c r="R362" i="2"/>
  <c r="Q362" i="2"/>
  <c r="P362" i="2"/>
  <c r="O362" i="2"/>
  <c r="N362" i="2"/>
  <c r="M362" i="2"/>
  <c r="L362" i="2"/>
  <c r="K362" i="2"/>
  <c r="J362" i="2"/>
  <c r="D361" i="2"/>
  <c r="S360" i="2"/>
  <c r="R360" i="2"/>
  <c r="Q360" i="2"/>
  <c r="P360" i="2"/>
  <c r="O360" i="2"/>
  <c r="N360" i="2"/>
  <c r="M360" i="2"/>
  <c r="L360" i="2"/>
  <c r="K360" i="2"/>
  <c r="J360" i="2"/>
  <c r="D359" i="2"/>
  <c r="S358" i="2"/>
  <c r="R358" i="2"/>
  <c r="Q358" i="2"/>
  <c r="P358" i="2"/>
  <c r="O358" i="2"/>
  <c r="N358" i="2"/>
  <c r="M358" i="2"/>
  <c r="L358" i="2"/>
  <c r="K358" i="2"/>
  <c r="J358" i="2"/>
  <c r="D357" i="2"/>
  <c r="S356" i="2"/>
  <c r="R356" i="2"/>
  <c r="Q356" i="2"/>
  <c r="P356" i="2"/>
  <c r="O356" i="2"/>
  <c r="N356" i="2"/>
  <c r="M356" i="2"/>
  <c r="L356" i="2"/>
  <c r="K356" i="2"/>
  <c r="J356" i="2"/>
  <c r="D355" i="2"/>
  <c r="S354" i="2"/>
  <c r="R354" i="2"/>
  <c r="Q354" i="2"/>
  <c r="P354" i="2"/>
  <c r="O354" i="2"/>
  <c r="N354" i="2"/>
  <c r="M354" i="2"/>
  <c r="L354" i="2"/>
  <c r="K354" i="2"/>
  <c r="J354" i="2"/>
  <c r="D353" i="2"/>
  <c r="S352" i="2"/>
  <c r="R352" i="2"/>
  <c r="Q352" i="2"/>
  <c r="P352" i="2"/>
  <c r="O352" i="2"/>
  <c r="N352" i="2"/>
  <c r="M352" i="2"/>
  <c r="L352" i="2"/>
  <c r="K352" i="2"/>
  <c r="J352" i="2"/>
  <c r="D351" i="2"/>
  <c r="S350" i="2"/>
  <c r="R350" i="2"/>
  <c r="Q350" i="2"/>
  <c r="P350" i="2"/>
  <c r="O350" i="2"/>
  <c r="N350" i="2"/>
  <c r="M350" i="2"/>
  <c r="L350" i="2"/>
  <c r="K350" i="2"/>
  <c r="J350" i="2"/>
  <c r="D349" i="2"/>
  <c r="S348" i="2"/>
  <c r="R348" i="2"/>
  <c r="Q348" i="2"/>
  <c r="P348" i="2"/>
  <c r="O348" i="2"/>
  <c r="N348" i="2"/>
  <c r="M348" i="2"/>
  <c r="L348" i="2"/>
  <c r="K348" i="2"/>
  <c r="J348" i="2"/>
  <c r="D347" i="2"/>
  <c r="S346" i="2"/>
  <c r="R346" i="2"/>
  <c r="Q346" i="2"/>
  <c r="P346" i="2"/>
  <c r="O346" i="2"/>
  <c r="N346" i="2"/>
  <c r="M346" i="2"/>
  <c r="L346" i="2"/>
  <c r="K346" i="2"/>
  <c r="J346" i="2"/>
  <c r="D345" i="2"/>
  <c r="S344" i="2"/>
  <c r="R344" i="2"/>
  <c r="Q344" i="2"/>
  <c r="P344" i="2"/>
  <c r="O344" i="2"/>
  <c r="N344" i="2"/>
  <c r="M344" i="2"/>
  <c r="L344" i="2"/>
  <c r="K344" i="2"/>
  <c r="J344" i="2"/>
  <c r="D343" i="2"/>
  <c r="S342" i="2"/>
  <c r="R342" i="2"/>
  <c r="Q342" i="2"/>
  <c r="P342" i="2"/>
  <c r="O342" i="2"/>
  <c r="N342" i="2"/>
  <c r="M342" i="2"/>
  <c r="L342" i="2"/>
  <c r="K342" i="2"/>
  <c r="J342" i="2"/>
  <c r="D341" i="2"/>
  <c r="S340" i="2"/>
  <c r="R340" i="2"/>
  <c r="Q340" i="2"/>
  <c r="P340" i="2"/>
  <c r="O340" i="2"/>
  <c r="N340" i="2"/>
  <c r="M340" i="2"/>
  <c r="L340" i="2"/>
  <c r="K340" i="2"/>
  <c r="J340" i="2"/>
  <c r="D339" i="2"/>
  <c r="D332" i="2"/>
  <c r="D330" i="2"/>
  <c r="D328" i="2"/>
  <c r="D326" i="2"/>
  <c r="D324" i="2"/>
  <c r="D322" i="2"/>
  <c r="D320" i="2"/>
  <c r="D318" i="2"/>
  <c r="D316" i="2"/>
  <c r="D314" i="2"/>
  <c r="D312" i="2"/>
  <c r="D310" i="2"/>
  <c r="D308" i="2"/>
  <c r="D306" i="2"/>
  <c r="D304" i="2"/>
  <c r="D302" i="2"/>
  <c r="D300" i="2"/>
  <c r="D298" i="2"/>
  <c r="D291" i="2"/>
  <c r="D289" i="2"/>
  <c r="D287" i="2"/>
  <c r="D285" i="2"/>
  <c r="D283" i="2"/>
  <c r="D281" i="2"/>
  <c r="D279" i="2"/>
  <c r="D277" i="2"/>
  <c r="D275" i="2"/>
  <c r="D273" i="2"/>
  <c r="D271" i="2"/>
  <c r="D269" i="2"/>
  <c r="D267" i="2"/>
  <c r="D265" i="2"/>
  <c r="D263" i="2"/>
  <c r="D261" i="2"/>
  <c r="D259" i="2"/>
  <c r="D257" i="2"/>
  <c r="D255" i="2"/>
  <c r="D253" i="2"/>
  <c r="I238" i="2"/>
  <c r="G243" i="2" s="1"/>
  <c r="S232" i="2"/>
  <c r="R232" i="2"/>
  <c r="Q232" i="2"/>
  <c r="P232" i="2"/>
  <c r="O232" i="2"/>
  <c r="N232" i="2"/>
  <c r="M232" i="2"/>
  <c r="L232" i="2"/>
  <c r="K232" i="2"/>
  <c r="J232" i="2"/>
  <c r="D231" i="2"/>
  <c r="C231" i="2"/>
  <c r="I231" i="2" s="1"/>
  <c r="G231" i="2" s="1"/>
  <c r="S230" i="2"/>
  <c r="R230" i="2"/>
  <c r="Q230" i="2"/>
  <c r="P230" i="2"/>
  <c r="O230" i="2"/>
  <c r="N230" i="2"/>
  <c r="M230" i="2"/>
  <c r="L230" i="2"/>
  <c r="K230" i="2"/>
  <c r="J230" i="2"/>
  <c r="D229" i="2"/>
  <c r="C229" i="2"/>
  <c r="I229" i="2" s="1"/>
  <c r="G229" i="2" s="1"/>
  <c r="S228" i="2"/>
  <c r="R228" i="2"/>
  <c r="Q228" i="2"/>
  <c r="P228" i="2"/>
  <c r="O228" i="2"/>
  <c r="N228" i="2"/>
  <c r="M228" i="2"/>
  <c r="L228" i="2"/>
  <c r="K228" i="2"/>
  <c r="J228" i="2"/>
  <c r="D227" i="2"/>
  <c r="C227" i="2"/>
  <c r="I227" i="2" s="1"/>
  <c r="S226" i="2"/>
  <c r="R226" i="2"/>
  <c r="Q226" i="2"/>
  <c r="P226" i="2"/>
  <c r="O226" i="2"/>
  <c r="N226" i="2"/>
  <c r="M226" i="2"/>
  <c r="L226" i="2"/>
  <c r="K226" i="2"/>
  <c r="J226" i="2"/>
  <c r="D225" i="2"/>
  <c r="C225" i="2"/>
  <c r="I225" i="2" s="1"/>
  <c r="G225" i="2" s="1"/>
  <c r="S224" i="2"/>
  <c r="R224" i="2"/>
  <c r="Q224" i="2"/>
  <c r="P224" i="2"/>
  <c r="O224" i="2"/>
  <c r="N224" i="2"/>
  <c r="M224" i="2"/>
  <c r="L224" i="2"/>
  <c r="K224" i="2"/>
  <c r="J224" i="2"/>
  <c r="D223" i="2"/>
  <c r="C223" i="2"/>
  <c r="I223" i="2" s="1"/>
  <c r="S222" i="2"/>
  <c r="R222" i="2"/>
  <c r="Q222" i="2"/>
  <c r="P222" i="2"/>
  <c r="O222" i="2"/>
  <c r="N222" i="2"/>
  <c r="M222" i="2"/>
  <c r="L222" i="2"/>
  <c r="K222" i="2"/>
  <c r="J222" i="2"/>
  <c r="D221" i="2"/>
  <c r="C221" i="2"/>
  <c r="I221" i="2" s="1"/>
  <c r="G221" i="2" s="1"/>
  <c r="S220" i="2"/>
  <c r="R220" i="2"/>
  <c r="Q220" i="2"/>
  <c r="P220" i="2"/>
  <c r="O220" i="2"/>
  <c r="N220" i="2"/>
  <c r="M220" i="2"/>
  <c r="L220" i="2"/>
  <c r="K220" i="2"/>
  <c r="J220" i="2"/>
  <c r="D219" i="2"/>
  <c r="S218" i="2"/>
  <c r="R218" i="2"/>
  <c r="Q218" i="2"/>
  <c r="P218" i="2"/>
  <c r="O218" i="2"/>
  <c r="N218" i="2"/>
  <c r="M218" i="2"/>
  <c r="L218" i="2"/>
  <c r="K218" i="2"/>
  <c r="J218" i="2"/>
  <c r="D217" i="2"/>
  <c r="S216" i="2"/>
  <c r="R216" i="2"/>
  <c r="Q216" i="2"/>
  <c r="P216" i="2"/>
  <c r="O216" i="2"/>
  <c r="N216" i="2"/>
  <c r="M216" i="2"/>
  <c r="L216" i="2"/>
  <c r="K216" i="2"/>
  <c r="J216" i="2"/>
  <c r="D215" i="2"/>
  <c r="S214" i="2"/>
  <c r="R214" i="2"/>
  <c r="Q214" i="2"/>
  <c r="P214" i="2"/>
  <c r="O214" i="2"/>
  <c r="N214" i="2"/>
  <c r="M214" i="2"/>
  <c r="L214" i="2"/>
  <c r="K214" i="2"/>
  <c r="J214" i="2"/>
  <c r="D213" i="2"/>
  <c r="S212" i="2"/>
  <c r="R212" i="2"/>
  <c r="Q212" i="2"/>
  <c r="P212" i="2"/>
  <c r="O212" i="2"/>
  <c r="N212" i="2"/>
  <c r="M212" i="2"/>
  <c r="L212" i="2"/>
  <c r="K212" i="2"/>
  <c r="J212" i="2"/>
  <c r="D211" i="2"/>
  <c r="C211" i="2"/>
  <c r="I211" i="2" s="1"/>
  <c r="G211" i="2" s="1"/>
  <c r="S210" i="2"/>
  <c r="R210" i="2"/>
  <c r="Q210" i="2"/>
  <c r="P210" i="2"/>
  <c r="O210" i="2"/>
  <c r="N210" i="2"/>
  <c r="M210" i="2"/>
  <c r="L210" i="2"/>
  <c r="K210" i="2"/>
  <c r="J210" i="2"/>
  <c r="D209" i="2"/>
  <c r="S208" i="2"/>
  <c r="R208" i="2"/>
  <c r="Q208" i="2"/>
  <c r="P208" i="2"/>
  <c r="O208" i="2"/>
  <c r="N208" i="2"/>
  <c r="M208" i="2"/>
  <c r="L208" i="2"/>
  <c r="K208" i="2"/>
  <c r="J208" i="2"/>
  <c r="D207" i="2"/>
  <c r="S206" i="2"/>
  <c r="R206" i="2"/>
  <c r="Q206" i="2"/>
  <c r="P206" i="2"/>
  <c r="O206" i="2"/>
  <c r="N206" i="2"/>
  <c r="M206" i="2"/>
  <c r="L206" i="2"/>
  <c r="K206" i="2"/>
  <c r="J206" i="2"/>
  <c r="D205" i="2"/>
  <c r="S204" i="2"/>
  <c r="R204" i="2"/>
  <c r="Q204" i="2"/>
  <c r="P204" i="2"/>
  <c r="O204" i="2"/>
  <c r="N204" i="2"/>
  <c r="M204" i="2"/>
  <c r="L204" i="2"/>
  <c r="K204" i="2"/>
  <c r="J204" i="2"/>
  <c r="D203" i="2"/>
  <c r="S198" i="2"/>
  <c r="R198" i="2"/>
  <c r="Q198" i="2"/>
  <c r="P198" i="2"/>
  <c r="O198" i="2"/>
  <c r="N198" i="2"/>
  <c r="M198" i="2"/>
  <c r="L198" i="2"/>
  <c r="K198" i="2"/>
  <c r="J198" i="2"/>
  <c r="D197" i="2"/>
  <c r="C197" i="2"/>
  <c r="I197" i="2" s="1"/>
  <c r="G197" i="2" s="1"/>
  <c r="S196" i="2"/>
  <c r="R196" i="2"/>
  <c r="Q196" i="2"/>
  <c r="P196" i="2"/>
  <c r="O196" i="2"/>
  <c r="N196" i="2"/>
  <c r="M196" i="2"/>
  <c r="L196" i="2"/>
  <c r="K196" i="2"/>
  <c r="J196" i="2"/>
  <c r="D195" i="2"/>
  <c r="S190" i="2"/>
  <c r="R190" i="2"/>
  <c r="Q190" i="2"/>
  <c r="P190" i="2"/>
  <c r="O190" i="2"/>
  <c r="N190" i="2"/>
  <c r="M190" i="2"/>
  <c r="L190" i="2"/>
  <c r="K190" i="2"/>
  <c r="J190" i="2"/>
  <c r="D189" i="2"/>
  <c r="C189" i="2"/>
  <c r="I189" i="2" s="1"/>
  <c r="G189" i="2" s="1"/>
  <c r="S184" i="2"/>
  <c r="R184" i="2"/>
  <c r="Q184" i="2"/>
  <c r="P184" i="2"/>
  <c r="O184" i="2"/>
  <c r="N184" i="2"/>
  <c r="M184" i="2"/>
  <c r="L184" i="2"/>
  <c r="K184" i="2"/>
  <c r="J184" i="2"/>
  <c r="D183" i="2"/>
  <c r="C183" i="2"/>
  <c r="I183" i="2" s="1"/>
  <c r="G183" i="2" s="1"/>
  <c r="S182" i="2"/>
  <c r="R182" i="2"/>
  <c r="Q182" i="2"/>
  <c r="P182" i="2"/>
  <c r="O182" i="2"/>
  <c r="N182" i="2"/>
  <c r="M182" i="2"/>
  <c r="L182" i="2"/>
  <c r="K182" i="2"/>
  <c r="J182" i="2"/>
  <c r="D181" i="2"/>
  <c r="C181" i="2"/>
  <c r="I181" i="2" s="1"/>
  <c r="G181" i="2" s="1"/>
  <c r="S180" i="2"/>
  <c r="R180" i="2"/>
  <c r="Q180" i="2"/>
  <c r="P180" i="2"/>
  <c r="O180" i="2"/>
  <c r="N180" i="2"/>
  <c r="M180" i="2"/>
  <c r="L180" i="2"/>
  <c r="K180" i="2"/>
  <c r="J180" i="2"/>
  <c r="D179" i="2"/>
  <c r="C179" i="2"/>
  <c r="I179" i="2" s="1"/>
  <c r="S178" i="2"/>
  <c r="R178" i="2"/>
  <c r="Q178" i="2"/>
  <c r="P178" i="2"/>
  <c r="O178" i="2"/>
  <c r="N178" i="2"/>
  <c r="M178" i="2"/>
  <c r="L178" i="2"/>
  <c r="K178" i="2"/>
  <c r="J178" i="2"/>
  <c r="D177" i="2"/>
  <c r="C177" i="2"/>
  <c r="I177" i="2" s="1"/>
  <c r="G177" i="2" s="1"/>
  <c r="S176" i="2"/>
  <c r="R176" i="2"/>
  <c r="Q176" i="2"/>
  <c r="P176" i="2"/>
  <c r="O176" i="2"/>
  <c r="N176" i="2"/>
  <c r="M176" i="2"/>
  <c r="L176" i="2"/>
  <c r="K176" i="2"/>
  <c r="J176" i="2"/>
  <c r="D175" i="2"/>
  <c r="S174" i="2"/>
  <c r="R174" i="2"/>
  <c r="Q174" i="2"/>
  <c r="P174" i="2"/>
  <c r="O174" i="2"/>
  <c r="N174" i="2"/>
  <c r="M174" i="2"/>
  <c r="L174" i="2"/>
  <c r="K174" i="2"/>
  <c r="J174" i="2"/>
  <c r="D173" i="2"/>
  <c r="S172" i="2"/>
  <c r="R172" i="2"/>
  <c r="Q172" i="2"/>
  <c r="P172" i="2"/>
  <c r="O172" i="2"/>
  <c r="N172" i="2"/>
  <c r="M172" i="2"/>
  <c r="L172" i="2"/>
  <c r="K172" i="2"/>
  <c r="J172" i="2"/>
  <c r="D171" i="2"/>
  <c r="S170" i="2"/>
  <c r="R170" i="2"/>
  <c r="Q170" i="2"/>
  <c r="P170" i="2"/>
  <c r="O170" i="2"/>
  <c r="N170" i="2"/>
  <c r="M170" i="2"/>
  <c r="L170" i="2"/>
  <c r="K170" i="2"/>
  <c r="J170" i="2"/>
  <c r="D169" i="2"/>
  <c r="S168" i="2"/>
  <c r="R168" i="2"/>
  <c r="Q168" i="2"/>
  <c r="P168" i="2"/>
  <c r="O168" i="2"/>
  <c r="N168" i="2"/>
  <c r="M168" i="2"/>
  <c r="L168" i="2"/>
  <c r="K168" i="2"/>
  <c r="J168" i="2"/>
  <c r="D167" i="2"/>
  <c r="S166" i="2"/>
  <c r="R166" i="2"/>
  <c r="Q166" i="2"/>
  <c r="P166" i="2"/>
  <c r="O166" i="2"/>
  <c r="N166" i="2"/>
  <c r="M166" i="2"/>
  <c r="L166" i="2"/>
  <c r="K166" i="2"/>
  <c r="J166" i="2"/>
  <c r="D165" i="2"/>
  <c r="S164" i="2"/>
  <c r="R164" i="2"/>
  <c r="Q164" i="2"/>
  <c r="P164" i="2"/>
  <c r="O164" i="2"/>
  <c r="N164" i="2"/>
  <c r="M164" i="2"/>
  <c r="L164" i="2"/>
  <c r="K164" i="2"/>
  <c r="J164" i="2"/>
  <c r="D163" i="2"/>
  <c r="S162" i="2"/>
  <c r="R162" i="2"/>
  <c r="Q162" i="2"/>
  <c r="P162" i="2"/>
  <c r="O162" i="2"/>
  <c r="N162" i="2"/>
  <c r="M162" i="2"/>
  <c r="L162" i="2"/>
  <c r="K162" i="2"/>
  <c r="J162" i="2"/>
  <c r="D161" i="2"/>
  <c r="S160" i="2"/>
  <c r="R160" i="2"/>
  <c r="Q160" i="2"/>
  <c r="P160" i="2"/>
  <c r="O160" i="2"/>
  <c r="N160" i="2"/>
  <c r="M160" i="2"/>
  <c r="L160" i="2"/>
  <c r="K160" i="2"/>
  <c r="J160" i="2"/>
  <c r="D159" i="2"/>
  <c r="S158" i="2"/>
  <c r="R158" i="2"/>
  <c r="Q158" i="2"/>
  <c r="P158" i="2"/>
  <c r="O158" i="2"/>
  <c r="N158" i="2"/>
  <c r="M158" i="2"/>
  <c r="L158" i="2"/>
  <c r="K158" i="2"/>
  <c r="J158" i="2"/>
  <c r="D157" i="2"/>
  <c r="D151" i="2"/>
  <c r="D149" i="2"/>
  <c r="D147" i="2"/>
  <c r="D145" i="2"/>
  <c r="S132" i="2"/>
  <c r="R132" i="2"/>
  <c r="Q132" i="2"/>
  <c r="P132" i="2"/>
  <c r="O132" i="2"/>
  <c r="N132" i="2"/>
  <c r="M132" i="2"/>
  <c r="L132" i="2"/>
  <c r="K132" i="2"/>
  <c r="J132" i="2"/>
  <c r="D131" i="2"/>
  <c r="S130" i="2"/>
  <c r="R130" i="2"/>
  <c r="Q130" i="2"/>
  <c r="P130" i="2"/>
  <c r="O130" i="2"/>
  <c r="N130" i="2"/>
  <c r="M130" i="2"/>
  <c r="L130" i="2"/>
  <c r="K130" i="2"/>
  <c r="J130" i="2"/>
  <c r="D129" i="2"/>
  <c r="S128" i="2"/>
  <c r="R128" i="2"/>
  <c r="Q128" i="2"/>
  <c r="P128" i="2"/>
  <c r="O128" i="2"/>
  <c r="N128" i="2"/>
  <c r="M128" i="2"/>
  <c r="L128" i="2"/>
  <c r="K128" i="2"/>
  <c r="J128" i="2"/>
  <c r="D127" i="2"/>
  <c r="S126" i="2"/>
  <c r="R126" i="2"/>
  <c r="Q126" i="2"/>
  <c r="P126" i="2"/>
  <c r="O126" i="2"/>
  <c r="N126" i="2"/>
  <c r="M126" i="2"/>
  <c r="L126" i="2"/>
  <c r="K126" i="2"/>
  <c r="J126" i="2"/>
  <c r="D125" i="2"/>
  <c r="S124" i="2"/>
  <c r="R124" i="2"/>
  <c r="Q124" i="2"/>
  <c r="P124" i="2"/>
  <c r="O124" i="2"/>
  <c r="N124" i="2"/>
  <c r="M124" i="2"/>
  <c r="L124" i="2"/>
  <c r="K124" i="2"/>
  <c r="J124" i="2"/>
  <c r="D123" i="2"/>
  <c r="S122" i="2"/>
  <c r="R122" i="2"/>
  <c r="Q122" i="2"/>
  <c r="P122" i="2"/>
  <c r="O122" i="2"/>
  <c r="N122" i="2"/>
  <c r="M122" i="2"/>
  <c r="L122" i="2"/>
  <c r="K122" i="2"/>
  <c r="J122" i="2"/>
  <c r="D121" i="2"/>
  <c r="S120" i="2"/>
  <c r="R120" i="2"/>
  <c r="Q120" i="2"/>
  <c r="P120" i="2"/>
  <c r="O120" i="2"/>
  <c r="N120" i="2"/>
  <c r="M120" i="2"/>
  <c r="L120" i="2"/>
  <c r="K120" i="2"/>
  <c r="J120" i="2"/>
  <c r="D119" i="2"/>
  <c r="S118" i="2"/>
  <c r="R118" i="2"/>
  <c r="Q118" i="2"/>
  <c r="P118" i="2"/>
  <c r="O118" i="2"/>
  <c r="N118" i="2"/>
  <c r="M118" i="2"/>
  <c r="L118" i="2"/>
  <c r="K118" i="2"/>
  <c r="J118" i="2"/>
  <c r="D117" i="2"/>
  <c r="S116" i="2"/>
  <c r="R116" i="2"/>
  <c r="Q116" i="2"/>
  <c r="P116" i="2"/>
  <c r="O116" i="2"/>
  <c r="N116" i="2"/>
  <c r="M116" i="2"/>
  <c r="L116" i="2"/>
  <c r="K116" i="2"/>
  <c r="J116" i="2"/>
  <c r="D115" i="2"/>
  <c r="S114" i="2"/>
  <c r="R114" i="2"/>
  <c r="Q114" i="2"/>
  <c r="P114" i="2"/>
  <c r="O114" i="2"/>
  <c r="N114" i="2"/>
  <c r="M114" i="2"/>
  <c r="L114" i="2"/>
  <c r="K114" i="2"/>
  <c r="J114" i="2"/>
  <c r="D113" i="2"/>
  <c r="S112" i="2"/>
  <c r="R112" i="2"/>
  <c r="Q112" i="2"/>
  <c r="P112" i="2"/>
  <c r="O112" i="2"/>
  <c r="N112" i="2"/>
  <c r="M112" i="2"/>
  <c r="L112" i="2"/>
  <c r="K112" i="2"/>
  <c r="J112" i="2"/>
  <c r="D111" i="2"/>
  <c r="S110" i="2"/>
  <c r="R110" i="2"/>
  <c r="Q110" i="2"/>
  <c r="P110" i="2"/>
  <c r="O110" i="2"/>
  <c r="N110" i="2"/>
  <c r="M110" i="2"/>
  <c r="L110" i="2"/>
  <c r="K110" i="2"/>
  <c r="J110" i="2"/>
  <c r="D109" i="2"/>
  <c r="S108" i="2"/>
  <c r="R108" i="2"/>
  <c r="Q108" i="2"/>
  <c r="P108" i="2"/>
  <c r="O108" i="2"/>
  <c r="N108" i="2"/>
  <c r="M108" i="2"/>
  <c r="L108" i="2"/>
  <c r="K108" i="2"/>
  <c r="J108" i="2"/>
  <c r="D107" i="2"/>
  <c r="S106" i="2"/>
  <c r="R106" i="2"/>
  <c r="Q106" i="2"/>
  <c r="P106" i="2"/>
  <c r="O106" i="2"/>
  <c r="N106" i="2"/>
  <c r="M106" i="2"/>
  <c r="L106" i="2"/>
  <c r="K106" i="2"/>
  <c r="J106" i="2"/>
  <c r="D105" i="2"/>
  <c r="S104" i="2"/>
  <c r="R104" i="2"/>
  <c r="Q104" i="2"/>
  <c r="P104" i="2"/>
  <c r="O104" i="2"/>
  <c r="N104" i="2"/>
  <c r="M104" i="2"/>
  <c r="L104" i="2"/>
  <c r="K104" i="2"/>
  <c r="J104" i="2"/>
  <c r="D103" i="2"/>
  <c r="S102" i="2"/>
  <c r="R102" i="2"/>
  <c r="Q102" i="2"/>
  <c r="P102" i="2"/>
  <c r="O102" i="2"/>
  <c r="N102" i="2"/>
  <c r="M102" i="2"/>
  <c r="L102" i="2"/>
  <c r="K102" i="2"/>
  <c r="J102" i="2"/>
  <c r="D101" i="2"/>
  <c r="S100" i="2"/>
  <c r="R100" i="2"/>
  <c r="Q100" i="2"/>
  <c r="P100" i="2"/>
  <c r="O100" i="2"/>
  <c r="N100" i="2"/>
  <c r="M100" i="2"/>
  <c r="L100" i="2"/>
  <c r="K100" i="2"/>
  <c r="J100" i="2"/>
  <c r="D99" i="2"/>
  <c r="S98" i="2"/>
  <c r="R98" i="2"/>
  <c r="Q98" i="2"/>
  <c r="P98" i="2"/>
  <c r="O98" i="2"/>
  <c r="N98" i="2"/>
  <c r="M98" i="2"/>
  <c r="L98" i="2"/>
  <c r="K98" i="2"/>
  <c r="J98" i="2"/>
  <c r="D97" i="2"/>
  <c r="S90" i="2"/>
  <c r="R90" i="2"/>
  <c r="Q90" i="2"/>
  <c r="P90" i="2"/>
  <c r="O90" i="2"/>
  <c r="N90" i="2"/>
  <c r="M90" i="2"/>
  <c r="L90" i="2"/>
  <c r="K90" i="2"/>
  <c r="J90" i="2"/>
  <c r="E89" i="2"/>
  <c r="D89" i="2"/>
  <c r="C89" i="2"/>
  <c r="S88" i="2"/>
  <c r="R88" i="2"/>
  <c r="Q88" i="2"/>
  <c r="P88" i="2"/>
  <c r="O88" i="2"/>
  <c r="N88" i="2"/>
  <c r="M88" i="2"/>
  <c r="L88" i="2"/>
  <c r="K88" i="2"/>
  <c r="J88" i="2"/>
  <c r="E87" i="2"/>
  <c r="D87" i="2"/>
  <c r="C87" i="2"/>
  <c r="S86" i="2"/>
  <c r="R86" i="2"/>
  <c r="Q86" i="2"/>
  <c r="P86" i="2"/>
  <c r="O86" i="2"/>
  <c r="N86" i="2"/>
  <c r="M86" i="2"/>
  <c r="L86" i="2"/>
  <c r="K86" i="2"/>
  <c r="J86" i="2"/>
  <c r="D85" i="2"/>
  <c r="C85" i="2"/>
  <c r="S84" i="2"/>
  <c r="R84" i="2"/>
  <c r="Q84" i="2"/>
  <c r="P84" i="2"/>
  <c r="O84" i="2"/>
  <c r="N84" i="2"/>
  <c r="M84" i="2"/>
  <c r="L84" i="2"/>
  <c r="K84" i="2"/>
  <c r="J84" i="2"/>
  <c r="D83" i="2"/>
  <c r="C83" i="2"/>
  <c r="I66" i="2"/>
  <c r="G71" i="2" s="1"/>
  <c r="S59" i="2"/>
  <c r="R59" i="2"/>
  <c r="Q59" i="2"/>
  <c r="P59" i="2"/>
  <c r="O59" i="2"/>
  <c r="N59" i="2"/>
  <c r="M59" i="2"/>
  <c r="L59" i="2"/>
  <c r="K59" i="2"/>
  <c r="J59" i="2"/>
  <c r="D58" i="2"/>
  <c r="S57" i="2"/>
  <c r="R57" i="2"/>
  <c r="Q57" i="2"/>
  <c r="P57" i="2"/>
  <c r="O57" i="2"/>
  <c r="N57" i="2"/>
  <c r="M57" i="2"/>
  <c r="L57" i="2"/>
  <c r="K57" i="2"/>
  <c r="J57" i="2"/>
  <c r="D56" i="2"/>
  <c r="S55" i="2"/>
  <c r="R55" i="2"/>
  <c r="Q55" i="2"/>
  <c r="P55" i="2"/>
  <c r="O55" i="2"/>
  <c r="N55" i="2"/>
  <c r="M55" i="2"/>
  <c r="L55" i="2"/>
  <c r="K55" i="2"/>
  <c r="J55" i="2"/>
  <c r="D54" i="2"/>
  <c r="S53" i="2"/>
  <c r="R53" i="2"/>
  <c r="Q53" i="2"/>
  <c r="P53" i="2"/>
  <c r="O53" i="2"/>
  <c r="N53" i="2"/>
  <c r="M53" i="2"/>
  <c r="L53" i="2"/>
  <c r="K53" i="2"/>
  <c r="J53" i="2"/>
  <c r="D52" i="2"/>
  <c r="S51" i="2"/>
  <c r="R51" i="2"/>
  <c r="Q51" i="2"/>
  <c r="P51" i="2"/>
  <c r="O51" i="2"/>
  <c r="N51" i="2"/>
  <c r="M51" i="2"/>
  <c r="L51" i="2"/>
  <c r="K51" i="2"/>
  <c r="J51" i="2"/>
  <c r="D50" i="2"/>
  <c r="S49" i="2"/>
  <c r="R49" i="2"/>
  <c r="Q49" i="2"/>
  <c r="P49" i="2"/>
  <c r="O49" i="2"/>
  <c r="N49" i="2"/>
  <c r="M49" i="2"/>
  <c r="L49" i="2"/>
  <c r="K49" i="2"/>
  <c r="J49" i="2"/>
  <c r="D48" i="2"/>
  <c r="S47" i="2"/>
  <c r="R47" i="2"/>
  <c r="Q47" i="2"/>
  <c r="P47" i="2"/>
  <c r="O47" i="2"/>
  <c r="N47" i="2"/>
  <c r="M47" i="2"/>
  <c r="L47" i="2"/>
  <c r="K47" i="2"/>
  <c r="J47" i="2"/>
  <c r="D46" i="2"/>
  <c r="S45" i="2"/>
  <c r="R45" i="2"/>
  <c r="Q45" i="2"/>
  <c r="P45" i="2"/>
  <c r="O45" i="2"/>
  <c r="N45" i="2"/>
  <c r="M45" i="2"/>
  <c r="L45" i="2"/>
  <c r="K45" i="2"/>
  <c r="J45" i="2"/>
  <c r="D44" i="2"/>
  <c r="S43" i="2"/>
  <c r="R43" i="2"/>
  <c r="Q43" i="2"/>
  <c r="P43" i="2"/>
  <c r="O43" i="2"/>
  <c r="N43" i="2"/>
  <c r="M43" i="2"/>
  <c r="L43" i="2"/>
  <c r="K43" i="2"/>
  <c r="J43" i="2"/>
  <c r="D42" i="2"/>
  <c r="S41" i="2"/>
  <c r="R41" i="2"/>
  <c r="Q41" i="2"/>
  <c r="P41" i="2"/>
  <c r="O41" i="2"/>
  <c r="N41" i="2"/>
  <c r="M41" i="2"/>
  <c r="L41" i="2"/>
  <c r="K41" i="2"/>
  <c r="J41" i="2"/>
  <c r="D40" i="2"/>
  <c r="S39" i="2"/>
  <c r="R39" i="2"/>
  <c r="Q39" i="2"/>
  <c r="P39" i="2"/>
  <c r="O39" i="2"/>
  <c r="N39" i="2"/>
  <c r="M39" i="2"/>
  <c r="L39" i="2"/>
  <c r="K39" i="2"/>
  <c r="J39" i="2"/>
  <c r="D38" i="2"/>
  <c r="S37" i="2"/>
  <c r="R37" i="2"/>
  <c r="Q37" i="2"/>
  <c r="P37" i="2"/>
  <c r="O37" i="2"/>
  <c r="N37" i="2"/>
  <c r="M37" i="2"/>
  <c r="L37" i="2"/>
  <c r="K37" i="2"/>
  <c r="J37" i="2"/>
  <c r="D36" i="2"/>
  <c r="S35" i="2"/>
  <c r="R35" i="2"/>
  <c r="Q35" i="2"/>
  <c r="P35" i="2"/>
  <c r="O35" i="2"/>
  <c r="N35" i="2"/>
  <c r="M35" i="2"/>
  <c r="L35" i="2"/>
  <c r="K35" i="2"/>
  <c r="J35" i="2"/>
  <c r="D34" i="2"/>
  <c r="S33" i="2"/>
  <c r="R33" i="2"/>
  <c r="Q33" i="2"/>
  <c r="P33" i="2"/>
  <c r="O33" i="2"/>
  <c r="N33" i="2"/>
  <c r="M33" i="2"/>
  <c r="L33" i="2"/>
  <c r="K33" i="2"/>
  <c r="J33" i="2"/>
  <c r="D32" i="2"/>
  <c r="S31" i="2"/>
  <c r="R31" i="2"/>
  <c r="Q31" i="2"/>
  <c r="P31" i="2"/>
  <c r="O31" i="2"/>
  <c r="N31" i="2"/>
  <c r="M31" i="2"/>
  <c r="L31" i="2"/>
  <c r="K31" i="2"/>
  <c r="J31" i="2"/>
  <c r="D30" i="2"/>
  <c r="S29" i="2"/>
  <c r="R29" i="2"/>
  <c r="Q29" i="2"/>
  <c r="P29" i="2"/>
  <c r="O29" i="2"/>
  <c r="N29" i="2"/>
  <c r="M29" i="2"/>
  <c r="L29" i="2"/>
  <c r="K29" i="2"/>
  <c r="J29" i="2"/>
  <c r="D28" i="2"/>
  <c r="S27" i="2"/>
  <c r="R27" i="2"/>
  <c r="Q27" i="2"/>
  <c r="P27" i="2"/>
  <c r="O27" i="2"/>
  <c r="N27" i="2"/>
  <c r="M27" i="2"/>
  <c r="L27" i="2"/>
  <c r="K27" i="2"/>
  <c r="J27" i="2"/>
  <c r="D26" i="2"/>
  <c r="S25" i="2"/>
  <c r="R25" i="2"/>
  <c r="Q25" i="2"/>
  <c r="P25" i="2"/>
  <c r="O25" i="2"/>
  <c r="N25" i="2"/>
  <c r="M25" i="2"/>
  <c r="L25" i="2"/>
  <c r="K25" i="2"/>
  <c r="J25" i="2"/>
  <c r="D24" i="2"/>
  <c r="C152" i="44" s="1"/>
  <c r="S23" i="2"/>
  <c r="R23" i="2"/>
  <c r="Q23" i="2"/>
  <c r="P23" i="2"/>
  <c r="O23" i="2"/>
  <c r="N23" i="2"/>
  <c r="M23" i="2"/>
  <c r="L23" i="2"/>
  <c r="K23" i="2"/>
  <c r="J23" i="2"/>
  <c r="D22" i="2"/>
  <c r="C151" i="44" s="1"/>
  <c r="S21" i="2"/>
  <c r="R21" i="2"/>
  <c r="Q21" i="2"/>
  <c r="P21" i="2"/>
  <c r="O21" i="2"/>
  <c r="N21" i="2"/>
  <c r="M21" i="2"/>
  <c r="L21" i="2"/>
  <c r="K21" i="2"/>
  <c r="J21" i="2"/>
  <c r="D20" i="2"/>
  <c r="C150" i="44" s="1"/>
  <c r="D18" i="2"/>
  <c r="C18" i="2"/>
  <c r="D15" i="2"/>
  <c r="R11" i="2"/>
  <c r="R71" i="2" s="1"/>
  <c r="P11" i="2"/>
  <c r="L716" i="2" s="1"/>
  <c r="N11" i="2"/>
  <c r="L714" i="2" s="1"/>
  <c r="L11" i="2"/>
  <c r="K11" i="2"/>
  <c r="L711" i="2" s="1"/>
  <c r="J11" i="2"/>
  <c r="L710" i="2" s="1"/>
  <c r="G11" i="2"/>
  <c r="G580" i="2" s="1"/>
  <c r="U337" i="17"/>
  <c r="P330" i="17"/>
  <c r="P329" i="17"/>
  <c r="P328" i="17"/>
  <c r="P327" i="17"/>
  <c r="P326" i="17"/>
  <c r="M325" i="17"/>
  <c r="P323" i="17"/>
  <c r="P322" i="17"/>
  <c r="P321" i="17"/>
  <c r="P320" i="17"/>
  <c r="P319" i="17"/>
  <c r="P318" i="17"/>
  <c r="P317" i="17"/>
  <c r="P316" i="17"/>
  <c r="P315" i="17"/>
  <c r="P314" i="17"/>
  <c r="P313" i="17"/>
  <c r="P312" i="17"/>
  <c r="P311" i="17"/>
  <c r="P306" i="17"/>
  <c r="P303" i="17"/>
  <c r="P299" i="17"/>
  <c r="P298" i="17"/>
  <c r="P295" i="17"/>
  <c r="P265" i="17"/>
  <c r="P259" i="17"/>
  <c r="P258" i="17"/>
  <c r="P255" i="17"/>
  <c r="P253" i="17"/>
  <c r="P244" i="17"/>
  <c r="P243" i="17"/>
  <c r="P242" i="17"/>
  <c r="P224" i="17"/>
  <c r="P220" i="17"/>
  <c r="P215" i="17"/>
  <c r="P214" i="17"/>
  <c r="P213" i="17"/>
  <c r="P212" i="17"/>
  <c r="P211" i="17"/>
  <c r="P210" i="17"/>
  <c r="P209" i="17"/>
  <c r="P208" i="17"/>
  <c r="P204" i="17"/>
  <c r="P203" i="17"/>
  <c r="P221" i="17"/>
  <c r="P287" i="17"/>
  <c r="P297" i="17"/>
  <c r="P282" i="17"/>
  <c r="P264" i="17"/>
  <c r="P286" i="17"/>
  <c r="P290" i="17"/>
  <c r="P237" i="17"/>
  <c r="P239" i="17"/>
  <c r="P219" i="17"/>
  <c r="P200" i="17"/>
  <c r="P173" i="17"/>
  <c r="P172" i="17"/>
  <c r="P164" i="17"/>
  <c r="P144" i="17"/>
  <c r="P121" i="17"/>
  <c r="P52" i="17"/>
  <c r="P51" i="17"/>
  <c r="P50" i="17"/>
  <c r="M49" i="17"/>
  <c r="P47" i="17"/>
  <c r="P46" i="17"/>
  <c r="P45" i="17"/>
  <c r="P41" i="17"/>
  <c r="C35" i="61"/>
  <c r="C35" i="44"/>
  <c r="P37" i="17"/>
  <c r="P36" i="17"/>
  <c r="P35" i="17"/>
  <c r="P34" i="17"/>
  <c r="P32" i="17"/>
  <c r="P28" i="17"/>
  <c r="C22" i="44"/>
  <c r="P27" i="17"/>
  <c r="M23" i="17"/>
  <c r="M21" i="17" s="1"/>
  <c r="K18" i="17"/>
  <c r="K190" i="17" s="1"/>
  <c r="V4" i="17"/>
  <c r="O312" i="15"/>
  <c r="N312" i="15"/>
  <c r="M312" i="15"/>
  <c r="L312" i="15"/>
  <c r="K312" i="15"/>
  <c r="J312" i="15"/>
  <c r="I312" i="15"/>
  <c r="H312" i="15"/>
  <c r="G312" i="15"/>
  <c r="F312" i="15"/>
  <c r="N310" i="15"/>
  <c r="L310" i="15"/>
  <c r="J310" i="15"/>
  <c r="H310" i="15"/>
  <c r="F310" i="15"/>
  <c r="P297" i="15"/>
  <c r="P296" i="15"/>
  <c r="P295" i="15"/>
  <c r="P294" i="15"/>
  <c r="P293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248" i="15"/>
  <c r="P247" i="15"/>
  <c r="P243" i="15"/>
  <c r="P242" i="15"/>
  <c r="P241" i="15"/>
  <c r="P240" i="15"/>
  <c r="P239" i="15"/>
  <c r="P238" i="15"/>
  <c r="P237" i="15"/>
  <c r="P236" i="15"/>
  <c r="P235" i="15"/>
  <c r="P234" i="15"/>
  <c r="P233" i="15"/>
  <c r="P232" i="15"/>
  <c r="P231" i="15"/>
  <c r="P230" i="15"/>
  <c r="P229" i="15"/>
  <c r="P228" i="15"/>
  <c r="P227" i="15"/>
  <c r="P226" i="15"/>
  <c r="P225" i="15"/>
  <c r="P224" i="15"/>
  <c r="P220" i="15"/>
  <c r="P219" i="15"/>
  <c r="P218" i="15"/>
  <c r="P217" i="15"/>
  <c r="P216" i="15"/>
  <c r="P215" i="15"/>
  <c r="P214" i="15"/>
  <c r="P213" i="15"/>
  <c r="P212" i="15"/>
  <c r="P211" i="15"/>
  <c r="P210" i="15"/>
  <c r="P209" i="15"/>
  <c r="P208" i="15"/>
  <c r="P207" i="15"/>
  <c r="P206" i="15"/>
  <c r="P205" i="15"/>
  <c r="P204" i="15"/>
  <c r="P203" i="15"/>
  <c r="P202" i="15"/>
  <c r="P201" i="15"/>
  <c r="P200" i="15"/>
  <c r="P199" i="15"/>
  <c r="P198" i="15"/>
  <c r="P197" i="15"/>
  <c r="P196" i="15"/>
  <c r="P195" i="15"/>
  <c r="P194" i="15"/>
  <c r="P193" i="15"/>
  <c r="P192" i="15"/>
  <c r="P191" i="15"/>
  <c r="P190" i="15"/>
  <c r="P189" i="15"/>
  <c r="P188" i="15"/>
  <c r="P187" i="15"/>
  <c r="P186" i="15"/>
  <c r="P159" i="15"/>
  <c r="T159" i="15" s="1"/>
  <c r="P158" i="15"/>
  <c r="T158" i="15" s="1"/>
  <c r="P157" i="15"/>
  <c r="T157" i="15" s="1"/>
  <c r="P156" i="15"/>
  <c r="T156" i="15" s="1"/>
  <c r="P155" i="15"/>
  <c r="T155" i="15" s="1"/>
  <c r="P154" i="15"/>
  <c r="T154" i="15" s="1"/>
  <c r="P153" i="15"/>
  <c r="T153" i="15" s="1"/>
  <c r="P152" i="15"/>
  <c r="T152" i="15" s="1"/>
  <c r="P151" i="15"/>
  <c r="T151" i="15" s="1"/>
  <c r="P150" i="15"/>
  <c r="T150" i="15" s="1"/>
  <c r="P149" i="15"/>
  <c r="T149" i="15" s="1"/>
  <c r="P148" i="15"/>
  <c r="T148" i="15" s="1"/>
  <c r="P147" i="15"/>
  <c r="T147" i="15" s="1"/>
  <c r="P146" i="15"/>
  <c r="T146" i="15" s="1"/>
  <c r="P145" i="15"/>
  <c r="T145" i="15" s="1"/>
  <c r="P144" i="15"/>
  <c r="T144" i="15" s="1"/>
  <c r="P143" i="15"/>
  <c r="T143" i="15" s="1"/>
  <c r="P142" i="15"/>
  <c r="T142" i="15" s="1"/>
  <c r="P141" i="15"/>
  <c r="T141" i="15" s="1"/>
  <c r="P140" i="15"/>
  <c r="T140" i="15" s="1"/>
  <c r="P134" i="15"/>
  <c r="P133" i="15"/>
  <c r="P132" i="15"/>
  <c r="P131" i="15"/>
  <c r="P130" i="15"/>
  <c r="P129" i="15"/>
  <c r="P128" i="15"/>
  <c r="P127" i="15"/>
  <c r="P126" i="15"/>
  <c r="P125" i="15"/>
  <c r="P124" i="15"/>
  <c r="P123" i="15"/>
  <c r="P122" i="15"/>
  <c r="P121" i="15"/>
  <c r="P120" i="15"/>
  <c r="P115" i="15"/>
  <c r="P114" i="15"/>
  <c r="P110" i="15"/>
  <c r="P106" i="15"/>
  <c r="P105" i="15"/>
  <c r="P104" i="15"/>
  <c r="P103" i="15"/>
  <c r="P102" i="15"/>
  <c r="P101" i="15"/>
  <c r="P100" i="15"/>
  <c r="P99" i="15"/>
  <c r="P98" i="15"/>
  <c r="P97" i="15"/>
  <c r="P96" i="15"/>
  <c r="P95" i="15"/>
  <c r="P94" i="15"/>
  <c r="P93" i="15"/>
  <c r="P88" i="15"/>
  <c r="P87" i="15"/>
  <c r="P86" i="15"/>
  <c r="P85" i="15"/>
  <c r="P76" i="15"/>
  <c r="P75" i="15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5" i="15"/>
  <c r="P54" i="15"/>
  <c r="P53" i="15"/>
  <c r="P52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C18" i="61"/>
  <c r="C17" i="44"/>
  <c r="C16" i="50"/>
  <c r="F1009" i="5"/>
  <c r="F1011" i="5"/>
  <c r="F1010" i="5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5" i="12"/>
  <c r="F67" i="12"/>
  <c r="F69" i="12"/>
  <c r="F71" i="12"/>
  <c r="F73" i="12"/>
  <c r="F75" i="12"/>
  <c r="F77" i="12"/>
  <c r="F79" i="12"/>
  <c r="F81" i="12"/>
  <c r="F83" i="12"/>
  <c r="F85" i="12"/>
  <c r="F87" i="12"/>
  <c r="F89" i="12"/>
  <c r="F91" i="12"/>
  <c r="F93" i="12"/>
  <c r="F95" i="12"/>
  <c r="F97" i="12"/>
  <c r="F99" i="12"/>
  <c r="F101" i="12"/>
  <c r="F103" i="12"/>
  <c r="F105" i="12"/>
  <c r="F107" i="12"/>
  <c r="F109" i="12"/>
  <c r="F111" i="12"/>
  <c r="F113" i="12"/>
  <c r="F115" i="12"/>
  <c r="F117" i="12"/>
  <c r="F119" i="12"/>
  <c r="F121" i="12"/>
  <c r="F123" i="12"/>
  <c r="F125" i="12"/>
  <c r="F127" i="12"/>
  <c r="F129" i="12"/>
  <c r="F131" i="12"/>
  <c r="F133" i="12"/>
  <c r="F135" i="12"/>
  <c r="F137" i="12"/>
  <c r="F139" i="12"/>
  <c r="F141" i="12"/>
  <c r="F143" i="12"/>
  <c r="F145" i="12"/>
  <c r="F147" i="12"/>
  <c r="F149" i="12"/>
  <c r="F151" i="12"/>
  <c r="F153" i="12"/>
  <c r="F155" i="12"/>
  <c r="F157" i="12"/>
  <c r="F159" i="12"/>
  <c r="F161" i="12"/>
  <c r="F163" i="12"/>
  <c r="F165" i="12"/>
  <c r="F167" i="12"/>
  <c r="F169" i="12"/>
  <c r="F171" i="12"/>
  <c r="F173" i="12"/>
  <c r="F175" i="12"/>
  <c r="F177" i="12"/>
  <c r="F179" i="12"/>
  <c r="F181" i="12"/>
  <c r="F183" i="12"/>
  <c r="F185" i="12"/>
  <c r="F187" i="12"/>
  <c r="F189" i="12"/>
  <c r="F191" i="12"/>
  <c r="F193" i="12"/>
  <c r="F195" i="12"/>
  <c r="F197" i="12"/>
  <c r="F199" i="12"/>
  <c r="F201" i="12"/>
  <c r="F203" i="12"/>
  <c r="F205" i="12"/>
  <c r="F207" i="12"/>
  <c r="F209" i="12"/>
  <c r="F211" i="12"/>
  <c r="F213" i="12"/>
  <c r="F215" i="12"/>
  <c r="F217" i="12"/>
  <c r="F219" i="12"/>
  <c r="F221" i="12"/>
  <c r="F223" i="12"/>
  <c r="F225" i="12"/>
  <c r="F227" i="12"/>
  <c r="F229" i="12"/>
  <c r="F231" i="12"/>
  <c r="F233" i="12"/>
  <c r="F235" i="12"/>
  <c r="F237" i="12"/>
  <c r="F239" i="12"/>
  <c r="F241" i="12"/>
  <c r="F243" i="12"/>
  <c r="F245" i="12"/>
  <c r="F247" i="12"/>
  <c r="F249" i="12"/>
  <c r="F251" i="12"/>
  <c r="F253" i="12"/>
  <c r="F255" i="12"/>
  <c r="F257" i="12"/>
  <c r="F259" i="12"/>
  <c r="F261" i="12"/>
  <c r="F263" i="12"/>
  <c r="F265" i="12"/>
  <c r="F267" i="12"/>
  <c r="F269" i="12"/>
  <c r="F271" i="12"/>
  <c r="F273" i="12"/>
  <c r="F275" i="12"/>
  <c r="F277" i="12"/>
  <c r="F279" i="12"/>
  <c r="F281" i="12"/>
  <c r="F283" i="12"/>
  <c r="F285" i="12"/>
  <c r="F287" i="12"/>
  <c r="F289" i="12"/>
  <c r="F291" i="12"/>
  <c r="F293" i="12"/>
  <c r="F295" i="12"/>
  <c r="F297" i="12"/>
  <c r="F299" i="12"/>
  <c r="F301" i="12"/>
  <c r="F303" i="12"/>
  <c r="F305" i="12"/>
  <c r="F307" i="12"/>
  <c r="F309" i="12"/>
  <c r="F311" i="12"/>
  <c r="F313" i="12"/>
  <c r="F315" i="12"/>
  <c r="F317" i="12"/>
  <c r="F319" i="12"/>
  <c r="F321" i="12"/>
  <c r="F323" i="12"/>
  <c r="F325" i="12"/>
  <c r="F327" i="12"/>
  <c r="F329" i="12"/>
  <c r="F331" i="12"/>
  <c r="F333" i="12"/>
  <c r="F335" i="12"/>
  <c r="F337" i="12"/>
  <c r="F339" i="12"/>
  <c r="F341" i="12"/>
  <c r="F343" i="12"/>
  <c r="F345" i="12"/>
  <c r="F347" i="12"/>
  <c r="F349" i="12"/>
  <c r="F351" i="12"/>
  <c r="F353" i="12"/>
  <c r="F355" i="12"/>
  <c r="F357" i="12"/>
  <c r="F359" i="12"/>
  <c r="F361" i="12"/>
  <c r="F363" i="12"/>
  <c r="F365" i="12"/>
  <c r="F367" i="12"/>
  <c r="F369" i="12"/>
  <c r="F371" i="12"/>
  <c r="F373" i="12"/>
  <c r="F375" i="12"/>
  <c r="F377" i="12"/>
  <c r="F379" i="12"/>
  <c r="F381" i="12"/>
  <c r="F383" i="12"/>
  <c r="F385" i="12"/>
  <c r="F387" i="12"/>
  <c r="F389" i="12"/>
  <c r="F391" i="12"/>
  <c r="F393" i="12"/>
  <c r="F395" i="12"/>
  <c r="F397" i="12"/>
  <c r="F399" i="12"/>
  <c r="F401" i="12"/>
  <c r="F403" i="12"/>
  <c r="F405" i="12"/>
  <c r="F407" i="12"/>
  <c r="F409" i="12"/>
  <c r="F411" i="12"/>
  <c r="F413" i="12"/>
  <c r="F415" i="12"/>
  <c r="F417" i="12"/>
  <c r="F419" i="12"/>
  <c r="F421" i="12"/>
  <c r="F423" i="12"/>
  <c r="F425" i="12"/>
  <c r="F427" i="12"/>
  <c r="F429" i="12"/>
  <c r="F431" i="12"/>
  <c r="F433" i="12"/>
  <c r="F435" i="12"/>
  <c r="F437" i="12"/>
  <c r="F439" i="12"/>
  <c r="F441" i="12"/>
  <c r="F443" i="12"/>
  <c r="F445" i="12"/>
  <c r="F447" i="12"/>
  <c r="F449" i="12"/>
  <c r="F451" i="12"/>
  <c r="F453" i="12"/>
  <c r="F455" i="12"/>
  <c r="F457" i="12"/>
  <c r="F459" i="12"/>
  <c r="F461" i="12"/>
  <c r="F463" i="12"/>
  <c r="F465" i="12"/>
  <c r="F467" i="12"/>
  <c r="F469" i="12"/>
  <c r="F471" i="12"/>
  <c r="F473" i="12"/>
  <c r="F475" i="12"/>
  <c r="F477" i="12"/>
  <c r="F479" i="12"/>
  <c r="F16" i="12"/>
  <c r="F18" i="12"/>
  <c r="F20" i="12"/>
  <c r="F22" i="12"/>
  <c r="F24" i="12"/>
  <c r="F26" i="12"/>
  <c r="F28" i="12"/>
  <c r="F30" i="12"/>
  <c r="F32" i="12"/>
  <c r="F34" i="12"/>
  <c r="F36" i="12"/>
  <c r="F38" i="12"/>
  <c r="F40" i="12"/>
  <c r="F42" i="12"/>
  <c r="F44" i="12"/>
  <c r="F46" i="12"/>
  <c r="F48" i="12"/>
  <c r="F50" i="12"/>
  <c r="F52" i="12"/>
  <c r="F54" i="12"/>
  <c r="F56" i="12"/>
  <c r="F58" i="12"/>
  <c r="F60" i="12"/>
  <c r="F62" i="12"/>
  <c r="F64" i="12"/>
  <c r="F66" i="12"/>
  <c r="F68" i="12"/>
  <c r="F70" i="12"/>
  <c r="F72" i="12"/>
  <c r="F74" i="12"/>
  <c r="F76" i="12"/>
  <c r="F78" i="12"/>
  <c r="F80" i="12"/>
  <c r="F82" i="12"/>
  <c r="F84" i="12"/>
  <c r="F86" i="12"/>
  <c r="F88" i="12"/>
  <c r="F90" i="12"/>
  <c r="F92" i="12"/>
  <c r="F94" i="12"/>
  <c r="F96" i="12"/>
  <c r="F98" i="12"/>
  <c r="F100" i="12"/>
  <c r="F102" i="12"/>
  <c r="F104" i="12"/>
  <c r="F106" i="12"/>
  <c r="F108" i="12"/>
  <c r="F110" i="12"/>
  <c r="F112" i="12"/>
  <c r="F114" i="12"/>
  <c r="F116" i="12"/>
  <c r="F118" i="12"/>
  <c r="F120" i="12"/>
  <c r="F122" i="12"/>
  <c r="F124" i="12"/>
  <c r="F126" i="12"/>
  <c r="F128" i="12"/>
  <c r="F130" i="12"/>
  <c r="F132" i="12"/>
  <c r="F134" i="12"/>
  <c r="F136" i="12"/>
  <c r="F138" i="12"/>
  <c r="F140" i="12"/>
  <c r="F142" i="12"/>
  <c r="F144" i="12"/>
  <c r="F146" i="12"/>
  <c r="F148" i="12"/>
  <c r="F150" i="12"/>
  <c r="F152" i="12"/>
  <c r="F154" i="12"/>
  <c r="F156" i="12"/>
  <c r="F158" i="12"/>
  <c r="F160" i="12"/>
  <c r="F162" i="12"/>
  <c r="F164" i="12"/>
  <c r="F166" i="12"/>
  <c r="F168" i="12"/>
  <c r="F170" i="12"/>
  <c r="F172" i="12"/>
  <c r="F174" i="12"/>
  <c r="F176" i="12"/>
  <c r="F178" i="12"/>
  <c r="F180" i="12"/>
  <c r="F182" i="12"/>
  <c r="F184" i="12"/>
  <c r="F186" i="12"/>
  <c r="F188" i="12"/>
  <c r="F190" i="12"/>
  <c r="F192" i="12"/>
  <c r="F194" i="12"/>
  <c r="F196" i="12"/>
  <c r="F198" i="12"/>
  <c r="F200" i="12"/>
  <c r="F202" i="12"/>
  <c r="F204" i="12"/>
  <c r="F206" i="12"/>
  <c r="F208" i="12"/>
  <c r="F210" i="12"/>
  <c r="F212" i="12"/>
  <c r="F214" i="12"/>
  <c r="F216" i="12"/>
  <c r="F218" i="12"/>
  <c r="F220" i="12"/>
  <c r="F222" i="12"/>
  <c r="F224" i="12"/>
  <c r="F226" i="12"/>
  <c r="F228" i="12"/>
  <c r="F230" i="12"/>
  <c r="F232" i="12"/>
  <c r="F234" i="12"/>
  <c r="F236" i="12"/>
  <c r="F238" i="12"/>
  <c r="F240" i="12"/>
  <c r="F242" i="12"/>
  <c r="F244" i="12"/>
  <c r="F246" i="12"/>
  <c r="F248" i="12"/>
  <c r="F250" i="12"/>
  <c r="F252" i="12"/>
  <c r="F254" i="12"/>
  <c r="F256" i="12"/>
  <c r="F258" i="12"/>
  <c r="F260" i="12"/>
  <c r="F262" i="12"/>
  <c r="F264" i="12"/>
  <c r="F266" i="12"/>
  <c r="F268" i="12"/>
  <c r="F270" i="12"/>
  <c r="F272" i="12"/>
  <c r="F274" i="12"/>
  <c r="F276" i="12"/>
  <c r="F278" i="12"/>
  <c r="F280" i="12"/>
  <c r="F282" i="12"/>
  <c r="F284" i="12"/>
  <c r="F286" i="12"/>
  <c r="F288" i="12"/>
  <c r="F290" i="12"/>
  <c r="F292" i="12"/>
  <c r="F294" i="12"/>
  <c r="F296" i="12"/>
  <c r="F298" i="12"/>
  <c r="F300" i="12"/>
  <c r="F302" i="12"/>
  <c r="F304" i="12"/>
  <c r="F306" i="12"/>
  <c r="F308" i="12"/>
  <c r="F310" i="12"/>
  <c r="F312" i="12"/>
  <c r="F314" i="12"/>
  <c r="F316" i="12"/>
  <c r="F318" i="12"/>
  <c r="F320" i="12"/>
  <c r="F322" i="12"/>
  <c r="F324" i="12"/>
  <c r="F326" i="12"/>
  <c r="F328" i="12"/>
  <c r="F330" i="12"/>
  <c r="F332" i="12"/>
  <c r="F334" i="12"/>
  <c r="F336" i="12"/>
  <c r="F338" i="12"/>
  <c r="F340" i="12"/>
  <c r="F342" i="12"/>
  <c r="F344" i="12"/>
  <c r="F346" i="12"/>
  <c r="F348" i="12"/>
  <c r="F350" i="12"/>
  <c r="F352" i="12"/>
  <c r="F354" i="12"/>
  <c r="F356" i="12"/>
  <c r="F358" i="12"/>
  <c r="F360" i="12"/>
  <c r="F362" i="12"/>
  <c r="F364" i="12"/>
  <c r="F366" i="12"/>
  <c r="F368" i="12"/>
  <c r="F370" i="12"/>
  <c r="F372" i="12"/>
  <c r="F374" i="12"/>
  <c r="F376" i="12"/>
  <c r="F378" i="12"/>
  <c r="F380" i="12"/>
  <c r="F382" i="12"/>
  <c r="F384" i="12"/>
  <c r="F386" i="12"/>
  <c r="F388" i="12"/>
  <c r="F390" i="12"/>
  <c r="F392" i="12"/>
  <c r="F394" i="12"/>
  <c r="F396" i="12"/>
  <c r="F398" i="12"/>
  <c r="F400" i="12"/>
  <c r="F402" i="12"/>
  <c r="F404" i="12"/>
  <c r="F406" i="12"/>
  <c r="F408" i="12"/>
  <c r="F410" i="12"/>
  <c r="F412" i="12"/>
  <c r="F414" i="12"/>
  <c r="F416" i="12"/>
  <c r="F418" i="12"/>
  <c r="F420" i="12"/>
  <c r="F422" i="12"/>
  <c r="F424" i="12"/>
  <c r="F426" i="12"/>
  <c r="F428" i="12"/>
  <c r="F430" i="12"/>
  <c r="F432" i="12"/>
  <c r="F434" i="12"/>
  <c r="F436" i="12"/>
  <c r="F438" i="12"/>
  <c r="F440" i="12"/>
  <c r="F442" i="12"/>
  <c r="F444" i="12"/>
  <c r="F446" i="12"/>
  <c r="F448" i="12"/>
  <c r="F450" i="12"/>
  <c r="F452" i="12"/>
  <c r="F454" i="12"/>
  <c r="F456" i="12"/>
  <c r="F458" i="12"/>
  <c r="F460" i="12"/>
  <c r="F462" i="12"/>
  <c r="F464" i="12"/>
  <c r="F466" i="12"/>
  <c r="F468" i="12"/>
  <c r="F470" i="12"/>
  <c r="F472" i="12"/>
  <c r="F474" i="12"/>
  <c r="F476" i="12"/>
  <c r="F478" i="12"/>
  <c r="P42" i="17"/>
  <c r="P280" i="17"/>
  <c r="P235" i="17"/>
  <c r="P26" i="17"/>
  <c r="P124" i="17"/>
  <c r="P123" i="17"/>
  <c r="C646" i="33"/>
  <c r="I646" i="33" s="1"/>
  <c r="G646" i="33" s="1"/>
  <c r="P170" i="17"/>
  <c r="P171" i="17"/>
  <c r="I219" i="32"/>
  <c r="R20" i="30"/>
  <c r="O48" i="33"/>
  <c r="R582" i="30"/>
  <c r="L36" i="2"/>
  <c r="R36" i="2"/>
  <c r="P54" i="37"/>
  <c r="N54" i="37"/>
  <c r="L54" i="37"/>
  <c r="P30" i="37"/>
  <c r="N30" i="37"/>
  <c r="L30" i="37"/>
  <c r="R427" i="36"/>
  <c r="R395" i="36"/>
  <c r="R379" i="36"/>
  <c r="R363" i="36"/>
  <c r="R347" i="36"/>
  <c r="N56" i="33"/>
  <c r="P56" i="33"/>
  <c r="O56" i="33"/>
  <c r="O40" i="33"/>
  <c r="N40" i="33"/>
  <c r="P24" i="33"/>
  <c r="N24" i="33"/>
  <c r="O24" i="33"/>
  <c r="P36" i="32"/>
  <c r="K36" i="32"/>
  <c r="L46" i="31"/>
  <c r="R46" i="31"/>
  <c r="N38" i="31"/>
  <c r="L38" i="31"/>
  <c r="R38" i="31"/>
  <c r="R30" i="31"/>
  <c r="P30" i="31"/>
  <c r="R451" i="30"/>
  <c r="R403" i="30"/>
  <c r="R379" i="30"/>
  <c r="R109" i="30"/>
  <c r="R83" i="30"/>
  <c r="R44" i="30"/>
  <c r="K44" i="30"/>
  <c r="L245" i="31"/>
  <c r="L480" i="31" s="1"/>
  <c r="L73" i="31"/>
  <c r="L582" i="31"/>
  <c r="L245" i="2"/>
  <c r="L73" i="2"/>
  <c r="L56" i="2"/>
  <c r="L582" i="2"/>
  <c r="M582" i="33"/>
  <c r="M73" i="33"/>
  <c r="M103" i="33" s="1"/>
  <c r="M245" i="33"/>
  <c r="M245" i="2"/>
  <c r="M582" i="2"/>
  <c r="O115" i="39"/>
  <c r="O245" i="2"/>
  <c r="O508" i="2" s="1"/>
  <c r="O582" i="2"/>
  <c r="P582" i="33"/>
  <c r="P26" i="31"/>
  <c r="C22" i="61"/>
  <c r="R451" i="36"/>
  <c r="K52" i="30"/>
  <c r="O32" i="36"/>
  <c r="N48" i="33"/>
  <c r="L52" i="2"/>
  <c r="K52" i="2"/>
  <c r="L28" i="2"/>
  <c r="P38" i="37"/>
  <c r="L38" i="37"/>
  <c r="R542" i="36"/>
  <c r="R435" i="36"/>
  <c r="R403" i="36"/>
  <c r="R355" i="36"/>
  <c r="R40" i="36"/>
  <c r="O40" i="36"/>
  <c r="R339" i="30"/>
  <c r="K36" i="30"/>
  <c r="R36" i="30"/>
  <c r="R28" i="30"/>
  <c r="K28" i="30"/>
  <c r="L245" i="37"/>
  <c r="L73" i="37"/>
  <c r="R484" i="36"/>
  <c r="R522" i="36"/>
  <c r="O245" i="36"/>
  <c r="O73" i="36"/>
  <c r="O582" i="36"/>
  <c r="P245" i="32"/>
  <c r="P582" i="32"/>
  <c r="P40" i="32"/>
  <c r="C37" i="44"/>
  <c r="C37" i="61"/>
  <c r="C35" i="50"/>
  <c r="C20" i="50"/>
  <c r="R510" i="36"/>
  <c r="R355" i="30"/>
  <c r="P40" i="33"/>
  <c r="R56" i="36"/>
  <c r="N38" i="37"/>
  <c r="L44" i="2"/>
  <c r="L46" i="37"/>
  <c r="P46" i="37"/>
  <c r="N46" i="37"/>
  <c r="R526" i="36"/>
  <c r="R518" i="36"/>
  <c r="R480" i="36"/>
  <c r="R419" i="36"/>
  <c r="R387" i="36"/>
  <c r="O48" i="36"/>
  <c r="R48" i="36"/>
  <c r="O24" i="36"/>
  <c r="R24" i="36"/>
  <c r="K34" i="34"/>
  <c r="Q34" i="34"/>
  <c r="O32" i="33"/>
  <c r="N32" i="33"/>
  <c r="P32" i="33"/>
  <c r="L54" i="31"/>
  <c r="R54" i="31"/>
  <c r="R464" i="30"/>
  <c r="K245" i="34"/>
  <c r="K73" i="34"/>
  <c r="K582" i="34"/>
  <c r="K245" i="30"/>
  <c r="K73" i="30"/>
  <c r="K99" i="30" s="1"/>
  <c r="K582" i="30"/>
  <c r="K582" i="2"/>
  <c r="C29" i="61"/>
  <c r="C28" i="44"/>
  <c r="C23" i="50"/>
  <c r="C24" i="44"/>
  <c r="C32" i="50"/>
  <c r="R582" i="36"/>
  <c r="L30" i="31"/>
  <c r="N30" i="2"/>
  <c r="O34" i="39"/>
  <c r="R73" i="2"/>
  <c r="R163" i="30"/>
  <c r="P73" i="32"/>
  <c r="K58" i="2"/>
  <c r="K34" i="2"/>
  <c r="K32" i="34"/>
  <c r="R494" i="30"/>
  <c r="R401" i="30"/>
  <c r="K58" i="30"/>
  <c r="L26" i="2"/>
  <c r="R50" i="38"/>
  <c r="L52" i="37"/>
  <c r="R540" i="36"/>
  <c r="R486" i="36"/>
  <c r="R425" i="36"/>
  <c r="R401" i="36"/>
  <c r="R377" i="36"/>
  <c r="R369" i="36"/>
  <c r="R345" i="36"/>
  <c r="R54" i="36"/>
  <c r="R46" i="36"/>
  <c r="R38" i="36"/>
  <c r="R30" i="36"/>
  <c r="L52" i="31"/>
  <c r="R44" i="31"/>
  <c r="Q36" i="31"/>
  <c r="R28" i="31"/>
  <c r="O48" i="40"/>
  <c r="S58" i="34"/>
  <c r="C22" i="50"/>
  <c r="L58" i="2"/>
  <c r="F472" i="5"/>
  <c r="F494" i="5"/>
  <c r="N42" i="37"/>
  <c r="R538" i="36"/>
  <c r="R530" i="36"/>
  <c r="R468" i="36"/>
  <c r="R383" i="36"/>
  <c r="P52" i="33"/>
  <c r="N28" i="33"/>
  <c r="R522" i="30"/>
  <c r="R447" i="30"/>
  <c r="L32" i="33"/>
  <c r="R44" i="35"/>
  <c r="R52" i="32"/>
  <c r="F245" i="5"/>
  <c r="C26" i="50"/>
  <c r="C34" i="50"/>
  <c r="F76" i="5"/>
  <c r="F619" i="5"/>
  <c r="R478" i="36"/>
  <c r="K34" i="30"/>
  <c r="K44" i="31"/>
  <c r="M245" i="30"/>
  <c r="F1032" i="5"/>
  <c r="C17" i="50"/>
  <c r="P52" i="38"/>
  <c r="K52" i="38"/>
  <c r="K44" i="32"/>
  <c r="F934" i="5"/>
  <c r="H111" i="50"/>
  <c r="C191" i="50"/>
  <c r="C189" i="61"/>
  <c r="C349" i="15"/>
  <c r="Q20" i="33"/>
  <c r="Q52" i="39"/>
  <c r="C170" i="61"/>
  <c r="O50" i="37"/>
  <c r="N50" i="37"/>
  <c r="M73" i="37"/>
  <c r="M205" i="37" s="1"/>
  <c r="Q245" i="33"/>
  <c r="Q387" i="33" s="1"/>
  <c r="Q582" i="33"/>
  <c r="Q245" i="2"/>
  <c r="Q443" i="2" s="1"/>
  <c r="Q582" i="2"/>
  <c r="R582" i="35"/>
  <c r="R52" i="35"/>
  <c r="S582" i="31"/>
  <c r="S36" i="31"/>
  <c r="R34" i="34"/>
  <c r="R50" i="34"/>
  <c r="K28" i="32"/>
  <c r="C132" i="61"/>
  <c r="L48" i="39"/>
  <c r="O48" i="39"/>
  <c r="R423" i="36"/>
  <c r="R46" i="34"/>
  <c r="Q46" i="34"/>
  <c r="S36" i="33"/>
  <c r="N36" i="33"/>
  <c r="P36" i="33"/>
  <c r="P28" i="39"/>
  <c r="P52" i="39"/>
  <c r="C646" i="40"/>
  <c r="I646" i="40" s="1"/>
  <c r="C646" i="2"/>
  <c r="I646" i="2" s="1"/>
  <c r="C646" i="37"/>
  <c r="I646" i="37" s="1"/>
  <c r="C646" i="34"/>
  <c r="I646" i="34" s="1"/>
  <c r="G646" i="34" s="1"/>
  <c r="C646" i="30"/>
  <c r="I646" i="30" s="1"/>
  <c r="G646" i="30" s="1"/>
  <c r="S40" i="35"/>
  <c r="S52" i="33"/>
  <c r="C149" i="50"/>
  <c r="C26" i="44"/>
  <c r="F250" i="5"/>
  <c r="F232" i="5"/>
  <c r="C25" i="50"/>
  <c r="C21" i="50"/>
  <c r="C39" i="44"/>
  <c r="C33" i="50"/>
  <c r="C39" i="61"/>
  <c r="R169" i="30"/>
  <c r="R161" i="30"/>
  <c r="R34" i="35"/>
  <c r="F1658" i="5"/>
  <c r="F71" i="5"/>
  <c r="F359" i="5"/>
  <c r="F543" i="5"/>
  <c r="C23" i="61"/>
  <c r="C37" i="50"/>
  <c r="R131" i="30"/>
  <c r="R115" i="30"/>
  <c r="R99" i="30"/>
  <c r="N43" i="51"/>
  <c r="K56" i="30"/>
  <c r="L64" i="59"/>
  <c r="N40" i="51"/>
  <c r="C151" i="61"/>
  <c r="R544" i="36"/>
  <c r="N35" i="51"/>
  <c r="N61" i="51"/>
  <c r="N173" i="40"/>
  <c r="N159" i="40"/>
  <c r="R38" i="40"/>
  <c r="O38" i="40"/>
  <c r="R50" i="39"/>
  <c r="K50" i="39"/>
  <c r="O50" i="39"/>
  <c r="L26" i="39"/>
  <c r="R26" i="39"/>
  <c r="O26" i="39"/>
  <c r="K26" i="39"/>
  <c r="R42" i="38"/>
  <c r="L42" i="38"/>
  <c r="P42" i="38"/>
  <c r="N52" i="37"/>
  <c r="P52" i="37"/>
  <c r="N28" i="37"/>
  <c r="L28" i="37"/>
  <c r="R385" i="36"/>
  <c r="R361" i="36"/>
  <c r="O50" i="35"/>
  <c r="O48" i="34"/>
  <c r="K48" i="34"/>
  <c r="P48" i="34"/>
  <c r="P40" i="34"/>
  <c r="K40" i="34"/>
  <c r="O40" i="34"/>
  <c r="R24" i="34"/>
  <c r="P24" i="34"/>
  <c r="K24" i="34"/>
  <c r="O24" i="34"/>
  <c r="L46" i="33"/>
  <c r="P46" i="33"/>
  <c r="O30" i="33"/>
  <c r="N30" i="33"/>
  <c r="P30" i="33"/>
  <c r="L58" i="32"/>
  <c r="R58" i="32"/>
  <c r="K58" i="32"/>
  <c r="N50" i="32"/>
  <c r="K50" i="32"/>
  <c r="L50" i="32"/>
  <c r="N34" i="32"/>
  <c r="K34" i="32"/>
  <c r="L34" i="32"/>
  <c r="N26" i="32"/>
  <c r="L26" i="32"/>
  <c r="R26" i="32"/>
  <c r="K26" i="32"/>
  <c r="K28" i="31"/>
  <c r="L28" i="31"/>
  <c r="R20" i="31"/>
  <c r="K20" i="31"/>
  <c r="R462" i="30"/>
  <c r="R433" i="30"/>
  <c r="R425" i="30"/>
  <c r="R393" i="30"/>
  <c r="L42" i="30"/>
  <c r="K42" i="30"/>
  <c r="R42" i="30"/>
  <c r="R26" i="30"/>
  <c r="L26" i="30"/>
  <c r="K26" i="30"/>
  <c r="L245" i="38"/>
  <c r="L73" i="38"/>
  <c r="L163" i="38" s="1"/>
  <c r="L44" i="38"/>
  <c r="L582" i="38"/>
  <c r="L52" i="38"/>
  <c r="N245" i="40"/>
  <c r="N24" i="40"/>
  <c r="N32" i="40"/>
  <c r="N48" i="40"/>
  <c r="N40" i="40"/>
  <c r="N56" i="40"/>
  <c r="N582" i="40"/>
  <c r="N582" i="36"/>
  <c r="N24" i="36"/>
  <c r="N32" i="36"/>
  <c r="N44" i="36"/>
  <c r="N48" i="36"/>
  <c r="N56" i="36"/>
  <c r="N40" i="36"/>
  <c r="N28" i="32"/>
  <c r="N52" i="32"/>
  <c r="N20" i="32"/>
  <c r="N44" i="32"/>
  <c r="N582" i="32"/>
  <c r="N36" i="32"/>
  <c r="O245" i="40"/>
  <c r="O443" i="40" s="1"/>
  <c r="O40" i="40"/>
  <c r="O20" i="40"/>
  <c r="O56" i="40"/>
  <c r="O32" i="40"/>
  <c r="O24" i="40"/>
  <c r="O582" i="40"/>
  <c r="O245" i="34"/>
  <c r="O273" i="34" s="1"/>
  <c r="O30" i="34"/>
  <c r="O73" i="34"/>
  <c r="O121" i="34" s="1"/>
  <c r="O582" i="34"/>
  <c r="R36" i="39"/>
  <c r="R28" i="39"/>
  <c r="R582" i="39"/>
  <c r="R52" i="39"/>
  <c r="R44" i="39"/>
  <c r="K245" i="39"/>
  <c r="K343" i="39" s="1"/>
  <c r="K582" i="39"/>
  <c r="K28" i="39"/>
  <c r="K52" i="39"/>
  <c r="K44" i="39"/>
  <c r="K73" i="39"/>
  <c r="K163" i="39" s="1"/>
  <c r="K73" i="35"/>
  <c r="K44" i="35"/>
  <c r="M166" i="17"/>
  <c r="M159" i="17" s="1"/>
  <c r="F1561" i="5"/>
  <c r="F104" i="5"/>
  <c r="F275" i="5"/>
  <c r="F314" i="5"/>
  <c r="F630" i="5"/>
  <c r="C27" i="44"/>
  <c r="C24" i="61"/>
  <c r="R478" i="30"/>
  <c r="R393" i="36"/>
  <c r="R48" i="34"/>
  <c r="Q50" i="32"/>
  <c r="S50" i="34"/>
  <c r="S58" i="30"/>
  <c r="C187" i="50"/>
  <c r="C161" i="50"/>
  <c r="F18" i="5"/>
  <c r="F129" i="5"/>
  <c r="F366" i="5"/>
  <c r="F189" i="5"/>
  <c r="F299" i="5"/>
  <c r="F445" i="5"/>
  <c r="F396" i="5"/>
  <c r="F539" i="5"/>
  <c r="F708" i="5"/>
  <c r="F852" i="5"/>
  <c r="F1046" i="5"/>
  <c r="F1276" i="5"/>
  <c r="C31" i="50"/>
  <c r="C36" i="61"/>
  <c r="F1887" i="5"/>
  <c r="L34" i="2"/>
  <c r="S44" i="31"/>
  <c r="Q26" i="32"/>
  <c r="S20" i="31"/>
  <c r="S34" i="40"/>
  <c r="M73" i="30"/>
  <c r="F1664" i="5"/>
  <c r="F1643" i="5"/>
  <c r="F52" i="5"/>
  <c r="F39" i="5"/>
  <c r="F190" i="5"/>
  <c r="F422" i="5"/>
  <c r="F213" i="5"/>
  <c r="F331" i="5"/>
  <c r="F146" i="5"/>
  <c r="F493" i="5"/>
  <c r="F560" i="5"/>
  <c r="F694" i="5"/>
  <c r="F940" i="5"/>
  <c r="C32" i="44"/>
  <c r="C28" i="61"/>
  <c r="L50" i="2"/>
  <c r="L42" i="2"/>
  <c r="R377" i="30"/>
  <c r="R470" i="36"/>
  <c r="L58" i="30"/>
  <c r="R58" i="30"/>
  <c r="N58" i="32"/>
  <c r="L28" i="38"/>
  <c r="O73" i="40"/>
  <c r="R58" i="38"/>
  <c r="N54" i="40"/>
  <c r="O54" i="40"/>
  <c r="N30" i="40"/>
  <c r="O30" i="40"/>
  <c r="R30" i="40"/>
  <c r="O42" i="39"/>
  <c r="P42" i="39"/>
  <c r="R42" i="39"/>
  <c r="K42" i="39"/>
  <c r="L50" i="38"/>
  <c r="P50" i="38"/>
  <c r="L26" i="38"/>
  <c r="R26" i="38"/>
  <c r="P26" i="38"/>
  <c r="L36" i="37"/>
  <c r="N36" i="37"/>
  <c r="P36" i="37"/>
  <c r="R532" i="36"/>
  <c r="R508" i="36"/>
  <c r="R417" i="36"/>
  <c r="O26" i="35"/>
  <c r="K245" i="31"/>
  <c r="K30" i="31"/>
  <c r="K46" i="31"/>
  <c r="K73" i="31"/>
  <c r="K38" i="31"/>
  <c r="K582" i="31"/>
  <c r="K54" i="31"/>
  <c r="F298" i="5"/>
  <c r="F403" i="5"/>
  <c r="F555" i="5"/>
  <c r="F992" i="5"/>
  <c r="C23" i="44"/>
  <c r="C36" i="44"/>
  <c r="F1702" i="5"/>
  <c r="R516" i="36"/>
  <c r="O46" i="40"/>
  <c r="R46" i="40"/>
  <c r="N22" i="40"/>
  <c r="O22" i="40"/>
  <c r="K58" i="39"/>
  <c r="R58" i="39"/>
  <c r="K34" i="39"/>
  <c r="R34" i="39"/>
  <c r="R34" i="38"/>
  <c r="P34" i="38"/>
  <c r="L34" i="38"/>
  <c r="N44" i="37"/>
  <c r="P44" i="37"/>
  <c r="L44" i="37"/>
  <c r="P20" i="37"/>
  <c r="N20" i="37"/>
  <c r="R494" i="36"/>
  <c r="R462" i="36"/>
  <c r="R441" i="36"/>
  <c r="R353" i="36"/>
  <c r="N22" i="36"/>
  <c r="O22" i="36"/>
  <c r="P56" i="34"/>
  <c r="O56" i="34"/>
  <c r="O32" i="34"/>
  <c r="P32" i="34"/>
  <c r="N54" i="33"/>
  <c r="P54" i="33"/>
  <c r="P38" i="33"/>
  <c r="N38" i="33"/>
  <c r="O38" i="33"/>
  <c r="P22" i="33"/>
  <c r="O22" i="33"/>
  <c r="N22" i="33"/>
  <c r="L42" i="32"/>
  <c r="N42" i="32"/>
  <c r="K52" i="31"/>
  <c r="R52" i="31"/>
  <c r="R36" i="31"/>
  <c r="L36" i="31"/>
  <c r="K36" i="31"/>
  <c r="R532" i="30"/>
  <c r="R486" i="30"/>
  <c r="R50" i="30"/>
  <c r="K50" i="30"/>
  <c r="L50" i="30"/>
  <c r="R34" i="30"/>
  <c r="L34" i="30"/>
  <c r="L245" i="32"/>
  <c r="L73" i="32"/>
  <c r="L127" i="32" s="1"/>
  <c r="L582" i="32"/>
  <c r="L28" i="32"/>
  <c r="L36" i="32"/>
  <c r="L44" i="32"/>
  <c r="L52" i="32"/>
  <c r="P28" i="38"/>
  <c r="P20" i="38"/>
  <c r="P44" i="38"/>
  <c r="P36" i="38"/>
  <c r="P42" i="34"/>
  <c r="P26" i="34"/>
  <c r="P582" i="34"/>
  <c r="P50" i="34"/>
  <c r="S245" i="34"/>
  <c r="S401" i="34" s="1"/>
  <c r="S73" i="30"/>
  <c r="S582" i="30"/>
  <c r="K73" i="37"/>
  <c r="L245" i="30"/>
  <c r="L36" i="30"/>
  <c r="L52" i="30"/>
  <c r="L44" i="30"/>
  <c r="L28" i="30"/>
  <c r="L73" i="30"/>
  <c r="L219" i="30" s="1"/>
  <c r="S28" i="31"/>
  <c r="S42" i="30"/>
  <c r="M73" i="34"/>
  <c r="M157" i="34" s="1"/>
  <c r="S52" i="31"/>
  <c r="Q58" i="30"/>
  <c r="F1688" i="5"/>
  <c r="F110" i="5"/>
  <c r="F159" i="5"/>
  <c r="F778" i="5"/>
  <c r="F1258" i="5"/>
  <c r="C33" i="61"/>
  <c r="R449" i="36"/>
  <c r="R540" i="30"/>
  <c r="L582" i="30"/>
  <c r="N46" i="33"/>
  <c r="M582" i="36"/>
  <c r="R433" i="36"/>
  <c r="R524" i="36"/>
  <c r="L44" i="31"/>
  <c r="K56" i="34"/>
  <c r="P58" i="34"/>
  <c r="P34" i="34"/>
  <c r="R40" i="34"/>
  <c r="P28" i="37"/>
  <c r="L58" i="38"/>
  <c r="K36" i="39"/>
  <c r="O58" i="39"/>
  <c r="N38" i="40"/>
  <c r="I167" i="30"/>
  <c r="R397" i="36"/>
  <c r="Q40" i="31"/>
  <c r="N32" i="31"/>
  <c r="L30" i="40"/>
  <c r="N24" i="34"/>
  <c r="Q42" i="34"/>
  <c r="S50" i="32"/>
  <c r="L52" i="35"/>
  <c r="R20" i="2"/>
  <c r="M559" i="36"/>
  <c r="O183" i="39"/>
  <c r="F26" i="5"/>
  <c r="F87" i="5"/>
  <c r="F19" i="5"/>
  <c r="F82" i="5"/>
  <c r="F144" i="5"/>
  <c r="F254" i="5"/>
  <c r="F382" i="5"/>
  <c r="F139" i="5"/>
  <c r="F191" i="5"/>
  <c r="F253" i="5"/>
  <c r="F309" i="5"/>
  <c r="F373" i="5"/>
  <c r="F459" i="5"/>
  <c r="F256" i="5"/>
  <c r="F424" i="5"/>
  <c r="F520" i="5"/>
  <c r="F569" i="5"/>
  <c r="F673" i="5"/>
  <c r="F729" i="5"/>
  <c r="F757" i="5"/>
  <c r="F883" i="5"/>
  <c r="F1269" i="5"/>
  <c r="F1267" i="5"/>
  <c r="S42" i="32"/>
  <c r="F1669" i="5"/>
  <c r="F1544" i="5"/>
  <c r="F1694" i="5"/>
  <c r="F30" i="5"/>
  <c r="F64" i="5"/>
  <c r="F95" i="5"/>
  <c r="F120" i="5"/>
  <c r="F29" i="5"/>
  <c r="F59" i="5"/>
  <c r="F86" i="5"/>
  <c r="F119" i="5"/>
  <c r="F160" i="5"/>
  <c r="F210" i="5"/>
  <c r="F274" i="5"/>
  <c r="F336" i="5"/>
  <c r="F386" i="5"/>
  <c r="F452" i="5"/>
  <c r="F147" i="5"/>
  <c r="F171" i="5"/>
  <c r="F231" i="5"/>
  <c r="F255" i="5"/>
  <c r="F287" i="5"/>
  <c r="F317" i="5"/>
  <c r="F341" i="5"/>
  <c r="F381" i="5"/>
  <c r="F423" i="5"/>
  <c r="F467" i="5"/>
  <c r="F188" i="5"/>
  <c r="F272" i="5"/>
  <c r="F356" i="5"/>
  <c r="F440" i="5"/>
  <c r="F518" i="5"/>
  <c r="F497" i="5"/>
  <c r="F528" i="5"/>
  <c r="F577" i="5"/>
  <c r="F592" i="5"/>
  <c r="F678" i="5"/>
  <c r="F681" i="5"/>
  <c r="F621" i="5"/>
  <c r="F623" i="5"/>
  <c r="F773" i="5"/>
  <c r="F873" i="5"/>
  <c r="F889" i="5"/>
  <c r="F910" i="5"/>
  <c r="F1033" i="5"/>
  <c r="F752" i="5"/>
  <c r="F1075" i="5"/>
  <c r="F1154" i="5"/>
  <c r="F1261" i="5"/>
  <c r="F1293" i="5"/>
  <c r="F1359" i="5"/>
  <c r="F1340" i="5"/>
  <c r="P52" i="2"/>
  <c r="Q30" i="34"/>
  <c r="F1649" i="5"/>
  <c r="F1607" i="5"/>
  <c r="F42" i="5"/>
  <c r="F72" i="5"/>
  <c r="F97" i="5"/>
  <c r="F130" i="5"/>
  <c r="F37" i="5"/>
  <c r="F61" i="5"/>
  <c r="F96" i="5"/>
  <c r="F127" i="5"/>
  <c r="F168" i="5"/>
  <c r="F234" i="5"/>
  <c r="F290" i="5"/>
  <c r="F340" i="5"/>
  <c r="F406" i="5"/>
  <c r="F468" i="5"/>
  <c r="F149" i="5"/>
  <c r="F181" i="5"/>
  <c r="F211" i="5"/>
  <c r="F235" i="5"/>
  <c r="F267" i="5"/>
  <c r="F295" i="5"/>
  <c r="F319" i="5"/>
  <c r="F351" i="5"/>
  <c r="F395" i="5"/>
  <c r="F437" i="5"/>
  <c r="F479" i="5"/>
  <c r="F216" i="5"/>
  <c r="F300" i="5"/>
  <c r="F380" i="5"/>
  <c r="F466" i="5"/>
  <c r="F517" i="5"/>
  <c r="F538" i="5"/>
  <c r="F557" i="5"/>
  <c r="F597" i="5"/>
  <c r="F659" i="5"/>
  <c r="F723" i="5"/>
  <c r="F704" i="5"/>
  <c r="F675" i="5"/>
  <c r="F642" i="5"/>
  <c r="F874" i="5"/>
  <c r="F835" i="5"/>
  <c r="F987" i="5"/>
  <c r="F819" i="5"/>
  <c r="F916" i="5"/>
  <c r="F1040" i="5"/>
  <c r="F1123" i="5"/>
  <c r="F1147" i="5"/>
  <c r="F1198" i="5"/>
  <c r="F1299" i="5"/>
  <c r="F1380" i="5"/>
  <c r="F1334" i="5"/>
  <c r="F1474" i="5"/>
  <c r="F1541" i="5"/>
  <c r="L30" i="2"/>
  <c r="Q54" i="32"/>
  <c r="L34" i="35"/>
  <c r="L73" i="35"/>
  <c r="F2284" i="5"/>
  <c r="F1921" i="5"/>
  <c r="F1464" i="5"/>
  <c r="F1435" i="5"/>
  <c r="F1365" i="5"/>
  <c r="F1396" i="5"/>
  <c r="F1370" i="5"/>
  <c r="F1283" i="5"/>
  <c r="F1260" i="5"/>
  <c r="F1189" i="5"/>
  <c r="F1202" i="5"/>
  <c r="F1229" i="5"/>
  <c r="F1188" i="5"/>
  <c r="F1174" i="5"/>
  <c r="F1083" i="5"/>
  <c r="F1038" i="5"/>
  <c r="F1088" i="5"/>
  <c r="F963" i="5"/>
  <c r="F824" i="5"/>
  <c r="F978" i="5"/>
  <c r="F817" i="5"/>
  <c r="F1017" i="5"/>
  <c r="F888" i="5"/>
  <c r="F939" i="5"/>
  <c r="F802" i="5"/>
  <c r="F1021" i="5"/>
  <c r="F902" i="5"/>
  <c r="F878" i="5"/>
  <c r="F785" i="5"/>
  <c r="F861" i="5"/>
  <c r="F825" i="5"/>
  <c r="F854" i="5"/>
  <c r="F738" i="5"/>
  <c r="F641" i="5"/>
  <c r="F655" i="5"/>
  <c r="F717" i="5"/>
  <c r="F667" i="5"/>
  <c r="F617" i="5"/>
  <c r="F716" i="5"/>
  <c r="F691" i="5"/>
  <c r="F670" i="5"/>
  <c r="F628" i="5"/>
  <c r="F692" i="5"/>
  <c r="F634" i="5"/>
  <c r="F605" i="5"/>
  <c r="F588" i="5"/>
  <c r="F568" i="5"/>
  <c r="F587" i="5"/>
  <c r="F565" i="5"/>
  <c r="F535" i="5"/>
  <c r="F1572" i="5"/>
  <c r="F1357" i="5"/>
  <c r="F1372" i="5"/>
  <c r="F1307" i="5"/>
  <c r="F1242" i="5"/>
  <c r="F1133" i="5"/>
  <c r="F1054" i="5"/>
  <c r="F1058" i="5"/>
  <c r="F969" i="5"/>
  <c r="F905" i="5"/>
  <c r="F762" i="5"/>
  <c r="F872" i="5"/>
  <c r="F828" i="5"/>
  <c r="F657" i="5"/>
  <c r="F625" i="5"/>
  <c r="F683" i="5"/>
  <c r="F701" i="5"/>
  <c r="F648" i="5"/>
  <c r="F570" i="5"/>
  <c r="F556" i="5"/>
  <c r="F527" i="5"/>
  <c r="F506" i="5"/>
  <c r="F495" i="5"/>
  <c r="F404" i="5"/>
  <c r="F318" i="5"/>
  <c r="F236" i="5"/>
  <c r="F154" i="5"/>
  <c r="F447" i="5"/>
  <c r="F405" i="5"/>
  <c r="F363" i="5"/>
  <c r="F2168" i="5"/>
  <c r="F1836" i="5"/>
  <c r="F1740" i="5"/>
  <c r="F1455" i="5"/>
  <c r="F1383" i="5"/>
  <c r="F1319" i="5"/>
  <c r="F1364" i="5"/>
  <c r="F1375" i="5"/>
  <c r="F1301" i="5"/>
  <c r="F1235" i="5"/>
  <c r="F1098" i="5"/>
  <c r="F1251" i="5"/>
  <c r="F1141" i="5"/>
  <c r="F1178" i="5"/>
  <c r="F1109" i="5"/>
  <c r="F1118" i="5"/>
  <c r="F1064" i="5"/>
  <c r="F1020" i="5"/>
  <c r="F995" i="5"/>
  <c r="F801" i="5"/>
  <c r="F928" i="5"/>
  <c r="F975" i="5"/>
  <c r="F790" i="5"/>
  <c r="F956" i="5"/>
  <c r="F775" i="5"/>
  <c r="F749" i="5"/>
  <c r="F851" i="5"/>
  <c r="F858" i="5"/>
  <c r="F750" i="5"/>
  <c r="F626" i="5"/>
  <c r="F610" i="5"/>
  <c r="F629" i="5"/>
  <c r="F726" i="5"/>
  <c r="F695" i="5"/>
  <c r="F662" i="5"/>
  <c r="F719" i="5"/>
  <c r="F638" i="5"/>
  <c r="F501" i="5"/>
  <c r="F578" i="5"/>
  <c r="F589" i="5"/>
  <c r="F526" i="5"/>
  <c r="F549" i="5"/>
  <c r="F546" i="5"/>
  <c r="F534" i="5"/>
  <c r="F514" i="5"/>
  <c r="F513" i="5"/>
  <c r="F509" i="5"/>
  <c r="F458" i="5"/>
  <c r="F420" i="5"/>
  <c r="F376" i="5"/>
  <c r="F334" i="5"/>
  <c r="F296" i="5"/>
  <c r="F252" i="5"/>
  <c r="F208" i="5"/>
  <c r="F170" i="5"/>
  <c r="F477" i="5"/>
  <c r="F455" i="5"/>
  <c r="F435" i="5"/>
  <c r="F413" i="5"/>
  <c r="F391" i="5"/>
  <c r="F371" i="5"/>
  <c r="F349" i="5"/>
  <c r="F327" i="5"/>
  <c r="F307" i="5"/>
  <c r="F285" i="5"/>
  <c r="F263" i="5"/>
  <c r="F243" i="5"/>
  <c r="F221" i="5"/>
  <c r="F199" i="5"/>
  <c r="F179" i="5"/>
  <c r="F157" i="5"/>
  <c r="F136" i="5"/>
  <c r="F448" i="5"/>
  <c r="F402" i="5"/>
  <c r="F358" i="5"/>
  <c r="F316" i="5"/>
  <c r="F270" i="5"/>
  <c r="F226" i="5"/>
  <c r="F186" i="5"/>
  <c r="F140" i="5"/>
  <c r="F115" i="5"/>
  <c r="F94" i="5"/>
  <c r="F69" i="5"/>
  <c r="F47" i="5"/>
  <c r="F27" i="5"/>
  <c r="F128" i="5"/>
  <c r="F105" i="5"/>
  <c r="F85" i="5"/>
  <c r="F62" i="5"/>
  <c r="F38" i="5"/>
  <c r="F1545" i="5"/>
  <c r="F1632" i="5"/>
  <c r="F1655" i="5"/>
  <c r="F1666" i="5"/>
  <c r="F2387" i="5"/>
  <c r="F2045" i="5"/>
  <c r="F1367" i="5"/>
  <c r="F1205" i="5"/>
  <c r="F1277" i="5"/>
  <c r="F1113" i="5"/>
  <c r="F761" i="5"/>
  <c r="F935" i="5"/>
  <c r="F954" i="5"/>
  <c r="F877" i="5"/>
  <c r="F838" i="5"/>
  <c r="F741" i="5"/>
  <c r="F699" i="5"/>
  <c r="F718" i="5"/>
  <c r="F639" i="5"/>
  <c r="F600" i="5"/>
  <c r="F579" i="5"/>
  <c r="F532" i="5"/>
  <c r="F500" i="5"/>
  <c r="F486" i="5"/>
  <c r="F444" i="5"/>
  <c r="F360" i="5"/>
  <c r="F280" i="5"/>
  <c r="F192" i="5"/>
  <c r="F469" i="5"/>
  <c r="F427" i="5"/>
  <c r="F383" i="5"/>
  <c r="C15" i="50"/>
  <c r="C17" i="61"/>
  <c r="F54" i="5"/>
  <c r="F118" i="5"/>
  <c r="F51" i="5"/>
  <c r="F106" i="5"/>
  <c r="F206" i="5"/>
  <c r="F320" i="5"/>
  <c r="F430" i="5"/>
  <c r="F167" i="5"/>
  <c r="F223" i="5"/>
  <c r="F277" i="5"/>
  <c r="F339" i="5"/>
  <c r="F415" i="5"/>
  <c r="F174" i="5"/>
  <c r="F342" i="5"/>
  <c r="F515" i="5"/>
  <c r="F550" i="5"/>
  <c r="F580" i="5"/>
  <c r="F672" i="5"/>
  <c r="F614" i="5"/>
  <c r="F853" i="5"/>
  <c r="F806" i="5"/>
  <c r="F744" i="5"/>
  <c r="F1063" i="5"/>
  <c r="F1447" i="5"/>
  <c r="F203" i="5"/>
  <c r="C181" i="61"/>
  <c r="J50" i="59"/>
  <c r="K64" i="59"/>
  <c r="C107" i="50"/>
  <c r="C124" i="61"/>
  <c r="C159" i="61"/>
  <c r="C157" i="50"/>
  <c r="C138" i="50"/>
  <c r="C197" i="61"/>
  <c r="C185" i="61"/>
  <c r="C153" i="50"/>
  <c r="C163" i="61"/>
  <c r="R580" i="2"/>
  <c r="C162" i="50"/>
  <c r="N15" i="51"/>
  <c r="AK3" i="51"/>
  <c r="C79" i="50"/>
  <c r="C103" i="50"/>
  <c r="C130" i="50"/>
  <c r="AK4" i="51"/>
  <c r="C152" i="50"/>
  <c r="C140" i="61"/>
  <c r="C128" i="61"/>
  <c r="C195" i="50"/>
  <c r="C183" i="50"/>
  <c r="C199" i="50"/>
  <c r="C126" i="50"/>
  <c r="O207" i="39"/>
  <c r="O125" i="39"/>
  <c r="M90" i="59"/>
  <c r="N147" i="40"/>
  <c r="O151" i="39"/>
  <c r="N215" i="40"/>
  <c r="O52" i="40"/>
  <c r="N20" i="40"/>
  <c r="K32" i="39"/>
  <c r="O24" i="39"/>
  <c r="P20" i="33"/>
  <c r="R58" i="35"/>
  <c r="R42" i="32"/>
  <c r="K28" i="38"/>
  <c r="K14" i="59"/>
  <c r="L27" i="59"/>
  <c r="R26" i="40"/>
  <c r="P46" i="38"/>
  <c r="R405" i="36"/>
  <c r="N58" i="36"/>
  <c r="P52" i="34"/>
  <c r="P58" i="33"/>
  <c r="R445" i="30"/>
  <c r="K46" i="30"/>
  <c r="N44" i="30"/>
  <c r="Q42" i="30"/>
  <c r="K56" i="40"/>
  <c r="L50" i="35"/>
  <c r="C154" i="61"/>
  <c r="M24" i="59"/>
  <c r="M84" i="59"/>
  <c r="J93" i="59"/>
  <c r="Q5" i="74"/>
  <c r="AC12" i="74"/>
  <c r="C112" i="61"/>
  <c r="O56" i="35"/>
  <c r="K32" i="35"/>
  <c r="K56" i="32"/>
  <c r="L56" i="32"/>
  <c r="K48" i="36"/>
  <c r="K73" i="36"/>
  <c r="K46" i="36"/>
  <c r="R32" i="34"/>
  <c r="R26" i="34"/>
  <c r="N38" i="39"/>
  <c r="S24" i="31"/>
  <c r="O103" i="39"/>
  <c r="O109" i="39"/>
  <c r="O123" i="39"/>
  <c r="O131" i="39"/>
  <c r="O209" i="39"/>
  <c r="C185" i="50"/>
  <c r="O203" i="39"/>
  <c r="O129" i="39"/>
  <c r="O119" i="39"/>
  <c r="O145" i="39"/>
  <c r="O99" i="39"/>
  <c r="O127" i="39"/>
  <c r="K42" i="40"/>
  <c r="P42" i="40"/>
  <c r="O117" i="39"/>
  <c r="O87" i="39"/>
  <c r="R56" i="2"/>
  <c r="R582" i="2"/>
  <c r="C36" i="50"/>
  <c r="F2403" i="5"/>
  <c r="F2258" i="5"/>
  <c r="F2014" i="5"/>
  <c r="F1718" i="5"/>
  <c r="F1614" i="5"/>
  <c r="F1585" i="5"/>
  <c r="F1391" i="5"/>
  <c r="F1332" i="5"/>
  <c r="F1353" i="5"/>
  <c r="F1341" i="5"/>
  <c r="F1311" i="5"/>
  <c r="F1266" i="5"/>
  <c r="F1219" i="5"/>
  <c r="F1186" i="5"/>
  <c r="F1218" i="5"/>
  <c r="F1262" i="5"/>
  <c r="F1193" i="5"/>
  <c r="F1136" i="5"/>
  <c r="F1149" i="5"/>
  <c r="F1107" i="5"/>
  <c r="F1057" i="5"/>
  <c r="F1049" i="5"/>
  <c r="F1076" i="5"/>
  <c r="F44" i="5"/>
  <c r="F788" i="5"/>
  <c r="F993" i="5"/>
  <c r="F936" i="5"/>
  <c r="F795" i="5"/>
  <c r="F1008" i="5"/>
  <c r="F949" i="5"/>
  <c r="F818" i="5"/>
  <c r="F787" i="5"/>
  <c r="F1014" i="5"/>
  <c r="F904" i="5"/>
  <c r="F784" i="5"/>
  <c r="F856" i="5"/>
  <c r="F755" i="5"/>
  <c r="F865" i="5"/>
  <c r="F841" i="5"/>
  <c r="F880" i="5"/>
  <c r="F837" i="5"/>
  <c r="F740" i="5"/>
  <c r="F733" i="5"/>
  <c r="F622" i="5"/>
  <c r="F647" i="5"/>
  <c r="F721" i="5"/>
  <c r="M60" i="59"/>
  <c r="AH9" i="74"/>
  <c r="AA17" i="74"/>
  <c r="C124" i="50"/>
  <c r="E89" i="59"/>
  <c r="E93" i="59" s="1"/>
  <c r="L65" i="59"/>
  <c r="D65" i="59" s="1"/>
  <c r="C86" i="61"/>
  <c r="C165" i="50"/>
  <c r="AA18" i="74"/>
  <c r="AG8" i="74"/>
  <c r="M46" i="59"/>
  <c r="C136" i="50"/>
  <c r="C168" i="61"/>
  <c r="D13" i="74"/>
  <c r="AA8" i="74"/>
  <c r="AG11" i="74"/>
  <c r="AA16" i="74"/>
  <c r="AH10" i="74"/>
  <c r="AB14" i="74"/>
  <c r="AG17" i="74"/>
  <c r="AA19" i="74"/>
  <c r="AB9" i="74"/>
  <c r="AI19" i="74"/>
  <c r="AC17" i="74"/>
  <c r="AG14" i="74"/>
  <c r="AG13" i="74"/>
  <c r="AI10" i="74"/>
  <c r="AA13" i="74"/>
  <c r="AG9" i="74"/>
  <c r="AI14" i="74"/>
  <c r="AB16" i="74"/>
  <c r="AH8" i="74"/>
  <c r="AH12" i="74"/>
  <c r="AB11" i="74"/>
  <c r="Q26" i="34"/>
  <c r="F1662" i="5"/>
  <c r="F1651" i="5"/>
  <c r="F1588" i="5"/>
  <c r="F24" i="5"/>
  <c r="F36" i="5"/>
  <c r="F48" i="5"/>
  <c r="F60" i="5"/>
  <c r="F70" i="5"/>
  <c r="F81" i="5"/>
  <c r="F93" i="5"/>
  <c r="F103" i="5"/>
  <c r="F114" i="5"/>
  <c r="F126" i="5"/>
  <c r="F23" i="5"/>
  <c r="F35" i="5"/>
  <c r="F45" i="5"/>
  <c r="F55" i="5"/>
  <c r="F67" i="5"/>
  <c r="F77" i="5"/>
  <c r="F90" i="5"/>
  <c r="F102" i="5"/>
  <c r="F113" i="5"/>
  <c r="F123" i="5"/>
  <c r="F135" i="5"/>
  <c r="F156" i="5"/>
  <c r="F176" i="5"/>
  <c r="F202" i="5"/>
  <c r="F222" i="5"/>
  <c r="F242" i="5"/>
  <c r="F266" i="5"/>
  <c r="F286" i="5"/>
  <c r="F308" i="5"/>
  <c r="F332" i="5"/>
  <c r="F352" i="5"/>
  <c r="F374" i="5"/>
  <c r="F398" i="5"/>
  <c r="F418" i="5"/>
  <c r="F438" i="5"/>
  <c r="F464" i="5"/>
  <c r="F480" i="5"/>
  <c r="F143" i="5"/>
  <c r="F155" i="5"/>
  <c r="F165" i="5"/>
  <c r="F175" i="5"/>
  <c r="F187" i="5"/>
  <c r="F197" i="5"/>
  <c r="F207" i="5"/>
  <c r="F219" i="5"/>
  <c r="F229" i="5"/>
  <c r="F239" i="5"/>
  <c r="F251" i="5"/>
  <c r="F261" i="5"/>
  <c r="F271" i="5"/>
  <c r="F283" i="5"/>
  <c r="F293" i="5"/>
  <c r="F303" i="5"/>
  <c r="F315" i="5"/>
  <c r="F325" i="5"/>
  <c r="F335" i="5"/>
  <c r="F347" i="5"/>
  <c r="F357" i="5"/>
  <c r="F367" i="5"/>
  <c r="F379" i="5"/>
  <c r="F389" i="5"/>
  <c r="F399" i="5"/>
  <c r="F411" i="5"/>
  <c r="F421" i="5"/>
  <c r="F431" i="5"/>
  <c r="F443" i="5"/>
  <c r="F453" i="5"/>
  <c r="F463" i="5"/>
  <c r="F475" i="5"/>
  <c r="F142" i="5"/>
  <c r="F162" i="5"/>
  <c r="F184" i="5"/>
  <c r="F204" i="5"/>
  <c r="F224" i="5"/>
  <c r="F248" i="5"/>
  <c r="F268" i="5"/>
  <c r="F288" i="5"/>
  <c r="F312" i="5"/>
  <c r="F330" i="5"/>
  <c r="F350" i="5"/>
  <c r="F372" i="5"/>
  <c r="F392" i="5"/>
  <c r="F412" i="5"/>
  <c r="F436" i="5"/>
  <c r="F454" i="5"/>
  <c r="F478" i="5"/>
  <c r="F505" i="5"/>
  <c r="F498" i="5"/>
  <c r="F507" i="5"/>
  <c r="F487" i="5"/>
  <c r="F512" i="5"/>
  <c r="F492" i="5"/>
  <c r="F530" i="5"/>
  <c r="F551" i="5"/>
  <c r="F537" i="5"/>
  <c r="F523" i="5"/>
  <c r="F545" i="5"/>
  <c r="F529" i="5"/>
  <c r="F552" i="5"/>
  <c r="F563" i="5"/>
  <c r="F573" i="5"/>
  <c r="F585" i="5"/>
  <c r="F595" i="5"/>
  <c r="F564" i="5"/>
  <c r="F576" i="5"/>
  <c r="F586" i="5"/>
  <c r="F596" i="5"/>
  <c r="F502" i="5"/>
  <c r="F615" i="5"/>
  <c r="F658" i="5"/>
  <c r="F669" i="5"/>
  <c r="F690" i="5"/>
  <c r="F711" i="5"/>
  <c r="F601" i="5"/>
  <c r="F637" i="5"/>
  <c r="F666" i="5"/>
  <c r="F679" i="5"/>
  <c r="F689" i="5"/>
  <c r="F700" i="5"/>
  <c r="F714" i="5"/>
  <c r="F724" i="5"/>
  <c r="F609" i="5"/>
  <c r="F656" i="5"/>
  <c r="F663" i="5"/>
  <c r="F684" i="5"/>
  <c r="F713" i="5"/>
  <c r="F608" i="5"/>
  <c r="F618" i="5"/>
  <c r="F653" i="5"/>
  <c r="F602" i="5"/>
  <c r="F644" i="5"/>
  <c r="F696" i="5"/>
  <c r="F739" i="5"/>
  <c r="F734" i="5"/>
  <c r="F753" i="5"/>
  <c r="F826" i="5"/>
  <c r="F846" i="5"/>
  <c r="F870" i="5"/>
  <c r="F772" i="5"/>
  <c r="F834" i="5"/>
  <c r="F849" i="5"/>
  <c r="F859" i="5"/>
  <c r="F869" i="5"/>
  <c r="F886" i="5"/>
  <c r="F781" i="5"/>
  <c r="F844" i="5"/>
  <c r="F868" i="5"/>
  <c r="F756" i="5"/>
  <c r="F884" i="5"/>
  <c r="F896" i="5"/>
  <c r="F929" i="5"/>
  <c r="F1012" i="5"/>
  <c r="F1027" i="5"/>
  <c r="F770" i="5"/>
  <c r="F798" i="5"/>
  <c r="F812" i="5"/>
  <c r="F919" i="5"/>
  <c r="F947" i="5"/>
  <c r="F979" i="5"/>
  <c r="F1002" i="5"/>
  <c r="F901" i="5"/>
  <c r="F959" i="5"/>
  <c r="F1028" i="5"/>
  <c r="F789" i="5"/>
  <c r="F809" i="5"/>
  <c r="F918" i="5"/>
  <c r="F967" i="5"/>
  <c r="F984" i="5"/>
  <c r="F1005" i="5"/>
  <c r="F706" i="5"/>
  <c r="F820" i="5"/>
  <c r="F893" i="5"/>
  <c r="F933" i="5"/>
  <c r="F960" i="5"/>
  <c r="F1056" i="5"/>
  <c r="F1074" i="5"/>
  <c r="F1102" i="5"/>
  <c r="F1043" i="5"/>
  <c r="F1130" i="5"/>
  <c r="F1045" i="5"/>
  <c r="F1073" i="5"/>
  <c r="F1101" i="5"/>
  <c r="F1077" i="5"/>
  <c r="F1144" i="5"/>
  <c r="F1181" i="5"/>
  <c r="F1169" i="5"/>
  <c r="F1134" i="5"/>
  <c r="F1287" i="5"/>
  <c r="F1249" i="5"/>
  <c r="F1194" i="5"/>
  <c r="F1210" i="5"/>
  <c r="F1093" i="5"/>
  <c r="F1185" i="5"/>
  <c r="F1273" i="5"/>
  <c r="F1248" i="5"/>
  <c r="F1255" i="5"/>
  <c r="F1259" i="5"/>
  <c r="F1236" i="5"/>
  <c r="F1289" i="5"/>
  <c r="F1306" i="5"/>
  <c r="F1300" i="5"/>
  <c r="F1314" i="5"/>
  <c r="F1324" i="5"/>
  <c r="F1351" i="5"/>
  <c r="F1395" i="5"/>
  <c r="F1358" i="5"/>
  <c r="F1413" i="5"/>
  <c r="F1425" i="5"/>
  <c r="F1331" i="5"/>
  <c r="F1333" i="5"/>
  <c r="F1349" i="5"/>
  <c r="F1387" i="5"/>
  <c r="F1442" i="5"/>
  <c r="F1450" i="5"/>
  <c r="F1494" i="5"/>
  <c r="C25" i="44"/>
  <c r="F1610" i="5"/>
  <c r="F1691" i="5"/>
  <c r="F1716" i="5"/>
  <c r="F1755" i="5"/>
  <c r="F1804" i="5"/>
  <c r="F1882" i="5"/>
  <c r="F1897" i="5"/>
  <c r="F1940" i="5"/>
  <c r="F2036" i="5"/>
  <c r="F2063" i="5"/>
  <c r="F2112" i="5"/>
  <c r="F2222" i="5"/>
  <c r="F2340" i="5"/>
  <c r="F2402" i="5"/>
  <c r="N54" i="2"/>
  <c r="L54" i="2"/>
  <c r="R54" i="2"/>
  <c r="N46" i="2"/>
  <c r="L46" i="2"/>
  <c r="L38" i="2"/>
  <c r="R38" i="2"/>
  <c r="K38" i="2"/>
  <c r="R30" i="2"/>
  <c r="K30" i="2"/>
  <c r="N22" i="2"/>
  <c r="K22" i="2"/>
  <c r="N58" i="40"/>
  <c r="O58" i="40"/>
  <c r="R50" i="40"/>
  <c r="O50" i="40"/>
  <c r="N50" i="40"/>
  <c r="P54" i="39"/>
  <c r="K54" i="39"/>
  <c r="O46" i="39"/>
  <c r="R46" i="39"/>
  <c r="K46" i="39"/>
  <c r="N46" i="39"/>
  <c r="K30" i="39"/>
  <c r="O30" i="39"/>
  <c r="K22" i="39"/>
  <c r="O22" i="39"/>
  <c r="N54" i="38"/>
  <c r="L54" i="38"/>
  <c r="O38" i="38"/>
  <c r="R38" i="38"/>
  <c r="O30" i="38"/>
  <c r="N30" i="38"/>
  <c r="L22" i="38"/>
  <c r="P22" i="38"/>
  <c r="R56" i="37"/>
  <c r="N56" i="37"/>
  <c r="P40" i="37"/>
  <c r="L40" i="37"/>
  <c r="N40" i="37"/>
  <c r="R32" i="37"/>
  <c r="N32" i="37"/>
  <c r="L32" i="37"/>
  <c r="L24" i="37"/>
  <c r="P24" i="37"/>
  <c r="R536" i="36"/>
  <c r="R528" i="36"/>
  <c r="R520" i="36"/>
  <c r="R512" i="36"/>
  <c r="R498" i="36"/>
  <c r="R490" i="36"/>
  <c r="R474" i="36"/>
  <c r="R466" i="36"/>
  <c r="R453" i="36"/>
  <c r="R445" i="36"/>
  <c r="R437" i="36"/>
  <c r="R429" i="36"/>
  <c r="R421" i="36"/>
  <c r="R381" i="36"/>
  <c r="R373" i="36"/>
  <c r="R365" i="36"/>
  <c r="R357" i="36"/>
  <c r="R349" i="36"/>
  <c r="R341" i="36"/>
  <c r="O50" i="36"/>
  <c r="R50" i="36"/>
  <c r="O34" i="36"/>
  <c r="N34" i="36"/>
  <c r="R26" i="36"/>
  <c r="L26" i="36"/>
  <c r="L54" i="35"/>
  <c r="N46" i="35"/>
  <c r="L46" i="35"/>
  <c r="K44" i="34"/>
  <c r="L44" i="34"/>
  <c r="N44" i="34"/>
  <c r="N36" i="34"/>
  <c r="L36" i="34"/>
  <c r="K36" i="34"/>
  <c r="P28" i="34"/>
  <c r="R58" i="33"/>
  <c r="O58" i="33"/>
  <c r="N50" i="33"/>
  <c r="L50" i="33"/>
  <c r="O50" i="33"/>
  <c r="R42" i="33"/>
  <c r="O42" i="33"/>
  <c r="K42" i="33"/>
  <c r="P34" i="33"/>
  <c r="N34" i="33"/>
  <c r="N26" i="33"/>
  <c r="P26" i="33"/>
  <c r="Q46" i="32"/>
  <c r="L46" i="32"/>
  <c r="P38" i="32"/>
  <c r="P22" i="32"/>
  <c r="N22" i="32"/>
  <c r="K32" i="31"/>
  <c r="S32" i="31"/>
  <c r="L24" i="31"/>
  <c r="R528" i="30"/>
  <c r="R520" i="30"/>
  <c r="R498" i="30"/>
  <c r="R490" i="30"/>
  <c r="R482" i="30"/>
  <c r="R474" i="30"/>
  <c r="R437" i="30"/>
  <c r="R429" i="30"/>
  <c r="R421" i="30"/>
  <c r="R405" i="30"/>
  <c r="R397" i="30"/>
  <c r="R389" i="30"/>
  <c r="R357" i="30"/>
  <c r="R349" i="30"/>
  <c r="R341" i="30"/>
  <c r="R111" i="30"/>
  <c r="R85" i="30"/>
  <c r="R87" i="30"/>
  <c r="L38" i="30"/>
  <c r="R38" i="30"/>
  <c r="K38" i="30"/>
  <c r="R30" i="30"/>
  <c r="P30" i="30"/>
  <c r="L54" i="40"/>
  <c r="L40" i="40"/>
  <c r="L22" i="40"/>
  <c r="L32" i="40"/>
  <c r="L48" i="40"/>
  <c r="L38" i="36"/>
  <c r="L24" i="36"/>
  <c r="L32" i="36"/>
  <c r="L48" i="36"/>
  <c r="L582" i="34"/>
  <c r="L34" i="34"/>
  <c r="L42" i="34"/>
  <c r="L50" i="34"/>
  <c r="L24" i="34"/>
  <c r="L73" i="34"/>
  <c r="L151" i="34" s="1"/>
  <c r="L26" i="34"/>
  <c r="L58" i="34"/>
  <c r="N56" i="38"/>
  <c r="N42" i="38"/>
  <c r="N24" i="30"/>
  <c r="N48" i="30"/>
  <c r="N42" i="30"/>
  <c r="N52" i="30"/>
  <c r="N50" i="2"/>
  <c r="N582" i="2"/>
  <c r="O73" i="38"/>
  <c r="O582" i="38"/>
  <c r="P56" i="40"/>
  <c r="P32" i="40"/>
  <c r="P24" i="40"/>
  <c r="P30" i="36"/>
  <c r="P40" i="36"/>
  <c r="P56" i="36"/>
  <c r="P34" i="30"/>
  <c r="P58" i="30"/>
  <c r="P36" i="30"/>
  <c r="Q245" i="34"/>
  <c r="Q582" i="34"/>
  <c r="Q50" i="34"/>
  <c r="Q582" i="30"/>
  <c r="Q26" i="30"/>
  <c r="S582" i="32"/>
  <c r="S34" i="32"/>
  <c r="S58" i="32"/>
  <c r="S26" i="32"/>
  <c r="K582" i="40"/>
  <c r="K48" i="40"/>
  <c r="R46" i="37"/>
  <c r="R582" i="37"/>
  <c r="R56" i="33"/>
  <c r="R30" i="33"/>
  <c r="K32" i="33"/>
  <c r="P582" i="2"/>
  <c r="P34" i="2"/>
  <c r="R52" i="2"/>
  <c r="R28" i="2"/>
  <c r="R34" i="2"/>
  <c r="R40" i="2"/>
  <c r="R50" i="2"/>
  <c r="R42" i="2"/>
  <c r="R58" i="2"/>
  <c r="R44" i="2"/>
  <c r="R24" i="2"/>
  <c r="R26" i="2"/>
  <c r="C38" i="44"/>
  <c r="C30" i="61"/>
  <c r="F2487" i="5"/>
  <c r="F2481" i="5"/>
  <c r="F2471" i="5"/>
  <c r="F2417" i="5"/>
  <c r="F2442" i="5"/>
  <c r="F2388" i="5"/>
  <c r="F2358" i="5"/>
  <c r="F2288" i="5"/>
  <c r="F2266" i="5"/>
  <c r="F2248" i="5"/>
  <c r="F2237" i="5"/>
  <c r="F2187" i="5"/>
  <c r="F2167" i="5"/>
  <c r="F2161" i="5"/>
  <c r="F2121" i="5"/>
  <c r="F2078" i="5"/>
  <c r="F2029" i="5"/>
  <c r="F1982" i="5"/>
  <c r="F1945" i="5"/>
  <c r="F1912" i="5"/>
  <c r="F1805" i="5"/>
  <c r="F1773" i="5"/>
  <c r="F1738" i="5"/>
  <c r="F1728" i="5"/>
  <c r="F1704" i="5"/>
  <c r="F1692" i="5"/>
  <c r="F1639" i="5"/>
  <c r="F1627" i="5"/>
  <c r="F1612" i="5"/>
  <c r="F1587" i="5"/>
  <c r="F1580" i="5"/>
  <c r="F1562" i="5"/>
  <c r="F1536" i="5"/>
  <c r="F1468" i="5"/>
  <c r="F1492" i="5"/>
  <c r="F1482" i="5"/>
  <c r="F1473" i="5"/>
  <c r="F1465" i="5"/>
  <c r="F1438" i="5"/>
  <c r="F1443" i="5"/>
  <c r="F1437" i="5"/>
  <c r="F1382" i="5"/>
  <c r="F1392" i="5"/>
  <c r="F1398" i="5"/>
  <c r="F1393" i="5"/>
  <c r="F1094" i="5"/>
  <c r="F1348" i="5"/>
  <c r="F1330" i="5"/>
  <c r="F1329" i="5"/>
  <c r="F1336" i="5"/>
  <c r="F1335" i="5"/>
  <c r="F1430" i="5"/>
  <c r="F1426" i="5"/>
  <c r="F1422" i="5"/>
  <c r="F1412" i="5"/>
  <c r="F1400" i="5"/>
  <c r="F1362" i="5"/>
  <c r="F1342" i="5"/>
  <c r="F1366" i="5"/>
  <c r="F1352" i="5"/>
  <c r="F1378" i="5"/>
  <c r="F1368" i="5"/>
  <c r="F1363" i="5"/>
  <c r="F1343" i="5"/>
  <c r="F1381" i="5"/>
  <c r="F1371" i="5"/>
  <c r="F1316" i="5"/>
  <c r="F1315" i="5"/>
  <c r="F1303" i="5"/>
  <c r="F1298" i="5"/>
  <c r="F1290" i="5"/>
  <c r="F1310" i="5"/>
  <c r="F1313" i="5"/>
  <c r="F1295" i="5"/>
  <c r="F1305" i="5"/>
  <c r="F1281" i="5"/>
  <c r="F1197" i="5"/>
  <c r="F1245" i="5"/>
  <c r="F1282" i="5"/>
  <c r="F1196" i="5"/>
  <c r="F1221" i="5"/>
  <c r="F1244" i="5"/>
  <c r="F1206" i="5"/>
  <c r="F1256" i="5"/>
  <c r="F1211" i="5"/>
  <c r="F1095" i="5"/>
  <c r="F1263" i="5"/>
  <c r="F1226" i="5"/>
  <c r="F1274" i="5"/>
  <c r="F1233" i="5"/>
  <c r="F1184" i="5"/>
  <c r="F1279" i="5"/>
  <c r="F1240" i="5"/>
  <c r="F1199" i="5"/>
  <c r="F1252" i="5"/>
  <c r="F1207" i="5"/>
  <c r="F1097" i="5"/>
  <c r="F1257" i="5"/>
  <c r="F1217" i="5"/>
  <c r="F1270" i="5"/>
  <c r="F1227" i="5"/>
  <c r="F1284" i="5"/>
  <c r="F1142" i="5"/>
  <c r="F1143" i="5"/>
  <c r="F1131" i="5"/>
  <c r="F1157" i="5"/>
  <c r="F1180" i="5"/>
  <c r="F1152" i="5"/>
  <c r="F1176" i="5"/>
  <c r="F1148" i="5"/>
  <c r="F1135" i="5"/>
  <c r="F1150" i="5"/>
  <c r="F1120" i="5"/>
  <c r="F1111" i="5"/>
  <c r="F1091" i="5"/>
  <c r="F1053" i="5"/>
  <c r="F1105" i="5"/>
  <c r="F1089" i="5"/>
  <c r="F1080" i="5"/>
  <c r="F1069" i="5"/>
  <c r="F1061" i="5"/>
  <c r="F1117" i="5"/>
  <c r="F1127" i="5"/>
  <c r="F1044" i="5"/>
  <c r="F1126" i="5"/>
  <c r="F1051" i="5"/>
  <c r="F1039" i="5"/>
  <c r="F1052" i="5"/>
  <c r="F1106" i="5"/>
  <c r="F1090" i="5"/>
  <c r="F1082" i="5"/>
  <c r="F1070" i="5"/>
  <c r="F1062" i="5"/>
  <c r="F1125" i="5"/>
  <c r="F1036" i="5"/>
  <c r="F970" i="5"/>
  <c r="F953" i="5"/>
  <c r="F932" i="5"/>
  <c r="F961" i="5"/>
  <c r="F908" i="5"/>
  <c r="F894" i="5"/>
  <c r="F28" i="5"/>
  <c r="F840" i="5"/>
  <c r="F822" i="5"/>
  <c r="F774" i="5"/>
  <c r="F705" i="5"/>
  <c r="F743" i="5"/>
  <c r="F1007" i="5"/>
  <c r="F999" i="5"/>
  <c r="F991" i="5"/>
  <c r="F982" i="5"/>
  <c r="F974" i="5"/>
  <c r="F951" i="5"/>
  <c r="F942" i="5"/>
  <c r="F920" i="5"/>
  <c r="F911" i="5"/>
  <c r="F815" i="5"/>
  <c r="F807" i="5"/>
  <c r="F799" i="5"/>
  <c r="F791" i="5"/>
  <c r="F765" i="5"/>
  <c r="F1031" i="5"/>
  <c r="F1022" i="5"/>
  <c r="F1013" i="5"/>
  <c r="F957" i="5"/>
  <c r="F926" i="5"/>
  <c r="F903" i="5"/>
  <c r="F892" i="5"/>
  <c r="F1006" i="5"/>
  <c r="F998" i="5"/>
  <c r="F990" i="5"/>
  <c r="F981" i="5"/>
  <c r="F973" i="5"/>
  <c r="F2483" i="5"/>
  <c r="F2445" i="5"/>
  <c r="F2337" i="5"/>
  <c r="F2268" i="5"/>
  <c r="F2243" i="5"/>
  <c r="F2203" i="5"/>
  <c r="F2189" i="5"/>
  <c r="F2124" i="5"/>
  <c r="F1971" i="5"/>
  <c r="F1907" i="5"/>
  <c r="F1838" i="5"/>
  <c r="F1759" i="5"/>
  <c r="F1720" i="5"/>
  <c r="F1701" i="5"/>
  <c r="F1645" i="5"/>
  <c r="F1633" i="5"/>
  <c r="F1609" i="5"/>
  <c r="F1566" i="5"/>
  <c r="F1543" i="5"/>
  <c r="F1533" i="5"/>
  <c r="F1484" i="5"/>
  <c r="F1486" i="5"/>
  <c r="F1436" i="5"/>
  <c r="F1388" i="5"/>
  <c r="F1390" i="5"/>
  <c r="F1356" i="5"/>
  <c r="F1323" i="5"/>
  <c r="F1328" i="5"/>
  <c r="F1345" i="5"/>
  <c r="F1337" i="5"/>
  <c r="F1406" i="5"/>
  <c r="F1401" i="5"/>
  <c r="F1360" i="5"/>
  <c r="F1322" i="5"/>
  <c r="F1373" i="5"/>
  <c r="F1376" i="5"/>
  <c r="F1369" i="5"/>
  <c r="F1355" i="5"/>
  <c r="F1379" i="5"/>
  <c r="F1347" i="5"/>
  <c r="F1317" i="5"/>
  <c r="F1302" i="5"/>
  <c r="F1294" i="5"/>
  <c r="F1312" i="5"/>
  <c r="F1309" i="5"/>
  <c r="F1291" i="5"/>
  <c r="F1237" i="5"/>
  <c r="F1195" i="5"/>
  <c r="F1204" i="5"/>
  <c r="F1231" i="5"/>
  <c r="F1275" i="5"/>
  <c r="F1228" i="5"/>
  <c r="F1268" i="5"/>
  <c r="F1200" i="5"/>
  <c r="F1092" i="5"/>
  <c r="F1234" i="5"/>
  <c r="F1264" i="5"/>
  <c r="F1209" i="5"/>
  <c r="F1222" i="5"/>
  <c r="F1232" i="5"/>
  <c r="F1272" i="5"/>
  <c r="F1215" i="5"/>
  <c r="F1096" i="5"/>
  <c r="F1288" i="5"/>
  <c r="F1278" i="5"/>
  <c r="F1213" i="5"/>
  <c r="F1146" i="5"/>
  <c r="F1145" i="5"/>
  <c r="F1179" i="5"/>
  <c r="F1151" i="5"/>
  <c r="F1158" i="5"/>
  <c r="F1170" i="5"/>
  <c r="F1139" i="5"/>
  <c r="F1156" i="5"/>
  <c r="F1122" i="5"/>
  <c r="F1110" i="5"/>
  <c r="F1081" i="5"/>
  <c r="F1103" i="5"/>
  <c r="F1085" i="5"/>
  <c r="F1071" i="5"/>
  <c r="F1059" i="5"/>
  <c r="F1041" i="5"/>
  <c r="F1048" i="5"/>
  <c r="F1124" i="5"/>
  <c r="F1047" i="5"/>
  <c r="F1112" i="5"/>
  <c r="F1104" i="5"/>
  <c r="F1086" i="5"/>
  <c r="F1072" i="5"/>
  <c r="F1060" i="5"/>
  <c r="F1042" i="5"/>
  <c r="F80" i="5"/>
  <c r="F950" i="5"/>
  <c r="F952" i="5"/>
  <c r="F923" i="5"/>
  <c r="F895" i="5"/>
  <c r="F821" i="5"/>
  <c r="F786" i="5"/>
  <c r="F745" i="5"/>
  <c r="F742" i="5"/>
  <c r="F997" i="5"/>
  <c r="F986" i="5"/>
  <c r="F976" i="5"/>
  <c r="F948" i="5"/>
  <c r="F938" i="5"/>
  <c r="F913" i="5"/>
  <c r="F813" i="5"/>
  <c r="F803" i="5"/>
  <c r="F793" i="5"/>
  <c r="F763" i="5"/>
  <c r="F1026" i="5"/>
  <c r="F1015" i="5"/>
  <c r="F955" i="5"/>
  <c r="F907" i="5"/>
  <c r="F897" i="5"/>
  <c r="F1004" i="5"/>
  <c r="F994" i="5"/>
  <c r="F983" i="5"/>
  <c r="F971" i="5"/>
  <c r="F945" i="5"/>
  <c r="F937" i="5"/>
  <c r="F914" i="5"/>
  <c r="F816" i="5"/>
  <c r="F808" i="5"/>
  <c r="F800" i="5"/>
  <c r="F792" i="5"/>
  <c r="F768" i="5"/>
  <c r="F1034" i="5"/>
  <c r="F1025" i="5"/>
  <c r="F1016" i="5"/>
  <c r="F964" i="5"/>
  <c r="F931" i="5"/>
  <c r="F906" i="5"/>
  <c r="F898" i="5"/>
  <c r="F887" i="5"/>
  <c r="F847" i="5"/>
  <c r="F780" i="5"/>
  <c r="F882" i="5"/>
  <c r="F864" i="5"/>
  <c r="F848" i="5"/>
  <c r="F831" i="5"/>
  <c r="F759" i="5"/>
  <c r="F881" i="5"/>
  <c r="F871" i="5"/>
  <c r="F863" i="5"/>
  <c r="F855" i="5"/>
  <c r="F845" i="5"/>
  <c r="F836" i="5"/>
  <c r="F782" i="5"/>
  <c r="F754" i="5"/>
  <c r="F866" i="5"/>
  <c r="F850" i="5"/>
  <c r="F779" i="5"/>
  <c r="F760" i="5"/>
  <c r="F736" i="5"/>
  <c r="F747" i="5"/>
  <c r="F735" i="5"/>
  <c r="F677" i="5"/>
  <c r="F643" i="5"/>
  <c r="F627" i="5"/>
  <c r="F603" i="5"/>
  <c r="F651" i="5"/>
  <c r="F620" i="5"/>
  <c r="F612" i="5"/>
  <c r="F725" i="5"/>
  <c r="F709" i="5"/>
  <c r="F688" i="5"/>
  <c r="F671" i="5"/>
  <c r="F636" i="5"/>
  <c r="F652" i="5"/>
  <c r="F613" i="5"/>
  <c r="F728" i="5"/>
  <c r="F720" i="5"/>
  <c r="F712" i="5"/>
  <c r="F702" i="5"/>
  <c r="F693" i="5"/>
  <c r="F685" i="5"/>
  <c r="F676" i="5"/>
  <c r="F668" i="5"/>
  <c r="F660" i="5"/>
  <c r="F633" i="5"/>
  <c r="F730" i="5"/>
  <c r="F715" i="5"/>
  <c r="F697" i="5"/>
  <c r="F682" i="5"/>
  <c r="F665" i="5"/>
  <c r="F631" i="5"/>
  <c r="F646" i="5"/>
  <c r="F607" i="5"/>
  <c r="F503" i="5"/>
  <c r="F598" i="5"/>
  <c r="F590" i="5"/>
  <c r="F582" i="5"/>
  <c r="F574" i="5"/>
  <c r="F566" i="5"/>
  <c r="F599" i="5"/>
  <c r="F591" i="5"/>
  <c r="F583" i="5"/>
  <c r="F575" i="5"/>
  <c r="F567" i="5"/>
  <c r="F559" i="5"/>
  <c r="F548" i="5"/>
  <c r="F531" i="5"/>
  <c r="F553" i="5"/>
  <c r="F536" i="5"/>
  <c r="F558" i="5"/>
  <c r="F541" i="5"/>
  <c r="F522" i="5"/>
  <c r="F542" i="5"/>
  <c r="F525" i="5"/>
  <c r="F496" i="5"/>
  <c r="F516" i="5"/>
  <c r="F508" i="5"/>
  <c r="F485" i="5"/>
  <c r="F511" i="5"/>
  <c r="F482" i="5"/>
  <c r="F489" i="5"/>
  <c r="F484" i="5"/>
  <c r="F488" i="5"/>
  <c r="F462" i="5"/>
  <c r="F446" i="5"/>
  <c r="F432" i="5"/>
  <c r="F416" i="5"/>
  <c r="F400" i="5"/>
  <c r="F384" i="5"/>
  <c r="F368" i="5"/>
  <c r="F354" i="5"/>
  <c r="F338" i="5"/>
  <c r="F322" i="5"/>
  <c r="F306" i="5"/>
  <c r="F292" i="5"/>
  <c r="F276" i="5"/>
  <c r="F260" i="5"/>
  <c r="F244" i="5"/>
  <c r="F228" i="5"/>
  <c r="F212" i="5"/>
  <c r="F196" i="5"/>
  <c r="F182" i="5"/>
  <c r="F166" i="5"/>
  <c r="F150" i="5"/>
  <c r="F481" i="5"/>
  <c r="F473" i="5"/>
  <c r="F465" i="5"/>
  <c r="F457" i="5"/>
  <c r="F449" i="5"/>
  <c r="F441" i="5"/>
  <c r="F433" i="5"/>
  <c r="F425" i="5"/>
  <c r="F417" i="5"/>
  <c r="F409" i="5"/>
  <c r="F401" i="5"/>
  <c r="F393" i="5"/>
  <c r="F385" i="5"/>
  <c r="F377" i="5"/>
  <c r="F369" i="5"/>
  <c r="F361" i="5"/>
  <c r="F353" i="5"/>
  <c r="F345" i="5"/>
  <c r="F337" i="5"/>
  <c r="F329" i="5"/>
  <c r="F321" i="5"/>
  <c r="F313" i="5"/>
  <c r="F305" i="5"/>
  <c r="F297" i="5"/>
  <c r="F289" i="5"/>
  <c r="F281" i="5"/>
  <c r="F273" i="5"/>
  <c r="F265" i="5"/>
  <c r="F257" i="5"/>
  <c r="F249" i="5"/>
  <c r="F241" i="5"/>
  <c r="F233" i="5"/>
  <c r="F225" i="5"/>
  <c r="F217" i="5"/>
  <c r="F209" i="5"/>
  <c r="F201" i="5"/>
  <c r="F193" i="5"/>
  <c r="F185" i="5"/>
  <c r="F177" i="5"/>
  <c r="F169" i="5"/>
  <c r="F161" i="5"/>
  <c r="F153" i="5"/>
  <c r="F145" i="5"/>
  <c r="F137" i="5"/>
  <c r="F474" i="5"/>
  <c r="F460" i="5"/>
  <c r="F442" i="5"/>
  <c r="F426" i="5"/>
  <c r="F410" i="5"/>
  <c r="F394" i="5"/>
  <c r="F378" i="5"/>
  <c r="F362" i="5"/>
  <c r="F344" i="5"/>
  <c r="F328" i="5"/>
  <c r="F310" i="5"/>
  <c r="F294" i="5"/>
  <c r="F278" i="5"/>
  <c r="F262" i="5"/>
  <c r="F246" i="5"/>
  <c r="F230" i="5"/>
  <c r="F214" i="5"/>
  <c r="F198" i="5"/>
  <c r="F180" i="5"/>
  <c r="F164" i="5"/>
  <c r="F148" i="5"/>
  <c r="F133" i="5"/>
  <c r="F125" i="5"/>
  <c r="F117" i="5"/>
  <c r="F109" i="5"/>
  <c r="F100" i="5"/>
  <c r="F92" i="5"/>
  <c r="F84" i="5"/>
  <c r="F73" i="5"/>
  <c r="F65" i="5"/>
  <c r="F57" i="5"/>
  <c r="F49" i="5"/>
  <c r="F41" i="5"/>
  <c r="F33" i="5"/>
  <c r="F25" i="5"/>
  <c r="F132" i="5"/>
  <c r="F124" i="5"/>
  <c r="F116" i="5"/>
  <c r="F108" i="5"/>
  <c r="F99" i="5"/>
  <c r="F91" i="5"/>
  <c r="F83" i="5"/>
  <c r="F74" i="5"/>
  <c r="F66" i="5"/>
  <c r="F58" i="5"/>
  <c r="F50" i="5"/>
  <c r="F40" i="5"/>
  <c r="F32" i="5"/>
  <c r="F22" i="5"/>
  <c r="F1644" i="5"/>
  <c r="F1634" i="5"/>
  <c r="F1703" i="5"/>
  <c r="F1630" i="5"/>
  <c r="F1539" i="5"/>
  <c r="F1653" i="5"/>
  <c r="F1660" i="5"/>
  <c r="F1668" i="5"/>
  <c r="F2470" i="5"/>
  <c r="F2447" i="5"/>
  <c r="F2362" i="5"/>
  <c r="F2311" i="5"/>
  <c r="F2249" i="5"/>
  <c r="F2233" i="5"/>
  <c r="F2194" i="5"/>
  <c r="F2080" i="5"/>
  <c r="F2037" i="5"/>
  <c r="F1943" i="5"/>
  <c r="F2489" i="5"/>
  <c r="F2351" i="5"/>
  <c r="F2305" i="5"/>
  <c r="F2286" i="5"/>
  <c r="F2251" i="5"/>
  <c r="F2129" i="5"/>
  <c r="F2077" i="5"/>
  <c r="F2062" i="5"/>
  <c r="F1942" i="5"/>
  <c r="F1879" i="5"/>
  <c r="F1741" i="5"/>
  <c r="F1714" i="5"/>
  <c r="F1693" i="5"/>
  <c r="F1626" i="5"/>
  <c r="F1613" i="5"/>
  <c r="F1579" i="5"/>
  <c r="F1483" i="5"/>
  <c r="F1467" i="5"/>
  <c r="F1454" i="5"/>
  <c r="F1445" i="5"/>
  <c r="F1441" i="5"/>
  <c r="F1431" i="5"/>
  <c r="F1397" i="5"/>
  <c r="F1389" i="5"/>
  <c r="F1354" i="5"/>
  <c r="F1326" i="5"/>
  <c r="F1321" i="5"/>
  <c r="F107" i="5"/>
  <c r="F1414" i="5"/>
  <c r="F1399" i="5"/>
  <c r="F1344" i="5"/>
  <c r="F1346" i="5"/>
  <c r="F1374" i="5"/>
  <c r="F1361" i="5"/>
  <c r="F1386" i="5"/>
  <c r="F1318" i="5"/>
  <c r="F1296" i="5"/>
  <c r="F1308" i="5"/>
  <c r="F1297" i="5"/>
  <c r="F1238" i="5"/>
  <c r="F1192" i="5"/>
  <c r="F1265" i="5"/>
  <c r="F1223" i="5"/>
  <c r="F1214" i="5"/>
  <c r="F1285" i="5"/>
  <c r="F1220" i="5"/>
  <c r="F1212" i="5"/>
  <c r="F1243" i="5"/>
  <c r="F1201" i="5"/>
  <c r="F1224" i="5"/>
  <c r="F1241" i="5"/>
  <c r="F1216" i="5"/>
  <c r="F1230" i="5"/>
  <c r="F1250" i="5"/>
  <c r="F1239" i="5"/>
  <c r="F1138" i="5"/>
  <c r="F1165" i="5"/>
  <c r="F1168" i="5"/>
  <c r="F1162" i="5"/>
  <c r="F1132" i="5"/>
  <c r="F1121" i="5"/>
  <c r="F1078" i="5"/>
  <c r="F1030" i="5"/>
  <c r="F1087" i="5"/>
  <c r="F1067" i="5"/>
  <c r="F1055" i="5"/>
  <c r="F1114" i="5"/>
  <c r="F1115" i="5"/>
  <c r="F1129" i="5"/>
  <c r="F1108" i="5"/>
  <c r="F1084" i="5"/>
  <c r="F1066" i="5"/>
  <c r="F1050" i="5"/>
  <c r="F989" i="5"/>
  <c r="F962" i="5"/>
  <c r="F922" i="5"/>
  <c r="F875" i="5"/>
  <c r="F830" i="5"/>
  <c r="F776" i="5"/>
  <c r="F746" i="5"/>
  <c r="F1003" i="5"/>
  <c r="F988" i="5"/>
  <c r="F972" i="5"/>
  <c r="F944" i="5"/>
  <c r="F915" i="5"/>
  <c r="F811" i="5"/>
  <c r="F797" i="5"/>
  <c r="F767" i="5"/>
  <c r="F1024" i="5"/>
  <c r="F965" i="5"/>
  <c r="F924" i="5"/>
  <c r="F890" i="5"/>
  <c r="F1000" i="5"/>
  <c r="F985" i="5"/>
  <c r="F968" i="5"/>
  <c r="F941" i="5"/>
  <c r="F917" i="5"/>
  <c r="F814" i="5"/>
  <c r="F804" i="5"/>
  <c r="F794" i="5"/>
  <c r="F766" i="5"/>
  <c r="F1029" i="5"/>
  <c r="F1018" i="5"/>
  <c r="F958" i="5"/>
  <c r="F927" i="5"/>
  <c r="F900" i="5"/>
  <c r="F885" i="5"/>
  <c r="F827" i="5"/>
  <c r="F833" i="5"/>
  <c r="L582" i="35"/>
  <c r="N582" i="38"/>
  <c r="Q58" i="34"/>
  <c r="F20" i="5"/>
  <c r="F34" i="5"/>
  <c r="F46" i="5"/>
  <c r="F56" i="5"/>
  <c r="F68" i="5"/>
  <c r="F79" i="5"/>
  <c r="F89" i="5"/>
  <c r="F101" i="5"/>
  <c r="F112" i="5"/>
  <c r="F122" i="5"/>
  <c r="F134" i="5"/>
  <c r="F21" i="5"/>
  <c r="F31" i="5"/>
  <c r="F43" i="5"/>
  <c r="F53" i="5"/>
  <c r="F63" i="5"/>
  <c r="F75" i="5"/>
  <c r="F88" i="5"/>
  <c r="F98" i="5"/>
  <c r="F111" i="5"/>
  <c r="F121" i="5"/>
  <c r="F131" i="5"/>
  <c r="F152" i="5"/>
  <c r="F172" i="5"/>
  <c r="F194" i="5"/>
  <c r="F218" i="5"/>
  <c r="F238" i="5"/>
  <c r="F258" i="5"/>
  <c r="F282" i="5"/>
  <c r="F302" i="5"/>
  <c r="F324" i="5"/>
  <c r="F348" i="5"/>
  <c r="F370" i="5"/>
  <c r="F390" i="5"/>
  <c r="F414" i="5"/>
  <c r="F434" i="5"/>
  <c r="F456" i="5"/>
  <c r="F476" i="5"/>
  <c r="F141" i="5"/>
  <c r="F151" i="5"/>
  <c r="F163" i="5"/>
  <c r="F173" i="5"/>
  <c r="F183" i="5"/>
  <c r="F195" i="5"/>
  <c r="F205" i="5"/>
  <c r="F215" i="5"/>
  <c r="F227" i="5"/>
  <c r="F237" i="5"/>
  <c r="F247" i="5"/>
  <c r="F259" i="5"/>
  <c r="F269" i="5"/>
  <c r="F279" i="5"/>
  <c r="F291" i="5"/>
  <c r="F301" i="5"/>
  <c r="F311" i="5"/>
  <c r="F323" i="5"/>
  <c r="F333" i="5"/>
  <c r="F343" i="5"/>
  <c r="F355" i="5"/>
  <c r="F365" i="5"/>
  <c r="F375" i="5"/>
  <c r="F387" i="5"/>
  <c r="F397" i="5"/>
  <c r="F407" i="5"/>
  <c r="F419" i="5"/>
  <c r="F429" i="5"/>
  <c r="F439" i="5"/>
  <c r="F451" i="5"/>
  <c r="F461" i="5"/>
  <c r="F471" i="5"/>
  <c r="F138" i="5"/>
  <c r="F158" i="5"/>
  <c r="F178" i="5"/>
  <c r="F200" i="5"/>
  <c r="F220" i="5"/>
  <c r="F240" i="5"/>
  <c r="F264" i="5"/>
  <c r="F284" i="5"/>
  <c r="F304" i="5"/>
  <c r="F326" i="5"/>
  <c r="F346" i="5"/>
  <c r="F364" i="5"/>
  <c r="F388" i="5"/>
  <c r="F408" i="5"/>
  <c r="F428" i="5"/>
  <c r="F450" i="5"/>
  <c r="F470" i="5"/>
  <c r="F519" i="5"/>
  <c r="F483" i="5"/>
  <c r="F499" i="5"/>
  <c r="F491" i="5"/>
  <c r="F510" i="5"/>
  <c r="F490" i="5"/>
  <c r="F521" i="5"/>
  <c r="F547" i="5"/>
  <c r="F533" i="5"/>
  <c r="F554" i="5"/>
  <c r="F540" i="5"/>
  <c r="F524" i="5"/>
  <c r="F544" i="5"/>
  <c r="F561" i="5"/>
  <c r="F571" i="5"/>
  <c r="F581" i="5"/>
  <c r="F593" i="5"/>
  <c r="F562" i="5"/>
  <c r="F572" i="5"/>
  <c r="F584" i="5"/>
  <c r="F594" i="5"/>
  <c r="F504" i="5"/>
  <c r="F611" i="5"/>
  <c r="F654" i="5"/>
  <c r="F661" i="5"/>
  <c r="F686" i="5"/>
  <c r="F707" i="5"/>
  <c r="F727" i="5"/>
  <c r="F635" i="5"/>
  <c r="F664" i="5"/>
  <c r="F674" i="5"/>
  <c r="F687" i="5"/>
  <c r="F698" i="5"/>
  <c r="F710" i="5"/>
  <c r="F722" i="5"/>
  <c r="F731" i="5"/>
  <c r="F650" i="5"/>
  <c r="F640" i="5"/>
  <c r="F680" i="5"/>
  <c r="F703" i="5"/>
  <c r="F606" i="5"/>
  <c r="F616" i="5"/>
  <c r="F649" i="5"/>
  <c r="F604" i="5"/>
  <c r="F632" i="5"/>
  <c r="F645" i="5"/>
  <c r="F737" i="5"/>
  <c r="F732" i="5"/>
  <c r="F751" i="5"/>
  <c r="F783" i="5"/>
  <c r="F842" i="5"/>
  <c r="F862" i="5"/>
  <c r="F758" i="5"/>
  <c r="F829" i="5"/>
  <c r="F843" i="5"/>
  <c r="F857" i="5"/>
  <c r="F867" i="5"/>
  <c r="F879" i="5"/>
  <c r="F777" i="5"/>
  <c r="F839" i="5"/>
  <c r="F860" i="5"/>
  <c r="F748" i="5"/>
  <c r="F832" i="5"/>
  <c r="F891" i="5"/>
  <c r="F925" i="5"/>
  <c r="F1023" i="5"/>
  <c r="F764" i="5"/>
  <c r="F796" i="5"/>
  <c r="F810" i="5"/>
  <c r="F912" i="5"/>
  <c r="F943" i="5"/>
  <c r="F977" i="5"/>
  <c r="F996" i="5"/>
  <c r="F899" i="5"/>
  <c r="F930" i="5"/>
  <c r="F1019" i="5"/>
  <c r="F769" i="5"/>
  <c r="F805" i="5"/>
  <c r="F909" i="5"/>
  <c r="F946" i="5"/>
  <c r="F980" i="5"/>
  <c r="F1001" i="5"/>
  <c r="F771" i="5"/>
  <c r="F823" i="5"/>
  <c r="F876" i="5"/>
  <c r="F921" i="5"/>
  <c r="F966" i="5"/>
  <c r="F1035" i="5"/>
  <c r="F1068" i="5"/>
  <c r="F1100" i="5"/>
  <c r="F1116" i="5"/>
  <c r="F1128" i="5"/>
  <c r="F1037" i="5"/>
  <c r="F1065" i="5"/>
  <c r="F1099" i="5"/>
  <c r="F1079" i="5"/>
  <c r="F1119" i="5"/>
  <c r="F1137" i="5"/>
  <c r="F1153" i="5"/>
  <c r="F1155" i="5"/>
  <c r="F1140" i="5"/>
  <c r="F1203" i="5"/>
  <c r="F1208" i="5"/>
  <c r="F1182" i="5"/>
  <c r="F1280" i="5"/>
  <c r="F1271" i="5"/>
  <c r="F1254" i="5"/>
  <c r="F1253" i="5"/>
  <c r="F1225" i="5"/>
  <c r="F1286" i="5"/>
  <c r="F1191" i="5"/>
  <c r="F1246" i="5"/>
  <c r="F1247" i="5"/>
  <c r="F1304" i="5"/>
  <c r="F1292" i="5"/>
  <c r="F1320" i="5"/>
  <c r="F1377" i="5"/>
  <c r="F1350" i="5"/>
  <c r="F1385" i="5"/>
  <c r="F1325" i="5"/>
  <c r="F1327" i="5"/>
  <c r="F1338" i="5"/>
  <c r="F1339" i="5"/>
  <c r="F1394" i="5"/>
  <c r="F1384" i="5"/>
  <c r="F1466" i="5"/>
  <c r="F1481" i="5"/>
  <c r="C28" i="50"/>
  <c r="C24" i="50"/>
  <c r="C38" i="61"/>
  <c r="F1550" i="5"/>
  <c r="F1596" i="5"/>
  <c r="F1608" i="5"/>
  <c r="F1707" i="5"/>
  <c r="F1837" i="5"/>
  <c r="F1932" i="5"/>
  <c r="F1962" i="5"/>
  <c r="F2028" i="5"/>
  <c r="F2176" i="5"/>
  <c r="F2245" i="5"/>
  <c r="F2289" i="5"/>
  <c r="P42" i="2"/>
  <c r="O161" i="39"/>
  <c r="O113" i="39"/>
  <c r="O189" i="39"/>
  <c r="O191" i="39" s="1"/>
  <c r="O211" i="39"/>
  <c r="O205" i="39"/>
  <c r="O163" i="39"/>
  <c r="M9" i="59"/>
  <c r="M11" i="59"/>
  <c r="K27" i="59"/>
  <c r="M44" i="59"/>
  <c r="M61" i="59"/>
  <c r="M63" i="59"/>
  <c r="J69" i="59"/>
  <c r="M85" i="59"/>
  <c r="AG18" i="74"/>
  <c r="AI18" i="74"/>
  <c r="T5" i="74"/>
  <c r="N145" i="40"/>
  <c r="F17" i="20"/>
  <c r="P58" i="40"/>
  <c r="L58" i="40"/>
  <c r="R58" i="40"/>
  <c r="K58" i="40"/>
  <c r="L50" i="40"/>
  <c r="P50" i="40"/>
  <c r="K50" i="40"/>
  <c r="N42" i="40"/>
  <c r="R42" i="40"/>
  <c r="O42" i="40"/>
  <c r="L42" i="40"/>
  <c r="K34" i="40"/>
  <c r="N34" i="40"/>
  <c r="O34" i="40"/>
  <c r="L34" i="40"/>
  <c r="N26" i="40"/>
  <c r="L26" i="40"/>
  <c r="O26" i="40"/>
  <c r="P26" i="40"/>
  <c r="K26" i="40"/>
  <c r="R54" i="39"/>
  <c r="O54" i="39"/>
  <c r="O38" i="39"/>
  <c r="R38" i="39"/>
  <c r="R46" i="38"/>
  <c r="L46" i="38"/>
  <c r="O46" i="38"/>
  <c r="N46" i="38"/>
  <c r="N38" i="38"/>
  <c r="P38" i="38"/>
  <c r="L38" i="38"/>
  <c r="R30" i="38"/>
  <c r="L30" i="38"/>
  <c r="P30" i="38"/>
  <c r="K22" i="38"/>
  <c r="O22" i="38"/>
  <c r="N22" i="38"/>
  <c r="L56" i="37"/>
  <c r="R48" i="37"/>
  <c r="P32" i="37"/>
  <c r="O24" i="37"/>
  <c r="L58" i="36"/>
  <c r="R58" i="36"/>
  <c r="O58" i="36"/>
  <c r="R42" i="36"/>
  <c r="L34" i="36"/>
  <c r="N26" i="36"/>
  <c r="K26" i="36"/>
  <c r="P38" i="35"/>
  <c r="N52" i="34"/>
  <c r="L52" i="34"/>
  <c r="O52" i="34"/>
  <c r="K52" i="34"/>
  <c r="P44" i="34"/>
  <c r="O44" i="34"/>
  <c r="O36" i="34"/>
  <c r="P36" i="34"/>
  <c r="L28" i="34"/>
  <c r="O28" i="34"/>
  <c r="P20" i="34"/>
  <c r="O20" i="34"/>
  <c r="K20" i="34"/>
  <c r="N58" i="33"/>
  <c r="R50" i="33"/>
  <c r="P50" i="33"/>
  <c r="K50" i="33"/>
  <c r="N42" i="33"/>
  <c r="P42" i="33"/>
  <c r="R34" i="33"/>
  <c r="O34" i="33"/>
  <c r="O54" i="32"/>
  <c r="R54" i="32"/>
  <c r="P54" i="32"/>
  <c r="N46" i="32"/>
  <c r="P46" i="32"/>
  <c r="K46" i="32"/>
  <c r="R38" i="32"/>
  <c r="N38" i="32"/>
  <c r="L38" i="32"/>
  <c r="K38" i="32"/>
  <c r="O30" i="32"/>
  <c r="N30" i="32"/>
  <c r="L30" i="32"/>
  <c r="P30" i="32"/>
  <c r="L22" i="32"/>
  <c r="K22" i="32"/>
  <c r="R56" i="31"/>
  <c r="K56" i="31"/>
  <c r="L56" i="31"/>
  <c r="R48" i="31"/>
  <c r="R40" i="31"/>
  <c r="K40" i="31"/>
  <c r="L40" i="31"/>
  <c r="L32" i="31"/>
  <c r="R32" i="31"/>
  <c r="R512" i="30"/>
  <c r="N54" i="30"/>
  <c r="N46" i="30"/>
  <c r="R46" i="30"/>
  <c r="L46" i="30"/>
  <c r="P46" i="30"/>
  <c r="P38" i="30"/>
  <c r="N30" i="30"/>
  <c r="L30" i="30"/>
  <c r="K30" i="30"/>
  <c r="P22" i="30"/>
  <c r="K22" i="30"/>
  <c r="L22" i="30"/>
  <c r="N22" i="30"/>
  <c r="L245" i="40"/>
  <c r="L73" i="40"/>
  <c r="L145" i="40" s="1"/>
  <c r="L46" i="40"/>
  <c r="L24" i="40"/>
  <c r="L28" i="40"/>
  <c r="L56" i="40"/>
  <c r="L582" i="40"/>
  <c r="L46" i="36"/>
  <c r="L30" i="36"/>
  <c r="L40" i="36"/>
  <c r="L56" i="36"/>
  <c r="L245" i="34"/>
  <c r="L38" i="34"/>
  <c r="L46" i="34"/>
  <c r="L40" i="34"/>
  <c r="L54" i="34"/>
  <c r="L32" i="34"/>
  <c r="L48" i="34"/>
  <c r="L56" i="34"/>
  <c r="N44" i="38"/>
  <c r="N34" i="38"/>
  <c r="N36" i="38"/>
  <c r="N50" i="38"/>
  <c r="N26" i="38"/>
  <c r="N58" i="38"/>
  <c r="N73" i="34"/>
  <c r="N56" i="34"/>
  <c r="N32" i="34"/>
  <c r="N40" i="34"/>
  <c r="N48" i="34"/>
  <c r="N245" i="30"/>
  <c r="N26" i="30"/>
  <c r="N50" i="30"/>
  <c r="N582" i="30"/>
  <c r="N20" i="30"/>
  <c r="N40" i="30"/>
  <c r="N34" i="30"/>
  <c r="N58" i="30"/>
  <c r="N28" i="30"/>
  <c r="N36" i="30"/>
  <c r="N245" i="2"/>
  <c r="N419" i="2" s="1"/>
  <c r="N34" i="2"/>
  <c r="O245" i="38"/>
  <c r="O50" i="38"/>
  <c r="O52" i="38"/>
  <c r="O34" i="38"/>
  <c r="O58" i="38"/>
  <c r="O245" i="32"/>
  <c r="O486" i="32" s="1"/>
  <c r="O582" i="32"/>
  <c r="P245" i="40"/>
  <c r="P540" i="40" s="1"/>
  <c r="P582" i="40"/>
  <c r="P40" i="40"/>
  <c r="P48" i="40"/>
  <c r="P245" i="36"/>
  <c r="P658" i="36" s="1"/>
  <c r="P22" i="36"/>
  <c r="P54" i="36"/>
  <c r="P24" i="36"/>
  <c r="P32" i="36"/>
  <c r="P245" i="30"/>
  <c r="P26" i="30"/>
  <c r="P42" i="30"/>
  <c r="P24" i="30"/>
  <c r="P28" i="30"/>
  <c r="P44" i="30"/>
  <c r="P50" i="30"/>
  <c r="P582" i="30"/>
  <c r="P20" i="30"/>
  <c r="P48" i="30"/>
  <c r="P52" i="30"/>
  <c r="K245" i="40"/>
  <c r="K688" i="40" s="1"/>
  <c r="K24" i="40"/>
  <c r="K40" i="40"/>
  <c r="K32" i="40"/>
  <c r="K73" i="40"/>
  <c r="K157" i="40" s="1"/>
  <c r="M245" i="39"/>
  <c r="M557" i="39" s="1"/>
  <c r="M582" i="39"/>
  <c r="S73" i="39"/>
  <c r="S582" i="39"/>
  <c r="Q73" i="37"/>
  <c r="Q109" i="37" s="1"/>
  <c r="Q582" i="37"/>
  <c r="R245" i="37"/>
  <c r="R484" i="37" s="1"/>
  <c r="R28" i="37"/>
  <c r="R44" i="37"/>
  <c r="R52" i="37"/>
  <c r="R54" i="37"/>
  <c r="R36" i="37"/>
  <c r="R38" i="37"/>
  <c r="L245" i="35"/>
  <c r="L421" i="35" s="1"/>
  <c r="L26" i="35"/>
  <c r="L58" i="35"/>
  <c r="L28" i="35"/>
  <c r="L36" i="35"/>
  <c r="L44" i="35"/>
  <c r="L48" i="35"/>
  <c r="R32" i="33"/>
  <c r="R48" i="33"/>
  <c r="R582" i="33"/>
  <c r="R38" i="33"/>
  <c r="R24" i="33"/>
  <c r="K245" i="33"/>
  <c r="K54" i="33"/>
  <c r="K24" i="33"/>
  <c r="K40" i="33"/>
  <c r="K56" i="33"/>
  <c r="K22" i="33"/>
  <c r="K46" i="33"/>
  <c r="K48" i="33"/>
  <c r="K30" i="33"/>
  <c r="K73" i="33"/>
  <c r="K219" i="33" s="1"/>
  <c r="J245" i="32"/>
  <c r="J582" i="32"/>
  <c r="O221" i="39"/>
  <c r="R147" i="30"/>
  <c r="O56" i="39"/>
  <c r="N40" i="38"/>
  <c r="R32" i="38"/>
  <c r="R24" i="38"/>
  <c r="P58" i="37"/>
  <c r="R42" i="37"/>
  <c r="P34" i="37"/>
  <c r="R447" i="36"/>
  <c r="R431" i="36"/>
  <c r="R391" i="36"/>
  <c r="R375" i="36"/>
  <c r="R343" i="36"/>
  <c r="R44" i="36"/>
  <c r="L36" i="36"/>
  <c r="O28" i="36"/>
  <c r="N20" i="36"/>
  <c r="R54" i="40"/>
  <c r="K40" i="35"/>
  <c r="O54" i="34"/>
  <c r="N46" i="34"/>
  <c r="K30" i="34"/>
  <c r="K52" i="33"/>
  <c r="K36" i="33"/>
  <c r="K28" i="33"/>
  <c r="P48" i="32"/>
  <c r="R58" i="31"/>
  <c r="K50" i="31"/>
  <c r="R383" i="30"/>
  <c r="R97" i="30"/>
  <c r="P40" i="30"/>
  <c r="N50" i="39"/>
  <c r="N34" i="35"/>
  <c r="P44" i="39"/>
  <c r="P44" i="35"/>
  <c r="R26" i="35"/>
  <c r="R36" i="32"/>
  <c r="AC10" i="74"/>
  <c r="AA10" i="74"/>
  <c r="AI13" i="74"/>
  <c r="AB13" i="74"/>
  <c r="AG19" i="74"/>
  <c r="AH14" i="74"/>
  <c r="C110" i="50"/>
  <c r="AC16" i="74"/>
  <c r="AA12" i="74"/>
  <c r="D9" i="74"/>
  <c r="AG15" i="74"/>
  <c r="C127" i="61"/>
  <c r="C131" i="61"/>
  <c r="AI11" i="74"/>
  <c r="AC13" i="74"/>
  <c r="D85" i="59"/>
  <c r="C137" i="50"/>
  <c r="C81" i="50"/>
  <c r="C160" i="50"/>
  <c r="K66" i="59"/>
  <c r="M66" i="59" s="1"/>
  <c r="C188" i="50"/>
  <c r="C186" i="61"/>
  <c r="H102" i="50"/>
  <c r="L47" i="59"/>
  <c r="D47" i="59" s="1"/>
  <c r="K47" i="59"/>
  <c r="C87" i="50"/>
  <c r="AH15" i="74"/>
  <c r="AC15" i="74"/>
  <c r="AC19" i="74"/>
  <c r="AI9" i="74"/>
  <c r="AB17" i="74"/>
  <c r="AB10" i="74"/>
  <c r="AC14" i="74"/>
  <c r="AA9" i="74"/>
  <c r="AI17" i="74"/>
  <c r="AH19" i="74"/>
  <c r="C123" i="61"/>
  <c r="C83" i="61"/>
  <c r="AI15" i="74"/>
  <c r="AH11" i="74"/>
  <c r="L708" i="40"/>
  <c r="J580" i="40"/>
  <c r="C139" i="61"/>
  <c r="C162" i="61"/>
  <c r="D87" i="59"/>
  <c r="M87" i="59"/>
  <c r="L553" i="2"/>
  <c r="N171" i="40"/>
  <c r="N167" i="40"/>
  <c r="N223" i="40"/>
  <c r="N207" i="40"/>
  <c r="N163" i="40"/>
  <c r="N157" i="40"/>
  <c r="N85" i="40"/>
  <c r="N189" i="40"/>
  <c r="N191" i="40" s="1"/>
  <c r="R359" i="36"/>
  <c r="R407" i="30"/>
  <c r="K46" i="34"/>
  <c r="N36" i="35"/>
  <c r="O44" i="36"/>
  <c r="K58" i="37"/>
  <c r="L50" i="37"/>
  <c r="L32" i="38"/>
  <c r="P36" i="39"/>
  <c r="P44" i="40"/>
  <c r="O44" i="40"/>
  <c r="K52" i="36"/>
  <c r="P52" i="36"/>
  <c r="P48" i="35"/>
  <c r="K48" i="35"/>
  <c r="R48" i="35"/>
  <c r="R40" i="35"/>
  <c r="O40" i="35"/>
  <c r="P24" i="35"/>
  <c r="L24" i="35"/>
  <c r="K24" i="35"/>
  <c r="R30" i="34"/>
  <c r="P30" i="34"/>
  <c r="L22" i="34"/>
  <c r="O22" i="34"/>
  <c r="K22" i="34"/>
  <c r="K44" i="33"/>
  <c r="P44" i="33"/>
  <c r="L24" i="32"/>
  <c r="P24" i="32"/>
  <c r="K24" i="32"/>
  <c r="L34" i="31"/>
  <c r="K34" i="31"/>
  <c r="R476" i="30"/>
  <c r="R343" i="30"/>
  <c r="L56" i="30"/>
  <c r="P56" i="30"/>
  <c r="L48" i="30"/>
  <c r="K48" i="30"/>
  <c r="K32" i="30"/>
  <c r="N32" i="30"/>
  <c r="L28" i="39"/>
  <c r="L44" i="39"/>
  <c r="L22" i="39"/>
  <c r="L54" i="33"/>
  <c r="L58" i="33"/>
  <c r="L24" i="33"/>
  <c r="L56" i="33"/>
  <c r="L582" i="33"/>
  <c r="L26" i="33"/>
  <c r="L30" i="33"/>
  <c r="L34" i="33"/>
  <c r="L38" i="33"/>
  <c r="L42" i="33"/>
  <c r="L40" i="33"/>
  <c r="N44" i="35"/>
  <c r="N52" i="35"/>
  <c r="N46" i="31"/>
  <c r="N24" i="31"/>
  <c r="N44" i="31"/>
  <c r="N56" i="31"/>
  <c r="N28" i="31"/>
  <c r="N40" i="31"/>
  <c r="N48" i="31"/>
  <c r="O582" i="37"/>
  <c r="O20" i="37"/>
  <c r="O32" i="37"/>
  <c r="O54" i="35"/>
  <c r="O34" i="35"/>
  <c r="O73" i="31"/>
  <c r="O101" i="31" s="1"/>
  <c r="O582" i="31"/>
  <c r="R36" i="35"/>
  <c r="R28" i="35"/>
  <c r="R44" i="32"/>
  <c r="R46" i="32"/>
  <c r="R50" i="32"/>
  <c r="S73" i="35"/>
  <c r="S582" i="35"/>
  <c r="K582" i="38"/>
  <c r="K34" i="38"/>
  <c r="K54" i="38"/>
  <c r="K32" i="36"/>
  <c r="K40" i="36"/>
  <c r="K30" i="36"/>
  <c r="K58" i="36"/>
  <c r="R42" i="34"/>
  <c r="R20" i="34"/>
  <c r="R28" i="34"/>
  <c r="R36" i="34"/>
  <c r="R44" i="34"/>
  <c r="R52" i="34"/>
  <c r="R582" i="34"/>
  <c r="R58" i="34"/>
  <c r="K42" i="32"/>
  <c r="K54" i="32"/>
  <c r="K20" i="32"/>
  <c r="K73" i="32"/>
  <c r="K131" i="32" s="1"/>
  <c r="K30" i="32"/>
  <c r="K52" i="32"/>
  <c r="M227" i="37"/>
  <c r="L580" i="38"/>
  <c r="J580" i="37"/>
  <c r="J243" i="37"/>
  <c r="P73" i="36"/>
  <c r="N56" i="2"/>
  <c r="N24" i="2"/>
  <c r="K44" i="40"/>
  <c r="N56" i="32"/>
  <c r="N48" i="32"/>
  <c r="N40" i="32"/>
  <c r="N73" i="30"/>
  <c r="N26" i="2"/>
  <c r="N87" i="40"/>
  <c r="L38" i="40"/>
  <c r="F2486" i="5"/>
  <c r="F2482" i="5"/>
  <c r="F2473" i="5"/>
  <c r="F2459" i="5"/>
  <c r="F2449" i="5"/>
  <c r="F2419" i="5"/>
  <c r="F2401" i="5"/>
  <c r="F2397" i="5"/>
  <c r="F2390" i="5"/>
  <c r="F2386" i="5"/>
  <c r="F2364" i="5"/>
  <c r="F2357" i="5"/>
  <c r="F2353" i="5"/>
  <c r="F2339" i="5"/>
  <c r="F2314" i="5"/>
  <c r="F2301" i="5"/>
  <c r="F2287" i="5"/>
  <c r="F2267" i="5"/>
  <c r="F2257" i="5"/>
  <c r="F2253" i="5"/>
  <c r="F2246" i="5"/>
  <c r="F2239" i="5"/>
  <c r="F2212" i="5"/>
  <c r="F2208" i="5"/>
  <c r="F2197" i="5"/>
  <c r="F2192" i="5"/>
  <c r="F2186" i="5"/>
  <c r="F2173" i="5"/>
  <c r="F2160" i="5"/>
  <c r="F2154" i="5"/>
  <c r="F2138" i="5"/>
  <c r="F2126" i="5"/>
  <c r="F2122" i="5"/>
  <c r="F2114" i="5"/>
  <c r="F2074" i="5"/>
  <c r="F2069" i="5"/>
  <c r="F2065" i="5"/>
  <c r="F2055" i="5"/>
  <c r="F2051" i="5"/>
  <c r="F2043" i="5"/>
  <c r="F2021" i="5"/>
  <c r="F2016" i="5"/>
  <c r="F2012" i="5"/>
  <c r="F1993" i="5"/>
  <c r="F1989" i="5"/>
  <c r="F1985" i="5"/>
  <c r="F1979" i="5"/>
  <c r="F1963" i="5"/>
  <c r="F1948" i="5"/>
  <c r="F1944" i="5"/>
  <c r="F1939" i="5"/>
  <c r="F1931" i="5"/>
  <c r="F1910" i="5"/>
  <c r="F1895" i="5"/>
  <c r="F1888" i="5"/>
  <c r="F1884" i="5"/>
  <c r="F1871" i="5"/>
  <c r="F1867" i="5"/>
  <c r="F1844" i="5"/>
  <c r="F1839" i="5"/>
  <c r="F1835" i="5"/>
  <c r="F1803" i="5"/>
  <c r="F1798" i="5"/>
  <c r="F1790" i="5"/>
  <c r="F1775" i="5"/>
  <c r="F1771" i="5"/>
  <c r="F1767" i="5"/>
  <c r="F1758" i="5"/>
  <c r="F1743" i="5"/>
  <c r="F1735" i="5"/>
  <c r="F1729" i="5"/>
  <c r="F1721" i="5"/>
  <c r="F1717" i="5"/>
  <c r="F1709" i="5"/>
  <c r="F1705" i="5"/>
  <c r="F1695" i="5"/>
  <c r="F1690" i="5"/>
  <c r="F1681" i="5"/>
  <c r="F1677" i="5"/>
  <c r="F1673" i="5"/>
  <c r="F1647" i="5"/>
  <c r="F1637" i="5"/>
  <c r="F1631" i="5"/>
  <c r="F1624" i="5"/>
  <c r="F1611" i="5"/>
  <c r="F1606" i="5"/>
  <c r="F1602" i="5"/>
  <c r="F1594" i="5"/>
  <c r="F1590" i="5"/>
  <c r="F1582" i="5"/>
  <c r="F1578" i="5"/>
  <c r="F1570" i="5"/>
  <c r="F1560" i="5"/>
  <c r="F1556" i="5"/>
  <c r="F1552" i="5"/>
  <c r="F1548" i="5"/>
  <c r="F1542" i="5"/>
  <c r="F1535" i="5"/>
  <c r="F1532" i="5"/>
  <c r="F1480" i="5"/>
  <c r="F1526" i="5"/>
  <c r="F1518" i="5"/>
  <c r="F1510" i="5"/>
  <c r="F1490" i="5"/>
  <c r="F1478" i="5"/>
  <c r="F1527" i="5"/>
  <c r="F1511" i="5"/>
  <c r="C21" i="44"/>
  <c r="R559" i="36"/>
  <c r="R105" i="30"/>
  <c r="R117" i="30"/>
  <c r="R121" i="30"/>
  <c r="R173" i="30"/>
  <c r="R157" i="30"/>
  <c r="R123" i="30"/>
  <c r="R107" i="30"/>
  <c r="R149" i="30"/>
  <c r="N480" i="40"/>
  <c r="N464" i="40"/>
  <c r="N363" i="40"/>
  <c r="N339" i="40"/>
  <c r="R127" i="30"/>
  <c r="R101" i="30"/>
  <c r="R167" i="30"/>
  <c r="N83" i="40"/>
  <c r="O24" i="38"/>
  <c r="R58" i="37"/>
  <c r="R50" i="37"/>
  <c r="P26" i="37"/>
  <c r="R407" i="36"/>
  <c r="P44" i="36"/>
  <c r="R36" i="36"/>
  <c r="P20" i="36"/>
  <c r="L56" i="35"/>
  <c r="L40" i="35"/>
  <c r="N54" i="34"/>
  <c r="L30" i="34"/>
  <c r="N22" i="34"/>
  <c r="O52" i="33"/>
  <c r="R44" i="33"/>
  <c r="R36" i="33"/>
  <c r="R28" i="33"/>
  <c r="R20" i="33"/>
  <c r="P58" i="31"/>
  <c r="P50" i="31"/>
  <c r="P42" i="31"/>
  <c r="R34" i="31"/>
  <c r="R492" i="30"/>
  <c r="R468" i="30"/>
  <c r="R351" i="30"/>
  <c r="R129" i="30"/>
  <c r="R40" i="30"/>
  <c r="L46" i="39"/>
  <c r="N42" i="39"/>
  <c r="N26" i="35"/>
  <c r="O28" i="35"/>
  <c r="R30" i="35"/>
  <c r="R56" i="34"/>
  <c r="N508" i="40"/>
  <c r="O393" i="40"/>
  <c r="P52" i="40"/>
  <c r="K52" i="40"/>
  <c r="N52" i="40"/>
  <c r="K36" i="40"/>
  <c r="L36" i="40"/>
  <c r="N28" i="40"/>
  <c r="K28" i="40"/>
  <c r="O28" i="40"/>
  <c r="R20" i="40"/>
  <c r="K20" i="40"/>
  <c r="P20" i="40"/>
  <c r="L56" i="39"/>
  <c r="R56" i="39"/>
  <c r="N48" i="39"/>
  <c r="P48" i="39"/>
  <c r="R40" i="39"/>
  <c r="O40" i="39"/>
  <c r="L40" i="39"/>
  <c r="L32" i="39"/>
  <c r="N32" i="39"/>
  <c r="R32" i="39"/>
  <c r="P32" i="39"/>
  <c r="O32" i="39"/>
  <c r="N24" i="39"/>
  <c r="P24" i="39"/>
  <c r="L56" i="38"/>
  <c r="K56" i="38"/>
  <c r="P56" i="38"/>
  <c r="R48" i="38"/>
  <c r="L48" i="38"/>
  <c r="O48" i="38"/>
  <c r="P48" i="38"/>
  <c r="O40" i="38"/>
  <c r="L40" i="38"/>
  <c r="N32" i="38"/>
  <c r="O32" i="38"/>
  <c r="P32" i="38"/>
  <c r="K32" i="38"/>
  <c r="R553" i="30"/>
  <c r="P71" i="35"/>
  <c r="P243" i="35"/>
  <c r="N71" i="39"/>
  <c r="L712" i="39"/>
  <c r="L536" i="2"/>
  <c r="L40" i="2"/>
  <c r="L32" i="2"/>
  <c r="L24" i="2"/>
  <c r="P56" i="2"/>
  <c r="N478" i="40"/>
  <c r="N345" i="40"/>
  <c r="N377" i="40"/>
  <c r="N393" i="40"/>
  <c r="N417" i="40"/>
  <c r="O377" i="40"/>
  <c r="K24" i="38"/>
  <c r="R24" i="39"/>
  <c r="O36" i="40"/>
  <c r="L44" i="40"/>
  <c r="N36" i="40"/>
  <c r="O42" i="31"/>
  <c r="K48" i="32"/>
  <c r="P56" i="32"/>
  <c r="L40" i="32"/>
  <c r="O44" i="33"/>
  <c r="O36" i="33"/>
  <c r="O28" i="33"/>
  <c r="K20" i="33"/>
  <c r="L44" i="33"/>
  <c r="L36" i="33"/>
  <c r="L28" i="33"/>
  <c r="K54" i="34"/>
  <c r="O38" i="34"/>
  <c r="P54" i="34"/>
  <c r="P22" i="34"/>
  <c r="K56" i="35"/>
  <c r="O32" i="35"/>
  <c r="R56" i="35"/>
  <c r="L32" i="35"/>
  <c r="R52" i="36"/>
  <c r="O36" i="36"/>
  <c r="K20" i="36"/>
  <c r="K26" i="37"/>
  <c r="N58" i="39"/>
  <c r="N34" i="31"/>
  <c r="R56" i="30"/>
  <c r="R40" i="32"/>
  <c r="L58" i="37"/>
  <c r="N58" i="37"/>
  <c r="O42" i="37"/>
  <c r="K42" i="37"/>
  <c r="R34" i="37"/>
  <c r="O34" i="37"/>
  <c r="L34" i="37"/>
  <c r="N28" i="36"/>
  <c r="P28" i="36"/>
  <c r="L52" i="33"/>
  <c r="R52" i="33"/>
  <c r="N24" i="32"/>
  <c r="R24" i="32"/>
  <c r="L36" i="39"/>
  <c r="L34" i="39"/>
  <c r="L50" i="39"/>
  <c r="L54" i="39"/>
  <c r="N28" i="39"/>
  <c r="N36" i="39"/>
  <c r="N52" i="39"/>
  <c r="N58" i="35"/>
  <c r="N50" i="35"/>
  <c r="N42" i="35"/>
  <c r="O73" i="37"/>
  <c r="O117" i="37" s="1"/>
  <c r="O38" i="37"/>
  <c r="P22" i="39"/>
  <c r="P58" i="39"/>
  <c r="P34" i="35"/>
  <c r="P28" i="35"/>
  <c r="R20" i="32"/>
  <c r="R28" i="32"/>
  <c r="K26" i="38"/>
  <c r="K38" i="38"/>
  <c r="K58" i="38"/>
  <c r="K36" i="38"/>
  <c r="K73" i="38"/>
  <c r="K24" i="36"/>
  <c r="K54" i="36"/>
  <c r="K245" i="32"/>
  <c r="K582" i="32"/>
  <c r="L14" i="59"/>
  <c r="C30" i="59"/>
  <c r="M41" i="59"/>
  <c r="M43" i="59"/>
  <c r="O194" i="17"/>
  <c r="L71" i="31"/>
  <c r="L711" i="31"/>
  <c r="P243" i="33"/>
  <c r="R557" i="36"/>
  <c r="M557" i="2"/>
  <c r="M25" i="59"/>
  <c r="N151" i="40"/>
  <c r="N219" i="40"/>
  <c r="N203" i="40"/>
  <c r="N175" i="40"/>
  <c r="N165" i="40"/>
  <c r="L708" i="37"/>
  <c r="J71" i="37"/>
  <c r="N227" i="40"/>
  <c r="R44" i="40"/>
  <c r="N44" i="40"/>
  <c r="R36" i="40"/>
  <c r="P36" i="40"/>
  <c r="P56" i="39"/>
  <c r="N56" i="39"/>
  <c r="K56" i="39"/>
  <c r="P40" i="39"/>
  <c r="K40" i="39"/>
  <c r="N48" i="38"/>
  <c r="K48" i="38"/>
  <c r="P24" i="38"/>
  <c r="N24" i="38"/>
  <c r="L24" i="38"/>
  <c r="L26" i="37"/>
  <c r="N26" i="37"/>
  <c r="N52" i="36"/>
  <c r="O52" i="36"/>
  <c r="P36" i="36"/>
  <c r="K36" i="36"/>
  <c r="N36" i="36"/>
  <c r="K28" i="36"/>
  <c r="R28" i="36"/>
  <c r="L26" i="31"/>
  <c r="N26" i="31"/>
  <c r="L32" i="30"/>
  <c r="R32" i="30"/>
  <c r="L52" i="39"/>
  <c r="L73" i="39"/>
  <c r="L173" i="39" s="1"/>
  <c r="N582" i="39"/>
  <c r="N22" i="39"/>
  <c r="N30" i="39"/>
  <c r="O28" i="37"/>
  <c r="O48" i="37"/>
  <c r="O52" i="37"/>
  <c r="P26" i="39"/>
  <c r="P34" i="39"/>
  <c r="P46" i="39"/>
  <c r="P582" i="35"/>
  <c r="P46" i="35"/>
  <c r="K245" i="38"/>
  <c r="K672" i="38" s="1"/>
  <c r="K42" i="38"/>
  <c r="K20" i="38"/>
  <c r="K44" i="38"/>
  <c r="K245" i="36"/>
  <c r="K559" i="36" s="1"/>
  <c r="K582" i="36"/>
  <c r="K56" i="36"/>
  <c r="J245" i="34"/>
  <c r="J73" i="34"/>
  <c r="R245" i="34"/>
  <c r="R73" i="34"/>
  <c r="F1687" i="5"/>
  <c r="L709" i="32"/>
  <c r="R159" i="30"/>
  <c r="L708" i="32"/>
  <c r="K71" i="34"/>
  <c r="R52" i="40"/>
  <c r="L52" i="40"/>
  <c r="R28" i="40"/>
  <c r="P28" i="40"/>
  <c r="R48" i="39"/>
  <c r="K48" i="39"/>
  <c r="L24" i="39"/>
  <c r="K24" i="39"/>
  <c r="R56" i="38"/>
  <c r="O56" i="38"/>
  <c r="P40" i="38"/>
  <c r="R40" i="38"/>
  <c r="K40" i="38"/>
  <c r="K50" i="37"/>
  <c r="P50" i="37"/>
  <c r="K34" i="37"/>
  <c r="N34" i="37"/>
  <c r="K44" i="36"/>
  <c r="L44" i="36"/>
  <c r="R20" i="36"/>
  <c r="O20" i="36"/>
  <c r="R24" i="35"/>
  <c r="O24" i="35"/>
  <c r="P46" i="34"/>
  <c r="O46" i="34"/>
  <c r="R38" i="34"/>
  <c r="K38" i="34"/>
  <c r="R48" i="32"/>
  <c r="L48" i="32"/>
  <c r="N32" i="32"/>
  <c r="L32" i="32"/>
  <c r="N58" i="31"/>
  <c r="L58" i="31"/>
  <c r="K58" i="31"/>
  <c r="L50" i="31"/>
  <c r="N50" i="31"/>
  <c r="L42" i="31"/>
  <c r="N42" i="31"/>
  <c r="K42" i="31"/>
  <c r="O26" i="31"/>
  <c r="K26" i="31"/>
  <c r="R399" i="30"/>
  <c r="R359" i="30"/>
  <c r="K359" i="30"/>
  <c r="K40" i="30"/>
  <c r="L40" i="30"/>
  <c r="K24" i="30"/>
  <c r="L24" i="30"/>
  <c r="L245" i="39"/>
  <c r="L38" i="39"/>
  <c r="L42" i="39"/>
  <c r="L58" i="39"/>
  <c r="L245" i="33"/>
  <c r="L73" i="33"/>
  <c r="L119" i="33" s="1"/>
  <c r="L22" i="33"/>
  <c r="L48" i="33"/>
  <c r="N44" i="39"/>
  <c r="N34" i="39"/>
  <c r="N54" i="39"/>
  <c r="N73" i="35"/>
  <c r="N227" i="35" s="1"/>
  <c r="N28" i="35"/>
  <c r="N582" i="31"/>
  <c r="N54" i="31"/>
  <c r="N30" i="31"/>
  <c r="N20" i="31"/>
  <c r="N36" i="31"/>
  <c r="N52" i="31"/>
  <c r="O245" i="37"/>
  <c r="O652" i="37" s="1"/>
  <c r="O46" i="37"/>
  <c r="O36" i="37"/>
  <c r="O40" i="37"/>
  <c r="O44" i="37"/>
  <c r="O54" i="37"/>
  <c r="O245" i="35"/>
  <c r="O582" i="35"/>
  <c r="O20" i="35"/>
  <c r="O30" i="35"/>
  <c r="O58" i="35"/>
  <c r="O36" i="35"/>
  <c r="O44" i="35"/>
  <c r="O52" i="35"/>
  <c r="O73" i="35"/>
  <c r="P245" i="39"/>
  <c r="P582" i="39"/>
  <c r="P30" i="39"/>
  <c r="P50" i="39"/>
  <c r="P245" i="35"/>
  <c r="P684" i="35" s="1"/>
  <c r="P26" i="35"/>
  <c r="P58" i="35"/>
  <c r="P42" i="35"/>
  <c r="P50" i="35"/>
  <c r="P20" i="35"/>
  <c r="P36" i="35"/>
  <c r="P52" i="35"/>
  <c r="R245" i="35"/>
  <c r="R42" i="35"/>
  <c r="R50" i="35"/>
  <c r="R245" i="32"/>
  <c r="R30" i="32"/>
  <c r="R34" i="32"/>
  <c r="O682" i="40"/>
  <c r="J245" i="40"/>
  <c r="J73" i="40"/>
  <c r="J582" i="40"/>
  <c r="M42" i="59"/>
  <c r="O28" i="31"/>
  <c r="C591" i="38"/>
  <c r="I591" i="38" s="1"/>
  <c r="R245" i="38"/>
  <c r="R678" i="38" s="1"/>
  <c r="P54" i="35"/>
  <c r="R46" i="35"/>
  <c r="R38" i="35"/>
  <c r="P30" i="35"/>
  <c r="P22" i="35"/>
  <c r="N52" i="2"/>
  <c r="N44" i="2"/>
  <c r="N36" i="2"/>
  <c r="N28" i="2"/>
  <c r="N20" i="2"/>
  <c r="O44" i="32"/>
  <c r="O46" i="31"/>
  <c r="R80" i="16"/>
  <c r="V80" i="16"/>
  <c r="N243" i="34"/>
  <c r="N580" i="34"/>
  <c r="R71" i="38"/>
  <c r="L715" i="38"/>
  <c r="S80" i="16"/>
  <c r="O175" i="39"/>
  <c r="O121" i="39"/>
  <c r="O90" i="16"/>
  <c r="F1715" i="5"/>
  <c r="F1654" i="5"/>
  <c r="F1682" i="5"/>
  <c r="F1661" i="5"/>
  <c r="AH17" i="74"/>
  <c r="N245" i="37"/>
  <c r="N686" i="37" s="1"/>
  <c r="N73" i="37"/>
  <c r="N221" i="37" s="1"/>
  <c r="N245" i="33"/>
  <c r="N553" i="33" s="1"/>
  <c r="N73" i="33"/>
  <c r="N223" i="33" s="1"/>
  <c r="O245" i="39"/>
  <c r="O582" i="39"/>
  <c r="O245" i="33"/>
  <c r="O582" i="33"/>
  <c r="R245" i="40"/>
  <c r="R553" i="40" s="1"/>
  <c r="R73" i="40"/>
  <c r="R215" i="40" s="1"/>
  <c r="V135" i="44" s="1"/>
  <c r="J245" i="36"/>
  <c r="J73" i="36"/>
  <c r="J73" i="38"/>
  <c r="J211" i="38" s="1"/>
  <c r="R245" i="2"/>
  <c r="R692" i="2" s="1"/>
  <c r="R89" i="2"/>
  <c r="P56" i="37"/>
  <c r="R40" i="37"/>
  <c r="N24" i="37"/>
  <c r="O367" i="2"/>
  <c r="S40" i="40"/>
  <c r="Q24" i="35"/>
  <c r="N52" i="33"/>
  <c r="N44" i="33"/>
  <c r="R50" i="31"/>
  <c r="R42" i="31"/>
  <c r="P34" i="31"/>
  <c r="R24" i="30"/>
  <c r="K88" i="59"/>
  <c r="L88" i="59"/>
  <c r="R555" i="30"/>
  <c r="M544" i="36"/>
  <c r="M536" i="36"/>
  <c r="M528" i="36"/>
  <c r="M520" i="36"/>
  <c r="M453" i="36"/>
  <c r="M429" i="36"/>
  <c r="M405" i="36"/>
  <c r="M397" i="36"/>
  <c r="P58" i="36"/>
  <c r="N50" i="36"/>
  <c r="L42" i="36"/>
  <c r="R34" i="36"/>
  <c r="P26" i="36"/>
  <c r="O56" i="32"/>
  <c r="O40" i="32"/>
  <c r="O32" i="32"/>
  <c r="N56" i="30"/>
  <c r="C591" i="30"/>
  <c r="I591" i="30" s="1"/>
  <c r="K124" i="59"/>
  <c r="M124" i="59" s="1"/>
  <c r="D124" i="59" s="1"/>
  <c r="Q73" i="34"/>
  <c r="O52" i="32"/>
  <c r="O36" i="32"/>
  <c r="O20" i="32"/>
  <c r="O38" i="31"/>
  <c r="Q20" i="30"/>
  <c r="F1646" i="5"/>
  <c r="L165" i="38"/>
  <c r="K129" i="39"/>
  <c r="Q553" i="33"/>
  <c r="K115" i="39"/>
  <c r="AN4" i="51"/>
  <c r="Q16" i="51" s="1"/>
  <c r="M171" i="34"/>
  <c r="K71" i="33"/>
  <c r="O219" i="39"/>
  <c r="O97" i="39"/>
  <c r="O107" i="39"/>
  <c r="W80" i="16"/>
  <c r="P80" i="16"/>
  <c r="O80" i="16"/>
  <c r="F1586" i="5"/>
  <c r="F1567" i="5"/>
  <c r="F1629" i="5"/>
  <c r="F1648" i="5"/>
  <c r="F1656" i="5"/>
  <c r="F1663" i="5"/>
  <c r="F1700" i="5"/>
  <c r="N245" i="36"/>
  <c r="N656" i="36" s="1"/>
  <c r="N73" i="36"/>
  <c r="N221" i="36" s="1"/>
  <c r="O50" i="30"/>
  <c r="Q245" i="36"/>
  <c r="Q73" i="36"/>
  <c r="Q227" i="36" s="1"/>
  <c r="R245" i="39"/>
  <c r="R690" i="39" s="1"/>
  <c r="R73" i="39"/>
  <c r="J245" i="39"/>
  <c r="J73" i="39"/>
  <c r="J245" i="37"/>
  <c r="J73" i="37"/>
  <c r="J245" i="30"/>
  <c r="J589" i="30" s="1"/>
  <c r="J73" i="30"/>
  <c r="R73" i="38"/>
  <c r="N245" i="39"/>
  <c r="N688" i="39" s="1"/>
  <c r="N582" i="35"/>
  <c r="F1628" i="5"/>
  <c r="F1652" i="5"/>
  <c r="F1659" i="5"/>
  <c r="F1667" i="5"/>
  <c r="F1713" i="5"/>
  <c r="F1689" i="5"/>
  <c r="C591" i="33"/>
  <c r="I591" i="33" s="1"/>
  <c r="G591" i="33" s="1"/>
  <c r="O46" i="35"/>
  <c r="O22" i="35"/>
  <c r="O42" i="36"/>
  <c r="K34" i="36"/>
  <c r="O26" i="36"/>
  <c r="O56" i="37"/>
  <c r="L121" i="37"/>
  <c r="R24" i="37"/>
  <c r="K40" i="37"/>
  <c r="L30" i="35"/>
  <c r="L22" i="35"/>
  <c r="R26" i="31"/>
  <c r="R56" i="32"/>
  <c r="R32" i="32"/>
  <c r="L582" i="39"/>
  <c r="F1584" i="5"/>
  <c r="F1589" i="5"/>
  <c r="F1650" i="5"/>
  <c r="F1657" i="5"/>
  <c r="F1665" i="5"/>
  <c r="F1615" i="5"/>
  <c r="S24" i="39"/>
  <c r="S48" i="36"/>
  <c r="O30" i="30"/>
  <c r="N245" i="34"/>
  <c r="Q34" i="37"/>
  <c r="Q42" i="35"/>
  <c r="Q26" i="35"/>
  <c r="Q44" i="32"/>
  <c r="C173" i="61"/>
  <c r="D45" i="59"/>
  <c r="C151" i="50"/>
  <c r="C194" i="50"/>
  <c r="C126" i="61"/>
  <c r="K125" i="35"/>
  <c r="L79" i="16"/>
  <c r="R79" i="16"/>
  <c r="U79" i="16"/>
  <c r="O175" i="33"/>
  <c r="O157" i="33"/>
  <c r="C192" i="61"/>
  <c r="C118" i="61"/>
  <c r="C138" i="61"/>
  <c r="L580" i="36"/>
  <c r="M553" i="36"/>
  <c r="R561" i="36"/>
  <c r="L580" i="39"/>
  <c r="L712" i="40"/>
  <c r="N89" i="40"/>
  <c r="N559" i="40"/>
  <c r="M12" i="59"/>
  <c r="M22" i="59"/>
  <c r="K65" i="59"/>
  <c r="M65" i="59" s="1"/>
  <c r="M86" i="59"/>
  <c r="Q34" i="35"/>
  <c r="S34" i="35"/>
  <c r="M245" i="38"/>
  <c r="M73" i="38"/>
  <c r="O245" i="31"/>
  <c r="O34" i="31"/>
  <c r="O58" i="31"/>
  <c r="K123" i="59"/>
  <c r="L123" i="59"/>
  <c r="F2273" i="5"/>
  <c r="O54" i="31"/>
  <c r="O30" i="31"/>
  <c r="Q73" i="30"/>
  <c r="Q245" i="30"/>
  <c r="N73" i="2"/>
  <c r="P73" i="40"/>
  <c r="P89" i="40" s="1"/>
  <c r="P73" i="35"/>
  <c r="P227" i="35" s="1"/>
  <c r="P73" i="30"/>
  <c r="O48" i="32"/>
  <c r="O38" i="32"/>
  <c r="O24" i="32"/>
  <c r="O52" i="31"/>
  <c r="O20" i="31"/>
  <c r="Q73" i="2"/>
  <c r="Q54" i="40"/>
  <c r="S73" i="34"/>
  <c r="S32" i="34"/>
  <c r="Q38" i="33"/>
  <c r="O44" i="31"/>
  <c r="Q73" i="35"/>
  <c r="Q119" i="35" s="1"/>
  <c r="Q245" i="35"/>
  <c r="Q73" i="31"/>
  <c r="Q245" i="31"/>
  <c r="P73" i="39"/>
  <c r="J73" i="32"/>
  <c r="R73" i="35"/>
  <c r="R73" i="32"/>
  <c r="O73" i="32"/>
  <c r="O46" i="32"/>
  <c r="O22" i="32"/>
  <c r="O50" i="31"/>
  <c r="O36" i="31"/>
  <c r="Q32" i="39"/>
  <c r="Q73" i="32"/>
  <c r="Q113" i="32" s="1"/>
  <c r="Q245" i="32"/>
  <c r="S58" i="40"/>
  <c r="S56" i="38"/>
  <c r="S32" i="35"/>
  <c r="S56" i="40"/>
  <c r="S48" i="40"/>
  <c r="S24" i="40"/>
  <c r="Q28" i="39"/>
  <c r="M38" i="38"/>
  <c r="M30" i="38"/>
  <c r="Q32" i="36"/>
  <c r="Q44" i="34"/>
  <c r="Q36" i="34"/>
  <c r="Q28" i="34"/>
  <c r="Q58" i="33"/>
  <c r="S56" i="30"/>
  <c r="Q48" i="30"/>
  <c r="M120" i="59"/>
  <c r="D120" i="59" s="1"/>
  <c r="M126" i="59"/>
  <c r="D126" i="59" s="1"/>
  <c r="L159" i="31"/>
  <c r="K101" i="34"/>
  <c r="O151" i="33"/>
  <c r="O87" i="33"/>
  <c r="O205" i="33"/>
  <c r="O215" i="33"/>
  <c r="O105" i="33"/>
  <c r="O159" i="33"/>
  <c r="R243" i="2"/>
  <c r="L717" i="2"/>
  <c r="O123" i="33"/>
  <c r="L175" i="31"/>
  <c r="L163" i="31"/>
  <c r="L99" i="37"/>
  <c r="O213" i="39"/>
  <c r="O159" i="39"/>
  <c r="O169" i="39"/>
  <c r="O83" i="39"/>
  <c r="O147" i="39"/>
  <c r="O111" i="34"/>
  <c r="L113" i="32"/>
  <c r="L711" i="35"/>
  <c r="J580" i="38"/>
  <c r="L708" i="38"/>
  <c r="J71" i="38"/>
  <c r="L709" i="39"/>
  <c r="K71" i="39"/>
  <c r="R580" i="39"/>
  <c r="L711" i="40"/>
  <c r="L243" i="40"/>
  <c r="L71" i="40"/>
  <c r="N229" i="40"/>
  <c r="C149" i="61"/>
  <c r="U90" i="16"/>
  <c r="AN2" i="51"/>
  <c r="AB18" i="74"/>
  <c r="V5" i="74"/>
  <c r="O484" i="2"/>
  <c r="O73" i="2"/>
  <c r="O52" i="2"/>
  <c r="Q28" i="32"/>
  <c r="O28" i="32"/>
  <c r="N245" i="38"/>
  <c r="N73" i="38"/>
  <c r="J245" i="35"/>
  <c r="J73" i="35"/>
  <c r="L122" i="59"/>
  <c r="K122" i="59"/>
  <c r="F1786" i="5"/>
  <c r="R245" i="33"/>
  <c r="R561" i="33" s="1"/>
  <c r="R73" i="33"/>
  <c r="AC9" i="74"/>
  <c r="N245" i="32"/>
  <c r="N355" i="32" s="1"/>
  <c r="N73" i="32"/>
  <c r="N203" i="32" s="1"/>
  <c r="R73" i="37"/>
  <c r="P245" i="37"/>
  <c r="P73" i="37"/>
  <c r="J245" i="33"/>
  <c r="J73" i="33"/>
  <c r="F2279" i="5"/>
  <c r="S147" i="30"/>
  <c r="O417" i="2"/>
  <c r="Q52" i="36"/>
  <c r="Q44" i="36"/>
  <c r="Q36" i="36"/>
  <c r="Q28" i="36"/>
  <c r="Q20" i="36"/>
  <c r="Q52" i="35"/>
  <c r="Q32" i="33"/>
  <c r="Q34" i="31"/>
  <c r="Q50" i="30"/>
  <c r="S38" i="31"/>
  <c r="M121" i="59"/>
  <c r="D121" i="59" s="1"/>
  <c r="M127" i="59"/>
  <c r="D127" i="59" s="1"/>
  <c r="M125" i="59"/>
  <c r="D125" i="59" s="1"/>
  <c r="M56" i="39"/>
  <c r="M48" i="39"/>
  <c r="M40" i="39"/>
  <c r="F1781" i="5"/>
  <c r="M145" i="34"/>
  <c r="M209" i="34"/>
  <c r="M159" i="30"/>
  <c r="K85" i="39"/>
  <c r="O203" i="38"/>
  <c r="L209" i="34"/>
  <c r="K107" i="39"/>
  <c r="K125" i="39"/>
  <c r="E69" i="59"/>
  <c r="AI8" i="74"/>
  <c r="AG12" i="74"/>
  <c r="AH18" i="74"/>
  <c r="D8" i="74"/>
  <c r="AB12" i="74"/>
  <c r="AC8" i="74"/>
  <c r="S5" i="74"/>
  <c r="AI16" i="74"/>
  <c r="K45" i="59"/>
  <c r="E50" i="59"/>
  <c r="S2314" i="57"/>
  <c r="S2316" i="57" s="1"/>
  <c r="M23" i="59"/>
  <c r="AI12" i="74"/>
  <c r="S40" i="30"/>
  <c r="Q40" i="30"/>
  <c r="M119" i="59"/>
  <c r="D119" i="59" s="1"/>
  <c r="Q26" i="40"/>
  <c r="S24" i="38"/>
  <c r="F2276" i="5"/>
  <c r="M10" i="59"/>
  <c r="M62" i="59"/>
  <c r="R5" i="74"/>
  <c r="M139" i="17"/>
  <c r="Q48" i="40"/>
  <c r="Q40" i="40"/>
  <c r="Q32" i="40"/>
  <c r="Q24" i="40"/>
  <c r="S22" i="38"/>
  <c r="S36" i="32"/>
  <c r="Q36" i="32"/>
  <c r="S52" i="37"/>
  <c r="O387" i="2"/>
  <c r="M107" i="59"/>
  <c r="D107" i="59" s="1"/>
  <c r="M105" i="59"/>
  <c r="D105" i="59" s="1"/>
  <c r="F2272" i="5"/>
  <c r="L23" i="17"/>
  <c r="L21" i="17" s="1"/>
  <c r="F1737" i="5"/>
  <c r="Q22" i="38"/>
  <c r="Q435" i="33"/>
  <c r="F2093" i="5"/>
  <c r="F2349" i="5"/>
  <c r="F2309" i="5"/>
  <c r="O359" i="2"/>
  <c r="Q44" i="40"/>
  <c r="Q36" i="40"/>
  <c r="S36" i="39"/>
  <c r="S44" i="38"/>
  <c r="S32" i="37"/>
  <c r="S38" i="30"/>
  <c r="C591" i="36"/>
  <c r="I591" i="36" s="1"/>
  <c r="C591" i="35"/>
  <c r="I591" i="35" s="1"/>
  <c r="C591" i="34"/>
  <c r="I591" i="34" s="1"/>
  <c r="R591" i="34" s="1"/>
  <c r="F1967" i="5"/>
  <c r="F2219" i="5"/>
  <c r="F2205" i="5"/>
  <c r="M213" i="34"/>
  <c r="M159" i="34"/>
  <c r="M189" i="34"/>
  <c r="M191" i="34" s="1"/>
  <c r="M151" i="34"/>
  <c r="M149" i="34"/>
  <c r="M147" i="34"/>
  <c r="M205" i="34"/>
  <c r="M219" i="34"/>
  <c r="T946" i="57"/>
  <c r="T948" i="57" s="1"/>
  <c r="T950" i="57" s="1"/>
  <c r="T951" i="57" s="1"/>
  <c r="T952" i="57" s="1"/>
  <c r="T953" i="57" s="1"/>
  <c r="T954" i="57" s="1"/>
  <c r="T955" i="57" s="1"/>
  <c r="T956" i="57" s="1"/>
  <c r="T957" i="57" s="1"/>
  <c r="T958" i="57" s="1"/>
  <c r="T959" i="57" s="1"/>
  <c r="T960" i="57" s="1"/>
  <c r="T961" i="57" s="1"/>
  <c r="T962" i="57" s="1"/>
  <c r="T963" i="57" s="1"/>
  <c r="T964" i="57" s="1"/>
  <c r="T965" i="57" s="1"/>
  <c r="T966" i="57" s="1"/>
  <c r="T967" i="57" s="1"/>
  <c r="T968" i="57" s="1"/>
  <c r="T969" i="57" s="1"/>
  <c r="T970" i="57" s="1"/>
  <c r="T971" i="57" s="1"/>
  <c r="T972" i="57" s="1"/>
  <c r="T973" i="57" s="1"/>
  <c r="T974" i="57" s="1"/>
  <c r="T975" i="57" s="1"/>
  <c r="T976" i="57" s="1"/>
  <c r="T977" i="57" s="1"/>
  <c r="T978" i="57" s="1"/>
  <c r="T979" i="57" s="1"/>
  <c r="T980" i="57" s="1"/>
  <c r="T981" i="57" s="1"/>
  <c r="T982" i="57" s="1"/>
  <c r="T983" i="57" s="1"/>
  <c r="T984" i="57" s="1"/>
  <c r="T985" i="57" s="1"/>
  <c r="T986" i="57" s="1"/>
  <c r="T987" i="57" s="1"/>
  <c r="T988" i="57" s="1"/>
  <c r="T989" i="57" s="1"/>
  <c r="T990" i="57" s="1"/>
  <c r="T991" i="57" s="1"/>
  <c r="T992" i="57" s="1"/>
  <c r="T993" i="57" s="1"/>
  <c r="T994" i="57" s="1"/>
  <c r="T995" i="57" s="1"/>
  <c r="T996" i="57" s="1"/>
  <c r="T997" i="57" s="1"/>
  <c r="T998" i="57" s="1"/>
  <c r="T999" i="57" s="1"/>
  <c r="T1000" i="57" s="1"/>
  <c r="T1001" i="57" s="1"/>
  <c r="T1002" i="57" s="1"/>
  <c r="T1003" i="57" s="1"/>
  <c r="T1004" i="57" s="1"/>
  <c r="T1005" i="57" s="1"/>
  <c r="T1006" i="57" s="1"/>
  <c r="T1007" i="57" s="1"/>
  <c r="T1008" i="57" s="1"/>
  <c r="T1009" i="57" s="1"/>
  <c r="T1010" i="57" s="1"/>
  <c r="T1011" i="57" s="1"/>
  <c r="T1012" i="57" s="1"/>
  <c r="T1013" i="57" s="1"/>
  <c r="T1014" i="57" s="1"/>
  <c r="T1015" i="57" s="1"/>
  <c r="T1016" i="57" s="1"/>
  <c r="T947" i="57"/>
  <c r="T949" i="57" s="1"/>
  <c r="O103" i="36"/>
  <c r="C80" i="50"/>
  <c r="N71" i="2"/>
  <c r="N243" i="2"/>
  <c r="L111" i="31"/>
  <c r="L195" i="31"/>
  <c r="L165" i="34"/>
  <c r="L121" i="34"/>
  <c r="L163" i="37"/>
  <c r="O215" i="39"/>
  <c r="O111" i="39"/>
  <c r="L189" i="40"/>
  <c r="L191" i="40" s="1"/>
  <c r="O101" i="39"/>
  <c r="O171" i="39"/>
  <c r="K203" i="35"/>
  <c r="O217" i="39"/>
  <c r="O167" i="39"/>
  <c r="J580" i="32"/>
  <c r="AK2" i="51"/>
  <c r="AA11" i="74"/>
  <c r="AC11" i="74"/>
  <c r="AB15" i="74"/>
  <c r="AG10" i="74"/>
  <c r="AC18" i="74"/>
  <c r="D10" i="74"/>
  <c r="S52" i="30"/>
  <c r="Q52" i="30"/>
  <c r="N245" i="31"/>
  <c r="N73" i="31"/>
  <c r="O24" i="30"/>
  <c r="O34" i="30"/>
  <c r="O46" i="30"/>
  <c r="O56" i="30"/>
  <c r="O26" i="30"/>
  <c r="O38" i="30"/>
  <c r="O48" i="30"/>
  <c r="O58" i="30"/>
  <c r="O22" i="30"/>
  <c r="O32" i="30"/>
  <c r="O42" i="30"/>
  <c r="O54" i="30"/>
  <c r="P245" i="38"/>
  <c r="P73" i="38"/>
  <c r="P245" i="34"/>
  <c r="P73" i="34"/>
  <c r="R245" i="31"/>
  <c r="S73" i="2"/>
  <c r="S24" i="2"/>
  <c r="L109" i="59"/>
  <c r="M104" i="59"/>
  <c r="D104" i="59" s="1"/>
  <c r="F2312" i="5"/>
  <c r="F2244" i="5"/>
  <c r="F2044" i="5"/>
  <c r="F1980" i="5"/>
  <c r="F1937" i="5"/>
  <c r="F1900" i="5"/>
  <c r="F1820" i="5"/>
  <c r="F1784" i="5"/>
  <c r="F1761" i="5"/>
  <c r="F2050" i="5"/>
  <c r="F1938" i="5"/>
  <c r="F1883" i="5"/>
  <c r="F1904" i="5"/>
  <c r="F1902" i="5"/>
  <c r="F1822" i="5"/>
  <c r="F1742" i="5"/>
  <c r="F2188" i="5"/>
  <c r="F1981" i="5"/>
  <c r="F1935" i="5"/>
  <c r="F1898" i="5"/>
  <c r="F1819" i="5"/>
  <c r="F1828" i="5"/>
  <c r="F1756" i="5"/>
  <c r="C161" i="61"/>
  <c r="AA15" i="74"/>
  <c r="AH16" i="74"/>
  <c r="AB19" i="74"/>
  <c r="AB8" i="74"/>
  <c r="O40" i="30"/>
  <c r="AH13" i="74"/>
  <c r="AA14" i="74"/>
  <c r="AG16" i="74"/>
  <c r="U5" i="74"/>
  <c r="M530" i="2"/>
  <c r="M476" i="2"/>
  <c r="M439" i="2"/>
  <c r="M375" i="2"/>
  <c r="M345" i="2"/>
  <c r="M73" i="2"/>
  <c r="J245" i="31"/>
  <c r="J73" i="31"/>
  <c r="C646" i="35"/>
  <c r="I646" i="35" s="1"/>
  <c r="G646" i="35" s="1"/>
  <c r="C646" i="36"/>
  <c r="I646" i="36" s="1"/>
  <c r="C646" i="39"/>
  <c r="I646" i="39" s="1"/>
  <c r="C646" i="38"/>
  <c r="I646" i="38" s="1"/>
  <c r="F1827" i="5"/>
  <c r="M103" i="59"/>
  <c r="D103" i="59" s="1"/>
  <c r="K108" i="59"/>
  <c r="M108" i="59" s="1"/>
  <c r="D108" i="59" s="1"/>
  <c r="J109" i="59"/>
  <c r="E110" i="59" s="1"/>
  <c r="M524" i="2"/>
  <c r="M470" i="2"/>
  <c r="M433" i="2"/>
  <c r="M393" i="2"/>
  <c r="M369" i="2"/>
  <c r="M339" i="2"/>
  <c r="M56" i="2"/>
  <c r="M40" i="2"/>
  <c r="M32" i="2"/>
  <c r="M24" i="2"/>
  <c r="S52" i="40"/>
  <c r="M52" i="39"/>
  <c r="M530" i="36"/>
  <c r="M476" i="36"/>
  <c r="M455" i="36"/>
  <c r="M447" i="36"/>
  <c r="M439" i="36"/>
  <c r="M383" i="36"/>
  <c r="M367" i="36"/>
  <c r="M73" i="36"/>
  <c r="Q30" i="36"/>
  <c r="Q56" i="33"/>
  <c r="Q30" i="31"/>
  <c r="Q38" i="30"/>
  <c r="Q22" i="30"/>
  <c r="M245" i="40"/>
  <c r="M451" i="40" s="1"/>
  <c r="M73" i="40"/>
  <c r="S245" i="38"/>
  <c r="S32" i="38"/>
  <c r="F1727" i="5"/>
  <c r="F1732" i="5"/>
  <c r="F1754" i="5"/>
  <c r="F1780" i="5"/>
  <c r="M106" i="59"/>
  <c r="D106" i="59" s="1"/>
  <c r="F2042" i="5"/>
  <c r="F2238" i="5"/>
  <c r="F2247" i="5"/>
  <c r="F2277" i="5"/>
  <c r="F2269" i="5"/>
  <c r="F2281" i="5"/>
  <c r="F2361" i="5"/>
  <c r="F2310" i="5"/>
  <c r="F2282" i="5"/>
  <c r="F2271" i="5"/>
  <c r="F2275" i="5"/>
  <c r="F2202" i="5"/>
  <c r="F2162" i="5"/>
  <c r="F2049" i="5"/>
  <c r="F2145" i="5"/>
  <c r="F2033" i="5"/>
  <c r="F1936" i="5"/>
  <c r="F1941" i="5"/>
  <c r="F1903" i="5"/>
  <c r="F1901" i="5"/>
  <c r="F1899" i="5"/>
  <c r="F1821" i="5"/>
  <c r="F1831" i="5"/>
  <c r="F1787" i="5"/>
  <c r="F1765" i="5"/>
  <c r="F2360" i="5"/>
  <c r="F2283" i="5"/>
  <c r="F2280" i="5"/>
  <c r="F2270" i="5"/>
  <c r="F2274" i="5"/>
  <c r="F2278" i="5"/>
  <c r="F2285" i="5"/>
  <c r="F2265" i="5"/>
  <c r="F2232" i="5"/>
  <c r="F2204" i="5"/>
  <c r="F2190" i="5"/>
  <c r="F2094" i="5"/>
  <c r="F2092" i="5"/>
  <c r="F2064" i="5"/>
  <c r="F2088" i="5"/>
  <c r="F2035" i="5"/>
  <c r="M445" i="2"/>
  <c r="M351" i="2"/>
  <c r="O20" i="2"/>
  <c r="Q20" i="2"/>
  <c r="S245" i="40"/>
  <c r="S73" i="40"/>
  <c r="E128" i="59"/>
  <c r="E129" i="59" s="1"/>
  <c r="M245" i="35"/>
  <c r="M73" i="35"/>
  <c r="F2375" i="5"/>
  <c r="F1854" i="5"/>
  <c r="I478" i="30"/>
  <c r="M542" i="2"/>
  <c r="M518" i="2"/>
  <c r="O480" i="2"/>
  <c r="M427" i="2"/>
  <c r="M395" i="2"/>
  <c r="M387" i="2"/>
  <c r="M357" i="2"/>
  <c r="S30" i="40"/>
  <c r="S22" i="40"/>
  <c r="Q38" i="35"/>
  <c r="S56" i="34"/>
  <c r="S40" i="34"/>
  <c r="S24" i="34"/>
  <c r="Q34" i="33"/>
  <c r="M28" i="33"/>
  <c r="Q46" i="30"/>
  <c r="C591" i="40"/>
  <c r="I591" i="40" s="1"/>
  <c r="G591" i="40" s="1"/>
  <c r="C591" i="39"/>
  <c r="I591" i="39" s="1"/>
  <c r="G591" i="39" s="1"/>
  <c r="F2500" i="5"/>
  <c r="F2526" i="5"/>
  <c r="F2502" i="5"/>
  <c r="F2514" i="5"/>
  <c r="F2524" i="5"/>
  <c r="F2497" i="5"/>
  <c r="F2503" i="5"/>
  <c r="F2507" i="5"/>
  <c r="F2511" i="5"/>
  <c r="F2518" i="5"/>
  <c r="F2513" i="5"/>
  <c r="F2523" i="5"/>
  <c r="F2504" i="5"/>
  <c r="F2519" i="5"/>
  <c r="F2522" i="5"/>
  <c r="F2509" i="5"/>
  <c r="F2525" i="5"/>
  <c r="F2521" i="5"/>
  <c r="F2501" i="5"/>
  <c r="F2506" i="5"/>
  <c r="F2510" i="5"/>
  <c r="F2517" i="5"/>
  <c r="F2515" i="5"/>
  <c r="F2498" i="5"/>
  <c r="F2508" i="5"/>
  <c r="F2512" i="5"/>
  <c r="F2499" i="5"/>
  <c r="F2505" i="5"/>
  <c r="F2516" i="5"/>
  <c r="F2520" i="5"/>
  <c r="F2330" i="5"/>
  <c r="F2331" i="5"/>
  <c r="F2495" i="5"/>
  <c r="F2480" i="5"/>
  <c r="F2496" i="5"/>
  <c r="F2460" i="5"/>
  <c r="F2457" i="5"/>
  <c r="F2494" i="5"/>
  <c r="F2458" i="5"/>
  <c r="F2469" i="5"/>
  <c r="F2440" i="5"/>
  <c r="F2436" i="5"/>
  <c r="F2432" i="5"/>
  <c r="F2428" i="5"/>
  <c r="F2424" i="5"/>
  <c r="F2421" i="5"/>
  <c r="F2430" i="5"/>
  <c r="F2426" i="5"/>
  <c r="F2439" i="5"/>
  <c r="F2435" i="5"/>
  <c r="F2431" i="5"/>
  <c r="F2427" i="5"/>
  <c r="F2423" i="5"/>
  <c r="F2446" i="5"/>
  <c r="F2420" i="5"/>
  <c r="F2418" i="5"/>
  <c r="F2441" i="5"/>
  <c r="F2437" i="5"/>
  <c r="F2433" i="5"/>
  <c r="F2429" i="5"/>
  <c r="F2425" i="5"/>
  <c r="F2443" i="5"/>
  <c r="F2456" i="5"/>
  <c r="F2438" i="5"/>
  <c r="F2434" i="5"/>
  <c r="F2422" i="5"/>
  <c r="F2444" i="5"/>
  <c r="F2451" i="5"/>
  <c r="F2416" i="5"/>
  <c r="F2373" i="5"/>
  <c r="F2372" i="5"/>
  <c r="I123" i="40"/>
  <c r="N123" i="40" s="1"/>
  <c r="V83" i="44" s="1"/>
  <c r="I123" i="39"/>
  <c r="I97" i="39"/>
  <c r="G97" i="39" s="1"/>
  <c r="I205" i="35"/>
  <c r="G205" i="35" s="1"/>
  <c r="I476" i="40"/>
  <c r="G476" i="40" s="1"/>
  <c r="M163" i="34"/>
  <c r="M175" i="34"/>
  <c r="M173" i="34"/>
  <c r="M165" i="34"/>
  <c r="M167" i="34"/>
  <c r="M225" i="34"/>
  <c r="M217" i="34"/>
  <c r="M195" i="34"/>
  <c r="M165" i="37"/>
  <c r="K169" i="34"/>
  <c r="K145" i="34"/>
  <c r="K173" i="34"/>
  <c r="O87" i="36"/>
  <c r="N580" i="2"/>
  <c r="K87" i="34"/>
  <c r="K189" i="34"/>
  <c r="K191" i="34" s="1"/>
  <c r="K111" i="34"/>
  <c r="K121" i="34"/>
  <c r="L203" i="37"/>
  <c r="L219" i="37"/>
  <c r="L109" i="37"/>
  <c r="L125" i="37"/>
  <c r="L167" i="37"/>
  <c r="L195" i="37"/>
  <c r="L217" i="37"/>
  <c r="L189" i="37"/>
  <c r="L191" i="37" s="1"/>
  <c r="L205" i="38"/>
  <c r="L195" i="38"/>
  <c r="L111" i="37"/>
  <c r="L127" i="37"/>
  <c r="K117" i="34"/>
  <c r="K119" i="34"/>
  <c r="L145" i="37"/>
  <c r="L121" i="38"/>
  <c r="L149" i="32"/>
  <c r="L183" i="32"/>
  <c r="L103" i="32"/>
  <c r="L171" i="32"/>
  <c r="L229" i="32"/>
  <c r="K99" i="34"/>
  <c r="K163" i="34"/>
  <c r="K195" i="34"/>
  <c r="K129" i="34"/>
  <c r="K209" i="34"/>
  <c r="O107" i="36"/>
  <c r="L107" i="37"/>
  <c r="L123" i="37"/>
  <c r="L97" i="37"/>
  <c r="L113" i="37"/>
  <c r="L129" i="37"/>
  <c r="L171" i="37"/>
  <c r="L205" i="37"/>
  <c r="K111" i="38"/>
  <c r="L207" i="37"/>
  <c r="K209" i="38"/>
  <c r="O121" i="33"/>
  <c r="K103" i="34"/>
  <c r="K213" i="34"/>
  <c r="L111" i="38"/>
  <c r="L103" i="37"/>
  <c r="K105" i="34"/>
  <c r="L225" i="32"/>
  <c r="K127" i="35"/>
  <c r="K107" i="34"/>
  <c r="K167" i="34"/>
  <c r="O89" i="36"/>
  <c r="L227" i="37"/>
  <c r="L101" i="37"/>
  <c r="L117" i="37"/>
  <c r="L159" i="37"/>
  <c r="L175" i="37"/>
  <c r="L209" i="37"/>
  <c r="L209" i="38"/>
  <c r="L167" i="38"/>
  <c r="L119" i="37"/>
  <c r="L169" i="37"/>
  <c r="K219" i="34"/>
  <c r="L151" i="37"/>
  <c r="K165" i="34"/>
  <c r="K151" i="34"/>
  <c r="U85" i="16"/>
  <c r="L715" i="33"/>
  <c r="L709" i="38"/>
  <c r="K71" i="38"/>
  <c r="R580" i="38"/>
  <c r="R243" i="38"/>
  <c r="T79" i="16"/>
  <c r="M79" i="16"/>
  <c r="J243" i="36"/>
  <c r="O227" i="39"/>
  <c r="C134" i="61"/>
  <c r="P71" i="39"/>
  <c r="O223" i="39"/>
  <c r="C146" i="50"/>
  <c r="C180" i="61"/>
  <c r="C89" i="61"/>
  <c r="K89" i="34"/>
  <c r="Q52" i="2"/>
  <c r="Q42" i="40"/>
  <c r="S42" i="40"/>
  <c r="Q20" i="37"/>
  <c r="M40" i="35"/>
  <c r="Q40" i="35"/>
  <c r="Q44" i="2"/>
  <c r="S44" i="2"/>
  <c r="Q36" i="2"/>
  <c r="O36" i="2"/>
  <c r="O28" i="2"/>
  <c r="Q28" i="2"/>
  <c r="Q50" i="37"/>
  <c r="S50" i="37"/>
  <c r="Q24" i="37"/>
  <c r="Q129" i="36"/>
  <c r="S46" i="36"/>
  <c r="O44" i="2"/>
  <c r="Q127" i="36"/>
  <c r="Q83" i="36"/>
  <c r="Q85" i="36"/>
  <c r="O36" i="30"/>
  <c r="Q36" i="30"/>
  <c r="S36" i="30"/>
  <c r="S28" i="30"/>
  <c r="Q28" i="30"/>
  <c r="O28" i="30"/>
  <c r="S20" i="30"/>
  <c r="O20" i="30"/>
  <c r="O245" i="30"/>
  <c r="O44" i="30"/>
  <c r="O52" i="30"/>
  <c r="O73" i="30"/>
  <c r="O101" i="30" s="1"/>
  <c r="Q52" i="37"/>
  <c r="Q245" i="37"/>
  <c r="Q644" i="37" s="1"/>
  <c r="Q44" i="37"/>
  <c r="S28" i="36"/>
  <c r="S24" i="36"/>
  <c r="S36" i="36"/>
  <c r="S52" i="36"/>
  <c r="S32" i="40"/>
  <c r="M73" i="39"/>
  <c r="M99" i="39" s="1"/>
  <c r="M54" i="39"/>
  <c r="M32" i="39"/>
  <c r="M24" i="39"/>
  <c r="M516" i="36"/>
  <c r="M494" i="36"/>
  <c r="M478" i="36"/>
  <c r="M470" i="36"/>
  <c r="M441" i="36"/>
  <c r="M425" i="36"/>
  <c r="M417" i="36"/>
  <c r="M377" i="36"/>
  <c r="M353" i="36"/>
  <c r="M345" i="36"/>
  <c r="Q115" i="36"/>
  <c r="M56" i="36"/>
  <c r="S56" i="36"/>
  <c r="M48" i="36"/>
  <c r="M40" i="36"/>
  <c r="Q40" i="36"/>
  <c r="M32" i="36"/>
  <c r="M24" i="36"/>
  <c r="M56" i="35"/>
  <c r="Q56" i="35"/>
  <c r="M34" i="35"/>
  <c r="M52" i="34"/>
  <c r="M36" i="34"/>
  <c r="S20" i="34"/>
  <c r="Q20" i="34"/>
  <c r="S58" i="33"/>
  <c r="S52" i="32"/>
  <c r="Q52" i="32"/>
  <c r="P676" i="33"/>
  <c r="P73" i="33"/>
  <c r="M73" i="31"/>
  <c r="M245" i="31"/>
  <c r="M538" i="31" s="1"/>
  <c r="O542" i="2"/>
  <c r="S34" i="2"/>
  <c r="Q56" i="37"/>
  <c r="Q40" i="37"/>
  <c r="M52" i="35"/>
  <c r="M30" i="35"/>
  <c r="Q30" i="35"/>
  <c r="M24" i="35"/>
  <c r="M46" i="38"/>
  <c r="S46" i="38"/>
  <c r="Q54" i="37"/>
  <c r="Q38" i="37"/>
  <c r="S38" i="37"/>
  <c r="Q54" i="31"/>
  <c r="S54" i="31"/>
  <c r="S245" i="31"/>
  <c r="S431" i="31" s="1"/>
  <c r="S26" i="31"/>
  <c r="F1823" i="5"/>
  <c r="F2009" i="5"/>
  <c r="F2178" i="5"/>
  <c r="F2333" i="5"/>
  <c r="F2217" i="5"/>
  <c r="F2193" i="5"/>
  <c r="F2059" i="5"/>
  <c r="F1914" i="5"/>
  <c r="F1924" i="5"/>
  <c r="F1751" i="5"/>
  <c r="M58" i="39"/>
  <c r="M50" i="39"/>
  <c r="M42" i="39"/>
  <c r="M34" i="39"/>
  <c r="S36" i="37"/>
  <c r="Q28" i="37"/>
  <c r="M526" i="36"/>
  <c r="M480" i="36"/>
  <c r="M464" i="36"/>
  <c r="M443" i="36"/>
  <c r="M403" i="36"/>
  <c r="M395" i="36"/>
  <c r="M387" i="36"/>
  <c r="M355" i="36"/>
  <c r="M347" i="36"/>
  <c r="Q111" i="36"/>
  <c r="Q105" i="36"/>
  <c r="Q544" i="35"/>
  <c r="O512" i="32"/>
  <c r="O445" i="32"/>
  <c r="O429" i="32"/>
  <c r="O373" i="32"/>
  <c r="S30" i="32"/>
  <c r="F1777" i="5"/>
  <c r="F2030" i="5"/>
  <c r="F2241" i="5"/>
  <c r="F2262" i="5"/>
  <c r="M389" i="36"/>
  <c r="M381" i="36"/>
  <c r="M373" i="36"/>
  <c r="M365" i="36"/>
  <c r="M357" i="36"/>
  <c r="M349" i="36"/>
  <c r="M341" i="36"/>
  <c r="M52" i="36"/>
  <c r="M44" i="36"/>
  <c r="M36" i="36"/>
  <c r="M28" i="36"/>
  <c r="M50" i="31"/>
  <c r="C591" i="32"/>
  <c r="I591" i="32" s="1"/>
  <c r="C591" i="31"/>
  <c r="I591" i="31" s="1"/>
  <c r="F1779" i="5"/>
  <c r="F1785" i="5"/>
  <c r="F1797" i="5"/>
  <c r="F1795" i="5"/>
  <c r="F1813" i="5"/>
  <c r="F1834" i="5"/>
  <c r="F1826" i="5"/>
  <c r="F1878" i="5"/>
  <c r="F1923" i="5"/>
  <c r="F1975" i="5"/>
  <c r="F2018" i="5"/>
  <c r="F2147" i="5"/>
  <c r="F2184" i="5"/>
  <c r="F2201" i="5"/>
  <c r="F2132" i="5"/>
  <c r="F2264" i="5"/>
  <c r="F2250" i="5"/>
  <c r="F1856" i="5"/>
  <c r="F1815" i="5"/>
  <c r="F1506" i="5"/>
  <c r="F1960" i="5"/>
  <c r="F1999" i="5"/>
  <c r="F2061" i="5"/>
  <c r="F2139" i="5"/>
  <c r="F1857" i="5"/>
  <c r="L243" i="2"/>
  <c r="L713" i="2"/>
  <c r="O147" i="33"/>
  <c r="O101" i="33"/>
  <c r="O117" i="33"/>
  <c r="O131" i="33"/>
  <c r="O171" i="33"/>
  <c r="O195" i="33"/>
  <c r="O217" i="33"/>
  <c r="O85" i="33"/>
  <c r="O207" i="33"/>
  <c r="O127" i="33"/>
  <c r="O111" i="33"/>
  <c r="O115" i="33"/>
  <c r="O99" i="33"/>
  <c r="O109" i="33"/>
  <c r="O125" i="33"/>
  <c r="O163" i="33"/>
  <c r="O209" i="33"/>
  <c r="O219" i="33"/>
  <c r="O165" i="33"/>
  <c r="O119" i="33"/>
  <c r="O103" i="33"/>
  <c r="O161" i="33"/>
  <c r="O107" i="33"/>
  <c r="V90" i="16"/>
  <c r="N90" i="16"/>
  <c r="Q90" i="16"/>
  <c r="T90" i="16"/>
  <c r="R90" i="16"/>
  <c r="M90" i="16"/>
  <c r="L90" i="16"/>
  <c r="S90" i="16"/>
  <c r="M553" i="33"/>
  <c r="O83" i="33"/>
  <c r="O169" i="33"/>
  <c r="O213" i="33"/>
  <c r="O167" i="33"/>
  <c r="O113" i="33"/>
  <c r="O97" i="37"/>
  <c r="O85" i="37"/>
  <c r="O165" i="37"/>
  <c r="O125" i="37"/>
  <c r="O165" i="40"/>
  <c r="O203" i="33"/>
  <c r="O223" i="33"/>
  <c r="O173" i="33"/>
  <c r="O159" i="37"/>
  <c r="O189" i="33"/>
  <c r="O191" i="33" s="1"/>
  <c r="O129" i="33"/>
  <c r="O97" i="33"/>
  <c r="O145" i="33"/>
  <c r="L103" i="34"/>
  <c r="L149" i="34"/>
  <c r="L213" i="34"/>
  <c r="L171" i="34"/>
  <c r="L119" i="34"/>
  <c r="L169" i="34"/>
  <c r="L175" i="34"/>
  <c r="L159" i="34"/>
  <c r="L115" i="34"/>
  <c r="L205" i="34"/>
  <c r="L127" i="34"/>
  <c r="L101" i="34"/>
  <c r="L167" i="34"/>
  <c r="K147" i="35"/>
  <c r="K131" i="35"/>
  <c r="K207" i="35"/>
  <c r="K87" i="35"/>
  <c r="L107" i="38"/>
  <c r="L125" i="38"/>
  <c r="L127" i="38"/>
  <c r="L229" i="38"/>
  <c r="L103" i="38"/>
  <c r="L119" i="38"/>
  <c r="L213" i="38"/>
  <c r="N91" i="16"/>
  <c r="L223" i="32"/>
  <c r="L215" i="32"/>
  <c r="L207" i="32"/>
  <c r="L129" i="32"/>
  <c r="L169" i="32"/>
  <c r="L175" i="32"/>
  <c r="L712" i="34"/>
  <c r="L151" i="32"/>
  <c r="L243" i="30"/>
  <c r="L71" i="30"/>
  <c r="P580" i="33"/>
  <c r="N243" i="39"/>
  <c r="N580" i="39"/>
  <c r="C114" i="61"/>
  <c r="C183" i="61"/>
  <c r="R580" i="40"/>
  <c r="L715" i="40"/>
  <c r="C182" i="50"/>
  <c r="K119" i="32"/>
  <c r="O159" i="34"/>
  <c r="K127" i="39"/>
  <c r="L555" i="32"/>
  <c r="K109" i="32"/>
  <c r="Q561" i="34"/>
  <c r="O151" i="34"/>
  <c r="K553" i="30"/>
  <c r="O217" i="34"/>
  <c r="L219" i="32"/>
  <c r="L211" i="32"/>
  <c r="L203" i="32"/>
  <c r="L163" i="32"/>
  <c r="L111" i="32"/>
  <c r="L209" i="32"/>
  <c r="N71" i="34"/>
  <c r="J243" i="35"/>
  <c r="L71" i="36"/>
  <c r="W79" i="16"/>
  <c r="V79" i="16"/>
  <c r="S79" i="16"/>
  <c r="L223" i="33"/>
  <c r="L712" i="35"/>
  <c r="N243" i="35"/>
  <c r="C102" i="50"/>
  <c r="L205" i="32"/>
  <c r="L195" i="32"/>
  <c r="L165" i="32"/>
  <c r="L97" i="32"/>
  <c r="L121" i="32"/>
  <c r="J580" i="33"/>
  <c r="J243" i="33"/>
  <c r="L714" i="35"/>
  <c r="P580" i="35"/>
  <c r="M50" i="35"/>
  <c r="Q50" i="35"/>
  <c r="M36" i="35"/>
  <c r="S36" i="35"/>
  <c r="Q36" i="35"/>
  <c r="S22" i="35"/>
  <c r="Q22" i="35"/>
  <c r="N215" i="2"/>
  <c r="S50" i="35"/>
  <c r="C133" i="61"/>
  <c r="O536" i="32"/>
  <c r="O498" i="32"/>
  <c r="O490" i="32"/>
  <c r="O482" i="32"/>
  <c r="P466" i="32"/>
  <c r="O466" i="32"/>
  <c r="O389" i="32"/>
  <c r="O357" i="32"/>
  <c r="O341" i="32"/>
  <c r="O514" i="2"/>
  <c r="M500" i="2"/>
  <c r="N500" i="2"/>
  <c r="M437" i="36"/>
  <c r="M54" i="38"/>
  <c r="Q54" i="38"/>
  <c r="S54" i="38"/>
  <c r="M510" i="36"/>
  <c r="M496" i="36"/>
  <c r="Q58" i="2"/>
  <c r="O58" i="2"/>
  <c r="S58" i="2"/>
  <c r="Q50" i="2"/>
  <c r="S50" i="2"/>
  <c r="O50" i="2"/>
  <c r="Q42" i="2"/>
  <c r="O42" i="2"/>
  <c r="S42" i="2"/>
  <c r="Q34" i="2"/>
  <c r="O34" i="2"/>
  <c r="Q26" i="2"/>
  <c r="O26" i="2"/>
  <c r="S26" i="2"/>
  <c r="M30" i="39"/>
  <c r="S30" i="39"/>
  <c r="M532" i="36"/>
  <c r="M245" i="32"/>
  <c r="M492" i="32" s="1"/>
  <c r="M73" i="32"/>
  <c r="Q466" i="35"/>
  <c r="S245" i="33"/>
  <c r="S32" i="33"/>
  <c r="S38" i="33"/>
  <c r="S245" i="2"/>
  <c r="S28" i="2"/>
  <c r="S20" i="2"/>
  <c r="S32" i="2"/>
  <c r="S52" i="2"/>
  <c r="S36" i="2"/>
  <c r="S40" i="39"/>
  <c r="S54" i="39"/>
  <c r="S42" i="39"/>
  <c r="S58" i="39"/>
  <c r="S56" i="2"/>
  <c r="O429" i="2"/>
  <c r="S48" i="39"/>
  <c r="M546" i="36"/>
  <c r="M538" i="36"/>
  <c r="Q544" i="33"/>
  <c r="Q381" i="33"/>
  <c r="M42" i="33"/>
  <c r="S42" i="33"/>
  <c r="Q42" i="33"/>
  <c r="M56" i="32"/>
  <c r="Q56" i="32"/>
  <c r="S56" i="32"/>
  <c r="M48" i="32"/>
  <c r="S48" i="32"/>
  <c r="M40" i="32"/>
  <c r="Q40" i="32"/>
  <c r="S40" i="32"/>
  <c r="M32" i="32"/>
  <c r="Q32" i="32"/>
  <c r="M24" i="32"/>
  <c r="Q24" i="32"/>
  <c r="S24" i="32"/>
  <c r="S50" i="39"/>
  <c r="Q34" i="39"/>
  <c r="S58" i="35"/>
  <c r="M58" i="33"/>
  <c r="M52" i="33"/>
  <c r="Q52" i="33"/>
  <c r="M44" i="33"/>
  <c r="M36" i="33"/>
  <c r="M30" i="33"/>
  <c r="Q30" i="33"/>
  <c r="S50" i="31"/>
  <c r="M54" i="31"/>
  <c r="M46" i="31"/>
  <c r="Q46" i="31"/>
  <c r="S46" i="31"/>
  <c r="S48" i="30"/>
  <c r="M660" i="38"/>
  <c r="P245" i="2"/>
  <c r="P73" i="2"/>
  <c r="P183" i="2" s="1"/>
  <c r="F2347" i="5"/>
  <c r="F2302" i="5"/>
  <c r="F1848" i="5"/>
  <c r="F2158" i="5"/>
  <c r="F2071" i="5"/>
  <c r="F2048" i="5"/>
  <c r="F2149" i="5"/>
  <c r="F2141" i="5"/>
  <c r="F2086" i="5"/>
  <c r="F2057" i="5"/>
  <c r="F2024" i="5"/>
  <c r="F1997" i="5"/>
  <c r="F2005" i="5"/>
  <c r="F1951" i="5"/>
  <c r="F1919" i="5"/>
  <c r="F1926" i="5"/>
  <c r="F1874" i="5"/>
  <c r="F1816" i="5"/>
  <c r="F1764" i="5"/>
  <c r="F1749" i="5"/>
  <c r="F1753" i="5"/>
  <c r="F2335" i="5"/>
  <c r="F2299" i="5"/>
  <c r="F1851" i="5"/>
  <c r="F2235" i="5"/>
  <c r="F2230" i="5"/>
  <c r="F2215" i="5"/>
  <c r="F2182" i="5"/>
  <c r="F2143" i="5"/>
  <c r="F2090" i="5"/>
  <c r="F2084" i="5"/>
  <c r="F1957" i="5"/>
  <c r="F1952" i="5"/>
  <c r="F1843" i="5"/>
  <c r="F1881" i="5"/>
  <c r="M339" i="36"/>
  <c r="M48" i="35"/>
  <c r="Q48" i="35"/>
  <c r="S48" i="35"/>
  <c r="M48" i="34"/>
  <c r="S48" i="34"/>
  <c r="M32" i="34"/>
  <c r="Q32" i="34"/>
  <c r="Q419" i="33"/>
  <c r="M56" i="33"/>
  <c r="S56" i="33"/>
  <c r="M54" i="32"/>
  <c r="M38" i="32"/>
  <c r="M30" i="32"/>
  <c r="M42" i="31"/>
  <c r="Q42" i="31"/>
  <c r="M34" i="31"/>
  <c r="S34" i="31"/>
  <c r="M26" i="31"/>
  <c r="Q26" i="31"/>
  <c r="S40" i="2"/>
  <c r="Q50" i="39"/>
  <c r="S26" i="39"/>
  <c r="M119" i="38"/>
  <c r="M105" i="38"/>
  <c r="M514" i="36"/>
  <c r="M462" i="36"/>
  <c r="M393" i="36"/>
  <c r="M369" i="36"/>
  <c r="M361" i="36"/>
  <c r="Q48" i="34"/>
  <c r="Q50" i="31"/>
  <c r="Q24" i="30"/>
  <c r="S24" i="30"/>
  <c r="S245" i="35"/>
  <c r="S405" i="35" s="1"/>
  <c r="S30" i="35"/>
  <c r="M490" i="36"/>
  <c r="M431" i="36"/>
  <c r="M351" i="36"/>
  <c r="S46" i="35"/>
  <c r="Q119" i="34"/>
  <c r="M24" i="33"/>
  <c r="Q24" i="33"/>
  <c r="S24" i="33"/>
  <c r="O391" i="2"/>
  <c r="S245" i="32"/>
  <c r="S684" i="32" s="1"/>
  <c r="S28" i="32"/>
  <c r="S44" i="32"/>
  <c r="S245" i="36"/>
  <c r="S486" i="36" s="1"/>
  <c r="S20" i="36"/>
  <c r="S44" i="36"/>
  <c r="S73" i="36"/>
  <c r="S103" i="36" s="1"/>
  <c r="M125" i="38"/>
  <c r="M117" i="38"/>
  <c r="M38" i="33"/>
  <c r="M32" i="33"/>
  <c r="M52" i="32"/>
  <c r="M44" i="32"/>
  <c r="M36" i="32"/>
  <c r="M28" i="32"/>
  <c r="M44" i="31"/>
  <c r="M36" i="31"/>
  <c r="M28" i="31"/>
  <c r="Q48" i="32"/>
  <c r="S44" i="30"/>
  <c r="S245" i="30"/>
  <c r="S542" i="30" s="1"/>
  <c r="F2306" i="5"/>
  <c r="F2345" i="5"/>
  <c r="F1858" i="5"/>
  <c r="F1849" i="5"/>
  <c r="F2213" i="5"/>
  <c r="F2218" i="5"/>
  <c r="F2131" i="5"/>
  <c r="F2199" i="5"/>
  <c r="F2180" i="5"/>
  <c r="F2150" i="5"/>
  <c r="F2148" i="5"/>
  <c r="F2146" i="5"/>
  <c r="F2144" i="5"/>
  <c r="F2142" i="5"/>
  <c r="F2140" i="5"/>
  <c r="F2091" i="5"/>
  <c r="F2089" i="5"/>
  <c r="F2087" i="5"/>
  <c r="F2085" i="5"/>
  <c r="F2083" i="5"/>
  <c r="F2060" i="5"/>
  <c r="F2058" i="5"/>
  <c r="F2027" i="5"/>
  <c r="F1973" i="5"/>
  <c r="F2007" i="5"/>
  <c r="F1956" i="5"/>
  <c r="F1958" i="5"/>
  <c r="F1911" i="5"/>
  <c r="F1928" i="5"/>
  <c r="F1891" i="5"/>
  <c r="F1497" i="5"/>
  <c r="F1814" i="5"/>
  <c r="F1824" i="5"/>
  <c r="F1830" i="5"/>
  <c r="F1763" i="5"/>
  <c r="F1736" i="5"/>
  <c r="F1731" i="5"/>
  <c r="F2304" i="5"/>
  <c r="M205" i="30"/>
  <c r="M221" i="30"/>
  <c r="M203" i="30"/>
  <c r="M173" i="30"/>
  <c r="M175" i="30"/>
  <c r="M227" i="30"/>
  <c r="M207" i="30"/>
  <c r="M195" i="30"/>
  <c r="M169" i="30"/>
  <c r="M157" i="30"/>
  <c r="M223" i="30"/>
  <c r="M213" i="30"/>
  <c r="M171" i="30"/>
  <c r="M161" i="30"/>
  <c r="M215" i="30"/>
  <c r="M209" i="30"/>
  <c r="M555" i="30"/>
  <c r="M540" i="33"/>
  <c r="M555" i="33"/>
  <c r="M145" i="30"/>
  <c r="M149" i="30"/>
  <c r="L580" i="2"/>
  <c r="K97" i="32"/>
  <c r="K171" i="32"/>
  <c r="K103" i="32"/>
  <c r="O163" i="38"/>
  <c r="O217" i="38"/>
  <c r="M557" i="36"/>
  <c r="J71" i="40"/>
  <c r="J243" i="40"/>
  <c r="P580" i="40"/>
  <c r="K147" i="34"/>
  <c r="K123" i="34"/>
  <c r="K157" i="34"/>
  <c r="K113" i="34"/>
  <c r="K97" i="34"/>
  <c r="K161" i="34"/>
  <c r="K109" i="34"/>
  <c r="K205" i="34"/>
  <c r="K85" i="34"/>
  <c r="K175" i="34"/>
  <c r="K159" i="34"/>
  <c r="K115" i="34"/>
  <c r="K83" i="34"/>
  <c r="O115" i="37"/>
  <c r="O127" i="37"/>
  <c r="O105" i="37"/>
  <c r="P79" i="16"/>
  <c r="O79" i="16"/>
  <c r="N79" i="16"/>
  <c r="Q79" i="16"/>
  <c r="L80" i="16"/>
  <c r="T80" i="16"/>
  <c r="M80" i="16"/>
  <c r="U80" i="16"/>
  <c r="N80" i="16"/>
  <c r="Q80" i="16"/>
  <c r="S85" i="16"/>
  <c r="T86" i="16"/>
  <c r="Q86" i="16"/>
  <c r="S86" i="16"/>
  <c r="O223" i="34"/>
  <c r="L71" i="2"/>
  <c r="L147" i="40"/>
  <c r="L109" i="40"/>
  <c r="L103" i="40"/>
  <c r="L708" i="31"/>
  <c r="N71" i="31"/>
  <c r="L243" i="34"/>
  <c r="L580" i="34"/>
  <c r="R580" i="35"/>
  <c r="R243" i="35"/>
  <c r="R71" i="35"/>
  <c r="P89" i="36"/>
  <c r="C84" i="50"/>
  <c r="K71" i="2"/>
  <c r="K85" i="32"/>
  <c r="K195" i="35"/>
  <c r="K167" i="35"/>
  <c r="K119" i="35"/>
  <c r="O121" i="36"/>
  <c r="O217" i="36"/>
  <c r="O151" i="36"/>
  <c r="O85" i="36"/>
  <c r="O83" i="36"/>
  <c r="O111" i="36"/>
  <c r="O105" i="36"/>
  <c r="O97" i="38"/>
  <c r="K87" i="39"/>
  <c r="K161" i="39"/>
  <c r="L147" i="39"/>
  <c r="L161" i="39"/>
  <c r="L167" i="39"/>
  <c r="K213" i="40"/>
  <c r="K215" i="40"/>
  <c r="P71" i="32"/>
  <c r="L189" i="32"/>
  <c r="L191" i="32" s="1"/>
  <c r="L213" i="32"/>
  <c r="L99" i="32"/>
  <c r="L107" i="32"/>
  <c r="L115" i="32"/>
  <c r="L123" i="32"/>
  <c r="L161" i="32"/>
  <c r="L101" i="32"/>
  <c r="L109" i="32"/>
  <c r="L117" i="32"/>
  <c r="L125" i="32"/>
  <c r="L159" i="32"/>
  <c r="L145" i="32"/>
  <c r="L221" i="32"/>
  <c r="L217" i="32"/>
  <c r="L119" i="32"/>
  <c r="L157" i="32"/>
  <c r="L105" i="32"/>
  <c r="L167" i="32"/>
  <c r="L131" i="32"/>
  <c r="L173" i="32"/>
  <c r="L149" i="33"/>
  <c r="L173" i="33"/>
  <c r="L147" i="33"/>
  <c r="L115" i="33"/>
  <c r="L205" i="33"/>
  <c r="C173" i="50"/>
  <c r="C170" i="50"/>
  <c r="C168" i="50"/>
  <c r="O173" i="34"/>
  <c r="M183" i="2"/>
  <c r="M516" i="2"/>
  <c r="N516" i="2"/>
  <c r="M474" i="2"/>
  <c r="M431" i="2"/>
  <c r="M399" i="2"/>
  <c r="O399" i="2"/>
  <c r="M349" i="2"/>
  <c r="O349" i="2"/>
  <c r="O147" i="2"/>
  <c r="O115" i="2"/>
  <c r="M147" i="2"/>
  <c r="M167" i="2"/>
  <c r="M54" i="2"/>
  <c r="Q54" i="2"/>
  <c r="O54" i="2"/>
  <c r="S54" i="2"/>
  <c r="M46" i="2"/>
  <c r="Q46" i="2"/>
  <c r="O46" i="2"/>
  <c r="S46" i="2"/>
  <c r="M38" i="2"/>
  <c r="Q38" i="2"/>
  <c r="O38" i="2"/>
  <c r="S38" i="2"/>
  <c r="M30" i="2"/>
  <c r="Q30" i="2"/>
  <c r="O30" i="2"/>
  <c r="S30" i="2"/>
  <c r="M22" i="2"/>
  <c r="Q22" i="2"/>
  <c r="O22" i="2"/>
  <c r="S22" i="2"/>
  <c r="S476" i="40"/>
  <c r="M538" i="39"/>
  <c r="M38" i="39"/>
  <c r="Q38" i="39"/>
  <c r="S38" i="39"/>
  <c r="K38" i="39"/>
  <c r="P38" i="39"/>
  <c r="M518" i="38"/>
  <c r="M48" i="37"/>
  <c r="Q48" i="37"/>
  <c r="S48" i="37"/>
  <c r="P48" i="37"/>
  <c r="P42" i="37"/>
  <c r="M20" i="37"/>
  <c r="S20" i="37"/>
  <c r="R20" i="37"/>
  <c r="K20" i="37"/>
  <c r="M542" i="36"/>
  <c r="M486" i="36"/>
  <c r="M445" i="36"/>
  <c r="M385" i="36"/>
  <c r="Q524" i="35"/>
  <c r="M54" i="35"/>
  <c r="S54" i="35"/>
  <c r="Q54" i="35"/>
  <c r="R54" i="35"/>
  <c r="S363" i="34"/>
  <c r="S443" i="34"/>
  <c r="R443" i="34"/>
  <c r="R383" i="34"/>
  <c r="S351" i="34"/>
  <c r="M131" i="34"/>
  <c r="M123" i="34"/>
  <c r="O123" i="34"/>
  <c r="M115" i="34"/>
  <c r="M107" i="34"/>
  <c r="Q107" i="34"/>
  <c r="M99" i="34"/>
  <c r="M58" i="34"/>
  <c r="N58" i="34"/>
  <c r="O58" i="34"/>
  <c r="M50" i="34"/>
  <c r="N50" i="34"/>
  <c r="O50" i="34"/>
  <c r="M42" i="34"/>
  <c r="N42" i="34"/>
  <c r="O42" i="34"/>
  <c r="M34" i="34"/>
  <c r="N34" i="34"/>
  <c r="N26" i="34"/>
  <c r="O34" i="34"/>
  <c r="M26" i="34"/>
  <c r="O26" i="34"/>
  <c r="M431" i="33"/>
  <c r="M40" i="33"/>
  <c r="S40" i="33"/>
  <c r="Q40" i="33"/>
  <c r="R40" i="33"/>
  <c r="M26" i="33"/>
  <c r="Q26" i="33"/>
  <c r="S26" i="33"/>
  <c r="R26" i="33"/>
  <c r="O26" i="33"/>
  <c r="M20" i="33"/>
  <c r="N20" i="33"/>
  <c r="O20" i="33"/>
  <c r="M536" i="30"/>
  <c r="M528" i="30"/>
  <c r="M449" i="30"/>
  <c r="L245" i="36"/>
  <c r="L692" i="36" s="1"/>
  <c r="L582" i="36"/>
  <c r="L28" i="36"/>
  <c r="N245" i="35"/>
  <c r="N561" i="35" s="1"/>
  <c r="N22" i="35"/>
  <c r="N24" i="35"/>
  <c r="N40" i="35"/>
  <c r="N48" i="35"/>
  <c r="N56" i="35"/>
  <c r="P245" i="31"/>
  <c r="P658" i="31" s="1"/>
  <c r="P73" i="31"/>
  <c r="P46" i="31"/>
  <c r="P38" i="31"/>
  <c r="P20" i="31"/>
  <c r="P28" i="31"/>
  <c r="P36" i="31"/>
  <c r="P44" i="31"/>
  <c r="P52" i="31"/>
  <c r="N580" i="37"/>
  <c r="N243" i="37"/>
  <c r="L711" i="38"/>
  <c r="L243" i="38"/>
  <c r="R71" i="39"/>
  <c r="L709" i="40"/>
  <c r="K71" i="40"/>
  <c r="C104" i="50"/>
  <c r="C112" i="50"/>
  <c r="C85" i="61"/>
  <c r="C177" i="50"/>
  <c r="C191" i="61"/>
  <c r="S223" i="30"/>
  <c r="N221" i="2"/>
  <c r="M536" i="2"/>
  <c r="M522" i="2"/>
  <c r="M494" i="2"/>
  <c r="O494" i="2"/>
  <c r="M480" i="2"/>
  <c r="N480" i="2"/>
  <c r="M451" i="2"/>
  <c r="O451" i="2"/>
  <c r="N451" i="2"/>
  <c r="M437" i="2"/>
  <c r="M405" i="2"/>
  <c r="O405" i="2"/>
  <c r="M363" i="2"/>
  <c r="O363" i="2"/>
  <c r="N363" i="2"/>
  <c r="M355" i="2"/>
  <c r="N355" i="2"/>
  <c r="M127" i="2"/>
  <c r="M44" i="39"/>
  <c r="S44" i="39"/>
  <c r="Q44" i="39"/>
  <c r="M451" i="38"/>
  <c r="M492" i="36"/>
  <c r="M451" i="36"/>
  <c r="M423" i="36"/>
  <c r="M407" i="36"/>
  <c r="M399" i="36"/>
  <c r="M391" i="36"/>
  <c r="Q538" i="35"/>
  <c r="M20" i="35"/>
  <c r="Q20" i="35"/>
  <c r="S20" i="35"/>
  <c r="R20" i="35"/>
  <c r="Q538" i="34"/>
  <c r="M375" i="33"/>
  <c r="M339" i="33"/>
  <c r="Q339" i="33"/>
  <c r="M54" i="33"/>
  <c r="Q54" i="33"/>
  <c r="S54" i="33"/>
  <c r="R54" i="33"/>
  <c r="O54" i="33"/>
  <c r="M46" i="33"/>
  <c r="S46" i="33"/>
  <c r="R46" i="33"/>
  <c r="O46" i="33"/>
  <c r="O514" i="32"/>
  <c r="O492" i="32"/>
  <c r="Q355" i="31"/>
  <c r="M542" i="30"/>
  <c r="K542" i="30"/>
  <c r="Q245" i="38"/>
  <c r="Q646" i="38" s="1"/>
  <c r="Q24" i="38"/>
  <c r="Q34" i="38"/>
  <c r="Q46" i="38"/>
  <c r="Q56" i="38"/>
  <c r="Q26" i="38"/>
  <c r="Q48" i="38"/>
  <c r="Q58" i="38"/>
  <c r="Q73" i="38"/>
  <c r="Q83" i="38" s="1"/>
  <c r="Q40" i="38"/>
  <c r="Q50" i="38"/>
  <c r="Q429" i="35"/>
  <c r="Q437" i="35"/>
  <c r="Q339" i="35"/>
  <c r="Q367" i="35"/>
  <c r="Q431" i="35"/>
  <c r="Q441" i="35"/>
  <c r="Q516" i="35"/>
  <c r="Q351" i="35"/>
  <c r="Q393" i="35"/>
  <c r="Q498" i="35"/>
  <c r="Q542" i="35"/>
  <c r="Q403" i="35"/>
  <c r="Q363" i="34"/>
  <c r="Q542" i="34"/>
  <c r="Q453" i="34"/>
  <c r="Q439" i="34"/>
  <c r="Q500" i="34"/>
  <c r="Q528" i="34"/>
  <c r="Q433" i="34"/>
  <c r="Q433" i="33"/>
  <c r="Q389" i="33"/>
  <c r="Q385" i="33"/>
  <c r="Q439" i="33"/>
  <c r="Q363" i="33"/>
  <c r="Q393" i="33"/>
  <c r="Q421" i="33"/>
  <c r="Q437" i="33"/>
  <c r="Q455" i="33"/>
  <c r="Q482" i="33"/>
  <c r="Q508" i="33"/>
  <c r="Q522" i="33"/>
  <c r="Q540" i="33"/>
  <c r="Q341" i="33"/>
  <c r="Q397" i="33"/>
  <c r="Q399" i="33"/>
  <c r="Q427" i="33"/>
  <c r="Q445" i="33"/>
  <c r="Q510" i="33"/>
  <c r="Q526" i="33"/>
  <c r="Q373" i="33"/>
  <c r="Q405" i="33"/>
  <c r="Q379" i="33"/>
  <c r="Q431" i="33"/>
  <c r="Q447" i="33"/>
  <c r="Q516" i="33"/>
  <c r="Q532" i="33"/>
  <c r="Q462" i="32"/>
  <c r="Q437" i="32"/>
  <c r="Q464" i="32"/>
  <c r="Q516" i="32"/>
  <c r="Q546" i="32"/>
  <c r="Q373" i="32"/>
  <c r="Q516" i="31"/>
  <c r="Q526" i="30"/>
  <c r="R243" i="32"/>
  <c r="R580" i="32"/>
  <c r="Q561" i="33"/>
  <c r="L715" i="36"/>
  <c r="R243" i="36"/>
  <c r="P243" i="37"/>
  <c r="P71" i="37"/>
  <c r="L712" i="38"/>
  <c r="N71" i="38"/>
  <c r="C105" i="61"/>
  <c r="C139" i="50"/>
  <c r="C195" i="61"/>
  <c r="C172" i="61"/>
  <c r="C122" i="61"/>
  <c r="C82" i="61"/>
  <c r="C105" i="50"/>
  <c r="C172" i="50"/>
  <c r="C174" i="61"/>
  <c r="N189" i="2"/>
  <c r="N191" i="2" s="1"/>
  <c r="N209" i="2"/>
  <c r="J97" i="31"/>
  <c r="O183" i="2"/>
  <c r="Q478" i="2"/>
  <c r="M462" i="2"/>
  <c r="M419" i="2"/>
  <c r="O419" i="2"/>
  <c r="S227" i="2"/>
  <c r="Q42" i="38"/>
  <c r="M99" i="38"/>
  <c r="M83" i="38"/>
  <c r="M52" i="38"/>
  <c r="Q52" i="38"/>
  <c r="S52" i="38"/>
  <c r="N52" i="38"/>
  <c r="M44" i="38"/>
  <c r="Q44" i="38"/>
  <c r="O44" i="38"/>
  <c r="M36" i="38"/>
  <c r="Q36" i="38"/>
  <c r="S36" i="38"/>
  <c r="L36" i="38"/>
  <c r="M28" i="38"/>
  <c r="Q28" i="38"/>
  <c r="S28" i="38"/>
  <c r="N28" i="38"/>
  <c r="O28" i="38"/>
  <c r="M20" i="38"/>
  <c r="Q20" i="38"/>
  <c r="S20" i="38"/>
  <c r="N20" i="38"/>
  <c r="M30" i="37"/>
  <c r="S30" i="37"/>
  <c r="Q30" i="37"/>
  <c r="R30" i="37"/>
  <c r="O30" i="37"/>
  <c r="M524" i="36"/>
  <c r="M518" i="36"/>
  <c r="Q528" i="35"/>
  <c r="Q500" i="35"/>
  <c r="Q365" i="35"/>
  <c r="M341" i="35"/>
  <c r="Q341" i="35"/>
  <c r="M32" i="35"/>
  <c r="Q32" i="35"/>
  <c r="N32" i="35"/>
  <c r="Q449" i="34"/>
  <c r="Q447" i="34"/>
  <c r="Q425" i="34"/>
  <c r="Q534" i="33"/>
  <c r="Q476" i="33"/>
  <c r="Q383" i="33"/>
  <c r="Q542" i="33"/>
  <c r="M395" i="33"/>
  <c r="M387" i="33"/>
  <c r="M353" i="33"/>
  <c r="Q353" i="33"/>
  <c r="M345" i="33"/>
  <c r="Q345" i="33"/>
  <c r="O520" i="32"/>
  <c r="P468" i="32"/>
  <c r="O423" i="32"/>
  <c r="O407" i="32"/>
  <c r="O399" i="32"/>
  <c r="O391" i="32"/>
  <c r="O383" i="32"/>
  <c r="O375" i="32"/>
  <c r="O367" i="32"/>
  <c r="O359" i="32"/>
  <c r="O351" i="32"/>
  <c r="Q343" i="32"/>
  <c r="O343" i="32"/>
  <c r="Q121" i="32"/>
  <c r="Q97" i="32"/>
  <c r="M58" i="32"/>
  <c r="O58" i="32"/>
  <c r="P58" i="32"/>
  <c r="M50" i="32"/>
  <c r="O50" i="32"/>
  <c r="P50" i="32"/>
  <c r="M42" i="32"/>
  <c r="O42" i="32"/>
  <c r="P42" i="32"/>
  <c r="M34" i="32"/>
  <c r="Q34" i="32"/>
  <c r="O34" i="32"/>
  <c r="P34" i="32"/>
  <c r="P26" i="32"/>
  <c r="M26" i="32"/>
  <c r="O26" i="32"/>
  <c r="M56" i="31"/>
  <c r="S56" i="31"/>
  <c r="O56" i="31"/>
  <c r="P56" i="31"/>
  <c r="M48" i="31"/>
  <c r="O48" i="31"/>
  <c r="P48" i="31"/>
  <c r="M40" i="31"/>
  <c r="O40" i="31"/>
  <c r="S40" i="31"/>
  <c r="P40" i="31"/>
  <c r="M32" i="31"/>
  <c r="O32" i="31"/>
  <c r="P32" i="31"/>
  <c r="M24" i="31"/>
  <c r="O24" i="31"/>
  <c r="R24" i="31"/>
  <c r="K24" i="31"/>
  <c r="P24" i="31"/>
  <c r="Q245" i="39"/>
  <c r="Q56" i="39"/>
  <c r="Q22" i="39"/>
  <c r="Q54" i="39"/>
  <c r="Q40" i="39"/>
  <c r="Q24" i="39"/>
  <c r="Q26" i="39"/>
  <c r="Q30" i="39"/>
  <c r="Q36" i="39"/>
  <c r="Q42" i="39"/>
  <c r="Q46" i="39"/>
  <c r="Q48" i="39"/>
  <c r="Q58" i="39"/>
  <c r="Q73" i="39"/>
  <c r="Q103" i="39" s="1"/>
  <c r="S351" i="40"/>
  <c r="S544" i="40"/>
  <c r="L223" i="34"/>
  <c r="N225" i="34"/>
  <c r="P211" i="35"/>
  <c r="L225" i="37"/>
  <c r="P559" i="34"/>
  <c r="N557" i="33"/>
  <c r="O221" i="33"/>
  <c r="N221" i="40"/>
  <c r="K223" i="34"/>
  <c r="R71" i="32"/>
  <c r="L715" i="32"/>
  <c r="L708" i="33"/>
  <c r="L708" i="35"/>
  <c r="R71" i="36"/>
  <c r="L714" i="37"/>
  <c r="N243" i="38"/>
  <c r="R71" i="40"/>
  <c r="R243" i="40"/>
  <c r="L580" i="31"/>
  <c r="L243" i="31"/>
  <c r="N243" i="32"/>
  <c r="P580" i="38"/>
  <c r="C113" i="61"/>
  <c r="C197" i="50"/>
  <c r="C120" i="50"/>
  <c r="C107" i="61"/>
  <c r="C83" i="50"/>
  <c r="C104" i="61"/>
  <c r="C176" i="50"/>
  <c r="C174" i="50"/>
  <c r="C171" i="50"/>
  <c r="N437" i="2"/>
  <c r="N213" i="2"/>
  <c r="O225" i="2"/>
  <c r="M546" i="2"/>
  <c r="O546" i="2"/>
  <c r="M510" i="2"/>
  <c r="O510" i="2"/>
  <c r="M468" i="2"/>
  <c r="Q447" i="2"/>
  <c r="M425" i="2"/>
  <c r="O425" i="2"/>
  <c r="M385" i="2"/>
  <c r="M343" i="2"/>
  <c r="O343" i="2"/>
  <c r="M54" i="40"/>
  <c r="S54" i="40"/>
  <c r="P54" i="40"/>
  <c r="K54" i="40"/>
  <c r="M46" i="40"/>
  <c r="Q46" i="40"/>
  <c r="S46" i="40"/>
  <c r="P46" i="40"/>
  <c r="K46" i="40"/>
  <c r="M38" i="40"/>
  <c r="Q38" i="40"/>
  <c r="S38" i="40"/>
  <c r="P38" i="40"/>
  <c r="K38" i="40"/>
  <c r="M30" i="40"/>
  <c r="Q30" i="40"/>
  <c r="P30" i="40"/>
  <c r="K30" i="40"/>
  <c r="M22" i="40"/>
  <c r="Q22" i="40"/>
  <c r="P22" i="40"/>
  <c r="K22" i="40"/>
  <c r="M26" i="39"/>
  <c r="N26" i="39"/>
  <c r="Q32" i="38"/>
  <c r="M111" i="38"/>
  <c r="M42" i="37"/>
  <c r="Q42" i="37"/>
  <c r="S42" i="37"/>
  <c r="M474" i="36"/>
  <c r="M433" i="36"/>
  <c r="M379" i="36"/>
  <c r="M371" i="36"/>
  <c r="M363" i="36"/>
  <c r="M343" i="36"/>
  <c r="Q343" i="36"/>
  <c r="Q121" i="36"/>
  <c r="Q113" i="36"/>
  <c r="R113" i="36"/>
  <c r="M54" i="36"/>
  <c r="Q54" i="36"/>
  <c r="S54" i="36"/>
  <c r="N54" i="36"/>
  <c r="O54" i="36"/>
  <c r="M46" i="36"/>
  <c r="Q46" i="36"/>
  <c r="N46" i="36"/>
  <c r="O46" i="36"/>
  <c r="M38" i="36"/>
  <c r="S38" i="36"/>
  <c r="Q38" i="36"/>
  <c r="N38" i="36"/>
  <c r="O38" i="36"/>
  <c r="M30" i="36"/>
  <c r="S30" i="36"/>
  <c r="N30" i="36"/>
  <c r="O30" i="36"/>
  <c r="M22" i="36"/>
  <c r="Q22" i="36"/>
  <c r="S22" i="36"/>
  <c r="L22" i="36"/>
  <c r="Q514" i="35"/>
  <c r="Q439" i="35"/>
  <c r="Q518" i="35"/>
  <c r="Q510" i="35"/>
  <c r="M42" i="35"/>
  <c r="S42" i="35"/>
  <c r="L42" i="35"/>
  <c r="O42" i="35"/>
  <c r="Q435" i="34"/>
  <c r="Q83" i="34"/>
  <c r="Q129" i="34"/>
  <c r="Q97" i="34"/>
  <c r="Q437" i="34"/>
  <c r="Q518" i="33"/>
  <c r="Q449" i="33"/>
  <c r="Q355" i="33"/>
  <c r="Q46" i="33"/>
  <c r="M401" i="33"/>
  <c r="Q401" i="33"/>
  <c r="Q371" i="33"/>
  <c r="M365" i="33"/>
  <c r="Q365" i="33"/>
  <c r="Q357" i="33"/>
  <c r="Q542" i="32"/>
  <c r="O542" i="32"/>
  <c r="Q510" i="32"/>
  <c r="O474" i="32"/>
  <c r="O115" i="31"/>
  <c r="M443" i="30"/>
  <c r="M435" i="30"/>
  <c r="Q245" i="40"/>
  <c r="Q522" i="40" s="1"/>
  <c r="Q20" i="40"/>
  <c r="Q28" i="40"/>
  <c r="Q56" i="40"/>
  <c r="Q58" i="40"/>
  <c r="Q52" i="40"/>
  <c r="Q73" i="40"/>
  <c r="Q89" i="40" s="1"/>
  <c r="S245" i="37"/>
  <c r="S26" i="37"/>
  <c r="S40" i="37"/>
  <c r="S54" i="37"/>
  <c r="S44" i="37"/>
  <c r="S58" i="37"/>
  <c r="S28" i="37"/>
  <c r="S73" i="37"/>
  <c r="S99" i="37" s="1"/>
  <c r="L688" i="40"/>
  <c r="R688" i="40"/>
  <c r="N688" i="40"/>
  <c r="L680" i="40"/>
  <c r="R680" i="40"/>
  <c r="P680" i="40"/>
  <c r="N680" i="40"/>
  <c r="M680" i="40"/>
  <c r="L672" i="40"/>
  <c r="R672" i="40"/>
  <c r="N672" i="40"/>
  <c r="L664" i="40"/>
  <c r="R664" i="40"/>
  <c r="P664" i="40"/>
  <c r="N664" i="40"/>
  <c r="M664" i="40"/>
  <c r="L656" i="40"/>
  <c r="N656" i="40"/>
  <c r="L648" i="40"/>
  <c r="R648" i="40"/>
  <c r="N648" i="40"/>
  <c r="P686" i="38"/>
  <c r="R670" i="38"/>
  <c r="R662" i="38"/>
  <c r="N662" i="38"/>
  <c r="R654" i="38"/>
  <c r="P646" i="38"/>
  <c r="C166" i="50"/>
  <c r="Q165" i="32"/>
  <c r="M219" i="2"/>
  <c r="M291" i="33"/>
  <c r="O534" i="2"/>
  <c r="O520" i="2"/>
  <c r="O478" i="2"/>
  <c r="O445" i="2"/>
  <c r="O435" i="2"/>
  <c r="O395" i="2"/>
  <c r="O381" i="2"/>
  <c r="O351" i="2"/>
  <c r="O339" i="2"/>
  <c r="O56" i="2"/>
  <c r="O48" i="2"/>
  <c r="O40" i="2"/>
  <c r="O32" i="2"/>
  <c r="O24" i="2"/>
  <c r="M540" i="2"/>
  <c r="M534" i="2"/>
  <c r="M528" i="2"/>
  <c r="M514" i="2"/>
  <c r="M492" i="2"/>
  <c r="M472" i="2"/>
  <c r="M455" i="2"/>
  <c r="M449" i="2"/>
  <c r="M443" i="2"/>
  <c r="M429" i="2"/>
  <c r="M423" i="2"/>
  <c r="M417" i="2"/>
  <c r="M403" i="2"/>
  <c r="M397" i="2"/>
  <c r="M391" i="2"/>
  <c r="M379" i="2"/>
  <c r="M373" i="2"/>
  <c r="M367" i="2"/>
  <c r="M361" i="2"/>
  <c r="M353" i="2"/>
  <c r="M125" i="2"/>
  <c r="M111" i="2"/>
  <c r="M107" i="2"/>
  <c r="M83" i="2"/>
  <c r="M52" i="2"/>
  <c r="M44" i="2"/>
  <c r="M36" i="2"/>
  <c r="M28" i="2"/>
  <c r="M20" i="2"/>
  <c r="S532" i="40"/>
  <c r="S28" i="40"/>
  <c r="S20" i="40"/>
  <c r="M451" i="39"/>
  <c r="M20" i="39"/>
  <c r="M22" i="39"/>
  <c r="M28" i="39"/>
  <c r="M36" i="39"/>
  <c r="M46" i="39"/>
  <c r="S40" i="38"/>
  <c r="S30" i="38"/>
  <c r="Q30" i="38"/>
  <c r="M546" i="38"/>
  <c r="M524" i="38"/>
  <c r="M482" i="38"/>
  <c r="M405" i="38"/>
  <c r="M397" i="38"/>
  <c r="M387" i="38"/>
  <c r="M129" i="38"/>
  <c r="M123" i="38"/>
  <c r="M115" i="38"/>
  <c r="M109" i="38"/>
  <c r="M97" i="38"/>
  <c r="M58" i="38"/>
  <c r="S58" i="38"/>
  <c r="M50" i="38"/>
  <c r="S50" i="38"/>
  <c r="M42" i="38"/>
  <c r="S42" i="38"/>
  <c r="M34" i="38"/>
  <c r="S34" i="38"/>
  <c r="M26" i="38"/>
  <c r="S26" i="38"/>
  <c r="M131" i="37"/>
  <c r="M123" i="37"/>
  <c r="M115" i="37"/>
  <c r="M107" i="37"/>
  <c r="M99" i="37"/>
  <c r="M58" i="37"/>
  <c r="Q58" i="37"/>
  <c r="Q26" i="37"/>
  <c r="Q32" i="37"/>
  <c r="Q36" i="37"/>
  <c r="Q46" i="37"/>
  <c r="M46" i="37"/>
  <c r="S46" i="37"/>
  <c r="M36" i="37"/>
  <c r="M24" i="37"/>
  <c r="S24" i="37"/>
  <c r="S32" i="36"/>
  <c r="Q48" i="36"/>
  <c r="M540" i="36"/>
  <c r="M534" i="36"/>
  <c r="M522" i="36"/>
  <c r="M512" i="36"/>
  <c r="M498" i="36"/>
  <c r="M466" i="36"/>
  <c r="M449" i="36"/>
  <c r="M427" i="36"/>
  <c r="M421" i="36"/>
  <c r="Q512" i="35"/>
  <c r="Q480" i="35"/>
  <c r="Q355" i="35"/>
  <c r="M435" i="35"/>
  <c r="Q357" i="35"/>
  <c r="M58" i="35"/>
  <c r="Q58" i="35"/>
  <c r="S52" i="35"/>
  <c r="S36" i="34"/>
  <c r="Q510" i="34"/>
  <c r="Q52" i="34"/>
  <c r="Q451" i="34"/>
  <c r="M129" i="34"/>
  <c r="M121" i="34"/>
  <c r="M113" i="34"/>
  <c r="M197" i="34" s="1"/>
  <c r="M105" i="34"/>
  <c r="M97" i="34"/>
  <c r="M56" i="34"/>
  <c r="Q56" i="34"/>
  <c r="M40" i="34"/>
  <c r="Q40" i="34"/>
  <c r="M24" i="34"/>
  <c r="Q24" i="34"/>
  <c r="M546" i="33"/>
  <c r="Q546" i="33"/>
  <c r="M538" i="33"/>
  <c r="Q538" i="33"/>
  <c r="M524" i="33"/>
  <c r="Q524" i="33"/>
  <c r="M516" i="33"/>
  <c r="M508" i="33"/>
  <c r="M490" i="33"/>
  <c r="M482" i="33"/>
  <c r="M474" i="33"/>
  <c r="M466" i="33"/>
  <c r="Q466" i="33"/>
  <c r="M453" i="33"/>
  <c r="Q453" i="33"/>
  <c r="M445" i="33"/>
  <c r="M437" i="33"/>
  <c r="M429" i="33"/>
  <c r="Q429" i="33"/>
  <c r="M421" i="33"/>
  <c r="M399" i="33"/>
  <c r="M393" i="33"/>
  <c r="M381" i="33"/>
  <c r="M369" i="33"/>
  <c r="Q369" i="33"/>
  <c r="M363" i="33"/>
  <c r="M351" i="33"/>
  <c r="Q87" i="32"/>
  <c r="Q468" i="31"/>
  <c r="M534" i="30"/>
  <c r="M498" i="30"/>
  <c r="M490" i="30"/>
  <c r="M476" i="30"/>
  <c r="M466" i="30"/>
  <c r="M455" i="30"/>
  <c r="M441" i="30"/>
  <c r="M54" i="30"/>
  <c r="S54" i="30"/>
  <c r="Q54" i="30"/>
  <c r="M40" i="30"/>
  <c r="M34" i="30"/>
  <c r="Q34" i="30"/>
  <c r="M26" i="30"/>
  <c r="M20" i="30"/>
  <c r="K692" i="39"/>
  <c r="K684" i="39"/>
  <c r="K676" i="39"/>
  <c r="N676" i="39"/>
  <c r="K668" i="39"/>
  <c r="K660" i="39"/>
  <c r="N660" i="39"/>
  <c r="K652" i="39"/>
  <c r="S245" i="39"/>
  <c r="S514" i="39" s="1"/>
  <c r="S34" i="39"/>
  <c r="S56" i="39"/>
  <c r="Q672" i="35"/>
  <c r="L664" i="35"/>
  <c r="M664" i="35"/>
  <c r="Q56" i="2"/>
  <c r="Q48" i="2"/>
  <c r="Q40" i="2"/>
  <c r="Q32" i="2"/>
  <c r="Q24" i="2"/>
  <c r="O544" i="2"/>
  <c r="O530" i="2"/>
  <c r="O518" i="2"/>
  <c r="O500" i="2"/>
  <c r="O476" i="2"/>
  <c r="O453" i="2"/>
  <c r="O443" i="2"/>
  <c r="O433" i="2"/>
  <c r="O421" i="2"/>
  <c r="O375" i="2"/>
  <c r="M544" i="2"/>
  <c r="M538" i="2"/>
  <c r="M532" i="2"/>
  <c r="M526" i="2"/>
  <c r="M520" i="2"/>
  <c r="M508" i="2"/>
  <c r="M496" i="2"/>
  <c r="M490" i="2"/>
  <c r="M484" i="2"/>
  <c r="M478" i="2"/>
  <c r="M464" i="2"/>
  <c r="M453" i="2"/>
  <c r="M447" i="2"/>
  <c r="M441" i="2"/>
  <c r="M435" i="2"/>
  <c r="M421" i="2"/>
  <c r="M407" i="2"/>
  <c r="M401" i="2"/>
  <c r="M389" i="2"/>
  <c r="M383" i="2"/>
  <c r="M377" i="2"/>
  <c r="M371" i="2"/>
  <c r="M365" i="2"/>
  <c r="M359" i="2"/>
  <c r="M347" i="2"/>
  <c r="M341" i="2"/>
  <c r="M113" i="2"/>
  <c r="M109" i="2"/>
  <c r="M105" i="2"/>
  <c r="M58" i="2"/>
  <c r="M50" i="2"/>
  <c r="M42" i="2"/>
  <c r="M34" i="2"/>
  <c r="M26" i="2"/>
  <c r="S44" i="40"/>
  <c r="S36" i="40"/>
  <c r="S26" i="40"/>
  <c r="M397" i="40"/>
  <c r="M113" i="40"/>
  <c r="M58" i="40"/>
  <c r="M50" i="40"/>
  <c r="M42" i="40"/>
  <c r="M34" i="40"/>
  <c r="M26" i="40"/>
  <c r="M419" i="39"/>
  <c r="S52" i="39"/>
  <c r="S73" i="38"/>
  <c r="S48" i="38"/>
  <c r="S38" i="38"/>
  <c r="Q38" i="38"/>
  <c r="M522" i="38"/>
  <c r="M468" i="38"/>
  <c r="M403" i="38"/>
  <c r="M357" i="38"/>
  <c r="M129" i="37"/>
  <c r="M121" i="37"/>
  <c r="M113" i="37"/>
  <c r="M105" i="37"/>
  <c r="M97" i="37"/>
  <c r="M52" i="37"/>
  <c r="M40" i="37"/>
  <c r="M34" i="37"/>
  <c r="S34" i="37"/>
  <c r="S40" i="36"/>
  <c r="Q56" i="36"/>
  <c r="Q24" i="36"/>
  <c r="M482" i="36"/>
  <c r="M419" i="36"/>
  <c r="Q387" i="36"/>
  <c r="M375" i="36"/>
  <c r="M359" i="36"/>
  <c r="M401" i="36"/>
  <c r="Q97" i="36"/>
  <c r="M58" i="36"/>
  <c r="Q58" i="36"/>
  <c r="S58" i="36"/>
  <c r="M50" i="36"/>
  <c r="Q50" i="36"/>
  <c r="S50" i="36"/>
  <c r="M42" i="36"/>
  <c r="Q42" i="36"/>
  <c r="S42" i="36"/>
  <c r="M34" i="36"/>
  <c r="Q34" i="36"/>
  <c r="S34" i="36"/>
  <c r="M26" i="36"/>
  <c r="Q26" i="36"/>
  <c r="S26" i="36"/>
  <c r="Q371" i="35"/>
  <c r="M534" i="35"/>
  <c r="Q520" i="35"/>
  <c r="M482" i="35"/>
  <c r="Q468" i="35"/>
  <c r="Q373" i="35"/>
  <c r="Q349" i="35"/>
  <c r="M46" i="35"/>
  <c r="Q46" i="35"/>
  <c r="M28" i="35"/>
  <c r="S28" i="35"/>
  <c r="M22" i="35"/>
  <c r="S52" i="34"/>
  <c r="M544" i="33"/>
  <c r="M536" i="33"/>
  <c r="Q536" i="33"/>
  <c r="M530" i="33"/>
  <c r="M522" i="33"/>
  <c r="M514" i="33"/>
  <c r="Q514" i="33"/>
  <c r="M496" i="33"/>
  <c r="M472" i="33"/>
  <c r="Q472" i="33"/>
  <c r="M451" i="33"/>
  <c r="Q451" i="33"/>
  <c r="M443" i="33"/>
  <c r="Q443" i="33"/>
  <c r="M435" i="33"/>
  <c r="M427" i="33"/>
  <c r="Q391" i="33"/>
  <c r="M391" i="33"/>
  <c r="M349" i="33"/>
  <c r="Q349" i="33"/>
  <c r="Q50" i="33"/>
  <c r="S50" i="33"/>
  <c r="M50" i="33"/>
  <c r="Q470" i="32"/>
  <c r="Q387" i="32"/>
  <c r="M46" i="32"/>
  <c r="S46" i="32"/>
  <c r="M22" i="32"/>
  <c r="M52" i="31"/>
  <c r="Q52" i="31"/>
  <c r="M20" i="31"/>
  <c r="Q20" i="31"/>
  <c r="M524" i="30"/>
  <c r="M510" i="30"/>
  <c r="M482" i="30"/>
  <c r="M470" i="30"/>
  <c r="M431" i="30"/>
  <c r="M417" i="30"/>
  <c r="M401" i="30"/>
  <c r="M393" i="30"/>
  <c r="M385" i="30"/>
  <c r="M377" i="30"/>
  <c r="M369" i="30"/>
  <c r="M355" i="30"/>
  <c r="M347" i="30"/>
  <c r="M339" i="30"/>
  <c r="M125" i="30"/>
  <c r="M117" i="30"/>
  <c r="M109" i="30"/>
  <c r="M101" i="30"/>
  <c r="M83" i="30"/>
  <c r="M85" i="30"/>
  <c r="M87" i="30"/>
  <c r="M52" i="30"/>
  <c r="M46" i="30"/>
  <c r="S46" i="30"/>
  <c r="M32" i="30"/>
  <c r="Q32" i="30"/>
  <c r="S32" i="30"/>
  <c r="L692" i="40"/>
  <c r="R692" i="40"/>
  <c r="N692" i="40"/>
  <c r="L684" i="40"/>
  <c r="S684" i="40"/>
  <c r="R684" i="40"/>
  <c r="N684" i="40"/>
  <c r="L676" i="40"/>
  <c r="R676" i="40"/>
  <c r="N676" i="40"/>
  <c r="L668" i="40"/>
  <c r="R668" i="40"/>
  <c r="N668" i="40"/>
  <c r="L660" i="40"/>
  <c r="R660" i="40"/>
  <c r="N660" i="40"/>
  <c r="L652" i="40"/>
  <c r="S652" i="40"/>
  <c r="N652" i="40"/>
  <c r="L646" i="40"/>
  <c r="R646" i="40"/>
  <c r="N646" i="40"/>
  <c r="K690" i="39"/>
  <c r="N690" i="39"/>
  <c r="K682" i="39"/>
  <c r="K674" i="39"/>
  <c r="R674" i="39"/>
  <c r="N674" i="39"/>
  <c r="K666" i="39"/>
  <c r="N666" i="39"/>
  <c r="K658" i="39"/>
  <c r="P658" i="39"/>
  <c r="L650" i="39"/>
  <c r="K650" i="39"/>
  <c r="R692" i="36"/>
  <c r="M692" i="36"/>
  <c r="Q684" i="36"/>
  <c r="O684" i="36"/>
  <c r="M684" i="36"/>
  <c r="R684" i="36"/>
  <c r="R676" i="36"/>
  <c r="M676" i="36"/>
  <c r="R668" i="36"/>
  <c r="M668" i="36"/>
  <c r="K660" i="36"/>
  <c r="R660" i="36"/>
  <c r="M660" i="36"/>
  <c r="R652" i="36"/>
  <c r="M652" i="36"/>
  <c r="Q662" i="35"/>
  <c r="M662" i="35"/>
  <c r="M654" i="35"/>
  <c r="L690" i="34"/>
  <c r="R690" i="34"/>
  <c r="P690" i="34"/>
  <c r="L682" i="34"/>
  <c r="R682" i="34"/>
  <c r="N682" i="34"/>
  <c r="L674" i="34"/>
  <c r="R674" i="34"/>
  <c r="L666" i="34"/>
  <c r="R666" i="34"/>
  <c r="Q666" i="34"/>
  <c r="P666" i="34"/>
  <c r="L658" i="34"/>
  <c r="R658" i="34"/>
  <c r="P658" i="34"/>
  <c r="N658" i="34"/>
  <c r="L650" i="34"/>
  <c r="R650" i="34"/>
  <c r="M512" i="30"/>
  <c r="M123" i="2"/>
  <c r="M117" i="2"/>
  <c r="M87" i="2"/>
  <c r="M103" i="40"/>
  <c r="M56" i="40"/>
  <c r="M48" i="40"/>
  <c r="M40" i="40"/>
  <c r="M32" i="40"/>
  <c r="M24" i="40"/>
  <c r="S46" i="39"/>
  <c r="S28" i="39"/>
  <c r="S22" i="39"/>
  <c r="M544" i="38"/>
  <c r="M520" i="38"/>
  <c r="M484" i="38"/>
  <c r="M472" i="38"/>
  <c r="M462" i="38"/>
  <c r="M435" i="38"/>
  <c r="M429" i="38"/>
  <c r="M347" i="38"/>
  <c r="M22" i="38"/>
  <c r="M127" i="37"/>
  <c r="M119" i="37"/>
  <c r="M111" i="37"/>
  <c r="M103" i="37"/>
  <c r="M85" i="37"/>
  <c r="M87" i="37"/>
  <c r="M56" i="37"/>
  <c r="S56" i="37"/>
  <c r="M50" i="37"/>
  <c r="M32" i="37"/>
  <c r="M26" i="37"/>
  <c r="M508" i="36"/>
  <c r="M435" i="36"/>
  <c r="M103" i="36"/>
  <c r="M540" i="35"/>
  <c r="Q540" i="35"/>
  <c r="M383" i="35"/>
  <c r="Q383" i="35"/>
  <c r="M361" i="35"/>
  <c r="M44" i="35"/>
  <c r="S44" i="35"/>
  <c r="M38" i="35"/>
  <c r="S38" i="35"/>
  <c r="M26" i="35"/>
  <c r="S26" i="35"/>
  <c r="Q518" i="34"/>
  <c r="M125" i="34"/>
  <c r="M117" i="34"/>
  <c r="M109" i="34"/>
  <c r="M101" i="34"/>
  <c r="M83" i="34"/>
  <c r="M44" i="34"/>
  <c r="S44" i="34"/>
  <c r="M28" i="34"/>
  <c r="S28" i="34"/>
  <c r="M20" i="34"/>
  <c r="M542" i="33"/>
  <c r="M534" i="33"/>
  <c r="M528" i="33"/>
  <c r="Q528" i="33"/>
  <c r="M520" i="33"/>
  <c r="Q520" i="33"/>
  <c r="M512" i="33"/>
  <c r="Q512" i="33"/>
  <c r="Q494" i="33"/>
  <c r="M494" i="33"/>
  <c r="M425" i="33"/>
  <c r="Q425" i="33"/>
  <c r="M417" i="33"/>
  <c r="Q417" i="33"/>
  <c r="M403" i="33"/>
  <c r="M383" i="33"/>
  <c r="M377" i="33"/>
  <c r="Q377" i="33"/>
  <c r="M371" i="33"/>
  <c r="M359" i="33"/>
  <c r="M347" i="33"/>
  <c r="Q347" i="33"/>
  <c r="M48" i="33"/>
  <c r="Q48" i="33"/>
  <c r="S48" i="33"/>
  <c r="M34" i="33"/>
  <c r="S34" i="33"/>
  <c r="M22" i="33"/>
  <c r="Q22" i="33"/>
  <c r="S22" i="33"/>
  <c r="Q431" i="32"/>
  <c r="Q427" i="31"/>
  <c r="M58" i="31"/>
  <c r="S58" i="31"/>
  <c r="Q58" i="31"/>
  <c r="M544" i="30"/>
  <c r="M538" i="30"/>
  <c r="M530" i="30"/>
  <c r="M522" i="30"/>
  <c r="M516" i="30"/>
  <c r="M508" i="30"/>
  <c r="M494" i="30"/>
  <c r="M480" i="30"/>
  <c r="M462" i="30"/>
  <c r="M451" i="30"/>
  <c r="M445" i="30"/>
  <c r="M437" i="30"/>
  <c r="M429" i="30"/>
  <c r="Q429" i="30"/>
  <c r="M423" i="30"/>
  <c r="M407" i="30"/>
  <c r="M399" i="30"/>
  <c r="M391" i="30"/>
  <c r="M383" i="30"/>
  <c r="M375" i="30"/>
  <c r="M367" i="30"/>
  <c r="M361" i="30"/>
  <c r="M353" i="30"/>
  <c r="M345" i="30"/>
  <c r="M131" i="30"/>
  <c r="M123" i="30"/>
  <c r="M115" i="30"/>
  <c r="M107" i="30"/>
  <c r="M179" i="30" s="1"/>
  <c r="M99" i="30"/>
  <c r="M58" i="30"/>
  <c r="M30" i="30"/>
  <c r="Q30" i="30"/>
  <c r="S30" i="30"/>
  <c r="K688" i="39"/>
  <c r="R688" i="39"/>
  <c r="K680" i="39"/>
  <c r="P680" i="39"/>
  <c r="N680" i="39"/>
  <c r="L672" i="39"/>
  <c r="K672" i="39"/>
  <c r="P672" i="39"/>
  <c r="M672" i="39"/>
  <c r="K664" i="39"/>
  <c r="P664" i="39"/>
  <c r="K656" i="39"/>
  <c r="R656" i="39"/>
  <c r="N656" i="39"/>
  <c r="M656" i="39"/>
  <c r="K648" i="39"/>
  <c r="P648" i="39"/>
  <c r="M648" i="39"/>
  <c r="R686" i="37"/>
  <c r="O686" i="37"/>
  <c r="R678" i="37"/>
  <c r="P678" i="37"/>
  <c r="O678" i="37"/>
  <c r="N678" i="37"/>
  <c r="R670" i="37"/>
  <c r="P670" i="37"/>
  <c r="O670" i="37"/>
  <c r="R662" i="37"/>
  <c r="P662" i="37"/>
  <c r="N662" i="37"/>
  <c r="R654" i="37"/>
  <c r="P654" i="37"/>
  <c r="N654" i="37"/>
  <c r="R646" i="37"/>
  <c r="P646" i="37"/>
  <c r="O646" i="37"/>
  <c r="N646" i="37"/>
  <c r="M383" i="40"/>
  <c r="M52" i="40"/>
  <c r="M44" i="40"/>
  <c r="M36" i="40"/>
  <c r="M28" i="40"/>
  <c r="M20" i="40"/>
  <c r="M542" i="38"/>
  <c r="M532" i="38"/>
  <c r="M516" i="38"/>
  <c r="M510" i="38"/>
  <c r="M492" i="38"/>
  <c r="M486" i="38"/>
  <c r="M480" i="38"/>
  <c r="M470" i="38"/>
  <c r="M464" i="38"/>
  <c r="M449" i="38"/>
  <c r="M439" i="38"/>
  <c r="M433" i="38"/>
  <c r="M423" i="38"/>
  <c r="M417" i="38"/>
  <c r="M401" i="38"/>
  <c r="M395" i="38"/>
  <c r="M383" i="38"/>
  <c r="M375" i="38"/>
  <c r="M367" i="38"/>
  <c r="M361" i="38"/>
  <c r="M349" i="38"/>
  <c r="M341" i="38"/>
  <c r="M127" i="38"/>
  <c r="M121" i="38"/>
  <c r="M113" i="38"/>
  <c r="M107" i="38"/>
  <c r="M103" i="38"/>
  <c r="M85" i="38"/>
  <c r="M87" i="38"/>
  <c r="M56" i="38"/>
  <c r="M48" i="38"/>
  <c r="M40" i="38"/>
  <c r="M32" i="38"/>
  <c r="M24" i="38"/>
  <c r="M125" i="37"/>
  <c r="M117" i="37"/>
  <c r="M109" i="37"/>
  <c r="M101" i="37"/>
  <c r="M83" i="37"/>
  <c r="M54" i="37"/>
  <c r="M44" i="37"/>
  <c r="M38" i="37"/>
  <c r="M28" i="37"/>
  <c r="M22" i="37"/>
  <c r="M20" i="36"/>
  <c r="M532" i="33"/>
  <c r="M492" i="33"/>
  <c r="Q492" i="33"/>
  <c r="M484" i="33"/>
  <c r="M476" i="33"/>
  <c r="M468" i="33"/>
  <c r="M455" i="33"/>
  <c r="M447" i="33"/>
  <c r="M439" i="33"/>
  <c r="Q423" i="33"/>
  <c r="M423" i="33"/>
  <c r="Q407" i="33"/>
  <c r="M407" i="33"/>
  <c r="M397" i="33"/>
  <c r="M385" i="33"/>
  <c r="M379" i="33"/>
  <c r="M367" i="33"/>
  <c r="M361" i="33"/>
  <c r="Q361" i="33"/>
  <c r="M355" i="33"/>
  <c r="M343" i="33"/>
  <c r="M123" i="33"/>
  <c r="Q538" i="32"/>
  <c r="Q512" i="32"/>
  <c r="Q466" i="32"/>
  <c r="Q99" i="32"/>
  <c r="M20" i="32"/>
  <c r="Q20" i="32"/>
  <c r="S20" i="32"/>
  <c r="Q524" i="31"/>
  <c r="Q484" i="31"/>
  <c r="M38" i="31"/>
  <c r="Q38" i="31"/>
  <c r="M30" i="31"/>
  <c r="S30" i="31"/>
  <c r="M22" i="31"/>
  <c r="Q22" i="31"/>
  <c r="M532" i="30"/>
  <c r="M518" i="30"/>
  <c r="M500" i="30"/>
  <c r="M492" i="30"/>
  <c r="M486" i="30"/>
  <c r="M474" i="30"/>
  <c r="M464" i="30"/>
  <c r="M439" i="30"/>
  <c r="M425" i="30"/>
  <c r="M419" i="30"/>
  <c r="M403" i="30"/>
  <c r="M395" i="30"/>
  <c r="M387" i="30"/>
  <c r="M379" i="30"/>
  <c r="M371" i="30"/>
  <c r="M363" i="30"/>
  <c r="M357" i="30"/>
  <c r="M349" i="30"/>
  <c r="M341" i="30"/>
  <c r="M127" i="30"/>
  <c r="M119" i="30"/>
  <c r="M111" i="30"/>
  <c r="M103" i="30"/>
  <c r="M48" i="30"/>
  <c r="M42" i="30"/>
  <c r="M36" i="30"/>
  <c r="M28" i="30"/>
  <c r="M22" i="30"/>
  <c r="S22" i="30"/>
  <c r="Q36" i="33"/>
  <c r="Q73" i="33"/>
  <c r="Q44" i="30"/>
  <c r="Q56" i="30"/>
  <c r="S30" i="33"/>
  <c r="S73" i="33"/>
  <c r="S32" i="32"/>
  <c r="S73" i="32"/>
  <c r="S189" i="32" s="1"/>
  <c r="S191" i="32" s="1"/>
  <c r="S73" i="31"/>
  <c r="S121" i="31" s="1"/>
  <c r="S42" i="31"/>
  <c r="L686" i="40"/>
  <c r="S686" i="40"/>
  <c r="R686" i="40"/>
  <c r="N686" i="40"/>
  <c r="L678" i="40"/>
  <c r="N678" i="40"/>
  <c r="L670" i="40"/>
  <c r="R670" i="40"/>
  <c r="N670" i="40"/>
  <c r="L662" i="40"/>
  <c r="S662" i="40"/>
  <c r="R662" i="40"/>
  <c r="N662" i="40"/>
  <c r="L654" i="40"/>
  <c r="S654" i="40"/>
  <c r="N654" i="40"/>
  <c r="R690" i="38"/>
  <c r="M690" i="38"/>
  <c r="P682" i="38"/>
  <c r="M682" i="38"/>
  <c r="M674" i="38"/>
  <c r="R666" i="38"/>
  <c r="M666" i="38"/>
  <c r="P658" i="38"/>
  <c r="M658" i="38"/>
  <c r="M650" i="38"/>
  <c r="R692" i="37"/>
  <c r="P692" i="37"/>
  <c r="N692" i="37"/>
  <c r="R684" i="37"/>
  <c r="O684" i="37"/>
  <c r="N684" i="37"/>
  <c r="R676" i="37"/>
  <c r="P676" i="37"/>
  <c r="O676" i="37"/>
  <c r="N668" i="37"/>
  <c r="R668" i="37"/>
  <c r="P668" i="37"/>
  <c r="O668" i="37"/>
  <c r="R660" i="37"/>
  <c r="P660" i="37"/>
  <c r="N660" i="37"/>
  <c r="R652" i="37"/>
  <c r="P652" i="37"/>
  <c r="N652" i="37"/>
  <c r="R690" i="36"/>
  <c r="M690" i="36"/>
  <c r="R682" i="36"/>
  <c r="M682" i="36"/>
  <c r="R674" i="36"/>
  <c r="M674" i="36"/>
  <c r="R666" i="36"/>
  <c r="M666" i="36"/>
  <c r="K658" i="36"/>
  <c r="R658" i="36"/>
  <c r="M658" i="36"/>
  <c r="R650" i="36"/>
  <c r="O650" i="36"/>
  <c r="M650" i="36"/>
  <c r="M692" i="35"/>
  <c r="M684" i="35"/>
  <c r="Q676" i="35"/>
  <c r="M668" i="35"/>
  <c r="Q660" i="35"/>
  <c r="M660" i="35"/>
  <c r="Q652" i="35"/>
  <c r="M652" i="35"/>
  <c r="Q684" i="32"/>
  <c r="K688" i="31"/>
  <c r="N688" i="31"/>
  <c r="K680" i="31"/>
  <c r="K672" i="31"/>
  <c r="R672" i="31"/>
  <c r="Q672" i="31"/>
  <c r="N672" i="31"/>
  <c r="K664" i="31"/>
  <c r="R664" i="31"/>
  <c r="N664" i="31"/>
  <c r="K656" i="31"/>
  <c r="Q656" i="31"/>
  <c r="R656" i="31"/>
  <c r="N656" i="31"/>
  <c r="K648" i="31"/>
  <c r="R648" i="31"/>
  <c r="L692" i="30"/>
  <c r="K692" i="30"/>
  <c r="R692" i="30"/>
  <c r="N692" i="30"/>
  <c r="M692" i="30"/>
  <c r="K684" i="30"/>
  <c r="R684" i="30"/>
  <c r="L684" i="30"/>
  <c r="N684" i="30"/>
  <c r="P684" i="30"/>
  <c r="M684" i="30"/>
  <c r="K676" i="30"/>
  <c r="R676" i="30"/>
  <c r="P676" i="30"/>
  <c r="N676" i="30"/>
  <c r="M676" i="30"/>
  <c r="L668" i="30"/>
  <c r="K668" i="30"/>
  <c r="R668" i="30"/>
  <c r="M668" i="30"/>
  <c r="N668" i="30"/>
  <c r="L660" i="30"/>
  <c r="K660" i="30"/>
  <c r="R660" i="30"/>
  <c r="N660" i="30"/>
  <c r="M660" i="30"/>
  <c r="K652" i="30"/>
  <c r="R652" i="30"/>
  <c r="L652" i="30"/>
  <c r="N652" i="30"/>
  <c r="P652" i="30"/>
  <c r="M652" i="30"/>
  <c r="L690" i="2"/>
  <c r="O690" i="2"/>
  <c r="N690" i="2"/>
  <c r="M690" i="2"/>
  <c r="L682" i="2"/>
  <c r="R682" i="2"/>
  <c r="O682" i="2"/>
  <c r="N682" i="2"/>
  <c r="M682" i="2"/>
  <c r="L674" i="2"/>
  <c r="O674" i="2"/>
  <c r="N674" i="2"/>
  <c r="M674" i="2"/>
  <c r="L666" i="2"/>
  <c r="O666" i="2"/>
  <c r="N666" i="2"/>
  <c r="M666" i="2"/>
  <c r="L658" i="2"/>
  <c r="O658" i="2"/>
  <c r="N658" i="2"/>
  <c r="M658" i="2"/>
  <c r="L650" i="2"/>
  <c r="R650" i="2"/>
  <c r="O650" i="2"/>
  <c r="N650" i="2"/>
  <c r="M650" i="2"/>
  <c r="R688" i="38"/>
  <c r="N688" i="38"/>
  <c r="M688" i="38"/>
  <c r="R680" i="38"/>
  <c r="N680" i="38"/>
  <c r="M680" i="38"/>
  <c r="R672" i="38"/>
  <c r="P672" i="38"/>
  <c r="N672" i="38"/>
  <c r="M672" i="38"/>
  <c r="P664" i="38"/>
  <c r="M664" i="38"/>
  <c r="M656" i="38"/>
  <c r="P648" i="38"/>
  <c r="M648" i="38"/>
  <c r="R690" i="37"/>
  <c r="P690" i="37"/>
  <c r="N690" i="37"/>
  <c r="R682" i="37"/>
  <c r="P682" i="37"/>
  <c r="N682" i="37"/>
  <c r="R674" i="37"/>
  <c r="P674" i="37"/>
  <c r="N674" i="37"/>
  <c r="R666" i="37"/>
  <c r="O666" i="37"/>
  <c r="N666" i="37"/>
  <c r="R658" i="37"/>
  <c r="N658" i="37"/>
  <c r="R650" i="37"/>
  <c r="O650" i="37"/>
  <c r="N650" i="37"/>
  <c r="R688" i="36"/>
  <c r="M688" i="36"/>
  <c r="N688" i="36"/>
  <c r="R680" i="36"/>
  <c r="P680" i="36"/>
  <c r="M680" i="36"/>
  <c r="K672" i="36"/>
  <c r="R672" i="36"/>
  <c r="P672" i="36"/>
  <c r="M672" i="36"/>
  <c r="R664" i="36"/>
  <c r="M664" i="36"/>
  <c r="K656" i="36"/>
  <c r="R656" i="36"/>
  <c r="P656" i="36"/>
  <c r="M656" i="36"/>
  <c r="K648" i="36"/>
  <c r="R648" i="36"/>
  <c r="O648" i="36"/>
  <c r="M648" i="36"/>
  <c r="L686" i="34"/>
  <c r="R686" i="34"/>
  <c r="Q686" i="34"/>
  <c r="L678" i="34"/>
  <c r="R678" i="34"/>
  <c r="Q678" i="34"/>
  <c r="P678" i="34"/>
  <c r="N678" i="34"/>
  <c r="L670" i="34"/>
  <c r="R670" i="34"/>
  <c r="P670" i="34"/>
  <c r="N670" i="34"/>
  <c r="L662" i="34"/>
  <c r="S662" i="34"/>
  <c r="R662" i="34"/>
  <c r="L654" i="34"/>
  <c r="R654" i="34"/>
  <c r="L646" i="34"/>
  <c r="R646" i="34"/>
  <c r="P646" i="34"/>
  <c r="L692" i="33"/>
  <c r="Q692" i="33"/>
  <c r="N692" i="33"/>
  <c r="M692" i="33"/>
  <c r="L684" i="33"/>
  <c r="Q684" i="33"/>
  <c r="M684" i="33"/>
  <c r="N684" i="33"/>
  <c r="R676" i="33"/>
  <c r="Q676" i="33"/>
  <c r="N676" i="33"/>
  <c r="M676" i="33"/>
  <c r="L668" i="33"/>
  <c r="N668" i="33"/>
  <c r="Q668" i="33"/>
  <c r="M668" i="33"/>
  <c r="L660" i="33"/>
  <c r="K660" i="33"/>
  <c r="R660" i="33"/>
  <c r="Q660" i="33"/>
  <c r="O660" i="33"/>
  <c r="N660" i="33"/>
  <c r="M660" i="33"/>
  <c r="Q652" i="33"/>
  <c r="M652" i="33"/>
  <c r="N652" i="33"/>
  <c r="L690" i="32"/>
  <c r="K690" i="32"/>
  <c r="Q690" i="32"/>
  <c r="P690" i="32"/>
  <c r="O690" i="32"/>
  <c r="L682" i="32"/>
  <c r="Q682" i="32"/>
  <c r="O682" i="32"/>
  <c r="N682" i="32"/>
  <c r="L674" i="32"/>
  <c r="O674" i="32"/>
  <c r="N674" i="32"/>
  <c r="L666" i="32"/>
  <c r="K666" i="32"/>
  <c r="O666" i="32"/>
  <c r="L658" i="32"/>
  <c r="K658" i="32"/>
  <c r="O658" i="32"/>
  <c r="L650" i="32"/>
  <c r="P650" i="32"/>
  <c r="O650" i="32"/>
  <c r="K686" i="31"/>
  <c r="R686" i="31"/>
  <c r="K678" i="31"/>
  <c r="R678" i="31"/>
  <c r="N678" i="31"/>
  <c r="K670" i="31"/>
  <c r="R670" i="31"/>
  <c r="N670" i="31"/>
  <c r="K662" i="31"/>
  <c r="R662" i="31"/>
  <c r="K654" i="31"/>
  <c r="R654" i="31"/>
  <c r="K646" i="31"/>
  <c r="R646" i="31"/>
  <c r="N646" i="31"/>
  <c r="K690" i="30"/>
  <c r="R690" i="30"/>
  <c r="Q690" i="30"/>
  <c r="N690" i="30"/>
  <c r="M690" i="30"/>
  <c r="L682" i="30"/>
  <c r="K682" i="30"/>
  <c r="R682" i="30"/>
  <c r="N682" i="30"/>
  <c r="M682" i="30"/>
  <c r="L674" i="30"/>
  <c r="K674" i="30"/>
  <c r="R674" i="30"/>
  <c r="P674" i="30"/>
  <c r="N674" i="30"/>
  <c r="M674" i="30"/>
  <c r="K666" i="30"/>
  <c r="R666" i="30"/>
  <c r="N666" i="30"/>
  <c r="M666" i="30"/>
  <c r="K658" i="30"/>
  <c r="R658" i="30"/>
  <c r="P658" i="30"/>
  <c r="N658" i="30"/>
  <c r="M658" i="30"/>
  <c r="L650" i="30"/>
  <c r="K650" i="30"/>
  <c r="R650" i="30"/>
  <c r="N650" i="30"/>
  <c r="M650" i="30"/>
  <c r="L688" i="2"/>
  <c r="O688" i="2"/>
  <c r="N688" i="2"/>
  <c r="M688" i="2"/>
  <c r="L680" i="2"/>
  <c r="O680" i="2"/>
  <c r="M680" i="2"/>
  <c r="N680" i="2"/>
  <c r="L672" i="2"/>
  <c r="O672" i="2"/>
  <c r="M672" i="2"/>
  <c r="N672" i="2"/>
  <c r="L664" i="2"/>
  <c r="O664" i="2"/>
  <c r="N664" i="2"/>
  <c r="M664" i="2"/>
  <c r="L656" i="2"/>
  <c r="O656" i="2"/>
  <c r="N656" i="2"/>
  <c r="M656" i="2"/>
  <c r="L648" i="2"/>
  <c r="O648" i="2"/>
  <c r="M648" i="2"/>
  <c r="N648" i="2"/>
  <c r="M676" i="35"/>
  <c r="L692" i="34"/>
  <c r="R692" i="34"/>
  <c r="N692" i="34"/>
  <c r="L684" i="34"/>
  <c r="R684" i="34"/>
  <c r="P684" i="34"/>
  <c r="Q684" i="34"/>
  <c r="R676" i="34"/>
  <c r="L676" i="34"/>
  <c r="P676" i="34"/>
  <c r="L668" i="34"/>
  <c r="R668" i="34"/>
  <c r="Q668" i="34"/>
  <c r="L660" i="34"/>
  <c r="R660" i="34"/>
  <c r="Q660" i="34"/>
  <c r="N660" i="34"/>
  <c r="L652" i="34"/>
  <c r="R652" i="34"/>
  <c r="L690" i="33"/>
  <c r="Q690" i="33"/>
  <c r="N690" i="33"/>
  <c r="M690" i="33"/>
  <c r="R682" i="33"/>
  <c r="Q682" i="33"/>
  <c r="N682" i="33"/>
  <c r="M682" i="33"/>
  <c r="L674" i="33"/>
  <c r="Q674" i="33"/>
  <c r="N674" i="33"/>
  <c r="M674" i="33"/>
  <c r="L666" i="33"/>
  <c r="Q666" i="33"/>
  <c r="N666" i="33"/>
  <c r="M666" i="33"/>
  <c r="Q658" i="33"/>
  <c r="N658" i="33"/>
  <c r="M658" i="33"/>
  <c r="L650" i="33"/>
  <c r="K650" i="33"/>
  <c r="R650" i="33"/>
  <c r="Q650" i="33"/>
  <c r="O650" i="33"/>
  <c r="N650" i="33"/>
  <c r="M650" i="33"/>
  <c r="K688" i="32"/>
  <c r="L688" i="32"/>
  <c r="O688" i="32"/>
  <c r="L680" i="32"/>
  <c r="K680" i="32"/>
  <c r="Q680" i="32"/>
  <c r="P680" i="32"/>
  <c r="O680" i="32"/>
  <c r="N680" i="32"/>
  <c r="L672" i="32"/>
  <c r="K672" i="32"/>
  <c r="Q672" i="32"/>
  <c r="O672" i="32"/>
  <c r="N672" i="32"/>
  <c r="L664" i="32"/>
  <c r="O664" i="32"/>
  <c r="N664" i="32"/>
  <c r="K656" i="32"/>
  <c r="L656" i="32"/>
  <c r="O656" i="32"/>
  <c r="N656" i="32"/>
  <c r="L648" i="32"/>
  <c r="O648" i="32"/>
  <c r="N646" i="32"/>
  <c r="N652" i="32"/>
  <c r="N660" i="32"/>
  <c r="N678" i="32"/>
  <c r="N684" i="32"/>
  <c r="N692" i="32"/>
  <c r="K692" i="31"/>
  <c r="R692" i="31"/>
  <c r="R684" i="31"/>
  <c r="K684" i="31"/>
  <c r="N684" i="31"/>
  <c r="R676" i="31"/>
  <c r="K676" i="31"/>
  <c r="N676" i="31"/>
  <c r="K668" i="31"/>
  <c r="R668" i="31"/>
  <c r="Q668" i="31"/>
  <c r="K660" i="31"/>
  <c r="R660" i="31"/>
  <c r="N660" i="31"/>
  <c r="R652" i="31"/>
  <c r="N652" i="31"/>
  <c r="K652" i="31"/>
  <c r="L688" i="30"/>
  <c r="K688" i="30"/>
  <c r="R688" i="30"/>
  <c r="P688" i="30"/>
  <c r="M688" i="30"/>
  <c r="N688" i="30"/>
  <c r="L680" i="30"/>
  <c r="K680" i="30"/>
  <c r="R680" i="30"/>
  <c r="P680" i="30"/>
  <c r="N680" i="30"/>
  <c r="M680" i="30"/>
  <c r="L672" i="30"/>
  <c r="P672" i="30"/>
  <c r="K672" i="30"/>
  <c r="N672" i="30"/>
  <c r="M672" i="30"/>
  <c r="R672" i="30"/>
  <c r="L664" i="30"/>
  <c r="K664" i="30"/>
  <c r="P664" i="30"/>
  <c r="R664" i="30"/>
  <c r="M664" i="30"/>
  <c r="N664" i="30"/>
  <c r="L656" i="30"/>
  <c r="K656" i="30"/>
  <c r="R656" i="30"/>
  <c r="P656" i="30"/>
  <c r="M656" i="30"/>
  <c r="N656" i="30"/>
  <c r="L648" i="30"/>
  <c r="K648" i="30"/>
  <c r="R648" i="30"/>
  <c r="P648" i="30"/>
  <c r="N648" i="30"/>
  <c r="M648" i="30"/>
  <c r="L686" i="2"/>
  <c r="O686" i="2"/>
  <c r="N686" i="2"/>
  <c r="M686" i="2"/>
  <c r="L678" i="2"/>
  <c r="O678" i="2"/>
  <c r="M678" i="2"/>
  <c r="N678" i="2"/>
  <c r="L670" i="2"/>
  <c r="O670" i="2"/>
  <c r="M670" i="2"/>
  <c r="N670" i="2"/>
  <c r="L662" i="2"/>
  <c r="R662" i="2"/>
  <c r="O662" i="2"/>
  <c r="M662" i="2"/>
  <c r="N662" i="2"/>
  <c r="L654" i="2"/>
  <c r="O654" i="2"/>
  <c r="N654" i="2"/>
  <c r="M654" i="2"/>
  <c r="O646" i="2"/>
  <c r="L646" i="2"/>
  <c r="M646" i="2"/>
  <c r="N646" i="2"/>
  <c r="F2478" i="5"/>
  <c r="F2468" i="5"/>
  <c r="F2479" i="5"/>
  <c r="F2477" i="5"/>
  <c r="F2492" i="5"/>
  <c r="F2490" i="5"/>
  <c r="F2467" i="5"/>
  <c r="F2465" i="5"/>
  <c r="F2475" i="5"/>
  <c r="F2491" i="5"/>
  <c r="F2466" i="5"/>
  <c r="F2493" i="5"/>
  <c r="F2453" i="5"/>
  <c r="F2454" i="5"/>
  <c r="F2379" i="5"/>
  <c r="F2404" i="5"/>
  <c r="F2394" i="5"/>
  <c r="F2393" i="5"/>
  <c r="F2377" i="5"/>
  <c r="F2450" i="5"/>
  <c r="F2378" i="5"/>
  <c r="F2448" i="5"/>
  <c r="F2395" i="5"/>
  <c r="F2343" i="5"/>
  <c r="F2374" i="5"/>
  <c r="F2413" i="5"/>
  <c r="F2411" i="5"/>
  <c r="F2409" i="5"/>
  <c r="F2407" i="5"/>
  <c r="F2415" i="5"/>
  <c r="F2414" i="5"/>
  <c r="F2408" i="5"/>
  <c r="F2405" i="5"/>
  <c r="F2412" i="5"/>
  <c r="F2410" i="5"/>
  <c r="F2406" i="5"/>
  <c r="F2326" i="5"/>
  <c r="F2322" i="5"/>
  <c r="F2320" i="5"/>
  <c r="F2371" i="5"/>
  <c r="F2321" i="5"/>
  <c r="F2369" i="5"/>
  <c r="F2327" i="5"/>
  <c r="F2323" i="5"/>
  <c r="F2370" i="5"/>
  <c r="F2328" i="5"/>
  <c r="F2324" i="5"/>
  <c r="F2329" i="5"/>
  <c r="F2325" i="5"/>
  <c r="F2318" i="5"/>
  <c r="F2110" i="5"/>
  <c r="F2106" i="5"/>
  <c r="F2105" i="5"/>
  <c r="F2101" i="5"/>
  <c r="F2109" i="5"/>
  <c r="F2319" i="5"/>
  <c r="F2315" i="5"/>
  <c r="F2107" i="5"/>
  <c r="F2102" i="5"/>
  <c r="F2098" i="5"/>
  <c r="F2104" i="5"/>
  <c r="F2316" i="5"/>
  <c r="F2108" i="5"/>
  <c r="F2103" i="5"/>
  <c r="F2100" i="5"/>
  <c r="F2317" i="5"/>
  <c r="F2099" i="5"/>
  <c r="F2097" i="5"/>
  <c r="F2334" i="5"/>
  <c r="F2303" i="5"/>
  <c r="F1852" i="5"/>
  <c r="F1850" i="5"/>
  <c r="F1855" i="5"/>
  <c r="F2252" i="5"/>
  <c r="F2263" i="5"/>
  <c r="F2261" i="5"/>
  <c r="F2096" i="5"/>
  <c r="F2242" i="5"/>
  <c r="F2236" i="5"/>
  <c r="F2229" i="5"/>
  <c r="F2224" i="5"/>
  <c r="F2216" i="5"/>
  <c r="F2214" i="5"/>
  <c r="F2075" i="5"/>
  <c r="F2026" i="5"/>
  <c r="F2004" i="5"/>
  <c r="F1976" i="5"/>
  <c r="F2031" i="5"/>
  <c r="F2025" i="5"/>
  <c r="F2023" i="5"/>
  <c r="F2000" i="5"/>
  <c r="F1998" i="5"/>
  <c r="F2002" i="5"/>
  <c r="F1974" i="5"/>
  <c r="F2010" i="5"/>
  <c r="F2008" i="5"/>
  <c r="F2006" i="5"/>
  <c r="F1978" i="5"/>
  <c r="F1954" i="5"/>
  <c r="F1959" i="5"/>
  <c r="F1961" i="5"/>
  <c r="F1950" i="5"/>
  <c r="F1913" i="5"/>
  <c r="F1504" i="5"/>
  <c r="F1873" i="5"/>
  <c r="F1875" i="5"/>
  <c r="F1877" i="5"/>
  <c r="F1872" i="5"/>
  <c r="F1817" i="5"/>
  <c r="F1825" i="5"/>
  <c r="F1829" i="5"/>
  <c r="F1833" i="5"/>
  <c r="F1799" i="5"/>
  <c r="F1812" i="5"/>
  <c r="F1750" i="5"/>
  <c r="F1752" i="5"/>
  <c r="F1726" i="5"/>
  <c r="F1724" i="5"/>
  <c r="F1739" i="5"/>
  <c r="L688" i="33"/>
  <c r="Q688" i="33"/>
  <c r="O688" i="33"/>
  <c r="R688" i="33"/>
  <c r="N688" i="33"/>
  <c r="M688" i="33"/>
  <c r="L680" i="33"/>
  <c r="Q680" i="33"/>
  <c r="R680" i="33"/>
  <c r="M680" i="33"/>
  <c r="N680" i="33"/>
  <c r="L672" i="33"/>
  <c r="Q672" i="33"/>
  <c r="M672" i="33"/>
  <c r="N672" i="33"/>
  <c r="L664" i="33"/>
  <c r="K664" i="33"/>
  <c r="Q664" i="33"/>
  <c r="P664" i="33"/>
  <c r="N664" i="33"/>
  <c r="M664" i="33"/>
  <c r="L656" i="33"/>
  <c r="K656" i="33"/>
  <c r="Q656" i="33"/>
  <c r="N656" i="33"/>
  <c r="M656" i="33"/>
  <c r="R656" i="33"/>
  <c r="L648" i="33"/>
  <c r="Q648" i="33"/>
  <c r="P648" i="33"/>
  <c r="M648" i="33"/>
  <c r="N648" i="33"/>
  <c r="L686" i="32"/>
  <c r="K686" i="32"/>
  <c r="Q686" i="32"/>
  <c r="O686" i="32"/>
  <c r="L678" i="32"/>
  <c r="K678" i="32"/>
  <c r="Q678" i="32"/>
  <c r="P678" i="32"/>
  <c r="O678" i="32"/>
  <c r="L670" i="32"/>
  <c r="K670" i="32"/>
  <c r="Q670" i="32"/>
  <c r="P670" i="32"/>
  <c r="O670" i="32"/>
  <c r="L662" i="32"/>
  <c r="K662" i="32"/>
  <c r="Q662" i="32"/>
  <c r="O662" i="32"/>
  <c r="L654" i="32"/>
  <c r="K654" i="32"/>
  <c r="R654" i="32"/>
  <c r="Q654" i="32"/>
  <c r="O654" i="32"/>
  <c r="L646" i="32"/>
  <c r="K646" i="32"/>
  <c r="Q646" i="32"/>
  <c r="P646" i="32"/>
  <c r="O646" i="32"/>
  <c r="M676" i="2"/>
  <c r="F1725" i="5"/>
  <c r="F1776" i="5"/>
  <c r="F1778" i="5"/>
  <c r="F1762" i="5"/>
  <c r="F1788" i="5"/>
  <c r="F1796" i="5"/>
  <c r="F1811" i="5"/>
  <c r="F1832" i="5"/>
  <c r="F1818" i="5"/>
  <c r="F1876" i="5"/>
  <c r="F1498" i="5"/>
  <c r="F1889" i="5"/>
  <c r="F1890" i="5"/>
  <c r="F1929" i="5"/>
  <c r="F1925" i="5"/>
  <c r="F1927" i="5"/>
  <c r="F1918" i="5"/>
  <c r="F1917" i="5"/>
  <c r="F1953" i="5"/>
  <c r="F1977" i="5"/>
  <c r="F1972" i="5"/>
  <c r="F2001" i="5"/>
  <c r="F2003" i="5"/>
  <c r="F1995" i="5"/>
  <c r="F2159" i="5"/>
  <c r="F2177" i="5"/>
  <c r="F2179" i="5"/>
  <c r="F2181" i="5"/>
  <c r="F2183" i="5"/>
  <c r="F2185" i="5"/>
  <c r="F2198" i="5"/>
  <c r="F2200" i="5"/>
  <c r="F2228" i="5"/>
  <c r="F2260" i="5"/>
  <c r="F1853" i="5"/>
  <c r="F1847" i="5"/>
  <c r="F2300" i="5"/>
  <c r="F2307" i="5"/>
  <c r="F2346" i="5"/>
  <c r="F2359" i="5"/>
  <c r="F2308" i="5"/>
  <c r="F2348" i="5"/>
  <c r="F2332" i="5"/>
  <c r="I87" i="33"/>
  <c r="L87" i="33" s="1"/>
  <c r="O58" i="44" s="1"/>
  <c r="O684" i="32"/>
  <c r="I219" i="37"/>
  <c r="G219" i="37" s="1"/>
  <c r="M127" i="34"/>
  <c r="M119" i="34"/>
  <c r="M111" i="34"/>
  <c r="M103" i="34"/>
  <c r="M85" i="34"/>
  <c r="M87" i="34"/>
  <c r="M54" i="34"/>
  <c r="M46" i="34"/>
  <c r="M38" i="34"/>
  <c r="M30" i="34"/>
  <c r="M22" i="34"/>
  <c r="M526" i="33"/>
  <c r="M518" i="33"/>
  <c r="M510" i="33"/>
  <c r="M498" i="33"/>
  <c r="M486" i="33"/>
  <c r="M478" i="33"/>
  <c r="M470" i="33"/>
  <c r="M462" i="33"/>
  <c r="M449" i="33"/>
  <c r="M441" i="33"/>
  <c r="M433" i="33"/>
  <c r="M419" i="33"/>
  <c r="M405" i="33"/>
  <c r="M389" i="33"/>
  <c r="M373" i="33"/>
  <c r="M357" i="33"/>
  <c r="M341" i="33"/>
  <c r="M466" i="31"/>
  <c r="M407" i="31"/>
  <c r="M339" i="31"/>
  <c r="M546" i="30"/>
  <c r="M540" i="30"/>
  <c r="M526" i="30"/>
  <c r="M520" i="30"/>
  <c r="M514" i="30"/>
  <c r="M496" i="30"/>
  <c r="M478" i="30"/>
  <c r="M453" i="30"/>
  <c r="M447" i="30"/>
  <c r="M433" i="30"/>
  <c r="M427" i="30"/>
  <c r="M421" i="30"/>
  <c r="M405" i="30"/>
  <c r="M397" i="30"/>
  <c r="M389" i="30"/>
  <c r="M381" i="30"/>
  <c r="M373" i="30"/>
  <c r="M365" i="30"/>
  <c r="M359" i="30"/>
  <c r="M351" i="30"/>
  <c r="M343" i="30"/>
  <c r="M129" i="30"/>
  <c r="M121" i="30"/>
  <c r="M113" i="30"/>
  <c r="M105" i="30"/>
  <c r="M97" i="30"/>
  <c r="M56" i="30"/>
  <c r="M50" i="30"/>
  <c r="M44" i="30"/>
  <c r="M38" i="30"/>
  <c r="M24" i="30"/>
  <c r="S690" i="40"/>
  <c r="L690" i="40"/>
  <c r="R690" i="40"/>
  <c r="N690" i="40"/>
  <c r="L682" i="40"/>
  <c r="S682" i="40"/>
  <c r="R682" i="40"/>
  <c r="P682" i="40"/>
  <c r="N682" i="40"/>
  <c r="S674" i="40"/>
  <c r="R674" i="40"/>
  <c r="L674" i="40"/>
  <c r="N674" i="40"/>
  <c r="S666" i="40"/>
  <c r="L666" i="40"/>
  <c r="R666" i="40"/>
  <c r="N666" i="40"/>
  <c r="M666" i="40"/>
  <c r="S658" i="40"/>
  <c r="L658" i="40"/>
  <c r="R658" i="40"/>
  <c r="N658" i="40"/>
  <c r="L650" i="40"/>
  <c r="S650" i="40"/>
  <c r="R650" i="40"/>
  <c r="P650" i="40"/>
  <c r="N650" i="40"/>
  <c r="K686" i="39"/>
  <c r="P686" i="39"/>
  <c r="M686" i="39"/>
  <c r="O686" i="39"/>
  <c r="K678" i="39"/>
  <c r="R678" i="39"/>
  <c r="P678" i="39"/>
  <c r="M678" i="39"/>
  <c r="K670" i="39"/>
  <c r="P670" i="39"/>
  <c r="O670" i="39"/>
  <c r="M670" i="39"/>
  <c r="K662" i="39"/>
  <c r="P662" i="39"/>
  <c r="M662" i="39"/>
  <c r="K654" i="39"/>
  <c r="R654" i="39"/>
  <c r="P654" i="39"/>
  <c r="M654" i="39"/>
  <c r="K646" i="39"/>
  <c r="P646" i="39"/>
  <c r="N646" i="39"/>
  <c r="M646" i="39"/>
  <c r="R692" i="38"/>
  <c r="P692" i="38"/>
  <c r="R684" i="38"/>
  <c r="P684" i="38"/>
  <c r="N684" i="38"/>
  <c r="M684" i="38"/>
  <c r="S676" i="38"/>
  <c r="R676" i="38"/>
  <c r="P676" i="38"/>
  <c r="N676" i="38"/>
  <c r="M676" i="38"/>
  <c r="R668" i="38"/>
  <c r="P668" i="38"/>
  <c r="N668" i="38"/>
  <c r="M668" i="38"/>
  <c r="K660" i="38"/>
  <c r="R660" i="38"/>
  <c r="P660" i="38"/>
  <c r="R652" i="38"/>
  <c r="P652" i="38"/>
  <c r="N652" i="38"/>
  <c r="M652" i="38"/>
  <c r="R688" i="37"/>
  <c r="P688" i="37"/>
  <c r="N688" i="37"/>
  <c r="R680" i="37"/>
  <c r="P680" i="37"/>
  <c r="O680" i="37"/>
  <c r="N680" i="37"/>
  <c r="R672" i="37"/>
  <c r="P672" i="37"/>
  <c r="O672" i="37"/>
  <c r="R664" i="37"/>
  <c r="P664" i="37"/>
  <c r="O664" i="37"/>
  <c r="N664" i="37"/>
  <c r="R656" i="37"/>
  <c r="P656" i="37"/>
  <c r="O656" i="37"/>
  <c r="N656" i="37"/>
  <c r="R648" i="37"/>
  <c r="P648" i="37"/>
  <c r="O648" i="37"/>
  <c r="N648" i="37"/>
  <c r="S686" i="36"/>
  <c r="R686" i="36"/>
  <c r="M686" i="36"/>
  <c r="N686" i="36"/>
  <c r="K678" i="36"/>
  <c r="R678" i="36"/>
  <c r="P678" i="36"/>
  <c r="M678" i="36"/>
  <c r="S670" i="36"/>
  <c r="R670" i="36"/>
  <c r="M670" i="36"/>
  <c r="S662" i="36"/>
  <c r="R662" i="36"/>
  <c r="M662" i="36"/>
  <c r="K654" i="36"/>
  <c r="S654" i="36"/>
  <c r="R654" i="36"/>
  <c r="Q654" i="36"/>
  <c r="P654" i="36"/>
  <c r="M654" i="36"/>
  <c r="K646" i="36"/>
  <c r="R646" i="36"/>
  <c r="M646" i="36"/>
  <c r="S690" i="35"/>
  <c r="Q690" i="35"/>
  <c r="M690" i="35"/>
  <c r="S682" i="35"/>
  <c r="Q682" i="35"/>
  <c r="M682" i="35"/>
  <c r="S674" i="35"/>
  <c r="Q674" i="35"/>
  <c r="M674" i="35"/>
  <c r="L666" i="35"/>
  <c r="S666" i="35"/>
  <c r="Q666" i="35"/>
  <c r="M666" i="35"/>
  <c r="L658" i="35"/>
  <c r="S658" i="35"/>
  <c r="Q658" i="35"/>
  <c r="M658" i="35"/>
  <c r="S650" i="35"/>
  <c r="Q650" i="35"/>
  <c r="M650" i="35"/>
  <c r="L688" i="34"/>
  <c r="R688" i="34"/>
  <c r="Q688" i="34"/>
  <c r="P688" i="34"/>
  <c r="L680" i="34"/>
  <c r="R680" i="34"/>
  <c r="Q680" i="34"/>
  <c r="P680" i="34"/>
  <c r="N680" i="34"/>
  <c r="L672" i="34"/>
  <c r="Q672" i="34"/>
  <c r="P672" i="34"/>
  <c r="R672" i="34"/>
  <c r="N672" i="34"/>
  <c r="L664" i="34"/>
  <c r="Q664" i="34"/>
  <c r="P664" i="34"/>
  <c r="R664" i="34"/>
  <c r="N664" i="34"/>
  <c r="L656" i="34"/>
  <c r="R656" i="34"/>
  <c r="Q656" i="34"/>
  <c r="P656" i="34"/>
  <c r="N656" i="34"/>
  <c r="L648" i="34"/>
  <c r="R648" i="34"/>
  <c r="Q648" i="34"/>
  <c r="P648" i="34"/>
  <c r="N648" i="34"/>
  <c r="L686" i="33"/>
  <c r="Q686" i="33"/>
  <c r="P686" i="33"/>
  <c r="O686" i="33"/>
  <c r="N686" i="33"/>
  <c r="M686" i="33"/>
  <c r="L678" i="33"/>
  <c r="Q678" i="33"/>
  <c r="P678" i="33"/>
  <c r="O678" i="33"/>
  <c r="M678" i="33"/>
  <c r="N678" i="33"/>
  <c r="Q670" i="33"/>
  <c r="P670" i="33"/>
  <c r="O670" i="33"/>
  <c r="L670" i="33"/>
  <c r="M670" i="33"/>
  <c r="N670" i="33"/>
  <c r="L662" i="33"/>
  <c r="Q662" i="33"/>
  <c r="P662" i="33"/>
  <c r="O662" i="33"/>
  <c r="M662" i="33"/>
  <c r="N662" i="33"/>
  <c r="L654" i="33"/>
  <c r="Q654" i="33"/>
  <c r="P654" i="33"/>
  <c r="O654" i="33"/>
  <c r="N654" i="33"/>
  <c r="M654" i="33"/>
  <c r="L646" i="33"/>
  <c r="Q646" i="33"/>
  <c r="P646" i="33"/>
  <c r="O646" i="33"/>
  <c r="M646" i="33"/>
  <c r="N646" i="33"/>
  <c r="L692" i="32"/>
  <c r="K692" i="32"/>
  <c r="Q692" i="32"/>
  <c r="P692" i="32"/>
  <c r="O692" i="32"/>
  <c r="L684" i="32"/>
  <c r="K684" i="32"/>
  <c r="R684" i="32"/>
  <c r="L676" i="32"/>
  <c r="K676" i="32"/>
  <c r="Q676" i="32"/>
  <c r="O676" i="32"/>
  <c r="L668" i="32"/>
  <c r="K668" i="32"/>
  <c r="Q668" i="32"/>
  <c r="P668" i="32"/>
  <c r="O668" i="32"/>
  <c r="L660" i="32"/>
  <c r="K660" i="32"/>
  <c r="Q660" i="32"/>
  <c r="O660" i="32"/>
  <c r="L652" i="32"/>
  <c r="K652" i="32"/>
  <c r="P652" i="32"/>
  <c r="Q652" i="32"/>
  <c r="O652" i="32"/>
  <c r="K690" i="31"/>
  <c r="S690" i="31"/>
  <c r="R690" i="31"/>
  <c r="Q690" i="31"/>
  <c r="O690" i="31"/>
  <c r="N690" i="31"/>
  <c r="K682" i="31"/>
  <c r="R682" i="31"/>
  <c r="N682" i="31"/>
  <c r="K674" i="31"/>
  <c r="R674" i="31"/>
  <c r="N674" i="31"/>
  <c r="K666" i="31"/>
  <c r="R666" i="31"/>
  <c r="Q666" i="31"/>
  <c r="O666" i="31"/>
  <c r="N666" i="31"/>
  <c r="K658" i="31"/>
  <c r="R658" i="31"/>
  <c r="N658" i="31"/>
  <c r="K650" i="31"/>
  <c r="R650" i="31"/>
  <c r="N650" i="31"/>
  <c r="L686" i="30"/>
  <c r="K686" i="30"/>
  <c r="R686" i="30"/>
  <c r="P686" i="30"/>
  <c r="O686" i="30"/>
  <c r="M686" i="30"/>
  <c r="N686" i="30"/>
  <c r="L678" i="30"/>
  <c r="K678" i="30"/>
  <c r="S678" i="30"/>
  <c r="R678" i="30"/>
  <c r="Q678" i="30"/>
  <c r="P678" i="30"/>
  <c r="O678" i="30"/>
  <c r="M678" i="30"/>
  <c r="N678" i="30"/>
  <c r="L670" i="30"/>
  <c r="K670" i="30"/>
  <c r="R670" i="30"/>
  <c r="Q670" i="30"/>
  <c r="P670" i="30"/>
  <c r="O670" i="30"/>
  <c r="N670" i="30"/>
  <c r="M670" i="30"/>
  <c r="L662" i="30"/>
  <c r="K662" i="30"/>
  <c r="R662" i="30"/>
  <c r="Q662" i="30"/>
  <c r="P662" i="30"/>
  <c r="O662" i="30"/>
  <c r="M662" i="30"/>
  <c r="N662" i="30"/>
  <c r="L654" i="30"/>
  <c r="K654" i="30"/>
  <c r="R654" i="30"/>
  <c r="Q654" i="30"/>
  <c r="P654" i="30"/>
  <c r="O654" i="30"/>
  <c r="M654" i="30"/>
  <c r="N654" i="30"/>
  <c r="L646" i="30"/>
  <c r="K646" i="30"/>
  <c r="S646" i="30"/>
  <c r="R646" i="30"/>
  <c r="P646" i="30"/>
  <c r="O646" i="30"/>
  <c r="M646" i="30"/>
  <c r="N646" i="30"/>
  <c r="L692" i="2"/>
  <c r="O692" i="2"/>
  <c r="N692" i="2"/>
  <c r="M692" i="2"/>
  <c r="L684" i="2"/>
  <c r="R684" i="2"/>
  <c r="O684" i="2"/>
  <c r="N684" i="2"/>
  <c r="M684" i="2"/>
  <c r="L676" i="2"/>
  <c r="S676" i="2"/>
  <c r="R676" i="2"/>
  <c r="O676" i="2"/>
  <c r="N676" i="2"/>
  <c r="L668" i="2"/>
  <c r="N668" i="2"/>
  <c r="O668" i="2"/>
  <c r="M668" i="2"/>
  <c r="L660" i="2"/>
  <c r="P660" i="2"/>
  <c r="O660" i="2"/>
  <c r="N660" i="2"/>
  <c r="M660" i="2"/>
  <c r="L652" i="2"/>
  <c r="O652" i="2"/>
  <c r="M652" i="2"/>
  <c r="N652" i="2"/>
  <c r="M692" i="38"/>
  <c r="N672" i="37"/>
  <c r="O688" i="37"/>
  <c r="N115" i="35"/>
  <c r="Q79" i="44" s="1"/>
  <c r="I87" i="34"/>
  <c r="I87" i="36"/>
  <c r="G87" i="36" s="1"/>
  <c r="I87" i="39"/>
  <c r="I87" i="37"/>
  <c r="I87" i="30"/>
  <c r="I474" i="40"/>
  <c r="I474" i="2"/>
  <c r="I474" i="33"/>
  <c r="G474" i="33" s="1"/>
  <c r="I173" i="34"/>
  <c r="I173" i="32"/>
  <c r="I173" i="2"/>
  <c r="I161" i="36"/>
  <c r="P161" i="36" s="1"/>
  <c r="R107" i="44" s="1"/>
  <c r="I121" i="33"/>
  <c r="I474" i="32"/>
  <c r="I476" i="35"/>
  <c r="I476" i="37"/>
  <c r="I476" i="33"/>
  <c r="I123" i="36"/>
  <c r="I123" i="30"/>
  <c r="I121" i="34"/>
  <c r="I476" i="39"/>
  <c r="I476" i="32"/>
  <c r="J476" i="32" s="1"/>
  <c r="N287" i="44" s="1"/>
  <c r="I478" i="38"/>
  <c r="G478" i="38" s="1"/>
  <c r="I373" i="32"/>
  <c r="I373" i="30"/>
  <c r="I375" i="30"/>
  <c r="I375" i="32"/>
  <c r="I474" i="38"/>
  <c r="G474" i="38" s="1"/>
  <c r="P147" i="37"/>
  <c r="S101" i="44" s="1"/>
  <c r="K82" i="61"/>
  <c r="N107" i="2"/>
  <c r="I209" i="32"/>
  <c r="P151" i="34"/>
  <c r="P103" i="44" s="1"/>
  <c r="P151" i="30"/>
  <c r="L103" i="44" s="1"/>
  <c r="R213" i="34"/>
  <c r="P134" i="44" s="1"/>
  <c r="I524" i="38"/>
  <c r="G524" i="38" s="1"/>
  <c r="W83" i="16"/>
  <c r="P87" i="16"/>
  <c r="T87" i="16"/>
  <c r="R88" i="16"/>
  <c r="V88" i="16"/>
  <c r="W77" i="16"/>
  <c r="Q88" i="16"/>
  <c r="N83" i="16"/>
  <c r="U87" i="16"/>
  <c r="I46" i="2"/>
  <c r="R87" i="16"/>
  <c r="Q87" i="16"/>
  <c r="O88" i="16"/>
  <c r="M88" i="16"/>
  <c r="W88" i="16"/>
  <c r="T88" i="16"/>
  <c r="I462" i="30"/>
  <c r="S88" i="16"/>
  <c r="U88" i="16"/>
  <c r="M87" i="16"/>
  <c r="I373" i="38"/>
  <c r="G373" i="38" s="1"/>
  <c r="O644" i="40"/>
  <c r="R189" i="2"/>
  <c r="R191" i="2" s="1"/>
  <c r="I373" i="37"/>
  <c r="I524" i="30"/>
  <c r="I373" i="2"/>
  <c r="G373" i="2" s="1"/>
  <c r="I131" i="32"/>
  <c r="I131" i="2"/>
  <c r="I131" i="34"/>
  <c r="G131" i="34" s="1"/>
  <c r="I131" i="33"/>
  <c r="G131" i="33" s="1"/>
  <c r="I131" i="38"/>
  <c r="I131" i="36"/>
  <c r="I131" i="39"/>
  <c r="I131" i="35"/>
  <c r="N131" i="35" s="1"/>
  <c r="Q87" i="44" s="1"/>
  <c r="I524" i="34"/>
  <c r="G524" i="34" s="1"/>
  <c r="G320" i="2"/>
  <c r="S87" i="16"/>
  <c r="V87" i="16"/>
  <c r="N87" i="16"/>
  <c r="I373" i="34"/>
  <c r="G373" i="34" s="1"/>
  <c r="I373" i="35"/>
  <c r="I373" i="36"/>
  <c r="I171" i="33"/>
  <c r="G171" i="33" s="1"/>
  <c r="I478" i="2"/>
  <c r="I478" i="37"/>
  <c r="I478" i="40"/>
  <c r="I478" i="32"/>
  <c r="J478" i="32" s="1"/>
  <c r="N288" i="44" s="1"/>
  <c r="I462" i="34"/>
  <c r="G462" i="34" s="1"/>
  <c r="I476" i="30"/>
  <c r="I462" i="40"/>
  <c r="G462" i="40" s="1"/>
  <c r="I462" i="32"/>
  <c r="J462" i="32" s="1"/>
  <c r="N280" i="44" s="1"/>
  <c r="I462" i="38"/>
  <c r="G462" i="38" s="1"/>
  <c r="Q78" i="16"/>
  <c r="N78" i="16"/>
  <c r="R83" i="16"/>
  <c r="I524" i="32"/>
  <c r="I524" i="36"/>
  <c r="I524" i="40"/>
  <c r="J524" i="40" s="1"/>
  <c r="V268" i="44" s="1"/>
  <c r="I524" i="2"/>
  <c r="I524" i="33"/>
  <c r="I524" i="37"/>
  <c r="I524" i="31"/>
  <c r="J524" i="31" s="1"/>
  <c r="M268" i="44" s="1"/>
  <c r="I524" i="35"/>
  <c r="I524" i="39"/>
  <c r="I478" i="35"/>
  <c r="I375" i="38"/>
  <c r="G375" i="38" s="1"/>
  <c r="I478" i="39"/>
  <c r="I478" i="31"/>
  <c r="J478" i="31" s="1"/>
  <c r="M288" i="44" s="1"/>
  <c r="W87" i="16"/>
  <c r="I478" i="33"/>
  <c r="O257" i="38"/>
  <c r="R279" i="38"/>
  <c r="O77" i="16"/>
  <c r="L78" i="16"/>
  <c r="M78" i="16"/>
  <c r="I205" i="36"/>
  <c r="G205" i="36" s="1"/>
  <c r="P83" i="16"/>
  <c r="L83" i="16"/>
  <c r="I375" i="37"/>
  <c r="G375" i="37" s="1"/>
  <c r="I375" i="40"/>
  <c r="J375" i="40" s="1"/>
  <c r="V230" i="44" s="1"/>
  <c r="I375" i="2"/>
  <c r="P77" i="16"/>
  <c r="I355" i="35"/>
  <c r="I167" i="2"/>
  <c r="I28" i="31"/>
  <c r="T78" i="16"/>
  <c r="R78" i="16"/>
  <c r="U78" i="16"/>
  <c r="W78" i="16"/>
  <c r="O78" i="16"/>
  <c r="V78" i="16"/>
  <c r="I28" i="34"/>
  <c r="V83" i="16"/>
  <c r="T83" i="16"/>
  <c r="S83" i="16"/>
  <c r="I514" i="39"/>
  <c r="G514" i="39" s="1"/>
  <c r="I514" i="2"/>
  <c r="G514" i="2" s="1"/>
  <c r="I48" i="30"/>
  <c r="J48" i="30" s="1"/>
  <c r="L164" i="44" s="1"/>
  <c r="I514" i="32"/>
  <c r="I48" i="38"/>
  <c r="Q279" i="38"/>
  <c r="I389" i="2"/>
  <c r="I375" i="33"/>
  <c r="R589" i="30"/>
  <c r="G486" i="39"/>
  <c r="G480" i="2"/>
  <c r="I355" i="37"/>
  <c r="I375" i="34"/>
  <c r="G375" i="34" s="1"/>
  <c r="I389" i="36"/>
  <c r="J389" i="36" s="1"/>
  <c r="R237" i="44" s="1"/>
  <c r="I361" i="39"/>
  <c r="I355" i="33"/>
  <c r="I375" i="36"/>
  <c r="I514" i="40"/>
  <c r="G514" i="40" s="1"/>
  <c r="P273" i="34"/>
  <c r="M283" i="30"/>
  <c r="G107" i="40"/>
  <c r="K644" i="40"/>
  <c r="L273" i="34"/>
  <c r="I417" i="2"/>
  <c r="I363" i="40"/>
  <c r="G363" i="40" s="1"/>
  <c r="I389" i="31"/>
  <c r="J389" i="31" s="1"/>
  <c r="M237" i="44" s="1"/>
  <c r="I389" i="30"/>
  <c r="J389" i="30" s="1"/>
  <c r="L237" i="44" s="1"/>
  <c r="I389" i="38"/>
  <c r="G389" i="38" s="1"/>
  <c r="I389" i="33"/>
  <c r="I389" i="40"/>
  <c r="I389" i="34"/>
  <c r="G389" i="34" s="1"/>
  <c r="I365" i="39"/>
  <c r="J365" i="39" s="1"/>
  <c r="U225" i="44" s="1"/>
  <c r="I425" i="37"/>
  <c r="I425" i="32"/>
  <c r="I530" i="2"/>
  <c r="G530" i="2" s="1"/>
  <c r="P589" i="30"/>
  <c r="I371" i="36"/>
  <c r="I528" i="37"/>
  <c r="G528" i="37" s="1"/>
  <c r="S279" i="38"/>
  <c r="Q263" i="34"/>
  <c r="P263" i="34"/>
  <c r="I363" i="32"/>
  <c r="J363" i="32" s="1"/>
  <c r="N224" i="44" s="1"/>
  <c r="I520" i="33"/>
  <c r="I512" i="39"/>
  <c r="I363" i="33"/>
  <c r="J363" i="33" s="1"/>
  <c r="O224" i="44" s="1"/>
  <c r="I530" i="40"/>
  <c r="J530" i="40" s="1"/>
  <c r="V271" i="44" s="1"/>
  <c r="I445" i="32"/>
  <c r="G445" i="32" s="1"/>
  <c r="I385" i="40"/>
  <c r="I512" i="34"/>
  <c r="I48" i="35"/>
  <c r="J48" i="35" s="1"/>
  <c r="Q164" i="44" s="1"/>
  <c r="I387" i="37"/>
  <c r="G387" i="37" s="1"/>
  <c r="I375" i="31"/>
  <c r="I375" i="35"/>
  <c r="I375" i="39"/>
  <c r="G375" i="39" s="1"/>
  <c r="I28" i="33"/>
  <c r="G28" i="33" s="1"/>
  <c r="I28" i="38"/>
  <c r="G28" i="38" s="1"/>
  <c r="I355" i="2"/>
  <c r="G355" i="2" s="1"/>
  <c r="I389" i="37"/>
  <c r="I389" i="32"/>
  <c r="I353" i="35"/>
  <c r="I363" i="35"/>
  <c r="I387" i="33"/>
  <c r="G387" i="33" s="1"/>
  <c r="G464" i="33"/>
  <c r="N125" i="39"/>
  <c r="U84" i="44" s="1"/>
  <c r="R215" i="36"/>
  <c r="R135" i="44" s="1"/>
  <c r="G500" i="36"/>
  <c r="J498" i="40"/>
  <c r="V298" i="44" s="1"/>
  <c r="N129" i="39"/>
  <c r="G498" i="32"/>
  <c r="R189" i="33"/>
  <c r="R191" i="33" s="1"/>
  <c r="P644" i="2"/>
  <c r="S283" i="37"/>
  <c r="N644" i="2"/>
  <c r="O644" i="2"/>
  <c r="M279" i="38"/>
  <c r="I163" i="38"/>
  <c r="G163" i="38" s="1"/>
  <c r="I163" i="35"/>
  <c r="I163" i="32"/>
  <c r="I163" i="36"/>
  <c r="I163" i="39"/>
  <c r="G163" i="39" s="1"/>
  <c r="I163" i="30"/>
  <c r="I163" i="2"/>
  <c r="I163" i="33"/>
  <c r="I163" i="37"/>
  <c r="G163" i="37" s="1"/>
  <c r="I163" i="34"/>
  <c r="I361" i="35"/>
  <c r="J361" i="35" s="1"/>
  <c r="Q223" i="44" s="1"/>
  <c r="I361" i="33"/>
  <c r="I381" i="38"/>
  <c r="G381" i="38" s="1"/>
  <c r="O644" i="37"/>
  <c r="O644" i="33"/>
  <c r="M644" i="33"/>
  <c r="I520" i="39"/>
  <c r="G520" i="39" s="1"/>
  <c r="I387" i="30"/>
  <c r="I371" i="34"/>
  <c r="G371" i="34" s="1"/>
  <c r="M291" i="35"/>
  <c r="S291" i="35"/>
  <c r="R291" i="31"/>
  <c r="P291" i="31"/>
  <c r="Q291" i="31"/>
  <c r="K291" i="31"/>
  <c r="Q289" i="31"/>
  <c r="S289" i="31"/>
  <c r="R277" i="39"/>
  <c r="R257" i="31"/>
  <c r="K257" i="31"/>
  <c r="M255" i="39"/>
  <c r="K255" i="39"/>
  <c r="P255" i="39"/>
  <c r="S255" i="39"/>
  <c r="I530" i="35"/>
  <c r="O257" i="31"/>
  <c r="I526" i="35"/>
  <c r="I365" i="2"/>
  <c r="I345" i="37"/>
  <c r="I377" i="2"/>
  <c r="I367" i="35"/>
  <c r="G367" i="35" s="1"/>
  <c r="I367" i="37"/>
  <c r="G367" i="37" s="1"/>
  <c r="I46" i="32"/>
  <c r="I46" i="35"/>
  <c r="J46" i="35" s="1"/>
  <c r="Q163" i="44" s="1"/>
  <c r="I46" i="33"/>
  <c r="J46" i="33" s="1"/>
  <c r="O163" i="44" s="1"/>
  <c r="I46" i="36"/>
  <c r="J46" i="36" s="1"/>
  <c r="R163" i="44" s="1"/>
  <c r="I46" i="31"/>
  <c r="G46" i="31" s="1"/>
  <c r="I46" i="40"/>
  <c r="G46" i="40" s="1"/>
  <c r="I339" i="34"/>
  <c r="I339" i="39"/>
  <c r="G339" i="39" s="1"/>
  <c r="I339" i="33"/>
  <c r="I383" i="37"/>
  <c r="G383" i="37" s="1"/>
  <c r="I383" i="34"/>
  <c r="R289" i="40"/>
  <c r="S289" i="40"/>
  <c r="I385" i="35"/>
  <c r="G385" i="35" s="1"/>
  <c r="I385" i="38"/>
  <c r="G385" i="38" s="1"/>
  <c r="I385" i="2"/>
  <c r="G385" i="2" s="1"/>
  <c r="I339" i="32"/>
  <c r="I46" i="39"/>
  <c r="G46" i="39" s="1"/>
  <c r="I377" i="38"/>
  <c r="G377" i="38" s="1"/>
  <c r="I528" i="34"/>
  <c r="J528" i="34" s="1"/>
  <c r="P270" i="44" s="1"/>
  <c r="I528" i="2"/>
  <c r="G528" i="2" s="1"/>
  <c r="I528" i="39"/>
  <c r="J528" i="39" s="1"/>
  <c r="U270" i="44" s="1"/>
  <c r="I528" i="30"/>
  <c r="I528" i="35"/>
  <c r="G528" i="35" s="1"/>
  <c r="I510" i="34"/>
  <c r="I510" i="38"/>
  <c r="G510" i="38" s="1"/>
  <c r="I379" i="33"/>
  <c r="G379" i="33" s="1"/>
  <c r="I379" i="39"/>
  <c r="J379" i="39" s="1"/>
  <c r="U232" i="44" s="1"/>
  <c r="I379" i="30"/>
  <c r="I526" i="40"/>
  <c r="I365" i="33"/>
  <c r="J365" i="33" s="1"/>
  <c r="O225" i="44" s="1"/>
  <c r="I365" i="37"/>
  <c r="I365" i="31"/>
  <c r="I345" i="40"/>
  <c r="J345" i="40" s="1"/>
  <c r="V215" i="44" s="1"/>
  <c r="R589" i="39"/>
  <c r="N589" i="39"/>
  <c r="I355" i="31"/>
  <c r="J355" i="31" s="1"/>
  <c r="M220" i="44" s="1"/>
  <c r="I355" i="39"/>
  <c r="I435" i="33"/>
  <c r="G435" i="33" s="1"/>
  <c r="I425" i="33"/>
  <c r="I425" i="36"/>
  <c r="I425" i="31"/>
  <c r="G425" i="31" s="1"/>
  <c r="I371" i="2"/>
  <c r="G371" i="2" s="1"/>
  <c r="I385" i="33"/>
  <c r="G385" i="33" s="1"/>
  <c r="I425" i="40"/>
  <c r="J425" i="40" s="1"/>
  <c r="V245" i="44" s="1"/>
  <c r="I520" i="36"/>
  <c r="I365" i="35"/>
  <c r="I379" i="37"/>
  <c r="G379" i="37" s="1"/>
  <c r="I512" i="31"/>
  <c r="I512" i="36"/>
  <c r="G512" i="36" s="1"/>
  <c r="I361" i="2"/>
  <c r="G361" i="2" s="1"/>
  <c r="I381" i="30"/>
  <c r="G381" i="30" s="1"/>
  <c r="I385" i="32"/>
  <c r="G385" i="32" s="1"/>
  <c r="I367" i="31"/>
  <c r="I38" i="31"/>
  <c r="J38" i="31" s="1"/>
  <c r="M159" i="44" s="1"/>
  <c r="I38" i="39"/>
  <c r="G38" i="39" s="1"/>
  <c r="I514" i="30"/>
  <c r="I514" i="35"/>
  <c r="J514" i="35" s="1"/>
  <c r="Q263" i="44" s="1"/>
  <c r="L289" i="2"/>
  <c r="O289" i="2"/>
  <c r="R289" i="2"/>
  <c r="S289" i="2"/>
  <c r="R255" i="33"/>
  <c r="K255" i="33"/>
  <c r="I387" i="32"/>
  <c r="J387" i="32" s="1"/>
  <c r="N236" i="44" s="1"/>
  <c r="I363" i="30"/>
  <c r="G363" i="30" s="1"/>
  <c r="I520" i="30"/>
  <c r="G520" i="30" s="1"/>
  <c r="I379" i="35"/>
  <c r="J379" i="35" s="1"/>
  <c r="Q232" i="44" s="1"/>
  <c r="I377" i="35"/>
  <c r="I381" i="35"/>
  <c r="G381" i="35" s="1"/>
  <c r="I339" i="2"/>
  <c r="I339" i="38"/>
  <c r="G339" i="38" s="1"/>
  <c r="I520" i="34"/>
  <c r="G520" i="34" s="1"/>
  <c r="I345" i="32"/>
  <c r="I510" i="30"/>
  <c r="I371" i="31"/>
  <c r="J371" i="31" s="1"/>
  <c r="M228" i="44" s="1"/>
  <c r="I371" i="38"/>
  <c r="G371" i="38" s="1"/>
  <c r="I371" i="33"/>
  <c r="I367" i="32"/>
  <c r="G367" i="32" s="1"/>
  <c r="I367" i="36"/>
  <c r="I367" i="30"/>
  <c r="G367" i="30" s="1"/>
  <c r="I367" i="34"/>
  <c r="I367" i="38"/>
  <c r="G367" i="38" s="1"/>
  <c r="I365" i="32"/>
  <c r="J365" i="32" s="1"/>
  <c r="N225" i="44" s="1"/>
  <c r="I365" i="36"/>
  <c r="I365" i="40"/>
  <c r="G365" i="40" s="1"/>
  <c r="I365" i="30"/>
  <c r="I365" i="34"/>
  <c r="G365" i="34" s="1"/>
  <c r="I365" i="38"/>
  <c r="G365" i="38" s="1"/>
  <c r="I379" i="31"/>
  <c r="I379" i="36"/>
  <c r="J379" i="36" s="1"/>
  <c r="R232" i="44" s="1"/>
  <c r="I379" i="40"/>
  <c r="J379" i="40" s="1"/>
  <c r="V232" i="44" s="1"/>
  <c r="I379" i="34"/>
  <c r="G379" i="34" s="1"/>
  <c r="I379" i="38"/>
  <c r="G379" i="38" s="1"/>
  <c r="I355" i="30"/>
  <c r="G355" i="30" s="1"/>
  <c r="I355" i="34"/>
  <c r="G355" i="34" s="1"/>
  <c r="I355" i="38"/>
  <c r="G355" i="38" s="1"/>
  <c r="I355" i="32"/>
  <c r="J355" i="32" s="1"/>
  <c r="N220" i="44" s="1"/>
  <c r="I355" i="36"/>
  <c r="J355" i="36" s="1"/>
  <c r="R220" i="44" s="1"/>
  <c r="I355" i="40"/>
  <c r="J355" i="40" s="1"/>
  <c r="V220" i="44" s="1"/>
  <c r="I345" i="30"/>
  <c r="G345" i="30" s="1"/>
  <c r="I512" i="2"/>
  <c r="I512" i="33"/>
  <c r="G512" i="33" s="1"/>
  <c r="I512" i="37"/>
  <c r="I512" i="30"/>
  <c r="G512" i="30" s="1"/>
  <c r="I512" i="35"/>
  <c r="G512" i="35" s="1"/>
  <c r="I512" i="40"/>
  <c r="G512" i="40" s="1"/>
  <c r="I512" i="32"/>
  <c r="G512" i="32" s="1"/>
  <c r="I512" i="38"/>
  <c r="G512" i="38" s="1"/>
  <c r="I530" i="33"/>
  <c r="J530" i="33" s="1"/>
  <c r="O271" i="44" s="1"/>
  <c r="I530" i="31"/>
  <c r="G530" i="31" s="1"/>
  <c r="I530" i="38"/>
  <c r="G530" i="38" s="1"/>
  <c r="I377" i="31"/>
  <c r="J377" i="31" s="1"/>
  <c r="M231" i="44" s="1"/>
  <c r="I377" i="40"/>
  <c r="I381" i="2"/>
  <c r="I381" i="37"/>
  <c r="I381" i="32"/>
  <c r="J381" i="32" s="1"/>
  <c r="N233" i="44" s="1"/>
  <c r="I381" i="40"/>
  <c r="G381" i="40" s="1"/>
  <c r="I339" i="31"/>
  <c r="G339" i="31" s="1"/>
  <c r="I339" i="36"/>
  <c r="G339" i="36" s="1"/>
  <c r="I34" i="31"/>
  <c r="I387" i="2"/>
  <c r="G387" i="2" s="1"/>
  <c r="I387" i="34"/>
  <c r="G387" i="34" s="1"/>
  <c r="I387" i="38"/>
  <c r="G387" i="38" s="1"/>
  <c r="I445" i="2"/>
  <c r="I445" i="40"/>
  <c r="G445" i="40" s="1"/>
  <c r="I526" i="2"/>
  <c r="I526" i="38"/>
  <c r="G526" i="38" s="1"/>
  <c r="I526" i="32"/>
  <c r="I526" i="36"/>
  <c r="G526" i="36" s="1"/>
  <c r="I383" i="35"/>
  <c r="G383" i="35" s="1"/>
  <c r="I361" i="30"/>
  <c r="G361" i="30" s="1"/>
  <c r="I385" i="31"/>
  <c r="G385" i="31" s="1"/>
  <c r="I385" i="36"/>
  <c r="G385" i="36" s="1"/>
  <c r="I433" i="37"/>
  <c r="I510" i="37"/>
  <c r="G510" i="37" s="1"/>
  <c r="I345" i="34"/>
  <c r="I361" i="40"/>
  <c r="J361" i="40" s="1"/>
  <c r="V223" i="44" s="1"/>
  <c r="I363" i="34"/>
  <c r="G363" i="34" s="1"/>
  <c r="I385" i="39"/>
  <c r="I387" i="40"/>
  <c r="J387" i="40" s="1"/>
  <c r="V236" i="44" s="1"/>
  <c r="I389" i="39"/>
  <c r="G389" i="39" s="1"/>
  <c r="I389" i="35"/>
  <c r="I528" i="40"/>
  <c r="G528" i="40" s="1"/>
  <c r="I520" i="37"/>
  <c r="G520" i="37" s="1"/>
  <c r="I48" i="40"/>
  <c r="J48" i="40" s="1"/>
  <c r="V164" i="44" s="1"/>
  <c r="I48" i="32"/>
  <c r="J48" i="32" s="1"/>
  <c r="N164" i="44" s="1"/>
  <c r="I46" i="37"/>
  <c r="J46" i="37" s="1"/>
  <c r="S163" i="44" s="1"/>
  <c r="I38" i="36"/>
  <c r="J38" i="36" s="1"/>
  <c r="R159" i="44" s="1"/>
  <c r="I28" i="36"/>
  <c r="I28" i="30"/>
  <c r="G28" i="30" s="1"/>
  <c r="I530" i="30"/>
  <c r="I530" i="39"/>
  <c r="J530" i="39" s="1"/>
  <c r="U271" i="44" s="1"/>
  <c r="I520" i="35"/>
  <c r="J520" i="35" s="1"/>
  <c r="Q266" i="44" s="1"/>
  <c r="I28" i="40"/>
  <c r="G28" i="40" s="1"/>
  <c r="I46" i="30"/>
  <c r="G46" i="30" s="1"/>
  <c r="I46" i="34"/>
  <c r="J46" i="34" s="1"/>
  <c r="P163" i="44" s="1"/>
  <c r="I46" i="38"/>
  <c r="I528" i="32"/>
  <c r="I528" i="38"/>
  <c r="G528" i="38" s="1"/>
  <c r="I510" i="31"/>
  <c r="R589" i="34"/>
  <c r="I48" i="31"/>
  <c r="J48" i="31" s="1"/>
  <c r="M164" i="44" s="1"/>
  <c r="I48" i="37"/>
  <c r="G48" i="37" s="1"/>
  <c r="I28" i="32"/>
  <c r="J28" i="32" s="1"/>
  <c r="N154" i="44" s="1"/>
  <c r="I28" i="37"/>
  <c r="G28" i="37" s="1"/>
  <c r="R644" i="37"/>
  <c r="P644" i="37"/>
  <c r="N644" i="37"/>
  <c r="I445" i="37"/>
  <c r="M644" i="2"/>
  <c r="O589" i="33"/>
  <c r="K289" i="40"/>
  <c r="Q289" i="2"/>
  <c r="M289" i="2"/>
  <c r="P289" i="2"/>
  <c r="K287" i="38"/>
  <c r="R283" i="34"/>
  <c r="R277" i="38"/>
  <c r="R273" i="34"/>
  <c r="P279" i="30"/>
  <c r="O279" i="38"/>
  <c r="N263" i="34"/>
  <c r="S589" i="39"/>
  <c r="M589" i="39"/>
  <c r="Q589" i="39"/>
  <c r="P589" i="39"/>
  <c r="Q644" i="35"/>
  <c r="N589" i="31"/>
  <c r="L281" i="35"/>
  <c r="R281" i="35"/>
  <c r="S277" i="39"/>
  <c r="S257" i="31"/>
  <c r="R283" i="37"/>
  <c r="Q263" i="2"/>
  <c r="P289" i="31"/>
  <c r="O281" i="37"/>
  <c r="N255" i="39"/>
  <c r="M263" i="2"/>
  <c r="K289" i="36"/>
  <c r="S275" i="38"/>
  <c r="R281" i="39"/>
  <c r="R287" i="34"/>
  <c r="R263" i="34"/>
  <c r="Q287" i="38"/>
  <c r="Q281" i="34"/>
  <c r="Q273" i="34"/>
  <c r="O287" i="38"/>
  <c r="N287" i="38"/>
  <c r="P644" i="40"/>
  <c r="R644" i="40"/>
  <c r="R644" i="36"/>
  <c r="M285" i="32"/>
  <c r="L285" i="32"/>
  <c r="N285" i="32"/>
  <c r="O285" i="32"/>
  <c r="K285" i="32"/>
  <c r="R281" i="36"/>
  <c r="L275" i="40"/>
  <c r="O275" i="40"/>
  <c r="S275" i="36"/>
  <c r="P275" i="36"/>
  <c r="N257" i="40"/>
  <c r="K589" i="34"/>
  <c r="S589" i="34"/>
  <c r="N283" i="37"/>
  <c r="M277" i="39"/>
  <c r="P277" i="39"/>
  <c r="K289" i="31"/>
  <c r="S289" i="35"/>
  <c r="S257" i="2"/>
  <c r="Q255" i="33"/>
  <c r="O283" i="37"/>
  <c r="O289" i="31"/>
  <c r="P167" i="39"/>
  <c r="U110" i="44" s="1"/>
  <c r="Q644" i="40"/>
  <c r="S644" i="40"/>
  <c r="K263" i="32"/>
  <c r="P275" i="40"/>
  <c r="Q277" i="37"/>
  <c r="P277" i="37"/>
  <c r="S277" i="37"/>
  <c r="N277" i="37"/>
  <c r="M275" i="2"/>
  <c r="O275" i="2"/>
  <c r="L273" i="2"/>
  <c r="M273" i="2"/>
  <c r="O273" i="2"/>
  <c r="Q273" i="2"/>
  <c r="R273" i="2"/>
  <c r="S273" i="2"/>
  <c r="P263" i="33"/>
  <c r="O263" i="2"/>
  <c r="S263" i="2"/>
  <c r="N263" i="2"/>
  <c r="P263" i="2"/>
  <c r="N291" i="37"/>
  <c r="O291" i="37"/>
  <c r="P291" i="37"/>
  <c r="S291" i="37"/>
  <c r="Q287" i="35"/>
  <c r="K283" i="32"/>
  <c r="O281" i="32"/>
  <c r="K281" i="32"/>
  <c r="N277" i="32"/>
  <c r="M277" i="32"/>
  <c r="S275" i="40"/>
  <c r="N275" i="40"/>
  <c r="M275" i="36"/>
  <c r="O273" i="32"/>
  <c r="L273" i="32"/>
  <c r="N273" i="32"/>
  <c r="P273" i="32"/>
  <c r="K273" i="32"/>
  <c r="Q273" i="32"/>
  <c r="L263" i="32"/>
  <c r="M263" i="32"/>
  <c r="Q263" i="32"/>
  <c r="O263" i="32"/>
  <c r="L257" i="40"/>
  <c r="O257" i="40"/>
  <c r="P257" i="40"/>
  <c r="R257" i="40"/>
  <c r="K257" i="40"/>
  <c r="S257" i="40"/>
  <c r="N644" i="40"/>
  <c r="S287" i="35"/>
  <c r="R275" i="40"/>
  <c r="R291" i="37"/>
  <c r="R287" i="35"/>
  <c r="P263" i="32"/>
  <c r="L277" i="32"/>
  <c r="K275" i="40"/>
  <c r="K277" i="32"/>
  <c r="S281" i="36"/>
  <c r="R273" i="40"/>
  <c r="R277" i="37"/>
  <c r="O263" i="33"/>
  <c r="N273" i="2"/>
  <c r="L255" i="33"/>
  <c r="N255" i="33"/>
  <c r="P255" i="33"/>
  <c r="O255" i="33"/>
  <c r="P289" i="36"/>
  <c r="L289" i="36"/>
  <c r="Q281" i="35"/>
  <c r="S287" i="38"/>
  <c r="S287" i="34"/>
  <c r="R287" i="38"/>
  <c r="P287" i="38"/>
  <c r="P287" i="34"/>
  <c r="P257" i="2"/>
  <c r="N289" i="2"/>
  <c r="N257" i="2"/>
  <c r="M287" i="38"/>
  <c r="L644" i="40"/>
  <c r="J644" i="40"/>
  <c r="Q589" i="31"/>
  <c r="J644" i="33"/>
  <c r="P644" i="33"/>
  <c r="N644" i="33"/>
  <c r="R644" i="33"/>
  <c r="Q644" i="33"/>
  <c r="N255" i="40"/>
  <c r="K255" i="40"/>
  <c r="L287" i="35"/>
  <c r="M287" i="35"/>
  <c r="N287" i="35"/>
  <c r="L257" i="31"/>
  <c r="N257" i="31"/>
  <c r="P257" i="31"/>
  <c r="R255" i="39"/>
  <c r="Q257" i="31"/>
  <c r="O275" i="38"/>
  <c r="J275" i="30"/>
  <c r="L183" i="44" s="1"/>
  <c r="L263" i="34"/>
  <c r="N289" i="31"/>
  <c r="N279" i="38"/>
  <c r="J273" i="32"/>
  <c r="N182" i="44" s="1"/>
  <c r="M273" i="32"/>
  <c r="L257" i="2"/>
  <c r="O257" i="2"/>
  <c r="I347" i="31"/>
  <c r="G347" i="31" s="1"/>
  <c r="I347" i="35"/>
  <c r="J347" i="35" s="1"/>
  <c r="Q216" i="44" s="1"/>
  <c r="I347" i="39"/>
  <c r="I347" i="2"/>
  <c r="G347" i="2" s="1"/>
  <c r="I347" i="32"/>
  <c r="I347" i="36"/>
  <c r="G347" i="36" s="1"/>
  <c r="I347" i="40"/>
  <c r="I347" i="33"/>
  <c r="I347" i="37"/>
  <c r="I347" i="30"/>
  <c r="G347" i="30" s="1"/>
  <c r="I347" i="34"/>
  <c r="I347" i="38"/>
  <c r="G347" i="38" s="1"/>
  <c r="I419" i="2"/>
  <c r="G419" i="2" s="1"/>
  <c r="I419" i="35"/>
  <c r="J419" i="35" s="1"/>
  <c r="Q242" i="44" s="1"/>
  <c r="I419" i="40"/>
  <c r="J419" i="40" s="1"/>
  <c r="V242" i="44" s="1"/>
  <c r="I419" i="32"/>
  <c r="G419" i="32" s="1"/>
  <c r="I419" i="33"/>
  <c r="J419" i="33" s="1"/>
  <c r="O242" i="44" s="1"/>
  <c r="I40" i="40"/>
  <c r="G40" i="40" s="1"/>
  <c r="I40" i="35"/>
  <c r="I40" i="38"/>
  <c r="J40" i="38" s="1"/>
  <c r="T160" i="44" s="1"/>
  <c r="I385" i="30"/>
  <c r="I34" i="39"/>
  <c r="J34" i="39" s="1"/>
  <c r="U157" i="44" s="1"/>
  <c r="I431" i="33"/>
  <c r="I40" i="30"/>
  <c r="I48" i="2"/>
  <c r="G48" i="2" s="1"/>
  <c r="I48" i="33"/>
  <c r="G48" i="33" s="1"/>
  <c r="I48" i="36"/>
  <c r="G48" i="36" s="1"/>
  <c r="I48" i="39"/>
  <c r="J48" i="39" s="1"/>
  <c r="U164" i="44" s="1"/>
  <c r="I28" i="2"/>
  <c r="I28" i="35"/>
  <c r="G28" i="35" s="1"/>
  <c r="I28" i="39"/>
  <c r="J28" i="39" s="1"/>
  <c r="U154" i="44" s="1"/>
  <c r="I419" i="30"/>
  <c r="I419" i="38"/>
  <c r="G419" i="38" s="1"/>
  <c r="I425" i="30"/>
  <c r="I425" i="2"/>
  <c r="G425" i="2" s="1"/>
  <c r="I425" i="34"/>
  <c r="J425" i="34" s="1"/>
  <c r="P245" i="44" s="1"/>
  <c r="I425" i="39"/>
  <c r="G425" i="39" s="1"/>
  <c r="L644" i="35"/>
  <c r="J644" i="35"/>
  <c r="N644" i="35"/>
  <c r="M644" i="35"/>
  <c r="O644" i="32"/>
  <c r="L589" i="30"/>
  <c r="S589" i="30"/>
  <c r="O589" i="30"/>
  <c r="M589" i="30"/>
  <c r="S291" i="40"/>
  <c r="Q291" i="40"/>
  <c r="O291" i="35"/>
  <c r="N289" i="34"/>
  <c r="S285" i="36"/>
  <c r="K285" i="36"/>
  <c r="M285" i="36"/>
  <c r="R285" i="36"/>
  <c r="O285" i="36"/>
  <c r="P285" i="36"/>
  <c r="O283" i="38"/>
  <c r="R283" i="38"/>
  <c r="L283" i="38"/>
  <c r="P283" i="38"/>
  <c r="S283" i="38"/>
  <c r="N283" i="34"/>
  <c r="P283" i="34"/>
  <c r="Q283" i="34"/>
  <c r="S283" i="34"/>
  <c r="P283" i="30"/>
  <c r="R283" i="30"/>
  <c r="M281" i="39"/>
  <c r="K281" i="39"/>
  <c r="L281" i="39"/>
  <c r="S281" i="39"/>
  <c r="L281" i="36"/>
  <c r="M281" i="36"/>
  <c r="O281" i="36"/>
  <c r="P281" i="36"/>
  <c r="N281" i="36"/>
  <c r="K281" i="36"/>
  <c r="M281" i="32"/>
  <c r="N281" i="32"/>
  <c r="P281" i="32"/>
  <c r="Q281" i="32"/>
  <c r="M273" i="39"/>
  <c r="N273" i="39"/>
  <c r="P273" i="39"/>
  <c r="L273" i="39"/>
  <c r="K273" i="39"/>
  <c r="S273" i="39"/>
  <c r="K263" i="39"/>
  <c r="O263" i="39"/>
  <c r="P263" i="39"/>
  <c r="R263" i="39"/>
  <c r="S263" i="39"/>
  <c r="L263" i="39"/>
  <c r="R257" i="39"/>
  <c r="S257" i="39"/>
  <c r="N255" i="38"/>
  <c r="O255" i="38"/>
  <c r="P255" i="38"/>
  <c r="Q255" i="38"/>
  <c r="R255" i="38"/>
  <c r="M255" i="38"/>
  <c r="S255" i="38"/>
  <c r="M255" i="32"/>
  <c r="P255" i="32"/>
  <c r="O255" i="31"/>
  <c r="K255" i="31"/>
  <c r="I26" i="31"/>
  <c r="J26" i="31" s="1"/>
  <c r="M153" i="44" s="1"/>
  <c r="L289" i="40"/>
  <c r="N289" i="40"/>
  <c r="J257" i="31"/>
  <c r="M174" i="44" s="1"/>
  <c r="M257" i="31"/>
  <c r="I343" i="31"/>
  <c r="J343" i="31" s="1"/>
  <c r="M214" i="44" s="1"/>
  <c r="I343" i="34"/>
  <c r="G343" i="34" s="1"/>
  <c r="I343" i="37"/>
  <c r="I343" i="35"/>
  <c r="I343" i="38"/>
  <c r="I343" i="2"/>
  <c r="I343" i="32"/>
  <c r="G343" i="32" s="1"/>
  <c r="I343" i="39"/>
  <c r="J343" i="39" s="1"/>
  <c r="U214" i="44" s="1"/>
  <c r="I343" i="30"/>
  <c r="J343" i="30" s="1"/>
  <c r="L214" i="44" s="1"/>
  <c r="I343" i="33"/>
  <c r="J343" i="33" s="1"/>
  <c r="O214" i="44" s="1"/>
  <c r="I343" i="36"/>
  <c r="J343" i="36" s="1"/>
  <c r="R214" i="44" s="1"/>
  <c r="I343" i="40"/>
  <c r="J343" i="40" s="1"/>
  <c r="V214" i="44" s="1"/>
  <c r="I381" i="31"/>
  <c r="I417" i="33"/>
  <c r="J417" i="33" s="1"/>
  <c r="O241" i="44" s="1"/>
  <c r="I379" i="2"/>
  <c r="I361" i="31"/>
  <c r="G361" i="31" s="1"/>
  <c r="I383" i="2"/>
  <c r="G383" i="2" s="1"/>
  <c r="I520" i="31"/>
  <c r="G520" i="31" s="1"/>
  <c r="I510" i="2"/>
  <c r="I526" i="30"/>
  <c r="G526" i="30" s="1"/>
  <c r="I435" i="30"/>
  <c r="I339" i="30"/>
  <c r="I431" i="30"/>
  <c r="G431" i="30" s="1"/>
  <c r="I435" i="38"/>
  <c r="G435" i="38" s="1"/>
  <c r="L285" i="36"/>
  <c r="L283" i="34"/>
  <c r="L289" i="35"/>
  <c r="H27" i="70"/>
  <c r="T195" i="5"/>
  <c r="T167" i="5"/>
  <c r="T500" i="5"/>
  <c r="T190" i="5"/>
  <c r="T362" i="5"/>
  <c r="H25" i="71"/>
  <c r="H42" i="70" s="1"/>
  <c r="T524" i="5"/>
  <c r="T240" i="5"/>
  <c r="T391" i="5"/>
  <c r="T488" i="5"/>
  <c r="M10" i="71"/>
  <c r="T120" i="5"/>
  <c r="T427" i="5"/>
  <c r="T521" i="5"/>
  <c r="T326" i="5"/>
  <c r="T441" i="5"/>
  <c r="T262" i="5"/>
  <c r="T475" i="5"/>
  <c r="T272" i="5"/>
  <c r="T222" i="5"/>
  <c r="T319" i="5"/>
  <c r="T224" i="5"/>
  <c r="T535" i="5"/>
  <c r="T248" i="5"/>
  <c r="T91" i="5"/>
  <c r="T212" i="5"/>
  <c r="T360" i="5"/>
  <c r="T449" i="5"/>
  <c r="Z3" i="17"/>
  <c r="T355" i="5"/>
  <c r="T124" i="5"/>
  <c r="T511" i="5"/>
  <c r="T116" i="5"/>
  <c r="T388" i="5"/>
  <c r="T439" i="5"/>
  <c r="T318" i="5"/>
  <c r="T279" i="5"/>
  <c r="T127" i="5"/>
  <c r="T312" i="5"/>
  <c r="T95" i="5"/>
  <c r="T273" i="5"/>
  <c r="T269" i="5"/>
  <c r="T357" i="5"/>
  <c r="T487" i="5"/>
  <c r="T261" i="5"/>
  <c r="T533" i="5"/>
  <c r="T104" i="5"/>
  <c r="T118" i="5"/>
  <c r="T132" i="5"/>
  <c r="T250" i="5"/>
  <c r="T394" i="5"/>
  <c r="T200" i="5"/>
  <c r="T214" i="5"/>
  <c r="T54" i="5"/>
  <c r="T148" i="5"/>
  <c r="T258" i="5"/>
  <c r="T331" i="5"/>
  <c r="T413" i="5"/>
  <c r="T468" i="5"/>
  <c r="T207" i="5"/>
  <c r="T404" i="5"/>
  <c r="T422" i="5"/>
  <c r="T94" i="5"/>
  <c r="T270" i="5"/>
  <c r="T121" i="5"/>
  <c r="T462" i="5"/>
  <c r="T256" i="5"/>
  <c r="T516" i="5"/>
  <c r="T303" i="5"/>
  <c r="T328" i="5"/>
  <c r="T393" i="5"/>
  <c r="T71" i="5"/>
  <c r="T86" i="5"/>
  <c r="T335" i="5"/>
  <c r="T455" i="5"/>
  <c r="T517" i="5"/>
  <c r="T528" i="5"/>
  <c r="T317" i="5"/>
  <c r="T266" i="5"/>
  <c r="T333" i="5"/>
  <c r="T153" i="5"/>
  <c r="T550" i="5"/>
  <c r="T451" i="5"/>
  <c r="T156" i="5"/>
  <c r="T541" i="5"/>
  <c r="T52" i="5"/>
  <c r="T428" i="5"/>
  <c r="T68" i="5"/>
  <c r="T170" i="5"/>
  <c r="T396" i="5"/>
  <c r="T359" i="5"/>
  <c r="T47" i="5"/>
  <c r="T382" i="5"/>
  <c r="T72" i="5"/>
  <c r="T405" i="5"/>
  <c r="T106" i="5"/>
  <c r="T417" i="5"/>
  <c r="T226" i="5"/>
  <c r="T416" i="5"/>
  <c r="T225" i="5"/>
  <c r="T211" i="5"/>
  <c r="T58" i="5"/>
  <c r="T142" i="5"/>
  <c r="T429" i="5"/>
  <c r="T154" i="5"/>
  <c r="T446" i="5"/>
  <c r="T201" i="5"/>
  <c r="T463" i="5"/>
  <c r="T234" i="5"/>
  <c r="T481" i="5"/>
  <c r="T168" i="5"/>
  <c r="T512" i="5"/>
  <c r="T364" i="5"/>
  <c r="T166" i="5"/>
  <c r="T315" i="5"/>
  <c r="T163" i="5"/>
  <c r="T12" i="5"/>
  <c r="T349" i="5"/>
  <c r="T551" i="5"/>
  <c r="T366" i="5"/>
  <c r="T51" i="5"/>
  <c r="T383" i="5"/>
  <c r="T96" i="5"/>
  <c r="T406" i="5"/>
  <c r="T237" i="5"/>
  <c r="T420" i="5"/>
  <c r="T246" i="5"/>
  <c r="T223" i="5"/>
  <c r="T74" i="5"/>
  <c r="T70" i="5"/>
  <c r="T135" i="5"/>
  <c r="T199" i="5"/>
  <c r="T263" i="5"/>
  <c r="T327" i="5"/>
  <c r="T64" i="5"/>
  <c r="T150" i="5"/>
  <c r="T236" i="5"/>
  <c r="T321" i="5"/>
  <c r="T392" i="5"/>
  <c r="T456" i="5"/>
  <c r="T520" i="5"/>
  <c r="T49" i="5"/>
  <c r="T136" i="5"/>
  <c r="T221" i="5"/>
  <c r="T539" i="5"/>
  <c r="T454" i="5"/>
  <c r="T369" i="5"/>
  <c r="T245" i="5"/>
  <c r="T73" i="5"/>
  <c r="T501" i="5"/>
  <c r="T415" i="5"/>
  <c r="T324" i="5"/>
  <c r="T169" i="5"/>
  <c r="T249" i="5"/>
  <c r="T186" i="5"/>
  <c r="T282" i="5"/>
  <c r="T307" i="5"/>
  <c r="T527" i="5"/>
  <c r="T115" i="5"/>
  <c r="T434" i="5"/>
  <c r="T508" i="5"/>
  <c r="T341" i="5"/>
  <c r="T378" i="5"/>
  <c r="T55" i="5"/>
  <c r="T227" i="5"/>
  <c r="T386" i="5"/>
  <c r="T426" i="5"/>
  <c r="T544" i="5"/>
  <c r="T191" i="5"/>
  <c r="T306" i="5"/>
  <c r="T514" i="5"/>
  <c r="T329" i="5"/>
  <c r="T531" i="5"/>
  <c r="T345" i="5"/>
  <c r="T363" i="5"/>
  <c r="T280" i="5"/>
  <c r="T65" i="5"/>
  <c r="T448" i="5"/>
  <c r="T284" i="5"/>
  <c r="T75" i="5"/>
  <c r="T251" i="5"/>
  <c r="T99" i="5"/>
  <c r="T381" i="5"/>
  <c r="T57" i="5"/>
  <c r="T387" i="5"/>
  <c r="T105" i="5"/>
  <c r="T410" i="5"/>
  <c r="T128" i="5"/>
  <c r="T438" i="5"/>
  <c r="T210" i="5"/>
  <c r="T10" i="5"/>
  <c r="T400" i="5"/>
  <c r="T220" i="5"/>
  <c r="T203" i="5"/>
  <c r="T50" i="5"/>
  <c r="T281" i="5"/>
  <c r="T498" i="5"/>
  <c r="T301" i="5"/>
  <c r="T526" i="5"/>
  <c r="T338" i="5"/>
  <c r="T538" i="5"/>
  <c r="T358" i="5"/>
  <c r="T290" i="5"/>
  <c r="T88" i="5"/>
  <c r="T460" i="5"/>
  <c r="T294" i="5"/>
  <c r="T97" i="5"/>
  <c r="T255" i="5"/>
  <c r="T107" i="5"/>
  <c r="T356" i="5"/>
  <c r="T493" i="5"/>
  <c r="T491" i="5"/>
  <c r="T53" i="5"/>
  <c r="T137" i="5"/>
  <c r="T339" i="5"/>
  <c r="T466" i="5"/>
  <c r="T483" i="5"/>
  <c r="T495" i="5"/>
  <c r="T523" i="5"/>
  <c r="T484" i="5"/>
  <c r="T134" i="5"/>
  <c r="T139" i="5"/>
  <c r="T313" i="5"/>
  <c r="T336" i="5"/>
  <c r="T367" i="5"/>
  <c r="T379" i="5"/>
  <c r="T60" i="5"/>
  <c r="T268" i="5"/>
  <c r="T243" i="5"/>
  <c r="T164" i="5"/>
  <c r="T218" i="5"/>
  <c r="T265" i="5"/>
  <c r="T277" i="5"/>
  <c r="T141" i="5"/>
  <c r="T337" i="5"/>
  <c r="T299" i="5"/>
  <c r="T119" i="5"/>
  <c r="T215" i="5"/>
  <c r="T295" i="5"/>
  <c r="T43" i="5"/>
  <c r="T172" i="5"/>
  <c r="T278" i="5"/>
  <c r="T376" i="5"/>
  <c r="T472" i="5"/>
  <c r="T552" i="5"/>
  <c r="T114" i="5"/>
  <c r="T242" i="5"/>
  <c r="T497" i="5"/>
  <c r="T390" i="5"/>
  <c r="T202" i="5"/>
  <c r="T543" i="5"/>
  <c r="T437" i="5"/>
  <c r="T296" i="5"/>
  <c r="T84" i="5"/>
  <c r="T499" i="5"/>
  <c r="T414" i="5"/>
  <c r="T322" i="5"/>
  <c r="T165" i="5"/>
  <c r="T546" i="5"/>
  <c r="T461" i="5"/>
  <c r="T375" i="5"/>
  <c r="T260" i="5"/>
  <c r="T89" i="5"/>
  <c r="T66" i="5"/>
  <c r="T155" i="5"/>
  <c r="T239" i="5"/>
  <c r="T323" i="5"/>
  <c r="T92" i="5"/>
  <c r="T204" i="5"/>
  <c r="T316" i="5"/>
  <c r="T412" i="5"/>
  <c r="T496" i="5"/>
  <c r="T44" i="5"/>
  <c r="T162" i="5"/>
  <c r="T274" i="5"/>
  <c r="T459" i="5"/>
  <c r="T340" i="5"/>
  <c r="T138" i="5"/>
  <c r="T506" i="5"/>
  <c r="T389" i="5"/>
  <c r="T233" i="5"/>
  <c r="T547" i="5"/>
  <c r="T430" i="5"/>
  <c r="T308" i="5"/>
  <c r="T90" i="5"/>
  <c r="T477" i="5"/>
  <c r="T365" i="5"/>
  <c r="T185" i="5"/>
  <c r="T110" i="5"/>
  <c r="T370" i="5"/>
  <c r="T519" i="5"/>
  <c r="T62" i="5"/>
  <c r="T179" i="5"/>
  <c r="T291" i="5"/>
  <c r="T241" i="5"/>
  <c r="T380" i="5"/>
  <c r="T492" i="5"/>
  <c r="T82" i="5"/>
  <c r="T232" i="5"/>
  <c r="T465" i="5"/>
  <c r="T297" i="5"/>
  <c r="T549" i="5"/>
  <c r="T399" i="5"/>
  <c r="T158" i="5"/>
  <c r="T473" i="5"/>
  <c r="T314" i="5"/>
  <c r="T13" i="5"/>
  <c r="T320" i="5"/>
  <c r="T67" i="5"/>
  <c r="T334" i="5"/>
  <c r="T509" i="5"/>
  <c r="T197" i="5"/>
  <c r="T403" i="5"/>
  <c r="T61" i="5"/>
  <c r="T330" i="5"/>
  <c r="T474" i="5"/>
  <c r="T192" i="5"/>
  <c r="T401" i="5"/>
  <c r="T545" i="5"/>
  <c r="T130" i="5"/>
  <c r="T540" i="5"/>
  <c r="T432" i="5"/>
  <c r="T289" i="5"/>
  <c r="T145" i="5"/>
  <c r="T347" i="5"/>
  <c r="T219" i="5"/>
  <c r="T111" i="5"/>
  <c r="T45" i="5"/>
  <c r="T298" i="5"/>
  <c r="T418" i="5"/>
  <c r="T525" i="5"/>
  <c r="T208" i="5"/>
  <c r="T371" i="5"/>
  <c r="T478" i="5"/>
  <c r="T126" i="5"/>
  <c r="T373" i="5"/>
  <c r="T522" i="5"/>
  <c r="T288" i="5"/>
  <c r="T433" i="5"/>
  <c r="T264" i="5"/>
  <c r="T93" i="5"/>
  <c r="T504" i="5"/>
  <c r="T408" i="5"/>
  <c r="T257" i="5"/>
  <c r="T108" i="5"/>
  <c r="T311" i="5"/>
  <c r="T183" i="5"/>
  <c r="T87" i="5"/>
  <c r="T187" i="5"/>
  <c r="T384" i="5"/>
  <c r="T507" i="5"/>
  <c r="T442" i="5"/>
  <c r="T112" i="5"/>
  <c r="T83" i="5"/>
  <c r="T113" i="5"/>
  <c r="T109" i="5"/>
  <c r="T494" i="5"/>
  <c r="T228" i="5"/>
  <c r="T287" i="5"/>
  <c r="T372" i="5"/>
  <c r="T470" i="5"/>
  <c r="T276" i="5"/>
  <c r="T133" i="5"/>
  <c r="T209" i="5"/>
  <c r="T56" i="5"/>
  <c r="T395" i="5"/>
  <c r="T485" i="5"/>
  <c r="T102" i="5"/>
  <c r="T146" i="5"/>
  <c r="T305" i="5"/>
  <c r="T8" i="5"/>
  <c r="T123" i="5"/>
  <c r="T235" i="5"/>
  <c r="T9" i="5"/>
  <c r="T161" i="5"/>
  <c r="T310" i="5"/>
  <c r="T436" i="5"/>
  <c r="T548" i="5"/>
  <c r="T152" i="5"/>
  <c r="T534" i="5"/>
  <c r="T385" i="5"/>
  <c r="T149" i="5"/>
  <c r="T469" i="5"/>
  <c r="T309" i="5"/>
  <c r="T398" i="5"/>
  <c r="T176" i="5"/>
  <c r="T445" i="5"/>
  <c r="T196" i="5"/>
  <c r="T238" i="5"/>
  <c r="T423" i="5"/>
  <c r="T344" i="5"/>
  <c r="T489" i="5"/>
  <c r="T180" i="5"/>
  <c r="T421" i="5"/>
  <c r="T304" i="5"/>
  <c r="T486" i="5"/>
  <c r="T216" i="5"/>
  <c r="T76" i="5"/>
  <c r="T476" i="5"/>
  <c r="T368" i="5"/>
  <c r="T230" i="5"/>
  <c r="T59" i="5"/>
  <c r="T283" i="5"/>
  <c r="T175" i="5"/>
  <c r="T46" i="5"/>
  <c r="T174" i="5"/>
  <c r="T354" i="5"/>
  <c r="T482" i="5"/>
  <c r="T293" i="5"/>
  <c r="T435" i="5"/>
  <c r="T542" i="5"/>
  <c r="T254" i="5"/>
  <c r="T458" i="5"/>
  <c r="T117" i="5"/>
  <c r="T346" i="5"/>
  <c r="T518" i="5"/>
  <c r="T178" i="5"/>
  <c r="T440" i="5"/>
  <c r="T342" i="5"/>
  <c r="T193" i="5"/>
  <c r="T247" i="5"/>
  <c r="T151" i="5"/>
  <c r="T140" i="5"/>
  <c r="T532" i="5"/>
  <c r="T181" i="5"/>
  <c r="T467" i="5"/>
  <c r="T402" i="5"/>
  <c r="T275" i="5"/>
  <c r="T444" i="5"/>
  <c r="T529" i="5"/>
  <c r="T302" i="5"/>
  <c r="T530" i="5"/>
  <c r="T182" i="5"/>
  <c r="T125" i="5"/>
  <c r="T213" i="5"/>
  <c r="T425" i="5"/>
  <c r="T206" i="5"/>
  <c r="T443" i="5"/>
  <c r="T252" i="5"/>
  <c r="T505" i="5"/>
  <c r="T271" i="5"/>
  <c r="T147" i="5"/>
  <c r="T267" i="5"/>
  <c r="T48" i="5"/>
  <c r="T198" i="5"/>
  <c r="T352" i="5"/>
  <c r="T464" i="5"/>
  <c r="T194" i="5"/>
  <c r="T502" i="5"/>
  <c r="T353" i="5"/>
  <c r="T63" i="5"/>
  <c r="T431" i="5"/>
  <c r="T244" i="5"/>
  <c r="T510" i="5"/>
  <c r="T361" i="5"/>
  <c r="T101" i="5"/>
  <c r="T407" i="5"/>
  <c r="T11" i="5"/>
  <c r="T292" i="5"/>
  <c r="T450" i="5"/>
  <c r="T144" i="5"/>
  <c r="T377" i="5"/>
  <c r="T515" i="5"/>
  <c r="T286" i="5"/>
  <c r="T447" i="5"/>
  <c r="T85" i="5"/>
  <c r="T374" i="5"/>
  <c r="T513" i="5"/>
  <c r="T189" i="5"/>
  <c r="T452" i="5"/>
  <c r="T348" i="5"/>
  <c r="T177" i="5"/>
  <c r="T259" i="5"/>
  <c r="T131" i="5"/>
  <c r="T217" i="5"/>
  <c r="T397" i="5"/>
  <c r="T503" i="5"/>
  <c r="T122" i="5"/>
  <c r="T350" i="5"/>
  <c r="T457" i="5"/>
  <c r="T351" i="5"/>
  <c r="T479" i="5"/>
  <c r="T160" i="5"/>
  <c r="T411" i="5"/>
  <c r="T285" i="5"/>
  <c r="T157" i="5"/>
  <c r="T536" i="5"/>
  <c r="T424" i="5"/>
  <c r="T300" i="5"/>
  <c r="T129" i="5"/>
  <c r="T343" i="5"/>
  <c r="T231" i="5"/>
  <c r="T103" i="5"/>
  <c r="T143" i="5"/>
  <c r="T188" i="5"/>
  <c r="T184" i="5"/>
  <c r="T490" i="5"/>
  <c r="T419" i="5"/>
  <c r="T77" i="5"/>
  <c r="T69" i="5"/>
  <c r="T480" i="5"/>
  <c r="T325" i="5"/>
  <c r="T537" i="5"/>
  <c r="T471" i="5"/>
  <c r="T171" i="5"/>
  <c r="T332" i="5"/>
  <c r="T173" i="5"/>
  <c r="T453" i="5"/>
  <c r="T229" i="5"/>
  <c r="T100" i="5"/>
  <c r="T409" i="5"/>
  <c r="T253" i="5"/>
  <c r="T159" i="5"/>
  <c r="T98" i="5"/>
  <c r="J20" i="71"/>
  <c r="K20" i="71" s="1"/>
  <c r="M26" i="71"/>
  <c r="I339" i="40"/>
  <c r="I339" i="37"/>
  <c r="G339" i="37" s="1"/>
  <c r="I339" i="35"/>
  <c r="G339" i="35" s="1"/>
  <c r="I353" i="39"/>
  <c r="G353" i="39" s="1"/>
  <c r="I353" i="30"/>
  <c r="G353" i="30" s="1"/>
  <c r="I361" i="37"/>
  <c r="G361" i="37" s="1"/>
  <c r="I361" i="34"/>
  <c r="G361" i="34" s="1"/>
  <c r="I361" i="32"/>
  <c r="G361" i="32" s="1"/>
  <c r="I371" i="37"/>
  <c r="G371" i="37" s="1"/>
  <c r="I371" i="35"/>
  <c r="G371" i="35" s="1"/>
  <c r="I371" i="30"/>
  <c r="G371" i="30" s="1"/>
  <c r="I377" i="33"/>
  <c r="I377" i="30"/>
  <c r="G377" i="30" s="1"/>
  <c r="I379" i="32"/>
  <c r="G379" i="32" s="1"/>
  <c r="I381" i="36"/>
  <c r="G381" i="36" s="1"/>
  <c r="I381" i="33"/>
  <c r="J381" i="33" s="1"/>
  <c r="O233" i="44" s="1"/>
  <c r="I383" i="38"/>
  <c r="G383" i="38" s="1"/>
  <c r="I383" i="33"/>
  <c r="I385" i="37"/>
  <c r="G385" i="37" s="1"/>
  <c r="I385" i="34"/>
  <c r="G385" i="34" s="1"/>
  <c r="I530" i="36"/>
  <c r="G530" i="36" s="1"/>
  <c r="I526" i="37"/>
  <c r="G526" i="37" s="1"/>
  <c r="I526" i="33"/>
  <c r="G526" i="33" s="1"/>
  <c r="I520" i="40"/>
  <c r="G520" i="40" s="1"/>
  <c r="I514" i="37"/>
  <c r="I514" i="34"/>
  <c r="G514" i="34" s="1"/>
  <c r="I510" i="39"/>
  <c r="G510" i="39" s="1"/>
  <c r="I510" i="35"/>
  <c r="G510" i="35" s="1"/>
  <c r="I510" i="32"/>
  <c r="J510" i="32" s="1"/>
  <c r="N261" i="44" s="1"/>
  <c r="I520" i="2"/>
  <c r="I520" i="32"/>
  <c r="J520" i="32" s="1"/>
  <c r="N266" i="44" s="1"/>
  <c r="I520" i="38"/>
  <c r="G520" i="38" s="1"/>
  <c r="I431" i="2"/>
  <c r="I431" i="34"/>
  <c r="I431" i="37"/>
  <c r="I431" i="32"/>
  <c r="J431" i="32" s="1"/>
  <c r="N248" i="44" s="1"/>
  <c r="I431" i="35"/>
  <c r="J431" i="35" s="1"/>
  <c r="Q248" i="44" s="1"/>
  <c r="I431" i="40"/>
  <c r="J431" i="40" s="1"/>
  <c r="V248" i="44" s="1"/>
  <c r="I431" i="31"/>
  <c r="J431" i="31" s="1"/>
  <c r="M248" i="44" s="1"/>
  <c r="I431" i="36"/>
  <c r="G431" i="36" s="1"/>
  <c r="I431" i="39"/>
  <c r="I530" i="32"/>
  <c r="G530" i="32" s="1"/>
  <c r="I530" i="34"/>
  <c r="G530" i="34" s="1"/>
  <c r="I530" i="37"/>
  <c r="G530" i="37" s="1"/>
  <c r="I34" i="32"/>
  <c r="J34" i="32" s="1"/>
  <c r="N157" i="44" s="1"/>
  <c r="I34" i="35"/>
  <c r="J34" i="35" s="1"/>
  <c r="Q157" i="44" s="1"/>
  <c r="I34" i="30"/>
  <c r="G34" i="30" s="1"/>
  <c r="I34" i="33"/>
  <c r="G34" i="33" s="1"/>
  <c r="I34" i="38"/>
  <c r="I34" i="34"/>
  <c r="I34" i="37"/>
  <c r="J34" i="37" s="1"/>
  <c r="S157" i="44" s="1"/>
  <c r="I417" i="31"/>
  <c r="I417" i="32"/>
  <c r="J417" i="32" s="1"/>
  <c r="N241" i="44" s="1"/>
  <c r="I417" i="36"/>
  <c r="G417" i="36" s="1"/>
  <c r="I417" i="39"/>
  <c r="G417" i="39" s="1"/>
  <c r="I417" i="35"/>
  <c r="G417" i="35" s="1"/>
  <c r="I417" i="37"/>
  <c r="I514" i="33"/>
  <c r="I514" i="36"/>
  <c r="J514" i="36" s="1"/>
  <c r="R263" i="44" s="1"/>
  <c r="I433" i="31"/>
  <c r="I433" i="35"/>
  <c r="G433" i="35" s="1"/>
  <c r="J281" i="31"/>
  <c r="M186" i="44" s="1"/>
  <c r="O281" i="31"/>
  <c r="Q281" i="31"/>
  <c r="M281" i="31"/>
  <c r="K281" i="31"/>
  <c r="N281" i="31"/>
  <c r="P281" i="31"/>
  <c r="R281" i="31"/>
  <c r="S281" i="31"/>
  <c r="L281" i="31"/>
  <c r="I26" i="35"/>
  <c r="J26" i="35" s="1"/>
  <c r="Q153" i="44" s="1"/>
  <c r="I26" i="40"/>
  <c r="I26" i="30"/>
  <c r="J26" i="30" s="1"/>
  <c r="L153" i="44" s="1"/>
  <c r="I26" i="33"/>
  <c r="J26" i="33" s="1"/>
  <c r="O153" i="44" s="1"/>
  <c r="I26" i="38"/>
  <c r="J26" i="38" s="1"/>
  <c r="T153" i="44" s="1"/>
  <c r="I26" i="34"/>
  <c r="G26" i="34" s="1"/>
  <c r="I26" i="37"/>
  <c r="G26" i="37" s="1"/>
  <c r="I423" i="34"/>
  <c r="I423" i="32"/>
  <c r="G423" i="32" s="1"/>
  <c r="I423" i="40"/>
  <c r="I423" i="36"/>
  <c r="G423" i="36" s="1"/>
  <c r="I353" i="37"/>
  <c r="I361" i="38"/>
  <c r="G361" i="38" s="1"/>
  <c r="I361" i="36"/>
  <c r="J361" i="36" s="1"/>
  <c r="R223" i="44" s="1"/>
  <c r="I377" i="37"/>
  <c r="J377" i="37" s="1"/>
  <c r="S231" i="44" s="1"/>
  <c r="I377" i="34"/>
  <c r="G377" i="34" s="1"/>
  <c r="I381" i="39"/>
  <c r="G381" i="39" s="1"/>
  <c r="I381" i="34"/>
  <c r="I514" i="38"/>
  <c r="G514" i="38" s="1"/>
  <c r="I514" i="31"/>
  <c r="J514" i="31" s="1"/>
  <c r="M263" i="44" s="1"/>
  <c r="I510" i="40"/>
  <c r="G510" i="40" s="1"/>
  <c r="I26" i="36"/>
  <c r="J26" i="36" s="1"/>
  <c r="R153" i="44" s="1"/>
  <c r="I423" i="30"/>
  <c r="G423" i="30" s="1"/>
  <c r="I417" i="40"/>
  <c r="G417" i="40" s="1"/>
  <c r="I445" i="33"/>
  <c r="J445" i="33" s="1"/>
  <c r="O255" i="44" s="1"/>
  <c r="I445" i="36"/>
  <c r="I445" i="31"/>
  <c r="G445" i="31" s="1"/>
  <c r="I445" i="34"/>
  <c r="I445" i="39"/>
  <c r="J445" i="39" s="1"/>
  <c r="U255" i="44" s="1"/>
  <c r="I445" i="30"/>
  <c r="I445" i="35"/>
  <c r="G445" i="35" s="1"/>
  <c r="I445" i="38"/>
  <c r="G445" i="38" s="1"/>
  <c r="I40" i="31"/>
  <c r="G40" i="31" s="1"/>
  <c r="I40" i="34"/>
  <c r="I40" i="39"/>
  <c r="G40" i="39" s="1"/>
  <c r="I40" i="2"/>
  <c r="J40" i="2" s="1"/>
  <c r="K160" i="44" s="1"/>
  <c r="I40" i="32"/>
  <c r="J40" i="32" s="1"/>
  <c r="N160" i="44" s="1"/>
  <c r="I40" i="37"/>
  <c r="G40" i="37" s="1"/>
  <c r="I40" i="33"/>
  <c r="J40" i="33" s="1"/>
  <c r="O160" i="44" s="1"/>
  <c r="I40" i="36"/>
  <c r="J40" i="36" s="1"/>
  <c r="R160" i="44" s="1"/>
  <c r="I528" i="31"/>
  <c r="G528" i="31" s="1"/>
  <c r="I528" i="33"/>
  <c r="I528" i="36"/>
  <c r="G528" i="36" s="1"/>
  <c r="I526" i="31"/>
  <c r="G526" i="31" s="1"/>
  <c r="I526" i="34"/>
  <c r="J526" i="34" s="1"/>
  <c r="P269" i="44" s="1"/>
  <c r="I526" i="39"/>
  <c r="J526" i="39" s="1"/>
  <c r="U269" i="44" s="1"/>
  <c r="I435" i="2"/>
  <c r="G435" i="2" s="1"/>
  <c r="I435" i="34"/>
  <c r="G435" i="34" s="1"/>
  <c r="I435" i="37"/>
  <c r="I435" i="32"/>
  <c r="G435" i="32" s="1"/>
  <c r="I435" i="35"/>
  <c r="J435" i="35" s="1"/>
  <c r="Q250" i="44" s="1"/>
  <c r="I435" i="40"/>
  <c r="G435" i="40" s="1"/>
  <c r="I435" i="31"/>
  <c r="J435" i="31" s="1"/>
  <c r="M250" i="44" s="1"/>
  <c r="I435" i="36"/>
  <c r="J435" i="36" s="1"/>
  <c r="R250" i="44" s="1"/>
  <c r="I435" i="39"/>
  <c r="G435" i="39" s="1"/>
  <c r="I38" i="32"/>
  <c r="I38" i="35"/>
  <c r="J38" i="35" s="1"/>
  <c r="Q159" i="44" s="1"/>
  <c r="I38" i="40"/>
  <c r="J38" i="40" s="1"/>
  <c r="V159" i="44" s="1"/>
  <c r="I38" i="30"/>
  <c r="J38" i="30" s="1"/>
  <c r="L159" i="44" s="1"/>
  <c r="I38" i="33"/>
  <c r="G38" i="33" s="1"/>
  <c r="I38" i="38"/>
  <c r="J38" i="38" s="1"/>
  <c r="T159" i="44" s="1"/>
  <c r="I38" i="2"/>
  <c r="G38" i="2" s="1"/>
  <c r="I38" i="34"/>
  <c r="J38" i="34" s="1"/>
  <c r="P159" i="44" s="1"/>
  <c r="I38" i="37"/>
  <c r="G38" i="37" s="1"/>
  <c r="I510" i="33"/>
  <c r="J510" i="33" s="1"/>
  <c r="O261" i="44" s="1"/>
  <c r="I510" i="36"/>
  <c r="I425" i="38"/>
  <c r="G425" i="38" s="1"/>
  <c r="I425" i="35"/>
  <c r="I419" i="39"/>
  <c r="G419" i="39" s="1"/>
  <c r="I419" i="36"/>
  <c r="J419" i="36" s="1"/>
  <c r="R242" i="44" s="1"/>
  <c r="I419" i="31"/>
  <c r="J419" i="31" s="1"/>
  <c r="M242" i="44" s="1"/>
  <c r="I488" i="37"/>
  <c r="Q488" i="37" s="1"/>
  <c r="I419" i="37"/>
  <c r="I419" i="34"/>
  <c r="L644" i="2"/>
  <c r="S644" i="2"/>
  <c r="R644" i="2"/>
  <c r="Q644" i="2"/>
  <c r="K589" i="39"/>
  <c r="L589" i="39"/>
  <c r="K589" i="30"/>
  <c r="S291" i="31"/>
  <c r="L291" i="35"/>
  <c r="N291" i="35"/>
  <c r="P291" i="35"/>
  <c r="Q291" i="35"/>
  <c r="O289" i="40"/>
  <c r="P289" i="40"/>
  <c r="M257" i="2"/>
  <c r="R257" i="2"/>
  <c r="N291" i="31"/>
  <c r="J291" i="31"/>
  <c r="M191" i="44" s="1"/>
  <c r="O291" i="31"/>
  <c r="L287" i="34"/>
  <c r="Q287" i="34"/>
  <c r="M283" i="38"/>
  <c r="N283" i="38"/>
  <c r="Q283" i="38"/>
  <c r="P281" i="39"/>
  <c r="N281" i="39"/>
  <c r="M275" i="38"/>
  <c r="N275" i="38"/>
  <c r="P275" i="38"/>
  <c r="Q275" i="38"/>
  <c r="M281" i="35"/>
  <c r="N281" i="35"/>
  <c r="P277" i="38"/>
  <c r="J277" i="32"/>
  <c r="N184" i="44" s="1"/>
  <c r="P277" i="32"/>
  <c r="Q277" i="32"/>
  <c r="M263" i="39"/>
  <c r="N263" i="39"/>
  <c r="M255" i="33"/>
  <c r="J285" i="32"/>
  <c r="N188" i="44" s="1"/>
  <c r="P285" i="32"/>
  <c r="Q285" i="32"/>
  <c r="J263" i="32"/>
  <c r="N177" i="44" s="1"/>
  <c r="I417" i="30"/>
  <c r="I417" i="34"/>
  <c r="G417" i="34" s="1"/>
  <c r="I417" i="38"/>
  <c r="G417" i="38" s="1"/>
  <c r="I271" i="34"/>
  <c r="I271" i="31"/>
  <c r="K271" i="31" s="1"/>
  <c r="I271" i="40"/>
  <c r="S271" i="40" s="1"/>
  <c r="I271" i="37"/>
  <c r="I271" i="36"/>
  <c r="I271" i="32"/>
  <c r="I488" i="40"/>
  <c r="I488" i="30"/>
  <c r="S488" i="30" s="1"/>
  <c r="I488" i="34"/>
  <c r="N488" i="34" s="1"/>
  <c r="I488" i="38"/>
  <c r="Q488" i="38" s="1"/>
  <c r="I488" i="31"/>
  <c r="J488" i="31" s="1"/>
  <c r="M293" i="44" s="1"/>
  <c r="I488" i="32"/>
  <c r="G488" i="32" s="1"/>
  <c r="I488" i="36"/>
  <c r="G488" i="36" s="1"/>
  <c r="I488" i="2"/>
  <c r="Q488" i="2" s="1"/>
  <c r="I253" i="31"/>
  <c r="L253" i="31" s="1"/>
  <c r="I253" i="35"/>
  <c r="Q253" i="35" s="1"/>
  <c r="I253" i="39"/>
  <c r="G253" i="39" s="1"/>
  <c r="I253" i="2"/>
  <c r="I253" i="33"/>
  <c r="J253" i="33" s="1"/>
  <c r="O172" i="44" s="1"/>
  <c r="I253" i="37"/>
  <c r="I253" i="36"/>
  <c r="I253" i="34"/>
  <c r="I253" i="30"/>
  <c r="O253" i="30" s="1"/>
  <c r="I253" i="38"/>
  <c r="I253" i="40"/>
  <c r="L253" i="40" s="1"/>
  <c r="I253" i="32"/>
  <c r="K253" i="32" s="1"/>
  <c r="I298" i="30"/>
  <c r="G298" i="30" s="1"/>
  <c r="I298" i="38"/>
  <c r="G298" i="38" s="1"/>
  <c r="I298" i="31"/>
  <c r="G298" i="31" s="1"/>
  <c r="I298" i="33"/>
  <c r="G298" i="33" s="1"/>
  <c r="I298" i="35"/>
  <c r="G298" i="35" s="1"/>
  <c r="I298" i="37"/>
  <c r="G298" i="37" s="1"/>
  <c r="I298" i="2"/>
  <c r="G298" i="2" s="1"/>
  <c r="I298" i="32"/>
  <c r="G298" i="32" s="1"/>
  <c r="I298" i="39"/>
  <c r="G298" i="39" s="1"/>
  <c r="I488" i="33"/>
  <c r="I312" i="2"/>
  <c r="G312" i="2" s="1"/>
  <c r="I312" i="33"/>
  <c r="I312" i="37"/>
  <c r="G312" i="37" s="1"/>
  <c r="I312" i="34"/>
  <c r="G312" i="34" s="1"/>
  <c r="I312" i="36"/>
  <c r="G312" i="36" s="1"/>
  <c r="I312" i="31"/>
  <c r="G312" i="31" s="1"/>
  <c r="I312" i="38"/>
  <c r="G312" i="38" s="1"/>
  <c r="I312" i="40"/>
  <c r="I312" i="30"/>
  <c r="G312" i="30" s="1"/>
  <c r="I312" i="32"/>
  <c r="I312" i="39"/>
  <c r="G312" i="39" s="1"/>
  <c r="I312" i="35"/>
  <c r="G312" i="35" s="1"/>
  <c r="I259" i="32"/>
  <c r="K259" i="32" s="1"/>
  <c r="I259" i="40"/>
  <c r="I259" i="30"/>
  <c r="G259" i="30" s="1"/>
  <c r="I259" i="39"/>
  <c r="J259" i="39" s="1"/>
  <c r="U175" i="44" s="1"/>
  <c r="I259" i="34"/>
  <c r="N259" i="34" s="1"/>
  <c r="I259" i="35"/>
  <c r="P259" i="35" s="1"/>
  <c r="I259" i="2"/>
  <c r="S259" i="2" s="1"/>
  <c r="I259" i="31"/>
  <c r="I259" i="38"/>
  <c r="R259" i="38" s="1"/>
  <c r="I300" i="31"/>
  <c r="G300" i="31" s="1"/>
  <c r="I300" i="35"/>
  <c r="G300" i="35" s="1"/>
  <c r="I300" i="39"/>
  <c r="G300" i="39" s="1"/>
  <c r="I300" i="33"/>
  <c r="G300" i="33" s="1"/>
  <c r="I300" i="40"/>
  <c r="G300" i="40" s="1"/>
  <c r="I300" i="30"/>
  <c r="I300" i="37"/>
  <c r="G300" i="37" s="1"/>
  <c r="I300" i="2"/>
  <c r="G300" i="2" s="1"/>
  <c r="I300" i="36"/>
  <c r="G300" i="36" s="1"/>
  <c r="I300" i="38"/>
  <c r="G300" i="38" s="1"/>
  <c r="I300" i="34"/>
  <c r="I300" i="32"/>
  <c r="G300" i="32" s="1"/>
  <c r="I316" i="2"/>
  <c r="G316" i="2" s="1"/>
  <c r="I316" i="33"/>
  <c r="G316" i="33" s="1"/>
  <c r="I316" i="37"/>
  <c r="I316" i="32"/>
  <c r="G316" i="32" s="1"/>
  <c r="I316" i="36"/>
  <c r="G316" i="36" s="1"/>
  <c r="I316" i="40"/>
  <c r="G316" i="40" s="1"/>
  <c r="I316" i="30"/>
  <c r="G316" i="30" s="1"/>
  <c r="I316" i="34"/>
  <c r="G316" i="34" s="1"/>
  <c r="I316" i="38"/>
  <c r="G316" i="38" s="1"/>
  <c r="I316" i="35"/>
  <c r="G316" i="35" s="1"/>
  <c r="I316" i="31"/>
  <c r="G316" i="31" s="1"/>
  <c r="I316" i="39"/>
  <c r="G316" i="39" s="1"/>
  <c r="I306" i="30"/>
  <c r="G306" i="30" s="1"/>
  <c r="I306" i="34"/>
  <c r="G306" i="34" s="1"/>
  <c r="I306" i="38"/>
  <c r="G306" i="38" s="1"/>
  <c r="I306" i="35"/>
  <c r="G306" i="35" s="1"/>
  <c r="I306" i="37"/>
  <c r="G306" i="37" s="1"/>
  <c r="I306" i="32"/>
  <c r="I306" i="39"/>
  <c r="G306" i="39" s="1"/>
  <c r="I306" i="31"/>
  <c r="G306" i="31" s="1"/>
  <c r="I306" i="33"/>
  <c r="N306" i="33" s="1"/>
  <c r="I306" i="40"/>
  <c r="G306" i="40" s="1"/>
  <c r="I306" i="2"/>
  <c r="G306" i="2" s="1"/>
  <c r="I306" i="36"/>
  <c r="G306" i="36" s="1"/>
  <c r="I304" i="2"/>
  <c r="G304" i="2" s="1"/>
  <c r="I304" i="33"/>
  <c r="G304" i="33" s="1"/>
  <c r="I304" i="37"/>
  <c r="G304" i="37" s="1"/>
  <c r="I304" i="35"/>
  <c r="I304" i="30"/>
  <c r="G304" i="30" s="1"/>
  <c r="I304" i="32"/>
  <c r="G304" i="32" s="1"/>
  <c r="I304" i="39"/>
  <c r="G304" i="39" s="1"/>
  <c r="I304" i="31"/>
  <c r="G304" i="31" s="1"/>
  <c r="I304" i="38"/>
  <c r="G304" i="38" s="1"/>
  <c r="I304" i="40"/>
  <c r="G304" i="40" s="1"/>
  <c r="I304" i="34"/>
  <c r="G304" i="34" s="1"/>
  <c r="I304" i="36"/>
  <c r="G304" i="36" s="1"/>
  <c r="L644" i="37"/>
  <c r="S644" i="37"/>
  <c r="L644" i="33"/>
  <c r="K644" i="33"/>
  <c r="S644" i="33"/>
  <c r="Q291" i="33"/>
  <c r="N291" i="33"/>
  <c r="L291" i="33"/>
  <c r="P291" i="33"/>
  <c r="K291" i="33"/>
  <c r="R291" i="33"/>
  <c r="O291" i="33"/>
  <c r="O287" i="37"/>
  <c r="S287" i="37"/>
  <c r="P287" i="37"/>
  <c r="N287" i="37"/>
  <c r="R287" i="37"/>
  <c r="Q287" i="37"/>
  <c r="L277" i="31"/>
  <c r="N277" i="31"/>
  <c r="R277" i="31"/>
  <c r="M277" i="31"/>
  <c r="O277" i="31"/>
  <c r="Q277" i="31"/>
  <c r="S277" i="31"/>
  <c r="K277" i="31"/>
  <c r="P277" i="31"/>
  <c r="L277" i="39"/>
  <c r="J281" i="32"/>
  <c r="N186" i="44" s="1"/>
  <c r="L281" i="32"/>
  <c r="S591" i="32"/>
  <c r="N690" i="35"/>
  <c r="Q650" i="40"/>
  <c r="Q682" i="40"/>
  <c r="L658" i="33"/>
  <c r="L682" i="33"/>
  <c r="L652" i="33"/>
  <c r="L676" i="33"/>
  <c r="O690" i="37"/>
  <c r="S648" i="38"/>
  <c r="S664" i="38"/>
  <c r="S680" i="38"/>
  <c r="P652" i="35"/>
  <c r="R668" i="35"/>
  <c r="N676" i="37"/>
  <c r="O692" i="37"/>
  <c r="N674" i="38"/>
  <c r="S674" i="38"/>
  <c r="O678" i="39"/>
  <c r="R654" i="40"/>
  <c r="S670" i="40"/>
  <c r="R678" i="40"/>
  <c r="M99" i="36"/>
  <c r="O654" i="37"/>
  <c r="N670" i="37"/>
  <c r="S433" i="38"/>
  <c r="O648" i="39"/>
  <c r="L648" i="39"/>
  <c r="P656" i="39"/>
  <c r="O664" i="39"/>
  <c r="O680" i="39"/>
  <c r="P688" i="39"/>
  <c r="M115" i="36"/>
  <c r="P646" i="35"/>
  <c r="P670" i="35"/>
  <c r="P686" i="35"/>
  <c r="O658" i="39"/>
  <c r="L658" i="39"/>
  <c r="P666" i="39"/>
  <c r="O682" i="39"/>
  <c r="L682" i="39"/>
  <c r="P690" i="39"/>
  <c r="S646" i="40"/>
  <c r="R652" i="40"/>
  <c r="S668" i="40"/>
  <c r="S522" i="38"/>
  <c r="S437" i="38"/>
  <c r="P648" i="35"/>
  <c r="P656" i="35"/>
  <c r="P680" i="35"/>
  <c r="P688" i="35"/>
  <c r="O652" i="39"/>
  <c r="P668" i="39"/>
  <c r="L668" i="39"/>
  <c r="P676" i="39"/>
  <c r="P692" i="39"/>
  <c r="L692" i="39"/>
  <c r="S476" i="38"/>
  <c r="S455" i="38"/>
  <c r="S516" i="40"/>
  <c r="N654" i="38"/>
  <c r="S670" i="38"/>
  <c r="S648" i="40"/>
  <c r="R656" i="40"/>
  <c r="S672" i="40"/>
  <c r="S680" i="40"/>
  <c r="L401" i="33"/>
  <c r="S399" i="38"/>
  <c r="S433" i="40"/>
  <c r="L559" i="33"/>
  <c r="N211" i="35"/>
  <c r="S365" i="40"/>
  <c r="S387" i="40"/>
  <c r="S530" i="38"/>
  <c r="R165" i="37"/>
  <c r="R215" i="37"/>
  <c r="S135" i="44" s="1"/>
  <c r="R183" i="32"/>
  <c r="Q127" i="31"/>
  <c r="Q149" i="31"/>
  <c r="Q119" i="31"/>
  <c r="L99" i="39"/>
  <c r="L215" i="39"/>
  <c r="L221" i="39"/>
  <c r="S387" i="38"/>
  <c r="S363" i="38"/>
  <c r="Q666" i="40"/>
  <c r="Q674" i="40"/>
  <c r="J498" i="32"/>
  <c r="N298" i="44" s="1"/>
  <c r="K115" i="40"/>
  <c r="K111" i="40"/>
  <c r="K163" i="40"/>
  <c r="K173" i="40"/>
  <c r="K183" i="40"/>
  <c r="K125" i="40"/>
  <c r="K169" i="40"/>
  <c r="K89" i="40"/>
  <c r="K119" i="40"/>
  <c r="K345" i="40"/>
  <c r="K561" i="40"/>
  <c r="O431" i="32"/>
  <c r="O522" i="32"/>
  <c r="O516" i="32"/>
  <c r="O393" i="32"/>
  <c r="O439" i="32"/>
  <c r="O476" i="32"/>
  <c r="O417" i="32"/>
  <c r="O508" i="32"/>
  <c r="O369" i="32"/>
  <c r="O555" i="32"/>
  <c r="O528" i="32"/>
  <c r="O437" i="32"/>
  <c r="O544" i="32"/>
  <c r="O381" i="32"/>
  <c r="O379" i="32"/>
  <c r="O540" i="32"/>
  <c r="O401" i="32"/>
  <c r="O462" i="32"/>
  <c r="O470" i="32"/>
  <c r="O453" i="32"/>
  <c r="O405" i="32"/>
  <c r="O421" i="32"/>
  <c r="O349" i="32"/>
  <c r="L559" i="34"/>
  <c r="L553" i="34"/>
  <c r="L557" i="34"/>
  <c r="L555" i="34"/>
  <c r="L207" i="40"/>
  <c r="L121" i="40"/>
  <c r="L97" i="40"/>
  <c r="L113" i="40"/>
  <c r="L195" i="40"/>
  <c r="L105" i="40"/>
  <c r="L225" i="40"/>
  <c r="L119" i="40"/>
  <c r="L171" i="40"/>
  <c r="L125" i="40"/>
  <c r="L169" i="40"/>
  <c r="L117" i="40"/>
  <c r="L205" i="40"/>
  <c r="L203" i="40"/>
  <c r="L151" i="40"/>
  <c r="L209" i="40"/>
  <c r="L219" i="40"/>
  <c r="L183" i="40"/>
  <c r="L161" i="40"/>
  <c r="L221" i="40"/>
  <c r="L165" i="40"/>
  <c r="L131" i="40"/>
  <c r="L215" i="40"/>
  <c r="L157" i="40"/>
  <c r="O109" i="38"/>
  <c r="O171" i="38"/>
  <c r="O159" i="38"/>
  <c r="O87" i="38"/>
  <c r="O195" i="38"/>
  <c r="O169" i="38"/>
  <c r="O115" i="38"/>
  <c r="O211" i="38"/>
  <c r="L670" i="36"/>
  <c r="Q658" i="40"/>
  <c r="Q690" i="40"/>
  <c r="L223" i="40"/>
  <c r="R215" i="33"/>
  <c r="O135" i="44" s="1"/>
  <c r="R183" i="33"/>
  <c r="K553" i="40"/>
  <c r="L107" i="40"/>
  <c r="L179" i="40" s="1"/>
  <c r="K127" i="40"/>
  <c r="K167" i="40"/>
  <c r="O464" i="2"/>
  <c r="L213" i="31"/>
  <c r="L127" i="31"/>
  <c r="L225" i="31"/>
  <c r="L113" i="31"/>
  <c r="L115" i="37"/>
  <c r="O373" i="2"/>
  <c r="M167" i="30"/>
  <c r="M225" i="30"/>
  <c r="O427" i="2"/>
  <c r="O355" i="2"/>
  <c r="O468" i="2"/>
  <c r="L207" i="31"/>
  <c r="L147" i="37"/>
  <c r="L167" i="31"/>
  <c r="L145" i="31"/>
  <c r="L115" i="31"/>
  <c r="K217" i="34"/>
  <c r="K125" i="34"/>
  <c r="L107" i="31"/>
  <c r="M165" i="30"/>
  <c r="L151" i="31"/>
  <c r="L223" i="31"/>
  <c r="O557" i="2"/>
  <c r="L161" i="31"/>
  <c r="O229" i="36"/>
  <c r="O125" i="36"/>
  <c r="L189" i="31"/>
  <c r="L191" i="31" s="1"/>
  <c r="L119" i="31"/>
  <c r="O189" i="36"/>
  <c r="O191" i="36" s="1"/>
  <c r="O371" i="2"/>
  <c r="O403" i="2"/>
  <c r="L173" i="37"/>
  <c r="L131" i="31"/>
  <c r="L173" i="31"/>
  <c r="K131" i="34"/>
  <c r="L213" i="37"/>
  <c r="M557" i="33"/>
  <c r="O437" i="2"/>
  <c r="O441" i="2"/>
  <c r="O383" i="2"/>
  <c r="O522" i="2"/>
  <c r="L183" i="37"/>
  <c r="L215" i="37"/>
  <c r="L117" i="31"/>
  <c r="L203" i="31"/>
  <c r="L217" i="31"/>
  <c r="L229" i="31"/>
  <c r="O97" i="36"/>
  <c r="K127" i="34"/>
  <c r="L129" i="31"/>
  <c r="M561" i="33"/>
  <c r="L209" i="31"/>
  <c r="L183" i="31"/>
  <c r="O99" i="36"/>
  <c r="O167" i="36"/>
  <c r="O149" i="36"/>
  <c r="O341" i="2"/>
  <c r="O379" i="2"/>
  <c r="O526" i="2"/>
  <c r="L147" i="31"/>
  <c r="L121" i="31"/>
  <c r="L161" i="37"/>
  <c r="O109" i="36"/>
  <c r="L215" i="31"/>
  <c r="L157" i="31"/>
  <c r="L149" i="31"/>
  <c r="L97" i="31"/>
  <c r="L105" i="37"/>
  <c r="O490" i="2"/>
  <c r="M211" i="30"/>
  <c r="O347" i="2"/>
  <c r="O449" i="2"/>
  <c r="O407" i="2"/>
  <c r="O538" i="2"/>
  <c r="L131" i="37"/>
  <c r="L125" i="31"/>
  <c r="L171" i="31"/>
  <c r="L169" i="31"/>
  <c r="L105" i="31"/>
  <c r="O115" i="36"/>
  <c r="K171" i="34"/>
  <c r="L109" i="31"/>
  <c r="L181" i="31" s="1"/>
  <c r="L99" i="31"/>
  <c r="M14" i="59"/>
  <c r="M27" i="59"/>
  <c r="O553" i="2"/>
  <c r="L123" i="31"/>
  <c r="O147" i="36"/>
  <c r="O165" i="36"/>
  <c r="L205" i="31"/>
  <c r="O173" i="36"/>
  <c r="L165" i="31"/>
  <c r="P690" i="31"/>
  <c r="S672" i="33"/>
  <c r="L207" i="34"/>
  <c r="L117" i="34"/>
  <c r="L195" i="34"/>
  <c r="L163" i="34"/>
  <c r="N462" i="40"/>
  <c r="N524" i="40"/>
  <c r="O371" i="40"/>
  <c r="O534" i="40"/>
  <c r="O561" i="40"/>
  <c r="O540" i="40"/>
  <c r="O369" i="40"/>
  <c r="P528" i="32"/>
  <c r="O391" i="40"/>
  <c r="O680" i="40"/>
  <c r="N557" i="40"/>
  <c r="N538" i="40"/>
  <c r="P447" i="32"/>
  <c r="O447" i="40"/>
  <c r="P373" i="32"/>
  <c r="L435" i="2"/>
  <c r="S407" i="31"/>
  <c r="O431" i="2"/>
  <c r="S670" i="39"/>
  <c r="S678" i="39"/>
  <c r="P680" i="33"/>
  <c r="O478" i="32"/>
  <c r="O464" i="32"/>
  <c r="L149" i="40"/>
  <c r="L227" i="40"/>
  <c r="K109" i="40"/>
  <c r="K145" i="40"/>
  <c r="O397" i="32"/>
  <c r="O361" i="32"/>
  <c r="O425" i="32"/>
  <c r="O532" i="32"/>
  <c r="O441" i="32"/>
  <c r="K559" i="40"/>
  <c r="O371" i="32"/>
  <c r="O510" i="32"/>
  <c r="O447" i="32"/>
  <c r="L183" i="34"/>
  <c r="O443" i="32"/>
  <c r="O353" i="32"/>
  <c r="L175" i="40"/>
  <c r="O385" i="32"/>
  <c r="K207" i="32"/>
  <c r="O145" i="36"/>
  <c r="O205" i="36"/>
  <c r="O207" i="36"/>
  <c r="O163" i="36"/>
  <c r="O113" i="36"/>
  <c r="O101" i="36"/>
  <c r="O528" i="2"/>
  <c r="O161" i="36"/>
  <c r="O171" i="36"/>
  <c r="O127" i="36"/>
  <c r="O227" i="36"/>
  <c r="O221" i="36"/>
  <c r="O195" i="36"/>
  <c r="O159" i="36"/>
  <c r="O183" i="36"/>
  <c r="S662" i="32"/>
  <c r="P666" i="33"/>
  <c r="J189" i="31"/>
  <c r="J191" i="31" s="1"/>
  <c r="M124" i="44" s="1"/>
  <c r="O353" i="40"/>
  <c r="N441" i="40"/>
  <c r="O508" i="40"/>
  <c r="O339" i="40"/>
  <c r="N443" i="40"/>
  <c r="N534" i="40"/>
  <c r="N385" i="40"/>
  <c r="N553" i="40"/>
  <c r="O650" i="40"/>
  <c r="N361" i="40"/>
  <c r="N540" i="40"/>
  <c r="N407" i="40"/>
  <c r="O530" i="40"/>
  <c r="N367" i="40"/>
  <c r="N431" i="40"/>
  <c r="O538" i="40"/>
  <c r="O401" i="40"/>
  <c r="O476" i="40"/>
  <c r="O343" i="40"/>
  <c r="N391" i="40"/>
  <c r="N484" i="40"/>
  <c r="Q470" i="33"/>
  <c r="O449" i="40"/>
  <c r="N399" i="40"/>
  <c r="O500" i="40"/>
  <c r="O367" i="40"/>
  <c r="N423" i="40"/>
  <c r="O514" i="40"/>
  <c r="O455" i="2"/>
  <c r="O339" i="32"/>
  <c r="O435" i="32"/>
  <c r="O546" i="32"/>
  <c r="O480" i="32"/>
  <c r="O395" i="32"/>
  <c r="K365" i="39"/>
  <c r="L389" i="32"/>
  <c r="O149" i="34"/>
  <c r="P377" i="32"/>
  <c r="M64" i="59"/>
  <c r="K546" i="34"/>
  <c r="S654" i="30"/>
  <c r="S686" i="30"/>
  <c r="M690" i="31"/>
  <c r="Q686" i="39"/>
  <c r="M343" i="31"/>
  <c r="M383" i="31"/>
  <c r="M429" i="31"/>
  <c r="M512" i="31"/>
  <c r="M462" i="32"/>
  <c r="M516" i="32"/>
  <c r="S668" i="2"/>
  <c r="S692" i="2"/>
  <c r="S662" i="30"/>
  <c r="M674" i="31"/>
  <c r="M682" i="31"/>
  <c r="M652" i="32"/>
  <c r="M668" i="32"/>
  <c r="M676" i="32"/>
  <c r="M684" i="32"/>
  <c r="M363" i="31"/>
  <c r="M393" i="31"/>
  <c r="M437" i="31"/>
  <c r="M480" i="31"/>
  <c r="M520" i="31"/>
  <c r="M427" i="32"/>
  <c r="M528" i="32"/>
  <c r="M646" i="32"/>
  <c r="M654" i="32"/>
  <c r="M662" i="32"/>
  <c r="M670" i="32"/>
  <c r="S688" i="30"/>
  <c r="M401" i="32"/>
  <c r="S652" i="2"/>
  <c r="S660" i="2"/>
  <c r="S684" i="2"/>
  <c r="S670" i="30"/>
  <c r="M658" i="31"/>
  <c r="M666" i="31"/>
  <c r="L678" i="36"/>
  <c r="M369" i="31"/>
  <c r="M403" i="31"/>
  <c r="M445" i="31"/>
  <c r="M494" i="31"/>
  <c r="M528" i="31"/>
  <c r="M439" i="32"/>
  <c r="M478" i="32"/>
  <c r="M534" i="32"/>
  <c r="M678" i="32"/>
  <c r="M686" i="32"/>
  <c r="S652" i="32"/>
  <c r="N674" i="35"/>
  <c r="S646" i="39"/>
  <c r="S686" i="39"/>
  <c r="S670" i="32"/>
  <c r="N658" i="35"/>
  <c r="S654" i="39"/>
  <c r="S646" i="32"/>
  <c r="S678" i="32"/>
  <c r="Q686" i="37"/>
  <c r="S668" i="32"/>
  <c r="S676" i="32"/>
  <c r="S692" i="32"/>
  <c r="S662" i="39"/>
  <c r="S654" i="32"/>
  <c r="S686" i="32"/>
  <c r="S355" i="32"/>
  <c r="L69" i="59"/>
  <c r="Q451" i="37"/>
  <c r="S341" i="40"/>
  <c r="S512" i="40"/>
  <c r="S464" i="40"/>
  <c r="S449" i="40"/>
  <c r="S425" i="40"/>
  <c r="S371" i="40"/>
  <c r="S676" i="40"/>
  <c r="S429" i="38"/>
  <c r="S435" i="38"/>
  <c r="S478" i="38"/>
  <c r="S451" i="38"/>
  <c r="S393" i="38"/>
  <c r="S395" i="38"/>
  <c r="S557" i="38"/>
  <c r="S427" i="38"/>
  <c r="S678" i="38"/>
  <c r="S516" i="38"/>
  <c r="S425" i="38"/>
  <c r="S443" i="38"/>
  <c r="S391" i="38"/>
  <c r="S542" i="38"/>
  <c r="S453" i="38"/>
  <c r="S403" i="38"/>
  <c r="S423" i="38"/>
  <c r="M221" i="36"/>
  <c r="M113" i="36"/>
  <c r="M105" i="36"/>
  <c r="M123" i="36"/>
  <c r="M85" i="36"/>
  <c r="Q161" i="32"/>
  <c r="Q173" i="32"/>
  <c r="Q129" i="32"/>
  <c r="Q109" i="2"/>
  <c r="Q219" i="2"/>
  <c r="P147" i="40"/>
  <c r="V101" i="44" s="1"/>
  <c r="Q437" i="30"/>
  <c r="Q371" i="30"/>
  <c r="Q466" i="30"/>
  <c r="Q343" i="30"/>
  <c r="Q464" i="30"/>
  <c r="Q375" i="30"/>
  <c r="Q397" i="30"/>
  <c r="Q540" i="30"/>
  <c r="Q453" i="30"/>
  <c r="Q423" i="30"/>
  <c r="Q470" i="30"/>
  <c r="Q478" i="30"/>
  <c r="Q403" i="30"/>
  <c r="Q341" i="30"/>
  <c r="Q447" i="30"/>
  <c r="Q441" i="30"/>
  <c r="Q510" i="30"/>
  <c r="Q508" i="30"/>
  <c r="Q462" i="30"/>
  <c r="M365" i="38"/>
  <c r="M359" i="38"/>
  <c r="M381" i="38"/>
  <c r="M421" i="38"/>
  <c r="M530" i="38"/>
  <c r="M393" i="38"/>
  <c r="M399" i="38"/>
  <c r="M345" i="38"/>
  <c r="M678" i="38"/>
  <c r="M534" i="38"/>
  <c r="M343" i="38"/>
  <c r="M528" i="38"/>
  <c r="M453" i="38"/>
  <c r="M363" i="38"/>
  <c r="M538" i="38"/>
  <c r="M490" i="38"/>
  <c r="M447" i="38"/>
  <c r="M355" i="38"/>
  <c r="Q229" i="37"/>
  <c r="Q131" i="37"/>
  <c r="Q123" i="37"/>
  <c r="Q101" i="37"/>
  <c r="Q87" i="37"/>
  <c r="Q111" i="37"/>
  <c r="Q115" i="37"/>
  <c r="Q125" i="37"/>
  <c r="Q103" i="37"/>
  <c r="M421" i="39"/>
  <c r="M387" i="39"/>
  <c r="M534" i="39"/>
  <c r="M516" i="39"/>
  <c r="M478" i="39"/>
  <c r="M425" i="39"/>
  <c r="M361" i="39"/>
  <c r="M546" i="39"/>
  <c r="M522" i="39"/>
  <c r="M379" i="39"/>
  <c r="M437" i="39"/>
  <c r="M443" i="39"/>
  <c r="M508" i="39"/>
  <c r="M462" i="39"/>
  <c r="M417" i="39"/>
  <c r="M345" i="39"/>
  <c r="M383" i="39"/>
  <c r="M349" i="39"/>
  <c r="M524" i="39"/>
  <c r="M433" i="39"/>
  <c r="M514" i="39"/>
  <c r="M339" i="39"/>
  <c r="M472" i="39"/>
  <c r="M512" i="39"/>
  <c r="M371" i="39"/>
  <c r="M684" i="39"/>
  <c r="M668" i="39"/>
  <c r="M652" i="39"/>
  <c r="M369" i="39"/>
  <c r="M682" i="39"/>
  <c r="M650" i="39"/>
  <c r="M347" i="39"/>
  <c r="P464" i="30"/>
  <c r="P559" i="30"/>
  <c r="O555" i="38"/>
  <c r="O670" i="38"/>
  <c r="O654" i="38"/>
  <c r="O646" i="38"/>
  <c r="R561" i="38"/>
  <c r="R557" i="38"/>
  <c r="R553" i="39"/>
  <c r="S105" i="2"/>
  <c r="K189" i="35"/>
  <c r="K191" i="35" s="1"/>
  <c r="D64" i="59"/>
  <c r="K553" i="39"/>
  <c r="O207" i="34"/>
  <c r="K221" i="35"/>
  <c r="P494" i="32"/>
  <c r="P343" i="32"/>
  <c r="P559" i="32"/>
  <c r="L520" i="2"/>
  <c r="L421" i="2"/>
  <c r="P407" i="32"/>
  <c r="K437" i="39"/>
  <c r="P397" i="32"/>
  <c r="L480" i="2"/>
  <c r="O101" i="34"/>
  <c r="P423" i="32"/>
  <c r="L464" i="2"/>
  <c r="L522" i="2"/>
  <c r="K219" i="35"/>
  <c r="P478" i="32"/>
  <c r="O117" i="34"/>
  <c r="O215" i="34"/>
  <c r="K171" i="35"/>
  <c r="P480" i="32"/>
  <c r="L555" i="2"/>
  <c r="K490" i="39"/>
  <c r="P437" i="32"/>
  <c r="L451" i="2"/>
  <c r="L534" i="2"/>
  <c r="P453" i="32"/>
  <c r="P524" i="32"/>
  <c r="K213" i="35"/>
  <c r="K169" i="35"/>
  <c r="K183" i="35"/>
  <c r="P462" i="32"/>
  <c r="P486" i="32"/>
  <c r="P464" i="32"/>
  <c r="O205" i="34"/>
  <c r="P476" i="32"/>
  <c r="P484" i="32"/>
  <c r="L528" i="2"/>
  <c r="P367" i="32"/>
  <c r="K397" i="39"/>
  <c r="P496" i="32"/>
  <c r="O105" i="34"/>
  <c r="P532" i="32"/>
  <c r="K145" i="32"/>
  <c r="P349" i="32"/>
  <c r="P389" i="32"/>
  <c r="P421" i="32"/>
  <c r="P512" i="32"/>
  <c r="P544" i="32"/>
  <c r="L427" i="2"/>
  <c r="L443" i="2"/>
  <c r="L472" i="2"/>
  <c r="L510" i="2"/>
  <c r="P455" i="32"/>
  <c r="L544" i="2"/>
  <c r="P433" i="32"/>
  <c r="P385" i="32"/>
  <c r="P401" i="32"/>
  <c r="P369" i="32"/>
  <c r="P441" i="32"/>
  <c r="P375" i="32"/>
  <c r="L357" i="2"/>
  <c r="P391" i="32"/>
  <c r="P530" i="32"/>
  <c r="P345" i="32"/>
  <c r="P449" i="32"/>
  <c r="K217" i="32"/>
  <c r="Q555" i="34"/>
  <c r="P433" i="40"/>
  <c r="P546" i="32"/>
  <c r="P365" i="32"/>
  <c r="P429" i="32"/>
  <c r="P520" i="32"/>
  <c r="L347" i="2"/>
  <c r="L363" i="2"/>
  <c r="L379" i="2"/>
  <c r="L395" i="2"/>
  <c r="L526" i="2"/>
  <c r="L542" i="2"/>
  <c r="P357" i="32"/>
  <c r="L419" i="2"/>
  <c r="P393" i="32"/>
  <c r="P516" i="32"/>
  <c r="P522" i="32"/>
  <c r="L389" i="2"/>
  <c r="P399" i="32"/>
  <c r="P538" i="32"/>
  <c r="L538" i="2"/>
  <c r="L375" i="2"/>
  <c r="P361" i="32"/>
  <c r="P508" i="32"/>
  <c r="K115" i="32"/>
  <c r="L555" i="35"/>
  <c r="P383" i="32"/>
  <c r="P341" i="32"/>
  <c r="P381" i="32"/>
  <c r="P405" i="32"/>
  <c r="P445" i="32"/>
  <c r="P536" i="32"/>
  <c r="L339" i="2"/>
  <c r="L355" i="2"/>
  <c r="L371" i="2"/>
  <c r="L387" i="2"/>
  <c r="L403" i="2"/>
  <c r="L518" i="2"/>
  <c r="P439" i="32"/>
  <c r="L496" i="2"/>
  <c r="L429" i="2"/>
  <c r="P353" i="32"/>
  <c r="L423" i="2"/>
  <c r="L476" i="2"/>
  <c r="P425" i="32"/>
  <c r="P359" i="32"/>
  <c r="P351" i="32"/>
  <c r="P514" i="32"/>
  <c r="L445" i="2"/>
  <c r="P417" i="32"/>
  <c r="P540" i="32"/>
  <c r="Q692" i="2"/>
  <c r="L652" i="31"/>
  <c r="S676" i="34"/>
  <c r="L650" i="37"/>
  <c r="S674" i="34"/>
  <c r="Q391" i="2"/>
  <c r="Q383" i="2"/>
  <c r="K87" i="31"/>
  <c r="P670" i="2"/>
  <c r="P684" i="2"/>
  <c r="P676" i="2"/>
  <c r="P668" i="2"/>
  <c r="P692" i="2"/>
  <c r="P652" i="2"/>
  <c r="S680" i="33"/>
  <c r="S648" i="33"/>
  <c r="S686" i="33"/>
  <c r="S654" i="33"/>
  <c r="S678" i="33"/>
  <c r="S670" i="33"/>
  <c r="S646" i="33"/>
  <c r="R219" i="37"/>
  <c r="S137" i="44" s="1"/>
  <c r="M223" i="31"/>
  <c r="M87" i="31"/>
  <c r="M85" i="31"/>
  <c r="K113" i="36"/>
  <c r="K157" i="36"/>
  <c r="K121" i="36"/>
  <c r="K109" i="36"/>
  <c r="K221" i="36"/>
  <c r="K131" i="36"/>
  <c r="K161" i="36"/>
  <c r="K97" i="36"/>
  <c r="K225" i="36"/>
  <c r="K87" i="36"/>
  <c r="K123" i="36"/>
  <c r="K147" i="36"/>
  <c r="K89" i="36"/>
  <c r="K217" i="36"/>
  <c r="K117" i="36"/>
  <c r="K205" i="36"/>
  <c r="L183" i="35"/>
  <c r="L149" i="35"/>
  <c r="L159" i="35"/>
  <c r="L219" i="35"/>
  <c r="L173" i="35"/>
  <c r="L211" i="35"/>
  <c r="L115" i="35"/>
  <c r="L209" i="35"/>
  <c r="L227" i="35"/>
  <c r="L151" i="35"/>
  <c r="L165" i="35"/>
  <c r="L129" i="35"/>
  <c r="L131" i="35"/>
  <c r="L111" i="35"/>
  <c r="L231" i="35" s="1"/>
  <c r="L123" i="35"/>
  <c r="L175" i="35"/>
  <c r="L163" i="35"/>
  <c r="L157" i="35"/>
  <c r="L213" i="35"/>
  <c r="L103" i="35"/>
  <c r="L97" i="35"/>
  <c r="L117" i="35"/>
  <c r="L147" i="35"/>
  <c r="L171" i="35"/>
  <c r="L195" i="35"/>
  <c r="L217" i="35"/>
  <c r="L109" i="35"/>
  <c r="L119" i="35"/>
  <c r="L205" i="35"/>
  <c r="L207" i="35"/>
  <c r="L221" i="35"/>
  <c r="L119" i="30"/>
  <c r="L103" i="30"/>
  <c r="L189" i="30"/>
  <c r="L191" i="30" s="1"/>
  <c r="L163" i="30"/>
  <c r="L169" i="30"/>
  <c r="L205" i="30"/>
  <c r="L195" i="30"/>
  <c r="L159" i="30"/>
  <c r="L227" i="30"/>
  <c r="L171" i="30"/>
  <c r="L123" i="30"/>
  <c r="L215" i="30"/>
  <c r="L149" i="30"/>
  <c r="L183" i="30"/>
  <c r="L131" i="30"/>
  <c r="L175" i="30"/>
  <c r="L207" i="30"/>
  <c r="L167" i="30"/>
  <c r="L173" i="30"/>
  <c r="L117" i="30"/>
  <c r="L111" i="30"/>
  <c r="L223" i="30"/>
  <c r="L105" i="30"/>
  <c r="L145" i="30"/>
  <c r="L229" i="30"/>
  <c r="L107" i="30"/>
  <c r="L225" i="30"/>
  <c r="L151" i="30"/>
  <c r="L109" i="30"/>
  <c r="L221" i="30"/>
  <c r="L101" i="30"/>
  <c r="L127" i="30"/>
  <c r="L209" i="30"/>
  <c r="L129" i="30"/>
  <c r="L99" i="30"/>
  <c r="L97" i="30"/>
  <c r="L165" i="30"/>
  <c r="L125" i="30"/>
  <c r="L113" i="30"/>
  <c r="L115" i="30"/>
  <c r="L147" i="30"/>
  <c r="L161" i="30"/>
  <c r="L121" i="30"/>
  <c r="L157" i="30"/>
  <c r="L217" i="30"/>
  <c r="L213" i="30"/>
  <c r="L203" i="30"/>
  <c r="K125" i="37"/>
  <c r="K87" i="37"/>
  <c r="K83" i="37"/>
  <c r="K151" i="37"/>
  <c r="K169" i="37"/>
  <c r="K215" i="37"/>
  <c r="K163" i="37"/>
  <c r="K131" i="37"/>
  <c r="K149" i="37"/>
  <c r="K229" i="37"/>
  <c r="K171" i="37"/>
  <c r="K121" i="37"/>
  <c r="K115" i="37"/>
  <c r="K205" i="37"/>
  <c r="K101" i="37"/>
  <c r="K105" i="37"/>
  <c r="K211" i="37"/>
  <c r="K103" i="37"/>
  <c r="K175" i="37"/>
  <c r="K111" i="37"/>
  <c r="K225" i="37"/>
  <c r="K145" i="37"/>
  <c r="K109" i="37"/>
  <c r="K209" i="37"/>
  <c r="K227" i="37"/>
  <c r="K85" i="37"/>
  <c r="K159" i="37"/>
  <c r="K107" i="37"/>
  <c r="K129" i="37"/>
  <c r="K161" i="37"/>
  <c r="K165" i="37"/>
  <c r="K157" i="37"/>
  <c r="K217" i="37"/>
  <c r="K89" i="37"/>
  <c r="K189" i="37"/>
  <c r="K191" i="37" s="1"/>
  <c r="K97" i="37"/>
  <c r="K147" i="37"/>
  <c r="K203" i="37"/>
  <c r="K213" i="37"/>
  <c r="K99" i="37"/>
  <c r="K195" i="37"/>
  <c r="K173" i="37"/>
  <c r="K117" i="37"/>
  <c r="K207" i="37"/>
  <c r="K219" i="37"/>
  <c r="K127" i="37"/>
  <c r="K221" i="37"/>
  <c r="K119" i="37"/>
  <c r="K123" i="37"/>
  <c r="K113" i="37"/>
  <c r="S557" i="34"/>
  <c r="S559" i="34"/>
  <c r="S466" i="34"/>
  <c r="S464" i="34"/>
  <c r="S561" i="34"/>
  <c r="S429" i="34"/>
  <c r="S419" i="34"/>
  <c r="S510" i="34"/>
  <c r="S339" i="34"/>
  <c r="S555" i="34"/>
  <c r="S387" i="34"/>
  <c r="S343" i="34"/>
  <c r="S518" i="34"/>
  <c r="S526" i="34"/>
  <c r="S462" i="34"/>
  <c r="S407" i="34"/>
  <c r="S498" i="34"/>
  <c r="S540" i="34"/>
  <c r="S516" i="34"/>
  <c r="S435" i="34"/>
  <c r="S383" i="34"/>
  <c r="S375" i="34"/>
  <c r="S359" i="34"/>
  <c r="S546" i="34"/>
  <c r="S451" i="34"/>
  <c r="S538" i="34"/>
  <c r="S530" i="34"/>
  <c r="S480" i="34"/>
  <c r="S425" i="34"/>
  <c r="S534" i="34"/>
  <c r="S391" i="34"/>
  <c r="S468" i="34"/>
  <c r="S395" i="34"/>
  <c r="S379" i="34"/>
  <c r="S542" i="34"/>
  <c r="S441" i="34"/>
  <c r="S472" i="34"/>
  <c r="S658" i="34"/>
  <c r="S421" i="34"/>
  <c r="S670" i="34"/>
  <c r="S668" i="34"/>
  <c r="S660" i="34"/>
  <c r="S508" i="34"/>
  <c r="S486" i="34"/>
  <c r="S532" i="34"/>
  <c r="S347" i="34"/>
  <c r="S447" i="34"/>
  <c r="S423" i="34"/>
  <c r="S439" i="34"/>
  <c r="S514" i="34"/>
  <c r="S496" i="34"/>
  <c r="S427" i="34"/>
  <c r="S654" i="34"/>
  <c r="S664" i="34"/>
  <c r="S445" i="34"/>
  <c r="S524" i="34"/>
  <c r="S482" i="34"/>
  <c r="S437" i="34"/>
  <c r="S385" i="34"/>
  <c r="S371" i="34"/>
  <c r="S484" i="34"/>
  <c r="S449" i="34"/>
  <c r="S455" i="34"/>
  <c r="S490" i="34"/>
  <c r="S690" i="34"/>
  <c r="S650" i="34"/>
  <c r="S476" i="34"/>
  <c r="S470" i="34"/>
  <c r="S433" i="34"/>
  <c r="S355" i="34"/>
  <c r="S403" i="34"/>
  <c r="S453" i="34"/>
  <c r="S431" i="34"/>
  <c r="S369" i="34"/>
  <c r="S686" i="34"/>
  <c r="S678" i="34"/>
  <c r="S692" i="34"/>
  <c r="S684" i="34"/>
  <c r="S688" i="34"/>
  <c r="S680" i="34"/>
  <c r="S648" i="34"/>
  <c r="S263" i="34"/>
  <c r="S273" i="34"/>
  <c r="K129" i="31"/>
  <c r="K217" i="31"/>
  <c r="K131" i="31"/>
  <c r="K183" i="31"/>
  <c r="K113" i="31"/>
  <c r="K115" i="31"/>
  <c r="K171" i="31"/>
  <c r="K221" i="31"/>
  <c r="K169" i="31"/>
  <c r="K195" i="31"/>
  <c r="K103" i="31"/>
  <c r="K165" i="31"/>
  <c r="K83" i="31"/>
  <c r="K189" i="31"/>
  <c r="K191" i="31" s="1"/>
  <c r="K147" i="31"/>
  <c r="K107" i="31"/>
  <c r="K213" i="31"/>
  <c r="K211" i="31"/>
  <c r="K99" i="31"/>
  <c r="K89" i="31"/>
  <c r="K101" i="31"/>
  <c r="K127" i="31"/>
  <c r="K97" i="31"/>
  <c r="K125" i="31"/>
  <c r="K209" i="31"/>
  <c r="K229" i="31"/>
  <c r="K167" i="31"/>
  <c r="K105" i="31"/>
  <c r="K117" i="31"/>
  <c r="K223" i="31"/>
  <c r="K207" i="31"/>
  <c r="K225" i="31"/>
  <c r="K145" i="31"/>
  <c r="K123" i="31"/>
  <c r="K121" i="31"/>
  <c r="K173" i="31"/>
  <c r="K151" i="31"/>
  <c r="K175" i="31"/>
  <c r="K119" i="31"/>
  <c r="K161" i="31"/>
  <c r="K215" i="31"/>
  <c r="K149" i="31"/>
  <c r="K163" i="31"/>
  <c r="K157" i="31"/>
  <c r="K205" i="31"/>
  <c r="K159" i="31"/>
  <c r="K203" i="31"/>
  <c r="K219" i="31"/>
  <c r="K111" i="31"/>
  <c r="K85" i="31"/>
  <c r="O127" i="40"/>
  <c r="O195" i="40"/>
  <c r="O151" i="40"/>
  <c r="O111" i="40"/>
  <c r="O87" i="40"/>
  <c r="O219" i="40"/>
  <c r="O189" i="40"/>
  <c r="O191" i="40" s="1"/>
  <c r="O145" i="40"/>
  <c r="O225" i="40"/>
  <c r="O117" i="40"/>
  <c r="O173" i="40"/>
  <c r="O97" i="40"/>
  <c r="O149" i="40"/>
  <c r="O123" i="40"/>
  <c r="O99" i="40"/>
  <c r="O121" i="40"/>
  <c r="O85" i="40"/>
  <c r="O105" i="40"/>
  <c r="O107" i="40"/>
  <c r="O179" i="40" s="1"/>
  <c r="O119" i="40"/>
  <c r="O113" i="40"/>
  <c r="O203" i="40"/>
  <c r="O101" i="40"/>
  <c r="O205" i="40"/>
  <c r="O217" i="40"/>
  <c r="O89" i="40"/>
  <c r="O221" i="40"/>
  <c r="O223" i="40"/>
  <c r="O161" i="40"/>
  <c r="O125" i="40"/>
  <c r="O213" i="40"/>
  <c r="O147" i="40"/>
  <c r="O209" i="40"/>
  <c r="O183" i="40"/>
  <c r="O163" i="40"/>
  <c r="O159" i="40"/>
  <c r="O175" i="40"/>
  <c r="O109" i="40"/>
  <c r="O83" i="40"/>
  <c r="O229" i="40"/>
  <c r="O171" i="40"/>
  <c r="O167" i="40"/>
  <c r="O103" i="40"/>
  <c r="O227" i="40"/>
  <c r="O157" i="40"/>
  <c r="O169" i="40"/>
  <c r="O115" i="40"/>
  <c r="O215" i="40"/>
  <c r="O129" i="40"/>
  <c r="O650" i="34"/>
  <c r="O684" i="34"/>
  <c r="O690" i="34"/>
  <c r="O674" i="34"/>
  <c r="O678" i="34"/>
  <c r="O648" i="34"/>
  <c r="L678" i="38"/>
  <c r="L662" i="38"/>
  <c r="L658" i="38"/>
  <c r="L646" i="38"/>
  <c r="L680" i="38"/>
  <c r="L664" i="38"/>
  <c r="L648" i="38"/>
  <c r="Q365" i="2"/>
  <c r="Q561" i="2"/>
  <c r="Q557" i="2"/>
  <c r="Q468" i="2"/>
  <c r="Q528" i="2"/>
  <c r="Q553" i="2"/>
  <c r="Q417" i="2"/>
  <c r="Q367" i="2"/>
  <c r="Q345" i="2"/>
  <c r="Q516" i="2"/>
  <c r="Q474" i="2"/>
  <c r="Q536" i="2"/>
  <c r="Q401" i="2"/>
  <c r="Q472" i="2"/>
  <c r="Q530" i="2"/>
  <c r="Q455" i="2"/>
  <c r="Q449" i="2"/>
  <c r="Q520" i="2"/>
  <c r="Q435" i="2"/>
  <c r="Q377" i="2"/>
  <c r="Q425" i="2"/>
  <c r="Q526" i="2"/>
  <c r="Q538" i="2"/>
  <c r="Q369" i="2"/>
  <c r="Q453" i="2"/>
  <c r="Q518" i="2"/>
  <c r="Q423" i="2"/>
  <c r="Q514" i="2"/>
  <c r="Q496" i="2"/>
  <c r="Q540" i="2"/>
  <c r="Q462" i="2"/>
  <c r="Q439" i="2"/>
  <c r="Q490" i="2"/>
  <c r="Q359" i="2"/>
  <c r="Q407" i="2"/>
  <c r="Q445" i="2"/>
  <c r="Q351" i="2"/>
  <c r="Q666" i="2"/>
  <c r="Q688" i="2"/>
  <c r="Q656" i="2"/>
  <c r="Q678" i="2"/>
  <c r="Q429" i="2"/>
  <c r="Q508" i="2"/>
  <c r="Q441" i="2"/>
  <c r="Q403" i="2"/>
  <c r="Q399" i="2"/>
  <c r="Q546" i="2"/>
  <c r="Q387" i="2"/>
  <c r="Q682" i="2"/>
  <c r="Q658" i="2"/>
  <c r="Q664" i="2"/>
  <c r="Q648" i="2"/>
  <c r="Q654" i="2"/>
  <c r="Q676" i="2"/>
  <c r="Q544" i="2"/>
  <c r="Q484" i="2"/>
  <c r="Q534" i="2"/>
  <c r="Q419" i="2"/>
  <c r="Q343" i="2"/>
  <c r="Q524" i="2"/>
  <c r="Q339" i="2"/>
  <c r="Q690" i="2"/>
  <c r="Q680" i="2"/>
  <c r="Q672" i="2"/>
  <c r="Q686" i="2"/>
  <c r="Q662" i="2"/>
  <c r="Q660" i="2"/>
  <c r="Q431" i="2"/>
  <c r="Q522" i="2"/>
  <c r="Q480" i="2"/>
  <c r="Q421" i="2"/>
  <c r="Q371" i="2"/>
  <c r="Q510" i="2"/>
  <c r="Q375" i="2"/>
  <c r="Q433" i="2"/>
  <c r="Q512" i="2"/>
  <c r="Q427" i="2"/>
  <c r="Q395" i="2"/>
  <c r="Q674" i="2"/>
  <c r="Q650" i="2"/>
  <c r="Q684" i="2"/>
  <c r="C648" i="2"/>
  <c r="I648" i="2" s="1"/>
  <c r="G648" i="2" s="1"/>
  <c r="C648" i="32"/>
  <c r="I648" i="32" s="1"/>
  <c r="J648" i="32" s="1"/>
  <c r="P209" i="32"/>
  <c r="P97" i="32"/>
  <c r="P123" i="32"/>
  <c r="P221" i="32"/>
  <c r="P109" i="32"/>
  <c r="P205" i="32"/>
  <c r="P127" i="32"/>
  <c r="P101" i="32"/>
  <c r="P219" i="32"/>
  <c r="P229" i="32"/>
  <c r="P131" i="32"/>
  <c r="P85" i="32"/>
  <c r="P189" i="32"/>
  <c r="P191" i="32" s="1"/>
  <c r="P107" i="32"/>
  <c r="P213" i="32"/>
  <c r="P119" i="32"/>
  <c r="P103" i="32"/>
  <c r="P113" i="32"/>
  <c r="P89" i="32"/>
  <c r="P105" i="32"/>
  <c r="P223" i="32"/>
  <c r="P99" i="32"/>
  <c r="P121" i="32"/>
  <c r="P207" i="32"/>
  <c r="P125" i="32"/>
  <c r="P215" i="32"/>
  <c r="P225" i="32"/>
  <c r="P211" i="32"/>
  <c r="P227" i="32"/>
  <c r="P83" i="32"/>
  <c r="P195" i="32"/>
  <c r="K175" i="30"/>
  <c r="K151" i="30"/>
  <c r="K113" i="30"/>
  <c r="K105" i="30"/>
  <c r="K127" i="30"/>
  <c r="K111" i="30"/>
  <c r="K109" i="30"/>
  <c r="K219" i="30"/>
  <c r="K173" i="30"/>
  <c r="K97" i="30"/>
  <c r="K149" i="30"/>
  <c r="K115" i="30"/>
  <c r="K209" i="30"/>
  <c r="K145" i="30"/>
  <c r="K171" i="30"/>
  <c r="K85" i="30"/>
  <c r="K147" i="30"/>
  <c r="K121" i="30"/>
  <c r="K165" i="30"/>
  <c r="K221" i="30"/>
  <c r="K217" i="30"/>
  <c r="K183" i="30"/>
  <c r="K215" i="30"/>
  <c r="K103" i="30"/>
  <c r="K229" i="30"/>
  <c r="K205" i="30"/>
  <c r="K213" i="30"/>
  <c r="K129" i="30"/>
  <c r="K157" i="30"/>
  <c r="K163" i="30"/>
  <c r="K161" i="30"/>
  <c r="K123" i="30"/>
  <c r="K87" i="30"/>
  <c r="K169" i="30"/>
  <c r="K167" i="30"/>
  <c r="K117" i="30"/>
  <c r="K83" i="30"/>
  <c r="K107" i="30"/>
  <c r="K179" i="30" s="1"/>
  <c r="K131" i="30"/>
  <c r="K125" i="30"/>
  <c r="K89" i="30"/>
  <c r="K223" i="30"/>
  <c r="K189" i="30"/>
  <c r="K191" i="30" s="1"/>
  <c r="K227" i="30"/>
  <c r="K225" i="30"/>
  <c r="K159" i="30"/>
  <c r="K101" i="30"/>
  <c r="K207" i="30"/>
  <c r="K211" i="30"/>
  <c r="K203" i="30"/>
  <c r="K345" i="34"/>
  <c r="K419" i="34"/>
  <c r="K518" i="34"/>
  <c r="K520" i="34"/>
  <c r="K453" i="34"/>
  <c r="K355" i="34"/>
  <c r="K555" i="34"/>
  <c r="K650" i="34"/>
  <c r="K654" i="34"/>
  <c r="K692" i="34"/>
  <c r="K682" i="34"/>
  <c r="K666" i="34"/>
  <c r="K660" i="34"/>
  <c r="K670" i="34"/>
  <c r="K672" i="34"/>
  <c r="O538" i="36"/>
  <c r="O557" i="36"/>
  <c r="O561" i="36"/>
  <c r="O553" i="36"/>
  <c r="O676" i="36"/>
  <c r="O652" i="36"/>
  <c r="O674" i="36"/>
  <c r="O672" i="36"/>
  <c r="O692" i="36"/>
  <c r="O690" i="36"/>
  <c r="O666" i="36"/>
  <c r="O688" i="36"/>
  <c r="O664" i="36"/>
  <c r="O686" i="36"/>
  <c r="O668" i="36"/>
  <c r="O682" i="36"/>
  <c r="O658" i="36"/>
  <c r="O680" i="36"/>
  <c r="O656" i="36"/>
  <c r="L557" i="37"/>
  <c r="L662" i="37"/>
  <c r="L660" i="37"/>
  <c r="L664" i="37"/>
  <c r="L648" i="37"/>
  <c r="L668" i="37"/>
  <c r="L690" i="37"/>
  <c r="M145" i="33"/>
  <c r="M157" i="33"/>
  <c r="M173" i="33"/>
  <c r="M209" i="33"/>
  <c r="M151" i="33"/>
  <c r="M159" i="33"/>
  <c r="M217" i="33"/>
  <c r="M215" i="33"/>
  <c r="M229" i="33"/>
  <c r="M195" i="33"/>
  <c r="M147" i="33"/>
  <c r="M163" i="33"/>
  <c r="M189" i="33"/>
  <c r="M191" i="33" s="1"/>
  <c r="M149" i="33"/>
  <c r="M101" i="33"/>
  <c r="M205" i="33"/>
  <c r="M109" i="33"/>
  <c r="M113" i="33"/>
  <c r="M131" i="33"/>
  <c r="M99" i="33"/>
  <c r="M117" i="33"/>
  <c r="M129" i="33"/>
  <c r="M107" i="33"/>
  <c r="M119" i="33"/>
  <c r="M87" i="33"/>
  <c r="M225" i="33"/>
  <c r="M167" i="33"/>
  <c r="M83" i="33"/>
  <c r="M121" i="33"/>
  <c r="M111" i="33"/>
  <c r="M125" i="33"/>
  <c r="M97" i="33"/>
  <c r="M115" i="33"/>
  <c r="M127" i="33"/>
  <c r="M85" i="33"/>
  <c r="L97" i="2"/>
  <c r="L175" i="2"/>
  <c r="L103" i="2"/>
  <c r="L225" i="2"/>
  <c r="L183" i="2"/>
  <c r="L173" i="2"/>
  <c r="L159" i="2"/>
  <c r="L213" i="2"/>
  <c r="L107" i="2"/>
  <c r="L157" i="2"/>
  <c r="L129" i="2"/>
  <c r="L195" i="2"/>
  <c r="L147" i="2"/>
  <c r="L119" i="2"/>
  <c r="L165" i="2"/>
  <c r="L163" i="2"/>
  <c r="L109" i="2"/>
  <c r="L219" i="2"/>
  <c r="L221" i="2"/>
  <c r="L101" i="2"/>
  <c r="L117" i="2"/>
  <c r="L189" i="2"/>
  <c r="L191" i="2" s="1"/>
  <c r="L145" i="2"/>
  <c r="L125" i="2"/>
  <c r="L171" i="2"/>
  <c r="L203" i="2"/>
  <c r="L169" i="2"/>
  <c r="L227" i="2"/>
  <c r="L127" i="2"/>
  <c r="L113" i="2"/>
  <c r="L111" i="2"/>
  <c r="L209" i="2"/>
  <c r="L217" i="2"/>
  <c r="L215" i="2"/>
  <c r="L105" i="2"/>
  <c r="L553" i="31"/>
  <c r="L524" i="31"/>
  <c r="L363" i="31"/>
  <c r="L546" i="31"/>
  <c r="L530" i="31"/>
  <c r="L405" i="31"/>
  <c r="L559" i="31"/>
  <c r="L361" i="31"/>
  <c r="L520" i="31"/>
  <c r="L441" i="31"/>
  <c r="L343" i="31"/>
  <c r="L339" i="31"/>
  <c r="L518" i="31"/>
  <c r="L688" i="31"/>
  <c r="L648" i="31"/>
  <c r="L686" i="31"/>
  <c r="L654" i="31"/>
  <c r="L668" i="31"/>
  <c r="L557" i="31"/>
  <c r="L449" i="31"/>
  <c r="L341" i="31"/>
  <c r="L443" i="31"/>
  <c r="L680" i="31"/>
  <c r="L672" i="31"/>
  <c r="L646" i="31"/>
  <c r="L291" i="31"/>
  <c r="L555" i="31"/>
  <c r="L472" i="31"/>
  <c r="L401" i="31"/>
  <c r="L526" i="31"/>
  <c r="L381" i="31"/>
  <c r="L664" i="31"/>
  <c r="L678" i="31"/>
  <c r="L660" i="31"/>
  <c r="L682" i="31"/>
  <c r="L674" i="31"/>
  <c r="L658" i="31"/>
  <c r="L367" i="31"/>
  <c r="L429" i="31"/>
  <c r="L403" i="31"/>
  <c r="L662" i="31"/>
  <c r="L676" i="31"/>
  <c r="L690" i="31"/>
  <c r="L650" i="31"/>
  <c r="Q668" i="2"/>
  <c r="L666" i="31"/>
  <c r="K688" i="34"/>
  <c r="O646" i="36"/>
  <c r="O654" i="36"/>
  <c r="O662" i="36"/>
  <c r="O670" i="36"/>
  <c r="O678" i="36"/>
  <c r="L684" i="31"/>
  <c r="L692" i="31"/>
  <c r="O652" i="34"/>
  <c r="S652" i="34"/>
  <c r="K684" i="34"/>
  <c r="O646" i="34"/>
  <c r="S646" i="34"/>
  <c r="L656" i="31"/>
  <c r="S353" i="34"/>
  <c r="O666" i="34"/>
  <c r="S666" i="34"/>
  <c r="S682" i="34"/>
  <c r="O660" i="36"/>
  <c r="Q257" i="2"/>
  <c r="Q464" i="2"/>
  <c r="S522" i="34"/>
  <c r="Q353" i="2"/>
  <c r="L161" i="2"/>
  <c r="O131" i="40"/>
  <c r="K195" i="30"/>
  <c r="Q652" i="2"/>
  <c r="K648" i="34"/>
  <c r="S656" i="34"/>
  <c r="S672" i="34"/>
  <c r="O672" i="34"/>
  <c r="M107" i="31"/>
  <c r="Q646" i="2"/>
  <c r="L670" i="31"/>
  <c r="M105" i="33"/>
  <c r="S417" i="34"/>
  <c r="Q542" i="2"/>
  <c r="Q355" i="2"/>
  <c r="Q363" i="2"/>
  <c r="Q437" i="2"/>
  <c r="Q451" i="2"/>
  <c r="L492" i="31"/>
  <c r="O207" i="40"/>
  <c r="M213" i="33"/>
  <c r="K167" i="37"/>
  <c r="K119" i="30"/>
  <c r="K175" i="36"/>
  <c r="K183" i="37"/>
  <c r="L211" i="30"/>
  <c r="M101" i="40"/>
  <c r="M123" i="40"/>
  <c r="M107" i="40"/>
  <c r="M179" i="40" s="1"/>
  <c r="M127" i="40"/>
  <c r="M105" i="40"/>
  <c r="M177" i="40" s="1"/>
  <c r="M87" i="40"/>
  <c r="M129" i="40"/>
  <c r="M111" i="40"/>
  <c r="M97" i="40"/>
  <c r="M125" i="40"/>
  <c r="M99" i="40"/>
  <c r="M131" i="40"/>
  <c r="M119" i="40"/>
  <c r="M117" i="40"/>
  <c r="M83" i="40"/>
  <c r="M109" i="40"/>
  <c r="M85" i="40"/>
  <c r="M121" i="40"/>
  <c r="J451" i="31"/>
  <c r="M258" i="44" s="1"/>
  <c r="K109" i="31"/>
  <c r="N149" i="2"/>
  <c r="N207" i="2"/>
  <c r="Q171" i="30"/>
  <c r="Q203" i="30"/>
  <c r="M455" i="39"/>
  <c r="M484" i="39"/>
  <c r="M553" i="39"/>
  <c r="M466" i="39"/>
  <c r="M381" i="39"/>
  <c r="M510" i="39"/>
  <c r="M403" i="39"/>
  <c r="M355" i="39"/>
  <c r="M439" i="39"/>
  <c r="M528" i="39"/>
  <c r="M445" i="39"/>
  <c r="M373" i="39"/>
  <c r="M542" i="39"/>
  <c r="M480" i="39"/>
  <c r="M395" i="39"/>
  <c r="M389" i="39"/>
  <c r="M341" i="39"/>
  <c r="M518" i="39"/>
  <c r="M427" i="39"/>
  <c r="M363" i="39"/>
  <c r="P492" i="30"/>
  <c r="P557" i="30"/>
  <c r="O453" i="38"/>
  <c r="O365" i="38"/>
  <c r="N500" i="30"/>
  <c r="N561" i="30"/>
  <c r="O684" i="30"/>
  <c r="L131" i="39"/>
  <c r="P480" i="30"/>
  <c r="M357" i="39"/>
  <c r="M405" i="39"/>
  <c r="M474" i="39"/>
  <c r="M536" i="39"/>
  <c r="P478" i="30"/>
  <c r="Q225" i="37"/>
  <c r="P490" i="30"/>
  <c r="M375" i="39"/>
  <c r="M423" i="39"/>
  <c r="M476" i="39"/>
  <c r="P500" i="30"/>
  <c r="P115" i="32"/>
  <c r="P87" i="32"/>
  <c r="K371" i="34"/>
  <c r="K464" i="34"/>
  <c r="M652" i="31"/>
  <c r="M559" i="39"/>
  <c r="P474" i="30"/>
  <c r="M343" i="39"/>
  <c r="M399" i="39"/>
  <c r="M447" i="39"/>
  <c r="M500" i="39"/>
  <c r="O553" i="38"/>
  <c r="K347" i="34"/>
  <c r="K427" i="34"/>
  <c r="K534" i="34"/>
  <c r="P476" i="30"/>
  <c r="P462" i="30"/>
  <c r="P482" i="30"/>
  <c r="M367" i="39"/>
  <c r="M407" i="39"/>
  <c r="O490" i="38"/>
  <c r="K349" i="34"/>
  <c r="P117" i="32"/>
  <c r="K395" i="34"/>
  <c r="K496" i="34"/>
  <c r="K498" i="34"/>
  <c r="S500" i="31"/>
  <c r="K339" i="39"/>
  <c r="K437" i="34"/>
  <c r="K484" i="34"/>
  <c r="O213" i="34"/>
  <c r="K375" i="34"/>
  <c r="O369" i="2"/>
  <c r="O377" i="2"/>
  <c r="K530" i="34"/>
  <c r="L468" i="2"/>
  <c r="L367" i="2"/>
  <c r="O157" i="36"/>
  <c r="L373" i="2"/>
  <c r="L474" i="2"/>
  <c r="K474" i="34"/>
  <c r="K536" i="34"/>
  <c r="L381" i="2"/>
  <c r="L343" i="2"/>
  <c r="L407" i="2"/>
  <c r="L546" i="2"/>
  <c r="K383" i="34"/>
  <c r="K514" i="34"/>
  <c r="P658" i="33"/>
  <c r="P690" i="33"/>
  <c r="K538" i="34"/>
  <c r="L399" i="2"/>
  <c r="L439" i="2"/>
  <c r="L514" i="2"/>
  <c r="K351" i="34"/>
  <c r="K476" i="34"/>
  <c r="O203" i="36"/>
  <c r="L437" i="2"/>
  <c r="L341" i="2"/>
  <c r="L484" i="2"/>
  <c r="L351" i="2"/>
  <c r="K405" i="34"/>
  <c r="K490" i="34"/>
  <c r="L405" i="2"/>
  <c r="L512" i="2"/>
  <c r="L359" i="2"/>
  <c r="L431" i="2"/>
  <c r="K455" i="34"/>
  <c r="K522" i="34"/>
  <c r="S490" i="32"/>
  <c r="P217" i="32"/>
  <c r="P111" i="32"/>
  <c r="P231" i="32" s="1"/>
  <c r="K359" i="34"/>
  <c r="L492" i="2"/>
  <c r="L391" i="2"/>
  <c r="L447" i="2"/>
  <c r="K423" i="34"/>
  <c r="L365" i="2"/>
  <c r="L453" i="2"/>
  <c r="K341" i="34"/>
  <c r="K528" i="34"/>
  <c r="L349" i="2"/>
  <c r="L455" i="2"/>
  <c r="L500" i="2"/>
  <c r="L383" i="2"/>
  <c r="L530" i="2"/>
  <c r="K367" i="34"/>
  <c r="K500" i="34"/>
  <c r="S466" i="30"/>
  <c r="S490" i="30"/>
  <c r="S652" i="31"/>
  <c r="S646" i="31"/>
  <c r="S397" i="31"/>
  <c r="S512" i="31"/>
  <c r="K451" i="39"/>
  <c r="P203" i="32"/>
  <c r="P129" i="32"/>
  <c r="O393" i="2"/>
  <c r="S676" i="31"/>
  <c r="S377" i="31"/>
  <c r="S540" i="31"/>
  <c r="S341" i="31"/>
  <c r="K496" i="39"/>
  <c r="O472" i="2"/>
  <c r="O447" i="2"/>
  <c r="O389" i="2"/>
  <c r="O357" i="2"/>
  <c r="O536" i="2"/>
  <c r="O496" i="2"/>
  <c r="O439" i="2"/>
  <c r="O474" i="2"/>
  <c r="O423" i="2"/>
  <c r="O492" i="2"/>
  <c r="O532" i="2"/>
  <c r="S445" i="33"/>
  <c r="S353" i="33"/>
  <c r="S345" i="33"/>
  <c r="S470" i="40"/>
  <c r="S363" i="40"/>
  <c r="S528" i="40"/>
  <c r="S389" i="40"/>
  <c r="S441" i="40"/>
  <c r="S417" i="40"/>
  <c r="S664" i="40"/>
  <c r="S656" i="40"/>
  <c r="S540" i="40"/>
  <c r="S508" i="40"/>
  <c r="M462" i="40"/>
  <c r="M365" i="40"/>
  <c r="M89" i="2"/>
  <c r="M207" i="2"/>
  <c r="M223" i="2"/>
  <c r="M131" i="2"/>
  <c r="M103" i="2"/>
  <c r="M129" i="2"/>
  <c r="M97" i="2"/>
  <c r="P279" i="38"/>
  <c r="P561" i="38"/>
  <c r="P169" i="37"/>
  <c r="S111" i="44" s="1"/>
  <c r="O203" i="2"/>
  <c r="O129" i="2"/>
  <c r="O119" i="32"/>
  <c r="O85" i="32"/>
  <c r="O165" i="32"/>
  <c r="O99" i="32"/>
  <c r="Q217" i="31"/>
  <c r="Q169" i="31"/>
  <c r="Q111" i="31"/>
  <c r="Q557" i="30"/>
  <c r="Q455" i="30"/>
  <c r="Q522" i="30"/>
  <c r="Q351" i="30"/>
  <c r="Q542" i="30"/>
  <c r="Q389" i="30"/>
  <c r="Q425" i="30"/>
  <c r="Q339" i="30"/>
  <c r="Q421" i="30"/>
  <c r="Q530" i="30"/>
  <c r="Q381" i="30"/>
  <c r="Q534" i="30"/>
  <c r="Q365" i="30"/>
  <c r="Q516" i="30"/>
  <c r="Q498" i="30"/>
  <c r="M555" i="38"/>
  <c r="M478" i="38"/>
  <c r="M536" i="38"/>
  <c r="M407" i="38"/>
  <c r="M686" i="38"/>
  <c r="M654" i="38"/>
  <c r="M500" i="38"/>
  <c r="M476" i="38"/>
  <c r="M437" i="38"/>
  <c r="M391" i="38"/>
  <c r="M371" i="38"/>
  <c r="M540" i="38"/>
  <c r="M474" i="38"/>
  <c r="M431" i="38"/>
  <c r="M385" i="38"/>
  <c r="O215" i="37"/>
  <c r="O171" i="37"/>
  <c r="O83" i="37"/>
  <c r="N678" i="36"/>
  <c r="O213" i="37"/>
  <c r="O183" i="37"/>
  <c r="Q99" i="36"/>
  <c r="K89" i="38"/>
  <c r="K157" i="38"/>
  <c r="L555" i="30"/>
  <c r="O361" i="2"/>
  <c r="K121" i="33"/>
  <c r="K173" i="33"/>
  <c r="K115" i="33"/>
  <c r="K105" i="33"/>
  <c r="S183" i="39"/>
  <c r="S221" i="39"/>
  <c r="N474" i="2"/>
  <c r="N353" i="2"/>
  <c r="N389" i="2"/>
  <c r="N431" i="2"/>
  <c r="N345" i="2"/>
  <c r="N514" i="2"/>
  <c r="L345" i="40"/>
  <c r="L361" i="40"/>
  <c r="L561" i="40"/>
  <c r="O121" i="38"/>
  <c r="O113" i="38"/>
  <c r="O209" i="38"/>
  <c r="O149" i="38"/>
  <c r="O175" i="38"/>
  <c r="O89" i="38"/>
  <c r="O125" i="38"/>
  <c r="O205" i="38"/>
  <c r="O123" i="38"/>
  <c r="O221" i="38"/>
  <c r="O111" i="38"/>
  <c r="O161" i="38"/>
  <c r="K383" i="31"/>
  <c r="K561" i="31"/>
  <c r="O387" i="34"/>
  <c r="O553" i="34"/>
  <c r="O559" i="34"/>
  <c r="L472" i="38"/>
  <c r="L559" i="38"/>
  <c r="C350" i="15"/>
  <c r="C648" i="38"/>
  <c r="I648" i="38" s="1"/>
  <c r="C648" i="40"/>
  <c r="I648" i="40" s="1"/>
  <c r="C648" i="33"/>
  <c r="I648" i="33" s="1"/>
  <c r="C648" i="37"/>
  <c r="I648" i="37" s="1"/>
  <c r="G648" i="37" s="1"/>
  <c r="C648" i="35"/>
  <c r="I648" i="35" s="1"/>
  <c r="C648" i="36"/>
  <c r="I648" i="36" s="1"/>
  <c r="C648" i="30"/>
  <c r="I648" i="30" s="1"/>
  <c r="K389" i="30"/>
  <c r="K538" i="30"/>
  <c r="K439" i="30"/>
  <c r="K399" i="30"/>
  <c r="K514" i="30"/>
  <c r="K431" i="30"/>
  <c r="K561" i="30"/>
  <c r="K559" i="30"/>
  <c r="O447" i="36"/>
  <c r="O431" i="36"/>
  <c r="O555" i="36"/>
  <c r="O559" i="36"/>
  <c r="L522" i="37"/>
  <c r="L559" i="37"/>
  <c r="M203" i="33"/>
  <c r="M219" i="33"/>
  <c r="M171" i="33"/>
  <c r="M183" i="33"/>
  <c r="M221" i="33"/>
  <c r="M207" i="33"/>
  <c r="M223" i="33"/>
  <c r="M165" i="33"/>
  <c r="M175" i="33"/>
  <c r="M169" i="33"/>
  <c r="L207" i="2"/>
  <c r="L167" i="2"/>
  <c r="L151" i="2"/>
  <c r="L149" i="2"/>
  <c r="L211" i="2"/>
  <c r="L123" i="2"/>
  <c r="L115" i="2"/>
  <c r="L205" i="2"/>
  <c r="L476" i="31"/>
  <c r="L561" i="31"/>
  <c r="P147" i="34"/>
  <c r="P101" i="44" s="1"/>
  <c r="O229" i="38"/>
  <c r="O223" i="38"/>
  <c r="N211" i="36"/>
  <c r="L399" i="30"/>
  <c r="L524" i="40"/>
  <c r="S648" i="37"/>
  <c r="S688" i="37"/>
  <c r="O207" i="38"/>
  <c r="O183" i="38"/>
  <c r="O117" i="35"/>
  <c r="S419" i="38"/>
  <c r="S538" i="38"/>
  <c r="S113" i="2"/>
  <c r="N175" i="34"/>
  <c r="S453" i="31"/>
  <c r="S494" i="31"/>
  <c r="S389" i="31"/>
  <c r="S451" i="31"/>
  <c r="S439" i="31"/>
  <c r="S361" i="31"/>
  <c r="M113" i="35"/>
  <c r="M103" i="35"/>
  <c r="M85" i="35"/>
  <c r="M453" i="35"/>
  <c r="M484" i="35"/>
  <c r="M433" i="35"/>
  <c r="M397" i="35"/>
  <c r="M524" i="35"/>
  <c r="M365" i="35"/>
  <c r="M518" i="35"/>
  <c r="M492" i="35"/>
  <c r="M427" i="35"/>
  <c r="M680" i="35"/>
  <c r="M520" i="35"/>
  <c r="M468" i="35"/>
  <c r="M686" i="35"/>
  <c r="M670" i="35"/>
  <c r="M345" i="40"/>
  <c r="M688" i="40"/>
  <c r="M405" i="40"/>
  <c r="M341" i="40"/>
  <c r="M692" i="40"/>
  <c r="M652" i="40"/>
  <c r="M427" i="40"/>
  <c r="M355" i="40"/>
  <c r="M189" i="2"/>
  <c r="M191" i="2" s="1"/>
  <c r="M209" i="2"/>
  <c r="M229" i="2"/>
  <c r="M221" i="2"/>
  <c r="M225" i="2"/>
  <c r="M115" i="2"/>
  <c r="M99" i="2"/>
  <c r="M119" i="2"/>
  <c r="M101" i="2"/>
  <c r="M85" i="2"/>
  <c r="N125" i="31"/>
  <c r="M84" i="44" s="1"/>
  <c r="N528" i="32"/>
  <c r="O219" i="2"/>
  <c r="O127" i="2"/>
  <c r="O215" i="2"/>
  <c r="Q215" i="32"/>
  <c r="Q105" i="32"/>
  <c r="Q115" i="32"/>
  <c r="Q107" i="35"/>
  <c r="Q85" i="2"/>
  <c r="Q207" i="2"/>
  <c r="Q147" i="2"/>
  <c r="Q223" i="2"/>
  <c r="R183" i="38"/>
  <c r="R213" i="38"/>
  <c r="T134" i="44" s="1"/>
  <c r="J225" i="37"/>
  <c r="J89" i="37"/>
  <c r="R213" i="39"/>
  <c r="U134" i="44" s="1"/>
  <c r="J229" i="38"/>
  <c r="J89" i="38"/>
  <c r="J189" i="38"/>
  <c r="J191" i="38" s="1"/>
  <c r="T124" i="44" s="1"/>
  <c r="J227" i="38"/>
  <c r="S131" i="35"/>
  <c r="S119" i="35"/>
  <c r="K207" i="33"/>
  <c r="R559" i="37"/>
  <c r="R557" i="37"/>
  <c r="N223" i="34"/>
  <c r="N215" i="34"/>
  <c r="N83" i="34"/>
  <c r="N157" i="34"/>
  <c r="O107" i="38"/>
  <c r="K125" i="33"/>
  <c r="P478" i="40"/>
  <c r="L393" i="40"/>
  <c r="N213" i="34"/>
  <c r="K129" i="33"/>
  <c r="L553" i="40"/>
  <c r="L559" i="40"/>
  <c r="S223" i="39"/>
  <c r="N161" i="34"/>
  <c r="K209" i="33"/>
  <c r="R89" i="36"/>
  <c r="L508" i="40"/>
  <c r="N559" i="2"/>
  <c r="S648" i="2"/>
  <c r="S674" i="2"/>
  <c r="S494" i="32"/>
  <c r="S359" i="2"/>
  <c r="M147" i="31"/>
  <c r="S397" i="2"/>
  <c r="S417" i="32"/>
  <c r="S680" i="32"/>
  <c r="S532" i="32"/>
  <c r="S429" i="30"/>
  <c r="S453" i="2"/>
  <c r="S439" i="32"/>
  <c r="M213" i="2"/>
  <c r="M121" i="2"/>
  <c r="M159" i="2"/>
  <c r="M203" i="2"/>
  <c r="Q510" i="36"/>
  <c r="M363" i="35"/>
  <c r="M516" i="35"/>
  <c r="M500" i="35"/>
  <c r="Q159" i="32"/>
  <c r="Q145" i="32"/>
  <c r="Q167" i="32"/>
  <c r="Q85" i="32"/>
  <c r="Q161" i="2"/>
  <c r="Q183" i="2"/>
  <c r="Q103" i="2"/>
  <c r="Q189" i="2"/>
  <c r="Q191" i="2" s="1"/>
  <c r="Q211" i="2"/>
  <c r="O500" i="31"/>
  <c r="O355" i="31"/>
  <c r="S656" i="32"/>
  <c r="S482" i="32"/>
  <c r="S478" i="30"/>
  <c r="S345" i="32"/>
  <c r="S451" i="2"/>
  <c r="O117" i="30"/>
  <c r="L203" i="39"/>
  <c r="N169" i="34"/>
  <c r="N219" i="34"/>
  <c r="N151" i="34"/>
  <c r="N183" i="34"/>
  <c r="O165" i="38"/>
  <c r="O103" i="38"/>
  <c r="O117" i="38"/>
  <c r="P496" i="40"/>
  <c r="L97" i="39"/>
  <c r="O119" i="38"/>
  <c r="O85" i="38"/>
  <c r="O105" i="38"/>
  <c r="P559" i="40"/>
  <c r="N211" i="34"/>
  <c r="N205" i="34"/>
  <c r="N195" i="34"/>
  <c r="N207" i="34"/>
  <c r="N149" i="34"/>
  <c r="O215" i="38"/>
  <c r="O219" i="38"/>
  <c r="O157" i="38"/>
  <c r="K427" i="33"/>
  <c r="L498" i="35"/>
  <c r="K403" i="33"/>
  <c r="K536" i="30"/>
  <c r="J189" i="34"/>
  <c r="J191" i="34" s="1"/>
  <c r="P124" i="44" s="1"/>
  <c r="L119" i="39"/>
  <c r="L157" i="39"/>
  <c r="O101" i="38"/>
  <c r="O131" i="38"/>
  <c r="O83" i="38"/>
  <c r="L149" i="39"/>
  <c r="L107" i="39"/>
  <c r="J189" i="37"/>
  <c r="J191" i="37" s="1"/>
  <c r="S124" i="44" s="1"/>
  <c r="O173" i="38"/>
  <c r="O225" i="38"/>
  <c r="L175" i="39"/>
  <c r="N85" i="34"/>
  <c r="N227" i="34"/>
  <c r="N145" i="34"/>
  <c r="N87" i="34"/>
  <c r="N165" i="34"/>
  <c r="K553" i="33"/>
  <c r="O129" i="38"/>
  <c r="O151" i="38"/>
  <c r="K343" i="30"/>
  <c r="L561" i="37"/>
  <c r="L512" i="38"/>
  <c r="L441" i="37"/>
  <c r="K219" i="38"/>
  <c r="K217" i="38"/>
  <c r="Q449" i="37"/>
  <c r="S379" i="35"/>
  <c r="K103" i="38"/>
  <c r="Q145" i="37"/>
  <c r="Q189" i="37"/>
  <c r="Q191" i="37" s="1"/>
  <c r="Q223" i="37"/>
  <c r="M555" i="39"/>
  <c r="M468" i="39"/>
  <c r="M431" i="39"/>
  <c r="M391" i="39"/>
  <c r="M351" i="39"/>
  <c r="M561" i="39"/>
  <c r="M544" i="39"/>
  <c r="M490" i="39"/>
  <c r="M453" i="39"/>
  <c r="M397" i="39"/>
  <c r="M365" i="39"/>
  <c r="M526" i="39"/>
  <c r="M464" i="39"/>
  <c r="P407" i="30"/>
  <c r="P375" i="30"/>
  <c r="P486" i="30"/>
  <c r="P555" i="30"/>
  <c r="P498" i="30"/>
  <c r="P466" i="30"/>
  <c r="P468" i="30"/>
  <c r="P496" i="30"/>
  <c r="O536" i="38"/>
  <c r="O474" i="38"/>
  <c r="O357" i="38"/>
  <c r="O528" i="38"/>
  <c r="O421" i="38"/>
  <c r="O429" i="38"/>
  <c r="O341" i="38"/>
  <c r="O520" i="38"/>
  <c r="O389" i="38"/>
  <c r="O557" i="38"/>
  <c r="N359" i="30"/>
  <c r="N407" i="30"/>
  <c r="N555" i="30"/>
  <c r="L109" i="34"/>
  <c r="L181" i="34" s="1"/>
  <c r="L123" i="34"/>
  <c r="L215" i="34"/>
  <c r="L217" i="34"/>
  <c r="O656" i="30"/>
  <c r="M472" i="31"/>
  <c r="M540" i="32"/>
  <c r="M496" i="38"/>
  <c r="O111" i="37"/>
  <c r="J522" i="39"/>
  <c r="U267" i="44" s="1"/>
  <c r="K87" i="38"/>
  <c r="O405" i="38"/>
  <c r="L223" i="2"/>
  <c r="L131" i="2"/>
  <c r="C648" i="34"/>
  <c r="I648" i="34" s="1"/>
  <c r="C648" i="31"/>
  <c r="I648" i="31" s="1"/>
  <c r="J648" i="31" s="1"/>
  <c r="L559" i="30"/>
  <c r="L121" i="2"/>
  <c r="M161" i="33"/>
  <c r="K417" i="31"/>
  <c r="O399" i="36"/>
  <c r="L453" i="38"/>
  <c r="L361" i="37"/>
  <c r="N536" i="2"/>
  <c r="L425" i="37"/>
  <c r="K476" i="30"/>
  <c r="O421" i="36"/>
  <c r="O557" i="34"/>
  <c r="L508" i="31"/>
  <c r="M676" i="31"/>
  <c r="M670" i="31"/>
  <c r="M660" i="32"/>
  <c r="M540" i="31"/>
  <c r="M443" i="32"/>
  <c r="S678" i="35"/>
  <c r="Q401" i="37"/>
  <c r="M361" i="31"/>
  <c r="S423" i="35"/>
  <c r="Q508" i="37"/>
  <c r="M129" i="36"/>
  <c r="Q165" i="30"/>
  <c r="Q211" i="30"/>
  <c r="K183" i="33"/>
  <c r="S89" i="39"/>
  <c r="N449" i="2"/>
  <c r="L540" i="40"/>
  <c r="L417" i="40"/>
  <c r="L542" i="40"/>
  <c r="N343" i="2"/>
  <c r="N381" i="2"/>
  <c r="N512" i="2"/>
  <c r="S149" i="39"/>
  <c r="M680" i="31"/>
  <c r="M401" i="31"/>
  <c r="Q339" i="37"/>
  <c r="M427" i="31"/>
  <c r="M447" i="31"/>
  <c r="K151" i="33"/>
  <c r="N492" i="2"/>
  <c r="N429" i="2"/>
  <c r="L526" i="38"/>
  <c r="M682" i="32"/>
  <c r="M664" i="31"/>
  <c r="M490" i="32"/>
  <c r="M387" i="31"/>
  <c r="Q393" i="37"/>
  <c r="M476" i="32"/>
  <c r="S115" i="36"/>
  <c r="N441" i="2"/>
  <c r="L494" i="40"/>
  <c r="L433" i="40"/>
  <c r="O648" i="30"/>
  <c r="S648" i="30"/>
  <c r="S690" i="32"/>
  <c r="S660" i="30"/>
  <c r="O676" i="30"/>
  <c r="S676" i="30"/>
  <c r="S676" i="35"/>
  <c r="S437" i="32"/>
  <c r="M131" i="31"/>
  <c r="S379" i="30"/>
  <c r="S445" i="32"/>
  <c r="S462" i="32"/>
  <c r="S417" i="35"/>
  <c r="M111" i="31"/>
  <c r="S474" i="32"/>
  <c r="S542" i="32"/>
  <c r="S419" i="31"/>
  <c r="S478" i="31"/>
  <c r="S399" i="35"/>
  <c r="M121" i="31"/>
  <c r="M219" i="31"/>
  <c r="S557" i="31"/>
  <c r="O131" i="31"/>
  <c r="O207" i="31"/>
  <c r="N229" i="34"/>
  <c r="O223" i="31"/>
  <c r="P561" i="36"/>
  <c r="N163" i="34"/>
  <c r="N167" i="34"/>
  <c r="N203" i="34"/>
  <c r="N209" i="34"/>
  <c r="N189" i="34"/>
  <c r="N191" i="34" s="1"/>
  <c r="N217" i="34"/>
  <c r="P353" i="40"/>
  <c r="P441" i="40"/>
  <c r="P532" i="40"/>
  <c r="K371" i="33"/>
  <c r="P347" i="40"/>
  <c r="O561" i="38"/>
  <c r="K359" i="31"/>
  <c r="L355" i="38"/>
  <c r="O672" i="30"/>
  <c r="S462" i="35"/>
  <c r="S498" i="35"/>
  <c r="M115" i="31"/>
  <c r="O163" i="31"/>
  <c r="J536" i="40"/>
  <c r="V274" i="44" s="1"/>
  <c r="O87" i="31"/>
  <c r="O147" i="31"/>
  <c r="P561" i="40"/>
  <c r="O688" i="30"/>
  <c r="M103" i="31"/>
  <c r="S646" i="35"/>
  <c r="M99" i="31"/>
  <c r="S431" i="35"/>
  <c r="S347" i="35"/>
  <c r="P385" i="40"/>
  <c r="O664" i="30"/>
  <c r="S672" i="30"/>
  <c r="O680" i="30"/>
  <c r="S680" i="30"/>
  <c r="S664" i="32"/>
  <c r="O650" i="30"/>
  <c r="S676" i="33"/>
  <c r="S684" i="33"/>
  <c r="S393" i="32"/>
  <c r="S462" i="30"/>
  <c r="S508" i="30"/>
  <c r="S522" i="30"/>
  <c r="S347" i="30"/>
  <c r="S347" i="32"/>
  <c r="S379" i="32"/>
  <c r="S453" i="32"/>
  <c r="M211" i="31"/>
  <c r="S433" i="30"/>
  <c r="S351" i="30"/>
  <c r="S518" i="32"/>
  <c r="S371" i="32"/>
  <c r="S433" i="32"/>
  <c r="S339" i="32"/>
  <c r="S496" i="32"/>
  <c r="S389" i="33"/>
  <c r="S561" i="32"/>
  <c r="S524" i="32"/>
  <c r="J221" i="40"/>
  <c r="K559" i="31"/>
  <c r="O555" i="34"/>
  <c r="L437" i="38"/>
  <c r="L528" i="38"/>
  <c r="L498" i="38"/>
  <c r="K494" i="31"/>
  <c r="K508" i="31"/>
  <c r="K425" i="31"/>
  <c r="L520" i="38"/>
  <c r="K229" i="33"/>
  <c r="K127" i="33"/>
  <c r="N557" i="2"/>
  <c r="N544" i="2"/>
  <c r="N357" i="2"/>
  <c r="N407" i="2"/>
  <c r="L530" i="40"/>
  <c r="L377" i="40"/>
  <c r="L449" i="40"/>
  <c r="L557" i="40"/>
  <c r="K468" i="31"/>
  <c r="L478" i="30"/>
  <c r="K518" i="31"/>
  <c r="K516" i="31"/>
  <c r="K492" i="31"/>
  <c r="K343" i="31"/>
  <c r="K500" i="31"/>
  <c r="K455" i="31"/>
  <c r="K431" i="31"/>
  <c r="K399" i="31"/>
  <c r="K351" i="31"/>
  <c r="K391" i="31"/>
  <c r="K532" i="31"/>
  <c r="K361" i="31"/>
  <c r="K484" i="31"/>
  <c r="K476" i="31"/>
  <c r="K514" i="31"/>
  <c r="K447" i="31"/>
  <c r="K423" i="31"/>
  <c r="K478" i="31"/>
  <c r="K353" i="31"/>
  <c r="K540" i="31"/>
  <c r="K530" i="31"/>
  <c r="K367" i="31"/>
  <c r="K522" i="31"/>
  <c r="K439" i="31"/>
  <c r="K407" i="31"/>
  <c r="K538" i="31"/>
  <c r="K393" i="31"/>
  <c r="O399" i="34"/>
  <c r="O429" i="34"/>
  <c r="O451" i="34"/>
  <c r="O542" i="34"/>
  <c r="O518" i="34"/>
  <c r="O496" i="34"/>
  <c r="O443" i="34"/>
  <c r="O419" i="34"/>
  <c r="O363" i="34"/>
  <c r="O339" i="34"/>
  <c r="O528" i="34"/>
  <c r="O405" i="34"/>
  <c r="O373" i="34"/>
  <c r="O355" i="34"/>
  <c r="O472" i="34"/>
  <c r="O395" i="34"/>
  <c r="O379" i="34"/>
  <c r="O482" i="34"/>
  <c r="O397" i="34"/>
  <c r="O357" i="34"/>
  <c r="O520" i="34"/>
  <c r="O510" i="34"/>
  <c r="O480" i="34"/>
  <c r="O464" i="34"/>
  <c r="O427" i="34"/>
  <c r="O371" i="34"/>
  <c r="O347" i="34"/>
  <c r="O536" i="34"/>
  <c r="O498" i="34"/>
  <c r="O421" i="34"/>
  <c r="O381" i="34"/>
  <c r="O341" i="34"/>
  <c r="O445" i="34"/>
  <c r="O453" i="34"/>
  <c r="L546" i="38"/>
  <c r="L542" i="38"/>
  <c r="L510" i="38"/>
  <c r="L451" i="38"/>
  <c r="L419" i="38"/>
  <c r="L371" i="38"/>
  <c r="L339" i="38"/>
  <c r="L496" i="38"/>
  <c r="L405" i="38"/>
  <c r="L349" i="38"/>
  <c r="L474" i="38"/>
  <c r="L534" i="38"/>
  <c r="L480" i="38"/>
  <c r="L443" i="38"/>
  <c r="L403" i="38"/>
  <c r="L363" i="38"/>
  <c r="L395" i="38"/>
  <c r="L397" i="38"/>
  <c r="L341" i="38"/>
  <c r="L518" i="38"/>
  <c r="L464" i="38"/>
  <c r="L427" i="38"/>
  <c r="L379" i="38"/>
  <c r="L347" i="38"/>
  <c r="L357" i="38"/>
  <c r="L544" i="38"/>
  <c r="L421" i="38"/>
  <c r="L389" i="38"/>
  <c r="L490" i="38"/>
  <c r="K534" i="30"/>
  <c r="K341" i="30"/>
  <c r="K381" i="30"/>
  <c r="K546" i="30"/>
  <c r="K407" i="30"/>
  <c r="K498" i="30"/>
  <c r="K357" i="30"/>
  <c r="K528" i="30"/>
  <c r="K405" i="30"/>
  <c r="K455" i="30"/>
  <c r="K447" i="30"/>
  <c r="O367" i="36"/>
  <c r="O528" i="36"/>
  <c r="O490" i="36"/>
  <c r="O544" i="36"/>
  <c r="O476" i="36"/>
  <c r="O383" i="36"/>
  <c r="O522" i="36"/>
  <c r="O391" i="36"/>
  <c r="L536" i="37"/>
  <c r="L345" i="37"/>
  <c r="L439" i="37"/>
  <c r="L447" i="37"/>
  <c r="L367" i="37"/>
  <c r="L508" i="37"/>
  <c r="L347" i="37"/>
  <c r="L449" i="37"/>
  <c r="L423" i="37"/>
  <c r="L375" i="37"/>
  <c r="L555" i="37"/>
  <c r="L553" i="37"/>
  <c r="L453" i="31"/>
  <c r="L514" i="31"/>
  <c r="L399" i="31"/>
  <c r="L375" i="31"/>
  <c r="L516" i="31"/>
  <c r="L455" i="31"/>
  <c r="L351" i="31"/>
  <c r="L484" i="31"/>
  <c r="L540" i="31"/>
  <c r="L494" i="31"/>
  <c r="L345" i="31"/>
  <c r="L433" i="31"/>
  <c r="L417" i="31"/>
  <c r="S656" i="30"/>
  <c r="S682" i="30"/>
  <c r="S690" i="30"/>
  <c r="S650" i="32"/>
  <c r="S658" i="32"/>
  <c r="S666" i="32"/>
  <c r="S466" i="32"/>
  <c r="S425" i="32"/>
  <c r="S377" i="33"/>
  <c r="S494" i="33"/>
  <c r="S512" i="33"/>
  <c r="S470" i="32"/>
  <c r="S439" i="30"/>
  <c r="S498" i="30"/>
  <c r="S514" i="30"/>
  <c r="S429" i="32"/>
  <c r="S441" i="32"/>
  <c r="S534" i="32"/>
  <c r="S387" i="32"/>
  <c r="S546" i="32"/>
  <c r="S532" i="33"/>
  <c r="S365" i="33"/>
  <c r="L381" i="38"/>
  <c r="K377" i="31"/>
  <c r="O389" i="34"/>
  <c r="K375" i="31"/>
  <c r="L341" i="30"/>
  <c r="L423" i="31"/>
  <c r="O534" i="34"/>
  <c r="L387" i="38"/>
  <c r="S684" i="30"/>
  <c r="S530" i="32"/>
  <c r="S524" i="30"/>
  <c r="S363" i="32"/>
  <c r="S447" i="32"/>
  <c r="S476" i="32"/>
  <c r="S510" i="32"/>
  <c r="S455" i="30"/>
  <c r="S421" i="33"/>
  <c r="S359" i="30"/>
  <c r="S399" i="30"/>
  <c r="S447" i="30"/>
  <c r="S540" i="32"/>
  <c r="S538" i="32"/>
  <c r="S421" i="32"/>
  <c r="S455" i="32"/>
  <c r="S361" i="32"/>
  <c r="S516" i="32"/>
  <c r="S399" i="33"/>
  <c r="S351" i="32"/>
  <c r="S423" i="32"/>
  <c r="L407" i="30"/>
  <c r="K345" i="31"/>
  <c r="L365" i="38"/>
  <c r="L538" i="31"/>
  <c r="O526" i="34"/>
  <c r="K474" i="30"/>
  <c r="L439" i="31"/>
  <c r="O403" i="34"/>
  <c r="L435" i="38"/>
  <c r="L429" i="38"/>
  <c r="L557" i="35"/>
  <c r="P401" i="40"/>
  <c r="P425" i="40"/>
  <c r="P427" i="40"/>
  <c r="L339" i="37"/>
  <c r="O540" i="36"/>
  <c r="O361" i="36"/>
  <c r="L427" i="37"/>
  <c r="O516" i="36"/>
  <c r="O455" i="36"/>
  <c r="L486" i="37"/>
  <c r="L435" i="37"/>
  <c r="O546" i="36"/>
  <c r="L353" i="37"/>
  <c r="L526" i="37"/>
  <c r="L417" i="37"/>
  <c r="O433" i="36"/>
  <c r="P195" i="36"/>
  <c r="P219" i="36"/>
  <c r="S215" i="35"/>
  <c r="S227" i="35"/>
  <c r="R169" i="36"/>
  <c r="R149" i="36"/>
  <c r="K377" i="33"/>
  <c r="K526" i="33"/>
  <c r="K339" i="33"/>
  <c r="L542" i="35"/>
  <c r="L561" i="35"/>
  <c r="P405" i="36"/>
  <c r="P492" i="36"/>
  <c r="P553" i="40"/>
  <c r="P510" i="40"/>
  <c r="P555" i="40"/>
  <c r="P516" i="40"/>
  <c r="P369" i="40"/>
  <c r="L553" i="32"/>
  <c r="P343" i="30"/>
  <c r="L167" i="35"/>
  <c r="L377" i="31"/>
  <c r="O359" i="36"/>
  <c r="K512" i="30"/>
  <c r="L391" i="31"/>
  <c r="L530" i="37"/>
  <c r="K429" i="30"/>
  <c r="K445" i="30"/>
  <c r="K490" i="30"/>
  <c r="K544" i="30"/>
  <c r="L407" i="31"/>
  <c r="L447" i="31"/>
  <c r="L468" i="31"/>
  <c r="L522" i="31"/>
  <c r="L445" i="32"/>
  <c r="O373" i="36"/>
  <c r="O389" i="36"/>
  <c r="O429" i="36"/>
  <c r="O466" i="36"/>
  <c r="O482" i="36"/>
  <c r="O498" i="36"/>
  <c r="O520" i="36"/>
  <c r="O536" i="36"/>
  <c r="L343" i="37"/>
  <c r="L359" i="37"/>
  <c r="L383" i="37"/>
  <c r="L407" i="37"/>
  <c r="L431" i="37"/>
  <c r="L476" i="37"/>
  <c r="L514" i="37"/>
  <c r="O405" i="36"/>
  <c r="Q462" i="33"/>
  <c r="K365" i="30"/>
  <c r="L383" i="31"/>
  <c r="O397" i="36"/>
  <c r="L399" i="37"/>
  <c r="L401" i="37"/>
  <c r="L532" i="37"/>
  <c r="K486" i="30"/>
  <c r="O462" i="36"/>
  <c r="L395" i="37"/>
  <c r="O508" i="36"/>
  <c r="L355" i="37"/>
  <c r="L464" i="37"/>
  <c r="O385" i="36"/>
  <c r="L379" i="37"/>
  <c r="L496" i="37"/>
  <c r="O407" i="36"/>
  <c r="Q403" i="33"/>
  <c r="O375" i="36"/>
  <c r="L393" i="37"/>
  <c r="L470" i="37"/>
  <c r="L540" i="37"/>
  <c r="L371" i="37"/>
  <c r="L518" i="37"/>
  <c r="K373" i="30"/>
  <c r="K421" i="30"/>
  <c r="K437" i="30"/>
  <c r="K466" i="30"/>
  <c r="K482" i="30"/>
  <c r="K520" i="30"/>
  <c r="O349" i="36"/>
  <c r="O365" i="36"/>
  <c r="O381" i="36"/>
  <c r="O437" i="36"/>
  <c r="O453" i="36"/>
  <c r="O474" i="36"/>
  <c r="O512" i="36"/>
  <c r="L351" i="37"/>
  <c r="L391" i="37"/>
  <c r="L468" i="37"/>
  <c r="L484" i="37"/>
  <c r="L500" i="37"/>
  <c r="L538" i="37"/>
  <c r="Q478" i="33"/>
  <c r="K391" i="30"/>
  <c r="K494" i="30"/>
  <c r="O486" i="36"/>
  <c r="O441" i="36"/>
  <c r="O494" i="36"/>
  <c r="L419" i="37"/>
  <c r="O417" i="36"/>
  <c r="O401" i="36"/>
  <c r="L379" i="31"/>
  <c r="L451" i="37"/>
  <c r="L542" i="37"/>
  <c r="O343" i="36"/>
  <c r="O514" i="36"/>
  <c r="O345" i="36"/>
  <c r="K383" i="30"/>
  <c r="O351" i="36"/>
  <c r="L369" i="37"/>
  <c r="L433" i="37"/>
  <c r="L516" i="37"/>
  <c r="L355" i="31"/>
  <c r="O393" i="36"/>
  <c r="O449" i="36"/>
  <c r="L443" i="37"/>
  <c r="K349" i="30"/>
  <c r="K397" i="30"/>
  <c r="L359" i="31"/>
  <c r="L431" i="31"/>
  <c r="O341" i="36"/>
  <c r="O357" i="36"/>
  <c r="O445" i="36"/>
  <c r="L455" i="37"/>
  <c r="L492" i="37"/>
  <c r="L546" i="37"/>
  <c r="L500" i="31"/>
  <c r="Q441" i="33"/>
  <c r="O377" i="36"/>
  <c r="L419" i="31"/>
  <c r="O353" i="36"/>
  <c r="O532" i="36"/>
  <c r="O425" i="36"/>
  <c r="O369" i="36"/>
  <c r="K353" i="30"/>
  <c r="L363" i="37"/>
  <c r="L472" i="37"/>
  <c r="K423" i="30"/>
  <c r="O423" i="36"/>
  <c r="O492" i="36"/>
  <c r="O530" i="36"/>
  <c r="O439" i="36"/>
  <c r="L377" i="37"/>
  <c r="L462" i="37"/>
  <c r="L524" i="37"/>
  <c r="O478" i="36"/>
  <c r="L480" i="37"/>
  <c r="O470" i="36"/>
  <c r="O524" i="36"/>
  <c r="L403" i="37"/>
  <c r="L510" i="37"/>
  <c r="P518" i="32"/>
  <c r="P435" i="32"/>
  <c r="L494" i="2"/>
  <c r="L377" i="2"/>
  <c r="L478" i="2"/>
  <c r="L462" i="2"/>
  <c r="L401" i="2"/>
  <c r="O419" i="36"/>
  <c r="L353" i="2"/>
  <c r="L433" i="2"/>
  <c r="L385" i="2"/>
  <c r="L524" i="2"/>
  <c r="L425" i="2"/>
  <c r="L508" i="2"/>
  <c r="S662" i="2"/>
  <c r="S670" i="2"/>
  <c r="S678" i="2"/>
  <c r="M131" i="32"/>
  <c r="S492" i="2"/>
  <c r="S530" i="2"/>
  <c r="M97" i="32"/>
  <c r="O163" i="30"/>
  <c r="O99" i="30"/>
  <c r="Q183" i="36"/>
  <c r="O363" i="32"/>
  <c r="O427" i="32"/>
  <c r="O518" i="32"/>
  <c r="O365" i="32"/>
  <c r="O419" i="32"/>
  <c r="K682" i="40"/>
  <c r="L498" i="34"/>
  <c r="K425" i="40"/>
  <c r="O351" i="40"/>
  <c r="O383" i="40"/>
  <c r="O431" i="40"/>
  <c r="O484" i="40"/>
  <c r="O546" i="40"/>
  <c r="K367" i="30"/>
  <c r="O648" i="40"/>
  <c r="N455" i="40"/>
  <c r="L385" i="31"/>
  <c r="N433" i="40"/>
  <c r="K425" i="30"/>
  <c r="L522" i="38"/>
  <c r="K524" i="30"/>
  <c r="K369" i="30"/>
  <c r="K417" i="30"/>
  <c r="K478" i="30"/>
  <c r="K540" i="30"/>
  <c r="K453" i="30"/>
  <c r="K351" i="30"/>
  <c r="K492" i="30"/>
  <c r="K530" i="30"/>
  <c r="L470" i="31"/>
  <c r="L441" i="2"/>
  <c r="S664" i="2"/>
  <c r="M99" i="32"/>
  <c r="S375" i="2"/>
  <c r="S435" i="2"/>
  <c r="S443" i="2"/>
  <c r="S557" i="2"/>
  <c r="M105" i="32"/>
  <c r="K441" i="30"/>
  <c r="K361" i="30"/>
  <c r="K532" i="30"/>
  <c r="K393" i="30"/>
  <c r="K433" i="30"/>
  <c r="K462" i="30"/>
  <c r="K516" i="30"/>
  <c r="L542" i="31"/>
  <c r="K345" i="30"/>
  <c r="K449" i="30"/>
  <c r="S680" i="2"/>
  <c r="S688" i="2"/>
  <c r="M111" i="32"/>
  <c r="M231" i="32" s="1"/>
  <c r="S514" i="2"/>
  <c r="S407" i="2"/>
  <c r="S403" i="2"/>
  <c r="M227" i="32"/>
  <c r="O399" i="40"/>
  <c r="K401" i="30"/>
  <c r="K385" i="30"/>
  <c r="O652" i="40"/>
  <c r="K508" i="30"/>
  <c r="K470" i="30"/>
  <c r="L369" i="31"/>
  <c r="K377" i="30"/>
  <c r="L417" i="2"/>
  <c r="L532" i="2"/>
  <c r="M654" i="31"/>
  <c r="Q650" i="37"/>
  <c r="M672" i="31"/>
  <c r="S652" i="35"/>
  <c r="S684" i="35"/>
  <c r="M367" i="31"/>
  <c r="M389" i="31"/>
  <c r="M441" i="31"/>
  <c r="M470" i="31"/>
  <c r="M516" i="31"/>
  <c r="Q474" i="37"/>
  <c r="Q417" i="37"/>
  <c r="M85" i="39"/>
  <c r="S654" i="35"/>
  <c r="S662" i="35"/>
  <c r="S686" i="35"/>
  <c r="M351" i="31"/>
  <c r="Q490" i="37"/>
  <c r="M468" i="31"/>
  <c r="S349" i="35"/>
  <c r="Q349" i="37"/>
  <c r="Q375" i="37"/>
  <c r="Q520" i="37"/>
  <c r="Q437" i="37"/>
  <c r="Q546" i="37"/>
  <c r="S385" i="35"/>
  <c r="S367" i="35"/>
  <c r="S439" i="35"/>
  <c r="S470" i="35"/>
  <c r="M417" i="31"/>
  <c r="Q431" i="37"/>
  <c r="Q514" i="37"/>
  <c r="L211" i="33"/>
  <c r="K115" i="38"/>
  <c r="L371" i="31"/>
  <c r="L353" i="31"/>
  <c r="L462" i="31"/>
  <c r="L532" i="31"/>
  <c r="L510" i="31"/>
  <c r="L357" i="31"/>
  <c r="M660" i="31"/>
  <c r="M684" i="31"/>
  <c r="M646" i="31"/>
  <c r="M662" i="31"/>
  <c r="Q666" i="37"/>
  <c r="Q674" i="37"/>
  <c r="Q690" i="37"/>
  <c r="S692" i="35"/>
  <c r="Q692" i="37"/>
  <c r="M425" i="31"/>
  <c r="M449" i="31"/>
  <c r="M484" i="31"/>
  <c r="M524" i="31"/>
  <c r="Q433" i="37"/>
  <c r="Q646" i="37"/>
  <c r="Q654" i="37"/>
  <c r="Q662" i="37"/>
  <c r="Q670" i="37"/>
  <c r="Q678" i="37"/>
  <c r="M119" i="39"/>
  <c r="S281" i="35"/>
  <c r="S546" i="35"/>
  <c r="Q464" i="37"/>
  <c r="Q435" i="37"/>
  <c r="M397" i="31"/>
  <c r="M455" i="31"/>
  <c r="S443" i="35"/>
  <c r="S433" i="35"/>
  <c r="Q389" i="37"/>
  <c r="Q500" i="37"/>
  <c r="Q526" i="37"/>
  <c r="S476" i="35"/>
  <c r="S490" i="35"/>
  <c r="S353" i="35"/>
  <c r="M518" i="31"/>
  <c r="M534" i="31"/>
  <c r="Q361" i="37"/>
  <c r="S530" i="35"/>
  <c r="Q542" i="37"/>
  <c r="M559" i="31"/>
  <c r="K113" i="38"/>
  <c r="K151" i="38"/>
  <c r="L435" i="31"/>
  <c r="L427" i="31"/>
  <c r="L393" i="31"/>
  <c r="L478" i="31"/>
  <c r="L395" i="31"/>
  <c r="M686" i="31"/>
  <c r="Q658" i="37"/>
  <c r="M656" i="31"/>
  <c r="S660" i="35"/>
  <c r="Q668" i="37"/>
  <c r="Q684" i="37"/>
  <c r="M345" i="31"/>
  <c r="M377" i="31"/>
  <c r="M433" i="31"/>
  <c r="M462" i="31"/>
  <c r="M492" i="31"/>
  <c r="Q425" i="37"/>
  <c r="M375" i="31"/>
  <c r="M419" i="31"/>
  <c r="M435" i="31"/>
  <c r="M544" i="31"/>
  <c r="M371" i="31"/>
  <c r="S496" i="35"/>
  <c r="Q518" i="37"/>
  <c r="Q445" i="37"/>
  <c r="M103" i="39"/>
  <c r="S664" i="35"/>
  <c r="S672" i="35"/>
  <c r="M353" i="31"/>
  <c r="M385" i="31"/>
  <c r="S357" i="35"/>
  <c r="S427" i="35"/>
  <c r="Q532" i="37"/>
  <c r="S522" i="35"/>
  <c r="S421" i="35"/>
  <c r="S472" i="35"/>
  <c r="S528" i="35"/>
  <c r="Q447" i="37"/>
  <c r="M347" i="31"/>
  <c r="M391" i="31"/>
  <c r="Q351" i="37"/>
  <c r="Q159" i="2"/>
  <c r="K173" i="38"/>
  <c r="K203" i="38"/>
  <c r="K149" i="38"/>
  <c r="K546" i="31"/>
  <c r="N522" i="40"/>
  <c r="K369" i="31"/>
  <c r="L496" i="31"/>
  <c r="L347" i="31"/>
  <c r="L464" i="31"/>
  <c r="L425" i="31"/>
  <c r="L486" i="31"/>
  <c r="L451" i="31"/>
  <c r="S650" i="30"/>
  <c r="S658" i="30"/>
  <c r="S674" i="30"/>
  <c r="S652" i="30"/>
  <c r="S692" i="30"/>
  <c r="S437" i="30"/>
  <c r="S538" i="30"/>
  <c r="S534" i="30"/>
  <c r="S387" i="30"/>
  <c r="S417" i="30"/>
  <c r="S482" i="30"/>
  <c r="S403" i="30"/>
  <c r="S496" i="30"/>
  <c r="S343" i="32"/>
  <c r="S367" i="32"/>
  <c r="S399" i="32"/>
  <c r="S514" i="32"/>
  <c r="S363" i="30"/>
  <c r="S425" i="30"/>
  <c r="S345" i="30"/>
  <c r="S367" i="30"/>
  <c r="S383" i="30"/>
  <c r="S377" i="30"/>
  <c r="S516" i="30"/>
  <c r="S474" i="30"/>
  <c r="S510" i="30"/>
  <c r="S526" i="30"/>
  <c r="S375" i="30"/>
  <c r="S375" i="32"/>
  <c r="S383" i="32"/>
  <c r="S391" i="32"/>
  <c r="S407" i="32"/>
  <c r="S508" i="32"/>
  <c r="S377" i="32"/>
  <c r="O339" i="36"/>
  <c r="O518" i="36"/>
  <c r="L445" i="37"/>
  <c r="S478" i="32"/>
  <c r="S484" i="32"/>
  <c r="M443" i="31"/>
  <c r="K555" i="30"/>
  <c r="S518" i="30"/>
  <c r="S486" i="32"/>
  <c r="S544" i="35"/>
  <c r="S557" i="35"/>
  <c r="L421" i="37"/>
  <c r="O443" i="36"/>
  <c r="L405" i="37"/>
  <c r="O534" i="36"/>
  <c r="L466" i="31"/>
  <c r="L365" i="37"/>
  <c r="O371" i="36"/>
  <c r="O387" i="36"/>
  <c r="O480" i="36"/>
  <c r="O526" i="36"/>
  <c r="L389" i="37"/>
  <c r="L528" i="37"/>
  <c r="M123" i="31"/>
  <c r="O555" i="40"/>
  <c r="K387" i="30"/>
  <c r="L445" i="31"/>
  <c r="L536" i="31"/>
  <c r="O522" i="40"/>
  <c r="N355" i="40"/>
  <c r="L387" i="31"/>
  <c r="L534" i="31"/>
  <c r="O559" i="2"/>
  <c r="O345" i="2"/>
  <c r="L373" i="31"/>
  <c r="L490" i="31"/>
  <c r="P387" i="32"/>
  <c r="O353" i="2"/>
  <c r="O401" i="2"/>
  <c r="L397" i="31"/>
  <c r="L512" i="31"/>
  <c r="P419" i="32"/>
  <c r="K522" i="30"/>
  <c r="K375" i="30"/>
  <c r="K496" i="30"/>
  <c r="L385" i="37"/>
  <c r="L341" i="37"/>
  <c r="K361" i="34"/>
  <c r="K508" i="34"/>
  <c r="O355" i="36"/>
  <c r="O403" i="36"/>
  <c r="O542" i="36"/>
  <c r="L349" i="37"/>
  <c r="L474" i="37"/>
  <c r="O555" i="2"/>
  <c r="O482" i="2"/>
  <c r="O385" i="2"/>
  <c r="K395" i="30"/>
  <c r="K526" i="30"/>
  <c r="L349" i="31"/>
  <c r="L437" i="31"/>
  <c r="P403" i="32"/>
  <c r="P510" i="32"/>
  <c r="K401" i="34"/>
  <c r="K524" i="34"/>
  <c r="O363" i="36"/>
  <c r="O451" i="36"/>
  <c r="L397" i="37"/>
  <c r="L544" i="37"/>
  <c r="L345" i="2"/>
  <c r="L470" i="2"/>
  <c r="P347" i="32"/>
  <c r="P443" i="32"/>
  <c r="L453" i="37"/>
  <c r="K371" i="30"/>
  <c r="K464" i="30"/>
  <c r="K377" i="34"/>
  <c r="K516" i="34"/>
  <c r="K417" i="34"/>
  <c r="K532" i="34"/>
  <c r="O435" i="36"/>
  <c r="L381" i="37"/>
  <c r="K363" i="30"/>
  <c r="K427" i="30"/>
  <c r="K451" i="30"/>
  <c r="L365" i="31"/>
  <c r="P427" i="32"/>
  <c r="P526" i="32"/>
  <c r="K433" i="34"/>
  <c r="K540" i="34"/>
  <c r="O395" i="36"/>
  <c r="L429" i="37"/>
  <c r="O540" i="2"/>
  <c r="P363" i="32"/>
  <c r="P534" i="32"/>
  <c r="K419" i="30"/>
  <c r="K518" i="30"/>
  <c r="K425" i="34"/>
  <c r="K339" i="30"/>
  <c r="K441" i="34"/>
  <c r="K472" i="30"/>
  <c r="L397" i="2"/>
  <c r="L540" i="2"/>
  <c r="L393" i="2"/>
  <c r="K347" i="30"/>
  <c r="K379" i="30"/>
  <c r="K403" i="30"/>
  <c r="K435" i="30"/>
  <c r="K510" i="30"/>
  <c r="L389" i="31"/>
  <c r="L498" i="31"/>
  <c r="P355" i="32"/>
  <c r="P451" i="32"/>
  <c r="P542" i="32"/>
  <c r="K462" i="34"/>
  <c r="O472" i="36"/>
  <c r="L357" i="37"/>
  <c r="L490" i="37"/>
  <c r="L369" i="2"/>
  <c r="O516" i="2"/>
  <c r="L482" i="31"/>
  <c r="P371" i="32"/>
  <c r="L520" i="37"/>
  <c r="O462" i="2"/>
  <c r="K357" i="34"/>
  <c r="K482" i="34"/>
  <c r="K393" i="34"/>
  <c r="K486" i="34"/>
  <c r="K385" i="34"/>
  <c r="K443" i="30"/>
  <c r="K480" i="30"/>
  <c r="K449" i="34"/>
  <c r="K355" i="30"/>
  <c r="K470" i="34"/>
  <c r="O464" i="36"/>
  <c r="L437" i="37"/>
  <c r="O496" i="36"/>
  <c r="L421" i="31"/>
  <c r="L544" i="31"/>
  <c r="P379" i="32"/>
  <c r="K353" i="34"/>
  <c r="O347" i="36"/>
  <c r="O379" i="36"/>
  <c r="O427" i="36"/>
  <c r="O510" i="36"/>
  <c r="L373" i="37"/>
  <c r="L512" i="37"/>
  <c r="L516" i="2"/>
  <c r="L528" i="31"/>
  <c r="P395" i="32"/>
  <c r="K369" i="34"/>
  <c r="L361" i="2"/>
  <c r="O524" i="2"/>
  <c r="L425" i="40"/>
  <c r="S213" i="30"/>
  <c r="O435" i="34"/>
  <c r="S87" i="30"/>
  <c r="S221" i="30"/>
  <c r="L561" i="38"/>
  <c r="O367" i="34"/>
  <c r="O530" i="34"/>
  <c r="L538" i="38"/>
  <c r="L375" i="38"/>
  <c r="O484" i="34"/>
  <c r="M159" i="31"/>
  <c r="M115" i="40"/>
  <c r="S173" i="30"/>
  <c r="S229" i="30"/>
  <c r="L553" i="38"/>
  <c r="O431" i="34"/>
  <c r="Q211" i="31"/>
  <c r="S127" i="30"/>
  <c r="S205" i="30"/>
  <c r="L407" i="38"/>
  <c r="L650" i="36"/>
  <c r="L658" i="36"/>
  <c r="S421" i="36"/>
  <c r="S443" i="36"/>
  <c r="M105" i="31"/>
  <c r="J225" i="38"/>
  <c r="O219" i="37"/>
  <c r="R215" i="32"/>
  <c r="N135" i="44" s="1"/>
  <c r="Q227" i="31"/>
  <c r="K189" i="38"/>
  <c r="K191" i="38" s="1"/>
  <c r="S447" i="33"/>
  <c r="S341" i="35"/>
  <c r="S500" i="35"/>
  <c r="M117" i="39"/>
  <c r="S375" i="33"/>
  <c r="S359" i="35"/>
  <c r="S391" i="33"/>
  <c r="M486" i="31"/>
  <c r="Q427" i="37"/>
  <c r="M498" i="31"/>
  <c r="Q472" i="37"/>
  <c r="L229" i="39"/>
  <c r="N229" i="39"/>
  <c r="R555" i="34"/>
  <c r="Q159" i="31"/>
  <c r="R561" i="34"/>
  <c r="J223" i="34"/>
  <c r="J229" i="40"/>
  <c r="K393" i="40"/>
  <c r="K427" i="40"/>
  <c r="K464" i="40"/>
  <c r="S161" i="35"/>
  <c r="M395" i="31"/>
  <c r="J229" i="39"/>
  <c r="O555" i="35"/>
  <c r="Q229" i="36"/>
  <c r="Q131" i="36"/>
  <c r="J225" i="36"/>
  <c r="J221" i="36"/>
  <c r="O175" i="35"/>
  <c r="O123" i="35"/>
  <c r="L217" i="39"/>
  <c r="L145" i="39"/>
  <c r="M668" i="31"/>
  <c r="M692" i="31"/>
  <c r="M678" i="31"/>
  <c r="M648" i="31"/>
  <c r="M688" i="31"/>
  <c r="Q652" i="37"/>
  <c r="Q660" i="37"/>
  <c r="Q676" i="37"/>
  <c r="M405" i="31"/>
  <c r="M476" i="31"/>
  <c r="M508" i="31"/>
  <c r="M532" i="31"/>
  <c r="Q441" i="37"/>
  <c r="Q359" i="37"/>
  <c r="M357" i="31"/>
  <c r="Q530" i="37"/>
  <c r="M87" i="39"/>
  <c r="S532" i="35"/>
  <c r="Q480" i="37"/>
  <c r="M97" i="39"/>
  <c r="M439" i="31"/>
  <c r="S542" i="33"/>
  <c r="S419" i="35"/>
  <c r="S435" i="35"/>
  <c r="S451" i="35"/>
  <c r="S480" i="35"/>
  <c r="S99" i="36"/>
  <c r="S423" i="33"/>
  <c r="S381" i="33"/>
  <c r="S445" i="35"/>
  <c r="S453" i="35"/>
  <c r="S514" i="35"/>
  <c r="S429" i="35"/>
  <c r="S516" i="35"/>
  <c r="Q423" i="37"/>
  <c r="Q553" i="37"/>
  <c r="M510" i="31"/>
  <c r="Q403" i="37"/>
  <c r="S561" i="33"/>
  <c r="M399" i="31"/>
  <c r="S538" i="35"/>
  <c r="M113" i="39"/>
  <c r="Q383" i="37"/>
  <c r="Q357" i="37"/>
  <c r="L159" i="39"/>
  <c r="R555" i="32"/>
  <c r="L121" i="39"/>
  <c r="K561" i="36"/>
  <c r="K553" i="36"/>
  <c r="K205" i="40"/>
  <c r="K105" i="40"/>
  <c r="K121" i="40"/>
  <c r="K361" i="40"/>
  <c r="K385" i="40"/>
  <c r="K353" i="40"/>
  <c r="K516" i="40"/>
  <c r="K377" i="40"/>
  <c r="K387" i="40"/>
  <c r="K666" i="40"/>
  <c r="K449" i="40"/>
  <c r="K433" i="40"/>
  <c r="K534" i="40"/>
  <c r="K532" i="40"/>
  <c r="K540" i="40"/>
  <c r="K478" i="40"/>
  <c r="O561" i="32"/>
  <c r="O526" i="32"/>
  <c r="O355" i="32"/>
  <c r="O530" i="32"/>
  <c r="O534" i="32"/>
  <c r="O451" i="32"/>
  <c r="O387" i="32"/>
  <c r="O347" i="32"/>
  <c r="O494" i="32"/>
  <c r="O455" i="32"/>
  <c r="O524" i="32"/>
  <c r="O433" i="32"/>
  <c r="O377" i="32"/>
  <c r="O538" i="32"/>
  <c r="L518" i="34"/>
  <c r="L466" i="34"/>
  <c r="L482" i="34"/>
  <c r="L561" i="34"/>
  <c r="L115" i="40"/>
  <c r="L123" i="40"/>
  <c r="L167" i="40"/>
  <c r="L163" i="40"/>
  <c r="L111" i="40"/>
  <c r="K101" i="38"/>
  <c r="O99" i="38"/>
  <c r="O189" i="38"/>
  <c r="O191" i="38" s="1"/>
  <c r="L99" i="35"/>
  <c r="O385" i="40"/>
  <c r="N494" i="40"/>
  <c r="O359" i="40"/>
  <c r="O455" i="40"/>
  <c r="Q379" i="2"/>
  <c r="L453" i="30"/>
  <c r="L474" i="30"/>
  <c r="L405" i="32"/>
  <c r="L520" i="32"/>
  <c r="N343" i="40"/>
  <c r="N383" i="40"/>
  <c r="O423" i="40"/>
  <c r="N468" i="40"/>
  <c r="N514" i="40"/>
  <c r="N546" i="40"/>
  <c r="L127" i="35"/>
  <c r="O672" i="40"/>
  <c r="N375" i="40"/>
  <c r="N447" i="40"/>
  <c r="N500" i="40"/>
  <c r="N369" i="40"/>
  <c r="Q555" i="2"/>
  <c r="O439" i="40"/>
  <c r="L555" i="38"/>
  <c r="L383" i="38"/>
  <c r="N419" i="40"/>
  <c r="L455" i="32"/>
  <c r="Q559" i="2"/>
  <c r="O656" i="40"/>
  <c r="O688" i="40"/>
  <c r="N351" i="40"/>
  <c r="O407" i="40"/>
  <c r="N476" i="40"/>
  <c r="N530" i="40"/>
  <c r="L423" i="30"/>
  <c r="Q347" i="2"/>
  <c r="O557" i="40"/>
  <c r="N403" i="40"/>
  <c r="Q476" i="2"/>
  <c r="O692" i="40"/>
  <c r="Q500" i="2"/>
  <c r="L423" i="32"/>
  <c r="O664" i="40"/>
  <c r="L490" i="32"/>
  <c r="N359" i="40"/>
  <c r="N439" i="40"/>
  <c r="N492" i="40"/>
  <c r="N516" i="40"/>
  <c r="O375" i="40"/>
  <c r="N427" i="40"/>
  <c r="N435" i="40"/>
  <c r="P654" i="2"/>
  <c r="P662" i="2"/>
  <c r="M648" i="32"/>
  <c r="S656" i="36"/>
  <c r="S664" i="36"/>
  <c r="M363" i="32"/>
  <c r="M387" i="32"/>
  <c r="M447" i="32"/>
  <c r="M341" i="32"/>
  <c r="O219" i="30"/>
  <c r="M359" i="32"/>
  <c r="M367" i="32"/>
  <c r="M375" i="32"/>
  <c r="M383" i="32"/>
  <c r="L211" i="39"/>
  <c r="L225" i="39"/>
  <c r="L113" i="39"/>
  <c r="K149" i="33"/>
  <c r="M656" i="32"/>
  <c r="S672" i="36"/>
  <c r="M345" i="32"/>
  <c r="M355" i="32"/>
  <c r="M379" i="32"/>
  <c r="M395" i="32"/>
  <c r="M455" i="32"/>
  <c r="S351" i="36"/>
  <c r="M542" i="32"/>
  <c r="S474" i="36"/>
  <c r="O209" i="30"/>
  <c r="L189" i="39"/>
  <c r="L191" i="39" s="1"/>
  <c r="L207" i="39"/>
  <c r="N561" i="2"/>
  <c r="O169" i="34"/>
  <c r="O85" i="34"/>
  <c r="K371" i="39"/>
  <c r="K534" i="39"/>
  <c r="O161" i="34"/>
  <c r="Q486" i="33"/>
  <c r="K423" i="39"/>
  <c r="Q490" i="33"/>
  <c r="M688" i="32"/>
  <c r="P666" i="2"/>
  <c r="P674" i="2"/>
  <c r="M369" i="32"/>
  <c r="M494" i="32"/>
  <c r="S435" i="36"/>
  <c r="S526" i="36"/>
  <c r="S498" i="36"/>
  <c r="O195" i="30"/>
  <c r="M377" i="40"/>
  <c r="L223" i="39"/>
  <c r="L209" i="39"/>
  <c r="L111" i="39"/>
  <c r="Q149" i="2"/>
  <c r="L105" i="39"/>
  <c r="L183" i="39"/>
  <c r="L227" i="39"/>
  <c r="L371" i="40"/>
  <c r="K205" i="33"/>
  <c r="N367" i="2"/>
  <c r="N522" i="2"/>
  <c r="N349" i="2"/>
  <c r="N421" i="2"/>
  <c r="N498" i="2"/>
  <c r="R553" i="37"/>
  <c r="R555" i="37"/>
  <c r="K419" i="39"/>
  <c r="O219" i="34"/>
  <c r="O131" i="34"/>
  <c r="K500" i="39"/>
  <c r="K419" i="31"/>
  <c r="M113" i="31"/>
  <c r="P85" i="36"/>
  <c r="S195" i="35"/>
  <c r="P686" i="2"/>
  <c r="P676" i="31"/>
  <c r="M672" i="32"/>
  <c r="M680" i="32"/>
  <c r="M658" i="32"/>
  <c r="M484" i="32"/>
  <c r="Q648" i="39"/>
  <c r="Q656" i="39"/>
  <c r="Q664" i="39"/>
  <c r="Q672" i="39"/>
  <c r="Q680" i="39"/>
  <c r="Q688" i="39"/>
  <c r="Q540" i="39"/>
  <c r="N648" i="35"/>
  <c r="N680" i="35"/>
  <c r="M522" i="32"/>
  <c r="M526" i="32"/>
  <c r="P225" i="33"/>
  <c r="J221" i="39"/>
  <c r="Q229" i="34"/>
  <c r="J89" i="40"/>
  <c r="L195" i="33"/>
  <c r="P223" i="36"/>
  <c r="P117" i="36"/>
  <c r="M343" i="32"/>
  <c r="M351" i="32"/>
  <c r="P229" i="36"/>
  <c r="P217" i="36"/>
  <c r="P115" i="36"/>
  <c r="Q221" i="37"/>
  <c r="Q173" i="37"/>
  <c r="Q211" i="37"/>
  <c r="P514" i="30"/>
  <c r="P494" i="30"/>
  <c r="O445" i="38"/>
  <c r="O373" i="38"/>
  <c r="O544" i="38"/>
  <c r="O512" i="38"/>
  <c r="O437" i="38"/>
  <c r="O381" i="38"/>
  <c r="N343" i="30"/>
  <c r="N557" i="30"/>
  <c r="N476" i="30"/>
  <c r="N383" i="30"/>
  <c r="L189" i="35"/>
  <c r="L191" i="35" s="1"/>
  <c r="L107" i="35"/>
  <c r="L121" i="35"/>
  <c r="L101" i="35"/>
  <c r="L169" i="35"/>
  <c r="L145" i="35"/>
  <c r="L225" i="35"/>
  <c r="L229" i="35"/>
  <c r="L161" i="35"/>
  <c r="L223" i="35"/>
  <c r="L113" i="35"/>
  <c r="L197" i="35" s="1"/>
  <c r="L105" i="35"/>
  <c r="L203" i="35"/>
  <c r="L125" i="35"/>
  <c r="L215" i="35"/>
  <c r="L375" i="32"/>
  <c r="K357" i="39"/>
  <c r="K389" i="39"/>
  <c r="K429" i="39"/>
  <c r="K482" i="39"/>
  <c r="K520" i="39"/>
  <c r="L512" i="30"/>
  <c r="O225" i="34"/>
  <c r="L357" i="30"/>
  <c r="L397" i="30"/>
  <c r="L498" i="30"/>
  <c r="L349" i="32"/>
  <c r="L373" i="32"/>
  <c r="L429" i="32"/>
  <c r="L536" i="32"/>
  <c r="O83" i="34"/>
  <c r="O189" i="34"/>
  <c r="O191" i="34" s="1"/>
  <c r="O129" i="34"/>
  <c r="L482" i="32"/>
  <c r="K363" i="39"/>
  <c r="K403" i="39"/>
  <c r="K443" i="39"/>
  <c r="K480" i="39"/>
  <c r="K526" i="39"/>
  <c r="L383" i="30"/>
  <c r="K528" i="39"/>
  <c r="O115" i="34"/>
  <c r="O113" i="34"/>
  <c r="O109" i="34"/>
  <c r="O195" i="34"/>
  <c r="K379" i="39"/>
  <c r="K559" i="39"/>
  <c r="L553" i="30"/>
  <c r="L351" i="32"/>
  <c r="K373" i="39"/>
  <c r="K405" i="39"/>
  <c r="K445" i="39"/>
  <c r="K544" i="39"/>
  <c r="L421" i="30"/>
  <c r="O165" i="34"/>
  <c r="O127" i="34"/>
  <c r="L466" i="30"/>
  <c r="L349" i="30"/>
  <c r="L365" i="30"/>
  <c r="L381" i="30"/>
  <c r="L482" i="30"/>
  <c r="L490" i="30"/>
  <c r="L365" i="32"/>
  <c r="L381" i="32"/>
  <c r="L397" i="32"/>
  <c r="L421" i="32"/>
  <c r="L512" i="32"/>
  <c r="L528" i="32"/>
  <c r="O221" i="34"/>
  <c r="L391" i="30"/>
  <c r="O119" i="34"/>
  <c r="O171" i="34"/>
  <c r="O203" i="34"/>
  <c r="L466" i="32"/>
  <c r="L498" i="32"/>
  <c r="K347" i="39"/>
  <c r="K387" i="39"/>
  <c r="K427" i="39"/>
  <c r="K464" i="39"/>
  <c r="K510" i="39"/>
  <c r="K542" i="39"/>
  <c r="L439" i="30"/>
  <c r="O167" i="34"/>
  <c r="O103" i="34"/>
  <c r="O209" i="34"/>
  <c r="K530" i="39"/>
  <c r="K462" i="40"/>
  <c r="K508" i="40"/>
  <c r="K524" i="40"/>
  <c r="K387" i="33"/>
  <c r="P500" i="36"/>
  <c r="K480" i="40"/>
  <c r="P435" i="40"/>
  <c r="K417" i="40"/>
  <c r="K555" i="39"/>
  <c r="O183" i="34"/>
  <c r="L375" i="30"/>
  <c r="L476" i="30"/>
  <c r="L367" i="30"/>
  <c r="K341" i="39"/>
  <c r="K381" i="39"/>
  <c r="K421" i="39"/>
  <c r="K474" i="39"/>
  <c r="K512" i="39"/>
  <c r="L437" i="30"/>
  <c r="L528" i="30"/>
  <c r="O227" i="34"/>
  <c r="O99" i="34"/>
  <c r="O163" i="34"/>
  <c r="L405" i="30"/>
  <c r="L373" i="30"/>
  <c r="L389" i="30"/>
  <c r="L429" i="30"/>
  <c r="L445" i="30"/>
  <c r="L520" i="30"/>
  <c r="L536" i="30"/>
  <c r="L544" i="30"/>
  <c r="L341" i="32"/>
  <c r="L437" i="32"/>
  <c r="L544" i="32"/>
  <c r="L439" i="32"/>
  <c r="O157" i="34"/>
  <c r="O107" i="34"/>
  <c r="O147" i="34"/>
  <c r="L474" i="32"/>
  <c r="K355" i="39"/>
  <c r="K395" i="39"/>
  <c r="K435" i="39"/>
  <c r="K472" i="39"/>
  <c r="K518" i="39"/>
  <c r="L476" i="32"/>
  <c r="O175" i="34"/>
  <c r="O145" i="34"/>
  <c r="O87" i="34"/>
  <c r="O97" i="34"/>
  <c r="O125" i="34"/>
  <c r="L357" i="32"/>
  <c r="N347" i="40"/>
  <c r="O496" i="40"/>
  <c r="Q498" i="33"/>
  <c r="M365" i="31"/>
  <c r="Q516" i="37"/>
  <c r="Q391" i="37"/>
  <c r="K407" i="39"/>
  <c r="L682" i="36"/>
  <c r="L690" i="36"/>
  <c r="Q111" i="39"/>
  <c r="Q97" i="39"/>
  <c r="S405" i="31"/>
  <c r="O557" i="33"/>
  <c r="K476" i="39"/>
  <c r="O447" i="34"/>
  <c r="L433" i="32"/>
  <c r="K484" i="39"/>
  <c r="K480" i="31"/>
  <c r="S189" i="30"/>
  <c r="S191" i="30" s="1"/>
  <c r="K359" i="39"/>
  <c r="K534" i="31"/>
  <c r="K395" i="31"/>
  <c r="P431" i="30"/>
  <c r="O492" i="40"/>
  <c r="O546" i="34"/>
  <c r="O684" i="40"/>
  <c r="K435" i="31"/>
  <c r="L359" i="38"/>
  <c r="L468" i="38"/>
  <c r="N371" i="40"/>
  <c r="O472" i="40"/>
  <c r="O542" i="40"/>
  <c r="N518" i="40"/>
  <c r="L514" i="38"/>
  <c r="N395" i="40"/>
  <c r="O518" i="40"/>
  <c r="K387" i="31"/>
  <c r="N379" i="40"/>
  <c r="Q492" i="2"/>
  <c r="Q341" i="2"/>
  <c r="Q494" i="2"/>
  <c r="Q532" i="2"/>
  <c r="Q393" i="2"/>
  <c r="Q361" i="2"/>
  <c r="Q405" i="2"/>
  <c r="Q389" i="2"/>
  <c r="Q397" i="2"/>
  <c r="J183" i="38"/>
  <c r="Q217" i="37"/>
  <c r="L561" i="30"/>
  <c r="O660" i="40"/>
  <c r="O419" i="40"/>
  <c r="N526" i="40"/>
  <c r="O355" i="40"/>
  <c r="O427" i="40"/>
  <c r="O559" i="40"/>
  <c r="Q349" i="2"/>
  <c r="Q373" i="2"/>
  <c r="L169" i="33"/>
  <c r="S553" i="34"/>
  <c r="O500" i="34"/>
  <c r="N451" i="40"/>
  <c r="O668" i="40"/>
  <c r="O343" i="34"/>
  <c r="O492" i="34"/>
  <c r="O538" i="34"/>
  <c r="L439" i="38"/>
  <c r="O347" i="40"/>
  <c r="N472" i="40"/>
  <c r="O526" i="40"/>
  <c r="O455" i="34"/>
  <c r="L455" i="38"/>
  <c r="O395" i="40"/>
  <c r="O480" i="40"/>
  <c r="O383" i="34"/>
  <c r="Q381" i="2"/>
  <c r="Q359" i="33"/>
  <c r="Q530" i="33"/>
  <c r="Q375" i="33"/>
  <c r="Q351" i="33"/>
  <c r="Q367" i="33"/>
  <c r="Q474" i="33"/>
  <c r="Q343" i="33"/>
  <c r="Q395" i="33"/>
  <c r="Q357" i="2"/>
  <c r="K371" i="31"/>
  <c r="N660" i="35"/>
  <c r="P229" i="40"/>
  <c r="K555" i="31"/>
  <c r="K542" i="31"/>
  <c r="K347" i="31"/>
  <c r="K526" i="31"/>
  <c r="L353" i="32"/>
  <c r="O496" i="32"/>
  <c r="L169" i="39"/>
  <c r="L532" i="32"/>
  <c r="L401" i="30"/>
  <c r="S105" i="30"/>
  <c r="S109" i="30"/>
  <c r="S121" i="30"/>
  <c r="S101" i="30"/>
  <c r="S83" i="30"/>
  <c r="S159" i="30"/>
  <c r="S97" i="30"/>
  <c r="S129" i="30"/>
  <c r="S117" i="30"/>
  <c r="S113" i="30"/>
  <c r="S163" i="30"/>
  <c r="S125" i="30"/>
  <c r="S107" i="30"/>
  <c r="S179" i="30" s="1"/>
  <c r="S115" i="30"/>
  <c r="S167" i="30"/>
  <c r="L385" i="32"/>
  <c r="L377" i="32"/>
  <c r="L345" i="32"/>
  <c r="K361" i="39"/>
  <c r="K449" i="39"/>
  <c r="K524" i="39"/>
  <c r="K349" i="39"/>
  <c r="K377" i="39"/>
  <c r="K532" i="39"/>
  <c r="K401" i="39"/>
  <c r="K393" i="39"/>
  <c r="K470" i="39"/>
  <c r="K478" i="39"/>
  <c r="K453" i="39"/>
  <c r="K494" i="39"/>
  <c r="K385" i="39"/>
  <c r="K369" i="39"/>
  <c r="K441" i="39"/>
  <c r="K345" i="39"/>
  <c r="K417" i="39"/>
  <c r="K353" i="39"/>
  <c r="K540" i="39"/>
  <c r="K462" i="39"/>
  <c r="K516" i="39"/>
  <c r="K425" i="39"/>
  <c r="K433" i="39"/>
  <c r="K367" i="39"/>
  <c r="K399" i="39"/>
  <c r="K508" i="39"/>
  <c r="K431" i="39"/>
  <c r="K383" i="39"/>
  <c r="L393" i="30"/>
  <c r="L433" i="30"/>
  <c r="L441" i="30"/>
  <c r="L516" i="30"/>
  <c r="L540" i="30"/>
  <c r="K379" i="31"/>
  <c r="K427" i="31"/>
  <c r="K472" i="31"/>
  <c r="L361" i="32"/>
  <c r="L524" i="32"/>
  <c r="O375" i="34"/>
  <c r="L447" i="38"/>
  <c r="K375" i="39"/>
  <c r="K546" i="39"/>
  <c r="O391" i="34"/>
  <c r="L492" i="38"/>
  <c r="K455" i="39"/>
  <c r="S149" i="30"/>
  <c r="O109" i="35"/>
  <c r="O181" i="35" s="1"/>
  <c r="L213" i="39"/>
  <c r="J227" i="34"/>
  <c r="L377" i="30"/>
  <c r="L387" i="32"/>
  <c r="L347" i="32"/>
  <c r="L407" i="32"/>
  <c r="L355" i="32"/>
  <c r="L464" i="32"/>
  <c r="L500" i="32"/>
  <c r="L496" i="32"/>
  <c r="L359" i="32"/>
  <c r="L371" i="32"/>
  <c r="L492" i="32"/>
  <c r="L530" i="32"/>
  <c r="L514" i="32"/>
  <c r="L443" i="32"/>
  <c r="L419" i="32"/>
  <c r="L363" i="32"/>
  <c r="L468" i="32"/>
  <c r="L395" i="32"/>
  <c r="L399" i="32"/>
  <c r="L367" i="32"/>
  <c r="L480" i="32"/>
  <c r="L534" i="32"/>
  <c r="L518" i="32"/>
  <c r="L447" i="32"/>
  <c r="L427" i="32"/>
  <c r="L538" i="32"/>
  <c r="L431" i="32"/>
  <c r="L339" i="32"/>
  <c r="L542" i="32"/>
  <c r="L526" i="32"/>
  <c r="L417" i="32"/>
  <c r="L403" i="32"/>
  <c r="L472" i="32"/>
  <c r="L510" i="32"/>
  <c r="L435" i="32"/>
  <c r="L379" i="32"/>
  <c r="L391" i="32"/>
  <c r="L522" i="32"/>
  <c r="L462" i="32"/>
  <c r="L451" i="32"/>
  <c r="L393" i="32"/>
  <c r="L462" i="30"/>
  <c r="S169" i="30"/>
  <c r="S99" i="30"/>
  <c r="K451" i="31"/>
  <c r="L494" i="30"/>
  <c r="O397" i="40"/>
  <c r="O524" i="40"/>
  <c r="O357" i="40"/>
  <c r="O433" i="40"/>
  <c r="O678" i="40"/>
  <c r="O536" i="40"/>
  <c r="O674" i="40"/>
  <c r="O666" i="40"/>
  <c r="O512" i="40"/>
  <c r="O365" i="40"/>
  <c r="O373" i="40"/>
  <c r="O662" i="40"/>
  <c r="O429" i="40"/>
  <c r="O654" i="40"/>
  <c r="O466" i="40"/>
  <c r="O470" i="40"/>
  <c r="O349" i="40"/>
  <c r="O453" i="40"/>
  <c r="O341" i="40"/>
  <c r="O421" i="40"/>
  <c r="O437" i="40"/>
  <c r="O498" i="40"/>
  <c r="O482" i="40"/>
  <c r="O361" i="40"/>
  <c r="O646" i="40"/>
  <c r="O670" i="40"/>
  <c r="O520" i="40"/>
  <c r="O405" i="40"/>
  <c r="O686" i="40"/>
  <c r="O445" i="40"/>
  <c r="O528" i="40"/>
  <c r="O381" i="40"/>
  <c r="O676" i="40"/>
  <c r="O387" i="40"/>
  <c r="O389" i="40"/>
  <c r="O345" i="40"/>
  <c r="O544" i="40"/>
  <c r="O658" i="40"/>
  <c r="N437" i="40"/>
  <c r="N536" i="40"/>
  <c r="N512" i="40"/>
  <c r="N389" i="40"/>
  <c r="N357" i="40"/>
  <c r="N498" i="40"/>
  <c r="N482" i="40"/>
  <c r="N445" i="40"/>
  <c r="N532" i="40"/>
  <c r="N401" i="40"/>
  <c r="N365" i="40"/>
  <c r="N466" i="40"/>
  <c r="N449" i="40"/>
  <c r="N544" i="40"/>
  <c r="N405" i="40"/>
  <c r="N373" i="40"/>
  <c r="N341" i="40"/>
  <c r="N421" i="40"/>
  <c r="N381" i="40"/>
  <c r="N353" i="40"/>
  <c r="N349" i="40"/>
  <c r="N520" i="40"/>
  <c r="N429" i="40"/>
  <c r="N397" i="40"/>
  <c r="N528" i="40"/>
  <c r="N453" i="40"/>
  <c r="N542" i="40"/>
  <c r="L353" i="30"/>
  <c r="L417" i="30"/>
  <c r="K443" i="31"/>
  <c r="K496" i="31"/>
  <c r="L486" i="32"/>
  <c r="O351" i="34"/>
  <c r="O476" i="34"/>
  <c r="L343" i="38"/>
  <c r="L476" i="38"/>
  <c r="K439" i="39"/>
  <c r="O464" i="40"/>
  <c r="S123" i="30"/>
  <c r="L401" i="32"/>
  <c r="L351" i="38"/>
  <c r="K468" i="39"/>
  <c r="O435" i="40"/>
  <c r="S217" i="30"/>
  <c r="M137" i="17"/>
  <c r="L355" i="30"/>
  <c r="L387" i="30"/>
  <c r="L395" i="30"/>
  <c r="L492" i="30"/>
  <c r="L363" i="30"/>
  <c r="L351" i="30"/>
  <c r="L359" i="30"/>
  <c r="L403" i="30"/>
  <c r="L464" i="30"/>
  <c r="L379" i="30"/>
  <c r="L542" i="30"/>
  <c r="L526" i="30"/>
  <c r="L510" i="30"/>
  <c r="L447" i="30"/>
  <c r="L427" i="30"/>
  <c r="L371" i="30"/>
  <c r="L496" i="30"/>
  <c r="L339" i="30"/>
  <c r="L546" i="30"/>
  <c r="L530" i="30"/>
  <c r="L514" i="30"/>
  <c r="L455" i="30"/>
  <c r="L431" i="30"/>
  <c r="L480" i="30"/>
  <c r="L518" i="30"/>
  <c r="L451" i="30"/>
  <c r="L538" i="30"/>
  <c r="L508" i="30"/>
  <c r="L443" i="30"/>
  <c r="L347" i="30"/>
  <c r="L522" i="30"/>
  <c r="L419" i="30"/>
  <c r="L449" i="30"/>
  <c r="L534" i="30"/>
  <c r="L486" i="30"/>
  <c r="L369" i="30"/>
  <c r="L435" i="30"/>
  <c r="S520" i="34"/>
  <c r="S393" i="34"/>
  <c r="S512" i="34"/>
  <c r="S377" i="34"/>
  <c r="S405" i="34"/>
  <c r="S341" i="34"/>
  <c r="S365" i="34"/>
  <c r="S544" i="34"/>
  <c r="S345" i="34"/>
  <c r="S373" i="34"/>
  <c r="S397" i="34"/>
  <c r="S536" i="34"/>
  <c r="S528" i="34"/>
  <c r="S357" i="34"/>
  <c r="S381" i="34"/>
  <c r="S367" i="34"/>
  <c r="S389" i="34"/>
  <c r="S349" i="34"/>
  <c r="S361" i="34"/>
  <c r="S500" i="34"/>
  <c r="S161" i="30"/>
  <c r="S399" i="34"/>
  <c r="O345" i="34"/>
  <c r="O377" i="34"/>
  <c r="O437" i="34"/>
  <c r="O385" i="34"/>
  <c r="O369" i="34"/>
  <c r="O540" i="34"/>
  <c r="O544" i="34"/>
  <c r="O417" i="34"/>
  <c r="O508" i="34"/>
  <c r="O462" i="34"/>
  <c r="O441" i="34"/>
  <c r="O512" i="34"/>
  <c r="O365" i="34"/>
  <c r="O433" i="34"/>
  <c r="O393" i="34"/>
  <c r="O470" i="34"/>
  <c r="O524" i="34"/>
  <c r="O425" i="34"/>
  <c r="O401" i="34"/>
  <c r="O349" i="34"/>
  <c r="O407" i="34"/>
  <c r="O532" i="34"/>
  <c r="O516" i="34"/>
  <c r="O466" i="34"/>
  <c r="O449" i="34"/>
  <c r="O478" i="34"/>
  <c r="O361" i="34"/>
  <c r="O353" i="34"/>
  <c r="O439" i="34"/>
  <c r="O522" i="34"/>
  <c r="O486" i="34"/>
  <c r="L532" i="38"/>
  <c r="L441" i="38"/>
  <c r="L401" i="38"/>
  <c r="L373" i="38"/>
  <c r="L345" i="38"/>
  <c r="L494" i="38"/>
  <c r="L536" i="38"/>
  <c r="L449" i="38"/>
  <c r="L417" i="38"/>
  <c r="L369" i="38"/>
  <c r="L478" i="38"/>
  <c r="L540" i="38"/>
  <c r="L508" i="38"/>
  <c r="L425" i="38"/>
  <c r="L377" i="38"/>
  <c r="L516" i="38"/>
  <c r="L433" i="38"/>
  <c r="L353" i="38"/>
  <c r="L393" i="38"/>
  <c r="L470" i="38"/>
  <c r="L462" i="38"/>
  <c r="L524" i="38"/>
  <c r="L445" i="38"/>
  <c r="L361" i="38"/>
  <c r="L399" i="38"/>
  <c r="L385" i="38"/>
  <c r="L484" i="38"/>
  <c r="L524" i="30"/>
  <c r="K339" i="31"/>
  <c r="K403" i="31"/>
  <c r="K464" i="31"/>
  <c r="L425" i="32"/>
  <c r="O359" i="34"/>
  <c r="O423" i="34"/>
  <c r="L367" i="38"/>
  <c r="L500" i="38"/>
  <c r="K492" i="39"/>
  <c r="N510" i="40"/>
  <c r="L345" i="30"/>
  <c r="L470" i="32"/>
  <c r="S492" i="34"/>
  <c r="L423" i="38"/>
  <c r="K391" i="39"/>
  <c r="K514" i="39"/>
  <c r="O451" i="40"/>
  <c r="R441" i="37"/>
  <c r="L557" i="30"/>
  <c r="L508" i="32"/>
  <c r="L449" i="32"/>
  <c r="L532" i="30"/>
  <c r="L478" i="32"/>
  <c r="K385" i="31"/>
  <c r="K401" i="31"/>
  <c r="K482" i="31"/>
  <c r="K341" i="31"/>
  <c r="K405" i="31"/>
  <c r="K433" i="31"/>
  <c r="K397" i="31"/>
  <c r="K498" i="31"/>
  <c r="K429" i="31"/>
  <c r="K357" i="31"/>
  <c r="K512" i="31"/>
  <c r="K421" i="31"/>
  <c r="K544" i="31"/>
  <c r="K445" i="31"/>
  <c r="K462" i="31"/>
  <c r="K536" i="31"/>
  <c r="K381" i="31"/>
  <c r="K449" i="31"/>
  <c r="K466" i="31"/>
  <c r="K373" i="31"/>
  <c r="K349" i="31"/>
  <c r="K437" i="31"/>
  <c r="K365" i="31"/>
  <c r="K389" i="31"/>
  <c r="K528" i="31"/>
  <c r="K524" i="31"/>
  <c r="K520" i="31"/>
  <c r="K441" i="31"/>
  <c r="K453" i="31"/>
  <c r="L540" i="32"/>
  <c r="K510" i="31"/>
  <c r="L361" i="30"/>
  <c r="L385" i="30"/>
  <c r="L425" i="30"/>
  <c r="L470" i="30"/>
  <c r="K355" i="31"/>
  <c r="L441" i="32"/>
  <c r="L516" i="32"/>
  <c r="O468" i="34"/>
  <c r="L391" i="38"/>
  <c r="L530" i="38"/>
  <c r="K351" i="39"/>
  <c r="K522" i="39"/>
  <c r="O363" i="40"/>
  <c r="O510" i="40"/>
  <c r="K363" i="31"/>
  <c r="L494" i="32"/>
  <c r="O514" i="34"/>
  <c r="L431" i="38"/>
  <c r="K447" i="39"/>
  <c r="O379" i="40"/>
  <c r="N496" i="40"/>
  <c r="M89" i="38"/>
  <c r="Q223" i="34"/>
  <c r="N125" i="37"/>
  <c r="S84" i="44" s="1"/>
  <c r="K542" i="33"/>
  <c r="Q89" i="36"/>
  <c r="M127" i="31"/>
  <c r="K128" i="59"/>
  <c r="N223" i="39"/>
  <c r="M553" i="31"/>
  <c r="Q510" i="37"/>
  <c r="M482" i="31"/>
  <c r="Q343" i="37"/>
  <c r="Q347" i="37"/>
  <c r="M379" i="31"/>
  <c r="Q538" i="37"/>
  <c r="N223" i="35"/>
  <c r="N183" i="35"/>
  <c r="O553" i="39"/>
  <c r="O559" i="39"/>
  <c r="N561" i="37"/>
  <c r="N557" i="37"/>
  <c r="R498" i="35"/>
  <c r="R555" i="35"/>
  <c r="P405" i="39"/>
  <c r="P561" i="39"/>
  <c r="O553" i="37"/>
  <c r="O559" i="37"/>
  <c r="L510" i="33"/>
  <c r="L561" i="33"/>
  <c r="L553" i="33"/>
  <c r="L557" i="33"/>
  <c r="L559" i="39"/>
  <c r="L553" i="39"/>
  <c r="N213" i="30"/>
  <c r="N165" i="30"/>
  <c r="N167" i="30"/>
  <c r="N175" i="30"/>
  <c r="Q205" i="32"/>
  <c r="Q183" i="32"/>
  <c r="P169" i="39"/>
  <c r="U111" i="44" s="1"/>
  <c r="N89" i="36"/>
  <c r="N183" i="36"/>
  <c r="K492" i="32"/>
  <c r="K553" i="32"/>
  <c r="K557" i="32"/>
  <c r="K383" i="32"/>
  <c r="K561" i="32"/>
  <c r="N183" i="30"/>
  <c r="M421" i="31"/>
  <c r="Q405" i="37"/>
  <c r="M464" i="31"/>
  <c r="Q443" i="37"/>
  <c r="O561" i="39"/>
  <c r="P553" i="39"/>
  <c r="M183" i="38"/>
  <c r="N89" i="35"/>
  <c r="J646" i="34"/>
  <c r="N147" i="30"/>
  <c r="O145" i="37"/>
  <c r="K125" i="38"/>
  <c r="K129" i="38"/>
  <c r="K229" i="38"/>
  <c r="K215" i="32"/>
  <c r="R89" i="38"/>
  <c r="J221" i="34"/>
  <c r="K171" i="38"/>
  <c r="K119" i="38"/>
  <c r="L171" i="39"/>
  <c r="L151" i="39"/>
  <c r="L129" i="39"/>
  <c r="L115" i="39"/>
  <c r="L165" i="39"/>
  <c r="L101" i="39"/>
  <c r="L123" i="39"/>
  <c r="K161" i="38"/>
  <c r="L219" i="33"/>
  <c r="K213" i="32"/>
  <c r="L478" i="40"/>
  <c r="L427" i="40"/>
  <c r="L555" i="40"/>
  <c r="K99" i="33"/>
  <c r="L518" i="40"/>
  <c r="N399" i="2"/>
  <c r="N476" i="2"/>
  <c r="N341" i="2"/>
  <c r="N373" i="2"/>
  <c r="N405" i="2"/>
  <c r="N453" i="2"/>
  <c r="N490" i="2"/>
  <c r="N528" i="2"/>
  <c r="N555" i="2"/>
  <c r="R173" i="36"/>
  <c r="K175" i="33"/>
  <c r="K203" i="33"/>
  <c r="R425" i="37"/>
  <c r="L532" i="40"/>
  <c r="Q203" i="37"/>
  <c r="S213" i="39"/>
  <c r="K117" i="32"/>
  <c r="K227" i="32"/>
  <c r="K557" i="38"/>
  <c r="J223" i="37"/>
  <c r="K83" i="38"/>
  <c r="K107" i="38"/>
  <c r="K167" i="38"/>
  <c r="L219" i="39"/>
  <c r="L125" i="39"/>
  <c r="L195" i="39"/>
  <c r="L103" i="39"/>
  <c r="M47" i="59"/>
  <c r="K157" i="32"/>
  <c r="L363" i="40"/>
  <c r="K131" i="33"/>
  <c r="K217" i="33"/>
  <c r="N375" i="2"/>
  <c r="N439" i="2"/>
  <c r="N546" i="2"/>
  <c r="N365" i="2"/>
  <c r="N397" i="2"/>
  <c r="N445" i="2"/>
  <c r="N520" i="2"/>
  <c r="S157" i="39"/>
  <c r="K109" i="33"/>
  <c r="S209" i="39"/>
  <c r="N553" i="2"/>
  <c r="N553" i="30"/>
  <c r="N375" i="30"/>
  <c r="R369" i="37"/>
  <c r="O557" i="32"/>
  <c r="Q183" i="37"/>
  <c r="P538" i="36"/>
  <c r="M225" i="38"/>
  <c r="N215" i="30"/>
  <c r="Q209" i="37"/>
  <c r="N159" i="30"/>
  <c r="K435" i="33"/>
  <c r="L536" i="35"/>
  <c r="Q207" i="37"/>
  <c r="Q227" i="37"/>
  <c r="K443" i="33"/>
  <c r="P439" i="36"/>
  <c r="R377" i="37"/>
  <c r="R462" i="37"/>
  <c r="L353" i="40"/>
  <c r="P393" i="40"/>
  <c r="L486" i="40"/>
  <c r="S225" i="39"/>
  <c r="P341" i="36"/>
  <c r="R375" i="37"/>
  <c r="N395" i="2"/>
  <c r="N89" i="39"/>
  <c r="Q221" i="36"/>
  <c r="N171" i="30"/>
  <c r="P557" i="40"/>
  <c r="K510" i="33"/>
  <c r="P407" i="36"/>
  <c r="Q213" i="37"/>
  <c r="S229" i="39"/>
  <c r="L553" i="35"/>
  <c r="P553" i="36"/>
  <c r="K353" i="33"/>
  <c r="L492" i="40"/>
  <c r="N464" i="2"/>
  <c r="K363" i="33"/>
  <c r="K518" i="33"/>
  <c r="L520" i="35"/>
  <c r="P423" i="36"/>
  <c r="P455" i="36"/>
  <c r="P522" i="36"/>
  <c r="K557" i="33"/>
  <c r="K555" i="33"/>
  <c r="K478" i="33"/>
  <c r="P455" i="40"/>
  <c r="N526" i="2"/>
  <c r="Q399" i="34"/>
  <c r="Q524" i="34"/>
  <c r="Q353" i="34"/>
  <c r="Q345" i="34"/>
  <c r="Q468" i="34"/>
  <c r="Q532" i="34"/>
  <c r="Q401" i="34"/>
  <c r="Q361" i="34"/>
  <c r="Q540" i="34"/>
  <c r="Q466" i="34"/>
  <c r="Q512" i="34"/>
  <c r="Q516" i="34"/>
  <c r="Q393" i="34"/>
  <c r="Q367" i="34"/>
  <c r="Q385" i="34"/>
  <c r="Q544" i="34"/>
  <c r="Q351" i="34"/>
  <c r="Q369" i="34"/>
  <c r="Q492" i="34"/>
  <c r="Q496" i="34"/>
  <c r="Q377" i="34"/>
  <c r="Q498" i="34"/>
  <c r="Q508" i="34"/>
  <c r="Q383" i="34"/>
  <c r="Q482" i="34"/>
  <c r="L145" i="34"/>
  <c r="L99" i="34"/>
  <c r="L113" i="34"/>
  <c r="L197" i="34" s="1"/>
  <c r="L147" i="34"/>
  <c r="L189" i="34"/>
  <c r="L191" i="34" s="1"/>
  <c r="L173" i="34"/>
  <c r="L129" i="34"/>
  <c r="L203" i="34"/>
  <c r="L111" i="34"/>
  <c r="L107" i="34"/>
  <c r="L105" i="34"/>
  <c r="L131" i="34"/>
  <c r="L157" i="34"/>
  <c r="L125" i="34"/>
  <c r="L219" i="34"/>
  <c r="K89" i="59"/>
  <c r="L89" i="59"/>
  <c r="R145" i="36"/>
  <c r="R167" i="36"/>
  <c r="R105" i="36"/>
  <c r="R171" i="36"/>
  <c r="R117" i="36"/>
  <c r="R103" i="36"/>
  <c r="R147" i="36"/>
  <c r="R175" i="36"/>
  <c r="R101" i="36"/>
  <c r="R129" i="36"/>
  <c r="R87" i="36"/>
  <c r="R157" i="36"/>
  <c r="R115" i="36"/>
  <c r="R127" i="36"/>
  <c r="R131" i="36"/>
  <c r="R97" i="36"/>
  <c r="R165" i="36"/>
  <c r="R99" i="36"/>
  <c r="R159" i="36"/>
  <c r="R85" i="36"/>
  <c r="R111" i="36"/>
  <c r="R123" i="36"/>
  <c r="R125" i="36"/>
  <c r="R163" i="36"/>
  <c r="R151" i="36"/>
  <c r="R161" i="36"/>
  <c r="R109" i="36"/>
  <c r="R121" i="36"/>
  <c r="R107" i="36"/>
  <c r="K147" i="40"/>
  <c r="K219" i="40"/>
  <c r="K195" i="40"/>
  <c r="K149" i="40"/>
  <c r="K207" i="40"/>
  <c r="K171" i="40"/>
  <c r="K107" i="40"/>
  <c r="K131" i="40"/>
  <c r="K101" i="40"/>
  <c r="K175" i="40"/>
  <c r="K113" i="40"/>
  <c r="K223" i="40"/>
  <c r="K87" i="40"/>
  <c r="K221" i="40"/>
  <c r="K229" i="40"/>
  <c r="K85" i="40"/>
  <c r="K151" i="40"/>
  <c r="K203" i="40"/>
  <c r="K99" i="40"/>
  <c r="K209" i="40"/>
  <c r="K165" i="40"/>
  <c r="K189" i="40"/>
  <c r="K191" i="40" s="1"/>
  <c r="K217" i="40"/>
  <c r="K161" i="40"/>
  <c r="K159" i="40"/>
  <c r="K97" i="40"/>
  <c r="K373" i="40"/>
  <c r="K395" i="40"/>
  <c r="K555" i="40"/>
  <c r="K349" i="40"/>
  <c r="K437" i="40"/>
  <c r="K690" i="40"/>
  <c r="K357" i="40"/>
  <c r="K429" i="40"/>
  <c r="K528" i="40"/>
  <c r="K692" i="40"/>
  <c r="K674" i="40"/>
  <c r="K650" i="40"/>
  <c r="K482" i="40"/>
  <c r="K379" i="40"/>
  <c r="K494" i="40"/>
  <c r="K526" i="40"/>
  <c r="K470" i="40"/>
  <c r="K455" i="40"/>
  <c r="K668" i="40"/>
  <c r="K421" i="40"/>
  <c r="K419" i="40"/>
  <c r="K397" i="40"/>
  <c r="K646" i="40"/>
  <c r="K684" i="40"/>
  <c r="K405" i="40"/>
  <c r="K520" i="40"/>
  <c r="K680" i="40"/>
  <c r="K484" i="40"/>
  <c r="K466" i="40"/>
  <c r="K347" i="40"/>
  <c r="K351" i="40"/>
  <c r="K399" i="40"/>
  <c r="K512" i="40"/>
  <c r="K451" i="40"/>
  <c r="K468" i="40"/>
  <c r="K656" i="40"/>
  <c r="K670" i="40"/>
  <c r="K369" i="40"/>
  <c r="K672" i="40"/>
  <c r="K536" i="40"/>
  <c r="K492" i="40"/>
  <c r="K447" i="40"/>
  <c r="K367" i="40"/>
  <c r="K518" i="40"/>
  <c r="K363" i="40"/>
  <c r="K371" i="40"/>
  <c r="K686" i="40"/>
  <c r="K403" i="40"/>
  <c r="K652" i="40"/>
  <c r="K431" i="40"/>
  <c r="K510" i="40"/>
  <c r="K423" i="40"/>
  <c r="K439" i="40"/>
  <c r="K365" i="40"/>
  <c r="K339" i="40"/>
  <c r="K341" i="40"/>
  <c r="K522" i="40"/>
  <c r="K496" i="40"/>
  <c r="K401" i="40"/>
  <c r="K678" i="40"/>
  <c r="K648" i="40"/>
  <c r="K472" i="40"/>
  <c r="K343" i="40"/>
  <c r="K542" i="40"/>
  <c r="K514" i="40"/>
  <c r="K544" i="40"/>
  <c r="K381" i="40"/>
  <c r="K435" i="40"/>
  <c r="K676" i="40"/>
  <c r="K445" i="40"/>
  <c r="K375" i="40"/>
  <c r="K660" i="40"/>
  <c r="K662" i="40"/>
  <c r="K453" i="40"/>
  <c r="K389" i="40"/>
  <c r="K654" i="40"/>
  <c r="K443" i="40"/>
  <c r="K355" i="40"/>
  <c r="K530" i="40"/>
  <c r="K498" i="40"/>
  <c r="K383" i="40"/>
  <c r="P470" i="30"/>
  <c r="P546" i="30"/>
  <c r="P522" i="30"/>
  <c r="P451" i="30"/>
  <c r="P423" i="30"/>
  <c r="P347" i="30"/>
  <c r="P371" i="30"/>
  <c r="P395" i="30"/>
  <c r="P449" i="30"/>
  <c r="P516" i="30"/>
  <c r="P532" i="30"/>
  <c r="P518" i="30"/>
  <c r="P435" i="30"/>
  <c r="P401" i="30"/>
  <c r="P377" i="30"/>
  <c r="P526" i="30"/>
  <c r="P427" i="30"/>
  <c r="P361" i="30"/>
  <c r="P355" i="30"/>
  <c r="P383" i="30"/>
  <c r="P417" i="30"/>
  <c r="P441" i="30"/>
  <c r="P508" i="30"/>
  <c r="P538" i="30"/>
  <c r="P443" i="30"/>
  <c r="P385" i="30"/>
  <c r="P345" i="30"/>
  <c r="P363" i="30"/>
  <c r="P399" i="30"/>
  <c r="P433" i="30"/>
  <c r="P512" i="30"/>
  <c r="P540" i="30"/>
  <c r="P510" i="30"/>
  <c r="P393" i="30"/>
  <c r="P341" i="30"/>
  <c r="P379" i="30"/>
  <c r="P429" i="30"/>
  <c r="P520" i="30"/>
  <c r="P455" i="30"/>
  <c r="P369" i="30"/>
  <c r="P367" i="30"/>
  <c r="P445" i="30"/>
  <c r="P536" i="30"/>
  <c r="P419" i="30"/>
  <c r="P353" i="30"/>
  <c r="P387" i="30"/>
  <c r="P544" i="30"/>
  <c r="P405" i="30"/>
  <c r="P403" i="30"/>
  <c r="P453" i="30"/>
  <c r="P534" i="30"/>
  <c r="P373" i="30"/>
  <c r="P339" i="30"/>
  <c r="P425" i="30"/>
  <c r="P524" i="30"/>
  <c r="O431" i="38"/>
  <c r="O508" i="38"/>
  <c r="O455" i="38"/>
  <c r="O407" i="38"/>
  <c r="O439" i="38"/>
  <c r="O449" i="38"/>
  <c r="O383" i="38"/>
  <c r="O500" i="38"/>
  <c r="O447" i="38"/>
  <c r="O353" i="38"/>
  <c r="O385" i="38"/>
  <c r="O478" i="38"/>
  <c r="O367" i="38"/>
  <c r="O514" i="38"/>
  <c r="O472" i="38"/>
  <c r="O391" i="38"/>
  <c r="O468" i="38"/>
  <c r="O518" i="38"/>
  <c r="O351" i="38"/>
  <c r="O526" i="38"/>
  <c r="O379" i="38"/>
  <c r="O369" i="38"/>
  <c r="O401" i="38"/>
  <c r="O427" i="38"/>
  <c r="O492" i="38"/>
  <c r="O530" i="38"/>
  <c r="O524" i="38"/>
  <c r="O417" i="38"/>
  <c r="O464" i="38"/>
  <c r="O425" i="38"/>
  <c r="O419" i="38"/>
  <c r="O349" i="38"/>
  <c r="O397" i="38"/>
  <c r="O443" i="38"/>
  <c r="O343" i="38"/>
  <c r="O433" i="38"/>
  <c r="O538" i="38"/>
  <c r="O516" i="38"/>
  <c r="O441" i="38"/>
  <c r="O435" i="38"/>
  <c r="O377" i="38"/>
  <c r="O387" i="38"/>
  <c r="O375" i="38"/>
  <c r="O484" i="38"/>
  <c r="O476" i="38"/>
  <c r="O540" i="38"/>
  <c r="O451" i="38"/>
  <c r="O393" i="38"/>
  <c r="O462" i="38"/>
  <c r="O423" i="38"/>
  <c r="O359" i="38"/>
  <c r="O532" i="38"/>
  <c r="O534" i="38"/>
  <c r="O347" i="38"/>
  <c r="O345" i="38"/>
  <c r="O355" i="38"/>
  <c r="O494" i="38"/>
  <c r="O546" i="38"/>
  <c r="O522" i="38"/>
  <c r="O482" i="38"/>
  <c r="O399" i="38"/>
  <c r="O363" i="38"/>
  <c r="O361" i="38"/>
  <c r="O371" i="38"/>
  <c r="N524" i="30"/>
  <c r="N347" i="30"/>
  <c r="N425" i="30"/>
  <c r="N371" i="30"/>
  <c r="N417" i="30"/>
  <c r="N464" i="30"/>
  <c r="N496" i="30"/>
  <c r="N441" i="30"/>
  <c r="N355" i="30"/>
  <c r="N449" i="30"/>
  <c r="N387" i="30"/>
  <c r="N367" i="30"/>
  <c r="N421" i="30"/>
  <c r="N528" i="30"/>
  <c r="N540" i="30"/>
  <c r="N516" i="30"/>
  <c r="N379" i="30"/>
  <c r="N395" i="30"/>
  <c r="N437" i="30"/>
  <c r="N484" i="30"/>
  <c r="N351" i="30"/>
  <c r="N399" i="30"/>
  <c r="N532" i="30"/>
  <c r="N455" i="30"/>
  <c r="N534" i="30"/>
  <c r="N518" i="30"/>
  <c r="N490" i="30"/>
  <c r="N474" i="30"/>
  <c r="N451" i="30"/>
  <c r="N439" i="30"/>
  <c r="N423" i="30"/>
  <c r="N397" i="30"/>
  <c r="N381" i="30"/>
  <c r="N365" i="30"/>
  <c r="N349" i="30"/>
  <c r="N403" i="30"/>
  <c r="N339" i="30"/>
  <c r="N520" i="30"/>
  <c r="N546" i="30"/>
  <c r="N530" i="30"/>
  <c r="N514" i="30"/>
  <c r="N486" i="30"/>
  <c r="N470" i="30"/>
  <c r="N510" i="30"/>
  <c r="N435" i="30"/>
  <c r="N419" i="30"/>
  <c r="N393" i="30"/>
  <c r="N377" i="30"/>
  <c r="N361" i="30"/>
  <c r="N345" i="30"/>
  <c r="N429" i="30"/>
  <c r="N433" i="30"/>
  <c r="N445" i="30"/>
  <c r="N512" i="30"/>
  <c r="N542" i="30"/>
  <c r="N526" i="30"/>
  <c r="N498" i="30"/>
  <c r="N482" i="30"/>
  <c r="N466" i="30"/>
  <c r="N447" i="30"/>
  <c r="N431" i="30"/>
  <c r="N405" i="30"/>
  <c r="N389" i="30"/>
  <c r="N373" i="30"/>
  <c r="N357" i="30"/>
  <c r="N341" i="30"/>
  <c r="N453" i="30"/>
  <c r="N363" i="30"/>
  <c r="N480" i="30"/>
  <c r="N391" i="30"/>
  <c r="N508" i="30"/>
  <c r="N538" i="30"/>
  <c r="N522" i="30"/>
  <c r="N494" i="30"/>
  <c r="N478" i="30"/>
  <c r="N462" i="30"/>
  <c r="N443" i="30"/>
  <c r="N427" i="30"/>
  <c r="N401" i="30"/>
  <c r="N385" i="30"/>
  <c r="N369" i="30"/>
  <c r="N353" i="30"/>
  <c r="P381" i="30"/>
  <c r="P421" i="30"/>
  <c r="O395" i="38"/>
  <c r="K391" i="40"/>
  <c r="K546" i="40"/>
  <c r="N510" i="2"/>
  <c r="N207" i="30"/>
  <c r="N209" i="30"/>
  <c r="N195" i="30"/>
  <c r="N219" i="30"/>
  <c r="P351" i="30"/>
  <c r="P439" i="30"/>
  <c r="P530" i="30"/>
  <c r="R83" i="36"/>
  <c r="K441" i="40"/>
  <c r="O559" i="38"/>
  <c r="K119" i="33"/>
  <c r="K85" i="33"/>
  <c r="K97" i="33"/>
  <c r="K83" i="33"/>
  <c r="K101" i="33"/>
  <c r="K169" i="33"/>
  <c r="K117" i="33"/>
  <c r="K215" i="33"/>
  <c r="K159" i="33"/>
  <c r="K223" i="33"/>
  <c r="K163" i="33"/>
  <c r="K165" i="33"/>
  <c r="K113" i="33"/>
  <c r="K213" i="33"/>
  <c r="K87" i="33"/>
  <c r="K171" i="33"/>
  <c r="K195" i="33"/>
  <c r="R349" i="37"/>
  <c r="R540" i="37"/>
  <c r="R524" i="37"/>
  <c r="R508" i="37"/>
  <c r="R395" i="37"/>
  <c r="R379" i="37"/>
  <c r="R445" i="37"/>
  <c r="R421" i="37"/>
  <c r="R363" i="37"/>
  <c r="R347" i="37"/>
  <c r="R393" i="37"/>
  <c r="R353" i="37"/>
  <c r="R419" i="37"/>
  <c r="R451" i="37"/>
  <c r="R498" i="37"/>
  <c r="R373" i="37"/>
  <c r="R341" i="37"/>
  <c r="R389" i="37"/>
  <c r="R526" i="37"/>
  <c r="R423" i="37"/>
  <c r="R365" i="37"/>
  <c r="R544" i="37"/>
  <c r="R520" i="37"/>
  <c r="R403" i="37"/>
  <c r="R383" i="37"/>
  <c r="R480" i="37"/>
  <c r="R453" i="37"/>
  <c r="R429" i="37"/>
  <c r="R359" i="37"/>
  <c r="R339" i="37"/>
  <c r="R345" i="37"/>
  <c r="R427" i="37"/>
  <c r="R538" i="37"/>
  <c r="R405" i="37"/>
  <c r="R490" i="37"/>
  <c r="R474" i="37"/>
  <c r="R397" i="37"/>
  <c r="R528" i="37"/>
  <c r="R381" i="37"/>
  <c r="R512" i="37"/>
  <c r="R387" i="37"/>
  <c r="R476" i="37"/>
  <c r="R437" i="37"/>
  <c r="R367" i="37"/>
  <c r="R385" i="37"/>
  <c r="R510" i="37"/>
  <c r="R470" i="37"/>
  <c r="R536" i="37"/>
  <c r="R407" i="37"/>
  <c r="R500" i="37"/>
  <c r="R472" i="37"/>
  <c r="R433" i="37"/>
  <c r="R355" i="37"/>
  <c r="R401" i="37"/>
  <c r="R514" i="37"/>
  <c r="R486" i="37"/>
  <c r="R431" i="37"/>
  <c r="R534" i="37"/>
  <c r="R532" i="37"/>
  <c r="R399" i="37"/>
  <c r="R496" i="37"/>
  <c r="R464" i="37"/>
  <c r="R417" i="37"/>
  <c r="R351" i="37"/>
  <c r="R518" i="37"/>
  <c r="R435" i="37"/>
  <c r="R522" i="37"/>
  <c r="R542" i="37"/>
  <c r="R516" i="37"/>
  <c r="R391" i="37"/>
  <c r="R492" i="37"/>
  <c r="R449" i="37"/>
  <c r="R371" i="37"/>
  <c r="R343" i="37"/>
  <c r="R361" i="37"/>
  <c r="R443" i="37"/>
  <c r="R530" i="37"/>
  <c r="R447" i="37"/>
  <c r="R357" i="37"/>
  <c r="S161" i="39"/>
  <c r="S171" i="39"/>
  <c r="S219" i="39"/>
  <c r="S167" i="39"/>
  <c r="S195" i="39"/>
  <c r="S203" i="39"/>
  <c r="S205" i="39"/>
  <c r="S207" i="39"/>
  <c r="S165" i="39"/>
  <c r="S151" i="39"/>
  <c r="S169" i="39"/>
  <c r="S173" i="39"/>
  <c r="S105" i="39"/>
  <c r="S111" i="39"/>
  <c r="S109" i="39"/>
  <c r="S125" i="39"/>
  <c r="S215" i="39"/>
  <c r="S175" i="39"/>
  <c r="S121" i="39"/>
  <c r="S115" i="39"/>
  <c r="S131" i="39"/>
  <c r="S101" i="39"/>
  <c r="S83" i="39"/>
  <c r="S147" i="39"/>
  <c r="S163" i="39"/>
  <c r="S159" i="39"/>
  <c r="S123" i="39"/>
  <c r="S127" i="39"/>
  <c r="S87" i="39"/>
  <c r="S145" i="39"/>
  <c r="S217" i="39"/>
  <c r="S189" i="39"/>
  <c r="S191" i="39" s="1"/>
  <c r="S99" i="39"/>
  <c r="S117" i="39"/>
  <c r="K664" i="40"/>
  <c r="L391" i="34"/>
  <c r="L538" i="34"/>
  <c r="L383" i="34"/>
  <c r="L447" i="34"/>
  <c r="L455" i="34"/>
  <c r="L351" i="34"/>
  <c r="L423" i="34"/>
  <c r="L347" i="34"/>
  <c r="L435" i="34"/>
  <c r="L542" i="34"/>
  <c r="L522" i="34"/>
  <c r="L462" i="34"/>
  <c r="L514" i="34"/>
  <c r="L379" i="34"/>
  <c r="L439" i="34"/>
  <c r="L403" i="34"/>
  <c r="L451" i="34"/>
  <c r="L427" i="34"/>
  <c r="L375" i="34"/>
  <c r="L534" i="34"/>
  <c r="L395" i="34"/>
  <c r="L371" i="34"/>
  <c r="L367" i="34"/>
  <c r="L510" i="34"/>
  <c r="L536" i="34"/>
  <c r="L520" i="34"/>
  <c r="L407" i="34"/>
  <c r="L484" i="34"/>
  <c r="L468" i="34"/>
  <c r="L445" i="34"/>
  <c r="L429" i="34"/>
  <c r="L405" i="34"/>
  <c r="L389" i="34"/>
  <c r="L373" i="34"/>
  <c r="L357" i="34"/>
  <c r="L341" i="34"/>
  <c r="L399" i="34"/>
  <c r="L431" i="34"/>
  <c r="L546" i="34"/>
  <c r="L486" i="34"/>
  <c r="L532" i="34"/>
  <c r="L516" i="34"/>
  <c r="L500" i="34"/>
  <c r="L480" i="34"/>
  <c r="L464" i="34"/>
  <c r="L441" i="34"/>
  <c r="L425" i="34"/>
  <c r="L401" i="34"/>
  <c r="L385" i="34"/>
  <c r="L369" i="34"/>
  <c r="L353" i="34"/>
  <c r="L470" i="34"/>
  <c r="L530" i="34"/>
  <c r="L419" i="34"/>
  <c r="L544" i="34"/>
  <c r="L528" i="34"/>
  <c r="L512" i="34"/>
  <c r="L496" i="34"/>
  <c r="L476" i="34"/>
  <c r="L453" i="34"/>
  <c r="L437" i="34"/>
  <c r="L421" i="34"/>
  <c r="L397" i="34"/>
  <c r="L381" i="34"/>
  <c r="L365" i="34"/>
  <c r="L349" i="34"/>
  <c r="L339" i="34"/>
  <c r="L359" i="34"/>
  <c r="L343" i="34"/>
  <c r="L540" i="34"/>
  <c r="L524" i="34"/>
  <c r="L508" i="34"/>
  <c r="L492" i="34"/>
  <c r="L472" i="34"/>
  <c r="L449" i="34"/>
  <c r="L433" i="34"/>
  <c r="L417" i="34"/>
  <c r="L393" i="34"/>
  <c r="L377" i="34"/>
  <c r="L361" i="34"/>
  <c r="L345" i="34"/>
  <c r="P357" i="30"/>
  <c r="P389" i="30"/>
  <c r="N536" i="30"/>
  <c r="L363" i="34"/>
  <c r="P357" i="36"/>
  <c r="P544" i="36"/>
  <c r="R439" i="37"/>
  <c r="O496" i="38"/>
  <c r="K359" i="40"/>
  <c r="K407" i="40"/>
  <c r="K500" i="40"/>
  <c r="N339" i="2"/>
  <c r="N403" i="2"/>
  <c r="N472" i="2"/>
  <c r="N534" i="2"/>
  <c r="P557" i="36"/>
  <c r="K658" i="40"/>
  <c r="P359" i="30"/>
  <c r="P391" i="30"/>
  <c r="P447" i="30"/>
  <c r="K546" i="33"/>
  <c r="K498" i="33"/>
  <c r="K455" i="33"/>
  <c r="K522" i="33"/>
  <c r="K530" i="33"/>
  <c r="K419" i="33"/>
  <c r="K520" i="33"/>
  <c r="K536" i="33"/>
  <c r="K423" i="33"/>
  <c r="K373" i="33"/>
  <c r="K347" i="33"/>
  <c r="K375" i="33"/>
  <c r="K395" i="33"/>
  <c r="K421" i="33"/>
  <c r="K437" i="33"/>
  <c r="K397" i="33"/>
  <c r="K401" i="33"/>
  <c r="K490" i="33"/>
  <c r="K494" i="33"/>
  <c r="K538" i="33"/>
  <c r="K476" i="33"/>
  <c r="K508" i="33"/>
  <c r="K528" i="33"/>
  <c r="K341" i="33"/>
  <c r="K343" i="33"/>
  <c r="K379" i="33"/>
  <c r="K407" i="33"/>
  <c r="K433" i="33"/>
  <c r="K486" i="33"/>
  <c r="K474" i="33"/>
  <c r="K466" i="33"/>
  <c r="K453" i="33"/>
  <c r="K492" i="33"/>
  <c r="K524" i="33"/>
  <c r="K357" i="33"/>
  <c r="K359" i="33"/>
  <c r="K399" i="33"/>
  <c r="K449" i="33"/>
  <c r="K349" i="33"/>
  <c r="K365" i="33"/>
  <c r="K468" i="33"/>
  <c r="K512" i="33"/>
  <c r="K544" i="33"/>
  <c r="K470" i="33"/>
  <c r="K367" i="33"/>
  <c r="K425" i="33"/>
  <c r="K445" i="33"/>
  <c r="K385" i="33"/>
  <c r="K431" i="33"/>
  <c r="K345" i="33"/>
  <c r="K482" i="33"/>
  <c r="K369" i="33"/>
  <c r="K472" i="33"/>
  <c r="K516" i="33"/>
  <c r="K389" i="33"/>
  <c r="K383" i="33"/>
  <c r="K429" i="33"/>
  <c r="K447" i="33"/>
  <c r="K361" i="33"/>
  <c r="K381" i="33"/>
  <c r="K532" i="33"/>
  <c r="K405" i="33"/>
  <c r="K391" i="33"/>
  <c r="K534" i="33"/>
  <c r="K441" i="33"/>
  <c r="K439" i="33"/>
  <c r="K451" i="33"/>
  <c r="K514" i="33"/>
  <c r="K540" i="33"/>
  <c r="K351" i="33"/>
  <c r="K417" i="33"/>
  <c r="L522" i="35"/>
  <c r="L417" i="35"/>
  <c r="L343" i="35"/>
  <c r="L514" i="35"/>
  <c r="L367" i="35"/>
  <c r="L355" i="35"/>
  <c r="L435" i="35"/>
  <c r="L439" i="35"/>
  <c r="L532" i="35"/>
  <c r="L512" i="35"/>
  <c r="L401" i="35"/>
  <c r="L518" i="35"/>
  <c r="L375" i="35"/>
  <c r="L530" i="35"/>
  <c r="L379" i="35"/>
  <c r="L403" i="35"/>
  <c r="L383" i="35"/>
  <c r="L544" i="35"/>
  <c r="L516" i="35"/>
  <c r="L397" i="35"/>
  <c r="L381" i="35"/>
  <c r="L365" i="35"/>
  <c r="L349" i="35"/>
  <c r="L496" i="35"/>
  <c r="L453" i="35"/>
  <c r="L492" i="35"/>
  <c r="L449" i="35"/>
  <c r="L427" i="35"/>
  <c r="L466" i="35"/>
  <c r="L431" i="35"/>
  <c r="L351" i="35"/>
  <c r="L546" i="35"/>
  <c r="L407" i="35"/>
  <c r="L371" i="35"/>
  <c r="L526" i="35"/>
  <c r="L486" i="35"/>
  <c r="L540" i="35"/>
  <c r="L508" i="35"/>
  <c r="L393" i="35"/>
  <c r="L377" i="35"/>
  <c r="L361" i="35"/>
  <c r="L345" i="35"/>
  <c r="L480" i="35"/>
  <c r="L445" i="35"/>
  <c r="L484" i="35"/>
  <c r="L441" i="35"/>
  <c r="L534" i="35"/>
  <c r="L399" i="35"/>
  <c r="L395" i="35"/>
  <c r="L470" i="35"/>
  <c r="L455" i="35"/>
  <c r="L528" i="35"/>
  <c r="L419" i="35"/>
  <c r="L389" i="35"/>
  <c r="L373" i="35"/>
  <c r="L357" i="35"/>
  <c r="L341" i="35"/>
  <c r="L472" i="35"/>
  <c r="L437" i="35"/>
  <c r="L476" i="35"/>
  <c r="L433" i="35"/>
  <c r="L462" i="35"/>
  <c r="L482" i="35"/>
  <c r="L447" i="35"/>
  <c r="L391" i="35"/>
  <c r="L359" i="35"/>
  <c r="L347" i="35"/>
  <c r="L339" i="35"/>
  <c r="L538" i="35"/>
  <c r="L451" i="35"/>
  <c r="L423" i="35"/>
  <c r="L524" i="35"/>
  <c r="L405" i="35"/>
  <c r="L385" i="35"/>
  <c r="L369" i="35"/>
  <c r="L353" i="35"/>
  <c r="L500" i="35"/>
  <c r="L464" i="35"/>
  <c r="L429" i="35"/>
  <c r="L468" i="35"/>
  <c r="L425" i="35"/>
  <c r="L443" i="35"/>
  <c r="N361" i="2"/>
  <c r="N391" i="2"/>
  <c r="N447" i="2"/>
  <c r="N468" i="2"/>
  <c r="N484" i="2"/>
  <c r="N524" i="2"/>
  <c r="N359" i="2"/>
  <c r="N377" i="2"/>
  <c r="N401" i="2"/>
  <c r="N425" i="2"/>
  <c r="N478" i="2"/>
  <c r="N532" i="2"/>
  <c r="N369" i="2"/>
  <c r="N393" i="2"/>
  <c r="N433" i="2"/>
  <c r="N470" i="2"/>
  <c r="N530" i="2"/>
  <c r="N383" i="2"/>
  <c r="N423" i="2"/>
  <c r="N508" i="2"/>
  <c r="N540" i="2"/>
  <c r="N351" i="2"/>
  <c r="N455" i="2"/>
  <c r="N494" i="2"/>
  <c r="N417" i="2"/>
  <c r="N385" i="2"/>
  <c r="N371" i="2"/>
  <c r="N462" i="2"/>
  <c r="N538" i="2"/>
  <c r="L466" i="40"/>
  <c r="L387" i="40"/>
  <c r="L339" i="40"/>
  <c r="L435" i="40"/>
  <c r="L536" i="40"/>
  <c r="L512" i="40"/>
  <c r="L472" i="40"/>
  <c r="L445" i="40"/>
  <c r="L421" i="40"/>
  <c r="L389" i="40"/>
  <c r="L369" i="40"/>
  <c r="L341" i="40"/>
  <c r="L498" i="40"/>
  <c r="L482" i="40"/>
  <c r="L439" i="40"/>
  <c r="L546" i="40"/>
  <c r="L391" i="40"/>
  <c r="L347" i="40"/>
  <c r="L520" i="40"/>
  <c r="L496" i="40"/>
  <c r="L468" i="40"/>
  <c r="L437" i="40"/>
  <c r="L397" i="40"/>
  <c r="L365" i="40"/>
  <c r="L355" i="40"/>
  <c r="L395" i="40"/>
  <c r="L455" i="40"/>
  <c r="L343" i="40"/>
  <c r="L419" i="40"/>
  <c r="L544" i="40"/>
  <c r="L500" i="40"/>
  <c r="L464" i="40"/>
  <c r="L405" i="40"/>
  <c r="L373" i="40"/>
  <c r="L526" i="40"/>
  <c r="L423" i="40"/>
  <c r="L528" i="40"/>
  <c r="L480" i="40"/>
  <c r="L429" i="40"/>
  <c r="L357" i="40"/>
  <c r="L451" i="40"/>
  <c r="L351" i="40"/>
  <c r="L431" i="40"/>
  <c r="L516" i="40"/>
  <c r="L476" i="40"/>
  <c r="L401" i="40"/>
  <c r="L349" i="40"/>
  <c r="L399" i="40"/>
  <c r="L510" i="40"/>
  <c r="L383" i="40"/>
  <c r="L514" i="40"/>
  <c r="L403" i="40"/>
  <c r="L462" i="40"/>
  <c r="L407" i="40"/>
  <c r="L453" i="40"/>
  <c r="L385" i="40"/>
  <c r="L443" i="40"/>
  <c r="L367" i="40"/>
  <c r="L359" i="40"/>
  <c r="L534" i="40"/>
  <c r="L379" i="40"/>
  <c r="L484" i="40"/>
  <c r="L441" i="40"/>
  <c r="L381" i="40"/>
  <c r="P365" i="30"/>
  <c r="P397" i="30"/>
  <c r="P437" i="30"/>
  <c r="N544" i="30"/>
  <c r="K393" i="33"/>
  <c r="L387" i="34"/>
  <c r="L526" i="34"/>
  <c r="L387" i="35"/>
  <c r="R455" i="37"/>
  <c r="O403" i="38"/>
  <c r="O510" i="38"/>
  <c r="P399" i="40"/>
  <c r="L447" i="40"/>
  <c r="K538" i="40"/>
  <c r="N379" i="2"/>
  <c r="N427" i="2"/>
  <c r="N496" i="2"/>
  <c r="N542" i="2"/>
  <c r="N347" i="2"/>
  <c r="S227" i="39"/>
  <c r="L559" i="35"/>
  <c r="M101" i="38"/>
  <c r="N173" i="30"/>
  <c r="N221" i="30"/>
  <c r="K557" i="40"/>
  <c r="N492" i="30"/>
  <c r="Q163" i="37"/>
  <c r="Q205" i="37"/>
  <c r="Q219" i="37"/>
  <c r="Q157" i="37"/>
  <c r="Q171" i="37"/>
  <c r="Q175" i="37"/>
  <c r="Q147" i="37"/>
  <c r="Q165" i="37"/>
  <c r="Q167" i="37"/>
  <c r="Q149" i="37"/>
  <c r="Q169" i="37"/>
  <c r="Q117" i="37"/>
  <c r="Q129" i="37"/>
  <c r="Q97" i="37"/>
  <c r="Q113" i="37"/>
  <c r="Q121" i="37"/>
  <c r="Q215" i="37"/>
  <c r="Q83" i="37"/>
  <c r="Q195" i="37"/>
  <c r="Q159" i="37"/>
  <c r="Q151" i="37"/>
  <c r="Q161" i="37"/>
  <c r="Q127" i="37"/>
  <c r="Q85" i="37"/>
  <c r="Q105" i="37"/>
  <c r="P476" i="36"/>
  <c r="P443" i="36"/>
  <c r="P419" i="36"/>
  <c r="P530" i="36"/>
  <c r="P510" i="36"/>
  <c r="P486" i="36"/>
  <c r="P470" i="36"/>
  <c r="P399" i="36"/>
  <c r="P383" i="36"/>
  <c r="P367" i="36"/>
  <c r="P351" i="36"/>
  <c r="P449" i="36"/>
  <c r="P433" i="36"/>
  <c r="P417" i="36"/>
  <c r="P532" i="36"/>
  <c r="P516" i="36"/>
  <c r="P528" i="36"/>
  <c r="P512" i="36"/>
  <c r="P381" i="36"/>
  <c r="P397" i="36"/>
  <c r="P447" i="36"/>
  <c r="P546" i="36"/>
  <c r="P518" i="36"/>
  <c r="P490" i="36"/>
  <c r="P466" i="36"/>
  <c r="P391" i="36"/>
  <c r="P371" i="36"/>
  <c r="P347" i="36"/>
  <c r="P508" i="36"/>
  <c r="P480" i="36"/>
  <c r="P464" i="36"/>
  <c r="P393" i="36"/>
  <c r="P377" i="36"/>
  <c r="P361" i="36"/>
  <c r="P345" i="36"/>
  <c r="P349" i="36"/>
  <c r="P421" i="36"/>
  <c r="P373" i="36"/>
  <c r="P536" i="36"/>
  <c r="P427" i="36"/>
  <c r="P514" i="36"/>
  <c r="P478" i="36"/>
  <c r="P395" i="36"/>
  <c r="P363" i="36"/>
  <c r="P339" i="36"/>
  <c r="P496" i="36"/>
  <c r="P353" i="36"/>
  <c r="P429" i="36"/>
  <c r="P365" i="36"/>
  <c r="P451" i="36"/>
  <c r="P542" i="36"/>
  <c r="P498" i="36"/>
  <c r="P474" i="36"/>
  <c r="P387" i="36"/>
  <c r="P359" i="36"/>
  <c r="P524" i="36"/>
  <c r="P369" i="36"/>
  <c r="P445" i="36"/>
  <c r="P453" i="36"/>
  <c r="P389" i="36"/>
  <c r="P435" i="36"/>
  <c r="P534" i="36"/>
  <c r="P494" i="36"/>
  <c r="P462" i="36"/>
  <c r="P379" i="36"/>
  <c r="P355" i="36"/>
  <c r="P425" i="36"/>
  <c r="P540" i="36"/>
  <c r="P385" i="36"/>
  <c r="P520" i="36"/>
  <c r="P431" i="36"/>
  <c r="P526" i="36"/>
  <c r="P482" i="36"/>
  <c r="P403" i="36"/>
  <c r="P375" i="36"/>
  <c r="P343" i="36"/>
  <c r="P441" i="36"/>
  <c r="P401" i="36"/>
  <c r="P526" i="40"/>
  <c r="P482" i="40"/>
  <c r="P518" i="40"/>
  <c r="P355" i="40"/>
  <c r="P474" i="40"/>
  <c r="P403" i="40"/>
  <c r="P339" i="40"/>
  <c r="P462" i="40"/>
  <c r="P524" i="40"/>
  <c r="P480" i="40"/>
  <c r="P464" i="40"/>
  <c r="P437" i="40"/>
  <c r="P397" i="40"/>
  <c r="P373" i="40"/>
  <c r="P349" i="40"/>
  <c r="P395" i="40"/>
  <c r="P343" i="40"/>
  <c r="P375" i="40"/>
  <c r="P443" i="40"/>
  <c r="P498" i="40"/>
  <c r="P439" i="40"/>
  <c r="P383" i="40"/>
  <c r="P536" i="40"/>
  <c r="P508" i="40"/>
  <c r="P476" i="40"/>
  <c r="P449" i="40"/>
  <c r="P417" i="40"/>
  <c r="P365" i="40"/>
  <c r="P341" i="40"/>
  <c r="P546" i="40"/>
  <c r="P391" i="40"/>
  <c r="P451" i="40"/>
  <c r="P387" i="40"/>
  <c r="P367" i="40"/>
  <c r="P528" i="40"/>
  <c r="P492" i="40"/>
  <c r="P453" i="40"/>
  <c r="P389" i="40"/>
  <c r="P357" i="40"/>
  <c r="P351" i="40"/>
  <c r="P542" i="40"/>
  <c r="P538" i="40"/>
  <c r="P405" i="40"/>
  <c r="P530" i="40"/>
  <c r="P512" i="40"/>
  <c r="P468" i="40"/>
  <c r="P381" i="40"/>
  <c r="P447" i="40"/>
  <c r="P359" i="40"/>
  <c r="P534" i="40"/>
  <c r="P500" i="40"/>
  <c r="P445" i="40"/>
  <c r="P377" i="40"/>
  <c r="P423" i="40"/>
  <c r="P371" i="40"/>
  <c r="P419" i="40"/>
  <c r="P522" i="40"/>
  <c r="P363" i="40"/>
  <c r="P544" i="40"/>
  <c r="P484" i="40"/>
  <c r="P429" i="40"/>
  <c r="P361" i="40"/>
  <c r="P494" i="40"/>
  <c r="P379" i="40"/>
  <c r="P514" i="40"/>
  <c r="P431" i="40"/>
  <c r="P466" i="40"/>
  <c r="P520" i="40"/>
  <c r="P472" i="40"/>
  <c r="P421" i="40"/>
  <c r="P345" i="40"/>
  <c r="N159" i="34"/>
  <c r="N173" i="34"/>
  <c r="N171" i="34"/>
  <c r="P349" i="30"/>
  <c r="P528" i="30"/>
  <c r="K462" i="33"/>
  <c r="L355" i="34"/>
  <c r="L443" i="34"/>
  <c r="L363" i="35"/>
  <c r="L510" i="35"/>
  <c r="R119" i="36"/>
  <c r="P437" i="36"/>
  <c r="R468" i="37"/>
  <c r="R546" i="37"/>
  <c r="O339" i="38"/>
  <c r="O480" i="38"/>
  <c r="O542" i="38"/>
  <c r="L375" i="40"/>
  <c r="P407" i="40"/>
  <c r="K476" i="40"/>
  <c r="L522" i="40"/>
  <c r="L538" i="40"/>
  <c r="N387" i="2"/>
  <c r="N443" i="2"/>
  <c r="N518" i="2"/>
  <c r="N435" i="2"/>
  <c r="S211" i="39"/>
  <c r="R561" i="37"/>
  <c r="N559" i="30"/>
  <c r="K161" i="32"/>
  <c r="K101" i="32"/>
  <c r="K225" i="32"/>
  <c r="K165" i="32"/>
  <c r="K147" i="32"/>
  <c r="K105" i="32"/>
  <c r="K195" i="32"/>
  <c r="K169" i="32"/>
  <c r="K167" i="32"/>
  <c r="K209" i="32"/>
  <c r="K221" i="32"/>
  <c r="K203" i="32"/>
  <c r="K123" i="32"/>
  <c r="K87" i="32"/>
  <c r="K173" i="32"/>
  <c r="K83" i="32"/>
  <c r="K129" i="32"/>
  <c r="K151" i="32"/>
  <c r="K121" i="32"/>
  <c r="K211" i="32"/>
  <c r="K99" i="32"/>
  <c r="K113" i="32"/>
  <c r="K107" i="32"/>
  <c r="K89" i="32"/>
  <c r="K229" i="32"/>
  <c r="K127" i="32"/>
  <c r="K175" i="32"/>
  <c r="K183" i="32"/>
  <c r="K111" i="32"/>
  <c r="K231" i="32" s="1"/>
  <c r="K189" i="32"/>
  <c r="K191" i="32" s="1"/>
  <c r="K163" i="32"/>
  <c r="K149" i="32"/>
  <c r="K159" i="32"/>
  <c r="K223" i="32"/>
  <c r="K205" i="32"/>
  <c r="K125" i="32"/>
  <c r="K219" i="32"/>
  <c r="Q553" i="31"/>
  <c r="O229" i="31"/>
  <c r="O169" i="31"/>
  <c r="O221" i="31"/>
  <c r="O97" i="31"/>
  <c r="O129" i="31"/>
  <c r="O161" i="31"/>
  <c r="O103" i="31"/>
  <c r="O203" i="31"/>
  <c r="O167" i="31"/>
  <c r="O215" i="31"/>
  <c r="O145" i="31"/>
  <c r="O189" i="31"/>
  <c r="O191" i="31" s="1"/>
  <c r="O165" i="31"/>
  <c r="O217" i="31"/>
  <c r="O83" i="31"/>
  <c r="O127" i="31"/>
  <c r="O85" i="31"/>
  <c r="O125" i="31"/>
  <c r="O151" i="31"/>
  <c r="O213" i="31"/>
  <c r="O157" i="31"/>
  <c r="O205" i="31"/>
  <c r="O105" i="31"/>
  <c r="O177" i="31" s="1"/>
  <c r="O107" i="31"/>
  <c r="O183" i="31"/>
  <c r="O119" i="31"/>
  <c r="O99" i="31"/>
  <c r="O211" i="31"/>
  <c r="O225" i="31"/>
  <c r="O109" i="31"/>
  <c r="O181" i="31" s="1"/>
  <c r="O173" i="31"/>
  <c r="O195" i="31"/>
  <c r="O171" i="31"/>
  <c r="O227" i="31"/>
  <c r="O123" i="31"/>
  <c r="O175" i="31"/>
  <c r="O113" i="31"/>
  <c r="O117" i="31"/>
  <c r="O219" i="31"/>
  <c r="O149" i="31"/>
  <c r="O111" i="31"/>
  <c r="O209" i="31"/>
  <c r="O121" i="31"/>
  <c r="O159" i="31"/>
  <c r="S209" i="35"/>
  <c r="S159" i="35"/>
  <c r="S225" i="35"/>
  <c r="S175" i="35"/>
  <c r="S169" i="35"/>
  <c r="S87" i="35"/>
  <c r="R498" i="34"/>
  <c r="N223" i="30"/>
  <c r="N217" i="30"/>
  <c r="N85" i="30"/>
  <c r="L50" i="59"/>
  <c r="N229" i="30"/>
  <c r="N205" i="30"/>
  <c r="N149" i="30"/>
  <c r="N169" i="30"/>
  <c r="N87" i="30"/>
  <c r="N163" i="30"/>
  <c r="N151" i="30"/>
  <c r="N161" i="30"/>
  <c r="N225" i="30"/>
  <c r="N211" i="30"/>
  <c r="N189" i="30"/>
  <c r="N191" i="30" s="1"/>
  <c r="N203" i="30"/>
  <c r="P666" i="31"/>
  <c r="N666" i="35"/>
  <c r="P656" i="33"/>
  <c r="P672" i="33"/>
  <c r="P688" i="33"/>
  <c r="P652" i="31"/>
  <c r="P668" i="31"/>
  <c r="S692" i="31"/>
  <c r="S670" i="31"/>
  <c r="S678" i="31"/>
  <c r="S686" i="31"/>
  <c r="S652" i="33"/>
  <c r="S367" i="31"/>
  <c r="S439" i="33"/>
  <c r="S375" i="31"/>
  <c r="S435" i="31"/>
  <c r="S472" i="31"/>
  <c r="S371" i="33"/>
  <c r="S443" i="31"/>
  <c r="S480" i="33"/>
  <c r="S455" i="31"/>
  <c r="S538" i="31"/>
  <c r="S393" i="33"/>
  <c r="Q678" i="38"/>
  <c r="S345" i="31"/>
  <c r="S359" i="31"/>
  <c r="S480" i="31"/>
  <c r="S349" i="31"/>
  <c r="S476" i="31"/>
  <c r="S421" i="31"/>
  <c r="S508" i="33"/>
  <c r="S367" i="33"/>
  <c r="S455" i="33"/>
  <c r="S534" i="33"/>
  <c r="S453" i="33"/>
  <c r="S355" i="33"/>
  <c r="S498" i="33"/>
  <c r="S383" i="33"/>
  <c r="S381" i="31"/>
  <c r="S427" i="31"/>
  <c r="S544" i="31"/>
  <c r="S443" i="33"/>
  <c r="S399" i="31"/>
  <c r="S492" i="31"/>
  <c r="S373" i="33"/>
  <c r="M97" i="31"/>
  <c r="S522" i="31"/>
  <c r="P147" i="38"/>
  <c r="T101" i="44" s="1"/>
  <c r="N229" i="36"/>
  <c r="N561" i="33"/>
  <c r="P119" i="36"/>
  <c r="P127" i="36"/>
  <c r="P99" i="36"/>
  <c r="P83" i="36"/>
  <c r="P213" i="36"/>
  <c r="P125" i="36"/>
  <c r="P97" i="36"/>
  <c r="P205" i="36"/>
  <c r="P101" i="36"/>
  <c r="P109" i="36"/>
  <c r="P123" i="36"/>
  <c r="P207" i="36"/>
  <c r="P107" i="36"/>
  <c r="P129" i="36"/>
  <c r="P189" i="36"/>
  <c r="P191" i="36" s="1"/>
  <c r="P203" i="36"/>
  <c r="P87" i="36"/>
  <c r="P227" i="36"/>
  <c r="P121" i="36"/>
  <c r="P113" i="36"/>
  <c r="P103" i="36"/>
  <c r="P111" i="36"/>
  <c r="P215" i="36"/>
  <c r="P209" i="36"/>
  <c r="P105" i="36"/>
  <c r="P131" i="36"/>
  <c r="S660" i="31"/>
  <c r="S668" i="31"/>
  <c r="P692" i="31"/>
  <c r="S650" i="33"/>
  <c r="S658" i="33"/>
  <c r="S666" i="33"/>
  <c r="S674" i="33"/>
  <c r="S682" i="33"/>
  <c r="S662" i="31"/>
  <c r="P678" i="31"/>
  <c r="P686" i="31"/>
  <c r="S664" i="31"/>
  <c r="S672" i="31"/>
  <c r="Q690" i="38"/>
  <c r="S462" i="31"/>
  <c r="S484" i="31"/>
  <c r="S476" i="33"/>
  <c r="S357" i="31"/>
  <c r="N662" i="35"/>
  <c r="N686" i="35"/>
  <c r="S486" i="31"/>
  <c r="S435" i="33"/>
  <c r="S353" i="31"/>
  <c r="S496" i="31"/>
  <c r="S520" i="31"/>
  <c r="S508" i="31"/>
  <c r="S401" i="31"/>
  <c r="S464" i="31"/>
  <c r="S369" i="31"/>
  <c r="S393" i="31"/>
  <c r="S383" i="31"/>
  <c r="S385" i="33"/>
  <c r="S437" i="33"/>
  <c r="S518" i="33"/>
  <c r="S431" i="33"/>
  <c r="S526" i="33"/>
  <c r="S486" i="33"/>
  <c r="S357" i="33"/>
  <c r="S401" i="33"/>
  <c r="S391" i="31"/>
  <c r="S385" i="31"/>
  <c r="S349" i="33"/>
  <c r="P650" i="31"/>
  <c r="P682" i="31"/>
  <c r="N650" i="35"/>
  <c r="N682" i="35"/>
  <c r="S656" i="33"/>
  <c r="S664" i="33"/>
  <c r="S684" i="31"/>
  <c r="S654" i="31"/>
  <c r="S668" i="33"/>
  <c r="S692" i="33"/>
  <c r="Q672" i="38"/>
  <c r="Q680" i="38"/>
  <c r="S648" i="31"/>
  <c r="S656" i="31"/>
  <c r="P672" i="31"/>
  <c r="S680" i="31"/>
  <c r="S688" i="31"/>
  <c r="P688" i="31"/>
  <c r="N652" i="35"/>
  <c r="N668" i="35"/>
  <c r="S516" i="31"/>
  <c r="S361" i="33"/>
  <c r="S359" i="33"/>
  <c r="N654" i="35"/>
  <c r="N670" i="35"/>
  <c r="S351" i="31"/>
  <c r="S536" i="31"/>
  <c r="S522" i="33"/>
  <c r="S423" i="31"/>
  <c r="S447" i="31"/>
  <c r="S365" i="31"/>
  <c r="S516" i="33"/>
  <c r="S538" i="33"/>
  <c r="S468" i="31"/>
  <c r="S524" i="31"/>
  <c r="S437" i="31"/>
  <c r="S532" i="31"/>
  <c r="S528" i="31"/>
  <c r="S462" i="33"/>
  <c r="S536" i="33"/>
  <c r="S407" i="33"/>
  <c r="S492" i="33"/>
  <c r="S405" i="33"/>
  <c r="S540" i="33"/>
  <c r="S510" i="33"/>
  <c r="S369" i="33"/>
  <c r="S530" i="33"/>
  <c r="S544" i="33"/>
  <c r="M83" i="31"/>
  <c r="M101" i="31"/>
  <c r="M183" i="31"/>
  <c r="N227" i="30"/>
  <c r="N83" i="30"/>
  <c r="N145" i="30"/>
  <c r="N157" i="30"/>
  <c r="P225" i="36"/>
  <c r="S528" i="38"/>
  <c r="K439" i="32"/>
  <c r="L646" i="36"/>
  <c r="L686" i="36"/>
  <c r="Q684" i="38"/>
  <c r="M650" i="32"/>
  <c r="M690" i="32"/>
  <c r="L648" i="36"/>
  <c r="L656" i="36"/>
  <c r="S688" i="36"/>
  <c r="Q648" i="38"/>
  <c r="Q650" i="38"/>
  <c r="M361" i="32"/>
  <c r="M393" i="32"/>
  <c r="M437" i="32"/>
  <c r="M449" i="32"/>
  <c r="M518" i="32"/>
  <c r="M546" i="32"/>
  <c r="M530" i="32"/>
  <c r="L652" i="36"/>
  <c r="S660" i="36"/>
  <c r="S692" i="36"/>
  <c r="M347" i="32"/>
  <c r="M453" i="32"/>
  <c r="M482" i="32"/>
  <c r="M510" i="32"/>
  <c r="S429" i="36"/>
  <c r="M405" i="32"/>
  <c r="S528" i="36"/>
  <c r="S371" i="36"/>
  <c r="Q431" i="38"/>
  <c r="P468" i="2"/>
  <c r="M399" i="32"/>
  <c r="N125" i="33"/>
  <c r="O84" i="44" s="1"/>
  <c r="S391" i="36"/>
  <c r="O167" i="30"/>
  <c r="O109" i="30"/>
  <c r="O85" i="30"/>
  <c r="O131" i="30"/>
  <c r="O119" i="30"/>
  <c r="O111" i="30"/>
  <c r="O171" i="30"/>
  <c r="O147" i="30"/>
  <c r="O127" i="30"/>
  <c r="L203" i="33"/>
  <c r="L189" i="33"/>
  <c r="L191" i="33" s="1"/>
  <c r="L129" i="33"/>
  <c r="L105" i="33"/>
  <c r="L163" i="33"/>
  <c r="L217" i="33"/>
  <c r="L207" i="33"/>
  <c r="L229" i="33"/>
  <c r="L123" i="33"/>
  <c r="L109" i="33"/>
  <c r="L127" i="33"/>
  <c r="L209" i="33"/>
  <c r="L121" i="33"/>
  <c r="L221" i="33"/>
  <c r="L227" i="33"/>
  <c r="L131" i="33"/>
  <c r="L215" i="33"/>
  <c r="L99" i="33"/>
  <c r="L165" i="33"/>
  <c r="L125" i="33"/>
  <c r="L97" i="33"/>
  <c r="L111" i="33"/>
  <c r="L167" i="33"/>
  <c r="L225" i="33"/>
  <c r="L183" i="33"/>
  <c r="L157" i="33"/>
  <c r="L171" i="33"/>
  <c r="L107" i="33"/>
  <c r="L175" i="33"/>
  <c r="R157" i="34"/>
  <c r="R113" i="34"/>
  <c r="L654" i="36"/>
  <c r="S664" i="37"/>
  <c r="S672" i="37"/>
  <c r="Q660" i="38"/>
  <c r="Q658" i="38"/>
  <c r="Q355" i="38"/>
  <c r="Q484" i="38"/>
  <c r="Q391" i="38"/>
  <c r="Q419" i="38"/>
  <c r="M536" i="32"/>
  <c r="M441" i="32"/>
  <c r="M486" i="32"/>
  <c r="M520" i="32"/>
  <c r="M423" i="32"/>
  <c r="M407" i="32"/>
  <c r="R211" i="2"/>
  <c r="M526" i="35"/>
  <c r="M472" i="35"/>
  <c r="M387" i="35"/>
  <c r="M355" i="35"/>
  <c r="M546" i="35"/>
  <c r="M476" i="35"/>
  <c r="M431" i="35"/>
  <c r="M367" i="35"/>
  <c r="M445" i="35"/>
  <c r="M381" i="35"/>
  <c r="M494" i="35"/>
  <c r="M462" i="35"/>
  <c r="M401" i="35"/>
  <c r="M425" i="35"/>
  <c r="M510" i="35"/>
  <c r="M464" i="35"/>
  <c r="M379" i="35"/>
  <c r="M347" i="35"/>
  <c r="M522" i="35"/>
  <c r="M455" i="35"/>
  <c r="M423" i="35"/>
  <c r="M351" i="35"/>
  <c r="M536" i="35"/>
  <c r="M429" i="35"/>
  <c r="M349" i="35"/>
  <c r="M486" i="35"/>
  <c r="M449" i="35"/>
  <c r="M393" i="35"/>
  <c r="M369" i="35"/>
  <c r="M417" i="35"/>
  <c r="M512" i="35"/>
  <c r="M359" i="35"/>
  <c r="M399" i="35"/>
  <c r="M496" i="35"/>
  <c r="M403" i="35"/>
  <c r="M371" i="35"/>
  <c r="M339" i="35"/>
  <c r="M514" i="35"/>
  <c r="M447" i="35"/>
  <c r="M407" i="35"/>
  <c r="M343" i="35"/>
  <c r="M528" i="35"/>
  <c r="M466" i="35"/>
  <c r="M421" i="35"/>
  <c r="M532" i="35"/>
  <c r="M441" i="35"/>
  <c r="M385" i="35"/>
  <c r="M437" i="35"/>
  <c r="M557" i="35"/>
  <c r="S526" i="40"/>
  <c r="S530" i="40"/>
  <c r="S451" i="40"/>
  <c r="S522" i="40"/>
  <c r="S419" i="40"/>
  <c r="S478" i="40"/>
  <c r="S546" i="40"/>
  <c r="S514" i="40"/>
  <c r="N89" i="38"/>
  <c r="O111" i="2"/>
  <c r="O121" i="2"/>
  <c r="O161" i="2"/>
  <c r="O99" i="2"/>
  <c r="O167" i="2"/>
  <c r="O149" i="2"/>
  <c r="O159" i="2"/>
  <c r="O89" i="2"/>
  <c r="O85" i="2"/>
  <c r="O209" i="2"/>
  <c r="O169" i="2"/>
  <c r="O227" i="2"/>
  <c r="O123" i="2"/>
  <c r="O113" i="2"/>
  <c r="O97" i="2"/>
  <c r="O211" i="2"/>
  <c r="Q559" i="32"/>
  <c r="Q425" i="32"/>
  <c r="Q514" i="32"/>
  <c r="Q557" i="32"/>
  <c r="Q494" i="32"/>
  <c r="Q534" i="32"/>
  <c r="Q478" i="32"/>
  <c r="Q498" i="32"/>
  <c r="Q403" i="32"/>
  <c r="Q544" i="32"/>
  <c r="Q371" i="32"/>
  <c r="Q528" i="32"/>
  <c r="Q357" i="32"/>
  <c r="Q472" i="32"/>
  <c r="Q561" i="32"/>
  <c r="Q341" i="32"/>
  <c r="Q449" i="32"/>
  <c r="J211" i="32"/>
  <c r="J183" i="32"/>
  <c r="J203" i="32"/>
  <c r="Q183" i="35"/>
  <c r="Q109" i="35"/>
  <c r="Q131" i="35"/>
  <c r="Q99" i="35"/>
  <c r="P89" i="30"/>
  <c r="O553" i="31"/>
  <c r="O468" i="31"/>
  <c r="L113" i="33"/>
  <c r="L662" i="36"/>
  <c r="S656" i="37"/>
  <c r="S680" i="37"/>
  <c r="Q668" i="38"/>
  <c r="Q676" i="38"/>
  <c r="Q692" i="38"/>
  <c r="P646" i="2"/>
  <c r="M664" i="32"/>
  <c r="M666" i="32"/>
  <c r="Q664" i="38"/>
  <c r="S666" i="36"/>
  <c r="S674" i="36"/>
  <c r="Q682" i="38"/>
  <c r="M377" i="32"/>
  <c r="M429" i="32"/>
  <c r="M498" i="32"/>
  <c r="M532" i="32"/>
  <c r="M431" i="32"/>
  <c r="S359" i="36"/>
  <c r="S470" i="36"/>
  <c r="S544" i="36"/>
  <c r="Q522" i="38"/>
  <c r="M445" i="32"/>
  <c r="M373" i="32"/>
  <c r="Q277" i="38"/>
  <c r="Q670" i="38"/>
  <c r="Q648" i="40"/>
  <c r="S534" i="2"/>
  <c r="S520" i="2"/>
  <c r="S387" i="2"/>
  <c r="S553" i="2"/>
  <c r="S391" i="40"/>
  <c r="S343" i="40"/>
  <c r="S520" i="40"/>
  <c r="S375" i="40"/>
  <c r="S518" i="36"/>
  <c r="M530" i="35"/>
  <c r="S538" i="40"/>
  <c r="S476" i="30"/>
  <c r="S395" i="30"/>
  <c r="S449" i="30"/>
  <c r="S361" i="30"/>
  <c r="M470" i="35"/>
  <c r="M498" i="35"/>
  <c r="M439" i="35"/>
  <c r="M395" i="35"/>
  <c r="N561" i="39"/>
  <c r="N553" i="39"/>
  <c r="J589" i="39"/>
  <c r="Q555" i="36"/>
  <c r="Q437" i="36"/>
  <c r="Q557" i="36"/>
  <c r="Q468" i="36"/>
  <c r="Q373" i="36"/>
  <c r="Q351" i="36"/>
  <c r="Q445" i="36"/>
  <c r="Q399" i="36"/>
  <c r="Q546" i="36"/>
  <c r="Q490" i="36"/>
  <c r="Q447" i="36"/>
  <c r="Q449" i="36"/>
  <c r="Q431" i="36"/>
  <c r="Q524" i="36"/>
  <c r="M88" i="59"/>
  <c r="D88" i="59"/>
  <c r="J189" i="36"/>
  <c r="J191" i="36" s="1"/>
  <c r="R124" i="44" s="1"/>
  <c r="J229" i="36"/>
  <c r="J89" i="36"/>
  <c r="J183" i="36"/>
  <c r="K447" i="32"/>
  <c r="O561" i="33"/>
  <c r="K97" i="38"/>
  <c r="K105" i="38"/>
  <c r="K225" i="38"/>
  <c r="K223" i="38"/>
  <c r="K121" i="38"/>
  <c r="K163" i="38"/>
  <c r="K227" i="38"/>
  <c r="K213" i="38"/>
  <c r="K175" i="38"/>
  <c r="K127" i="38"/>
  <c r="K109" i="38"/>
  <c r="K145" i="38"/>
  <c r="K123" i="38"/>
  <c r="K221" i="38"/>
  <c r="K195" i="38"/>
  <c r="K207" i="38"/>
  <c r="K131" i="38"/>
  <c r="K85" i="38"/>
  <c r="K159" i="38"/>
  <c r="K99" i="38"/>
  <c r="K169" i="38"/>
  <c r="K117" i="38"/>
  <c r="K147" i="38"/>
  <c r="K211" i="38"/>
  <c r="K165" i="38"/>
  <c r="O195" i="37"/>
  <c r="O109" i="37"/>
  <c r="O123" i="37"/>
  <c r="O89" i="37"/>
  <c r="O209" i="37"/>
  <c r="O227" i="37"/>
  <c r="O229" i="37"/>
  <c r="O113" i="37"/>
  <c r="O223" i="37"/>
  <c r="O87" i="37"/>
  <c r="O225" i="37"/>
  <c r="O99" i="37"/>
  <c r="O205" i="37"/>
  <c r="O101" i="37"/>
  <c r="O211" i="37"/>
  <c r="O163" i="37"/>
  <c r="O147" i="37"/>
  <c r="O167" i="37"/>
  <c r="O149" i="37"/>
  <c r="O217" i="37"/>
  <c r="O169" i="37"/>
  <c r="O129" i="37"/>
  <c r="O203" i="37"/>
  <c r="O157" i="37"/>
  <c r="O119" i="37"/>
  <c r="O107" i="37"/>
  <c r="O175" i="37"/>
  <c r="O207" i="37"/>
  <c r="O161" i="37"/>
  <c r="O121" i="37"/>
  <c r="O173" i="37"/>
  <c r="O103" i="37"/>
  <c r="O189" i="37"/>
  <c r="O191" i="37" s="1"/>
  <c r="O131" i="37"/>
  <c r="O151" i="37"/>
  <c r="K455" i="32"/>
  <c r="K427" i="32"/>
  <c r="K462" i="32"/>
  <c r="K379" i="32"/>
  <c r="K522" i="32"/>
  <c r="K391" i="32"/>
  <c r="K401" i="32"/>
  <c r="K478" i="32"/>
  <c r="K419" i="32"/>
  <c r="K431" i="32"/>
  <c r="K530" i="32"/>
  <c r="K482" i="32"/>
  <c r="K339" i="32"/>
  <c r="K474" i="32"/>
  <c r="K536" i="32"/>
  <c r="K490" i="32"/>
  <c r="K472" i="32"/>
  <c r="K355" i="32"/>
  <c r="K528" i="32"/>
  <c r="K417" i="32"/>
  <c r="K480" i="32"/>
  <c r="K389" i="32"/>
  <c r="K387" i="32"/>
  <c r="K367" i="32"/>
  <c r="K429" i="32"/>
  <c r="K341" i="32"/>
  <c r="K357" i="32"/>
  <c r="K373" i="32"/>
  <c r="K518" i="32"/>
  <c r="K542" i="32"/>
  <c r="K443" i="32"/>
  <c r="K534" i="32"/>
  <c r="K526" i="32"/>
  <c r="K441" i="32"/>
  <c r="K544" i="32"/>
  <c r="K449" i="32"/>
  <c r="K464" i="32"/>
  <c r="K381" i="32"/>
  <c r="K351" i="32"/>
  <c r="K437" i="32"/>
  <c r="K349" i="32"/>
  <c r="K369" i="32"/>
  <c r="K470" i="32"/>
  <c r="K510" i="32"/>
  <c r="K423" i="32"/>
  <c r="K494" i="32"/>
  <c r="K435" i="32"/>
  <c r="K538" i="32"/>
  <c r="K546" i="32"/>
  <c r="K403" i="32"/>
  <c r="K540" i="32"/>
  <c r="K371" i="32"/>
  <c r="K532" i="32"/>
  <c r="K397" i="32"/>
  <c r="K425" i="32"/>
  <c r="K399" i="32"/>
  <c r="K445" i="32"/>
  <c r="K353" i="32"/>
  <c r="K377" i="32"/>
  <c r="K520" i="32"/>
  <c r="K405" i="32"/>
  <c r="K433" i="32"/>
  <c r="K451" i="32"/>
  <c r="K524" i="32"/>
  <c r="K395" i="32"/>
  <c r="K512" i="32"/>
  <c r="K359" i="32"/>
  <c r="K516" i="32"/>
  <c r="K393" i="32"/>
  <c r="K363" i="32"/>
  <c r="K407" i="32"/>
  <c r="K453" i="32"/>
  <c r="K361" i="32"/>
  <c r="K498" i="32"/>
  <c r="K466" i="32"/>
  <c r="K508" i="32"/>
  <c r="K343" i="32"/>
  <c r="K476" i="32"/>
  <c r="K347" i="32"/>
  <c r="K496" i="32"/>
  <c r="K385" i="32"/>
  <c r="K421" i="32"/>
  <c r="K345" i="32"/>
  <c r="K365" i="32"/>
  <c r="K375" i="32"/>
  <c r="S472" i="38"/>
  <c r="S518" i="38"/>
  <c r="R399" i="32"/>
  <c r="L542" i="33"/>
  <c r="O508" i="37"/>
  <c r="L127" i="39"/>
  <c r="R359" i="34"/>
  <c r="R423" i="34"/>
  <c r="R351" i="34"/>
  <c r="R375" i="34"/>
  <c r="R427" i="34"/>
  <c r="R455" i="34"/>
  <c r="R486" i="34"/>
  <c r="R510" i="34"/>
  <c r="R530" i="34"/>
  <c r="R496" i="34"/>
  <c r="R476" i="34"/>
  <c r="R453" i="34"/>
  <c r="R437" i="34"/>
  <c r="R421" i="34"/>
  <c r="R393" i="34"/>
  <c r="R377" i="34"/>
  <c r="R361" i="34"/>
  <c r="R345" i="34"/>
  <c r="R532" i="34"/>
  <c r="R516" i="34"/>
  <c r="R341" i="34"/>
  <c r="R363" i="34"/>
  <c r="R470" i="34"/>
  <c r="R387" i="34"/>
  <c r="R522" i="34"/>
  <c r="R343" i="34"/>
  <c r="R391" i="34"/>
  <c r="R447" i="34"/>
  <c r="R514" i="34"/>
  <c r="R546" i="34"/>
  <c r="R480" i="34"/>
  <c r="R449" i="34"/>
  <c r="R429" i="34"/>
  <c r="R397" i="34"/>
  <c r="R373" i="34"/>
  <c r="R353" i="34"/>
  <c r="R536" i="34"/>
  <c r="R512" i="34"/>
  <c r="R482" i="34"/>
  <c r="R534" i="34"/>
  <c r="R542" i="34"/>
  <c r="R379" i="34"/>
  <c r="R367" i="34"/>
  <c r="R419" i="34"/>
  <c r="R462" i="34"/>
  <c r="R526" i="34"/>
  <c r="R492" i="34"/>
  <c r="R468" i="34"/>
  <c r="R441" i="34"/>
  <c r="R417" i="34"/>
  <c r="R385" i="34"/>
  <c r="R365" i="34"/>
  <c r="R544" i="34"/>
  <c r="R524" i="34"/>
  <c r="R407" i="34"/>
  <c r="R431" i="34"/>
  <c r="R559" i="34"/>
  <c r="R339" i="34"/>
  <c r="R435" i="34"/>
  <c r="R405" i="34"/>
  <c r="R484" i="34"/>
  <c r="R433" i="34"/>
  <c r="R381" i="34"/>
  <c r="R540" i="34"/>
  <c r="R439" i="34"/>
  <c r="R355" i="34"/>
  <c r="R451" i="34"/>
  <c r="R518" i="34"/>
  <c r="R472" i="34"/>
  <c r="R425" i="34"/>
  <c r="R369" i="34"/>
  <c r="R528" i="34"/>
  <c r="R395" i="34"/>
  <c r="R347" i="34"/>
  <c r="R371" i="34"/>
  <c r="R466" i="34"/>
  <c r="R538" i="34"/>
  <c r="R464" i="34"/>
  <c r="R401" i="34"/>
  <c r="R357" i="34"/>
  <c r="R520" i="34"/>
  <c r="R403" i="34"/>
  <c r="R399" i="34"/>
  <c r="R500" i="34"/>
  <c r="R445" i="34"/>
  <c r="R389" i="34"/>
  <c r="R349" i="34"/>
  <c r="R508" i="34"/>
  <c r="R89" i="34"/>
  <c r="S375" i="38"/>
  <c r="J129" i="34"/>
  <c r="J145" i="34"/>
  <c r="J209" i="34"/>
  <c r="J163" i="34"/>
  <c r="J215" i="34"/>
  <c r="J123" i="34"/>
  <c r="J105" i="34"/>
  <c r="J103" i="34"/>
  <c r="J217" i="34"/>
  <c r="J131" i="34"/>
  <c r="J151" i="34"/>
  <c r="J125" i="34"/>
  <c r="J117" i="34"/>
  <c r="J171" i="34"/>
  <c r="J169" i="34"/>
  <c r="J219" i="34"/>
  <c r="J119" i="34"/>
  <c r="J97" i="34"/>
  <c r="J175" i="34"/>
  <c r="J149" i="34"/>
  <c r="J213" i="34"/>
  <c r="J83" i="34"/>
  <c r="J157" i="34"/>
  <c r="J203" i="34"/>
  <c r="J109" i="34"/>
  <c r="J115" i="34"/>
  <c r="J195" i="34"/>
  <c r="J167" i="34"/>
  <c r="J121" i="34"/>
  <c r="J107" i="34"/>
  <c r="J173" i="34"/>
  <c r="J127" i="34"/>
  <c r="J99" i="34"/>
  <c r="J165" i="34"/>
  <c r="J113" i="34"/>
  <c r="J197" i="34" s="1"/>
  <c r="J183" i="34"/>
  <c r="J85" i="34"/>
  <c r="J101" i="34"/>
  <c r="J147" i="34"/>
  <c r="J87" i="34"/>
  <c r="J205" i="34"/>
  <c r="J207" i="34"/>
  <c r="J111" i="34"/>
  <c r="J159" i="34"/>
  <c r="K363" i="36"/>
  <c r="K445" i="36"/>
  <c r="K421" i="36"/>
  <c r="K391" i="36"/>
  <c r="K383" i="36"/>
  <c r="K369" i="36"/>
  <c r="K546" i="36"/>
  <c r="K538" i="36"/>
  <c r="K530" i="36"/>
  <c r="K522" i="36"/>
  <c r="K514" i="36"/>
  <c r="K498" i="36"/>
  <c r="K490" i="36"/>
  <c r="K482" i="36"/>
  <c r="K474" i="36"/>
  <c r="K466" i="36"/>
  <c r="K455" i="36"/>
  <c r="K447" i="36"/>
  <c r="K439" i="36"/>
  <c r="K431" i="36"/>
  <c r="K423" i="36"/>
  <c r="K449" i="36"/>
  <c r="K433" i="36"/>
  <c r="K417" i="36"/>
  <c r="K532" i="36"/>
  <c r="K516" i="36"/>
  <c r="K496" i="36"/>
  <c r="K476" i="36"/>
  <c r="K389" i="36"/>
  <c r="K357" i="36"/>
  <c r="K371" i="36"/>
  <c r="K387" i="36"/>
  <c r="K355" i="36"/>
  <c r="K379" i="36"/>
  <c r="K395" i="36"/>
  <c r="K437" i="36"/>
  <c r="K393" i="36"/>
  <c r="K542" i="36"/>
  <c r="K510" i="36"/>
  <c r="K470" i="36"/>
  <c r="K435" i="36"/>
  <c r="K425" i="36"/>
  <c r="K536" i="36"/>
  <c r="K512" i="36"/>
  <c r="K464" i="36"/>
  <c r="K381" i="36"/>
  <c r="K339" i="36"/>
  <c r="K429" i="36"/>
  <c r="K345" i="36"/>
  <c r="K385" i="36"/>
  <c r="K341" i="36"/>
  <c r="K526" i="36"/>
  <c r="K486" i="36"/>
  <c r="K451" i="36"/>
  <c r="K419" i="36"/>
  <c r="K544" i="36"/>
  <c r="K524" i="36"/>
  <c r="K500" i="36"/>
  <c r="K405" i="36"/>
  <c r="K365" i="36"/>
  <c r="K361" i="36"/>
  <c r="K367" i="36"/>
  <c r="K534" i="36"/>
  <c r="K462" i="36"/>
  <c r="K528" i="36"/>
  <c r="K480" i="36"/>
  <c r="K373" i="36"/>
  <c r="K377" i="36"/>
  <c r="K347" i="36"/>
  <c r="K353" i="36"/>
  <c r="K518" i="36"/>
  <c r="K443" i="36"/>
  <c r="K520" i="36"/>
  <c r="K349" i="36"/>
  <c r="K351" i="36"/>
  <c r="K359" i="36"/>
  <c r="K494" i="36"/>
  <c r="K427" i="36"/>
  <c r="K508" i="36"/>
  <c r="K407" i="36"/>
  <c r="K453" i="36"/>
  <c r="K403" i="36"/>
  <c r="K401" i="36"/>
  <c r="K555" i="36"/>
  <c r="K478" i="36"/>
  <c r="K441" i="36"/>
  <c r="K540" i="36"/>
  <c r="K492" i="36"/>
  <c r="K397" i="36"/>
  <c r="K355" i="38"/>
  <c r="K542" i="38"/>
  <c r="K532" i="38"/>
  <c r="K490" i="38"/>
  <c r="K518" i="38"/>
  <c r="K496" i="38"/>
  <c r="K363" i="38"/>
  <c r="K492" i="38"/>
  <c r="K514" i="38"/>
  <c r="K472" i="38"/>
  <c r="K379" i="38"/>
  <c r="K476" i="38"/>
  <c r="K451" i="38"/>
  <c r="K391" i="38"/>
  <c r="K478" i="38"/>
  <c r="K383" i="38"/>
  <c r="K349" i="38"/>
  <c r="K365" i="38"/>
  <c r="K381" i="38"/>
  <c r="K397" i="38"/>
  <c r="K522" i="38"/>
  <c r="K425" i="38"/>
  <c r="K474" i="38"/>
  <c r="K429" i="38"/>
  <c r="K423" i="38"/>
  <c r="K403" i="38"/>
  <c r="K512" i="38"/>
  <c r="K433" i="38"/>
  <c r="K395" i="38"/>
  <c r="K524" i="38"/>
  <c r="K417" i="38"/>
  <c r="K528" i="38"/>
  <c r="K435" i="38"/>
  <c r="K343" i="38"/>
  <c r="K443" i="38"/>
  <c r="K367" i="38"/>
  <c r="K353" i="38"/>
  <c r="K373" i="38"/>
  <c r="K393" i="38"/>
  <c r="K561" i="38"/>
  <c r="K347" i="38"/>
  <c r="K510" i="38"/>
  <c r="K508" i="38"/>
  <c r="K339" i="38"/>
  <c r="K407" i="38"/>
  <c r="K431" i="38"/>
  <c r="K441" i="38"/>
  <c r="K447" i="38"/>
  <c r="K500" i="38"/>
  <c r="K375" i="38"/>
  <c r="K494" i="38"/>
  <c r="K341" i="38"/>
  <c r="K361" i="38"/>
  <c r="K385" i="38"/>
  <c r="K405" i="38"/>
  <c r="K526" i="38"/>
  <c r="K371" i="38"/>
  <c r="K530" i="38"/>
  <c r="K453" i="38"/>
  <c r="K516" i="38"/>
  <c r="K555" i="38"/>
  <c r="K351" i="38"/>
  <c r="K369" i="38"/>
  <c r="K449" i="38"/>
  <c r="K468" i="38"/>
  <c r="K534" i="38"/>
  <c r="K480" i="38"/>
  <c r="K536" i="38"/>
  <c r="K359" i="38"/>
  <c r="K399" i="38"/>
  <c r="K377" i="38"/>
  <c r="K439" i="38"/>
  <c r="K544" i="38"/>
  <c r="K484" i="38"/>
  <c r="K498" i="38"/>
  <c r="K538" i="38"/>
  <c r="K419" i="38"/>
  <c r="K427" i="38"/>
  <c r="K345" i="38"/>
  <c r="K389" i="38"/>
  <c r="K387" i="38"/>
  <c r="K455" i="38"/>
  <c r="K540" i="38"/>
  <c r="K546" i="38"/>
  <c r="K464" i="38"/>
  <c r="K462" i="38"/>
  <c r="K357" i="38"/>
  <c r="K401" i="38"/>
  <c r="K553" i="38"/>
  <c r="K445" i="38"/>
  <c r="K559" i="38"/>
  <c r="K557" i="36"/>
  <c r="O557" i="37"/>
  <c r="K343" i="36"/>
  <c r="J161" i="34"/>
  <c r="J225" i="34"/>
  <c r="P660" i="31"/>
  <c r="P646" i="31"/>
  <c r="P654" i="31"/>
  <c r="P662" i="31"/>
  <c r="P656" i="31"/>
  <c r="N692" i="35"/>
  <c r="Q522" i="37"/>
  <c r="M125" i="39"/>
  <c r="S498" i="38"/>
  <c r="R347" i="35"/>
  <c r="K399" i="36"/>
  <c r="R149" i="34"/>
  <c r="R129" i="34"/>
  <c r="R163" i="34"/>
  <c r="R119" i="34"/>
  <c r="R97" i="34"/>
  <c r="R183" i="34"/>
  <c r="R167" i="34"/>
  <c r="R151" i="34"/>
  <c r="R99" i="34"/>
  <c r="R83" i="34"/>
  <c r="R161" i="34"/>
  <c r="R109" i="34"/>
  <c r="R181" i="34" s="1"/>
  <c r="R111" i="34"/>
  <c r="R159" i="34"/>
  <c r="R147" i="34"/>
  <c r="R125" i="34"/>
  <c r="R169" i="34"/>
  <c r="R127" i="34"/>
  <c r="R101" i="34"/>
  <c r="R165" i="34"/>
  <c r="R103" i="34"/>
  <c r="R115" i="34"/>
  <c r="R121" i="34"/>
  <c r="R87" i="34"/>
  <c r="R107" i="34"/>
  <c r="R171" i="34"/>
  <c r="R85" i="34"/>
  <c r="R145" i="34"/>
  <c r="R131" i="34"/>
  <c r="R123" i="34"/>
  <c r="R175" i="34"/>
  <c r="R117" i="34"/>
  <c r="R105" i="34"/>
  <c r="K375" i="36"/>
  <c r="K421" i="38"/>
  <c r="K520" i="38"/>
  <c r="R173" i="34"/>
  <c r="J468" i="35"/>
  <c r="Q283" i="44" s="1"/>
  <c r="S103" i="34"/>
  <c r="O389" i="31"/>
  <c r="J429" i="39"/>
  <c r="U247" i="44" s="1"/>
  <c r="J125" i="40"/>
  <c r="J205" i="40"/>
  <c r="J129" i="40"/>
  <c r="J149" i="40"/>
  <c r="J225" i="40"/>
  <c r="J147" i="40"/>
  <c r="J103" i="40"/>
  <c r="J131" i="40"/>
  <c r="J171" i="40"/>
  <c r="J163" i="40"/>
  <c r="J169" i="40"/>
  <c r="J207" i="40"/>
  <c r="J119" i="40"/>
  <c r="J101" i="40"/>
  <c r="J107" i="40"/>
  <c r="J175" i="40"/>
  <c r="J209" i="40"/>
  <c r="J161" i="40"/>
  <c r="J113" i="40"/>
  <c r="J183" i="40"/>
  <c r="J115" i="40"/>
  <c r="J157" i="40"/>
  <c r="J203" i="40"/>
  <c r="J109" i="40"/>
  <c r="J167" i="40"/>
  <c r="J145" i="40"/>
  <c r="J83" i="40"/>
  <c r="J173" i="40"/>
  <c r="J219" i="40"/>
  <c r="J127" i="40"/>
  <c r="J105" i="40"/>
  <c r="J99" i="40"/>
  <c r="J121" i="40"/>
  <c r="J87" i="40"/>
  <c r="J217" i="40"/>
  <c r="J165" i="40"/>
  <c r="J215" i="40"/>
  <c r="J189" i="40"/>
  <c r="J191" i="40" s="1"/>
  <c r="V124" i="44" s="1"/>
  <c r="J151" i="40"/>
  <c r="J195" i="40"/>
  <c r="J97" i="40"/>
  <c r="R397" i="32"/>
  <c r="R421" i="32"/>
  <c r="R429" i="32"/>
  <c r="R347" i="32"/>
  <c r="R512" i="32"/>
  <c r="R464" i="32"/>
  <c r="R532" i="32"/>
  <c r="R351" i="32"/>
  <c r="R417" i="32"/>
  <c r="R453" i="32"/>
  <c r="R387" i="32"/>
  <c r="R496" i="32"/>
  <c r="R536" i="32"/>
  <c r="R528" i="32"/>
  <c r="R520" i="32"/>
  <c r="R449" i="32"/>
  <c r="R425" i="32"/>
  <c r="R359" i="32"/>
  <c r="R395" i="32"/>
  <c r="R508" i="32"/>
  <c r="R540" i="32"/>
  <c r="R443" i="32"/>
  <c r="R427" i="32"/>
  <c r="R401" i="32"/>
  <c r="R522" i="32"/>
  <c r="R498" i="32"/>
  <c r="R482" i="32"/>
  <c r="R357" i="32"/>
  <c r="R470" i="32"/>
  <c r="R385" i="32"/>
  <c r="R369" i="32"/>
  <c r="R343" i="32"/>
  <c r="R363" i="32"/>
  <c r="R516" i="32"/>
  <c r="R451" i="32"/>
  <c r="R431" i="32"/>
  <c r="R534" i="32"/>
  <c r="R514" i="32"/>
  <c r="R486" i="32"/>
  <c r="R353" i="32"/>
  <c r="R462" i="32"/>
  <c r="R373" i="32"/>
  <c r="R559" i="32"/>
  <c r="R355" i="32"/>
  <c r="R375" i="32"/>
  <c r="R403" i="32"/>
  <c r="R379" i="32"/>
  <c r="R524" i="32"/>
  <c r="R447" i="32"/>
  <c r="R423" i="32"/>
  <c r="R530" i="32"/>
  <c r="R510" i="32"/>
  <c r="R393" i="32"/>
  <c r="R478" i="32"/>
  <c r="R389" i="32"/>
  <c r="R349" i="32"/>
  <c r="R538" i="32"/>
  <c r="R367" i="32"/>
  <c r="R339" i="32"/>
  <c r="R437" i="32"/>
  <c r="R407" i="32"/>
  <c r="R441" i="32"/>
  <c r="R455" i="32"/>
  <c r="R405" i="32"/>
  <c r="R490" i="32"/>
  <c r="R466" i="32"/>
  <c r="R341" i="32"/>
  <c r="R439" i="32"/>
  <c r="R526" i="32"/>
  <c r="R365" i="32"/>
  <c r="R381" i="32"/>
  <c r="R433" i="32"/>
  <c r="R445" i="32"/>
  <c r="R435" i="32"/>
  <c r="R518" i="32"/>
  <c r="R361" i="32"/>
  <c r="R377" i="32"/>
  <c r="R544" i="32"/>
  <c r="R419" i="32"/>
  <c r="R494" i="32"/>
  <c r="R474" i="32"/>
  <c r="R345" i="32"/>
  <c r="O101" i="35"/>
  <c r="O221" i="35"/>
  <c r="O87" i="35"/>
  <c r="O147" i="35"/>
  <c r="O165" i="35"/>
  <c r="O121" i="35"/>
  <c r="O129" i="35"/>
  <c r="O223" i="35"/>
  <c r="O159" i="35"/>
  <c r="O169" i="35"/>
  <c r="O149" i="35"/>
  <c r="O219" i="35"/>
  <c r="O217" i="35"/>
  <c r="O207" i="35"/>
  <c r="O113" i="35"/>
  <c r="O157" i="35"/>
  <c r="O161" i="35"/>
  <c r="O83" i="35"/>
  <c r="O215" i="35"/>
  <c r="O105" i="35"/>
  <c r="O177" i="35" s="1"/>
  <c r="O227" i="35"/>
  <c r="O167" i="35"/>
  <c r="O441" i="35"/>
  <c r="O516" i="35"/>
  <c r="O500" i="35"/>
  <c r="O359" i="35"/>
  <c r="O510" i="35"/>
  <c r="O351" i="35"/>
  <c r="O522" i="35"/>
  <c r="O492" i="35"/>
  <c r="O455" i="35"/>
  <c r="O399" i="35"/>
  <c r="O353" i="35"/>
  <c r="O369" i="35"/>
  <c r="O385" i="35"/>
  <c r="O401" i="35"/>
  <c r="O534" i="35"/>
  <c r="O496" i="35"/>
  <c r="O363" i="35"/>
  <c r="O530" i="35"/>
  <c r="O464" i="35"/>
  <c r="O482" i="35"/>
  <c r="O339" i="35"/>
  <c r="O355" i="35"/>
  <c r="O466" i="35"/>
  <c r="O391" i="35"/>
  <c r="O474" i="35"/>
  <c r="O437" i="35"/>
  <c r="O528" i="35"/>
  <c r="O383" i="35"/>
  <c r="O357" i="35"/>
  <c r="O377" i="35"/>
  <c r="O397" i="35"/>
  <c r="O425" i="35"/>
  <c r="O490" i="35"/>
  <c r="O403" i="35"/>
  <c r="O508" i="35"/>
  <c r="O449" i="35"/>
  <c r="O417" i="35"/>
  <c r="O498" i="35"/>
  <c r="O407" i="35"/>
  <c r="O379" i="35"/>
  <c r="O453" i="35"/>
  <c r="O544" i="35"/>
  <c r="O341" i="35"/>
  <c r="O361" i="35"/>
  <c r="O381" i="35"/>
  <c r="O405" i="35"/>
  <c r="O472" i="35"/>
  <c r="O347" i="35"/>
  <c r="O538" i="35"/>
  <c r="O520" i="35"/>
  <c r="O561" i="35"/>
  <c r="O439" i="35"/>
  <c r="O486" i="35"/>
  <c r="O451" i="35"/>
  <c r="O468" i="35"/>
  <c r="O375" i="35"/>
  <c r="O514" i="35"/>
  <c r="O367" i="35"/>
  <c r="O373" i="35"/>
  <c r="O518" i="35"/>
  <c r="O395" i="35"/>
  <c r="O557" i="35"/>
  <c r="O423" i="35"/>
  <c r="O462" i="35"/>
  <c r="O546" i="35"/>
  <c r="O480" i="35"/>
  <c r="O526" i="35"/>
  <c r="O476" i="35"/>
  <c r="O345" i="35"/>
  <c r="O389" i="35"/>
  <c r="O484" i="35"/>
  <c r="O433" i="35"/>
  <c r="O553" i="35"/>
  <c r="O443" i="35"/>
  <c r="O524" i="35"/>
  <c r="O542" i="35"/>
  <c r="O512" i="35"/>
  <c r="O349" i="35"/>
  <c r="O393" i="35"/>
  <c r="O540" i="35"/>
  <c r="O445" i="35"/>
  <c r="O536" i="35"/>
  <c r="O387" i="35"/>
  <c r="O371" i="35"/>
  <c r="O421" i="35"/>
  <c r="O532" i="35"/>
  <c r="O470" i="35"/>
  <c r="O365" i="35"/>
  <c r="O447" i="35"/>
  <c r="O435" i="35"/>
  <c r="O343" i="35"/>
  <c r="O419" i="35"/>
  <c r="O431" i="35"/>
  <c r="O427" i="35"/>
  <c r="R383" i="32"/>
  <c r="R476" i="32"/>
  <c r="R492" i="32"/>
  <c r="O486" i="37"/>
  <c r="J111" i="40"/>
  <c r="Q680" i="40"/>
  <c r="Q688" i="40"/>
  <c r="M109" i="39"/>
  <c r="L117" i="33"/>
  <c r="L159" i="33"/>
  <c r="L161" i="33"/>
  <c r="L213" i="33"/>
  <c r="L101" i="33"/>
  <c r="L151" i="33"/>
  <c r="L145" i="33"/>
  <c r="Q355" i="40"/>
  <c r="J437" i="35"/>
  <c r="Q251" i="44" s="1"/>
  <c r="J518" i="35"/>
  <c r="Q265" i="44" s="1"/>
  <c r="J534" i="35"/>
  <c r="Q273" i="44" s="1"/>
  <c r="Q89" i="34"/>
  <c r="R375" i="35"/>
  <c r="R399" i="35"/>
  <c r="R443" i="35"/>
  <c r="R379" i="35"/>
  <c r="R367" i="35"/>
  <c r="R526" i="35"/>
  <c r="R343" i="35"/>
  <c r="R510" i="35"/>
  <c r="R383" i="35"/>
  <c r="R462" i="35"/>
  <c r="R339" i="35"/>
  <c r="R546" i="35"/>
  <c r="R561" i="35"/>
  <c r="R371" i="35"/>
  <c r="R359" i="35"/>
  <c r="R351" i="35"/>
  <c r="R391" i="35"/>
  <c r="R451" i="35"/>
  <c r="R403" i="35"/>
  <c r="R395" i="35"/>
  <c r="R482" i="35"/>
  <c r="R492" i="35"/>
  <c r="R449" i="35"/>
  <c r="R433" i="35"/>
  <c r="R540" i="35"/>
  <c r="R524" i="35"/>
  <c r="R508" i="35"/>
  <c r="R393" i="35"/>
  <c r="R377" i="35"/>
  <c r="R345" i="35"/>
  <c r="R435" i="35"/>
  <c r="R518" i="35"/>
  <c r="R553" i="35"/>
  <c r="R466" i="35"/>
  <c r="R500" i="35"/>
  <c r="R476" i="35"/>
  <c r="R425" i="35"/>
  <c r="R528" i="35"/>
  <c r="R405" i="35"/>
  <c r="R385" i="35"/>
  <c r="R365" i="35"/>
  <c r="R341" i="35"/>
  <c r="R534" i="35"/>
  <c r="R486" i="35"/>
  <c r="R407" i="35"/>
  <c r="R431" i="35"/>
  <c r="R496" i="35"/>
  <c r="R468" i="35"/>
  <c r="R441" i="35"/>
  <c r="R544" i="35"/>
  <c r="R401" i="35"/>
  <c r="R381" i="35"/>
  <c r="R357" i="35"/>
  <c r="R419" i="35"/>
  <c r="R455" i="35"/>
  <c r="R423" i="35"/>
  <c r="R363" i="35"/>
  <c r="R538" i="35"/>
  <c r="R355" i="35"/>
  <c r="R542" i="35"/>
  <c r="R530" i="35"/>
  <c r="R453" i="35"/>
  <c r="R389" i="35"/>
  <c r="R349" i="35"/>
  <c r="R421" i="35"/>
  <c r="R387" i="35"/>
  <c r="R484" i="35"/>
  <c r="R437" i="35"/>
  <c r="R516" i="35"/>
  <c r="R480" i="35"/>
  <c r="R429" i="35"/>
  <c r="R512" i="35"/>
  <c r="R369" i="35"/>
  <c r="R417" i="35"/>
  <c r="R447" i="35"/>
  <c r="R536" i="35"/>
  <c r="R397" i="35"/>
  <c r="R353" i="35"/>
  <c r="P347" i="35"/>
  <c r="P534" i="35"/>
  <c r="P387" i="35"/>
  <c r="P359" i="35"/>
  <c r="P391" i="35"/>
  <c r="P510" i="35"/>
  <c r="P530" i="35"/>
  <c r="P395" i="35"/>
  <c r="P553" i="35"/>
  <c r="P343" i="35"/>
  <c r="P375" i="35"/>
  <c r="P546" i="35"/>
  <c r="P559" i="35"/>
  <c r="P403" i="35"/>
  <c r="P351" i="35"/>
  <c r="P399" i="35"/>
  <c r="P518" i="35"/>
  <c r="P540" i="35"/>
  <c r="P508" i="35"/>
  <c r="P484" i="35"/>
  <c r="P468" i="35"/>
  <c r="P445" i="35"/>
  <c r="P429" i="35"/>
  <c r="P401" i="35"/>
  <c r="P385" i="35"/>
  <c r="P353" i="35"/>
  <c r="P486" i="35"/>
  <c r="P451" i="35"/>
  <c r="P439" i="35"/>
  <c r="P379" i="35"/>
  <c r="P383" i="35"/>
  <c r="P339" i="35"/>
  <c r="P532" i="35"/>
  <c r="P512" i="35"/>
  <c r="P480" i="35"/>
  <c r="P453" i="35"/>
  <c r="P433" i="35"/>
  <c r="P397" i="35"/>
  <c r="P377" i="35"/>
  <c r="P435" i="35"/>
  <c r="P542" i="35"/>
  <c r="P367" i="35"/>
  <c r="P526" i="35"/>
  <c r="P528" i="35"/>
  <c r="P500" i="35"/>
  <c r="P476" i="35"/>
  <c r="P425" i="35"/>
  <c r="P393" i="35"/>
  <c r="P373" i="35"/>
  <c r="P349" i="35"/>
  <c r="P470" i="35"/>
  <c r="P498" i="35"/>
  <c r="P443" i="35"/>
  <c r="P417" i="35"/>
  <c r="P363" i="35"/>
  <c r="P561" i="35"/>
  <c r="P371" i="35"/>
  <c r="P538" i="35"/>
  <c r="P544" i="35"/>
  <c r="P496" i="35"/>
  <c r="P472" i="35"/>
  <c r="P441" i="35"/>
  <c r="P464" i="35"/>
  <c r="P389" i="35"/>
  <c r="P345" i="35"/>
  <c r="P474" i="35"/>
  <c r="P431" i="35"/>
  <c r="P536" i="35"/>
  <c r="P437" i="35"/>
  <c r="P381" i="35"/>
  <c r="P341" i="35"/>
  <c r="P462" i="35"/>
  <c r="P447" i="35"/>
  <c r="P516" i="35"/>
  <c r="P419" i="35"/>
  <c r="P365" i="35"/>
  <c r="P455" i="35"/>
  <c r="P423" i="35"/>
  <c r="P466" i="35"/>
  <c r="P492" i="35"/>
  <c r="P405" i="35"/>
  <c r="P361" i="35"/>
  <c r="P482" i="35"/>
  <c r="P542" i="39"/>
  <c r="P522" i="39"/>
  <c r="P443" i="39"/>
  <c r="P494" i="39"/>
  <c r="P526" i="39"/>
  <c r="P401" i="39"/>
  <c r="P447" i="39"/>
  <c r="P474" i="39"/>
  <c r="P557" i="39"/>
  <c r="P530" i="39"/>
  <c r="P538" i="39"/>
  <c r="P470" i="39"/>
  <c r="P546" i="39"/>
  <c r="P427" i="39"/>
  <c r="P518" i="39"/>
  <c r="P540" i="39"/>
  <c r="P492" i="39"/>
  <c r="P472" i="39"/>
  <c r="P449" i="39"/>
  <c r="P433" i="39"/>
  <c r="P417" i="39"/>
  <c r="P516" i="39"/>
  <c r="P403" i="39"/>
  <c r="P385" i="39"/>
  <c r="P369" i="39"/>
  <c r="P353" i="39"/>
  <c r="P391" i="39"/>
  <c r="P375" i="39"/>
  <c r="P359" i="39"/>
  <c r="P343" i="39"/>
  <c r="P534" i="39"/>
  <c r="P455" i="39"/>
  <c r="P451" i="39"/>
  <c r="P435" i="39"/>
  <c r="P536" i="39"/>
  <c r="P480" i="39"/>
  <c r="P453" i="39"/>
  <c r="P429" i="39"/>
  <c r="P524" i="39"/>
  <c r="P407" i="39"/>
  <c r="P381" i="39"/>
  <c r="P361" i="39"/>
  <c r="P341" i="39"/>
  <c r="P351" i="39"/>
  <c r="P387" i="39"/>
  <c r="P363" i="39"/>
  <c r="P397" i="39"/>
  <c r="P490" i="39"/>
  <c r="P532" i="39"/>
  <c r="P431" i="39"/>
  <c r="P514" i="39"/>
  <c r="P500" i="39"/>
  <c r="P476" i="39"/>
  <c r="P445" i="39"/>
  <c r="P425" i="39"/>
  <c r="P520" i="39"/>
  <c r="P399" i="39"/>
  <c r="P377" i="39"/>
  <c r="P357" i="39"/>
  <c r="P367" i="39"/>
  <c r="P379" i="39"/>
  <c r="P339" i="39"/>
  <c r="P393" i="39"/>
  <c r="P555" i="39"/>
  <c r="P462" i="39"/>
  <c r="P423" i="39"/>
  <c r="P510" i="39"/>
  <c r="P496" i="39"/>
  <c r="P468" i="39"/>
  <c r="P441" i="39"/>
  <c r="P421" i="39"/>
  <c r="P512" i="39"/>
  <c r="P395" i="39"/>
  <c r="P373" i="39"/>
  <c r="P349" i="39"/>
  <c r="P383" i="39"/>
  <c r="P355" i="39"/>
  <c r="P484" i="39"/>
  <c r="P508" i="39"/>
  <c r="P439" i="39"/>
  <c r="P464" i="39"/>
  <c r="P389" i="39"/>
  <c r="P371" i="39"/>
  <c r="P419" i="39"/>
  <c r="P437" i="39"/>
  <c r="P365" i="39"/>
  <c r="P347" i="39"/>
  <c r="P478" i="39"/>
  <c r="P544" i="39"/>
  <c r="P528" i="39"/>
  <c r="P345" i="39"/>
  <c r="O351" i="37"/>
  <c r="O530" i="37"/>
  <c r="O421" i="37"/>
  <c r="O492" i="37"/>
  <c r="O528" i="37"/>
  <c r="O371" i="37"/>
  <c r="O534" i="37"/>
  <c r="O437" i="37"/>
  <c r="O359" i="37"/>
  <c r="O453" i="37"/>
  <c r="O510" i="37"/>
  <c r="O391" i="37"/>
  <c r="O381" i="37"/>
  <c r="O542" i="37"/>
  <c r="O389" i="37"/>
  <c r="O403" i="37"/>
  <c r="O373" i="37"/>
  <c r="O367" i="37"/>
  <c r="O405" i="37"/>
  <c r="O447" i="37"/>
  <c r="O546" i="37"/>
  <c r="O464" i="37"/>
  <c r="O520" i="37"/>
  <c r="O435" i="37"/>
  <c r="O407" i="37"/>
  <c r="O480" i="37"/>
  <c r="O419" i="37"/>
  <c r="O399" i="37"/>
  <c r="O540" i="37"/>
  <c r="O476" i="37"/>
  <c r="O427" i="37"/>
  <c r="O536" i="37"/>
  <c r="O544" i="37"/>
  <c r="O341" i="37"/>
  <c r="O345" i="37"/>
  <c r="O482" i="37"/>
  <c r="O387" i="37"/>
  <c r="O472" i="37"/>
  <c r="O397" i="37"/>
  <c r="O455" i="37"/>
  <c r="O425" i="37"/>
  <c r="O361" i="37"/>
  <c r="O439" i="37"/>
  <c r="O441" i="37"/>
  <c r="O423" i="37"/>
  <c r="O516" i="37"/>
  <c r="O474" i="37"/>
  <c r="O443" i="37"/>
  <c r="O365" i="37"/>
  <c r="O401" i="37"/>
  <c r="O561" i="37"/>
  <c r="O512" i="37"/>
  <c r="O383" i="37"/>
  <c r="O347" i="37"/>
  <c r="O496" i="37"/>
  <c r="O355" i="37"/>
  <c r="O379" i="37"/>
  <c r="O349" i="37"/>
  <c r="O369" i="37"/>
  <c r="O522" i="37"/>
  <c r="O433" i="37"/>
  <c r="O494" i="37"/>
  <c r="O363" i="37"/>
  <c r="O395" i="37"/>
  <c r="O353" i="37"/>
  <c r="O449" i="37"/>
  <c r="O462" i="37"/>
  <c r="O470" i="37"/>
  <c r="O445" i="37"/>
  <c r="O377" i="37"/>
  <c r="O451" i="37"/>
  <c r="O417" i="37"/>
  <c r="O339" i="37"/>
  <c r="O431" i="37"/>
  <c r="O429" i="37"/>
  <c r="O343" i="37"/>
  <c r="O468" i="37"/>
  <c r="O538" i="37"/>
  <c r="O526" i="37"/>
  <c r="O524" i="37"/>
  <c r="O518" i="37"/>
  <c r="O555" i="37"/>
  <c r="O490" i="37"/>
  <c r="O375" i="37"/>
  <c r="O357" i="37"/>
  <c r="O484" i="37"/>
  <c r="O500" i="37"/>
  <c r="O532" i="37"/>
  <c r="O385" i="37"/>
  <c r="O514" i="37"/>
  <c r="N149" i="35"/>
  <c r="N189" i="35"/>
  <c r="N191" i="35" s="1"/>
  <c r="N159" i="35"/>
  <c r="N195" i="35"/>
  <c r="N147" i="35"/>
  <c r="N85" i="35"/>
  <c r="N151" i="35"/>
  <c r="N163" i="35"/>
  <c r="N229" i="35"/>
  <c r="N145" i="35"/>
  <c r="N215" i="35"/>
  <c r="N169" i="35"/>
  <c r="N203" i="35"/>
  <c r="N209" i="35"/>
  <c r="N175" i="35"/>
  <c r="N221" i="35"/>
  <c r="N83" i="35"/>
  <c r="N157" i="35"/>
  <c r="N167" i="35"/>
  <c r="N213" i="35"/>
  <c r="N173" i="35"/>
  <c r="N87" i="35"/>
  <c r="N161" i="35"/>
  <c r="N171" i="35"/>
  <c r="N219" i="35"/>
  <c r="N207" i="35"/>
  <c r="N225" i="35"/>
  <c r="N205" i="35"/>
  <c r="N165" i="35"/>
  <c r="N217" i="35"/>
  <c r="L377" i="33"/>
  <c r="L486" i="33"/>
  <c r="L466" i="33"/>
  <c r="L455" i="33"/>
  <c r="L349" i="33"/>
  <c r="L365" i="33"/>
  <c r="L405" i="33"/>
  <c r="L530" i="33"/>
  <c r="L381" i="33"/>
  <c r="L385" i="33"/>
  <c r="L490" i="33"/>
  <c r="L451" i="33"/>
  <c r="L419" i="33"/>
  <c r="L439" i="33"/>
  <c r="L353" i="33"/>
  <c r="L373" i="33"/>
  <c r="L555" i="33"/>
  <c r="L538" i="33"/>
  <c r="L478" i="33"/>
  <c r="L393" i="33"/>
  <c r="L389" i="33"/>
  <c r="L443" i="33"/>
  <c r="L423" i="33"/>
  <c r="L498" i="33"/>
  <c r="L357" i="33"/>
  <c r="L397" i="33"/>
  <c r="L514" i="33"/>
  <c r="L546" i="33"/>
  <c r="L544" i="33"/>
  <c r="L528" i="33"/>
  <c r="L512" i="33"/>
  <c r="L472" i="33"/>
  <c r="L403" i="33"/>
  <c r="L387" i="33"/>
  <c r="L371" i="33"/>
  <c r="L355" i="33"/>
  <c r="L339" i="33"/>
  <c r="L476" i="33"/>
  <c r="L441" i="33"/>
  <c r="L425" i="33"/>
  <c r="L462" i="33"/>
  <c r="L474" i="33"/>
  <c r="L345" i="33"/>
  <c r="L494" i="33"/>
  <c r="L536" i="33"/>
  <c r="L516" i="33"/>
  <c r="L395" i="33"/>
  <c r="L375" i="33"/>
  <c r="L351" i="33"/>
  <c r="L492" i="33"/>
  <c r="L445" i="33"/>
  <c r="L421" i="33"/>
  <c r="L447" i="33"/>
  <c r="L431" i="33"/>
  <c r="L361" i="33"/>
  <c r="L518" i="33"/>
  <c r="L532" i="33"/>
  <c r="L508" i="33"/>
  <c r="L453" i="33"/>
  <c r="L391" i="33"/>
  <c r="L367" i="33"/>
  <c r="L347" i="33"/>
  <c r="L437" i="33"/>
  <c r="L417" i="33"/>
  <c r="L435" i="33"/>
  <c r="L369" i="33"/>
  <c r="L526" i="33"/>
  <c r="L470" i="33"/>
  <c r="L520" i="33"/>
  <c r="L399" i="33"/>
  <c r="L359" i="33"/>
  <c r="L449" i="33"/>
  <c r="L482" i="33"/>
  <c r="L496" i="33"/>
  <c r="L383" i="33"/>
  <c r="L343" i="33"/>
  <c r="L433" i="33"/>
  <c r="L534" i="33"/>
  <c r="L522" i="33"/>
  <c r="L540" i="33"/>
  <c r="L379" i="33"/>
  <c r="L429" i="33"/>
  <c r="L341" i="33"/>
  <c r="L524" i="33"/>
  <c r="L407" i="33"/>
  <c r="L363" i="33"/>
  <c r="L455" i="39"/>
  <c r="L557" i="39"/>
  <c r="L447" i="39"/>
  <c r="L532" i="39"/>
  <c r="L462" i="39"/>
  <c r="L431" i="39"/>
  <c r="L546" i="39"/>
  <c r="L397" i="39"/>
  <c r="L542" i="39"/>
  <c r="L490" i="39"/>
  <c r="L427" i="39"/>
  <c r="L514" i="39"/>
  <c r="L451" i="39"/>
  <c r="L496" i="39"/>
  <c r="L476" i="39"/>
  <c r="L453" i="39"/>
  <c r="L437" i="39"/>
  <c r="L421" i="39"/>
  <c r="L520" i="39"/>
  <c r="L407" i="39"/>
  <c r="L373" i="39"/>
  <c r="L357" i="39"/>
  <c r="L341" i="39"/>
  <c r="L379" i="39"/>
  <c r="L363" i="39"/>
  <c r="L347" i="39"/>
  <c r="L522" i="39"/>
  <c r="L419" i="39"/>
  <c r="L405" i="39"/>
  <c r="L526" i="39"/>
  <c r="L492" i="39"/>
  <c r="L468" i="39"/>
  <c r="L441" i="39"/>
  <c r="L417" i="39"/>
  <c r="L395" i="39"/>
  <c r="L369" i="39"/>
  <c r="L349" i="39"/>
  <c r="L367" i="39"/>
  <c r="L339" i="39"/>
  <c r="L555" i="39"/>
  <c r="L439" i="39"/>
  <c r="L538" i="39"/>
  <c r="L540" i="39"/>
  <c r="L484" i="39"/>
  <c r="L464" i="39"/>
  <c r="L433" i="39"/>
  <c r="L528" i="39"/>
  <c r="L385" i="39"/>
  <c r="L365" i="39"/>
  <c r="L345" i="39"/>
  <c r="L383" i="39"/>
  <c r="L343" i="39"/>
  <c r="L355" i="39"/>
  <c r="L478" i="39"/>
  <c r="L435" i="39"/>
  <c r="L510" i="39"/>
  <c r="L536" i="39"/>
  <c r="L480" i="39"/>
  <c r="L449" i="39"/>
  <c r="L429" i="39"/>
  <c r="L524" i="39"/>
  <c r="L381" i="39"/>
  <c r="L361" i="39"/>
  <c r="L359" i="39"/>
  <c r="L391" i="39"/>
  <c r="L371" i="39"/>
  <c r="L474" i="39"/>
  <c r="L500" i="39"/>
  <c r="L516" i="39"/>
  <c r="L351" i="39"/>
  <c r="L387" i="39"/>
  <c r="L472" i="39"/>
  <c r="L399" i="39"/>
  <c r="L445" i="39"/>
  <c r="L377" i="39"/>
  <c r="L393" i="39"/>
  <c r="L530" i="39"/>
  <c r="L401" i="39"/>
  <c r="L425" i="39"/>
  <c r="L353" i="39"/>
  <c r="L427" i="33"/>
  <c r="O393" i="37"/>
  <c r="S468" i="35"/>
  <c r="Q397" i="37"/>
  <c r="S544" i="38"/>
  <c r="R555" i="2"/>
  <c r="R542" i="2"/>
  <c r="R540" i="2"/>
  <c r="R526" i="2"/>
  <c r="R518" i="2"/>
  <c r="R514" i="2"/>
  <c r="R496" i="2"/>
  <c r="R486" i="2"/>
  <c r="R478" i="2"/>
  <c r="R462" i="2"/>
  <c r="R449" i="2"/>
  <c r="R441" i="2"/>
  <c r="R433" i="2"/>
  <c r="R425" i="2"/>
  <c r="R417" i="2"/>
  <c r="R401" i="2"/>
  <c r="R393" i="2"/>
  <c r="R385" i="2"/>
  <c r="R377" i="2"/>
  <c r="R369" i="2"/>
  <c r="R361" i="2"/>
  <c r="R353" i="2"/>
  <c r="R345" i="2"/>
  <c r="R553" i="2"/>
  <c r="R546" i="2"/>
  <c r="R544" i="2"/>
  <c r="R524" i="2"/>
  <c r="R516" i="2"/>
  <c r="R510" i="2"/>
  <c r="R494" i="2"/>
  <c r="R484" i="2"/>
  <c r="R476" i="2"/>
  <c r="R468" i="2"/>
  <c r="R455" i="2"/>
  <c r="R447" i="2"/>
  <c r="R439" i="2"/>
  <c r="R431" i="2"/>
  <c r="R423" i="2"/>
  <c r="R405" i="2"/>
  <c r="R399" i="2"/>
  <c r="R391" i="2"/>
  <c r="R383" i="2"/>
  <c r="R375" i="2"/>
  <c r="R367" i="2"/>
  <c r="R359" i="2"/>
  <c r="R351" i="2"/>
  <c r="R343" i="2"/>
  <c r="R557" i="2"/>
  <c r="R534" i="2"/>
  <c r="R532" i="2"/>
  <c r="R530" i="2"/>
  <c r="R522" i="2"/>
  <c r="R512" i="2"/>
  <c r="R500" i="2"/>
  <c r="R492" i="2"/>
  <c r="R474" i="2"/>
  <c r="R464" i="2"/>
  <c r="R453" i="2"/>
  <c r="R445" i="2"/>
  <c r="R437" i="2"/>
  <c r="R429" i="2"/>
  <c r="R419" i="2"/>
  <c r="R407" i="2"/>
  <c r="R397" i="2"/>
  <c r="R389" i="2"/>
  <c r="R381" i="2"/>
  <c r="R373" i="2"/>
  <c r="R365" i="2"/>
  <c r="R357" i="2"/>
  <c r="R349" i="2"/>
  <c r="R341" i="2"/>
  <c r="R559" i="2"/>
  <c r="R538" i="2"/>
  <c r="R536" i="2"/>
  <c r="R528" i="2"/>
  <c r="R520" i="2"/>
  <c r="R508" i="2"/>
  <c r="R498" i="2"/>
  <c r="R490" i="2"/>
  <c r="R480" i="2"/>
  <c r="R472" i="2"/>
  <c r="R451" i="2"/>
  <c r="R443" i="2"/>
  <c r="R435" i="2"/>
  <c r="R427" i="2"/>
  <c r="R421" i="2"/>
  <c r="R403" i="2"/>
  <c r="R395" i="2"/>
  <c r="R387" i="2"/>
  <c r="R379" i="2"/>
  <c r="R371" i="2"/>
  <c r="R363" i="2"/>
  <c r="R355" i="2"/>
  <c r="R347" i="2"/>
  <c r="R339" i="2"/>
  <c r="O425" i="33"/>
  <c r="O393" i="33"/>
  <c r="O492" i="33"/>
  <c r="O498" i="33"/>
  <c r="O453" i="33"/>
  <c r="O474" i="33"/>
  <c r="O421" i="33"/>
  <c r="O361" i="33"/>
  <c r="O387" i="33"/>
  <c r="O538" i="33"/>
  <c r="O524" i="33"/>
  <c r="O383" i="33"/>
  <c r="O526" i="33"/>
  <c r="O520" i="33"/>
  <c r="O435" i="33"/>
  <c r="O345" i="33"/>
  <c r="O455" i="33"/>
  <c r="O375" i="33"/>
  <c r="O555" i="33"/>
  <c r="O363" i="33"/>
  <c r="O445" i="33"/>
  <c r="O389" i="33"/>
  <c r="O433" i="33"/>
  <c r="O351" i="33"/>
  <c r="O349" i="33"/>
  <c r="O449" i="33"/>
  <c r="O482" i="33"/>
  <c r="O534" i="33"/>
  <c r="O431" i="33"/>
  <c r="O443" i="33"/>
  <c r="O419" i="33"/>
  <c r="O357" i="33"/>
  <c r="O343" i="33"/>
  <c r="O429" i="33"/>
  <c r="O464" i="33"/>
  <c r="O536" i="33"/>
  <c r="O405" i="33"/>
  <c r="O528" i="33"/>
  <c r="O508" i="33"/>
  <c r="O466" i="33"/>
  <c r="O522" i="33"/>
  <c r="O401" i="33"/>
  <c r="O373" i="33"/>
  <c r="O385" i="33"/>
  <c r="O391" i="33"/>
  <c r="O542" i="33"/>
  <c r="O470" i="33"/>
  <c r="O355" i="33"/>
  <c r="O367" i="33"/>
  <c r="O371" i="33"/>
  <c r="O516" i="33"/>
  <c r="O518" i="33"/>
  <c r="O397" i="33"/>
  <c r="O441" i="33"/>
  <c r="O486" i="33"/>
  <c r="O478" i="33"/>
  <c r="O381" i="33"/>
  <c r="O540" i="33"/>
  <c r="O437" i="33"/>
  <c r="O417" i="33"/>
  <c r="O403" i="33"/>
  <c r="O546" i="33"/>
  <c r="O379" i="33"/>
  <c r="O544" i="33"/>
  <c r="O512" i="33"/>
  <c r="O462" i="33"/>
  <c r="O490" i="33"/>
  <c r="O530" i="33"/>
  <c r="O494" i="33"/>
  <c r="O347" i="33"/>
  <c r="O472" i="33"/>
  <c r="O476" i="33"/>
  <c r="O359" i="33"/>
  <c r="O532" i="33"/>
  <c r="O423" i="33"/>
  <c r="O399" i="33"/>
  <c r="O407" i="33"/>
  <c r="O377" i="33"/>
  <c r="O341" i="33"/>
  <c r="O510" i="33"/>
  <c r="O427" i="33"/>
  <c r="O369" i="33"/>
  <c r="O514" i="33"/>
  <c r="O447" i="33"/>
  <c r="O451" i="33"/>
  <c r="O439" i="33"/>
  <c r="N345" i="33"/>
  <c r="N373" i="33"/>
  <c r="N470" i="33"/>
  <c r="N555" i="33"/>
  <c r="N353" i="33"/>
  <c r="N494" i="33"/>
  <c r="N455" i="33"/>
  <c r="N435" i="33"/>
  <c r="N419" i="33"/>
  <c r="N447" i="33"/>
  <c r="N482" i="33"/>
  <c r="N385" i="33"/>
  <c r="N462" i="33"/>
  <c r="N534" i="33"/>
  <c r="N526" i="33"/>
  <c r="N510" i="33"/>
  <c r="N514" i="33"/>
  <c r="N423" i="33"/>
  <c r="N466" i="33"/>
  <c r="N381" i="33"/>
  <c r="N478" i="33"/>
  <c r="N361" i="33"/>
  <c r="N498" i="33"/>
  <c r="N349" i="33"/>
  <c r="N365" i="33"/>
  <c r="N431" i="33"/>
  <c r="N474" i="33"/>
  <c r="N393" i="33"/>
  <c r="N542" i="33"/>
  <c r="N538" i="33"/>
  <c r="N451" i="33"/>
  <c r="N401" i="33"/>
  <c r="N496" i="33"/>
  <c r="N476" i="33"/>
  <c r="N453" i="33"/>
  <c r="N532" i="33"/>
  <c r="N516" i="33"/>
  <c r="N445" i="33"/>
  <c r="N429" i="33"/>
  <c r="N407" i="33"/>
  <c r="N391" i="33"/>
  <c r="N375" i="33"/>
  <c r="N359" i="33"/>
  <c r="N343" i="33"/>
  <c r="N341" i="33"/>
  <c r="N405" i="33"/>
  <c r="N546" i="33"/>
  <c r="N439" i="33"/>
  <c r="N490" i="33"/>
  <c r="N486" i="33"/>
  <c r="N492" i="33"/>
  <c r="N472" i="33"/>
  <c r="N544" i="33"/>
  <c r="N528" i="33"/>
  <c r="N512" i="33"/>
  <c r="N441" i="33"/>
  <c r="N425" i="33"/>
  <c r="N403" i="33"/>
  <c r="N387" i="33"/>
  <c r="N371" i="33"/>
  <c r="N355" i="33"/>
  <c r="N339" i="33"/>
  <c r="N530" i="33"/>
  <c r="N443" i="33"/>
  <c r="N484" i="33"/>
  <c r="N540" i="33"/>
  <c r="N508" i="33"/>
  <c r="N421" i="33"/>
  <c r="N383" i="33"/>
  <c r="N351" i="33"/>
  <c r="N369" i="33"/>
  <c r="N377" i="33"/>
  <c r="N480" i="33"/>
  <c r="N536" i="33"/>
  <c r="N449" i="33"/>
  <c r="N417" i="33"/>
  <c r="N379" i="33"/>
  <c r="N347" i="33"/>
  <c r="N518" i="33"/>
  <c r="N397" i="33"/>
  <c r="N389" i="33"/>
  <c r="N524" i="33"/>
  <c r="N437" i="33"/>
  <c r="N399" i="33"/>
  <c r="N367" i="33"/>
  <c r="N357" i="33"/>
  <c r="N427" i="33"/>
  <c r="N522" i="33"/>
  <c r="N464" i="33"/>
  <c r="N520" i="33"/>
  <c r="N433" i="33"/>
  <c r="N395" i="33"/>
  <c r="N363" i="33"/>
  <c r="N89" i="33"/>
  <c r="J103" i="38"/>
  <c r="J107" i="38"/>
  <c r="J149" i="38"/>
  <c r="J163" i="38"/>
  <c r="J99" i="38"/>
  <c r="J87" i="38"/>
  <c r="J151" i="38"/>
  <c r="J175" i="38"/>
  <c r="J195" i="38"/>
  <c r="J167" i="38"/>
  <c r="J147" i="38"/>
  <c r="J115" i="38"/>
  <c r="J111" i="38"/>
  <c r="J219" i="38"/>
  <c r="J113" i="38"/>
  <c r="J169" i="38"/>
  <c r="J127" i="38"/>
  <c r="J97" i="38"/>
  <c r="J117" i="38"/>
  <c r="J171" i="38"/>
  <c r="J159" i="38"/>
  <c r="J83" i="38"/>
  <c r="J215" i="38"/>
  <c r="J105" i="38"/>
  <c r="J177" i="38" s="1"/>
  <c r="J165" i="38"/>
  <c r="J123" i="38"/>
  <c r="J85" i="38"/>
  <c r="J217" i="38"/>
  <c r="J205" i="38"/>
  <c r="J129" i="38"/>
  <c r="J207" i="38"/>
  <c r="J161" i="38"/>
  <c r="J131" i="38"/>
  <c r="J145" i="38"/>
  <c r="J121" i="38"/>
  <c r="J203" i="38"/>
  <c r="J157" i="38"/>
  <c r="J125" i="38"/>
  <c r="J213" i="38"/>
  <c r="J101" i="38"/>
  <c r="J119" i="38"/>
  <c r="J209" i="38"/>
  <c r="J223" i="38"/>
  <c r="J173" i="38"/>
  <c r="J109" i="38"/>
  <c r="R113" i="40"/>
  <c r="R151" i="40"/>
  <c r="R117" i="40"/>
  <c r="R87" i="40"/>
  <c r="R147" i="40"/>
  <c r="R121" i="40"/>
  <c r="R145" i="40"/>
  <c r="R125" i="40"/>
  <c r="R103" i="40"/>
  <c r="R171" i="40"/>
  <c r="R161" i="40"/>
  <c r="R123" i="40"/>
  <c r="R101" i="40"/>
  <c r="R107" i="40"/>
  <c r="R179" i="40" s="1"/>
  <c r="R115" i="40"/>
  <c r="R163" i="40"/>
  <c r="R173" i="40"/>
  <c r="R157" i="40"/>
  <c r="R119" i="40"/>
  <c r="R97" i="40"/>
  <c r="R183" i="40"/>
  <c r="R167" i="40"/>
  <c r="R111" i="40"/>
  <c r="R85" i="40"/>
  <c r="R129" i="40"/>
  <c r="R127" i="40"/>
  <c r="R149" i="40"/>
  <c r="R83" i="40"/>
  <c r="R169" i="40"/>
  <c r="R109" i="40"/>
  <c r="R159" i="40"/>
  <c r="R165" i="40"/>
  <c r="R105" i="40"/>
  <c r="R99" i="40"/>
  <c r="R175" i="40"/>
  <c r="N145" i="37"/>
  <c r="N147" i="37"/>
  <c r="N211" i="37"/>
  <c r="N157" i="37"/>
  <c r="N227" i="37"/>
  <c r="N173" i="37"/>
  <c r="N165" i="37"/>
  <c r="N209" i="37"/>
  <c r="N171" i="37"/>
  <c r="N195" i="37"/>
  <c r="N161" i="37"/>
  <c r="N223" i="37"/>
  <c r="N151" i="37"/>
  <c r="N229" i="37"/>
  <c r="N205" i="37"/>
  <c r="N189" i="37"/>
  <c r="N191" i="37" s="1"/>
  <c r="N167" i="37"/>
  <c r="N169" i="37"/>
  <c r="N83" i="37"/>
  <c r="N219" i="37"/>
  <c r="N175" i="37"/>
  <c r="N159" i="37"/>
  <c r="N149" i="37"/>
  <c r="N203" i="37"/>
  <c r="N217" i="37"/>
  <c r="N89" i="37"/>
  <c r="N207" i="37"/>
  <c r="N213" i="37"/>
  <c r="N85" i="37"/>
  <c r="N215" i="37"/>
  <c r="N183" i="37"/>
  <c r="N163" i="37"/>
  <c r="N87" i="37"/>
  <c r="N227" i="33"/>
  <c r="J221" i="38"/>
  <c r="S431" i="38"/>
  <c r="Q131" i="32"/>
  <c r="R455" i="40"/>
  <c r="R395" i="40"/>
  <c r="R498" i="40"/>
  <c r="R379" i="40"/>
  <c r="R439" i="40"/>
  <c r="R522" i="40"/>
  <c r="R466" i="40"/>
  <c r="R363" i="40"/>
  <c r="R403" i="40"/>
  <c r="R482" i="40"/>
  <c r="R492" i="40"/>
  <c r="R472" i="40"/>
  <c r="R449" i="40"/>
  <c r="R433" i="40"/>
  <c r="R417" i="40"/>
  <c r="R389" i="40"/>
  <c r="R373" i="40"/>
  <c r="R357" i="40"/>
  <c r="R341" i="40"/>
  <c r="R532" i="40"/>
  <c r="R516" i="40"/>
  <c r="R343" i="40"/>
  <c r="R375" i="40"/>
  <c r="R419" i="40"/>
  <c r="R451" i="40"/>
  <c r="R347" i="40"/>
  <c r="R355" i="40"/>
  <c r="R490" i="40"/>
  <c r="R447" i="40"/>
  <c r="R514" i="40"/>
  <c r="R484" i="40"/>
  <c r="R464" i="40"/>
  <c r="R437" i="40"/>
  <c r="R401" i="40"/>
  <c r="R381" i="40"/>
  <c r="R361" i="40"/>
  <c r="R544" i="40"/>
  <c r="R524" i="40"/>
  <c r="R407" i="40"/>
  <c r="R383" i="40"/>
  <c r="R435" i="40"/>
  <c r="R478" i="40"/>
  <c r="R405" i="40"/>
  <c r="R534" i="40"/>
  <c r="R423" i="40"/>
  <c r="R557" i="40"/>
  <c r="R546" i="40"/>
  <c r="R339" i="40"/>
  <c r="R387" i="40"/>
  <c r="R480" i="40"/>
  <c r="R453" i="40"/>
  <c r="R429" i="40"/>
  <c r="R397" i="40"/>
  <c r="R377" i="40"/>
  <c r="R353" i="40"/>
  <c r="R540" i="40"/>
  <c r="R520" i="40"/>
  <c r="R351" i="40"/>
  <c r="R391" i="40"/>
  <c r="R443" i="40"/>
  <c r="R494" i="40"/>
  <c r="R510" i="40"/>
  <c r="R542" i="40"/>
  <c r="R538" i="40"/>
  <c r="R496" i="40"/>
  <c r="R441" i="40"/>
  <c r="R385" i="40"/>
  <c r="R345" i="40"/>
  <c r="R508" i="40"/>
  <c r="R427" i="40"/>
  <c r="R559" i="40"/>
  <c r="R431" i="40"/>
  <c r="R371" i="40"/>
  <c r="R476" i="40"/>
  <c r="R425" i="40"/>
  <c r="R369" i="40"/>
  <c r="R536" i="40"/>
  <c r="R359" i="40"/>
  <c r="R462" i="40"/>
  <c r="R518" i="40"/>
  <c r="R468" i="40"/>
  <c r="R421" i="40"/>
  <c r="R365" i="40"/>
  <c r="R528" i="40"/>
  <c r="R367" i="40"/>
  <c r="R526" i="40"/>
  <c r="R530" i="40"/>
  <c r="R500" i="40"/>
  <c r="R445" i="40"/>
  <c r="R393" i="40"/>
  <c r="R349" i="40"/>
  <c r="R512" i="40"/>
  <c r="R399" i="40"/>
  <c r="R555" i="40"/>
  <c r="R561" i="40"/>
  <c r="O361" i="39"/>
  <c r="O435" i="39"/>
  <c r="O385" i="39"/>
  <c r="O377" i="39"/>
  <c r="O339" i="39"/>
  <c r="O371" i="39"/>
  <c r="O401" i="39"/>
  <c r="O423" i="39"/>
  <c r="O526" i="39"/>
  <c r="O532" i="39"/>
  <c r="O470" i="39"/>
  <c r="O555" i="39"/>
  <c r="O379" i="39"/>
  <c r="O522" i="39"/>
  <c r="O447" i="39"/>
  <c r="O399" i="39"/>
  <c r="O421" i="39"/>
  <c r="O437" i="39"/>
  <c r="O453" i="39"/>
  <c r="O476" i="39"/>
  <c r="O496" i="39"/>
  <c r="O516" i="39"/>
  <c r="O534" i="39"/>
  <c r="O544" i="39"/>
  <c r="O538" i="39"/>
  <c r="O443" i="39"/>
  <c r="O389" i="39"/>
  <c r="O357" i="39"/>
  <c r="O359" i="39"/>
  <c r="O419" i="39"/>
  <c r="O345" i="39"/>
  <c r="O369" i="39"/>
  <c r="O510" i="39"/>
  <c r="O347" i="39"/>
  <c r="O393" i="39"/>
  <c r="O439" i="39"/>
  <c r="O490" i="39"/>
  <c r="O407" i="39"/>
  <c r="O433" i="39"/>
  <c r="O464" i="39"/>
  <c r="O484" i="39"/>
  <c r="O512" i="39"/>
  <c r="O542" i="39"/>
  <c r="O494" i="39"/>
  <c r="O518" i="39"/>
  <c r="O365" i="39"/>
  <c r="O343" i="39"/>
  <c r="O451" i="39"/>
  <c r="O351" i="39"/>
  <c r="O383" i="39"/>
  <c r="O514" i="39"/>
  <c r="O403" i="39"/>
  <c r="O441" i="39"/>
  <c r="O472" i="39"/>
  <c r="O508" i="39"/>
  <c r="O536" i="39"/>
  <c r="O462" i="39"/>
  <c r="O373" i="39"/>
  <c r="O391" i="39"/>
  <c r="O405" i="39"/>
  <c r="O355" i="39"/>
  <c r="O530" i="39"/>
  <c r="O474" i="39"/>
  <c r="O417" i="39"/>
  <c r="O445" i="39"/>
  <c r="O480" i="39"/>
  <c r="O520" i="39"/>
  <c r="O540" i="39"/>
  <c r="O427" i="39"/>
  <c r="O349" i="39"/>
  <c r="O367" i="39"/>
  <c r="O455" i="39"/>
  <c r="O429" i="39"/>
  <c r="O500" i="39"/>
  <c r="O341" i="39"/>
  <c r="O353" i="39"/>
  <c r="O363" i="39"/>
  <c r="O498" i="39"/>
  <c r="O449" i="39"/>
  <c r="O524" i="39"/>
  <c r="O478" i="39"/>
  <c r="O375" i="39"/>
  <c r="O546" i="39"/>
  <c r="O387" i="39"/>
  <c r="O395" i="39"/>
  <c r="O468" i="39"/>
  <c r="O528" i="39"/>
  <c r="O397" i="39"/>
  <c r="O431" i="39"/>
  <c r="O425" i="39"/>
  <c r="O492" i="39"/>
  <c r="O381" i="39"/>
  <c r="N365" i="37"/>
  <c r="N538" i="37"/>
  <c r="N419" i="37"/>
  <c r="N534" i="37"/>
  <c r="N349" i="37"/>
  <c r="N393" i="37"/>
  <c r="N357" i="37"/>
  <c r="N546" i="37"/>
  <c r="N474" i="37"/>
  <c r="N361" i="37"/>
  <c r="N490" i="37"/>
  <c r="N385" i="37"/>
  <c r="N369" i="37"/>
  <c r="N435" i="37"/>
  <c r="N455" i="37"/>
  <c r="N375" i="37"/>
  <c r="N559" i="37"/>
  <c r="N341" i="37"/>
  <c r="N381" i="37"/>
  <c r="N553" i="37"/>
  <c r="N373" i="37"/>
  <c r="N353" i="37"/>
  <c r="N439" i="37"/>
  <c r="N555" i="37"/>
  <c r="N377" i="37"/>
  <c r="N494" i="37"/>
  <c r="N530" i="37"/>
  <c r="N486" i="37"/>
  <c r="N514" i="37"/>
  <c r="N462" i="37"/>
  <c r="N401" i="37"/>
  <c r="N532" i="37"/>
  <c r="N516" i="37"/>
  <c r="N403" i="37"/>
  <c r="N387" i="37"/>
  <c r="N449" i="37"/>
  <c r="N433" i="37"/>
  <c r="N417" i="37"/>
  <c r="N484" i="37"/>
  <c r="N468" i="37"/>
  <c r="N363" i="37"/>
  <c r="N347" i="37"/>
  <c r="N542" i="37"/>
  <c r="N518" i="37"/>
  <c r="N397" i="37"/>
  <c r="N427" i="37"/>
  <c r="N405" i="37"/>
  <c r="N389" i="37"/>
  <c r="N544" i="37"/>
  <c r="N528" i="37"/>
  <c r="N512" i="37"/>
  <c r="N399" i="37"/>
  <c r="N383" i="37"/>
  <c r="N445" i="37"/>
  <c r="N429" i="37"/>
  <c r="N500" i="37"/>
  <c r="N480" i="37"/>
  <c r="N464" i="37"/>
  <c r="N359" i="37"/>
  <c r="N343" i="37"/>
  <c r="N470" i="37"/>
  <c r="N443" i="37"/>
  <c r="N524" i="37"/>
  <c r="N395" i="37"/>
  <c r="N441" i="37"/>
  <c r="N496" i="37"/>
  <c r="N371" i="37"/>
  <c r="N339" i="37"/>
  <c r="N423" i="37"/>
  <c r="N451" i="37"/>
  <c r="N520" i="37"/>
  <c r="N391" i="37"/>
  <c r="N437" i="37"/>
  <c r="N492" i="37"/>
  <c r="N367" i="37"/>
  <c r="N431" i="37"/>
  <c r="N345" i="37"/>
  <c r="N522" i="37"/>
  <c r="N540" i="37"/>
  <c r="N508" i="37"/>
  <c r="N379" i="37"/>
  <c r="N425" i="37"/>
  <c r="N476" i="37"/>
  <c r="N355" i="37"/>
  <c r="N447" i="37"/>
  <c r="N510" i="37"/>
  <c r="N526" i="37"/>
  <c r="N536" i="37"/>
  <c r="N407" i="37"/>
  <c r="N453" i="37"/>
  <c r="N421" i="37"/>
  <c r="N472" i="37"/>
  <c r="N351" i="37"/>
  <c r="N225" i="33"/>
  <c r="N211" i="33"/>
  <c r="J391" i="33"/>
  <c r="O238" i="44" s="1"/>
  <c r="R113" i="2"/>
  <c r="R145" i="2"/>
  <c r="R147" i="2"/>
  <c r="R87" i="2"/>
  <c r="R107" i="2"/>
  <c r="R117" i="2"/>
  <c r="R127" i="2"/>
  <c r="R183" i="2"/>
  <c r="R175" i="2"/>
  <c r="R129" i="2"/>
  <c r="R99" i="2"/>
  <c r="R125" i="2"/>
  <c r="R101" i="2"/>
  <c r="R109" i="2"/>
  <c r="R119" i="2"/>
  <c r="R131" i="2"/>
  <c r="R85" i="2"/>
  <c r="R151" i="2"/>
  <c r="R169" i="2"/>
  <c r="R97" i="2"/>
  <c r="R157" i="2"/>
  <c r="R165" i="2"/>
  <c r="R103" i="2"/>
  <c r="R111" i="2"/>
  <c r="R121" i="2"/>
  <c r="R163" i="2"/>
  <c r="R159" i="2"/>
  <c r="R149" i="2"/>
  <c r="R161" i="2"/>
  <c r="R173" i="2"/>
  <c r="R83" i="2"/>
  <c r="R105" i="2"/>
  <c r="R115" i="2"/>
  <c r="R123" i="2"/>
  <c r="R171" i="2"/>
  <c r="R167" i="2"/>
  <c r="J147" i="36"/>
  <c r="J127" i="36"/>
  <c r="J119" i="36"/>
  <c r="J151" i="36"/>
  <c r="J215" i="36"/>
  <c r="J223" i="36"/>
  <c r="J145" i="36"/>
  <c r="J207" i="36"/>
  <c r="J149" i="36"/>
  <c r="J167" i="36"/>
  <c r="J109" i="36"/>
  <c r="J85" i="36"/>
  <c r="J205" i="36"/>
  <c r="J129" i="36"/>
  <c r="J111" i="36"/>
  <c r="J227" i="36"/>
  <c r="J173" i="36"/>
  <c r="J157" i="36"/>
  <c r="J83" i="36"/>
  <c r="J161" i="36"/>
  <c r="J159" i="36"/>
  <c r="J105" i="36"/>
  <c r="J217" i="36"/>
  <c r="J195" i="36"/>
  <c r="J121" i="36"/>
  <c r="J219" i="36"/>
  <c r="J107" i="36"/>
  <c r="J179" i="36" s="1"/>
  <c r="J99" i="36"/>
  <c r="J131" i="36"/>
  <c r="J101" i="36"/>
  <c r="J171" i="36"/>
  <c r="J203" i="36"/>
  <c r="J175" i="36"/>
  <c r="J97" i="36"/>
  <c r="J163" i="36"/>
  <c r="J123" i="36"/>
  <c r="J125" i="36"/>
  <c r="J213" i="36"/>
  <c r="J117" i="36"/>
  <c r="J103" i="36"/>
  <c r="J165" i="36"/>
  <c r="J169" i="36"/>
  <c r="J113" i="36"/>
  <c r="J209" i="36"/>
  <c r="J115" i="36"/>
  <c r="J211" i="36"/>
  <c r="J87" i="36"/>
  <c r="N151" i="33"/>
  <c r="N87" i="33"/>
  <c r="N149" i="33"/>
  <c r="N147" i="33"/>
  <c r="N217" i="33"/>
  <c r="N85" i="33"/>
  <c r="N213" i="33"/>
  <c r="N171" i="33"/>
  <c r="N173" i="33"/>
  <c r="N83" i="33"/>
  <c r="N229" i="33"/>
  <c r="N195" i="33"/>
  <c r="N209" i="33"/>
  <c r="N167" i="33"/>
  <c r="N165" i="33"/>
  <c r="N207" i="33"/>
  <c r="N163" i="33"/>
  <c r="N215" i="33"/>
  <c r="N159" i="33"/>
  <c r="N203" i="33"/>
  <c r="N169" i="33"/>
  <c r="N221" i="33"/>
  <c r="N205" i="33"/>
  <c r="N157" i="33"/>
  <c r="N161" i="33"/>
  <c r="N145" i="33"/>
  <c r="N219" i="33"/>
  <c r="N189" i="33"/>
  <c r="N191" i="33" s="1"/>
  <c r="N175" i="33"/>
  <c r="N183" i="33"/>
  <c r="Q225" i="32"/>
  <c r="J490" i="39"/>
  <c r="U294" i="44" s="1"/>
  <c r="Q650" i="39"/>
  <c r="Q658" i="39"/>
  <c r="Q666" i="39"/>
  <c r="Q674" i="39"/>
  <c r="Q682" i="39"/>
  <c r="Q690" i="39"/>
  <c r="Q468" i="39"/>
  <c r="Q672" i="40"/>
  <c r="Q447" i="38"/>
  <c r="P147" i="31"/>
  <c r="M101" i="44" s="1"/>
  <c r="O357" i="31"/>
  <c r="Q89" i="2"/>
  <c r="Q145" i="34"/>
  <c r="Q211" i="34"/>
  <c r="Q169" i="34"/>
  <c r="Q195" i="34"/>
  <c r="Q175" i="34"/>
  <c r="Q167" i="34"/>
  <c r="Q183" i="34"/>
  <c r="Q217" i="34"/>
  <c r="Q147" i="34"/>
  <c r="Q219" i="34"/>
  <c r="Q173" i="34"/>
  <c r="Q159" i="34"/>
  <c r="Q213" i="34"/>
  <c r="Q103" i="34"/>
  <c r="Q111" i="34"/>
  <c r="Q101" i="34"/>
  <c r="Q149" i="34"/>
  <c r="Q215" i="34"/>
  <c r="Q165" i="34"/>
  <c r="Q209" i="34"/>
  <c r="Q189" i="34"/>
  <c r="Q191" i="34" s="1"/>
  <c r="Q163" i="34"/>
  <c r="Q151" i="34"/>
  <c r="Q207" i="34"/>
  <c r="Q161" i="34"/>
  <c r="Q205" i="34"/>
  <c r="Q171" i="34"/>
  <c r="Q227" i="34"/>
  <c r="Q203" i="34"/>
  <c r="Q157" i="34"/>
  <c r="Q225" i="34"/>
  <c r="Q131" i="34"/>
  <c r="Q87" i="34"/>
  <c r="Q123" i="34"/>
  <c r="Q121" i="34"/>
  <c r="Q109" i="34"/>
  <c r="Q127" i="34"/>
  <c r="Q113" i="34"/>
  <c r="Q197" i="34" s="1"/>
  <c r="Q99" i="34"/>
  <c r="Q117" i="34"/>
  <c r="Q115" i="34"/>
  <c r="Q85" i="34"/>
  <c r="Q125" i="34"/>
  <c r="Q105" i="34"/>
  <c r="S676" i="37"/>
  <c r="Q654" i="40"/>
  <c r="Q670" i="40"/>
  <c r="S678" i="37"/>
  <c r="Q524" i="39"/>
  <c r="Q83" i="32"/>
  <c r="J451" i="37"/>
  <c r="S258" i="44" s="1"/>
  <c r="Q484" i="37"/>
  <c r="M431" i="31"/>
  <c r="Q429" i="37"/>
  <c r="S221" i="34"/>
  <c r="Q221" i="32"/>
  <c r="Q169" i="32"/>
  <c r="N347" i="34"/>
  <c r="N363" i="34"/>
  <c r="N383" i="34"/>
  <c r="N387" i="34"/>
  <c r="N470" i="34"/>
  <c r="N379" i="34"/>
  <c r="N474" i="34"/>
  <c r="N339" i="34"/>
  <c r="N367" i="34"/>
  <c r="N399" i="34"/>
  <c r="N447" i="34"/>
  <c r="N466" i="34"/>
  <c r="N518" i="34"/>
  <c r="N546" i="34"/>
  <c r="N359" i="34"/>
  <c r="N439" i="34"/>
  <c r="N443" i="34"/>
  <c r="N355" i="34"/>
  <c r="N391" i="34"/>
  <c r="N435" i="34"/>
  <c r="N462" i="34"/>
  <c r="N490" i="34"/>
  <c r="N514" i="34"/>
  <c r="N538" i="34"/>
  <c r="N522" i="34"/>
  <c r="N482" i="34"/>
  <c r="N395" i="34"/>
  <c r="N371" i="34"/>
  <c r="N451" i="34"/>
  <c r="N498" i="34"/>
  <c r="N403" i="34"/>
  <c r="N351" i="34"/>
  <c r="N455" i="34"/>
  <c r="N526" i="34"/>
  <c r="N484" i="34"/>
  <c r="N468" i="34"/>
  <c r="N445" i="34"/>
  <c r="N429" i="34"/>
  <c r="N544" i="34"/>
  <c r="N528" i="34"/>
  <c r="N512" i="34"/>
  <c r="N401" i="34"/>
  <c r="N385" i="34"/>
  <c r="N369" i="34"/>
  <c r="N353" i="34"/>
  <c r="N542" i="34"/>
  <c r="N375" i="34"/>
  <c r="N486" i="34"/>
  <c r="N480" i="34"/>
  <c r="N453" i="34"/>
  <c r="N433" i="34"/>
  <c r="N540" i="34"/>
  <c r="N520" i="34"/>
  <c r="N405" i="34"/>
  <c r="N381" i="34"/>
  <c r="N361" i="34"/>
  <c r="N341" i="34"/>
  <c r="N534" i="34"/>
  <c r="N431" i="34"/>
  <c r="N419" i="34"/>
  <c r="N510" i="34"/>
  <c r="N500" i="34"/>
  <c r="N476" i="34"/>
  <c r="N449" i="34"/>
  <c r="N425" i="34"/>
  <c r="N536" i="34"/>
  <c r="N516" i="34"/>
  <c r="N397" i="34"/>
  <c r="N377" i="34"/>
  <c r="N357" i="34"/>
  <c r="N423" i="34"/>
  <c r="N557" i="34"/>
  <c r="N427" i="34"/>
  <c r="N530" i="34"/>
  <c r="N496" i="34"/>
  <c r="N472" i="34"/>
  <c r="N441" i="34"/>
  <c r="N421" i="34"/>
  <c r="N532" i="34"/>
  <c r="N508" i="34"/>
  <c r="N393" i="34"/>
  <c r="N373" i="34"/>
  <c r="N349" i="34"/>
  <c r="N559" i="34"/>
  <c r="N343" i="34"/>
  <c r="N478" i="34"/>
  <c r="N492" i="34"/>
  <c r="N464" i="34"/>
  <c r="N437" i="34"/>
  <c r="N417" i="34"/>
  <c r="N524" i="34"/>
  <c r="N407" i="34"/>
  <c r="N389" i="34"/>
  <c r="N365" i="34"/>
  <c r="N345" i="34"/>
  <c r="R347" i="38"/>
  <c r="R379" i="38"/>
  <c r="R490" i="38"/>
  <c r="R526" i="38"/>
  <c r="R351" i="38"/>
  <c r="R391" i="38"/>
  <c r="R427" i="38"/>
  <c r="R455" i="38"/>
  <c r="R482" i="38"/>
  <c r="R405" i="38"/>
  <c r="R534" i="38"/>
  <c r="R355" i="38"/>
  <c r="R399" i="38"/>
  <c r="R522" i="38"/>
  <c r="R514" i="38"/>
  <c r="R451" i="38"/>
  <c r="R359" i="38"/>
  <c r="R339" i="38"/>
  <c r="R383" i="38"/>
  <c r="R423" i="38"/>
  <c r="R439" i="38"/>
  <c r="R478" i="38"/>
  <c r="R530" i="38"/>
  <c r="R343" i="38"/>
  <c r="R387" i="38"/>
  <c r="R559" i="38"/>
  <c r="R494" i="38"/>
  <c r="R419" i="38"/>
  <c r="R474" i="38"/>
  <c r="R518" i="38"/>
  <c r="R375" i="38"/>
  <c r="R538" i="38"/>
  <c r="R431" i="38"/>
  <c r="R367" i="38"/>
  <c r="R492" i="38"/>
  <c r="R472" i="38"/>
  <c r="R449" i="38"/>
  <c r="R433" i="38"/>
  <c r="R417" i="38"/>
  <c r="R532" i="38"/>
  <c r="R516" i="38"/>
  <c r="R401" i="38"/>
  <c r="R385" i="38"/>
  <c r="R369" i="38"/>
  <c r="R353" i="38"/>
  <c r="R443" i="38"/>
  <c r="R395" i="38"/>
  <c r="R510" i="38"/>
  <c r="R480" i="38"/>
  <c r="R453" i="38"/>
  <c r="R429" i="38"/>
  <c r="R540" i="38"/>
  <c r="R520" i="38"/>
  <c r="R397" i="38"/>
  <c r="R377" i="38"/>
  <c r="R357" i="38"/>
  <c r="R447" i="38"/>
  <c r="R435" i="38"/>
  <c r="R546" i="38"/>
  <c r="R542" i="38"/>
  <c r="R500" i="38"/>
  <c r="R476" i="38"/>
  <c r="R445" i="38"/>
  <c r="R425" i="38"/>
  <c r="R536" i="38"/>
  <c r="R512" i="38"/>
  <c r="R393" i="38"/>
  <c r="R373" i="38"/>
  <c r="R349" i="38"/>
  <c r="R363" i="38"/>
  <c r="R462" i="38"/>
  <c r="R553" i="38"/>
  <c r="R496" i="38"/>
  <c r="R468" i="38"/>
  <c r="R441" i="38"/>
  <c r="R421" i="38"/>
  <c r="R528" i="38"/>
  <c r="R508" i="38"/>
  <c r="R389" i="38"/>
  <c r="R365" i="38"/>
  <c r="R345" i="38"/>
  <c r="R403" i="38"/>
  <c r="R371" i="38"/>
  <c r="R466" i="38"/>
  <c r="R484" i="38"/>
  <c r="R464" i="38"/>
  <c r="R437" i="38"/>
  <c r="R544" i="38"/>
  <c r="R524" i="38"/>
  <c r="R407" i="38"/>
  <c r="R381" i="38"/>
  <c r="R361" i="38"/>
  <c r="R341" i="38"/>
  <c r="R455" i="39"/>
  <c r="R555" i="39"/>
  <c r="R526" i="39"/>
  <c r="R530" i="39"/>
  <c r="R393" i="39"/>
  <c r="R518" i="39"/>
  <c r="R431" i="39"/>
  <c r="R462" i="39"/>
  <c r="R542" i="39"/>
  <c r="R538" i="39"/>
  <c r="R490" i="39"/>
  <c r="R443" i="39"/>
  <c r="R514" i="39"/>
  <c r="R427" i="39"/>
  <c r="R451" i="39"/>
  <c r="R534" i="39"/>
  <c r="R401" i="39"/>
  <c r="R397" i="39"/>
  <c r="R522" i="39"/>
  <c r="R405" i="39"/>
  <c r="R435" i="39"/>
  <c r="R494" i="39"/>
  <c r="R544" i="39"/>
  <c r="R528" i="39"/>
  <c r="R512" i="39"/>
  <c r="R399" i="39"/>
  <c r="R484" i="39"/>
  <c r="R468" i="39"/>
  <c r="R445" i="39"/>
  <c r="R429" i="39"/>
  <c r="R395" i="39"/>
  <c r="R377" i="39"/>
  <c r="R361" i="39"/>
  <c r="R345" i="39"/>
  <c r="R419" i="39"/>
  <c r="R478" i="39"/>
  <c r="R524" i="39"/>
  <c r="R407" i="39"/>
  <c r="R492" i="39"/>
  <c r="R464" i="39"/>
  <c r="R437" i="39"/>
  <c r="R417" i="39"/>
  <c r="R373" i="39"/>
  <c r="R353" i="39"/>
  <c r="R447" i="39"/>
  <c r="R510" i="39"/>
  <c r="R559" i="39"/>
  <c r="R387" i="39"/>
  <c r="R355" i="39"/>
  <c r="R540" i="39"/>
  <c r="R516" i="39"/>
  <c r="R496" i="39"/>
  <c r="R453" i="39"/>
  <c r="R425" i="39"/>
  <c r="R381" i="39"/>
  <c r="R349" i="39"/>
  <c r="R546" i="39"/>
  <c r="R423" i="39"/>
  <c r="R557" i="39"/>
  <c r="R363" i="39"/>
  <c r="R536" i="39"/>
  <c r="R508" i="39"/>
  <c r="R480" i="39"/>
  <c r="R449" i="39"/>
  <c r="R421" i="39"/>
  <c r="R369" i="39"/>
  <c r="R341" i="39"/>
  <c r="R383" i="39"/>
  <c r="R375" i="39"/>
  <c r="R367" i="39"/>
  <c r="R359" i="39"/>
  <c r="R351" i="39"/>
  <c r="R343" i="39"/>
  <c r="R439" i="39"/>
  <c r="R371" i="39"/>
  <c r="R339" i="39"/>
  <c r="R532" i="39"/>
  <c r="R403" i="39"/>
  <c r="R476" i="39"/>
  <c r="R441" i="39"/>
  <c r="R389" i="39"/>
  <c r="R365" i="39"/>
  <c r="R466" i="39"/>
  <c r="R474" i="39"/>
  <c r="R379" i="39"/>
  <c r="R347" i="39"/>
  <c r="R520" i="39"/>
  <c r="R500" i="39"/>
  <c r="R472" i="39"/>
  <c r="R433" i="39"/>
  <c r="R385" i="39"/>
  <c r="R357" i="39"/>
  <c r="R391" i="39"/>
  <c r="N169" i="36"/>
  <c r="N215" i="36"/>
  <c r="N149" i="36"/>
  <c r="N161" i="36"/>
  <c r="N145" i="36"/>
  <c r="N223" i="36"/>
  <c r="N189" i="36"/>
  <c r="N191" i="36" s="1"/>
  <c r="N85" i="36"/>
  <c r="N167" i="36"/>
  <c r="N205" i="36"/>
  <c r="N83" i="36"/>
  <c r="N151" i="36"/>
  <c r="N225" i="36"/>
  <c r="N175" i="36"/>
  <c r="N213" i="36"/>
  <c r="N219" i="36"/>
  <c r="N165" i="36"/>
  <c r="N147" i="36"/>
  <c r="N217" i="36"/>
  <c r="N171" i="36"/>
  <c r="N173" i="36"/>
  <c r="N207" i="36"/>
  <c r="N209" i="36"/>
  <c r="N163" i="36"/>
  <c r="N195" i="36"/>
  <c r="N159" i="36"/>
  <c r="N203" i="36"/>
  <c r="N157" i="36"/>
  <c r="N87" i="36"/>
  <c r="N561" i="34"/>
  <c r="S369" i="37"/>
  <c r="Q492" i="37"/>
  <c r="Q512" i="37"/>
  <c r="J532" i="33"/>
  <c r="O272" i="44" s="1"/>
  <c r="S125" i="34"/>
  <c r="S85" i="34"/>
  <c r="Q123" i="32"/>
  <c r="Q209" i="32"/>
  <c r="S183" i="34"/>
  <c r="P223" i="39"/>
  <c r="N173" i="39"/>
  <c r="N169" i="39"/>
  <c r="N161" i="39"/>
  <c r="N147" i="39"/>
  <c r="N215" i="39"/>
  <c r="N87" i="39"/>
  <c r="N219" i="39"/>
  <c r="N151" i="39"/>
  <c r="N83" i="39"/>
  <c r="N211" i="39"/>
  <c r="N149" i="39"/>
  <c r="N207" i="39"/>
  <c r="N227" i="39"/>
  <c r="N203" i="39"/>
  <c r="N165" i="39"/>
  <c r="N163" i="39"/>
  <c r="N213" i="39"/>
  <c r="N189" i="39"/>
  <c r="N191" i="39" s="1"/>
  <c r="N167" i="39"/>
  <c r="N157" i="39"/>
  <c r="N217" i="39"/>
  <c r="N183" i="39"/>
  <c r="N85" i="39"/>
  <c r="N209" i="39"/>
  <c r="N175" i="39"/>
  <c r="N225" i="39"/>
  <c r="N205" i="39"/>
  <c r="N171" i="39"/>
  <c r="N145" i="39"/>
  <c r="N221" i="39"/>
  <c r="N195" i="39"/>
  <c r="N159" i="39"/>
  <c r="J131" i="30"/>
  <c r="J149" i="30"/>
  <c r="J147" i="30"/>
  <c r="J117" i="30"/>
  <c r="J101" i="30"/>
  <c r="J205" i="30"/>
  <c r="J225" i="30"/>
  <c r="J97" i="30"/>
  <c r="J85" i="30"/>
  <c r="J113" i="30"/>
  <c r="J229" i="30"/>
  <c r="J109" i="30"/>
  <c r="J221" i="30"/>
  <c r="J121" i="30"/>
  <c r="J213" i="30"/>
  <c r="J151" i="30"/>
  <c r="J125" i="30"/>
  <c r="J183" i="30"/>
  <c r="J165" i="30"/>
  <c r="J83" i="30"/>
  <c r="J215" i="30"/>
  <c r="J127" i="30"/>
  <c r="J111" i="30"/>
  <c r="J209" i="30"/>
  <c r="J195" i="30"/>
  <c r="J173" i="30"/>
  <c r="J87" i="30"/>
  <c r="J211" i="30"/>
  <c r="J119" i="30"/>
  <c r="J99" i="30"/>
  <c r="J189" i="30"/>
  <c r="J191" i="30" s="1"/>
  <c r="L124" i="44" s="1"/>
  <c r="J105" i="30"/>
  <c r="J145" i="30"/>
  <c r="J129" i="30"/>
  <c r="J175" i="30"/>
  <c r="J167" i="30"/>
  <c r="J169" i="30"/>
  <c r="J227" i="30"/>
  <c r="J207" i="30"/>
  <c r="J115" i="30"/>
  <c r="J217" i="30"/>
  <c r="J161" i="30"/>
  <c r="J223" i="30"/>
  <c r="J203" i="30"/>
  <c r="J107" i="30"/>
  <c r="J179" i="30" s="1"/>
  <c r="J159" i="30"/>
  <c r="J157" i="30"/>
  <c r="J219" i="30"/>
  <c r="J123" i="30"/>
  <c r="J103" i="30"/>
  <c r="J171" i="30"/>
  <c r="J163" i="30"/>
  <c r="J147" i="39"/>
  <c r="J219" i="39"/>
  <c r="J149" i="39"/>
  <c r="J227" i="39"/>
  <c r="J173" i="39"/>
  <c r="J169" i="39"/>
  <c r="J203" i="39"/>
  <c r="J119" i="39"/>
  <c r="J225" i="39"/>
  <c r="J205" i="39"/>
  <c r="J171" i="39"/>
  <c r="J129" i="39"/>
  <c r="J101" i="39"/>
  <c r="J151" i="39"/>
  <c r="J123" i="39"/>
  <c r="J87" i="39"/>
  <c r="J107" i="39"/>
  <c r="J163" i="39"/>
  <c r="J217" i="39"/>
  <c r="J183" i="39"/>
  <c r="J131" i="39"/>
  <c r="J89" i="39"/>
  <c r="J111" i="39"/>
  <c r="J231" i="39" s="1"/>
  <c r="J157" i="39"/>
  <c r="J97" i="39"/>
  <c r="J175" i="39"/>
  <c r="J117" i="39"/>
  <c r="J127" i="39"/>
  <c r="J213" i="39"/>
  <c r="J113" i="39"/>
  <c r="J109" i="39"/>
  <c r="J209" i="39"/>
  <c r="J159" i="39"/>
  <c r="J85" i="39"/>
  <c r="J207" i="39"/>
  <c r="J215" i="39"/>
  <c r="J161" i="39"/>
  <c r="J115" i="39"/>
  <c r="J99" i="39"/>
  <c r="J105" i="39"/>
  <c r="J195" i="39"/>
  <c r="J125" i="39"/>
  <c r="Q149" i="36"/>
  <c r="Q225" i="36"/>
  <c r="Q205" i="36"/>
  <c r="Q171" i="36"/>
  <c r="Q147" i="36"/>
  <c r="Q209" i="36"/>
  <c r="Q175" i="36"/>
  <c r="Q159" i="36"/>
  <c r="Q151" i="36"/>
  <c r="Q195" i="36"/>
  <c r="Q217" i="36"/>
  <c r="Q163" i="36"/>
  <c r="Q223" i="36"/>
  <c r="Q203" i="36"/>
  <c r="Q167" i="36"/>
  <c r="Q219" i="36"/>
  <c r="Q161" i="36"/>
  <c r="Q123" i="36"/>
  <c r="Q107" i="36"/>
  <c r="Q117" i="36"/>
  <c r="Q125" i="36"/>
  <c r="Q145" i="36"/>
  <c r="Q173" i="36"/>
  <c r="Q215" i="36"/>
  <c r="Q103" i="36"/>
  <c r="Q87" i="36"/>
  <c r="Q101" i="36"/>
  <c r="Q119" i="36"/>
  <c r="Q109" i="36"/>
  <c r="Q213" i="36"/>
  <c r="Q165" i="36"/>
  <c r="Q207" i="36"/>
  <c r="Q189" i="36"/>
  <c r="Q191" i="36" s="1"/>
  <c r="Q157" i="36"/>
  <c r="Q169" i="36"/>
  <c r="N441" i="36"/>
  <c r="N429" i="36"/>
  <c r="N357" i="36"/>
  <c r="N421" i="36"/>
  <c r="N484" i="36"/>
  <c r="N449" i="36"/>
  <c r="N405" i="36"/>
  <c r="N349" i="36"/>
  <c r="N389" i="36"/>
  <c r="N512" i="36"/>
  <c r="N536" i="36"/>
  <c r="N369" i="36"/>
  <c r="N544" i="36"/>
  <c r="N496" i="36"/>
  <c r="N341" i="36"/>
  <c r="N464" i="36"/>
  <c r="N520" i="36"/>
  <c r="N445" i="36"/>
  <c r="N381" i="36"/>
  <c r="N373" i="36"/>
  <c r="N500" i="36"/>
  <c r="N532" i="36"/>
  <c r="N361" i="36"/>
  <c r="N540" i="36"/>
  <c r="N480" i="36"/>
  <c r="N437" i="36"/>
  <c r="N472" i="36"/>
  <c r="N476" i="36"/>
  <c r="N492" i="36"/>
  <c r="N453" i="36"/>
  <c r="N377" i="36"/>
  <c r="N345" i="36"/>
  <c r="N516" i="36"/>
  <c r="N393" i="36"/>
  <c r="N557" i="36"/>
  <c r="N534" i="36"/>
  <c r="N518" i="36"/>
  <c r="N494" i="36"/>
  <c r="N478" i="36"/>
  <c r="N462" i="36"/>
  <c r="N443" i="36"/>
  <c r="N427" i="36"/>
  <c r="N399" i="36"/>
  <c r="N383" i="36"/>
  <c r="N367" i="36"/>
  <c r="N351" i="36"/>
  <c r="N401" i="36"/>
  <c r="N524" i="36"/>
  <c r="N508" i="36"/>
  <c r="N538" i="36"/>
  <c r="N514" i="36"/>
  <c r="N486" i="36"/>
  <c r="N466" i="36"/>
  <c r="N439" i="36"/>
  <c r="N419" i="36"/>
  <c r="N387" i="36"/>
  <c r="N363" i="36"/>
  <c r="N343" i="36"/>
  <c r="N468" i="36"/>
  <c r="N353" i="36"/>
  <c r="N417" i="36"/>
  <c r="N425" i="36"/>
  <c r="N559" i="36"/>
  <c r="N530" i="36"/>
  <c r="N510" i="36"/>
  <c r="N482" i="36"/>
  <c r="N455" i="36"/>
  <c r="N435" i="36"/>
  <c r="N403" i="36"/>
  <c r="N379" i="36"/>
  <c r="N359" i="36"/>
  <c r="N339" i="36"/>
  <c r="N433" i="36"/>
  <c r="N365" i="36"/>
  <c r="N385" i="36"/>
  <c r="N546" i="36"/>
  <c r="N526" i="36"/>
  <c r="N498" i="36"/>
  <c r="N474" i="36"/>
  <c r="N451" i="36"/>
  <c r="N431" i="36"/>
  <c r="N395" i="36"/>
  <c r="N375" i="36"/>
  <c r="N355" i="36"/>
  <c r="N397" i="36"/>
  <c r="N407" i="36"/>
  <c r="N542" i="36"/>
  <c r="N522" i="36"/>
  <c r="N490" i="36"/>
  <c r="N470" i="36"/>
  <c r="N447" i="36"/>
  <c r="N423" i="36"/>
  <c r="N391" i="36"/>
  <c r="N371" i="36"/>
  <c r="N347" i="36"/>
  <c r="N555" i="34"/>
  <c r="N455" i="39"/>
  <c r="N427" i="39"/>
  <c r="N393" i="39"/>
  <c r="N435" i="39"/>
  <c r="N419" i="39"/>
  <c r="N439" i="39"/>
  <c r="N451" i="39"/>
  <c r="N462" i="39"/>
  <c r="N405" i="39"/>
  <c r="N478" i="39"/>
  <c r="N538" i="39"/>
  <c r="N447" i="39"/>
  <c r="N466" i="39"/>
  <c r="N431" i="39"/>
  <c r="N443" i="39"/>
  <c r="N530" i="39"/>
  <c r="N401" i="39"/>
  <c r="N423" i="39"/>
  <c r="N526" i="39"/>
  <c r="N559" i="39"/>
  <c r="N557" i="39"/>
  <c r="N536" i="39"/>
  <c r="N516" i="39"/>
  <c r="N403" i="39"/>
  <c r="N496" i="39"/>
  <c r="N476" i="39"/>
  <c r="N453" i="39"/>
  <c r="N437" i="39"/>
  <c r="N421" i="39"/>
  <c r="N385" i="39"/>
  <c r="N369" i="39"/>
  <c r="N542" i="39"/>
  <c r="N387" i="39"/>
  <c r="N379" i="39"/>
  <c r="N371" i="39"/>
  <c r="N363" i="39"/>
  <c r="N355" i="39"/>
  <c r="N347" i="39"/>
  <c r="N339" i="39"/>
  <c r="N540" i="39"/>
  <c r="N512" i="39"/>
  <c r="N532" i="39"/>
  <c r="N480" i="39"/>
  <c r="N449" i="39"/>
  <c r="N429" i="39"/>
  <c r="N389" i="39"/>
  <c r="N365" i="39"/>
  <c r="N349" i="39"/>
  <c r="N490" i="39"/>
  <c r="N555" i="39"/>
  <c r="N397" i="39"/>
  <c r="N524" i="39"/>
  <c r="N399" i="39"/>
  <c r="N472" i="39"/>
  <c r="N441" i="39"/>
  <c r="N395" i="39"/>
  <c r="N361" i="39"/>
  <c r="N341" i="39"/>
  <c r="N383" i="39"/>
  <c r="N375" i="39"/>
  <c r="N367" i="39"/>
  <c r="N359" i="39"/>
  <c r="N351" i="39"/>
  <c r="N343" i="39"/>
  <c r="N510" i="39"/>
  <c r="N518" i="39"/>
  <c r="N494" i="39"/>
  <c r="N514" i="39"/>
  <c r="N534" i="39"/>
  <c r="N520" i="39"/>
  <c r="N500" i="39"/>
  <c r="N468" i="39"/>
  <c r="N433" i="39"/>
  <c r="N381" i="39"/>
  <c r="N357" i="39"/>
  <c r="N391" i="39"/>
  <c r="N546" i="39"/>
  <c r="N544" i="39"/>
  <c r="N508" i="39"/>
  <c r="N492" i="39"/>
  <c r="N464" i="39"/>
  <c r="N425" i="39"/>
  <c r="N377" i="39"/>
  <c r="N353" i="39"/>
  <c r="N474" i="39"/>
  <c r="N522" i="39"/>
  <c r="N528" i="39"/>
  <c r="N407" i="39"/>
  <c r="N484" i="39"/>
  <c r="N445" i="39"/>
  <c r="N417" i="39"/>
  <c r="N373" i="39"/>
  <c r="N345" i="39"/>
  <c r="Q559" i="36"/>
  <c r="Q443" i="36"/>
  <c r="Q494" i="36"/>
  <c r="Q419" i="36"/>
  <c r="Q361" i="36"/>
  <c r="Q435" i="36"/>
  <c r="Q369" i="36"/>
  <c r="Q486" i="36"/>
  <c r="Q403" i="36"/>
  <c r="Q345" i="36"/>
  <c r="Q397" i="36"/>
  <c r="Q377" i="36"/>
  <c r="Q470" i="36"/>
  <c r="Q385" i="36"/>
  <c r="Q496" i="36"/>
  <c r="Q536" i="36"/>
  <c r="Q353" i="36"/>
  <c r="Q464" i="36"/>
  <c r="Q371" i="36"/>
  <c r="Q393" i="36"/>
  <c r="Q480" i="36"/>
  <c r="Q365" i="36"/>
  <c r="Q401" i="36"/>
  <c r="Q451" i="36"/>
  <c r="Q339" i="36"/>
  <c r="N227" i="36"/>
  <c r="R555" i="38"/>
  <c r="J494" i="33"/>
  <c r="O296" i="44" s="1"/>
  <c r="P89" i="35"/>
  <c r="S127" i="34"/>
  <c r="R113" i="38"/>
  <c r="R121" i="38"/>
  <c r="R129" i="38"/>
  <c r="R131" i="38"/>
  <c r="R147" i="38"/>
  <c r="R163" i="38"/>
  <c r="R115" i="38"/>
  <c r="R151" i="38"/>
  <c r="R159" i="38"/>
  <c r="R175" i="38"/>
  <c r="R125" i="38"/>
  <c r="R103" i="38"/>
  <c r="R149" i="38"/>
  <c r="R167" i="38"/>
  <c r="R101" i="38"/>
  <c r="R169" i="38"/>
  <c r="R127" i="38"/>
  <c r="R99" i="38"/>
  <c r="R117" i="38"/>
  <c r="R83" i="38"/>
  <c r="R173" i="38"/>
  <c r="R123" i="38"/>
  <c r="R107" i="38"/>
  <c r="R111" i="38"/>
  <c r="R109" i="38"/>
  <c r="R165" i="38"/>
  <c r="R119" i="38"/>
  <c r="R87" i="38"/>
  <c r="R171" i="38"/>
  <c r="R97" i="38"/>
  <c r="R161" i="38"/>
  <c r="R105" i="38"/>
  <c r="R177" i="38" s="1"/>
  <c r="R145" i="38"/>
  <c r="R85" i="38"/>
  <c r="R157" i="38"/>
  <c r="J87" i="37"/>
  <c r="J145" i="37"/>
  <c r="J157" i="37"/>
  <c r="J227" i="37"/>
  <c r="J203" i="37"/>
  <c r="J147" i="37"/>
  <c r="J149" i="37"/>
  <c r="J115" i="37"/>
  <c r="J107" i="37"/>
  <c r="J179" i="37" s="1"/>
  <c r="J173" i="37"/>
  <c r="J99" i="37"/>
  <c r="J165" i="37"/>
  <c r="J221" i="37"/>
  <c r="J205" i="37"/>
  <c r="J129" i="37"/>
  <c r="J131" i="37"/>
  <c r="J163" i="37"/>
  <c r="J105" i="37"/>
  <c r="J161" i="37"/>
  <c r="J103" i="37"/>
  <c r="J123" i="37"/>
  <c r="J217" i="37"/>
  <c r="J175" i="37"/>
  <c r="J117" i="37"/>
  <c r="J159" i="37"/>
  <c r="J97" i="37"/>
  <c r="J207" i="37"/>
  <c r="J111" i="37"/>
  <c r="J151" i="37"/>
  <c r="J213" i="37"/>
  <c r="J171" i="37"/>
  <c r="J85" i="37"/>
  <c r="J113" i="37"/>
  <c r="J169" i="37"/>
  <c r="J219" i="37"/>
  <c r="J209" i="37"/>
  <c r="J125" i="37"/>
  <c r="J195" i="37"/>
  <c r="J109" i="37"/>
  <c r="J127" i="37"/>
  <c r="J83" i="37"/>
  <c r="J211" i="37"/>
  <c r="J229" i="37"/>
  <c r="J183" i="37"/>
  <c r="J121" i="37"/>
  <c r="J167" i="37"/>
  <c r="J101" i="37"/>
  <c r="J215" i="37"/>
  <c r="J119" i="37"/>
  <c r="R113" i="39"/>
  <c r="R147" i="39"/>
  <c r="R149" i="39"/>
  <c r="R131" i="39"/>
  <c r="R101" i="39"/>
  <c r="R171" i="39"/>
  <c r="R109" i="39"/>
  <c r="R99" i="39"/>
  <c r="R163" i="39"/>
  <c r="R89" i="39"/>
  <c r="R125" i="39"/>
  <c r="R115" i="39"/>
  <c r="R157" i="39"/>
  <c r="R119" i="39"/>
  <c r="R161" i="39"/>
  <c r="R167" i="39"/>
  <c r="R183" i="39"/>
  <c r="R97" i="39"/>
  <c r="R123" i="39"/>
  <c r="R127" i="39"/>
  <c r="R83" i="39"/>
  <c r="R129" i="39"/>
  <c r="R175" i="39"/>
  <c r="R85" i="39"/>
  <c r="R107" i="39"/>
  <c r="R111" i="39"/>
  <c r="R117" i="39"/>
  <c r="R159" i="39"/>
  <c r="R87" i="39"/>
  <c r="R173" i="39"/>
  <c r="R103" i="39"/>
  <c r="R151" i="39"/>
  <c r="R145" i="39"/>
  <c r="R105" i="39"/>
  <c r="R121" i="39"/>
  <c r="R165" i="39"/>
  <c r="R169" i="39"/>
  <c r="J494" i="39"/>
  <c r="U296" i="44" s="1"/>
  <c r="R561" i="39"/>
  <c r="J407" i="30"/>
  <c r="Q211" i="36"/>
  <c r="Q546" i="38"/>
  <c r="L555" i="36"/>
  <c r="P151" i="31"/>
  <c r="M103" i="44" s="1"/>
  <c r="M131" i="35"/>
  <c r="P686" i="37"/>
  <c r="P684" i="37"/>
  <c r="P666" i="37"/>
  <c r="P658" i="37"/>
  <c r="P650" i="37"/>
  <c r="N163" i="2"/>
  <c r="N223" i="2"/>
  <c r="N217" i="2"/>
  <c r="N167" i="2"/>
  <c r="N195" i="2"/>
  <c r="N173" i="2"/>
  <c r="N89" i="2"/>
  <c r="N157" i="2"/>
  <c r="N211" i="2"/>
  <c r="N165" i="2"/>
  <c r="N219" i="2"/>
  <c r="N85" i="2"/>
  <c r="N227" i="2"/>
  <c r="N147" i="2"/>
  <c r="N203" i="2"/>
  <c r="N205" i="2"/>
  <c r="N83" i="2"/>
  <c r="N161" i="2"/>
  <c r="N151" i="2"/>
  <c r="N225" i="2"/>
  <c r="N169" i="2"/>
  <c r="N171" i="2"/>
  <c r="N175" i="2"/>
  <c r="N87" i="2"/>
  <c r="N229" i="2"/>
  <c r="N145" i="2"/>
  <c r="N159" i="2"/>
  <c r="N183" i="2"/>
  <c r="Q149" i="30"/>
  <c r="Q159" i="30"/>
  <c r="Q173" i="30"/>
  <c r="Q229" i="30"/>
  <c r="Q217" i="30"/>
  <c r="Q205" i="30"/>
  <c r="Q103" i="30"/>
  <c r="Q101" i="30"/>
  <c r="Q183" i="30"/>
  <c r="Q127" i="30"/>
  <c r="Q125" i="30"/>
  <c r="Q147" i="30"/>
  <c r="Q189" i="30"/>
  <c r="Q191" i="30" s="1"/>
  <c r="Q221" i="30"/>
  <c r="Q213" i="30"/>
  <c r="Q161" i="30"/>
  <c r="Q119" i="30"/>
  <c r="Q111" i="30"/>
  <c r="Q117" i="30"/>
  <c r="Q109" i="30"/>
  <c r="Q175" i="30"/>
  <c r="Q169" i="30"/>
  <c r="Q89" i="30"/>
  <c r="Q225" i="30"/>
  <c r="Q209" i="30"/>
  <c r="Q223" i="30"/>
  <c r="Q113" i="30"/>
  <c r="Q157" i="30"/>
  <c r="Q99" i="30"/>
  <c r="Q145" i="30"/>
  <c r="Q207" i="30"/>
  <c r="Q105" i="30"/>
  <c r="Q151" i="30"/>
  <c r="Q227" i="30"/>
  <c r="Q97" i="30"/>
  <c r="Q121" i="30"/>
  <c r="Q195" i="30"/>
  <c r="Q219" i="30"/>
  <c r="Q131" i="30"/>
  <c r="Q115" i="30"/>
  <c r="M123" i="59"/>
  <c r="D123" i="59" s="1"/>
  <c r="L128" i="59"/>
  <c r="O353" i="31"/>
  <c r="O367" i="31"/>
  <c r="O377" i="31"/>
  <c r="O387" i="31"/>
  <c r="O403" i="31"/>
  <c r="O423" i="31"/>
  <c r="O431" i="31"/>
  <c r="O439" i="31"/>
  <c r="O447" i="31"/>
  <c r="O455" i="31"/>
  <c r="O478" i="31"/>
  <c r="O516" i="31"/>
  <c r="O345" i="31"/>
  <c r="O359" i="31"/>
  <c r="O369" i="31"/>
  <c r="O379" i="31"/>
  <c r="O393" i="31"/>
  <c r="O425" i="31"/>
  <c r="O433" i="31"/>
  <c r="O441" i="31"/>
  <c r="O449" i="31"/>
  <c r="O470" i="31"/>
  <c r="O480" i="31"/>
  <c r="O508" i="31"/>
  <c r="O522" i="31"/>
  <c r="O540" i="31"/>
  <c r="O349" i="31"/>
  <c r="O361" i="31"/>
  <c r="O371" i="31"/>
  <c r="O383" i="31"/>
  <c r="O395" i="31"/>
  <c r="O419" i="31"/>
  <c r="O427" i="31"/>
  <c r="O435" i="31"/>
  <c r="O443" i="31"/>
  <c r="O451" i="31"/>
  <c r="O462" i="31"/>
  <c r="O472" i="31"/>
  <c r="O482" i="31"/>
  <c r="O494" i="31"/>
  <c r="O512" i="31"/>
  <c r="O524" i="31"/>
  <c r="O542" i="31"/>
  <c r="O339" i="31"/>
  <c r="O351" i="31"/>
  <c r="O363" i="31"/>
  <c r="O375" i="31"/>
  <c r="O385" i="31"/>
  <c r="O401" i="31"/>
  <c r="O421" i="31"/>
  <c r="O429" i="31"/>
  <c r="O437" i="31"/>
  <c r="O445" i="31"/>
  <c r="O453" i="31"/>
  <c r="O464" i="31"/>
  <c r="O474" i="31"/>
  <c r="O496" i="31"/>
  <c r="O514" i="31"/>
  <c r="O532" i="31"/>
  <c r="O544" i="31"/>
  <c r="O561" i="31"/>
  <c r="O557" i="31"/>
  <c r="O555" i="31"/>
  <c r="O498" i="31"/>
  <c r="O341" i="31"/>
  <c r="O520" i="31"/>
  <c r="O373" i="31"/>
  <c r="O538" i="31"/>
  <c r="O484" i="31"/>
  <c r="O343" i="31"/>
  <c r="O526" i="31"/>
  <c r="O518" i="31"/>
  <c r="O680" i="31"/>
  <c r="O664" i="31"/>
  <c r="O648" i="31"/>
  <c r="O670" i="31"/>
  <c r="O684" i="31"/>
  <c r="O397" i="31"/>
  <c r="O365" i="31"/>
  <c r="O530" i="31"/>
  <c r="O476" i="31"/>
  <c r="O559" i="31"/>
  <c r="O536" i="31"/>
  <c r="O405" i="31"/>
  <c r="O528" i="31"/>
  <c r="O381" i="31"/>
  <c r="O546" i="31"/>
  <c r="O492" i="31"/>
  <c r="O407" i="31"/>
  <c r="O399" i="31"/>
  <c r="O347" i="31"/>
  <c r="O510" i="31"/>
  <c r="O688" i="31"/>
  <c r="O672" i="31"/>
  <c r="O656" i="31"/>
  <c r="O678" i="31"/>
  <c r="O646" i="31"/>
  <c r="O692" i="31"/>
  <c r="O660" i="31"/>
  <c r="O652" i="31"/>
  <c r="Q555" i="35"/>
  <c r="L680" i="36"/>
  <c r="L684" i="36"/>
  <c r="S528" i="37"/>
  <c r="S464" i="37"/>
  <c r="S666" i="37"/>
  <c r="P559" i="33"/>
  <c r="Q518" i="38"/>
  <c r="Q381" i="38"/>
  <c r="Q466" i="38"/>
  <c r="Q407" i="38"/>
  <c r="Q686" i="38"/>
  <c r="Q654" i="38"/>
  <c r="Q534" i="38"/>
  <c r="Q544" i="38"/>
  <c r="Q474" i="38"/>
  <c r="Q666" i="38"/>
  <c r="Q688" i="38"/>
  <c r="Q656" i="38"/>
  <c r="Q508" i="38"/>
  <c r="Q399" i="38"/>
  <c r="Q662" i="38"/>
  <c r="Q512" i="38"/>
  <c r="Q405" i="38"/>
  <c r="Q674" i="38"/>
  <c r="M157" i="32"/>
  <c r="M117" i="32"/>
  <c r="M113" i="32"/>
  <c r="M127" i="32"/>
  <c r="M107" i="32"/>
  <c r="M173" i="32"/>
  <c r="M87" i="32"/>
  <c r="M115" i="32"/>
  <c r="M83" i="32"/>
  <c r="S85" i="40"/>
  <c r="S119" i="40"/>
  <c r="S111" i="40"/>
  <c r="M500" i="40"/>
  <c r="M393" i="40"/>
  <c r="M361" i="40"/>
  <c r="M476" i="40"/>
  <c r="M449" i="40"/>
  <c r="M433" i="40"/>
  <c r="M417" i="40"/>
  <c r="M672" i="40"/>
  <c r="M656" i="40"/>
  <c r="M534" i="40"/>
  <c r="M496" i="40"/>
  <c r="M453" i="40"/>
  <c r="M421" i="40"/>
  <c r="M381" i="40"/>
  <c r="M349" i="40"/>
  <c r="M516" i="40"/>
  <c r="M478" i="40"/>
  <c r="M435" i="40"/>
  <c r="M395" i="40"/>
  <c r="M363" i="40"/>
  <c r="M512" i="40"/>
  <c r="M466" i="40"/>
  <c r="M431" i="40"/>
  <c r="M391" i="40"/>
  <c r="M359" i="40"/>
  <c r="M678" i="40"/>
  <c r="M654" i="40"/>
  <c r="M385" i="40"/>
  <c r="M353" i="40"/>
  <c r="M546" i="40"/>
  <c r="M530" i="40"/>
  <c r="M514" i="40"/>
  <c r="M401" i="40"/>
  <c r="M369" i="40"/>
  <c r="M538" i="40"/>
  <c r="M522" i="40"/>
  <c r="M484" i="40"/>
  <c r="M648" i="40"/>
  <c r="M528" i="40"/>
  <c r="M542" i="40"/>
  <c r="M510" i="40"/>
  <c r="M464" i="40"/>
  <c r="M429" i="40"/>
  <c r="M389" i="40"/>
  <c r="M357" i="40"/>
  <c r="M684" i="40"/>
  <c r="M668" i="40"/>
  <c r="M646" i="40"/>
  <c r="M524" i="40"/>
  <c r="M486" i="40"/>
  <c r="M443" i="40"/>
  <c r="M403" i="40"/>
  <c r="M371" i="40"/>
  <c r="M520" i="40"/>
  <c r="M439" i="40"/>
  <c r="M399" i="40"/>
  <c r="M367" i="40"/>
  <c r="M670" i="40"/>
  <c r="R668" i="33"/>
  <c r="R690" i="33"/>
  <c r="R658" i="33"/>
  <c r="R666" i="33"/>
  <c r="J223" i="35"/>
  <c r="J89" i="35"/>
  <c r="J189" i="35"/>
  <c r="J191" i="35" s="1"/>
  <c r="Q124" i="44" s="1"/>
  <c r="L672" i="36"/>
  <c r="L688" i="36"/>
  <c r="L676" i="36"/>
  <c r="M129" i="32"/>
  <c r="S542" i="36"/>
  <c r="S407" i="36"/>
  <c r="S524" i="36"/>
  <c r="S553" i="36"/>
  <c r="S433" i="36"/>
  <c r="S343" i="36"/>
  <c r="S453" i="36"/>
  <c r="S449" i="36"/>
  <c r="S684" i="36"/>
  <c r="S676" i="36"/>
  <c r="S668" i="36"/>
  <c r="S682" i="36"/>
  <c r="S650" i="36"/>
  <c r="S445" i="36"/>
  <c r="S385" i="36"/>
  <c r="S451" i="36"/>
  <c r="S399" i="36"/>
  <c r="S516" i="36"/>
  <c r="S345" i="36"/>
  <c r="S419" i="36"/>
  <c r="S652" i="36"/>
  <c r="S401" i="36"/>
  <c r="S690" i="36"/>
  <c r="S658" i="36"/>
  <c r="S680" i="36"/>
  <c r="S648" i="36"/>
  <c r="P500" i="2"/>
  <c r="P553" i="2"/>
  <c r="P682" i="2"/>
  <c r="P650" i="2"/>
  <c r="P680" i="2"/>
  <c r="P664" i="2"/>
  <c r="P648" i="2"/>
  <c r="P474" i="2"/>
  <c r="P480" i="2"/>
  <c r="P690" i="2"/>
  <c r="P658" i="2"/>
  <c r="P688" i="2"/>
  <c r="P672" i="2"/>
  <c r="P656" i="2"/>
  <c r="P678" i="2"/>
  <c r="S381" i="2"/>
  <c r="S429" i="2"/>
  <c r="S349" i="2"/>
  <c r="S480" i="2"/>
  <c r="S494" i="2"/>
  <c r="S546" i="2"/>
  <c r="S510" i="2"/>
  <c r="S468" i="2"/>
  <c r="S425" i="2"/>
  <c r="S367" i="2"/>
  <c r="S433" i="2"/>
  <c r="S500" i="2"/>
  <c r="S391" i="2"/>
  <c r="S490" i="2"/>
  <c r="S449" i="2"/>
  <c r="S427" i="2"/>
  <c r="S445" i="2"/>
  <c r="S682" i="2"/>
  <c r="S650" i="2"/>
  <c r="S672" i="2"/>
  <c r="S656" i="2"/>
  <c r="S522" i="2"/>
  <c r="S405" i="2"/>
  <c r="S355" i="2"/>
  <c r="S421" i="2"/>
  <c r="S476" i="2"/>
  <c r="S371" i="2"/>
  <c r="S464" i="2"/>
  <c r="S417" i="2"/>
  <c r="S538" i="2"/>
  <c r="S339" i="2"/>
  <c r="S690" i="2"/>
  <c r="S666" i="2"/>
  <c r="S658" i="2"/>
  <c r="S686" i="2"/>
  <c r="S654" i="2"/>
  <c r="S646" i="2"/>
  <c r="O559" i="30"/>
  <c r="O536" i="30"/>
  <c r="O449" i="30"/>
  <c r="O692" i="30"/>
  <c r="O660" i="30"/>
  <c r="O690" i="30"/>
  <c r="O658" i="30"/>
  <c r="O553" i="30"/>
  <c r="O528" i="30"/>
  <c r="O668" i="30"/>
  <c r="O652" i="30"/>
  <c r="O666" i="30"/>
  <c r="S119" i="2"/>
  <c r="S107" i="2"/>
  <c r="S173" i="2"/>
  <c r="S129" i="2"/>
  <c r="S159" i="2"/>
  <c r="S195" i="2"/>
  <c r="S183" i="2"/>
  <c r="S203" i="2"/>
  <c r="S147" i="2"/>
  <c r="S103" i="2"/>
  <c r="S83" i="2"/>
  <c r="P557" i="34"/>
  <c r="P674" i="34"/>
  <c r="P686" i="34"/>
  <c r="P654" i="34"/>
  <c r="P692" i="34"/>
  <c r="P660" i="34"/>
  <c r="P652" i="34"/>
  <c r="P682" i="34"/>
  <c r="P650" i="34"/>
  <c r="P662" i="34"/>
  <c r="P668" i="34"/>
  <c r="N561" i="31"/>
  <c r="N680" i="31"/>
  <c r="N648" i="31"/>
  <c r="N692" i="31"/>
  <c r="N668" i="31"/>
  <c r="N686" i="31"/>
  <c r="N662" i="31"/>
  <c r="N654" i="31"/>
  <c r="O89" i="32"/>
  <c r="O151" i="32"/>
  <c r="O211" i="32"/>
  <c r="O147" i="32"/>
  <c r="O227" i="32"/>
  <c r="O207" i="32"/>
  <c r="O205" i="32"/>
  <c r="O213" i="32"/>
  <c r="O171" i="32"/>
  <c r="O189" i="32"/>
  <c r="O191" i="32" s="1"/>
  <c r="O195" i="32"/>
  <c r="O229" i="32"/>
  <c r="O219" i="32"/>
  <c r="O163" i="32"/>
  <c r="O217" i="32"/>
  <c r="O203" i="32"/>
  <c r="O175" i="32"/>
  <c r="O115" i="32"/>
  <c r="O169" i="32"/>
  <c r="O167" i="32"/>
  <c r="O183" i="32"/>
  <c r="O123" i="32"/>
  <c r="O129" i="32"/>
  <c r="O105" i="32"/>
  <c r="O209" i="32"/>
  <c r="O117" i="32"/>
  <c r="O103" i="32"/>
  <c r="O101" i="32"/>
  <c r="O127" i="32"/>
  <c r="O131" i="32"/>
  <c r="O113" i="32"/>
  <c r="O215" i="32"/>
  <c r="O159" i="32"/>
  <c r="O223" i="32"/>
  <c r="O149" i="32"/>
  <c r="O121" i="32"/>
  <c r="O97" i="32"/>
  <c r="O225" i="32"/>
  <c r="O125" i="32"/>
  <c r="O83" i="32"/>
  <c r="O145" i="32"/>
  <c r="R113" i="35"/>
  <c r="R197" i="35" s="1"/>
  <c r="Q127" i="44" s="1"/>
  <c r="R163" i="35"/>
  <c r="R151" i="35"/>
  <c r="R121" i="35"/>
  <c r="R85" i="35"/>
  <c r="R101" i="35"/>
  <c r="R111" i="35"/>
  <c r="R231" i="35" s="1"/>
  <c r="R83" i="35"/>
  <c r="R161" i="35"/>
  <c r="R131" i="35"/>
  <c r="R167" i="35"/>
  <c r="R149" i="35"/>
  <c r="R87" i="35"/>
  <c r="R159" i="35"/>
  <c r="R117" i="35"/>
  <c r="R129" i="35"/>
  <c r="R123" i="35"/>
  <c r="R107" i="35"/>
  <c r="R173" i="35"/>
  <c r="R157" i="35"/>
  <c r="R171" i="35"/>
  <c r="R97" i="35"/>
  <c r="R105" i="35"/>
  <c r="R145" i="35"/>
  <c r="R115" i="35"/>
  <c r="R99" i="35"/>
  <c r="R165" i="35"/>
  <c r="R89" i="35"/>
  <c r="R109" i="35"/>
  <c r="R119" i="35"/>
  <c r="R175" i="35"/>
  <c r="R103" i="35"/>
  <c r="R147" i="35"/>
  <c r="R169" i="35"/>
  <c r="R127" i="35"/>
  <c r="R125" i="35"/>
  <c r="R213" i="35"/>
  <c r="Q134" i="44" s="1"/>
  <c r="R183" i="35"/>
  <c r="Q561" i="35"/>
  <c r="Q557" i="35"/>
  <c r="Q553" i="35"/>
  <c r="Q494" i="35"/>
  <c r="Q401" i="35"/>
  <c r="Q375" i="35"/>
  <c r="Q470" i="35"/>
  <c r="Q347" i="35"/>
  <c r="Q462" i="35"/>
  <c r="Q496" i="35"/>
  <c r="Q385" i="35"/>
  <c r="Q343" i="35"/>
  <c r="Q476" i="35"/>
  <c r="Q484" i="35"/>
  <c r="Q379" i="35"/>
  <c r="Q407" i="35"/>
  <c r="Q363" i="35"/>
  <c r="Q395" i="35"/>
  <c r="Q353" i="35"/>
  <c r="Q369" i="35"/>
  <c r="Q486" i="35"/>
  <c r="Q427" i="35"/>
  <c r="Q421" i="35"/>
  <c r="Q453" i="35"/>
  <c r="Q419" i="35"/>
  <c r="Q472" i="35"/>
  <c r="Q546" i="35"/>
  <c r="Q443" i="35"/>
  <c r="Q536" i="35"/>
  <c r="Q464" i="35"/>
  <c r="Q387" i="35"/>
  <c r="Q405" i="35"/>
  <c r="Q377" i="35"/>
  <c r="Q425" i="35"/>
  <c r="Q688" i="35"/>
  <c r="Q680" i="35"/>
  <c r="Q664" i="35"/>
  <c r="Q656" i="35"/>
  <c r="Q648" i="35"/>
  <c r="Q423" i="35"/>
  <c r="Q526" i="35"/>
  <c r="Q508" i="35"/>
  <c r="Q345" i="35"/>
  <c r="Q670" i="35"/>
  <c r="Q646" i="35"/>
  <c r="Q684" i="35"/>
  <c r="Q668" i="35"/>
  <c r="Q381" i="35"/>
  <c r="Q417" i="35"/>
  <c r="Q530" i="35"/>
  <c r="Q445" i="35"/>
  <c r="Q391" i="35"/>
  <c r="Q451" i="35"/>
  <c r="Q532" i="35"/>
  <c r="Q433" i="35"/>
  <c r="Q522" i="35"/>
  <c r="Q435" i="35"/>
  <c r="Q449" i="35"/>
  <c r="Q399" i="35"/>
  <c r="Q359" i="35"/>
  <c r="Q447" i="35"/>
  <c r="Q492" i="35"/>
  <c r="Q397" i="35"/>
  <c r="Q455" i="35"/>
  <c r="Q534" i="35"/>
  <c r="Q482" i="35"/>
  <c r="Q686" i="35"/>
  <c r="Q678" i="35"/>
  <c r="Q654" i="35"/>
  <c r="Q389" i="35"/>
  <c r="Q361" i="35"/>
  <c r="Q692" i="35"/>
  <c r="L660" i="36"/>
  <c r="L666" i="36"/>
  <c r="L668" i="36"/>
  <c r="L674" i="36"/>
  <c r="L664" i="36"/>
  <c r="P561" i="33"/>
  <c r="P684" i="33"/>
  <c r="P668" i="33"/>
  <c r="P652" i="33"/>
  <c r="P674" i="33"/>
  <c r="P692" i="33"/>
  <c r="P660" i="33"/>
  <c r="P682" i="33"/>
  <c r="P650" i="33"/>
  <c r="M101" i="35"/>
  <c r="M129" i="35"/>
  <c r="M127" i="35"/>
  <c r="M107" i="35"/>
  <c r="M117" i="35"/>
  <c r="M99" i="35"/>
  <c r="M121" i="35"/>
  <c r="M111" i="35"/>
  <c r="M125" i="35"/>
  <c r="M83" i="35"/>
  <c r="M119" i="35"/>
  <c r="M105" i="35"/>
  <c r="M97" i="35"/>
  <c r="M123" i="35"/>
  <c r="M109" i="35"/>
  <c r="O466" i="31"/>
  <c r="S664" i="30"/>
  <c r="P684" i="31"/>
  <c r="S666" i="30"/>
  <c r="P670" i="31"/>
  <c r="M674" i="32"/>
  <c r="S668" i="30"/>
  <c r="P648" i="31"/>
  <c r="P664" i="31"/>
  <c r="S668" i="35"/>
  <c r="Q686" i="40"/>
  <c r="M353" i="32"/>
  <c r="M385" i="32"/>
  <c r="M417" i="32"/>
  <c r="M466" i="32"/>
  <c r="M512" i="32"/>
  <c r="M538" i="32"/>
  <c r="S391" i="30"/>
  <c r="S407" i="30"/>
  <c r="M425" i="32"/>
  <c r="M480" i="32"/>
  <c r="M508" i="32"/>
  <c r="S670" i="35"/>
  <c r="Q652" i="40"/>
  <c r="Q660" i="40"/>
  <c r="M339" i="32"/>
  <c r="M524" i="32"/>
  <c r="S391" i="35"/>
  <c r="S648" i="35"/>
  <c r="S656" i="35"/>
  <c r="N664" i="35"/>
  <c r="N672" i="35"/>
  <c r="S680" i="35"/>
  <c r="S688" i="35"/>
  <c r="M692" i="32"/>
  <c r="S441" i="30"/>
  <c r="S484" i="30"/>
  <c r="M423" i="31"/>
  <c r="M496" i="31"/>
  <c r="S455" i="35"/>
  <c r="Q451" i="39"/>
  <c r="Q257" i="40"/>
  <c r="S532" i="30"/>
  <c r="S421" i="30"/>
  <c r="S453" i="30"/>
  <c r="S355" i="30"/>
  <c r="S431" i="30"/>
  <c r="S486" i="30"/>
  <c r="S546" i="30"/>
  <c r="S536" i="35"/>
  <c r="S520" i="35"/>
  <c r="S441" i="35"/>
  <c r="S401" i="35"/>
  <c r="S449" i="35"/>
  <c r="S383" i="35"/>
  <c r="S486" i="35"/>
  <c r="M381" i="31"/>
  <c r="M474" i="32"/>
  <c r="S377" i="35"/>
  <c r="Q472" i="39"/>
  <c r="O161" i="30"/>
  <c r="S470" i="30"/>
  <c r="S445" i="30"/>
  <c r="M526" i="31"/>
  <c r="M391" i="32"/>
  <c r="M355" i="31"/>
  <c r="M514" i="32"/>
  <c r="O203" i="30"/>
  <c r="S345" i="35"/>
  <c r="O211" i="30"/>
  <c r="O225" i="30"/>
  <c r="O107" i="30"/>
  <c r="M478" i="31"/>
  <c r="M109" i="31"/>
  <c r="M181" i="31" s="1"/>
  <c r="M341" i="31"/>
  <c r="M453" i="31"/>
  <c r="M536" i="31"/>
  <c r="M419" i="32"/>
  <c r="M117" i="31"/>
  <c r="M451" i="31"/>
  <c r="M167" i="31"/>
  <c r="M227" i="31"/>
  <c r="M207" i="31"/>
  <c r="M359" i="31"/>
  <c r="S355" i="38"/>
  <c r="S494" i="40"/>
  <c r="S403" i="40"/>
  <c r="S542" i="40"/>
  <c r="S407" i="38"/>
  <c r="O175" i="2"/>
  <c r="J421" i="35"/>
  <c r="Q243" i="44" s="1"/>
  <c r="J532" i="35"/>
  <c r="Q272" i="44" s="1"/>
  <c r="J437" i="33"/>
  <c r="O251" i="44" s="1"/>
  <c r="O105" i="2"/>
  <c r="O177" i="2" s="1"/>
  <c r="P221" i="39"/>
  <c r="S229" i="34"/>
  <c r="M131" i="38"/>
  <c r="Q157" i="32"/>
  <c r="Q127" i="32"/>
  <c r="Q125" i="32"/>
  <c r="Q219" i="32"/>
  <c r="Q163" i="32"/>
  <c r="Q203" i="32"/>
  <c r="Q217" i="32"/>
  <c r="Q101" i="32"/>
  <c r="Q171" i="32"/>
  <c r="Q111" i="32"/>
  <c r="Q231" i="32" s="1"/>
  <c r="Q151" i="32"/>
  <c r="Q211" i="32"/>
  <c r="Q223" i="32"/>
  <c r="Q189" i="32"/>
  <c r="Q191" i="32" s="1"/>
  <c r="Q147" i="32"/>
  <c r="Q227" i="32"/>
  <c r="Q229" i="32"/>
  <c r="Q207" i="32"/>
  <c r="Q117" i="32"/>
  <c r="Q109" i="32"/>
  <c r="Q103" i="32"/>
  <c r="Q213" i="32"/>
  <c r="Q119" i="32"/>
  <c r="R113" i="32"/>
  <c r="R145" i="32"/>
  <c r="R173" i="32"/>
  <c r="R175" i="32"/>
  <c r="R159" i="32"/>
  <c r="R131" i="32"/>
  <c r="R109" i="32"/>
  <c r="R161" i="32"/>
  <c r="R119" i="32"/>
  <c r="R103" i="32"/>
  <c r="R149" i="32"/>
  <c r="R165" i="32"/>
  <c r="R123" i="32"/>
  <c r="R107" i="32"/>
  <c r="R171" i="32"/>
  <c r="R129" i="32"/>
  <c r="R89" i="32"/>
  <c r="R105" i="32"/>
  <c r="R147" i="32"/>
  <c r="R83" i="32"/>
  <c r="R87" i="32"/>
  <c r="R157" i="32"/>
  <c r="R115" i="32"/>
  <c r="R99" i="32"/>
  <c r="R163" i="32"/>
  <c r="R117" i="32"/>
  <c r="R125" i="32"/>
  <c r="R97" i="32"/>
  <c r="R167" i="32"/>
  <c r="R111" i="32"/>
  <c r="R231" i="32" s="1"/>
  <c r="R169" i="32"/>
  <c r="R121" i="32"/>
  <c r="R85" i="32"/>
  <c r="R101" i="32"/>
  <c r="R127" i="32"/>
  <c r="Q163" i="31"/>
  <c r="Q123" i="31"/>
  <c r="Q85" i="31"/>
  <c r="Q113" i="31"/>
  <c r="Q89" i="31"/>
  <c r="Q229" i="31"/>
  <c r="Q171" i="31"/>
  <c r="Q221" i="31"/>
  <c r="Q225" i="31"/>
  <c r="Q151" i="31"/>
  <c r="Q115" i="31"/>
  <c r="Q117" i="31"/>
  <c r="Q121" i="31"/>
  <c r="Q83" i="31"/>
  <c r="Q87" i="31"/>
  <c r="Q213" i="31"/>
  <c r="Q165" i="31"/>
  <c r="Q205" i="31"/>
  <c r="Q99" i="31"/>
  <c r="Q131" i="31"/>
  <c r="Q109" i="31"/>
  <c r="Q105" i="31"/>
  <c r="Q157" i="31"/>
  <c r="Q175" i="31"/>
  <c r="Q209" i="31"/>
  <c r="Q101" i="31"/>
  <c r="Q97" i="31"/>
  <c r="Q125" i="31"/>
  <c r="Q173" i="31"/>
  <c r="Q107" i="31"/>
  <c r="Q129" i="31"/>
  <c r="Q107" i="32"/>
  <c r="Q165" i="2"/>
  <c r="Q217" i="2"/>
  <c r="Q101" i="2"/>
  <c r="Q121" i="2"/>
  <c r="Q117" i="2"/>
  <c r="Q175" i="2"/>
  <c r="Q171" i="2"/>
  <c r="Q145" i="2"/>
  <c r="Q221" i="2"/>
  <c r="Q173" i="2"/>
  <c r="Q111" i="2"/>
  <c r="Q113" i="2"/>
  <c r="Q87" i="2"/>
  <c r="Q151" i="2"/>
  <c r="Q163" i="2"/>
  <c r="Q213" i="2"/>
  <c r="Q97" i="2"/>
  <c r="Q129" i="2"/>
  <c r="Q107" i="2"/>
  <c r="Q157" i="2"/>
  <c r="Q229" i="2"/>
  <c r="Q123" i="2"/>
  <c r="Q83" i="2"/>
  <c r="Q125" i="2"/>
  <c r="Q205" i="2"/>
  <c r="Q105" i="2"/>
  <c r="Q175" i="32"/>
  <c r="P217" i="40"/>
  <c r="P99" i="40"/>
  <c r="P131" i="40"/>
  <c r="P221" i="40"/>
  <c r="P215" i="40"/>
  <c r="P127" i="40"/>
  <c r="P109" i="40"/>
  <c r="P85" i="40"/>
  <c r="P117" i="40"/>
  <c r="P205" i="40"/>
  <c r="P87" i="40"/>
  <c r="P225" i="40"/>
  <c r="P227" i="40"/>
  <c r="P211" i="40"/>
  <c r="P123" i="40"/>
  <c r="P105" i="40"/>
  <c r="P129" i="40"/>
  <c r="P125" i="40"/>
  <c r="P213" i="40"/>
  <c r="P195" i="40"/>
  <c r="P107" i="40"/>
  <c r="P219" i="40"/>
  <c r="P203" i="40"/>
  <c r="P113" i="40"/>
  <c r="P97" i="40"/>
  <c r="P83" i="40"/>
  <c r="P115" i="40"/>
  <c r="P121" i="40"/>
  <c r="P207" i="40"/>
  <c r="P189" i="40"/>
  <c r="P191" i="40" s="1"/>
  <c r="P103" i="40"/>
  <c r="P209" i="40"/>
  <c r="P119" i="40"/>
  <c r="P101" i="40"/>
  <c r="P111" i="40"/>
  <c r="P223" i="40"/>
  <c r="Q559" i="30"/>
  <c r="Q561" i="30"/>
  <c r="Q555" i="30"/>
  <c r="Q361" i="30"/>
  <c r="Q553" i="30"/>
  <c r="Q345" i="30"/>
  <c r="Q401" i="30"/>
  <c r="Q393" i="30"/>
  <c r="Q544" i="30"/>
  <c r="Q369" i="30"/>
  <c r="Q536" i="30"/>
  <c r="Q496" i="30"/>
  <c r="Q435" i="30"/>
  <c r="Q520" i="30"/>
  <c r="Q451" i="30"/>
  <c r="Q385" i="30"/>
  <c r="Q476" i="30"/>
  <c r="Q353" i="30"/>
  <c r="Q377" i="30"/>
  <c r="Q419" i="30"/>
  <c r="Q149" i="32"/>
  <c r="R151" i="32"/>
  <c r="Q555" i="32"/>
  <c r="Q211" i="35"/>
  <c r="J147" i="32"/>
  <c r="J215" i="32"/>
  <c r="J165" i="32"/>
  <c r="J123" i="32"/>
  <c r="J107" i="32"/>
  <c r="J225" i="32"/>
  <c r="J195" i="32"/>
  <c r="J175" i="32"/>
  <c r="J159" i="32"/>
  <c r="J113" i="32"/>
  <c r="J125" i="32"/>
  <c r="J97" i="32"/>
  <c r="J149" i="32"/>
  <c r="J223" i="32"/>
  <c r="J83" i="32"/>
  <c r="J217" i="32"/>
  <c r="J229" i="32"/>
  <c r="J171" i="32"/>
  <c r="J129" i="32"/>
  <c r="J131" i="32"/>
  <c r="J109" i="32"/>
  <c r="J169" i="32"/>
  <c r="J127" i="32"/>
  <c r="J111" i="32"/>
  <c r="J231" i="32" s="1"/>
  <c r="J145" i="32"/>
  <c r="J227" i="32"/>
  <c r="J207" i="32"/>
  <c r="J173" i="32"/>
  <c r="J209" i="32"/>
  <c r="J205" i="32"/>
  <c r="J163" i="32"/>
  <c r="J117" i="32"/>
  <c r="J85" i="32"/>
  <c r="J101" i="32"/>
  <c r="J161" i="32"/>
  <c r="J119" i="32"/>
  <c r="J103" i="32"/>
  <c r="J219" i="32"/>
  <c r="J87" i="32"/>
  <c r="J213" i="32"/>
  <c r="J89" i="32"/>
  <c r="J151" i="32"/>
  <c r="J157" i="32"/>
  <c r="J221" i="32"/>
  <c r="J105" i="32"/>
  <c r="J167" i="32"/>
  <c r="J99" i="32"/>
  <c r="J121" i="32"/>
  <c r="J189" i="32"/>
  <c r="J191" i="32" s="1"/>
  <c r="N124" i="44" s="1"/>
  <c r="J115" i="32"/>
  <c r="Q147" i="35"/>
  <c r="Q157" i="35"/>
  <c r="Q173" i="35"/>
  <c r="Q215" i="35"/>
  <c r="Q225" i="35"/>
  <c r="Q145" i="35"/>
  <c r="Q163" i="35"/>
  <c r="Q167" i="35"/>
  <c r="Q89" i="35"/>
  <c r="Q161" i="35"/>
  <c r="Q203" i="35"/>
  <c r="Q219" i="35"/>
  <c r="Q221" i="35"/>
  <c r="Q209" i="35"/>
  <c r="Q195" i="35"/>
  <c r="Q171" i="35"/>
  <c r="Q151" i="35"/>
  <c r="Q169" i="35"/>
  <c r="Q229" i="35"/>
  <c r="Q213" i="35"/>
  <c r="Q189" i="35"/>
  <c r="Q191" i="35" s="1"/>
  <c r="Q159" i="35"/>
  <c r="Q149" i="35"/>
  <c r="Q165" i="35"/>
  <c r="Q217" i="35"/>
  <c r="Q207" i="35"/>
  <c r="Q205" i="35"/>
  <c r="Q175" i="35"/>
  <c r="Q115" i="35"/>
  <c r="Q85" i="35"/>
  <c r="Q113" i="35"/>
  <c r="Q83" i="35"/>
  <c r="Q103" i="35"/>
  <c r="Q123" i="35"/>
  <c r="Q105" i="35"/>
  <c r="Q127" i="35"/>
  <c r="Q87" i="35"/>
  <c r="Q111" i="35"/>
  <c r="Q231" i="35" s="1"/>
  <c r="Q129" i="35"/>
  <c r="Q97" i="35"/>
  <c r="Q117" i="35"/>
  <c r="Q223" i="35"/>
  <c r="Q101" i="35"/>
  <c r="Q121" i="35"/>
  <c r="Q125" i="35"/>
  <c r="S145" i="34"/>
  <c r="S205" i="34"/>
  <c r="S165" i="34"/>
  <c r="S169" i="34"/>
  <c r="S211" i="34"/>
  <c r="S171" i="34"/>
  <c r="S149" i="34"/>
  <c r="S157" i="34"/>
  <c r="S161" i="34"/>
  <c r="S203" i="34"/>
  <c r="S195" i="34"/>
  <c r="S167" i="34"/>
  <c r="S151" i="34"/>
  <c r="S209" i="34"/>
  <c r="S219" i="34"/>
  <c r="S175" i="34"/>
  <c r="S159" i="34"/>
  <c r="S207" i="34"/>
  <c r="S215" i="34"/>
  <c r="S129" i="34"/>
  <c r="S147" i="34"/>
  <c r="S189" i="34"/>
  <c r="S191" i="34" s="1"/>
  <c r="S173" i="34"/>
  <c r="S217" i="34"/>
  <c r="S89" i="34"/>
  <c r="S163" i="34"/>
  <c r="S121" i="34"/>
  <c r="S97" i="34"/>
  <c r="S105" i="34"/>
  <c r="S213" i="34"/>
  <c r="S227" i="34"/>
  <c r="S113" i="34"/>
  <c r="S83" i="34"/>
  <c r="P87" i="30"/>
  <c r="P113" i="30"/>
  <c r="P131" i="30"/>
  <c r="P221" i="30"/>
  <c r="P129" i="30"/>
  <c r="P189" i="30"/>
  <c r="P191" i="30" s="1"/>
  <c r="P227" i="30"/>
  <c r="P211" i="30"/>
  <c r="P123" i="30"/>
  <c r="P107" i="30"/>
  <c r="P179" i="30" s="1"/>
  <c r="P217" i="30"/>
  <c r="P229" i="30"/>
  <c r="P205" i="30"/>
  <c r="P85" i="30"/>
  <c r="P223" i="30"/>
  <c r="P213" i="30"/>
  <c r="P125" i="30"/>
  <c r="P97" i="30"/>
  <c r="P109" i="30"/>
  <c r="P121" i="30"/>
  <c r="P215" i="30"/>
  <c r="P127" i="30"/>
  <c r="P111" i="30"/>
  <c r="P83" i="30"/>
  <c r="P209" i="30"/>
  <c r="P225" i="30"/>
  <c r="P203" i="30"/>
  <c r="P99" i="30"/>
  <c r="P105" i="30"/>
  <c r="P115" i="30"/>
  <c r="P101" i="30"/>
  <c r="P119" i="30"/>
  <c r="P219" i="30"/>
  <c r="P117" i="30"/>
  <c r="P207" i="30"/>
  <c r="P103" i="30"/>
  <c r="P195" i="30"/>
  <c r="M161" i="38"/>
  <c r="M203" i="38"/>
  <c r="M149" i="38"/>
  <c r="M167" i="38"/>
  <c r="M209" i="38"/>
  <c r="M157" i="38"/>
  <c r="M173" i="38"/>
  <c r="M207" i="38"/>
  <c r="M205" i="38"/>
  <c r="M145" i="38"/>
  <c r="M229" i="38"/>
  <c r="M213" i="38"/>
  <c r="M195" i="38"/>
  <c r="M163" i="38"/>
  <c r="M165" i="38"/>
  <c r="M151" i="38"/>
  <c r="M221" i="38"/>
  <c r="M171" i="38"/>
  <c r="M189" i="38"/>
  <c r="M191" i="38" s="1"/>
  <c r="M169" i="38"/>
  <c r="M147" i="38"/>
  <c r="M175" i="38"/>
  <c r="M219" i="38"/>
  <c r="M159" i="38"/>
  <c r="M211" i="38"/>
  <c r="M215" i="38"/>
  <c r="M217" i="38"/>
  <c r="Q227" i="35"/>
  <c r="S223" i="34"/>
  <c r="N676" i="35"/>
  <c r="N684" i="35"/>
  <c r="N646" i="35"/>
  <c r="N678" i="35"/>
  <c r="N656" i="35"/>
  <c r="N688" i="35"/>
  <c r="M557" i="32"/>
  <c r="S355" i="40"/>
  <c r="S472" i="40"/>
  <c r="J429" i="33"/>
  <c r="O247" i="44" s="1"/>
  <c r="J516" i="33"/>
  <c r="O264" i="44" s="1"/>
  <c r="O223" i="2"/>
  <c r="O131" i="2"/>
  <c r="J480" i="35"/>
  <c r="Q289" i="44" s="1"/>
  <c r="Q385" i="32"/>
  <c r="Q492" i="32"/>
  <c r="Q451" i="32"/>
  <c r="Q536" i="32"/>
  <c r="Q345" i="32"/>
  <c r="Q476" i="32"/>
  <c r="Q361" i="32"/>
  <c r="Q484" i="32"/>
  <c r="Q401" i="32"/>
  <c r="Q496" i="32"/>
  <c r="Q353" i="32"/>
  <c r="Q435" i="32"/>
  <c r="Q369" i="32"/>
  <c r="Q419" i="32"/>
  <c r="Q377" i="32"/>
  <c r="Q520" i="32"/>
  <c r="Q393" i="32"/>
  <c r="P123" i="39"/>
  <c r="P103" i="39"/>
  <c r="P207" i="39"/>
  <c r="P121" i="39"/>
  <c r="P229" i="39"/>
  <c r="P209" i="39"/>
  <c r="P131" i="39"/>
  <c r="P105" i="39"/>
  <c r="P115" i="39"/>
  <c r="P111" i="39"/>
  <c r="P219" i="39"/>
  <c r="P203" i="39"/>
  <c r="P109" i="39"/>
  <c r="P225" i="39"/>
  <c r="P205" i="39"/>
  <c r="P129" i="39"/>
  <c r="P101" i="39"/>
  <c r="P99" i="39"/>
  <c r="P127" i="39"/>
  <c r="P107" i="39"/>
  <c r="P227" i="39"/>
  <c r="P211" i="39"/>
  <c r="P125" i="39"/>
  <c r="P85" i="39"/>
  <c r="P213" i="39"/>
  <c r="P189" i="39"/>
  <c r="P191" i="39" s="1"/>
  <c r="P113" i="39"/>
  <c r="P87" i="39"/>
  <c r="P97" i="39"/>
  <c r="P89" i="39"/>
  <c r="P215" i="39"/>
  <c r="P83" i="39"/>
  <c r="P119" i="39"/>
  <c r="P217" i="39"/>
  <c r="P117" i="39"/>
  <c r="P195" i="39"/>
  <c r="Q561" i="31"/>
  <c r="Q557" i="31"/>
  <c r="Q530" i="31"/>
  <c r="Q433" i="31"/>
  <c r="Q538" i="31"/>
  <c r="Q510" i="31"/>
  <c r="Q425" i="31"/>
  <c r="Q546" i="31"/>
  <c r="Q445" i="31"/>
  <c r="Q363" i="31"/>
  <c r="Q453" i="31"/>
  <c r="Q462" i="31"/>
  <c r="Q351" i="31"/>
  <c r="Q375" i="31"/>
  <c r="Q482" i="31"/>
  <c r="Q429" i="31"/>
  <c r="Q347" i="31"/>
  <c r="Q437" i="31"/>
  <c r="Q399" i="31"/>
  <c r="Q359" i="31"/>
  <c r="Q542" i="31"/>
  <c r="Q466" i="31"/>
  <c r="Q514" i="31"/>
  <c r="Q395" i="31"/>
  <c r="Q522" i="31"/>
  <c r="Q421" i="31"/>
  <c r="Q494" i="31"/>
  <c r="Q383" i="31"/>
  <c r="Q407" i="31"/>
  <c r="Q343" i="31"/>
  <c r="Q498" i="31"/>
  <c r="Q441" i="31"/>
  <c r="Q379" i="31"/>
  <c r="Q478" i="31"/>
  <c r="Q526" i="31"/>
  <c r="Q391" i="31"/>
  <c r="Q367" i="31"/>
  <c r="P189" i="35"/>
  <c r="P191" i="35" s="1"/>
  <c r="P115" i="35"/>
  <c r="P99" i="35"/>
  <c r="P215" i="35"/>
  <c r="P209" i="35"/>
  <c r="P131" i="35"/>
  <c r="P101" i="35"/>
  <c r="P87" i="35"/>
  <c r="P105" i="35"/>
  <c r="P177" i="35" s="1"/>
  <c r="P111" i="35"/>
  <c r="P231" i="35" s="1"/>
  <c r="P83" i="35"/>
  <c r="P207" i="35"/>
  <c r="P217" i="35"/>
  <c r="P123" i="35"/>
  <c r="P85" i="35"/>
  <c r="P229" i="35"/>
  <c r="P213" i="35"/>
  <c r="P129" i="35"/>
  <c r="P121" i="35"/>
  <c r="P119" i="35"/>
  <c r="P103" i="35"/>
  <c r="P219" i="35"/>
  <c r="P127" i="35"/>
  <c r="P109" i="35"/>
  <c r="P221" i="35"/>
  <c r="P205" i="35"/>
  <c r="P203" i="35"/>
  <c r="P125" i="35"/>
  <c r="P117" i="35"/>
  <c r="P195" i="35"/>
  <c r="P107" i="35"/>
  <c r="P97" i="35"/>
  <c r="P223" i="35"/>
  <c r="P225" i="35"/>
  <c r="P113" i="35"/>
  <c r="M559" i="38"/>
  <c r="M553" i="38"/>
  <c r="M561" i="38"/>
  <c r="Q89" i="32"/>
  <c r="M227" i="38"/>
  <c r="K69" i="59"/>
  <c r="Q553" i="32"/>
  <c r="S658" i="37"/>
  <c r="S690" i="37"/>
  <c r="S670" i="37"/>
  <c r="S341" i="37"/>
  <c r="S357" i="37"/>
  <c r="Q441" i="39"/>
  <c r="Q652" i="39"/>
  <c r="Q668" i="39"/>
  <c r="Q512" i="39"/>
  <c r="Q403" i="39"/>
  <c r="M433" i="32"/>
  <c r="M546" i="31"/>
  <c r="K109" i="59"/>
  <c r="M109" i="59" s="1"/>
  <c r="P131" i="37"/>
  <c r="P221" i="37"/>
  <c r="P205" i="37"/>
  <c r="P121" i="37"/>
  <c r="P105" i="37"/>
  <c r="P107" i="37"/>
  <c r="P211" i="37"/>
  <c r="P207" i="37"/>
  <c r="P103" i="37"/>
  <c r="P85" i="37"/>
  <c r="P209" i="37"/>
  <c r="P117" i="37"/>
  <c r="P97" i="37"/>
  <c r="P203" i="37"/>
  <c r="P215" i="37"/>
  <c r="P225" i="37"/>
  <c r="P195" i="37"/>
  <c r="P113" i="37"/>
  <c r="P99" i="37"/>
  <c r="P219" i="37"/>
  <c r="P83" i="37"/>
  <c r="P127" i="37"/>
  <c r="P213" i="37"/>
  <c r="P101" i="37"/>
  <c r="P111" i="37"/>
  <c r="P189" i="37"/>
  <c r="P191" i="37" s="1"/>
  <c r="P129" i="37"/>
  <c r="P115" i="37"/>
  <c r="P89" i="37"/>
  <c r="P125" i="37"/>
  <c r="P123" i="37"/>
  <c r="P223" i="37"/>
  <c r="P87" i="37"/>
  <c r="P217" i="37"/>
  <c r="P109" i="37"/>
  <c r="P227" i="37"/>
  <c r="P119" i="37"/>
  <c r="N492" i="32"/>
  <c r="N542" i="32"/>
  <c r="N343" i="32"/>
  <c r="N375" i="32"/>
  <c r="N437" i="32"/>
  <c r="N425" i="32"/>
  <c r="N453" i="32"/>
  <c r="N379" i="32"/>
  <c r="N508" i="32"/>
  <c r="N536" i="32"/>
  <c r="N447" i="32"/>
  <c r="N431" i="32"/>
  <c r="N405" i="32"/>
  <c r="N538" i="32"/>
  <c r="N522" i="32"/>
  <c r="N498" i="32"/>
  <c r="N482" i="32"/>
  <c r="N466" i="32"/>
  <c r="N361" i="32"/>
  <c r="N389" i="32"/>
  <c r="N373" i="32"/>
  <c r="N341" i="32"/>
  <c r="N557" i="32"/>
  <c r="N464" i="32"/>
  <c r="N559" i="32"/>
  <c r="N391" i="32"/>
  <c r="N421" i="32"/>
  <c r="N403" i="32"/>
  <c r="N445" i="32"/>
  <c r="N383" i="32"/>
  <c r="N524" i="32"/>
  <c r="N455" i="32"/>
  <c r="N435" i="32"/>
  <c r="N401" i="32"/>
  <c r="N530" i="32"/>
  <c r="N510" i="32"/>
  <c r="N478" i="32"/>
  <c r="N393" i="32"/>
  <c r="N397" i="32"/>
  <c r="N369" i="32"/>
  <c r="N520" i="32"/>
  <c r="N561" i="32"/>
  <c r="N399" i="32"/>
  <c r="N480" i="32"/>
  <c r="N433" i="32"/>
  <c r="N449" i="32"/>
  <c r="N417" i="32"/>
  <c r="N347" i="32"/>
  <c r="N387" i="32"/>
  <c r="N496" i="32"/>
  <c r="N546" i="32"/>
  <c r="N367" i="32"/>
  <c r="N351" i="32"/>
  <c r="N407" i="32"/>
  <c r="N363" i="32"/>
  <c r="N516" i="32"/>
  <c r="N443" i="32"/>
  <c r="N419" i="32"/>
  <c r="N526" i="32"/>
  <c r="N490" i="32"/>
  <c r="N462" i="32"/>
  <c r="N385" i="32"/>
  <c r="N345" i="32"/>
  <c r="N371" i="32"/>
  <c r="N429" i="32"/>
  <c r="N395" i="32"/>
  <c r="N439" i="32"/>
  <c r="N544" i="32"/>
  <c r="N518" i="32"/>
  <c r="N486" i="32"/>
  <c r="N365" i="32"/>
  <c r="N381" i="32"/>
  <c r="N553" i="32"/>
  <c r="N532" i="32"/>
  <c r="N441" i="32"/>
  <c r="N476" i="32"/>
  <c r="N427" i="32"/>
  <c r="N540" i="32"/>
  <c r="N514" i="32"/>
  <c r="N474" i="32"/>
  <c r="N357" i="32"/>
  <c r="N377" i="32"/>
  <c r="N339" i="32"/>
  <c r="N359" i="32"/>
  <c r="N512" i="32"/>
  <c r="N451" i="32"/>
  <c r="N423" i="32"/>
  <c r="N534" i="32"/>
  <c r="N494" i="32"/>
  <c r="N470" i="32"/>
  <c r="N353" i="32"/>
  <c r="N349" i="32"/>
  <c r="R113" i="33"/>
  <c r="R151" i="33"/>
  <c r="R87" i="33"/>
  <c r="R131" i="33"/>
  <c r="R159" i="33"/>
  <c r="R171" i="33"/>
  <c r="R121" i="33"/>
  <c r="R161" i="33"/>
  <c r="R119" i="33"/>
  <c r="R103" i="33"/>
  <c r="R147" i="33"/>
  <c r="R123" i="33"/>
  <c r="R89" i="33"/>
  <c r="R97" i="33"/>
  <c r="R125" i="33"/>
  <c r="R145" i="33"/>
  <c r="R173" i="33"/>
  <c r="R115" i="33"/>
  <c r="R85" i="33"/>
  <c r="R175" i="33"/>
  <c r="R117" i="33"/>
  <c r="R157" i="33"/>
  <c r="R163" i="33"/>
  <c r="R109" i="33"/>
  <c r="R101" i="33"/>
  <c r="R105" i="33"/>
  <c r="R169" i="33"/>
  <c r="R127" i="33"/>
  <c r="R99" i="33"/>
  <c r="R165" i="33"/>
  <c r="R167" i="33"/>
  <c r="R149" i="33"/>
  <c r="R107" i="33"/>
  <c r="R129" i="33"/>
  <c r="R111" i="33"/>
  <c r="R83" i="33"/>
  <c r="N561" i="38"/>
  <c r="N355" i="38"/>
  <c r="N451" i="38"/>
  <c r="N522" i="38"/>
  <c r="N371" i="38"/>
  <c r="N462" i="38"/>
  <c r="N363" i="38"/>
  <c r="N474" i="38"/>
  <c r="N347" i="38"/>
  <c r="N403" i="38"/>
  <c r="N490" i="38"/>
  <c r="N534" i="38"/>
  <c r="N492" i="38"/>
  <c r="N472" i="38"/>
  <c r="N449" i="38"/>
  <c r="N433" i="38"/>
  <c r="N417" i="38"/>
  <c r="N532" i="38"/>
  <c r="N516" i="38"/>
  <c r="N405" i="38"/>
  <c r="N389" i="38"/>
  <c r="N373" i="38"/>
  <c r="N357" i="38"/>
  <c r="N341" i="38"/>
  <c r="N423" i="38"/>
  <c r="N431" i="38"/>
  <c r="N399" i="38"/>
  <c r="N538" i="38"/>
  <c r="N427" i="38"/>
  <c r="N530" i="38"/>
  <c r="N455" i="38"/>
  <c r="N379" i="38"/>
  <c r="N466" i="38"/>
  <c r="N518" i="38"/>
  <c r="N496" i="38"/>
  <c r="N468" i="38"/>
  <c r="N441" i="38"/>
  <c r="N421" i="38"/>
  <c r="N528" i="38"/>
  <c r="N508" i="38"/>
  <c r="N393" i="38"/>
  <c r="N369" i="38"/>
  <c r="N349" i="38"/>
  <c r="N439" i="38"/>
  <c r="N343" i="38"/>
  <c r="N339" i="38"/>
  <c r="N435" i="38"/>
  <c r="N359" i="38"/>
  <c r="N383" i="38"/>
  <c r="N478" i="38"/>
  <c r="N553" i="38"/>
  <c r="N484" i="38"/>
  <c r="N464" i="38"/>
  <c r="N437" i="38"/>
  <c r="N544" i="38"/>
  <c r="N524" i="38"/>
  <c r="N407" i="38"/>
  <c r="N385" i="38"/>
  <c r="N365" i="38"/>
  <c r="N345" i="38"/>
  <c r="N559" i="38"/>
  <c r="N555" i="38"/>
  <c r="N395" i="38"/>
  <c r="N387" i="38"/>
  <c r="N557" i="38"/>
  <c r="N480" i="38"/>
  <c r="N429" i="38"/>
  <c r="N520" i="38"/>
  <c r="N381" i="38"/>
  <c r="N546" i="38"/>
  <c r="N367" i="38"/>
  <c r="N351" i="38"/>
  <c r="N443" i="38"/>
  <c r="N447" i="38"/>
  <c r="N476" i="38"/>
  <c r="N425" i="38"/>
  <c r="N512" i="38"/>
  <c r="N377" i="38"/>
  <c r="N486" i="38"/>
  <c r="N375" i="38"/>
  <c r="N419" i="38"/>
  <c r="N526" i="38"/>
  <c r="N510" i="38"/>
  <c r="N453" i="38"/>
  <c r="N540" i="38"/>
  <c r="N401" i="38"/>
  <c r="N361" i="38"/>
  <c r="N391" i="38"/>
  <c r="N494" i="38"/>
  <c r="N542" i="38"/>
  <c r="N514" i="38"/>
  <c r="N500" i="38"/>
  <c r="N445" i="38"/>
  <c r="N536" i="38"/>
  <c r="N397" i="38"/>
  <c r="N353" i="38"/>
  <c r="J221" i="35"/>
  <c r="N555" i="32"/>
  <c r="P419" i="37"/>
  <c r="P546" i="37"/>
  <c r="P435" i="37"/>
  <c r="P540" i="37"/>
  <c r="P524" i="37"/>
  <c r="P500" i="37"/>
  <c r="P480" i="37"/>
  <c r="P464" i="37"/>
  <c r="P441" i="37"/>
  <c r="P425" i="37"/>
  <c r="P403" i="37"/>
  <c r="P387" i="37"/>
  <c r="P371" i="37"/>
  <c r="P355" i="37"/>
  <c r="P339" i="37"/>
  <c r="P397" i="37"/>
  <c r="P357" i="37"/>
  <c r="P431" i="37"/>
  <c r="P498" i="37"/>
  <c r="P553" i="37"/>
  <c r="P401" i="37"/>
  <c r="P353" i="37"/>
  <c r="P486" i="37"/>
  <c r="P555" i="37"/>
  <c r="P470" i="37"/>
  <c r="P536" i="37"/>
  <c r="P516" i="37"/>
  <c r="P484" i="37"/>
  <c r="P453" i="37"/>
  <c r="P433" i="37"/>
  <c r="P407" i="37"/>
  <c r="P383" i="37"/>
  <c r="P363" i="37"/>
  <c r="P343" i="37"/>
  <c r="P405" i="37"/>
  <c r="P373" i="37"/>
  <c r="P455" i="37"/>
  <c r="P526" i="37"/>
  <c r="P443" i="37"/>
  <c r="P518" i="37"/>
  <c r="P522" i="37"/>
  <c r="P530" i="37"/>
  <c r="P532" i="37"/>
  <c r="P512" i="37"/>
  <c r="P476" i="37"/>
  <c r="P449" i="37"/>
  <c r="P429" i="37"/>
  <c r="P399" i="37"/>
  <c r="P379" i="37"/>
  <c r="P359" i="37"/>
  <c r="P508" i="37"/>
  <c r="P341" i="37"/>
  <c r="P423" i="37"/>
  <c r="P474" i="37"/>
  <c r="P534" i="37"/>
  <c r="P462" i="37"/>
  <c r="P451" i="37"/>
  <c r="P544" i="37"/>
  <c r="P492" i="37"/>
  <c r="P437" i="37"/>
  <c r="P391" i="37"/>
  <c r="P347" i="37"/>
  <c r="P365" i="37"/>
  <c r="P490" i="37"/>
  <c r="P385" i="37"/>
  <c r="P345" i="37"/>
  <c r="P514" i="37"/>
  <c r="P528" i="37"/>
  <c r="P472" i="37"/>
  <c r="P421" i="37"/>
  <c r="P375" i="37"/>
  <c r="P381" i="37"/>
  <c r="P439" i="37"/>
  <c r="P542" i="37"/>
  <c r="P377" i="37"/>
  <c r="P510" i="37"/>
  <c r="P361" i="37"/>
  <c r="P520" i="37"/>
  <c r="P468" i="37"/>
  <c r="P417" i="37"/>
  <c r="P367" i="37"/>
  <c r="P389" i="37"/>
  <c r="P447" i="37"/>
  <c r="P557" i="37"/>
  <c r="P393" i="37"/>
  <c r="P538" i="37"/>
  <c r="P496" i="37"/>
  <c r="P445" i="37"/>
  <c r="P395" i="37"/>
  <c r="P351" i="37"/>
  <c r="P349" i="37"/>
  <c r="P427" i="37"/>
  <c r="P369" i="37"/>
  <c r="R435" i="33"/>
  <c r="R546" i="33"/>
  <c r="R431" i="33"/>
  <c r="R365" i="33"/>
  <c r="R518" i="33"/>
  <c r="R361" i="33"/>
  <c r="R397" i="33"/>
  <c r="R423" i="33"/>
  <c r="R451" i="33"/>
  <c r="R447" i="33"/>
  <c r="R490" i="33"/>
  <c r="R389" i="33"/>
  <c r="R478" i="33"/>
  <c r="R542" i="33"/>
  <c r="R540" i="33"/>
  <c r="R536" i="33"/>
  <c r="R520" i="33"/>
  <c r="R437" i="33"/>
  <c r="R421" i="33"/>
  <c r="R399" i="33"/>
  <c r="R383" i="33"/>
  <c r="R367" i="33"/>
  <c r="R351" i="33"/>
  <c r="R369" i="33"/>
  <c r="R357" i="33"/>
  <c r="R538" i="33"/>
  <c r="R427" i="33"/>
  <c r="R526" i="33"/>
  <c r="R482" i="33"/>
  <c r="R393" i="33"/>
  <c r="R522" i="33"/>
  <c r="R492" i="33"/>
  <c r="R464" i="33"/>
  <c r="R445" i="33"/>
  <c r="R524" i="33"/>
  <c r="R433" i="33"/>
  <c r="R407" i="33"/>
  <c r="R387" i="33"/>
  <c r="R363" i="33"/>
  <c r="R343" i="33"/>
  <c r="R373" i="33"/>
  <c r="R419" i="33"/>
  <c r="R345" i="33"/>
  <c r="R443" i="33"/>
  <c r="R377" i="33"/>
  <c r="R401" i="33"/>
  <c r="R534" i="33"/>
  <c r="R453" i="33"/>
  <c r="R441" i="33"/>
  <c r="R516" i="33"/>
  <c r="R429" i="33"/>
  <c r="R403" i="33"/>
  <c r="R353" i="33"/>
  <c r="R510" i="33"/>
  <c r="R470" i="33"/>
  <c r="R385" i="33"/>
  <c r="R557" i="33"/>
  <c r="R476" i="33"/>
  <c r="R532" i="33"/>
  <c r="R425" i="33"/>
  <c r="R379" i="33"/>
  <c r="R355" i="33"/>
  <c r="R341" i="33"/>
  <c r="R439" i="33"/>
  <c r="R498" i="33"/>
  <c r="R466" i="33"/>
  <c r="R462" i="33"/>
  <c r="R472" i="33"/>
  <c r="R528" i="33"/>
  <c r="R417" i="33"/>
  <c r="R375" i="33"/>
  <c r="R347" i="33"/>
  <c r="R349" i="33"/>
  <c r="R530" i="33"/>
  <c r="R474" i="33"/>
  <c r="R486" i="33"/>
  <c r="R544" i="33"/>
  <c r="R512" i="33"/>
  <c r="R395" i="33"/>
  <c r="R371" i="33"/>
  <c r="R339" i="33"/>
  <c r="R494" i="33"/>
  <c r="R405" i="33"/>
  <c r="R514" i="33"/>
  <c r="R455" i="33"/>
  <c r="R381" i="33"/>
  <c r="R553" i="33"/>
  <c r="R449" i="33"/>
  <c r="R508" i="33"/>
  <c r="R391" i="33"/>
  <c r="R359" i="33"/>
  <c r="J147" i="35"/>
  <c r="J171" i="35"/>
  <c r="J159" i="35"/>
  <c r="J163" i="35"/>
  <c r="J97" i="35"/>
  <c r="J213" i="35"/>
  <c r="J205" i="35"/>
  <c r="J207" i="35"/>
  <c r="J111" i="35"/>
  <c r="J231" i="35" s="1"/>
  <c r="J83" i="35"/>
  <c r="J161" i="35"/>
  <c r="J225" i="35"/>
  <c r="J125" i="35"/>
  <c r="J105" i="35"/>
  <c r="J101" i="35"/>
  <c r="J175" i="35"/>
  <c r="J211" i="35"/>
  <c r="J107" i="35"/>
  <c r="J169" i="35"/>
  <c r="J127" i="35"/>
  <c r="J209" i="35"/>
  <c r="J149" i="35"/>
  <c r="J183" i="35"/>
  <c r="J87" i="35"/>
  <c r="J117" i="35"/>
  <c r="J85" i="35"/>
  <c r="J227" i="35"/>
  <c r="J123" i="35"/>
  <c r="J103" i="35"/>
  <c r="J165" i="35"/>
  <c r="J217" i="35"/>
  <c r="J151" i="35"/>
  <c r="J121" i="35"/>
  <c r="J215" i="35"/>
  <c r="J173" i="35"/>
  <c r="J145" i="35"/>
  <c r="J113" i="35"/>
  <c r="J229" i="35"/>
  <c r="J119" i="35"/>
  <c r="J157" i="35"/>
  <c r="J131" i="35"/>
  <c r="J167" i="35"/>
  <c r="J129" i="35"/>
  <c r="J195" i="35"/>
  <c r="J115" i="35"/>
  <c r="J203" i="35"/>
  <c r="J109" i="35"/>
  <c r="J219" i="35"/>
  <c r="J99" i="35"/>
  <c r="P559" i="37"/>
  <c r="S674" i="37"/>
  <c r="S684" i="37"/>
  <c r="S692" i="37"/>
  <c r="S646" i="37"/>
  <c r="Q85" i="39"/>
  <c r="S443" i="37"/>
  <c r="Q419" i="39"/>
  <c r="Q492" i="39"/>
  <c r="Q660" i="39"/>
  <c r="Q692" i="39"/>
  <c r="Q371" i="39"/>
  <c r="Q520" i="39"/>
  <c r="Q127" i="39"/>
  <c r="Q87" i="39"/>
  <c r="M470" i="32"/>
  <c r="O377" i="30"/>
  <c r="J219" i="33"/>
  <c r="J147" i="33"/>
  <c r="J165" i="33"/>
  <c r="J115" i="33"/>
  <c r="J89" i="33"/>
  <c r="J163" i="33"/>
  <c r="J97" i="33"/>
  <c r="J175" i="33"/>
  <c r="J121" i="33"/>
  <c r="J105" i="33"/>
  <c r="J145" i="33"/>
  <c r="J157" i="33"/>
  <c r="J229" i="33"/>
  <c r="J213" i="33"/>
  <c r="J101" i="33"/>
  <c r="J171" i="33"/>
  <c r="J113" i="33"/>
  <c r="J169" i="33"/>
  <c r="J111" i="33"/>
  <c r="J149" i="33"/>
  <c r="J215" i="33"/>
  <c r="J203" i="33"/>
  <c r="J217" i="33"/>
  <c r="J195" i="33"/>
  <c r="J209" i="33"/>
  <c r="J167" i="33"/>
  <c r="J109" i="33"/>
  <c r="J151" i="33"/>
  <c r="J211" i="33"/>
  <c r="J159" i="33"/>
  <c r="J125" i="33"/>
  <c r="J127" i="33"/>
  <c r="J103" i="33"/>
  <c r="J223" i="33"/>
  <c r="J123" i="33"/>
  <c r="J129" i="33"/>
  <c r="J117" i="33"/>
  <c r="J83" i="33"/>
  <c r="J227" i="33"/>
  <c r="J107" i="33"/>
  <c r="J131" i="33"/>
  <c r="J205" i="33"/>
  <c r="J207" i="33"/>
  <c r="J161" i="33"/>
  <c r="J119" i="33"/>
  <c r="J99" i="33"/>
  <c r="J173" i="33"/>
  <c r="J85" i="33"/>
  <c r="J183" i="33"/>
  <c r="R113" i="37"/>
  <c r="R149" i="37"/>
  <c r="R145" i="37"/>
  <c r="R151" i="37"/>
  <c r="R129" i="37"/>
  <c r="R131" i="37"/>
  <c r="R163" i="37"/>
  <c r="R101" i="37"/>
  <c r="R103" i="37"/>
  <c r="R119" i="37"/>
  <c r="R161" i="37"/>
  <c r="R125" i="37"/>
  <c r="R85" i="37"/>
  <c r="R105" i="37"/>
  <c r="R107" i="37"/>
  <c r="R127" i="37"/>
  <c r="R183" i="37"/>
  <c r="R121" i="37"/>
  <c r="R167" i="37"/>
  <c r="R97" i="37"/>
  <c r="R111" i="37"/>
  <c r="R157" i="37"/>
  <c r="R117" i="37"/>
  <c r="R169" i="37"/>
  <c r="R87" i="37"/>
  <c r="R83" i="37"/>
  <c r="R147" i="37"/>
  <c r="R89" i="37"/>
  <c r="R99" i="37"/>
  <c r="R173" i="37"/>
  <c r="R175" i="37"/>
  <c r="R159" i="37"/>
  <c r="R115" i="37"/>
  <c r="R171" i="37"/>
  <c r="R109" i="37"/>
  <c r="R123" i="37"/>
  <c r="J492" i="35"/>
  <c r="Q295" i="44" s="1"/>
  <c r="R555" i="33"/>
  <c r="S650" i="37"/>
  <c r="S682" i="37"/>
  <c r="S652" i="37"/>
  <c r="S660" i="37"/>
  <c r="S662" i="37"/>
  <c r="S393" i="37"/>
  <c r="S484" i="37"/>
  <c r="S395" i="37"/>
  <c r="S427" i="37"/>
  <c r="Q676" i="39"/>
  <c r="Q684" i="39"/>
  <c r="S516" i="37"/>
  <c r="Q361" i="39"/>
  <c r="Q359" i="39"/>
  <c r="M109" i="32"/>
  <c r="M225" i="32"/>
  <c r="Q439" i="37"/>
  <c r="M530" i="31"/>
  <c r="S445" i="38"/>
  <c r="S534" i="38"/>
  <c r="S443" i="40"/>
  <c r="M211" i="2"/>
  <c r="S343" i="38"/>
  <c r="S468" i="38"/>
  <c r="N147" i="32"/>
  <c r="N169" i="32"/>
  <c r="N229" i="32"/>
  <c r="N195" i="32"/>
  <c r="N205" i="32"/>
  <c r="N167" i="32"/>
  <c r="N85" i="32"/>
  <c r="N165" i="32"/>
  <c r="N173" i="32"/>
  <c r="N149" i="32"/>
  <c r="N209" i="32"/>
  <c r="N189" i="32"/>
  <c r="N191" i="32" s="1"/>
  <c r="N159" i="32"/>
  <c r="N87" i="32"/>
  <c r="N151" i="32"/>
  <c r="N211" i="32"/>
  <c r="N215" i="32"/>
  <c r="N227" i="32"/>
  <c r="N217" i="32"/>
  <c r="N221" i="32"/>
  <c r="N89" i="32"/>
  <c r="N83" i="32"/>
  <c r="N223" i="32"/>
  <c r="N207" i="32"/>
  <c r="N161" i="32"/>
  <c r="N213" i="32"/>
  <c r="N175" i="32"/>
  <c r="N145" i="32"/>
  <c r="N183" i="32"/>
  <c r="N171" i="32"/>
  <c r="N157" i="32"/>
  <c r="N219" i="32"/>
  <c r="N225" i="32"/>
  <c r="N163" i="32"/>
  <c r="J421" i="33"/>
  <c r="O243" i="44" s="1"/>
  <c r="M122" i="59"/>
  <c r="D122" i="59" s="1"/>
  <c r="N151" i="38"/>
  <c r="N171" i="38"/>
  <c r="N175" i="38"/>
  <c r="N195" i="38"/>
  <c r="N215" i="38"/>
  <c r="N173" i="38"/>
  <c r="N157" i="38"/>
  <c r="N229" i="38"/>
  <c r="N217" i="38"/>
  <c r="N145" i="38"/>
  <c r="N189" i="38"/>
  <c r="N191" i="38" s="1"/>
  <c r="N83" i="38"/>
  <c r="N159" i="38"/>
  <c r="N219" i="38"/>
  <c r="N169" i="38"/>
  <c r="N85" i="38"/>
  <c r="N213" i="38"/>
  <c r="N87" i="38"/>
  <c r="N211" i="38"/>
  <c r="N165" i="38"/>
  <c r="N221" i="38"/>
  <c r="N205" i="38"/>
  <c r="N149" i="38"/>
  <c r="N227" i="38"/>
  <c r="N161" i="38"/>
  <c r="N147" i="38"/>
  <c r="N163" i="38"/>
  <c r="N223" i="38"/>
  <c r="N209" i="38"/>
  <c r="N207" i="38"/>
  <c r="N167" i="38"/>
  <c r="N203" i="38"/>
  <c r="O165" i="2"/>
  <c r="O145" i="2"/>
  <c r="O107" i="2"/>
  <c r="O117" i="2"/>
  <c r="O163" i="2"/>
  <c r="O213" i="2"/>
  <c r="O195" i="2"/>
  <c r="O87" i="2"/>
  <c r="O171" i="2"/>
  <c r="O157" i="2"/>
  <c r="O173" i="2"/>
  <c r="O189" i="2"/>
  <c r="O191" i="2" s="1"/>
  <c r="O101" i="2"/>
  <c r="O103" i="2"/>
  <c r="O151" i="2"/>
  <c r="O229" i="2"/>
  <c r="O217" i="2"/>
  <c r="O205" i="2"/>
  <c r="O119" i="2"/>
  <c r="O109" i="2"/>
  <c r="O83" i="2"/>
  <c r="O221" i="2"/>
  <c r="O125" i="2"/>
  <c r="O207" i="2"/>
  <c r="N225" i="38"/>
  <c r="N183" i="38"/>
  <c r="R559" i="33"/>
  <c r="Q662" i="40"/>
  <c r="S648" i="39"/>
  <c r="S347" i="39"/>
  <c r="S375" i="39"/>
  <c r="Q435" i="40"/>
  <c r="Q468" i="37"/>
  <c r="Q453" i="37"/>
  <c r="O345" i="30"/>
  <c r="S417" i="38"/>
  <c r="S666" i="39"/>
  <c r="S369" i="39"/>
  <c r="P147" i="2"/>
  <c r="K101" i="44" s="1"/>
  <c r="S441" i="38"/>
  <c r="J534" i="31"/>
  <c r="M273" i="44" s="1"/>
  <c r="Q678" i="40"/>
  <c r="Q692" i="40"/>
  <c r="Q381" i="37"/>
  <c r="M347" i="40"/>
  <c r="S427" i="40"/>
  <c r="M101" i="36"/>
  <c r="K50" i="59"/>
  <c r="M45" i="59"/>
  <c r="S656" i="39"/>
  <c r="S680" i="39"/>
  <c r="S540" i="39"/>
  <c r="S650" i="39"/>
  <c r="S361" i="39"/>
  <c r="M151" i="35"/>
  <c r="M169" i="35"/>
  <c r="M211" i="35"/>
  <c r="M227" i="35"/>
  <c r="M221" i="35"/>
  <c r="M145" i="35"/>
  <c r="M159" i="35"/>
  <c r="M175" i="35"/>
  <c r="M149" i="35"/>
  <c r="M157" i="35"/>
  <c r="M173" i="35"/>
  <c r="M215" i="35"/>
  <c r="M217" i="35"/>
  <c r="M209" i="35"/>
  <c r="M171" i="35"/>
  <c r="M147" i="35"/>
  <c r="M89" i="35"/>
  <c r="M161" i="35"/>
  <c r="M203" i="35"/>
  <c r="M219" i="35"/>
  <c r="M229" i="35"/>
  <c r="M213" i="35"/>
  <c r="M195" i="35"/>
  <c r="M167" i="35"/>
  <c r="M165" i="35"/>
  <c r="M207" i="35"/>
  <c r="M223" i="35"/>
  <c r="M225" i="35"/>
  <c r="M205" i="35"/>
  <c r="M183" i="35"/>
  <c r="M163" i="35"/>
  <c r="M189" i="35"/>
  <c r="M191" i="35" s="1"/>
  <c r="S534" i="40"/>
  <c r="S510" i="40"/>
  <c r="S559" i="40"/>
  <c r="S561" i="40"/>
  <c r="S555" i="40"/>
  <c r="S557" i="40"/>
  <c r="S553" i="40"/>
  <c r="S401" i="40"/>
  <c r="S484" i="40"/>
  <c r="S377" i="40"/>
  <c r="S369" i="40"/>
  <c r="S393" i="40"/>
  <c r="S345" i="40"/>
  <c r="S498" i="40"/>
  <c r="S385" i="40"/>
  <c r="S399" i="40"/>
  <c r="S468" i="40"/>
  <c r="S361" i="40"/>
  <c r="S353" i="40"/>
  <c r="S367" i="40"/>
  <c r="S496" i="40"/>
  <c r="S482" i="40"/>
  <c r="S500" i="40"/>
  <c r="S492" i="40"/>
  <c r="S466" i="40"/>
  <c r="S349" i="40"/>
  <c r="S405" i="40"/>
  <c r="S445" i="40"/>
  <c r="M145" i="40"/>
  <c r="M163" i="40"/>
  <c r="M171" i="40"/>
  <c r="M227" i="40"/>
  <c r="M211" i="40"/>
  <c r="M173" i="40"/>
  <c r="M157" i="40"/>
  <c r="M217" i="40"/>
  <c r="M167" i="40"/>
  <c r="M147" i="40"/>
  <c r="M223" i="40"/>
  <c r="M207" i="40"/>
  <c r="M189" i="40"/>
  <c r="M191" i="40" s="1"/>
  <c r="M169" i="40"/>
  <c r="M229" i="40"/>
  <c r="M213" i="40"/>
  <c r="M175" i="40"/>
  <c r="M151" i="40"/>
  <c r="M219" i="40"/>
  <c r="M203" i="40"/>
  <c r="M165" i="40"/>
  <c r="M89" i="40"/>
  <c r="M225" i="40"/>
  <c r="M209" i="40"/>
  <c r="M183" i="40"/>
  <c r="M149" i="40"/>
  <c r="M215" i="40"/>
  <c r="M161" i="40"/>
  <c r="M221" i="40"/>
  <c r="M205" i="40"/>
  <c r="M195" i="40"/>
  <c r="M159" i="40"/>
  <c r="J101" i="31"/>
  <c r="J109" i="31"/>
  <c r="J181" i="31" s="1"/>
  <c r="J149" i="31"/>
  <c r="J105" i="31"/>
  <c r="J177" i="31" s="1"/>
  <c r="J173" i="31"/>
  <c r="J157" i="31"/>
  <c r="J123" i="31"/>
  <c r="J107" i="31"/>
  <c r="J219" i="31"/>
  <c r="J203" i="31"/>
  <c r="J175" i="31"/>
  <c r="J167" i="31"/>
  <c r="J213" i="31"/>
  <c r="J131" i="31"/>
  <c r="J171" i="31"/>
  <c r="J163" i="31"/>
  <c r="J147" i="31"/>
  <c r="J169" i="31"/>
  <c r="J227" i="31"/>
  <c r="J119" i="31"/>
  <c r="J103" i="31"/>
  <c r="J215" i="31"/>
  <c r="J209" i="31"/>
  <c r="J183" i="31"/>
  <c r="J221" i="31"/>
  <c r="J195" i="31"/>
  <c r="J129" i="31"/>
  <c r="J121" i="31"/>
  <c r="J85" i="31"/>
  <c r="J145" i="31"/>
  <c r="J117" i="31"/>
  <c r="J165" i="31"/>
  <c r="J223" i="31"/>
  <c r="J115" i="31"/>
  <c r="J99" i="31"/>
  <c r="J211" i="31"/>
  <c r="J217" i="31"/>
  <c r="J229" i="31"/>
  <c r="J125" i="31"/>
  <c r="J151" i="31"/>
  <c r="J113" i="31"/>
  <c r="J161" i="31"/>
  <c r="J127" i="31"/>
  <c r="J111" i="31"/>
  <c r="J83" i="31"/>
  <c r="J207" i="31"/>
  <c r="J87" i="31"/>
  <c r="J225" i="31"/>
  <c r="J159" i="31"/>
  <c r="J205" i="31"/>
  <c r="S395" i="40"/>
  <c r="S121" i="2"/>
  <c r="S163" i="2"/>
  <c r="S157" i="2"/>
  <c r="S217" i="2"/>
  <c r="S115" i="2"/>
  <c r="S131" i="2"/>
  <c r="S109" i="2"/>
  <c r="S175" i="2"/>
  <c r="S165" i="2"/>
  <c r="S145" i="2"/>
  <c r="S161" i="2"/>
  <c r="S149" i="2"/>
  <c r="S221" i="2"/>
  <c r="S111" i="2"/>
  <c r="S117" i="2"/>
  <c r="S171" i="2"/>
  <c r="S151" i="2"/>
  <c r="S229" i="2"/>
  <c r="S205" i="2"/>
  <c r="S99" i="2"/>
  <c r="S87" i="2"/>
  <c r="S125" i="2"/>
  <c r="S169" i="2"/>
  <c r="S213" i="2"/>
  <c r="S127" i="2"/>
  <c r="S101" i="2"/>
  <c r="S189" i="2"/>
  <c r="S191" i="2" s="1"/>
  <c r="P391" i="34"/>
  <c r="P455" i="34"/>
  <c r="P371" i="34"/>
  <c r="P451" i="34"/>
  <c r="P351" i="34"/>
  <c r="P343" i="34"/>
  <c r="P363" i="34"/>
  <c r="P395" i="34"/>
  <c r="P439" i="34"/>
  <c r="P482" i="34"/>
  <c r="P553" i="34"/>
  <c r="P544" i="34"/>
  <c r="P528" i="34"/>
  <c r="P512" i="34"/>
  <c r="P496" i="34"/>
  <c r="P476" i="34"/>
  <c r="P453" i="34"/>
  <c r="P437" i="34"/>
  <c r="P421" i="34"/>
  <c r="P393" i="34"/>
  <c r="P377" i="34"/>
  <c r="P361" i="34"/>
  <c r="P345" i="34"/>
  <c r="P435" i="34"/>
  <c r="P498" i="34"/>
  <c r="P405" i="34"/>
  <c r="P447" i="34"/>
  <c r="P466" i="34"/>
  <c r="P518" i="34"/>
  <c r="P355" i="34"/>
  <c r="P514" i="34"/>
  <c r="P379" i="34"/>
  <c r="P403" i="34"/>
  <c r="P443" i="34"/>
  <c r="P522" i="34"/>
  <c r="P561" i="34"/>
  <c r="P540" i="34"/>
  <c r="P524" i="34"/>
  <c r="P508" i="34"/>
  <c r="P492" i="34"/>
  <c r="P472" i="34"/>
  <c r="P449" i="34"/>
  <c r="P433" i="34"/>
  <c r="P417" i="34"/>
  <c r="P389" i="34"/>
  <c r="P373" i="34"/>
  <c r="P357" i="34"/>
  <c r="P341" i="34"/>
  <c r="P510" i="34"/>
  <c r="P375" i="34"/>
  <c r="P555" i="34"/>
  <c r="P486" i="34"/>
  <c r="P399" i="34"/>
  <c r="P530" i="34"/>
  <c r="P427" i="34"/>
  <c r="P526" i="34"/>
  <c r="P347" i="34"/>
  <c r="P383" i="34"/>
  <c r="P423" i="34"/>
  <c r="P470" i="34"/>
  <c r="P534" i="34"/>
  <c r="P536" i="34"/>
  <c r="P520" i="34"/>
  <c r="P407" i="34"/>
  <c r="P484" i="34"/>
  <c r="P468" i="34"/>
  <c r="P445" i="34"/>
  <c r="P429" i="34"/>
  <c r="P401" i="34"/>
  <c r="P385" i="34"/>
  <c r="P369" i="34"/>
  <c r="P353" i="34"/>
  <c r="P419" i="34"/>
  <c r="P367" i="34"/>
  <c r="P339" i="34"/>
  <c r="P546" i="34"/>
  <c r="P462" i="34"/>
  <c r="P538" i="34"/>
  <c r="P359" i="34"/>
  <c r="P387" i="34"/>
  <c r="P431" i="34"/>
  <c r="P542" i="34"/>
  <c r="P532" i="34"/>
  <c r="P516" i="34"/>
  <c r="P500" i="34"/>
  <c r="P480" i="34"/>
  <c r="P464" i="34"/>
  <c r="P441" i="34"/>
  <c r="P425" i="34"/>
  <c r="P397" i="34"/>
  <c r="P381" i="34"/>
  <c r="P365" i="34"/>
  <c r="P349" i="34"/>
  <c r="N151" i="31"/>
  <c r="N169" i="31"/>
  <c r="N227" i="31"/>
  <c r="N215" i="31"/>
  <c r="N225" i="31"/>
  <c r="N159" i="31"/>
  <c r="N205" i="31"/>
  <c r="N145" i="31"/>
  <c r="N165" i="31"/>
  <c r="N223" i="31"/>
  <c r="N211" i="31"/>
  <c r="N175" i="31"/>
  <c r="N167" i="31"/>
  <c r="N213" i="31"/>
  <c r="N171" i="31"/>
  <c r="N163" i="31"/>
  <c r="N147" i="31"/>
  <c r="N85" i="31"/>
  <c r="N161" i="31"/>
  <c r="N83" i="31"/>
  <c r="N207" i="31"/>
  <c r="N87" i="31"/>
  <c r="N209" i="31"/>
  <c r="N183" i="31"/>
  <c r="N221" i="31"/>
  <c r="N195" i="31"/>
  <c r="N149" i="31"/>
  <c r="N89" i="31"/>
  <c r="N173" i="31"/>
  <c r="N157" i="31"/>
  <c r="N219" i="31"/>
  <c r="N203" i="31"/>
  <c r="N217" i="31"/>
  <c r="N189" i="31"/>
  <c r="N191" i="31" s="1"/>
  <c r="N229" i="31"/>
  <c r="S359" i="40"/>
  <c r="S439" i="40"/>
  <c r="S423" i="40"/>
  <c r="M561" i="35"/>
  <c r="M553" i="35"/>
  <c r="S357" i="40"/>
  <c r="S421" i="40"/>
  <c r="S453" i="40"/>
  <c r="M559" i="40"/>
  <c r="M561" i="40"/>
  <c r="M555" i="40"/>
  <c r="M553" i="40"/>
  <c r="M557" i="40"/>
  <c r="M205" i="2"/>
  <c r="M227" i="2"/>
  <c r="M151" i="2"/>
  <c r="M149" i="2"/>
  <c r="M161" i="2"/>
  <c r="M157" i="2"/>
  <c r="M173" i="2"/>
  <c r="M175" i="2"/>
  <c r="M169" i="2"/>
  <c r="M165" i="2"/>
  <c r="M163" i="2"/>
  <c r="M171" i="2"/>
  <c r="M145" i="2"/>
  <c r="M195" i="2"/>
  <c r="S518" i="40"/>
  <c r="R113" i="31"/>
  <c r="R149" i="31"/>
  <c r="R161" i="31"/>
  <c r="R119" i="31"/>
  <c r="R103" i="31"/>
  <c r="R121" i="31"/>
  <c r="R125" i="31"/>
  <c r="R85" i="31"/>
  <c r="R147" i="31"/>
  <c r="R173" i="31"/>
  <c r="R157" i="31"/>
  <c r="R115" i="31"/>
  <c r="R99" i="31"/>
  <c r="R87" i="31"/>
  <c r="R159" i="31"/>
  <c r="R105" i="31"/>
  <c r="R177" i="31" s="1"/>
  <c r="R131" i="31"/>
  <c r="R117" i="31"/>
  <c r="R151" i="31"/>
  <c r="R169" i="31"/>
  <c r="R127" i="31"/>
  <c r="R111" i="31"/>
  <c r="R83" i="31"/>
  <c r="R175" i="31"/>
  <c r="R167" i="31"/>
  <c r="R89" i="31"/>
  <c r="R97" i="31"/>
  <c r="R171" i="31"/>
  <c r="R163" i="31"/>
  <c r="R109" i="31"/>
  <c r="R145" i="31"/>
  <c r="R165" i="31"/>
  <c r="R123" i="31"/>
  <c r="R107" i="31"/>
  <c r="R183" i="31"/>
  <c r="R129" i="31"/>
  <c r="R101" i="31"/>
  <c r="P103" i="38"/>
  <c r="P83" i="38"/>
  <c r="P99" i="38"/>
  <c r="P211" i="38"/>
  <c r="P123" i="38"/>
  <c r="P89" i="38"/>
  <c r="P85" i="38"/>
  <c r="P115" i="38"/>
  <c r="P125" i="38"/>
  <c r="P225" i="38"/>
  <c r="P217" i="38"/>
  <c r="P209" i="38"/>
  <c r="P227" i="38"/>
  <c r="P207" i="38"/>
  <c r="P119" i="38"/>
  <c r="P109" i="38"/>
  <c r="P121" i="38"/>
  <c r="P229" i="38"/>
  <c r="P221" i="38"/>
  <c r="P213" i="38"/>
  <c r="P205" i="38"/>
  <c r="P87" i="38"/>
  <c r="P189" i="38"/>
  <c r="P191" i="38" s="1"/>
  <c r="P219" i="38"/>
  <c r="P203" i="38"/>
  <c r="P113" i="38"/>
  <c r="P101" i="38"/>
  <c r="P195" i="38"/>
  <c r="P107" i="38"/>
  <c r="P131" i="38"/>
  <c r="P117" i="38"/>
  <c r="P215" i="38"/>
  <c r="P127" i="38"/>
  <c r="P105" i="38"/>
  <c r="P177" i="38" s="1"/>
  <c r="P97" i="38"/>
  <c r="P129" i="38"/>
  <c r="N496" i="31"/>
  <c r="N516" i="31"/>
  <c r="N524" i="31"/>
  <c r="N476" i="31"/>
  <c r="N540" i="31"/>
  <c r="N429" i="31"/>
  <c r="N407" i="31"/>
  <c r="N391" i="31"/>
  <c r="N375" i="31"/>
  <c r="N359" i="31"/>
  <c r="N343" i="31"/>
  <c r="N557" i="31"/>
  <c r="N447" i="31"/>
  <c r="N542" i="31"/>
  <c r="N494" i="31"/>
  <c r="N478" i="31"/>
  <c r="N462" i="31"/>
  <c r="N357" i="31"/>
  <c r="N526" i="31"/>
  <c r="N510" i="31"/>
  <c r="N423" i="31"/>
  <c r="N397" i="31"/>
  <c r="N381" i="31"/>
  <c r="N341" i="31"/>
  <c r="N425" i="31"/>
  <c r="N403" i="31"/>
  <c r="N387" i="31"/>
  <c r="N371" i="31"/>
  <c r="N355" i="31"/>
  <c r="N339" i="31"/>
  <c r="N441" i="31"/>
  <c r="N508" i="31"/>
  <c r="N512" i="31"/>
  <c r="N464" i="31"/>
  <c r="N472" i="31"/>
  <c r="N453" i="31"/>
  <c r="N437" i="31"/>
  <c r="N555" i="31"/>
  <c r="N443" i="31"/>
  <c r="N538" i="31"/>
  <c r="N369" i="31"/>
  <c r="N353" i="31"/>
  <c r="N522" i="31"/>
  <c r="N435" i="31"/>
  <c r="N419" i="31"/>
  <c r="N393" i="31"/>
  <c r="N377" i="31"/>
  <c r="N536" i="31"/>
  <c r="N532" i="31"/>
  <c r="N484" i="31"/>
  <c r="N500" i="31"/>
  <c r="N544" i="31"/>
  <c r="N492" i="31"/>
  <c r="N421" i="31"/>
  <c r="N399" i="31"/>
  <c r="N383" i="31"/>
  <c r="N367" i="31"/>
  <c r="N351" i="31"/>
  <c r="N455" i="31"/>
  <c r="N439" i="31"/>
  <c r="N534" i="31"/>
  <c r="N365" i="31"/>
  <c r="N349" i="31"/>
  <c r="N518" i="31"/>
  <c r="N431" i="31"/>
  <c r="N405" i="31"/>
  <c r="N389" i="31"/>
  <c r="N373" i="31"/>
  <c r="N433" i="31"/>
  <c r="N417" i="31"/>
  <c r="N395" i="31"/>
  <c r="N379" i="31"/>
  <c r="N363" i="31"/>
  <c r="N347" i="31"/>
  <c r="N449" i="31"/>
  <c r="N528" i="31"/>
  <c r="N468" i="31"/>
  <c r="N480" i="31"/>
  <c r="N520" i="31"/>
  <c r="N445" i="31"/>
  <c r="N559" i="31"/>
  <c r="N451" i="31"/>
  <c r="N546" i="31"/>
  <c r="N498" i="31"/>
  <c r="N482" i="31"/>
  <c r="N466" i="31"/>
  <c r="N361" i="31"/>
  <c r="N530" i="31"/>
  <c r="N514" i="31"/>
  <c r="N427" i="31"/>
  <c r="N401" i="31"/>
  <c r="N385" i="31"/>
  <c r="N345" i="31"/>
  <c r="S383" i="40"/>
  <c r="S447" i="40"/>
  <c r="S215" i="2"/>
  <c r="M555" i="35"/>
  <c r="T1017" i="57"/>
  <c r="T1018" i="57" s="1"/>
  <c r="T1019" i="57" s="1"/>
  <c r="T1020" i="57" s="1"/>
  <c r="T1021" i="57" s="1"/>
  <c r="T1022" i="57" s="1"/>
  <c r="T1023" i="57" s="1"/>
  <c r="T1024" i="57" s="1"/>
  <c r="T1025" i="57" s="1"/>
  <c r="T1026" i="57" s="1"/>
  <c r="T1027" i="57" s="1"/>
  <c r="T1028" i="57" s="1"/>
  <c r="T1029" i="57" s="1"/>
  <c r="T1030" i="57" s="1"/>
  <c r="T1031" i="57" s="1"/>
  <c r="T1032" i="57" s="1"/>
  <c r="T1033" i="57" s="1"/>
  <c r="T1034" i="57" s="1"/>
  <c r="T1035" i="57" s="1"/>
  <c r="T1036" i="57" s="1"/>
  <c r="T1037" i="57" s="1"/>
  <c r="T1038" i="57" s="1"/>
  <c r="T1039" i="57" s="1"/>
  <c r="T1040" i="57" s="1"/>
  <c r="T1041" i="57" s="1"/>
  <c r="T1042" i="57" s="1"/>
  <c r="T1043" i="57" s="1"/>
  <c r="T1044" i="57" s="1"/>
  <c r="T1045" i="57" s="1"/>
  <c r="T1046" i="57" s="1"/>
  <c r="T1047" i="57" s="1"/>
  <c r="T1048" i="57" s="1"/>
  <c r="T1049" i="57" s="1"/>
  <c r="T1050" i="57" s="1"/>
  <c r="T1051" i="57" s="1"/>
  <c r="T1052" i="57" s="1"/>
  <c r="T1053" i="57" s="1"/>
  <c r="T1054" i="57" s="1"/>
  <c r="T1055" i="57" s="1"/>
  <c r="T1056" i="57" s="1"/>
  <c r="T1057" i="57" s="1"/>
  <c r="T1058" i="57" s="1"/>
  <c r="T1059" i="57" s="1"/>
  <c r="T1060" i="57" s="1"/>
  <c r="T1061" i="57" s="1"/>
  <c r="T1062" i="57" s="1"/>
  <c r="T1063" i="57" s="1"/>
  <c r="T1064" i="57" s="1"/>
  <c r="T1065" i="57" s="1"/>
  <c r="T1066" i="57" s="1"/>
  <c r="T1067" i="57" s="1"/>
  <c r="T1068" i="57" s="1"/>
  <c r="T1069" i="57" s="1"/>
  <c r="T1070" i="57" s="1"/>
  <c r="T1071" i="57" s="1"/>
  <c r="T1072" i="57" s="1"/>
  <c r="T1073" i="57" s="1"/>
  <c r="T1074" i="57" s="1"/>
  <c r="T1075" i="57" s="1"/>
  <c r="T1076" i="57" s="1"/>
  <c r="T1077" i="57" s="1"/>
  <c r="T1078" i="57" s="1"/>
  <c r="T1079" i="57" s="1"/>
  <c r="T1080" i="57" s="1"/>
  <c r="T1081" i="57" s="1"/>
  <c r="T1082" i="57" s="1"/>
  <c r="T1083" i="57" s="1"/>
  <c r="T1084" i="57" s="1"/>
  <c r="T1085" i="57" s="1"/>
  <c r="T1086" i="57" s="1"/>
  <c r="T1087" i="57" s="1"/>
  <c r="T1088" i="57" s="1"/>
  <c r="T1089" i="57" s="1"/>
  <c r="T1090" i="57" s="1"/>
  <c r="T1091" i="57" s="1"/>
  <c r="T1092" i="57" s="1"/>
  <c r="T1093" i="57" s="1"/>
  <c r="T1094" i="57" s="1"/>
  <c r="T1095" i="57" s="1"/>
  <c r="T1096" i="57" s="1"/>
  <c r="T1097" i="57" s="1"/>
  <c r="T1098" i="57" s="1"/>
  <c r="T1099" i="57" s="1"/>
  <c r="T1100" i="57" s="1"/>
  <c r="T1101" i="57" s="1"/>
  <c r="T1102" i="57" s="1"/>
  <c r="T1103" i="57" s="1"/>
  <c r="T1104" i="57" s="1"/>
  <c r="T1105" i="57" s="1"/>
  <c r="T1106" i="57" s="1"/>
  <c r="T1107" i="57" s="1"/>
  <c r="T1108" i="57" s="1"/>
  <c r="T1109" i="57" s="1"/>
  <c r="T1110" i="57" s="1"/>
  <c r="T1111" i="57" s="1"/>
  <c r="T1112" i="57" s="1"/>
  <c r="T1113" i="57" s="1"/>
  <c r="T1114" i="57" s="1"/>
  <c r="T1115" i="57" s="1"/>
  <c r="T1116" i="57" s="1"/>
  <c r="T1117" i="57" s="1"/>
  <c r="T1118" i="57" s="1"/>
  <c r="T1119" i="57" s="1"/>
  <c r="T1120" i="57" s="1"/>
  <c r="T1121" i="57" s="1"/>
  <c r="T1122" i="57" s="1"/>
  <c r="T1123" i="57" s="1"/>
  <c r="T1124" i="57" s="1"/>
  <c r="T1125" i="57" s="1"/>
  <c r="T1126" i="57" s="1"/>
  <c r="T1127" i="57" s="1"/>
  <c r="T1128" i="57" s="1"/>
  <c r="T1129" i="57" s="1"/>
  <c r="T1130" i="57" s="1"/>
  <c r="T1131" i="57" s="1"/>
  <c r="T1132" i="57" s="1"/>
  <c r="T1133" i="57" s="1"/>
  <c r="T1134" i="57" s="1"/>
  <c r="T1135" i="57" s="1"/>
  <c r="T1136" i="57" s="1"/>
  <c r="T1137" i="57" s="1"/>
  <c r="T1138" i="57" s="1"/>
  <c r="T1139" i="57" s="1"/>
  <c r="T1140" i="57" s="1"/>
  <c r="T1141" i="57" s="1"/>
  <c r="T1142" i="57" s="1"/>
  <c r="T1143" i="57" s="1"/>
  <c r="T1144" i="57" s="1"/>
  <c r="T1145" i="57" s="1"/>
  <c r="T1146" i="57" s="1"/>
  <c r="T1147" i="57" s="1"/>
  <c r="T1148" i="57" s="1"/>
  <c r="T1149" i="57" s="1"/>
  <c r="T1150" i="57" s="1"/>
  <c r="T1151" i="57" s="1"/>
  <c r="T1152" i="57" s="1"/>
  <c r="T1153" i="57" s="1"/>
  <c r="T1154" i="57" s="1"/>
  <c r="T1155" i="57" s="1"/>
  <c r="T1156" i="57" s="1"/>
  <c r="T1157" i="57" s="1"/>
  <c r="T1158" i="57" s="1"/>
  <c r="T1159" i="57" s="1"/>
  <c r="T1160" i="57" s="1"/>
  <c r="T1161" i="57" s="1"/>
  <c r="T1162" i="57" s="1"/>
  <c r="T1163" i="57" s="1"/>
  <c r="T1164" i="57" s="1"/>
  <c r="T1165" i="57" s="1"/>
  <c r="T1166" i="57" s="1"/>
  <c r="T1167" i="57" s="1"/>
  <c r="T1168" i="57" s="1"/>
  <c r="T1169" i="57" s="1"/>
  <c r="T1170" i="57" s="1"/>
  <c r="T1171" i="57" s="1"/>
  <c r="T1172" i="57" s="1"/>
  <c r="T1173" i="57" s="1"/>
  <c r="T1174" i="57" s="1"/>
  <c r="T1175" i="57" s="1"/>
  <c r="T1176" i="57" s="1"/>
  <c r="T1177" i="57" s="1"/>
  <c r="T1178" i="57" s="1"/>
  <c r="T1179" i="57" s="1"/>
  <c r="T1180" i="57" s="1"/>
  <c r="T1181" i="57" s="1"/>
  <c r="T1182" i="57" s="1"/>
  <c r="T1183" i="57" s="1"/>
  <c r="T1184" i="57" s="1"/>
  <c r="T1185" i="57" s="1"/>
  <c r="T1186" i="57" s="1"/>
  <c r="T1187" i="57" s="1"/>
  <c r="T1188" i="57" s="1"/>
  <c r="T1189" i="57" s="1"/>
  <c r="T1190" i="57" s="1"/>
  <c r="T1191" i="57" s="1"/>
  <c r="T1192" i="57" s="1"/>
  <c r="T1193" i="57" s="1"/>
  <c r="T1194" i="57" s="1"/>
  <c r="T1195" i="57" s="1"/>
  <c r="T1196" i="57" s="1"/>
  <c r="T1197" i="57" s="1"/>
  <c r="T1198" i="57" s="1"/>
  <c r="T1199" i="57" s="1"/>
  <c r="T1200" i="57" s="1"/>
  <c r="T1201" i="57" s="1"/>
  <c r="T1202" i="57" s="1"/>
  <c r="T1203" i="57" s="1"/>
  <c r="T1204" i="57" s="1"/>
  <c r="T1205" i="57" s="1"/>
  <c r="T1206" i="57" s="1"/>
  <c r="T1207" i="57" s="1"/>
  <c r="T1208" i="57" s="1"/>
  <c r="T1209" i="57" s="1"/>
  <c r="T1210" i="57" s="1"/>
  <c r="T1211" i="57" s="1"/>
  <c r="T1212" i="57" s="1"/>
  <c r="T1213" i="57" s="1"/>
  <c r="T1214" i="57" s="1"/>
  <c r="T1215" i="57" s="1"/>
  <c r="T1216" i="57" s="1"/>
  <c r="T1217" i="57" s="1"/>
  <c r="T1218" i="57" s="1"/>
  <c r="T1219" i="57" s="1"/>
  <c r="T1220" i="57" s="1"/>
  <c r="T1221" i="57" s="1"/>
  <c r="T1222" i="57" s="1"/>
  <c r="T1223" i="57" s="1"/>
  <c r="T1224" i="57" s="1"/>
  <c r="T1225" i="57" s="1"/>
  <c r="T1226" i="57" s="1"/>
  <c r="T1227" i="57" s="1"/>
  <c r="T1228" i="57" s="1"/>
  <c r="T1229" i="57" s="1"/>
  <c r="T1230" i="57" s="1"/>
  <c r="T1231" i="57" s="1"/>
  <c r="T1232" i="57" s="1"/>
  <c r="T1233" i="57" s="1"/>
  <c r="T1234" i="57" s="1"/>
  <c r="T1235" i="57" s="1"/>
  <c r="T1236" i="57" s="1"/>
  <c r="T1237" i="57" s="1"/>
  <c r="T1238" i="57" s="1"/>
  <c r="T1239" i="57" s="1"/>
  <c r="T1240" i="57" s="1"/>
  <c r="T1241" i="57" s="1"/>
  <c r="T1242" i="57" s="1"/>
  <c r="T1243" i="57" s="1"/>
  <c r="T1244" i="57" s="1"/>
  <c r="T1245" i="57" s="1"/>
  <c r="T1246" i="57" s="1"/>
  <c r="T1247" i="57" s="1"/>
  <c r="T1248" i="57" s="1"/>
  <c r="T1249" i="57" s="1"/>
  <c r="T1250" i="57" s="1"/>
  <c r="T1251" i="57" s="1"/>
  <c r="T1252" i="57" s="1"/>
  <c r="T1253" i="57" s="1"/>
  <c r="T1254" i="57" s="1"/>
  <c r="T1255" i="57" s="1"/>
  <c r="T1256" i="57" s="1"/>
  <c r="T1257" i="57" s="1"/>
  <c r="T1258" i="57" s="1"/>
  <c r="T1259" i="57" s="1"/>
  <c r="T1260" i="57" s="1"/>
  <c r="T1261" i="57" s="1"/>
  <c r="T1262" i="57" s="1"/>
  <c r="T1263" i="57" s="1"/>
  <c r="T1264" i="57" s="1"/>
  <c r="T1265" i="57" s="1"/>
  <c r="T1266" i="57" s="1"/>
  <c r="T1267" i="57" s="1"/>
  <c r="T1268" i="57" s="1"/>
  <c r="T1269" i="57" s="1"/>
  <c r="T1270" i="57" s="1"/>
  <c r="T1271" i="57" s="1"/>
  <c r="T1272" i="57" s="1"/>
  <c r="T1273" i="57" s="1"/>
  <c r="T1274" i="57" s="1"/>
  <c r="T1275" i="57" s="1"/>
  <c r="T1276" i="57" s="1"/>
  <c r="T1277" i="57" s="1"/>
  <c r="T1278" i="57" s="1"/>
  <c r="T1279" i="57" s="1"/>
  <c r="T1280" i="57" s="1"/>
  <c r="T1281" i="57" s="1"/>
  <c r="T1282" i="57" s="1"/>
  <c r="T1283" i="57" s="1"/>
  <c r="T1284" i="57" s="1"/>
  <c r="T1285" i="57" s="1"/>
  <c r="T1286" i="57" s="1"/>
  <c r="T1287" i="57" s="1"/>
  <c r="T1288" i="57" s="1"/>
  <c r="T1289" i="57" s="1"/>
  <c r="T1290" i="57" s="1"/>
  <c r="T1291" i="57" s="1"/>
  <c r="T1292" i="57" s="1"/>
  <c r="T1293" i="57" s="1"/>
  <c r="T1294" i="57" s="1"/>
  <c r="T1295" i="57" s="1"/>
  <c r="T1296" i="57" s="1"/>
  <c r="T1297" i="57" s="1"/>
  <c r="T1298" i="57" s="1"/>
  <c r="T1299" i="57" s="1"/>
  <c r="T1300" i="57" s="1"/>
  <c r="T1301" i="57" s="1"/>
  <c r="T1302" i="57" s="1"/>
  <c r="T1303" i="57" s="1"/>
  <c r="T1304" i="57" s="1"/>
  <c r="T1305" i="57" s="1"/>
  <c r="T1306" i="57" s="1"/>
  <c r="T1307" i="57" s="1"/>
  <c r="T1308" i="57" s="1"/>
  <c r="T1309" i="57" s="1"/>
  <c r="T1310" i="57" s="1"/>
  <c r="T1311" i="57" s="1"/>
  <c r="T1312" i="57" s="1"/>
  <c r="T1313" i="57" s="1"/>
  <c r="T1314" i="57" s="1"/>
  <c r="T1315" i="57" s="1"/>
  <c r="T1316" i="57" s="1"/>
  <c r="T1317" i="57" s="1"/>
  <c r="T1318" i="57" s="1"/>
  <c r="T1319" i="57" s="1"/>
  <c r="T1320" i="57" s="1"/>
  <c r="T1321" i="57" s="1"/>
  <c r="T1322" i="57" s="1"/>
  <c r="T1323" i="57" s="1"/>
  <c r="T1324" i="57" s="1"/>
  <c r="T1325" i="57" s="1"/>
  <c r="T1326" i="57" s="1"/>
  <c r="T1327" i="57" s="1"/>
  <c r="T1328" i="57" s="1"/>
  <c r="T1329" i="57" s="1"/>
  <c r="T1330" i="57" s="1"/>
  <c r="T1331" i="57" s="1"/>
  <c r="T1332" i="57" s="1"/>
  <c r="T1333" i="57" s="1"/>
  <c r="T1334" i="57" s="1"/>
  <c r="T1335" i="57" s="1"/>
  <c r="T1336" i="57" s="1"/>
  <c r="T1337" i="57" s="1"/>
  <c r="T1338" i="57" s="1"/>
  <c r="T1339" i="57" s="1"/>
  <c r="T1340" i="57" s="1"/>
  <c r="T1341" i="57" s="1"/>
  <c r="T1342" i="57" s="1"/>
  <c r="T1343" i="57" s="1"/>
  <c r="T1344" i="57" s="1"/>
  <c r="T1345" i="57" s="1"/>
  <c r="T1346" i="57" s="1"/>
  <c r="T1347" i="57" s="1"/>
  <c r="T1348" i="57" s="1"/>
  <c r="T1349" i="57" s="1"/>
  <c r="T1350" i="57" s="1"/>
  <c r="T1351" i="57" s="1"/>
  <c r="T1352" i="57" s="1"/>
  <c r="T1353" i="57" s="1"/>
  <c r="T1354" i="57" s="1"/>
  <c r="T1355" i="57" s="1"/>
  <c r="T1356" i="57" s="1"/>
  <c r="T1357" i="57" s="1"/>
  <c r="T1358" i="57" s="1"/>
  <c r="T1359" i="57" s="1"/>
  <c r="T1360" i="57" s="1"/>
  <c r="T1361" i="57" s="1"/>
  <c r="T1362" i="57" s="1"/>
  <c r="T1363" i="57" s="1"/>
  <c r="T1364" i="57" s="1"/>
  <c r="T1365" i="57" s="1"/>
  <c r="T1366" i="57" s="1"/>
  <c r="T1367" i="57" s="1"/>
  <c r="T1368" i="57" s="1"/>
  <c r="T1369" i="57" s="1"/>
  <c r="T1370" i="57" s="1"/>
  <c r="T1371" i="57" s="1"/>
  <c r="T1372" i="57" s="1"/>
  <c r="T1373" i="57" s="1"/>
  <c r="T1374" i="57" s="1"/>
  <c r="T1375" i="57" s="1"/>
  <c r="T1376" i="57" s="1"/>
  <c r="T1377" i="57" s="1"/>
  <c r="T1378" i="57" s="1"/>
  <c r="T1379" i="57" s="1"/>
  <c r="T1380" i="57" s="1"/>
  <c r="T1381" i="57" s="1"/>
  <c r="T1382" i="57" s="1"/>
  <c r="T1383" i="57" s="1"/>
  <c r="T1384" i="57" s="1"/>
  <c r="T1385" i="57" s="1"/>
  <c r="T1386" i="57" s="1"/>
  <c r="T1387" i="57" s="1"/>
  <c r="T1388" i="57" s="1"/>
  <c r="T1389" i="57" s="1"/>
  <c r="T1390" i="57" s="1"/>
  <c r="T1391" i="57" s="1"/>
  <c r="T1392" i="57" s="1"/>
  <c r="T1393" i="57" s="1"/>
  <c r="T1394" i="57" s="1"/>
  <c r="T1395" i="57" s="1"/>
  <c r="T1396" i="57" s="1"/>
  <c r="T1397" i="57" s="1"/>
  <c r="T1398" i="57" s="1"/>
  <c r="T1399" i="57" s="1"/>
  <c r="T1400" i="57" s="1"/>
  <c r="T1401" i="57" s="1"/>
  <c r="T1402" i="57" s="1"/>
  <c r="T1403" i="57" s="1"/>
  <c r="T1404" i="57" s="1"/>
  <c r="T1405" i="57" s="1"/>
  <c r="T1406" i="57" s="1"/>
  <c r="T1407" i="57" s="1"/>
  <c r="T1408" i="57" s="1"/>
  <c r="T1409" i="57" s="1"/>
  <c r="T1410" i="57" s="1"/>
  <c r="T1411" i="57" s="1"/>
  <c r="T1412" i="57" s="1"/>
  <c r="T1413" i="57" s="1"/>
  <c r="T1414" i="57" s="1"/>
  <c r="T1415" i="57" s="1"/>
  <c r="T1416" i="57" s="1"/>
  <c r="T1417" i="57" s="1"/>
  <c r="T1418" i="57" s="1"/>
  <c r="T1419" i="57" s="1"/>
  <c r="T1420" i="57" s="1"/>
  <c r="T1421" i="57" s="1"/>
  <c r="T1422" i="57" s="1"/>
  <c r="T1423" i="57" s="1"/>
  <c r="T1424" i="57" s="1"/>
  <c r="T1425" i="57" s="1"/>
  <c r="T1426" i="57" s="1"/>
  <c r="T1427" i="57" s="1"/>
  <c r="T1428" i="57" s="1"/>
  <c r="T1429" i="57" s="1"/>
  <c r="T1430" i="57" s="1"/>
  <c r="T1431" i="57" s="1"/>
  <c r="T1432" i="57" s="1"/>
  <c r="T1433" i="57" s="1"/>
  <c r="T1434" i="57" s="1"/>
  <c r="T1435" i="57" s="1"/>
  <c r="T1436" i="57" s="1"/>
  <c r="T1437" i="57" s="1"/>
  <c r="T1438" i="57" s="1"/>
  <c r="T1439" i="57" s="1"/>
  <c r="T1440" i="57" s="1"/>
  <c r="T1441" i="57" s="1"/>
  <c r="T1442" i="57" s="1"/>
  <c r="T1443" i="57" s="1"/>
  <c r="T1444" i="57" s="1"/>
  <c r="T1445" i="57" s="1"/>
  <c r="T1446" i="57" s="1"/>
  <c r="T1447" i="57" s="1"/>
  <c r="T1448" i="57" s="1"/>
  <c r="T1449" i="57" s="1"/>
  <c r="T1450" i="57" s="1"/>
  <c r="T1451" i="57" s="1"/>
  <c r="T1452" i="57" s="1"/>
  <c r="T1453" i="57" s="1"/>
  <c r="T1454" i="57" s="1"/>
  <c r="T1455" i="57" s="1"/>
  <c r="T1456" i="57" s="1"/>
  <c r="T1457" i="57" s="1"/>
  <c r="T1458" i="57" s="1"/>
  <c r="T1459" i="57" s="1"/>
  <c r="T1460" i="57" s="1"/>
  <c r="T1461" i="57" s="1"/>
  <c r="T1462" i="57" s="1"/>
  <c r="T1463" i="57" s="1"/>
  <c r="T1464" i="57" s="1"/>
  <c r="T1465" i="57" s="1"/>
  <c r="T1466" i="57" s="1"/>
  <c r="T1467" i="57" s="1"/>
  <c r="T1468" i="57" s="1"/>
  <c r="T1469" i="57" s="1"/>
  <c r="T1470" i="57" s="1"/>
  <c r="T1471" i="57" s="1"/>
  <c r="T1472" i="57" s="1"/>
  <c r="T1473" i="57" s="1"/>
  <c r="T1474" i="57" s="1"/>
  <c r="T1475" i="57" s="1"/>
  <c r="T1476" i="57" s="1"/>
  <c r="T1477" i="57" s="1"/>
  <c r="T1478" i="57" s="1"/>
  <c r="T1479" i="57" s="1"/>
  <c r="T1480" i="57" s="1"/>
  <c r="T1481" i="57" s="1"/>
  <c r="T1482" i="57" s="1"/>
  <c r="T1483" i="57" s="1"/>
  <c r="T1484" i="57" s="1"/>
  <c r="T1485" i="57" s="1"/>
  <c r="T1486" i="57" s="1"/>
  <c r="T1487" i="57" s="1"/>
  <c r="T1488" i="57" s="1"/>
  <c r="T1489" i="57" s="1"/>
  <c r="T1490" i="57" s="1"/>
  <c r="T1491" i="57" s="1"/>
  <c r="T1492" i="57" s="1"/>
  <c r="T1493" i="57" s="1"/>
  <c r="T1494" i="57" s="1"/>
  <c r="T1495" i="57" s="1"/>
  <c r="T1496" i="57" s="1"/>
  <c r="T1497" i="57" s="1"/>
  <c r="T1498" i="57" s="1"/>
  <c r="T1499" i="57" s="1"/>
  <c r="T1500" i="57" s="1"/>
  <c r="T1501" i="57" s="1"/>
  <c r="T1502" i="57" s="1"/>
  <c r="T1503" i="57" s="1"/>
  <c r="T1504" i="57" s="1"/>
  <c r="T1505" i="57" s="1"/>
  <c r="T1506" i="57" s="1"/>
  <c r="T1507" i="57" s="1"/>
  <c r="T1508" i="57" s="1"/>
  <c r="T1509" i="57" s="1"/>
  <c r="T1510" i="57" s="1"/>
  <c r="T1511" i="57" s="1"/>
  <c r="T1512" i="57" s="1"/>
  <c r="T1513" i="57" s="1"/>
  <c r="T1514" i="57" s="1"/>
  <c r="T1515" i="57" s="1"/>
  <c r="T1516" i="57" s="1"/>
  <c r="T1517" i="57" s="1"/>
  <c r="T1518" i="57" s="1"/>
  <c r="T1519" i="57" s="1"/>
  <c r="T1520" i="57" s="1"/>
  <c r="T1521" i="57" s="1"/>
  <c r="T1522" i="57" s="1"/>
  <c r="T1523" i="57" s="1"/>
  <c r="T1524" i="57" s="1"/>
  <c r="T1525" i="57" s="1"/>
  <c r="T1526" i="57" s="1"/>
  <c r="T1527" i="57" s="1"/>
  <c r="T1528" i="57" s="1"/>
  <c r="T1529" i="57" s="1"/>
  <c r="T1530" i="57" s="1"/>
  <c r="T1531" i="57" s="1"/>
  <c r="T1532" i="57" s="1"/>
  <c r="T1533" i="57" s="1"/>
  <c r="T1534" i="57" s="1"/>
  <c r="T1535" i="57" s="1"/>
  <c r="T1536" i="57" s="1"/>
  <c r="T1537" i="57" s="1"/>
  <c r="T1538" i="57" s="1"/>
  <c r="T1539" i="57" s="1"/>
  <c r="T1540" i="57" s="1"/>
  <c r="T1541" i="57" s="1"/>
  <c r="T1542" i="57" s="1"/>
  <c r="T1543" i="57" s="1"/>
  <c r="T1544" i="57" s="1"/>
  <c r="T1545" i="57" s="1"/>
  <c r="T1546" i="57" s="1"/>
  <c r="T1547" i="57" s="1"/>
  <c r="T1548" i="57" s="1"/>
  <c r="T1549" i="57" s="1"/>
  <c r="T1550" i="57" s="1"/>
  <c r="T1551" i="57" s="1"/>
  <c r="T1552" i="57" s="1"/>
  <c r="T1553" i="57" s="1"/>
  <c r="T1554" i="57" s="1"/>
  <c r="T1555" i="57" s="1"/>
  <c r="T1556" i="57" s="1"/>
  <c r="T1557" i="57" s="1"/>
  <c r="T1558" i="57" s="1"/>
  <c r="T1559" i="57" s="1"/>
  <c r="T1560" i="57" s="1"/>
  <c r="T1561" i="57" s="1"/>
  <c r="T1562" i="57" s="1"/>
  <c r="T1563" i="57" s="1"/>
  <c r="T1564" i="57" s="1"/>
  <c r="T1565" i="57" s="1"/>
  <c r="T1566" i="57" s="1"/>
  <c r="T1567" i="57" s="1"/>
  <c r="T1568" i="57" s="1"/>
  <c r="T1569" i="57" s="1"/>
  <c r="T1570" i="57" s="1"/>
  <c r="T1571" i="57" s="1"/>
  <c r="T1572" i="57" s="1"/>
  <c r="T1573" i="57" s="1"/>
  <c r="T1574" i="57" s="1"/>
  <c r="T1575" i="57" s="1"/>
  <c r="T1576" i="57" s="1"/>
  <c r="T1577" i="57" s="1"/>
  <c r="T1578" i="57" s="1"/>
  <c r="T1579" i="57" s="1"/>
  <c r="T1580" i="57" s="1"/>
  <c r="T1581" i="57" s="1"/>
  <c r="T1582" i="57" s="1"/>
  <c r="T1583" i="57" s="1"/>
  <c r="T1584" i="57" s="1"/>
  <c r="T1585" i="57" s="1"/>
  <c r="T1586" i="57" s="1"/>
  <c r="T1587" i="57" s="1"/>
  <c r="T1588" i="57" s="1"/>
  <c r="T1589" i="57" s="1"/>
  <c r="T1590" i="57" s="1"/>
  <c r="T1591" i="57" s="1"/>
  <c r="T1592" i="57" s="1"/>
  <c r="T1593" i="57" s="1"/>
  <c r="T1594" i="57" s="1"/>
  <c r="T1595" i="57" s="1"/>
  <c r="T1596" i="57" s="1"/>
  <c r="T1597" i="57" s="1"/>
  <c r="T1598" i="57" s="1"/>
  <c r="T1599" i="57" s="1"/>
  <c r="T1600" i="57" s="1"/>
  <c r="T1601" i="57" s="1"/>
  <c r="T1602" i="57" s="1"/>
  <c r="T1603" i="57" s="1"/>
  <c r="T1604" i="57" s="1"/>
  <c r="T1605" i="57" s="1"/>
  <c r="T1606" i="57" s="1"/>
  <c r="T1607" i="57" s="1"/>
  <c r="T1608" i="57" s="1"/>
  <c r="T1609" i="57" s="1"/>
  <c r="T1610" i="57" s="1"/>
  <c r="T1611" i="57" s="1"/>
  <c r="T1612" i="57" s="1"/>
  <c r="T1613" i="57" s="1"/>
  <c r="T1614" i="57" s="1"/>
  <c r="T1615" i="57" s="1"/>
  <c r="T1616" i="57" s="1"/>
  <c r="T1617" i="57" s="1"/>
  <c r="T1618" i="57" s="1"/>
  <c r="T1619" i="57" s="1"/>
  <c r="T1620" i="57" s="1"/>
  <c r="T1621" i="57" s="1"/>
  <c r="T1622" i="57" s="1"/>
  <c r="T1623" i="57" s="1"/>
  <c r="T1624" i="57" s="1"/>
  <c r="T1625" i="57" s="1"/>
  <c r="T1626" i="57" s="1"/>
  <c r="T1627" i="57" s="1"/>
  <c r="T1628" i="57" s="1"/>
  <c r="T1629" i="57" s="1"/>
  <c r="T1630" i="57" s="1"/>
  <c r="T1631" i="57" s="1"/>
  <c r="T1632" i="57" s="1"/>
  <c r="T1633" i="57" s="1"/>
  <c r="T1634" i="57" s="1"/>
  <c r="T1635" i="57" s="1"/>
  <c r="T1636" i="57" s="1"/>
  <c r="T1637" i="57" s="1"/>
  <c r="T1638" i="57" s="1"/>
  <c r="T1639" i="57" s="1"/>
  <c r="T1640" i="57" s="1"/>
  <c r="T1641" i="57" s="1"/>
  <c r="T1642" i="57" s="1"/>
  <c r="T1643" i="57" s="1"/>
  <c r="T1644" i="57" s="1"/>
  <c r="T1645" i="57" s="1"/>
  <c r="T1646" i="57" s="1"/>
  <c r="T1647" i="57" s="1"/>
  <c r="T1648" i="57" s="1"/>
  <c r="T1649" i="57" s="1"/>
  <c r="T1650" i="57" s="1"/>
  <c r="T1651" i="57" s="1"/>
  <c r="T1652" i="57" s="1"/>
  <c r="T1653" i="57" s="1"/>
  <c r="T1654" i="57" s="1"/>
  <c r="T1655" i="57" s="1"/>
  <c r="T1656" i="57" s="1"/>
  <c r="T1657" i="57" s="1"/>
  <c r="T1658" i="57" s="1"/>
  <c r="T1659" i="57" s="1"/>
  <c r="T1660" i="57" s="1"/>
  <c r="T1661" i="57" s="1"/>
  <c r="T1662" i="57" s="1"/>
  <c r="T1663" i="57" s="1"/>
  <c r="T1664" i="57" s="1"/>
  <c r="T1665" i="57" s="1"/>
  <c r="T1666" i="57" s="1"/>
  <c r="T1667" i="57" s="1"/>
  <c r="T1668" i="57" s="1"/>
  <c r="T1669" i="57" s="1"/>
  <c r="T1670" i="57" s="1"/>
  <c r="T1671" i="57" s="1"/>
  <c r="T1672" i="57" s="1"/>
  <c r="T1673" i="57" s="1"/>
  <c r="T1674" i="57" s="1"/>
  <c r="T1675" i="57" s="1"/>
  <c r="T1676" i="57" s="1"/>
  <c r="T1677" i="57" s="1"/>
  <c r="T1678" i="57" s="1"/>
  <c r="T1679" i="57" s="1"/>
  <c r="T1680" i="57" s="1"/>
  <c r="T1681" i="57" s="1"/>
  <c r="T1682" i="57" s="1"/>
  <c r="T1683" i="57" s="1"/>
  <c r="T1684" i="57" s="1"/>
  <c r="T1685" i="57" s="1"/>
  <c r="T1686" i="57" s="1"/>
  <c r="T1687" i="57" s="1"/>
  <c r="T1688" i="57" s="1"/>
  <c r="T1689" i="57" s="1"/>
  <c r="T1690" i="57" s="1"/>
  <c r="T1691" i="57" s="1"/>
  <c r="T1692" i="57" s="1"/>
  <c r="T1693" i="57" s="1"/>
  <c r="T1694" i="57" s="1"/>
  <c r="T1695" i="57" s="1"/>
  <c r="T1696" i="57" s="1"/>
  <c r="T1697" i="57" s="1"/>
  <c r="T1698" i="57" s="1"/>
  <c r="T1699" i="57" s="1"/>
  <c r="T1700" i="57" s="1"/>
  <c r="T1701" i="57" s="1"/>
  <c r="T1702" i="57" s="1"/>
  <c r="T1703" i="57" s="1"/>
  <c r="T1704" i="57" s="1"/>
  <c r="T1705" i="57" s="1"/>
  <c r="T1706" i="57" s="1"/>
  <c r="T1707" i="57" s="1"/>
  <c r="T1708" i="57" s="1"/>
  <c r="T1709" i="57" s="1"/>
  <c r="T1710" i="57" s="1"/>
  <c r="T1711" i="57" s="1"/>
  <c r="T1712" i="57" s="1"/>
  <c r="T1713" i="57" s="1"/>
  <c r="T1714" i="57" s="1"/>
  <c r="T1715" i="57" s="1"/>
  <c r="T1716" i="57" s="1"/>
  <c r="T1717" i="57" s="1"/>
  <c r="T1718" i="57" s="1"/>
  <c r="T1719" i="57" s="1"/>
  <c r="T1720" i="57" s="1"/>
  <c r="T1721" i="57" s="1"/>
  <c r="T1722" i="57" s="1"/>
  <c r="T1723" i="57" s="1"/>
  <c r="T1724" i="57" s="1"/>
  <c r="T1725" i="57" s="1"/>
  <c r="T1726" i="57" s="1"/>
  <c r="T1727" i="57" s="1"/>
  <c r="T1728" i="57" s="1"/>
  <c r="T1729" i="57" s="1"/>
  <c r="T1730" i="57" s="1"/>
  <c r="T1731" i="57" s="1"/>
  <c r="T1732" i="57" s="1"/>
  <c r="T1733" i="57" s="1"/>
  <c r="T1734" i="57" s="1"/>
  <c r="T1735" i="57" s="1"/>
  <c r="T1736" i="57" s="1"/>
  <c r="T1737" i="57" s="1"/>
  <c r="T1738" i="57" s="1"/>
  <c r="T1739" i="57" s="1"/>
  <c r="T1740" i="57" s="1"/>
  <c r="T1741" i="57" s="1"/>
  <c r="T1742" i="57" s="1"/>
  <c r="T1743" i="57" s="1"/>
  <c r="T1744" i="57" s="1"/>
  <c r="T1745" i="57" s="1"/>
  <c r="T1746" i="57" s="1"/>
  <c r="T1747" i="57" s="1"/>
  <c r="T1748" i="57" s="1"/>
  <c r="T1749" i="57" s="1"/>
  <c r="T1750" i="57" s="1"/>
  <c r="T1751" i="57" s="1"/>
  <c r="T1752" i="57" s="1"/>
  <c r="T1753" i="57" s="1"/>
  <c r="T1754" i="57" s="1"/>
  <c r="T1755" i="57" s="1"/>
  <c r="T1756" i="57" s="1"/>
  <c r="T1757" i="57" s="1"/>
  <c r="T1758" i="57" s="1"/>
  <c r="T1759" i="57" s="1"/>
  <c r="T1760" i="57" s="1"/>
  <c r="T1761" i="57" s="1"/>
  <c r="T1762" i="57" s="1"/>
  <c r="T1763" i="57" s="1"/>
  <c r="T1764" i="57" s="1"/>
  <c r="T1765" i="57" s="1"/>
  <c r="T1766" i="57" s="1"/>
  <c r="T1767" i="57" s="1"/>
  <c r="T1768" i="57" s="1"/>
  <c r="T1769" i="57" s="1"/>
  <c r="T1770" i="57" s="1"/>
  <c r="T1771" i="57" s="1"/>
  <c r="T1772" i="57" s="1"/>
  <c r="T1773" i="57" s="1"/>
  <c r="T1774" i="57" s="1"/>
  <c r="T1775" i="57" s="1"/>
  <c r="T1776" i="57" s="1"/>
  <c r="T1777" i="57" s="1"/>
  <c r="T1778" i="57" s="1"/>
  <c r="T1779" i="57" s="1"/>
  <c r="T1780" i="57" s="1"/>
  <c r="T1781" i="57" s="1"/>
  <c r="T1782" i="57" s="1"/>
  <c r="T1783" i="57" s="1"/>
  <c r="T1784" i="57" s="1"/>
  <c r="T1785" i="57" s="1"/>
  <c r="T1786" i="57" s="1"/>
  <c r="T1787" i="57" s="1"/>
  <c r="T1788" i="57" s="1"/>
  <c r="T1789" i="57" s="1"/>
  <c r="T1790" i="57" s="1"/>
  <c r="T1791" i="57" s="1"/>
  <c r="T1792" i="57" s="1"/>
  <c r="T1793" i="57" s="1"/>
  <c r="T1794" i="57" s="1"/>
  <c r="T1795" i="57" s="1"/>
  <c r="T1796" i="57" s="1"/>
  <c r="T1797" i="57" s="1"/>
  <c r="T1798" i="57" s="1"/>
  <c r="T1799" i="57" s="1"/>
  <c r="T1800" i="57" s="1"/>
  <c r="T1801" i="57" s="1"/>
  <c r="T1802" i="57" s="1"/>
  <c r="T1803" i="57" s="1"/>
  <c r="T1804" i="57" s="1"/>
  <c r="T1805" i="57" s="1"/>
  <c r="T1806" i="57" s="1"/>
  <c r="T1807" i="57" s="1"/>
  <c r="T1808" i="57" s="1"/>
  <c r="T1809" i="57" s="1"/>
  <c r="T1810" i="57" s="1"/>
  <c r="T1811" i="57" s="1"/>
  <c r="T1812" i="57" s="1"/>
  <c r="T1813" i="57" s="1"/>
  <c r="T1814" i="57" s="1"/>
  <c r="T1815" i="57" s="1"/>
  <c r="T1816" i="57" s="1"/>
  <c r="T1817" i="57" s="1"/>
  <c r="T1818" i="57" s="1"/>
  <c r="T1819" i="57" s="1"/>
  <c r="T1820" i="57" s="1"/>
  <c r="T1821" i="57" s="1"/>
  <c r="T1822" i="57" s="1"/>
  <c r="T1823" i="57" s="1"/>
  <c r="T1824" i="57" s="1"/>
  <c r="T1825" i="57" s="1"/>
  <c r="T1826" i="57" s="1"/>
  <c r="T1827" i="57" s="1"/>
  <c r="T1828" i="57" s="1"/>
  <c r="T1829" i="57" s="1"/>
  <c r="T1830" i="57" s="1"/>
  <c r="T1831" i="57" s="1"/>
  <c r="T1832" i="57" s="1"/>
  <c r="T1833" i="57" s="1"/>
  <c r="T1834" i="57" s="1"/>
  <c r="T1835" i="57" s="1"/>
  <c r="T1836" i="57" s="1"/>
  <c r="T1837" i="57" s="1"/>
  <c r="T1838" i="57" s="1"/>
  <c r="T1839" i="57" s="1"/>
  <c r="T1840" i="57" s="1"/>
  <c r="T1841" i="57" s="1"/>
  <c r="T1842" i="57" s="1"/>
  <c r="T1843" i="57" s="1"/>
  <c r="T1844" i="57" s="1"/>
  <c r="T1845" i="57" s="1"/>
  <c r="T1846" i="57" s="1"/>
  <c r="T1847" i="57" s="1"/>
  <c r="T1848" i="57" s="1"/>
  <c r="T1849" i="57" s="1"/>
  <c r="T1850" i="57" s="1"/>
  <c r="T1851" i="57" s="1"/>
  <c r="T1852" i="57" s="1"/>
  <c r="T1853" i="57" s="1"/>
  <c r="T1854" i="57" s="1"/>
  <c r="T1855" i="57" s="1"/>
  <c r="T1856" i="57" s="1"/>
  <c r="T1857" i="57" s="1"/>
  <c r="T1858" i="57" s="1"/>
  <c r="T1859" i="57" s="1"/>
  <c r="T1860" i="57" s="1"/>
  <c r="T1861" i="57" s="1"/>
  <c r="T1862" i="57" s="1"/>
  <c r="T1863" i="57" s="1"/>
  <c r="T1864" i="57" s="1"/>
  <c r="T1865" i="57" s="1"/>
  <c r="T1866" i="57" s="1"/>
  <c r="T1867" i="57" s="1"/>
  <c r="T1868" i="57" s="1"/>
  <c r="T1869" i="57" s="1"/>
  <c r="T1870" i="57" s="1"/>
  <c r="T1871" i="57" s="1"/>
  <c r="T1872" i="57" s="1"/>
  <c r="T1873" i="57" s="1"/>
  <c r="T1874" i="57" s="1"/>
  <c r="T1875" i="57" s="1"/>
  <c r="T1876" i="57" s="1"/>
  <c r="T1877" i="57" s="1"/>
  <c r="T1878" i="57" s="1"/>
  <c r="T1879" i="57" s="1"/>
  <c r="T1880" i="57" s="1"/>
  <c r="T1881" i="57" s="1"/>
  <c r="T1882" i="57" s="1"/>
  <c r="T1883" i="57" s="1"/>
  <c r="T1884" i="57" s="1"/>
  <c r="T1885" i="57" s="1"/>
  <c r="T1886" i="57" s="1"/>
  <c r="T1887" i="57" s="1"/>
  <c r="T1888" i="57" s="1"/>
  <c r="T1889" i="57" s="1"/>
  <c r="T1890" i="57" s="1"/>
  <c r="T1891" i="57" s="1"/>
  <c r="T1892" i="57" s="1"/>
  <c r="T1893" i="57" s="1"/>
  <c r="T1894" i="57" s="1"/>
  <c r="T1895" i="57" s="1"/>
  <c r="T1896" i="57" s="1"/>
  <c r="T1897" i="57" s="1"/>
  <c r="T1898" i="57" s="1"/>
  <c r="T1899" i="57" s="1"/>
  <c r="T1900" i="57" s="1"/>
  <c r="T1901" i="57" s="1"/>
  <c r="T1902" i="57" s="1"/>
  <c r="T1903" i="57" s="1"/>
  <c r="T1904" i="57" s="1"/>
  <c r="T1905" i="57" s="1"/>
  <c r="T1906" i="57" s="1"/>
  <c r="T1907" i="57" s="1"/>
  <c r="T1908" i="57" s="1"/>
  <c r="T1909" i="57" s="1"/>
  <c r="T1910" i="57" s="1"/>
  <c r="T1911" i="57" s="1"/>
  <c r="T1912" i="57" s="1"/>
  <c r="T1913" i="57" s="1"/>
  <c r="T1914" i="57" s="1"/>
  <c r="T1915" i="57" s="1"/>
  <c r="T1916" i="57" s="1"/>
  <c r="T1917" i="57" s="1"/>
  <c r="T1918" i="57" s="1"/>
  <c r="T1919" i="57" s="1"/>
  <c r="T1920" i="57" s="1"/>
  <c r="T1921" i="57" s="1"/>
  <c r="T1922" i="57" s="1"/>
  <c r="T1923" i="57" s="1"/>
  <c r="T1924" i="57" s="1"/>
  <c r="T1925" i="57" s="1"/>
  <c r="T1926" i="57" s="1"/>
  <c r="T1927" i="57" s="1"/>
  <c r="T1928" i="57" s="1"/>
  <c r="T1929" i="57" s="1"/>
  <c r="T1930" i="57" s="1"/>
  <c r="T1931" i="57" s="1"/>
  <c r="T1932" i="57" s="1"/>
  <c r="T1933" i="57" s="1"/>
  <c r="T1934" i="57" s="1"/>
  <c r="T1935" i="57" s="1"/>
  <c r="T1936" i="57" s="1"/>
  <c r="T1937" i="57" s="1"/>
  <c r="T1938" i="57" s="1"/>
  <c r="T1939" i="57" s="1"/>
  <c r="T1940" i="57" s="1"/>
  <c r="T1941" i="57" s="1"/>
  <c r="T1942" i="57" s="1"/>
  <c r="T1943" i="57" s="1"/>
  <c r="T1944" i="57" s="1"/>
  <c r="T1945" i="57" s="1"/>
  <c r="T1946" i="57" s="1"/>
  <c r="T1947" i="57" s="1"/>
  <c r="T1948" i="57" s="1"/>
  <c r="T1949" i="57" s="1"/>
  <c r="T1950" i="57" s="1"/>
  <c r="T1951" i="57" s="1"/>
  <c r="T1952" i="57" s="1"/>
  <c r="T1953" i="57" s="1"/>
  <c r="T1954" i="57" s="1"/>
  <c r="T1955" i="57" s="1"/>
  <c r="T1956" i="57" s="1"/>
  <c r="T1957" i="57" s="1"/>
  <c r="T1958" i="57" s="1"/>
  <c r="T1959" i="57" s="1"/>
  <c r="T1960" i="57" s="1"/>
  <c r="T1961" i="57" s="1"/>
  <c r="T1962" i="57" s="1"/>
  <c r="T1963" i="57" s="1"/>
  <c r="T1964" i="57" s="1"/>
  <c r="T1965" i="57" s="1"/>
  <c r="T1966" i="57" s="1"/>
  <c r="T1967" i="57" s="1"/>
  <c r="T1968" i="57" s="1"/>
  <c r="T1969" i="57" s="1"/>
  <c r="T1970" i="57" s="1"/>
  <c r="T1971" i="57" s="1"/>
  <c r="T1972" i="57" s="1"/>
  <c r="T1973" i="57" s="1"/>
  <c r="T1974" i="57" s="1"/>
  <c r="T1975" i="57" s="1"/>
  <c r="T1976" i="57" s="1"/>
  <c r="T1977" i="57" s="1"/>
  <c r="T1978" i="57" s="1"/>
  <c r="T1979" i="57" s="1"/>
  <c r="T1980" i="57" s="1"/>
  <c r="T1981" i="57" s="1"/>
  <c r="T1982" i="57" s="1"/>
  <c r="T1983" i="57" s="1"/>
  <c r="T1984" i="57" s="1"/>
  <c r="T1985" i="57" s="1"/>
  <c r="T1986" i="57" s="1"/>
  <c r="T1987" i="57" s="1"/>
  <c r="T1988" i="57" s="1"/>
  <c r="T1989" i="57" s="1"/>
  <c r="T1990" i="57" s="1"/>
  <c r="T1991" i="57" s="1"/>
  <c r="T1992" i="57" s="1"/>
  <c r="T1993" i="57" s="1"/>
  <c r="T1994" i="57" s="1"/>
  <c r="T1995" i="57" s="1"/>
  <c r="T1996" i="57" s="1"/>
  <c r="T1997" i="57" s="1"/>
  <c r="T1998" i="57" s="1"/>
  <c r="T1999" i="57" s="1"/>
  <c r="T2000" i="57" s="1"/>
  <c r="T2001" i="57" s="1"/>
  <c r="T2002" i="57" s="1"/>
  <c r="T2003" i="57" s="1"/>
  <c r="T2004" i="57" s="1"/>
  <c r="T2005" i="57" s="1"/>
  <c r="T2006" i="57" s="1"/>
  <c r="T2007" i="57" s="1"/>
  <c r="T2008" i="57" s="1"/>
  <c r="T2009" i="57" s="1"/>
  <c r="T2010" i="57" s="1"/>
  <c r="T2011" i="57" s="1"/>
  <c r="T2012" i="57" s="1"/>
  <c r="T2013" i="57" s="1"/>
  <c r="T2014" i="57" s="1"/>
  <c r="T2015" i="57" s="1"/>
  <c r="T2016" i="57" s="1"/>
  <c r="T2017" i="57" s="1"/>
  <c r="T2018" i="57" s="1"/>
  <c r="T2019" i="57" s="1"/>
  <c r="T2020" i="57" s="1"/>
  <c r="T2021" i="57" s="1"/>
  <c r="T2022" i="57" s="1"/>
  <c r="T2023" i="57" s="1"/>
  <c r="T2024" i="57" s="1"/>
  <c r="T2025" i="57" s="1"/>
  <c r="T2026" i="57" s="1"/>
  <c r="T2027" i="57" s="1"/>
  <c r="T2028" i="57" s="1"/>
  <c r="T2029" i="57" s="1"/>
  <c r="T2030" i="57" s="1"/>
  <c r="T2031" i="57" s="1"/>
  <c r="T2032" i="57" s="1"/>
  <c r="T2033" i="57" s="1"/>
  <c r="T2034" i="57" s="1"/>
  <c r="T2035" i="57" s="1"/>
  <c r="T2036" i="57" s="1"/>
  <c r="T2037" i="57" s="1"/>
  <c r="T2038" i="57" s="1"/>
  <c r="T2039" i="57" s="1"/>
  <c r="T2040" i="57" s="1"/>
  <c r="T2041" i="57" s="1"/>
  <c r="T2042" i="57" s="1"/>
  <c r="T2043" i="57" s="1"/>
  <c r="T2044" i="57" s="1"/>
  <c r="T2045" i="57" s="1"/>
  <c r="T2046" i="57" s="1"/>
  <c r="T2047" i="57" s="1"/>
  <c r="T2048" i="57" s="1"/>
  <c r="T2049" i="57" s="1"/>
  <c r="T2050" i="57" s="1"/>
  <c r="T2051" i="57" s="1"/>
  <c r="T2052" i="57" s="1"/>
  <c r="T2053" i="57" s="1"/>
  <c r="T2054" i="57" s="1"/>
  <c r="T2055" i="57" s="1"/>
  <c r="T2056" i="57" s="1"/>
  <c r="T2057" i="57" s="1"/>
  <c r="T2058" i="57" s="1"/>
  <c r="T2059" i="57" s="1"/>
  <c r="T2060" i="57" s="1"/>
  <c r="T2061" i="57" s="1"/>
  <c r="T2062" i="57" s="1"/>
  <c r="T2063" i="57" s="1"/>
  <c r="T2064" i="57" s="1"/>
  <c r="T2065" i="57" s="1"/>
  <c r="T2066" i="57" s="1"/>
  <c r="T2067" i="57" s="1"/>
  <c r="T2068" i="57" s="1"/>
  <c r="T2069" i="57" s="1"/>
  <c r="T2070" i="57" s="1"/>
  <c r="T2071" i="57" s="1"/>
  <c r="T2072" i="57" s="1"/>
  <c r="T2073" i="57" s="1"/>
  <c r="T2074" i="57" s="1"/>
  <c r="T2075" i="57" s="1"/>
  <c r="T2076" i="57" s="1"/>
  <c r="T2077" i="57" s="1"/>
  <c r="T2078" i="57" s="1"/>
  <c r="T2079" i="57" s="1"/>
  <c r="T2080" i="57" s="1"/>
  <c r="T2081" i="57" s="1"/>
  <c r="T2082" i="57" s="1"/>
  <c r="T2083" i="57" s="1"/>
  <c r="T2084" i="57" s="1"/>
  <c r="T2085" i="57" s="1"/>
  <c r="T2086" i="57" s="1"/>
  <c r="T2087" i="57" s="1"/>
  <c r="T2088" i="57" s="1"/>
  <c r="T2089" i="57" s="1"/>
  <c r="T2090" i="57" s="1"/>
  <c r="T2091" i="57" s="1"/>
  <c r="T2092" i="57" s="1"/>
  <c r="T2093" i="57" s="1"/>
  <c r="T2094" i="57" s="1"/>
  <c r="T2095" i="57" s="1"/>
  <c r="T2096" i="57" s="1"/>
  <c r="T2097" i="57" s="1"/>
  <c r="T2098" i="57" s="1"/>
  <c r="T2099" i="57" s="1"/>
  <c r="T2100" i="57" s="1"/>
  <c r="T2101" i="57" s="1"/>
  <c r="T2102" i="57" s="1"/>
  <c r="T2103" i="57" s="1"/>
  <c r="T2104" i="57" s="1"/>
  <c r="T2105" i="57" s="1"/>
  <c r="T2106" i="57" s="1"/>
  <c r="T2107" i="57" s="1"/>
  <c r="T2108" i="57" s="1"/>
  <c r="T2109" i="57" s="1"/>
  <c r="T2110" i="57" s="1"/>
  <c r="T2111" i="57" s="1"/>
  <c r="T2112" i="57" s="1"/>
  <c r="T2113" i="57" s="1"/>
  <c r="T2114" i="57" s="1"/>
  <c r="T2115" i="57" s="1"/>
  <c r="T2116" i="57" s="1"/>
  <c r="T2117" i="57" s="1"/>
  <c r="T2118" i="57" s="1"/>
  <c r="T2119" i="57" s="1"/>
  <c r="T2120" i="57" s="1"/>
  <c r="T2121" i="57" s="1"/>
  <c r="T2122" i="57" s="1"/>
  <c r="T2123" i="57" s="1"/>
  <c r="T2124" i="57" s="1"/>
  <c r="T2125" i="57" s="1"/>
  <c r="T2126" i="57" s="1"/>
  <c r="T2127" i="57" s="1"/>
  <c r="T2128" i="57" s="1"/>
  <c r="T2129" i="57" s="1"/>
  <c r="T2130" i="57" s="1"/>
  <c r="T2131" i="57" s="1"/>
  <c r="T2132" i="57" s="1"/>
  <c r="T2133" i="57" s="1"/>
  <c r="T2134" i="57" s="1"/>
  <c r="T2135" i="57" s="1"/>
  <c r="T2136" i="57" s="1"/>
  <c r="T2137" i="57" s="1"/>
  <c r="T2138" i="57" s="1"/>
  <c r="T2139" i="57" s="1"/>
  <c r="T2140" i="57" s="1"/>
  <c r="T2141" i="57" s="1"/>
  <c r="T2142" i="57" s="1"/>
  <c r="T2143" i="57" s="1"/>
  <c r="T2144" i="57" s="1"/>
  <c r="T2145" i="57" s="1"/>
  <c r="T2146" i="57" s="1"/>
  <c r="T2147" i="57" s="1"/>
  <c r="T2148" i="57" s="1"/>
  <c r="T2149" i="57" s="1"/>
  <c r="T2150" i="57" s="1"/>
  <c r="T2151" i="57" s="1"/>
  <c r="T2152" i="57" s="1"/>
  <c r="T2153" i="57" s="1"/>
  <c r="T2154" i="57" s="1"/>
  <c r="T2155" i="57" s="1"/>
  <c r="T2156" i="57" s="1"/>
  <c r="T2157" i="57" s="1"/>
  <c r="T2158" i="57" s="1"/>
  <c r="T2159" i="57" s="1"/>
  <c r="T2160" i="57" s="1"/>
  <c r="T2161" i="57" s="1"/>
  <c r="T2162" i="57" s="1"/>
  <c r="T2163" i="57" s="1"/>
  <c r="T2164" i="57" s="1"/>
  <c r="T2165" i="57" s="1"/>
  <c r="T2166" i="57" s="1"/>
  <c r="T2167" i="57" s="1"/>
  <c r="T2168" i="57" s="1"/>
  <c r="T2169" i="57" s="1"/>
  <c r="T2170" i="57" s="1"/>
  <c r="T2171" i="57" s="1"/>
  <c r="T2172" i="57" s="1"/>
  <c r="T2173" i="57" s="1"/>
  <c r="T2174" i="57" s="1"/>
  <c r="T2175" i="57" s="1"/>
  <c r="T2176" i="57" s="1"/>
  <c r="T2177" i="57" s="1"/>
  <c r="T2178" i="57" s="1"/>
  <c r="T2179" i="57" s="1"/>
  <c r="T2180" i="57" s="1"/>
  <c r="T2181" i="57" s="1"/>
  <c r="T2182" i="57" s="1"/>
  <c r="T2183" i="57" s="1"/>
  <c r="T2184" i="57" s="1"/>
  <c r="T2185" i="57" s="1"/>
  <c r="T2186" i="57" s="1"/>
  <c r="T2187" i="57" s="1"/>
  <c r="T2188" i="57" s="1"/>
  <c r="T2189" i="57" s="1"/>
  <c r="T2190" i="57" s="1"/>
  <c r="T2191" i="57" s="1"/>
  <c r="T2192" i="57" s="1"/>
  <c r="T2193" i="57" s="1"/>
  <c r="T2194" i="57" s="1"/>
  <c r="T2195" i="57" s="1"/>
  <c r="T2196" i="57" s="1"/>
  <c r="T2197" i="57" s="1"/>
  <c r="T2198" i="57" s="1"/>
  <c r="T2199" i="57" s="1"/>
  <c r="T2200" i="57" s="1"/>
  <c r="T2201" i="57" s="1"/>
  <c r="T2202" i="57" s="1"/>
  <c r="T2203" i="57" s="1"/>
  <c r="T2204" i="57" s="1"/>
  <c r="T2205" i="57" s="1"/>
  <c r="T2206" i="57" s="1"/>
  <c r="T2207" i="57" s="1"/>
  <c r="T2208" i="57" s="1"/>
  <c r="T2209" i="57" s="1"/>
  <c r="T2210" i="57" s="1"/>
  <c r="T2211" i="57" s="1"/>
  <c r="T2212" i="57" s="1"/>
  <c r="T2213" i="57" s="1"/>
  <c r="T2214" i="57" s="1"/>
  <c r="T2215" i="57" s="1"/>
  <c r="T2216" i="57" s="1"/>
  <c r="T2217" i="57" s="1"/>
  <c r="T2218" i="57" s="1"/>
  <c r="T2219" i="57" s="1"/>
  <c r="T2220" i="57" s="1"/>
  <c r="T2221" i="57" s="1"/>
  <c r="T2222" i="57" s="1"/>
  <c r="T2223" i="57" s="1"/>
  <c r="T2224" i="57" s="1"/>
  <c r="T2225" i="57" s="1"/>
  <c r="T2226" i="57" s="1"/>
  <c r="T2227" i="57" s="1"/>
  <c r="T2228" i="57" s="1"/>
  <c r="T2229" i="57" s="1"/>
  <c r="T2230" i="57" s="1"/>
  <c r="T2231" i="57" s="1"/>
  <c r="T2232" i="57" s="1"/>
  <c r="T2233" i="57" s="1"/>
  <c r="T2234" i="57" s="1"/>
  <c r="T2235" i="57" s="1"/>
  <c r="T2236" i="57" s="1"/>
  <c r="T2237" i="57" s="1"/>
  <c r="T2238" i="57" s="1"/>
  <c r="T2239" i="57" s="1"/>
  <c r="T2240" i="57" s="1"/>
  <c r="T2241" i="57" s="1"/>
  <c r="T2242" i="57" s="1"/>
  <c r="T2243" i="57" s="1"/>
  <c r="T2244" i="57" s="1"/>
  <c r="T2245" i="57" s="1"/>
  <c r="T2246" i="57" s="1"/>
  <c r="T2247" i="57" s="1"/>
  <c r="T2248" i="57" s="1"/>
  <c r="T2249" i="57" s="1"/>
  <c r="T2250" i="57" s="1"/>
  <c r="T2251" i="57" s="1"/>
  <c r="T2252" i="57" s="1"/>
  <c r="T2253" i="57" s="1"/>
  <c r="T2254" i="57" s="1"/>
  <c r="T2255" i="57" s="1"/>
  <c r="T2256" i="57" s="1"/>
  <c r="T2257" i="57" s="1"/>
  <c r="T2258" i="57" s="1"/>
  <c r="T2259" i="57" s="1"/>
  <c r="T2260" i="57" s="1"/>
  <c r="T2261" i="57" s="1"/>
  <c r="T2262" i="57" s="1"/>
  <c r="T2263" i="57" s="1"/>
  <c r="T2264" i="57" s="1"/>
  <c r="T2265" i="57" s="1"/>
  <c r="T2266" i="57" s="1"/>
  <c r="T2267" i="57" s="1"/>
  <c r="T2268" i="57" s="1"/>
  <c r="T2269" i="57" s="1"/>
  <c r="T2270" i="57" s="1"/>
  <c r="T2271" i="57" s="1"/>
  <c r="T2272" i="57" s="1"/>
  <c r="T2273" i="57" s="1"/>
  <c r="T2274" i="57" s="1"/>
  <c r="T2275" i="57" s="1"/>
  <c r="T2276" i="57" s="1"/>
  <c r="T2277" i="57" s="1"/>
  <c r="T2278" i="57" s="1"/>
  <c r="T2279" i="57" s="1"/>
  <c r="T2280" i="57" s="1"/>
  <c r="T2281" i="57" s="1"/>
  <c r="T2282" i="57" s="1"/>
  <c r="T2283" i="57" s="1"/>
  <c r="T2284" i="57" s="1"/>
  <c r="T2285" i="57" s="1"/>
  <c r="T2286" i="57" s="1"/>
  <c r="T2287" i="57" s="1"/>
  <c r="T2288" i="57" s="1"/>
  <c r="T2289" i="57" s="1"/>
  <c r="T2290" i="57" s="1"/>
  <c r="T2291" i="57" s="1"/>
  <c r="T2292" i="57" s="1"/>
  <c r="T2293" i="57" s="1"/>
  <c r="T2294" i="57" s="1"/>
  <c r="T2295" i="57" s="1"/>
  <c r="T2296" i="57" s="1"/>
  <c r="T2297" i="57" s="1"/>
  <c r="T2298" i="57" s="1"/>
  <c r="T2299" i="57" s="1"/>
  <c r="T2300" i="57" s="1"/>
  <c r="T2301" i="57" s="1"/>
  <c r="T2302" i="57" s="1"/>
  <c r="T2303" i="57" s="1"/>
  <c r="T2304" i="57" s="1"/>
  <c r="T2305" i="57" s="1"/>
  <c r="T2306" i="57" s="1"/>
  <c r="T2307" i="57" s="1"/>
  <c r="T2308" i="57" s="1"/>
  <c r="T2309" i="57" s="1"/>
  <c r="T2310" i="57" s="1"/>
  <c r="T2311" i="57" s="1"/>
  <c r="T2312" i="57" s="1"/>
  <c r="T2313" i="57" s="1"/>
  <c r="M27" i="71"/>
  <c r="M28" i="71" s="1"/>
  <c r="S672" i="39"/>
  <c r="S688" i="39"/>
  <c r="S674" i="39"/>
  <c r="Q646" i="40"/>
  <c r="S524" i="39"/>
  <c r="S652" i="39"/>
  <c r="S660" i="39"/>
  <c r="Q451" i="40"/>
  <c r="S468" i="37"/>
  <c r="M435" i="32"/>
  <c r="S520" i="33"/>
  <c r="M514" i="31"/>
  <c r="O417" i="30"/>
  <c r="Q419" i="37"/>
  <c r="S379" i="40"/>
  <c r="S435" i="40"/>
  <c r="S480" i="40"/>
  <c r="S373" i="40"/>
  <c r="S429" i="40"/>
  <c r="M217" i="2"/>
  <c r="S369" i="38"/>
  <c r="S449" i="38"/>
  <c r="J522" i="31"/>
  <c r="M267" i="44" s="1"/>
  <c r="AB20" i="74"/>
  <c r="R492" i="31"/>
  <c r="R544" i="31"/>
  <c r="R528" i="31"/>
  <c r="R508" i="31"/>
  <c r="R559" i="31"/>
  <c r="R451" i="31"/>
  <c r="R546" i="31"/>
  <c r="R530" i="31"/>
  <c r="R514" i="31"/>
  <c r="R361" i="31"/>
  <c r="R498" i="31"/>
  <c r="R482" i="31"/>
  <c r="R466" i="31"/>
  <c r="R423" i="31"/>
  <c r="R397" i="31"/>
  <c r="R381" i="31"/>
  <c r="R341" i="31"/>
  <c r="R445" i="31"/>
  <c r="R496" i="31"/>
  <c r="R472" i="31"/>
  <c r="R476" i="31"/>
  <c r="R540" i="31"/>
  <c r="R484" i="31"/>
  <c r="R524" i="31"/>
  <c r="R500" i="31"/>
  <c r="R557" i="31"/>
  <c r="R447" i="31"/>
  <c r="R542" i="31"/>
  <c r="R526" i="31"/>
  <c r="R510" i="31"/>
  <c r="R357" i="31"/>
  <c r="R494" i="31"/>
  <c r="R478" i="31"/>
  <c r="R462" i="31"/>
  <c r="R419" i="31"/>
  <c r="R393" i="31"/>
  <c r="R377" i="31"/>
  <c r="R429" i="31"/>
  <c r="R407" i="31"/>
  <c r="R391" i="31"/>
  <c r="R375" i="31"/>
  <c r="R359" i="31"/>
  <c r="R343" i="31"/>
  <c r="R425" i="31"/>
  <c r="R403" i="31"/>
  <c r="R387" i="31"/>
  <c r="R371" i="31"/>
  <c r="R355" i="31"/>
  <c r="R339" i="31"/>
  <c r="R441" i="31"/>
  <c r="R520" i="31"/>
  <c r="R480" i="31"/>
  <c r="R536" i="31"/>
  <c r="R516" i="31"/>
  <c r="R468" i="31"/>
  <c r="R553" i="31"/>
  <c r="R443" i="31"/>
  <c r="R538" i="31"/>
  <c r="R522" i="31"/>
  <c r="R369" i="31"/>
  <c r="R353" i="31"/>
  <c r="R490" i="31"/>
  <c r="R431" i="31"/>
  <c r="R405" i="31"/>
  <c r="R389" i="31"/>
  <c r="R373" i="31"/>
  <c r="R453" i="31"/>
  <c r="R437" i="31"/>
  <c r="R464" i="31"/>
  <c r="R435" i="31"/>
  <c r="R532" i="31"/>
  <c r="R512" i="31"/>
  <c r="R561" i="31"/>
  <c r="R455" i="31"/>
  <c r="R439" i="31"/>
  <c r="R534" i="31"/>
  <c r="R518" i="31"/>
  <c r="R365" i="31"/>
  <c r="R349" i="31"/>
  <c r="R427" i="31"/>
  <c r="R401" i="31"/>
  <c r="R385" i="31"/>
  <c r="R345" i="31"/>
  <c r="R421" i="31"/>
  <c r="R399" i="31"/>
  <c r="R383" i="31"/>
  <c r="R367" i="31"/>
  <c r="R351" i="31"/>
  <c r="R433" i="31"/>
  <c r="R417" i="31"/>
  <c r="R395" i="31"/>
  <c r="R379" i="31"/>
  <c r="R363" i="31"/>
  <c r="R347" i="31"/>
  <c r="R449" i="31"/>
  <c r="P359" i="38"/>
  <c r="P526" i="38"/>
  <c r="P478" i="38"/>
  <c r="P363" i="38"/>
  <c r="P379" i="38"/>
  <c r="P514" i="38"/>
  <c r="P339" i="38"/>
  <c r="P375" i="38"/>
  <c r="P439" i="38"/>
  <c r="P494" i="38"/>
  <c r="P355" i="38"/>
  <c r="P435" i="38"/>
  <c r="P559" i="38"/>
  <c r="P540" i="38"/>
  <c r="P524" i="38"/>
  <c r="P508" i="38"/>
  <c r="P393" i="38"/>
  <c r="P377" i="38"/>
  <c r="P361" i="38"/>
  <c r="P345" i="38"/>
  <c r="P492" i="38"/>
  <c r="P472" i="38"/>
  <c r="P449" i="38"/>
  <c r="P433" i="38"/>
  <c r="P417" i="38"/>
  <c r="P383" i="38"/>
  <c r="P557" i="38"/>
  <c r="P518" i="38"/>
  <c r="P490" i="38"/>
  <c r="P403" i="38"/>
  <c r="P542" i="38"/>
  <c r="P343" i="38"/>
  <c r="P399" i="38"/>
  <c r="P451" i="38"/>
  <c r="P530" i="38"/>
  <c r="P391" i="38"/>
  <c r="P462" i="38"/>
  <c r="P522" i="38"/>
  <c r="P536" i="38"/>
  <c r="P520" i="38"/>
  <c r="P407" i="38"/>
  <c r="P389" i="38"/>
  <c r="P373" i="38"/>
  <c r="P357" i="38"/>
  <c r="P341" i="38"/>
  <c r="P484" i="38"/>
  <c r="P468" i="38"/>
  <c r="P445" i="38"/>
  <c r="P429" i="38"/>
  <c r="P455" i="38"/>
  <c r="P447" i="38"/>
  <c r="P387" i="38"/>
  <c r="P474" i="38"/>
  <c r="P405" i="38"/>
  <c r="P443" i="38"/>
  <c r="P367" i="38"/>
  <c r="P423" i="38"/>
  <c r="P470" i="38"/>
  <c r="P546" i="38"/>
  <c r="P419" i="38"/>
  <c r="P538" i="38"/>
  <c r="P532" i="38"/>
  <c r="P516" i="38"/>
  <c r="P401" i="38"/>
  <c r="P385" i="38"/>
  <c r="P369" i="38"/>
  <c r="P353" i="38"/>
  <c r="P500" i="38"/>
  <c r="P480" i="38"/>
  <c r="P464" i="38"/>
  <c r="P441" i="38"/>
  <c r="P425" i="38"/>
  <c r="P347" i="38"/>
  <c r="P395" i="38"/>
  <c r="P510" i="38"/>
  <c r="P553" i="38"/>
  <c r="P534" i="38"/>
  <c r="P371" i="38"/>
  <c r="P431" i="38"/>
  <c r="P351" i="38"/>
  <c r="P427" i="38"/>
  <c r="P555" i="38"/>
  <c r="P544" i="38"/>
  <c r="P528" i="38"/>
  <c r="P512" i="38"/>
  <c r="P397" i="38"/>
  <c r="P381" i="38"/>
  <c r="P365" i="38"/>
  <c r="P349" i="38"/>
  <c r="P496" i="38"/>
  <c r="P476" i="38"/>
  <c r="P453" i="38"/>
  <c r="P437" i="38"/>
  <c r="P421" i="38"/>
  <c r="S407" i="40"/>
  <c r="S455" i="40"/>
  <c r="M215" i="2"/>
  <c r="S682" i="39"/>
  <c r="S419" i="39"/>
  <c r="S668" i="39"/>
  <c r="M522" i="31"/>
  <c r="S103" i="40"/>
  <c r="S149" i="40"/>
  <c r="S157" i="40"/>
  <c r="S195" i="40"/>
  <c r="S171" i="40"/>
  <c r="S89" i="40"/>
  <c r="S227" i="40"/>
  <c r="S217" i="40"/>
  <c r="S145" i="40"/>
  <c r="S221" i="40"/>
  <c r="S213" i="40"/>
  <c r="S189" i="40"/>
  <c r="S191" i="40" s="1"/>
  <c r="S167" i="40"/>
  <c r="S203" i="40"/>
  <c r="S161" i="40"/>
  <c r="S225" i="40"/>
  <c r="S223" i="40"/>
  <c r="S151" i="40"/>
  <c r="S205" i="40"/>
  <c r="S165" i="40"/>
  <c r="S215" i="40"/>
  <c r="S183" i="40"/>
  <c r="S163" i="40"/>
  <c r="S211" i="40"/>
  <c r="S169" i="40"/>
  <c r="S207" i="40"/>
  <c r="S147" i="40"/>
  <c r="S229" i="40"/>
  <c r="S173" i="40"/>
  <c r="S175" i="40"/>
  <c r="S159" i="40"/>
  <c r="S219" i="40"/>
  <c r="S209" i="40"/>
  <c r="S121" i="40"/>
  <c r="S109" i="40"/>
  <c r="S115" i="40"/>
  <c r="S97" i="40"/>
  <c r="S117" i="40"/>
  <c r="S99" i="40"/>
  <c r="S129" i="40"/>
  <c r="S105" i="40"/>
  <c r="S87" i="40"/>
  <c r="S125" i="40"/>
  <c r="S127" i="40"/>
  <c r="S113" i="40"/>
  <c r="S101" i="40"/>
  <c r="S83" i="40"/>
  <c r="S131" i="40"/>
  <c r="S381" i="40"/>
  <c r="S437" i="40"/>
  <c r="S371" i="38"/>
  <c r="S496" i="38"/>
  <c r="S524" i="38"/>
  <c r="S484" i="38"/>
  <c r="S553" i="38"/>
  <c r="S555" i="38"/>
  <c r="S559" i="38"/>
  <c r="S561" i="38"/>
  <c r="S397" i="38"/>
  <c r="S508" i="38"/>
  <c r="S379" i="38"/>
  <c r="S389" i="38"/>
  <c r="S492" i="38"/>
  <c r="S381" i="38"/>
  <c r="S494" i="38"/>
  <c r="S347" i="38"/>
  <c r="S373" i="38"/>
  <c r="S365" i="38"/>
  <c r="S464" i="38"/>
  <c r="S500" i="38"/>
  <c r="S357" i="38"/>
  <c r="S349" i="38"/>
  <c r="S341" i="38"/>
  <c r="S540" i="38"/>
  <c r="S439" i="38"/>
  <c r="S405" i="38"/>
  <c r="M149" i="36"/>
  <c r="M225" i="36"/>
  <c r="M219" i="36"/>
  <c r="M169" i="36"/>
  <c r="M223" i="36"/>
  <c r="M147" i="36"/>
  <c r="M213" i="36"/>
  <c r="M205" i="36"/>
  <c r="M189" i="36"/>
  <c r="M191" i="36" s="1"/>
  <c r="M175" i="36"/>
  <c r="M167" i="36"/>
  <c r="M159" i="36"/>
  <c r="M211" i="36"/>
  <c r="M165" i="36"/>
  <c r="M215" i="36"/>
  <c r="M145" i="36"/>
  <c r="M89" i="36"/>
  <c r="M203" i="36"/>
  <c r="M161" i="36"/>
  <c r="M207" i="36"/>
  <c r="M151" i="36"/>
  <c r="M217" i="36"/>
  <c r="M209" i="36"/>
  <c r="M195" i="36"/>
  <c r="M183" i="36"/>
  <c r="M171" i="36"/>
  <c r="M163" i="36"/>
  <c r="M227" i="36"/>
  <c r="M173" i="36"/>
  <c r="M157" i="36"/>
  <c r="S385" i="38"/>
  <c r="S462" i="38"/>
  <c r="M229" i="36"/>
  <c r="S339" i="40"/>
  <c r="S512" i="38"/>
  <c r="P121" i="34"/>
  <c r="P205" i="34"/>
  <c r="P229" i="34"/>
  <c r="P209" i="34"/>
  <c r="P117" i="34"/>
  <c r="P195" i="34"/>
  <c r="P219" i="34"/>
  <c r="P203" i="34"/>
  <c r="P113" i="34"/>
  <c r="P197" i="34" s="1"/>
  <c r="P97" i="34"/>
  <c r="P99" i="34"/>
  <c r="P217" i="34"/>
  <c r="P87" i="34"/>
  <c r="P225" i="34"/>
  <c r="P215" i="34"/>
  <c r="P127" i="34"/>
  <c r="P109" i="34"/>
  <c r="P181" i="34" s="1"/>
  <c r="P89" i="34"/>
  <c r="P115" i="34"/>
  <c r="P111" i="34"/>
  <c r="P103" i="34"/>
  <c r="P107" i="34"/>
  <c r="P213" i="34"/>
  <c r="P227" i="34"/>
  <c r="P211" i="34"/>
  <c r="P123" i="34"/>
  <c r="P105" i="34"/>
  <c r="P85" i="34"/>
  <c r="P83" i="34"/>
  <c r="P131" i="34"/>
  <c r="P221" i="34"/>
  <c r="P129" i="34"/>
  <c r="P125" i="34"/>
  <c r="P223" i="34"/>
  <c r="P207" i="34"/>
  <c r="P119" i="34"/>
  <c r="P101" i="34"/>
  <c r="P189" i="34"/>
  <c r="P191" i="34" s="1"/>
  <c r="S167" i="2"/>
  <c r="S431" i="40"/>
  <c r="M492" i="40"/>
  <c r="J490" i="31"/>
  <c r="M294" i="44" s="1"/>
  <c r="S89" i="2"/>
  <c r="Q419" i="40"/>
  <c r="Q656" i="40"/>
  <c r="Q664" i="40"/>
  <c r="Q516" i="40"/>
  <c r="S373" i="35"/>
  <c r="M161" i="32"/>
  <c r="M127" i="39"/>
  <c r="P389" i="33"/>
  <c r="P486" i="33"/>
  <c r="P443" i="33"/>
  <c r="P557" i="33"/>
  <c r="P482" i="33"/>
  <c r="P478" i="33"/>
  <c r="P423" i="33"/>
  <c r="P439" i="33"/>
  <c r="P341" i="33"/>
  <c r="P357" i="33"/>
  <c r="P373" i="33"/>
  <c r="P494" i="33"/>
  <c r="P518" i="33"/>
  <c r="P546" i="33"/>
  <c r="P544" i="33"/>
  <c r="P528" i="33"/>
  <c r="P512" i="33"/>
  <c r="P492" i="33"/>
  <c r="P472" i="33"/>
  <c r="P449" i="33"/>
  <c r="P403" i="33"/>
  <c r="P387" i="33"/>
  <c r="P371" i="33"/>
  <c r="P355" i="33"/>
  <c r="P339" i="33"/>
  <c r="P425" i="33"/>
  <c r="P401" i="33"/>
  <c r="P381" i="33"/>
  <c r="P534" i="33"/>
  <c r="P474" i="33"/>
  <c r="P427" i="33"/>
  <c r="P451" i="33"/>
  <c r="P345" i="33"/>
  <c r="P361" i="33"/>
  <c r="P397" i="33"/>
  <c r="P555" i="33"/>
  <c r="P526" i="33"/>
  <c r="P540" i="33"/>
  <c r="P524" i="33"/>
  <c r="P508" i="33"/>
  <c r="P445" i="33"/>
  <c r="P399" i="33"/>
  <c r="P383" i="33"/>
  <c r="P367" i="33"/>
  <c r="P351" i="33"/>
  <c r="P437" i="33"/>
  <c r="P421" i="33"/>
  <c r="P522" i="33"/>
  <c r="P393" i="33"/>
  <c r="P377" i="33"/>
  <c r="P553" i="33"/>
  <c r="P462" i="33"/>
  <c r="P542" i="33"/>
  <c r="P447" i="33"/>
  <c r="P431" i="33"/>
  <c r="P455" i="33"/>
  <c r="P349" i="33"/>
  <c r="P365" i="33"/>
  <c r="P405" i="33"/>
  <c r="P510" i="33"/>
  <c r="P530" i="33"/>
  <c r="P536" i="33"/>
  <c r="P520" i="33"/>
  <c r="P441" i="33"/>
  <c r="P395" i="33"/>
  <c r="P379" i="33"/>
  <c r="P363" i="33"/>
  <c r="P347" i="33"/>
  <c r="P433" i="33"/>
  <c r="P417" i="33"/>
  <c r="P466" i="33"/>
  <c r="P385" i="33"/>
  <c r="P490" i="33"/>
  <c r="P419" i="33"/>
  <c r="P435" i="33"/>
  <c r="P498" i="33"/>
  <c r="P353" i="33"/>
  <c r="P369" i="33"/>
  <c r="P470" i="33"/>
  <c r="P514" i="33"/>
  <c r="P538" i="33"/>
  <c r="P532" i="33"/>
  <c r="P516" i="33"/>
  <c r="P476" i="33"/>
  <c r="P453" i="33"/>
  <c r="P407" i="33"/>
  <c r="P391" i="33"/>
  <c r="P375" i="33"/>
  <c r="P359" i="33"/>
  <c r="P343" i="33"/>
  <c r="P429" i="33"/>
  <c r="M101" i="39"/>
  <c r="M123" i="39"/>
  <c r="O353" i="30"/>
  <c r="O385" i="30"/>
  <c r="O425" i="30"/>
  <c r="M83" i="39"/>
  <c r="Q399" i="37"/>
  <c r="P169" i="33"/>
  <c r="O111" i="44" s="1"/>
  <c r="M129" i="39"/>
  <c r="Q417" i="40"/>
  <c r="Q524" i="40"/>
  <c r="M125" i="32"/>
  <c r="P273" i="2"/>
  <c r="M149" i="32"/>
  <c r="M105" i="39"/>
  <c r="M349" i="31"/>
  <c r="M555" i="31"/>
  <c r="M107" i="39"/>
  <c r="M131" i="39"/>
  <c r="Q369" i="37"/>
  <c r="Q524" i="37"/>
  <c r="Q421" i="37"/>
  <c r="Q536" i="37"/>
  <c r="Q561" i="37"/>
  <c r="Q555" i="37"/>
  <c r="Q387" i="37"/>
  <c r="Q478" i="37"/>
  <c r="Q496" i="37"/>
  <c r="Q363" i="37"/>
  <c r="Q559" i="37"/>
  <c r="Q557" i="37"/>
  <c r="Q345" i="37"/>
  <c r="Q395" i="37"/>
  <c r="Q355" i="37"/>
  <c r="Q353" i="37"/>
  <c r="Q377" i="37"/>
  <c r="Q470" i="37"/>
  <c r="Q462" i="37"/>
  <c r="Q476" i="37"/>
  <c r="Q385" i="37"/>
  <c r="Q486" i="37"/>
  <c r="O361" i="30"/>
  <c r="O393" i="30"/>
  <c r="O433" i="30"/>
  <c r="Q407" i="37"/>
  <c r="M215" i="31"/>
  <c r="Q534" i="37"/>
  <c r="M211" i="39"/>
  <c r="O557" i="30"/>
  <c r="P227" i="33"/>
  <c r="P229" i="33"/>
  <c r="Q676" i="40"/>
  <c r="Q684" i="40"/>
  <c r="Q443" i="40"/>
  <c r="S373" i="37"/>
  <c r="S423" i="37"/>
  <c r="Q449" i="40"/>
  <c r="Q462" i="40"/>
  <c r="S526" i="2"/>
  <c r="M403" i="32"/>
  <c r="P151" i="2"/>
  <c r="K103" i="44" s="1"/>
  <c r="S373" i="31"/>
  <c r="S553" i="31"/>
  <c r="S379" i="31"/>
  <c r="S518" i="31"/>
  <c r="S417" i="31"/>
  <c r="S355" i="31"/>
  <c r="S561" i="31"/>
  <c r="S555" i="31"/>
  <c r="S559" i="31"/>
  <c r="S363" i="31"/>
  <c r="S530" i="31"/>
  <c r="S429" i="31"/>
  <c r="S534" i="31"/>
  <c r="S403" i="31"/>
  <c r="S347" i="31"/>
  <c r="S546" i="31"/>
  <c r="S498" i="31"/>
  <c r="S371" i="31"/>
  <c r="S514" i="31"/>
  <c r="S449" i="31"/>
  <c r="S526" i="31"/>
  <c r="S482" i="31"/>
  <c r="S441" i="31"/>
  <c r="S395" i="31"/>
  <c r="S445" i="31"/>
  <c r="S339" i="31"/>
  <c r="S466" i="31"/>
  <c r="S542" i="31"/>
  <c r="S433" i="31"/>
  <c r="S425" i="31"/>
  <c r="S387" i="31"/>
  <c r="S510" i="31"/>
  <c r="S343" i="31"/>
  <c r="M189" i="31"/>
  <c r="M191" i="31" s="1"/>
  <c r="M175" i="31"/>
  <c r="M209" i="31"/>
  <c r="M145" i="31"/>
  <c r="M89" i="31"/>
  <c r="M229" i="31"/>
  <c r="M171" i="31"/>
  <c r="M157" i="31"/>
  <c r="M221" i="31"/>
  <c r="M151" i="31"/>
  <c r="M149" i="31"/>
  <c r="M165" i="31"/>
  <c r="M205" i="31"/>
  <c r="M173" i="31"/>
  <c r="M169" i="31"/>
  <c r="M213" i="31"/>
  <c r="M225" i="31"/>
  <c r="M195" i="31"/>
  <c r="M217" i="31"/>
  <c r="M163" i="31"/>
  <c r="M161" i="31"/>
  <c r="M111" i="39"/>
  <c r="O451" i="30"/>
  <c r="O464" i="30"/>
  <c r="O472" i="30"/>
  <c r="O480" i="30"/>
  <c r="O347" i="30"/>
  <c r="O357" i="30"/>
  <c r="O367" i="30"/>
  <c r="O379" i="30"/>
  <c r="O389" i="30"/>
  <c r="O399" i="30"/>
  <c r="O419" i="30"/>
  <c r="O429" i="30"/>
  <c r="O439" i="30"/>
  <c r="O453" i="30"/>
  <c r="O478" i="30"/>
  <c r="O496" i="30"/>
  <c r="O510" i="30"/>
  <c r="O518" i="30"/>
  <c r="O526" i="30"/>
  <c r="O538" i="30"/>
  <c r="O546" i="30"/>
  <c r="O339" i="30"/>
  <c r="O349" i="30"/>
  <c r="O359" i="30"/>
  <c r="O371" i="30"/>
  <c r="O381" i="30"/>
  <c r="O391" i="30"/>
  <c r="O403" i="30"/>
  <c r="O421" i="30"/>
  <c r="O431" i="30"/>
  <c r="O443" i="30"/>
  <c r="O455" i="30"/>
  <c r="O470" i="30"/>
  <c r="O482" i="30"/>
  <c r="O490" i="30"/>
  <c r="O498" i="30"/>
  <c r="O512" i="30"/>
  <c r="O520" i="30"/>
  <c r="O530" i="30"/>
  <c r="O540" i="30"/>
  <c r="O341" i="30"/>
  <c r="O351" i="30"/>
  <c r="O363" i="30"/>
  <c r="O373" i="30"/>
  <c r="O383" i="30"/>
  <c r="O395" i="30"/>
  <c r="O405" i="30"/>
  <c r="O423" i="30"/>
  <c r="O435" i="30"/>
  <c r="O445" i="30"/>
  <c r="O462" i="30"/>
  <c r="O474" i="30"/>
  <c r="O492" i="30"/>
  <c r="O514" i="30"/>
  <c r="O522" i="30"/>
  <c r="O532" i="30"/>
  <c r="O542" i="30"/>
  <c r="O343" i="30"/>
  <c r="O355" i="30"/>
  <c r="O365" i="30"/>
  <c r="O375" i="30"/>
  <c r="O387" i="30"/>
  <c r="O397" i="30"/>
  <c r="O407" i="30"/>
  <c r="O427" i="30"/>
  <c r="O437" i="30"/>
  <c r="O447" i="30"/>
  <c r="O466" i="30"/>
  <c r="O476" i="30"/>
  <c r="O486" i="30"/>
  <c r="O494" i="30"/>
  <c r="O508" i="30"/>
  <c r="O516" i="30"/>
  <c r="O524" i="30"/>
  <c r="O534" i="30"/>
  <c r="O544" i="30"/>
  <c r="O555" i="30"/>
  <c r="O369" i="30"/>
  <c r="O401" i="30"/>
  <c r="O441" i="30"/>
  <c r="P83" i="33"/>
  <c r="P189" i="33"/>
  <c r="P191" i="33" s="1"/>
  <c r="P103" i="33"/>
  <c r="P115" i="33"/>
  <c r="P127" i="33"/>
  <c r="P203" i="33"/>
  <c r="P215" i="33"/>
  <c r="P97" i="33"/>
  <c r="P105" i="33"/>
  <c r="P113" i="33"/>
  <c r="P121" i="33"/>
  <c r="P129" i="33"/>
  <c r="P195" i="33"/>
  <c r="P213" i="33"/>
  <c r="P219" i="33"/>
  <c r="P85" i="33"/>
  <c r="P207" i="33"/>
  <c r="P117" i="33"/>
  <c r="P205" i="33"/>
  <c r="P87" i="33"/>
  <c r="P89" i="33"/>
  <c r="P99" i="33"/>
  <c r="P119" i="33"/>
  <c r="P131" i="33"/>
  <c r="P101" i="33"/>
  <c r="P125" i="33"/>
  <c r="P223" i="33"/>
  <c r="P107" i="33"/>
  <c r="P221" i="33"/>
  <c r="P111" i="33"/>
  <c r="P123" i="33"/>
  <c r="P217" i="33"/>
  <c r="P211" i="33"/>
  <c r="P109" i="33"/>
  <c r="P181" i="33" s="1"/>
  <c r="M189" i="39"/>
  <c r="M191" i="39" s="1"/>
  <c r="M195" i="39"/>
  <c r="M163" i="39"/>
  <c r="M147" i="39"/>
  <c r="M175" i="39"/>
  <c r="M213" i="39"/>
  <c r="M149" i="39"/>
  <c r="M217" i="39"/>
  <c r="M227" i="39"/>
  <c r="M203" i="39"/>
  <c r="M161" i="39"/>
  <c r="M207" i="39"/>
  <c r="M167" i="39"/>
  <c r="M225" i="39"/>
  <c r="M151" i="39"/>
  <c r="M173" i="39"/>
  <c r="M157" i="39"/>
  <c r="M205" i="39"/>
  <c r="M171" i="39"/>
  <c r="M229" i="39"/>
  <c r="M89" i="39"/>
  <c r="M169" i="39"/>
  <c r="M223" i="39"/>
  <c r="M215" i="39"/>
  <c r="M159" i="39"/>
  <c r="M183" i="39"/>
  <c r="M221" i="39"/>
  <c r="M145" i="39"/>
  <c r="M209" i="39"/>
  <c r="M219" i="39"/>
  <c r="M165" i="39"/>
  <c r="M115" i="39"/>
  <c r="O223" i="30"/>
  <c r="O173" i="30"/>
  <c r="O183" i="30"/>
  <c r="O215" i="30"/>
  <c r="O221" i="30"/>
  <c r="O169" i="30"/>
  <c r="O113" i="30"/>
  <c r="O103" i="30"/>
  <c r="O227" i="30"/>
  <c r="O165" i="30"/>
  <c r="O89" i="30"/>
  <c r="O159" i="30"/>
  <c r="O189" i="30"/>
  <c r="O191" i="30" s="1"/>
  <c r="O205" i="30"/>
  <c r="O175" i="30"/>
  <c r="O151" i="30"/>
  <c r="O97" i="30"/>
  <c r="O87" i="30"/>
  <c r="O229" i="30"/>
  <c r="O213" i="30"/>
  <c r="O157" i="30"/>
  <c r="O121" i="30"/>
  <c r="O207" i="30"/>
  <c r="O145" i="30"/>
  <c r="O149" i="30"/>
  <c r="O129" i="30"/>
  <c r="O217" i="30"/>
  <c r="O105" i="30"/>
  <c r="O125" i="30"/>
  <c r="O123" i="30"/>
  <c r="O83" i="30"/>
  <c r="O115" i="30"/>
  <c r="P209" i="33"/>
  <c r="M121" i="39"/>
  <c r="M557" i="31"/>
  <c r="S103" i="31"/>
  <c r="S211" i="31"/>
  <c r="S383" i="36"/>
  <c r="S482" i="36"/>
  <c r="S520" i="36"/>
  <c r="S377" i="36"/>
  <c r="S441" i="36"/>
  <c r="S534" i="36"/>
  <c r="S478" i="36"/>
  <c r="S536" i="36"/>
  <c r="S353" i="36"/>
  <c r="S403" i="36"/>
  <c r="S375" i="36"/>
  <c r="S367" i="36"/>
  <c r="S530" i="36"/>
  <c r="S417" i="36"/>
  <c r="S476" i="36"/>
  <c r="S555" i="36"/>
  <c r="S561" i="36"/>
  <c r="S447" i="36"/>
  <c r="S357" i="36"/>
  <c r="S480" i="36"/>
  <c r="S363" i="36"/>
  <c r="S365" i="36"/>
  <c r="S540" i="36"/>
  <c r="S439" i="36"/>
  <c r="S387" i="36"/>
  <c r="S405" i="36"/>
  <c r="S341" i="36"/>
  <c r="S455" i="36"/>
  <c r="S349" i="36"/>
  <c r="S508" i="36"/>
  <c r="S379" i="36"/>
  <c r="S355" i="36"/>
  <c r="S389" i="36"/>
  <c r="S423" i="36"/>
  <c r="S492" i="36"/>
  <c r="S397" i="36"/>
  <c r="S494" i="36"/>
  <c r="S347" i="36"/>
  <c r="S559" i="36"/>
  <c r="S557" i="36"/>
  <c r="S373" i="36"/>
  <c r="S395" i="36"/>
  <c r="S381" i="36"/>
  <c r="S464" i="36"/>
  <c r="S403" i="32"/>
  <c r="S361" i="36"/>
  <c r="S393" i="36"/>
  <c r="S514" i="36"/>
  <c r="S339" i="36"/>
  <c r="S425" i="36"/>
  <c r="S351" i="33"/>
  <c r="S528" i="33"/>
  <c r="S546" i="36"/>
  <c r="S441" i="2"/>
  <c r="S518" i="2"/>
  <c r="S373" i="2"/>
  <c r="S399" i="2"/>
  <c r="S470" i="2"/>
  <c r="S528" i="2"/>
  <c r="S365" i="2"/>
  <c r="S343" i="2"/>
  <c r="S542" i="2"/>
  <c r="S419" i="2"/>
  <c r="S544" i="2"/>
  <c r="S383" i="2"/>
  <c r="S379" i="2"/>
  <c r="S532" i="2"/>
  <c r="S516" i="2"/>
  <c r="S536" i="2"/>
  <c r="S561" i="2"/>
  <c r="S512" i="2"/>
  <c r="S363" i="2"/>
  <c r="S474" i="2"/>
  <c r="S385" i="2"/>
  <c r="S353" i="2"/>
  <c r="S472" i="2"/>
  <c r="S357" i="2"/>
  <c r="S393" i="2"/>
  <c r="S361" i="2"/>
  <c r="S496" i="2"/>
  <c r="S447" i="2"/>
  <c r="S431" i="2"/>
  <c r="S559" i="2"/>
  <c r="S478" i="2"/>
  <c r="S351" i="2"/>
  <c r="S462" i="2"/>
  <c r="S347" i="2"/>
  <c r="S540" i="2"/>
  <c r="S524" i="2"/>
  <c r="S508" i="2"/>
  <c r="S555" i="2"/>
  <c r="S395" i="2"/>
  <c r="S401" i="2"/>
  <c r="S369" i="2"/>
  <c r="S389" i="2"/>
  <c r="S466" i="2"/>
  <c r="S377" i="2"/>
  <c r="S345" i="2"/>
  <c r="S455" i="2"/>
  <c r="S439" i="2"/>
  <c r="S423" i="2"/>
  <c r="M103" i="32"/>
  <c r="M169" i="32"/>
  <c r="M89" i="32"/>
  <c r="M163" i="32"/>
  <c r="M147" i="32"/>
  <c r="M195" i="32"/>
  <c r="M219" i="32"/>
  <c r="M159" i="32"/>
  <c r="M213" i="32"/>
  <c r="M151" i="32"/>
  <c r="M211" i="32"/>
  <c r="M171" i="32"/>
  <c r="M189" i="32"/>
  <c r="M191" i="32" s="1"/>
  <c r="M183" i="32"/>
  <c r="M217" i="32"/>
  <c r="M205" i="32"/>
  <c r="M223" i="32"/>
  <c r="M203" i="32"/>
  <c r="M167" i="32"/>
  <c r="M229" i="32"/>
  <c r="M175" i="32"/>
  <c r="S466" i="36"/>
  <c r="M349" i="32"/>
  <c r="M397" i="32"/>
  <c r="M221" i="32"/>
  <c r="S361" i="35"/>
  <c r="M215" i="32"/>
  <c r="S553" i="33"/>
  <c r="S555" i="35"/>
  <c r="S109" i="31"/>
  <c r="S181" i="31" s="1"/>
  <c r="S343" i="30"/>
  <c r="S494" i="30"/>
  <c r="S540" i="30"/>
  <c r="S371" i="30"/>
  <c r="S555" i="30"/>
  <c r="S559" i="30"/>
  <c r="S557" i="30"/>
  <c r="S393" i="30"/>
  <c r="S385" i="30"/>
  <c r="S349" i="30"/>
  <c r="S405" i="30"/>
  <c r="S341" i="30"/>
  <c r="S528" i="30"/>
  <c r="S427" i="30"/>
  <c r="S369" i="30"/>
  <c r="S419" i="30"/>
  <c r="S492" i="30"/>
  <c r="S397" i="30"/>
  <c r="S389" i="30"/>
  <c r="S520" i="30"/>
  <c r="S544" i="30"/>
  <c r="S443" i="30"/>
  <c r="S353" i="30"/>
  <c r="S381" i="30"/>
  <c r="S480" i="30"/>
  <c r="S373" i="30"/>
  <c r="S435" i="30"/>
  <c r="S401" i="30"/>
  <c r="S512" i="30"/>
  <c r="S451" i="30"/>
  <c r="S536" i="30"/>
  <c r="S365" i="30"/>
  <c r="S464" i="30"/>
  <c r="S357" i="30"/>
  <c r="S339" i="30"/>
  <c r="S119" i="36"/>
  <c r="S131" i="36"/>
  <c r="S169" i="36"/>
  <c r="S151" i="36"/>
  <c r="S195" i="36"/>
  <c r="S161" i="36"/>
  <c r="S171" i="36"/>
  <c r="S157" i="36"/>
  <c r="S225" i="36"/>
  <c r="S159" i="36"/>
  <c r="S145" i="36"/>
  <c r="S227" i="36"/>
  <c r="S205" i="36"/>
  <c r="S165" i="36"/>
  <c r="S175" i="36"/>
  <c r="S213" i="36"/>
  <c r="S217" i="36"/>
  <c r="S211" i="36"/>
  <c r="S149" i="36"/>
  <c r="S219" i="36"/>
  <c r="S173" i="36"/>
  <c r="S183" i="36"/>
  <c r="S89" i="36"/>
  <c r="S105" i="36"/>
  <c r="S111" i="36"/>
  <c r="S163" i="36"/>
  <c r="S147" i="36"/>
  <c r="S223" i="36"/>
  <c r="S209" i="36"/>
  <c r="S167" i="36"/>
  <c r="S229" i="36"/>
  <c r="S113" i="36"/>
  <c r="S127" i="36"/>
  <c r="S101" i="36"/>
  <c r="S203" i="36"/>
  <c r="S215" i="36"/>
  <c r="S121" i="36"/>
  <c r="S117" i="36"/>
  <c r="S85" i="36"/>
  <c r="S189" i="36"/>
  <c r="S191" i="36" s="1"/>
  <c r="S221" i="36"/>
  <c r="S207" i="36"/>
  <c r="S97" i="36"/>
  <c r="S129" i="36"/>
  <c r="S107" i="36"/>
  <c r="S179" i="36" s="1"/>
  <c r="S83" i="36"/>
  <c r="S123" i="36"/>
  <c r="S389" i="35"/>
  <c r="S431" i="36"/>
  <c r="S512" i="36"/>
  <c r="S530" i="30"/>
  <c r="S512" i="35"/>
  <c r="S522" i="36"/>
  <c r="S425" i="35"/>
  <c r="S423" i="30"/>
  <c r="M561" i="32"/>
  <c r="M559" i="32"/>
  <c r="M555" i="32"/>
  <c r="M553" i="32"/>
  <c r="S510" i="36"/>
  <c r="M381" i="32"/>
  <c r="S369" i="35"/>
  <c r="S125" i="31"/>
  <c r="S439" i="37"/>
  <c r="S455" i="37"/>
  <c r="Q223" i="38"/>
  <c r="P518" i="31"/>
  <c r="P355" i="31"/>
  <c r="P391" i="31"/>
  <c r="P561" i="31"/>
  <c r="AA351" i="17"/>
  <c r="V351" i="17"/>
  <c r="AE351" i="17"/>
  <c r="Y351" i="17"/>
  <c r="AC351" i="17"/>
  <c r="AD351" i="17"/>
  <c r="X351" i="17"/>
  <c r="AF351" i="17"/>
  <c r="Z351" i="17"/>
  <c r="W351" i="17"/>
  <c r="AB351" i="17"/>
  <c r="S87" i="36"/>
  <c r="S369" i="36"/>
  <c r="S462" i="36"/>
  <c r="S484" i="2"/>
  <c r="M101" i="32"/>
  <c r="M371" i="32"/>
  <c r="M464" i="32"/>
  <c r="S403" i="33"/>
  <c r="S427" i="36"/>
  <c r="P85" i="2"/>
  <c r="P223" i="2"/>
  <c r="P215" i="2"/>
  <c r="P203" i="2"/>
  <c r="P127" i="2"/>
  <c r="P119" i="2"/>
  <c r="P111" i="2"/>
  <c r="P103" i="2"/>
  <c r="P97" i="2"/>
  <c r="P195" i="2"/>
  <c r="P225" i="2"/>
  <c r="P211" i="2"/>
  <c r="P209" i="2"/>
  <c r="P117" i="2"/>
  <c r="P107" i="2"/>
  <c r="P129" i="2"/>
  <c r="P221" i="2"/>
  <c r="P207" i="2"/>
  <c r="P189" i="2"/>
  <c r="P191" i="2" s="1"/>
  <c r="P131" i="2"/>
  <c r="P115" i="2"/>
  <c r="P105" i="2"/>
  <c r="P229" i="2"/>
  <c r="P219" i="2"/>
  <c r="P213" i="2"/>
  <c r="P101" i="2"/>
  <c r="P123" i="2"/>
  <c r="P113" i="2"/>
  <c r="P87" i="2"/>
  <c r="P125" i="2"/>
  <c r="P99" i="2"/>
  <c r="P227" i="2"/>
  <c r="P217" i="2"/>
  <c r="P205" i="2"/>
  <c r="P89" i="2"/>
  <c r="P121" i="2"/>
  <c r="P109" i="2"/>
  <c r="P83" i="2"/>
  <c r="S359" i="32"/>
  <c r="S341" i="2"/>
  <c r="S538" i="36"/>
  <c r="M165" i="32"/>
  <c r="S437" i="36"/>
  <c r="M209" i="32"/>
  <c r="M357" i="32"/>
  <c r="M421" i="32"/>
  <c r="M544" i="32"/>
  <c r="M145" i="32"/>
  <c r="S561" i="30"/>
  <c r="S668" i="37"/>
  <c r="S654" i="37"/>
  <c r="S686" i="37"/>
  <c r="S131" i="31"/>
  <c r="S99" i="31"/>
  <c r="S419" i="37"/>
  <c r="S435" i="37"/>
  <c r="S451" i="37"/>
  <c r="S684" i="39"/>
  <c r="S692" i="39"/>
  <c r="S113" i="31"/>
  <c r="S381" i="37"/>
  <c r="S435" i="39"/>
  <c r="S470" i="39"/>
  <c r="S455" i="39"/>
  <c r="S115" i="31"/>
  <c r="S353" i="37"/>
  <c r="S387" i="37"/>
  <c r="S514" i="37"/>
  <c r="S530" i="37"/>
  <c r="Q425" i="40"/>
  <c r="S431" i="32"/>
  <c r="S449" i="32"/>
  <c r="S557" i="32"/>
  <c r="S536" i="32"/>
  <c r="S389" i="32"/>
  <c r="S397" i="32"/>
  <c r="S385" i="32"/>
  <c r="S528" i="32"/>
  <c r="S427" i="32"/>
  <c r="S369" i="32"/>
  <c r="S419" i="32"/>
  <c r="S480" i="32"/>
  <c r="S373" i="32"/>
  <c r="S381" i="32"/>
  <c r="S555" i="32"/>
  <c r="S492" i="32"/>
  <c r="S520" i="32"/>
  <c r="S544" i="32"/>
  <c r="S464" i="32"/>
  <c r="S357" i="32"/>
  <c r="S365" i="32"/>
  <c r="S443" i="32"/>
  <c r="S353" i="32"/>
  <c r="S435" i="32"/>
  <c r="S401" i="32"/>
  <c r="S512" i="32"/>
  <c r="S451" i="32"/>
  <c r="S405" i="32"/>
  <c r="S341" i="32"/>
  <c r="S472" i="32"/>
  <c r="S349" i="32"/>
  <c r="S490" i="36"/>
  <c r="S524" i="35"/>
  <c r="S447" i="35"/>
  <c r="S540" i="35"/>
  <c r="S393" i="35"/>
  <c r="S381" i="35"/>
  <c r="S351" i="35"/>
  <c r="S464" i="35"/>
  <c r="S553" i="35"/>
  <c r="S559" i="35"/>
  <c r="S363" i="35"/>
  <c r="S492" i="35"/>
  <c r="S339" i="35"/>
  <c r="S518" i="35"/>
  <c r="S397" i="35"/>
  <c r="S355" i="35"/>
  <c r="S484" i="35"/>
  <c r="S542" i="35"/>
  <c r="S510" i="35"/>
  <c r="S387" i="35"/>
  <c r="S343" i="35"/>
  <c r="S482" i="35"/>
  <c r="S561" i="35"/>
  <c r="S494" i="35"/>
  <c r="S403" i="35"/>
  <c r="S534" i="35"/>
  <c r="S375" i="35"/>
  <c r="S466" i="35"/>
  <c r="S395" i="35"/>
  <c r="S371" i="35"/>
  <c r="S526" i="35"/>
  <c r="S407" i="35"/>
  <c r="S365" i="35"/>
  <c r="S109" i="36"/>
  <c r="S526" i="32"/>
  <c r="S437" i="35"/>
  <c r="S125" i="36"/>
  <c r="P470" i="2"/>
  <c r="P490" i="2"/>
  <c r="P462" i="2"/>
  <c r="P472" i="2"/>
  <c r="P484" i="2"/>
  <c r="P492" i="2"/>
  <c r="P464" i="2"/>
  <c r="P476" i="2"/>
  <c r="P494" i="2"/>
  <c r="P478" i="2"/>
  <c r="P496" i="2"/>
  <c r="P557" i="2"/>
  <c r="P536" i="2"/>
  <c r="P538" i="2"/>
  <c r="P528" i="2"/>
  <c r="P520" i="2"/>
  <c r="P508" i="2"/>
  <c r="P453" i="2"/>
  <c r="P445" i="2"/>
  <c r="P437" i="2"/>
  <c r="P429" i="2"/>
  <c r="P419" i="2"/>
  <c r="P407" i="2"/>
  <c r="P397" i="2"/>
  <c r="P389" i="2"/>
  <c r="P381" i="2"/>
  <c r="P373" i="2"/>
  <c r="P365" i="2"/>
  <c r="P357" i="2"/>
  <c r="P349" i="2"/>
  <c r="P341" i="2"/>
  <c r="P559" i="2"/>
  <c r="P540" i="2"/>
  <c r="P546" i="2"/>
  <c r="P522" i="2"/>
  <c r="P510" i="2"/>
  <c r="P449" i="2"/>
  <c r="P439" i="2"/>
  <c r="P427" i="2"/>
  <c r="P417" i="2"/>
  <c r="P399" i="2"/>
  <c r="P387" i="2"/>
  <c r="P377" i="2"/>
  <c r="P367" i="2"/>
  <c r="P355" i="2"/>
  <c r="P345" i="2"/>
  <c r="P561" i="2"/>
  <c r="P544" i="2"/>
  <c r="P530" i="2"/>
  <c r="P518" i="2"/>
  <c r="P514" i="2"/>
  <c r="P447" i="2"/>
  <c r="P435" i="2"/>
  <c r="P425" i="2"/>
  <c r="P405" i="2"/>
  <c r="P395" i="2"/>
  <c r="P385" i="2"/>
  <c r="P375" i="2"/>
  <c r="P363" i="2"/>
  <c r="P353" i="2"/>
  <c r="P343" i="2"/>
  <c r="P555" i="2"/>
  <c r="P534" i="2"/>
  <c r="P526" i="2"/>
  <c r="P516" i="2"/>
  <c r="P455" i="2"/>
  <c r="P443" i="2"/>
  <c r="P433" i="2"/>
  <c r="P423" i="2"/>
  <c r="P403" i="2"/>
  <c r="P393" i="2"/>
  <c r="P383" i="2"/>
  <c r="P371" i="2"/>
  <c r="P361" i="2"/>
  <c r="P351" i="2"/>
  <c r="P339" i="2"/>
  <c r="P532" i="2"/>
  <c r="P542" i="2"/>
  <c r="P524" i="2"/>
  <c r="P512" i="2"/>
  <c r="P451" i="2"/>
  <c r="P441" i="2"/>
  <c r="P431" i="2"/>
  <c r="P421" i="2"/>
  <c r="P401" i="2"/>
  <c r="P391" i="2"/>
  <c r="P379" i="2"/>
  <c r="P369" i="2"/>
  <c r="P359" i="2"/>
  <c r="P347" i="2"/>
  <c r="S508" i="35"/>
  <c r="S427" i="33"/>
  <c r="S557" i="33"/>
  <c r="S555" i="33"/>
  <c r="S559" i="33"/>
  <c r="S395" i="33"/>
  <c r="S546" i="33"/>
  <c r="S482" i="33"/>
  <c r="S449" i="33"/>
  <c r="S363" i="33"/>
  <c r="S514" i="33"/>
  <c r="S433" i="33"/>
  <c r="S425" i="33"/>
  <c r="S417" i="33"/>
  <c r="S490" i="33"/>
  <c r="S379" i="33"/>
  <c r="S441" i="33"/>
  <c r="S474" i="33"/>
  <c r="S347" i="33"/>
  <c r="S387" i="33"/>
  <c r="S466" i="33"/>
  <c r="S532" i="36"/>
  <c r="S496" i="36"/>
  <c r="M365" i="32"/>
  <c r="M389" i="32"/>
  <c r="M207" i="32"/>
  <c r="S553" i="30"/>
  <c r="S151" i="38"/>
  <c r="S225" i="38"/>
  <c r="S157" i="38"/>
  <c r="S167" i="38"/>
  <c r="S161" i="38"/>
  <c r="S215" i="38"/>
  <c r="S221" i="38"/>
  <c r="S149" i="38"/>
  <c r="S211" i="38"/>
  <c r="S209" i="38"/>
  <c r="S203" i="38"/>
  <c r="S165" i="38"/>
  <c r="S169" i="38"/>
  <c r="S145" i="38"/>
  <c r="S173" i="38"/>
  <c r="S159" i="38"/>
  <c r="S163" i="38"/>
  <c r="S171" i="38"/>
  <c r="S219" i="38"/>
  <c r="S89" i="38"/>
  <c r="S217" i="38"/>
  <c r="S229" i="38"/>
  <c r="S183" i="38"/>
  <c r="S195" i="38"/>
  <c r="S189" i="38"/>
  <c r="S191" i="38" s="1"/>
  <c r="S205" i="38"/>
  <c r="S147" i="38"/>
  <c r="S175" i="38"/>
  <c r="S213" i="38"/>
  <c r="S207" i="38"/>
  <c r="S113" i="38"/>
  <c r="S85" i="38"/>
  <c r="S111" i="38"/>
  <c r="S83" i="38"/>
  <c r="S121" i="38"/>
  <c r="S87" i="38"/>
  <c r="S109" i="38"/>
  <c r="S115" i="38"/>
  <c r="S129" i="38"/>
  <c r="S125" i="38"/>
  <c r="S103" i="38"/>
  <c r="S127" i="38"/>
  <c r="S97" i="38"/>
  <c r="S117" i="38"/>
  <c r="S119" i="38"/>
  <c r="S105" i="38"/>
  <c r="S177" i="38" s="1"/>
  <c r="S101" i="38"/>
  <c r="S107" i="38"/>
  <c r="S123" i="38"/>
  <c r="S165" i="32"/>
  <c r="S359" i="39"/>
  <c r="S223" i="38"/>
  <c r="S553" i="37"/>
  <c r="S99" i="38"/>
  <c r="S353" i="39"/>
  <c r="Q437" i="39"/>
  <c r="Q371" i="40"/>
  <c r="S203" i="31"/>
  <c r="S377" i="37"/>
  <c r="Q357" i="38"/>
  <c r="S379" i="39"/>
  <c r="P117" i="31"/>
  <c r="P195" i="31"/>
  <c r="P227" i="31"/>
  <c r="P211" i="31"/>
  <c r="P123" i="31"/>
  <c r="P107" i="31"/>
  <c r="P101" i="31"/>
  <c r="P125" i="31"/>
  <c r="P215" i="31"/>
  <c r="P119" i="31"/>
  <c r="P99" i="31"/>
  <c r="P189" i="31"/>
  <c r="P191" i="31" s="1"/>
  <c r="P109" i="31"/>
  <c r="P181" i="31" s="1"/>
  <c r="P131" i="31"/>
  <c r="P207" i="31"/>
  <c r="P115" i="31"/>
  <c r="P83" i="31"/>
  <c r="P105" i="31"/>
  <c r="P223" i="31"/>
  <c r="P203" i="31"/>
  <c r="P111" i="31"/>
  <c r="P89" i="31"/>
  <c r="P85" i="31"/>
  <c r="P97" i="31"/>
  <c r="P129" i="31"/>
  <c r="P113" i="31"/>
  <c r="P229" i="31"/>
  <c r="P221" i="31"/>
  <c r="P213" i="31"/>
  <c r="P205" i="31"/>
  <c r="P219" i="31"/>
  <c r="P127" i="31"/>
  <c r="P103" i="31"/>
  <c r="P87" i="31"/>
  <c r="P225" i="31"/>
  <c r="P217" i="31"/>
  <c r="P209" i="31"/>
  <c r="L453" i="36"/>
  <c r="L365" i="36"/>
  <c r="L476" i="36"/>
  <c r="L437" i="36"/>
  <c r="L429" i="36"/>
  <c r="L349" i="36"/>
  <c r="L447" i="36"/>
  <c r="L431" i="36"/>
  <c r="L546" i="36"/>
  <c r="L530" i="36"/>
  <c r="L514" i="36"/>
  <c r="L490" i="36"/>
  <c r="L474" i="36"/>
  <c r="L403" i="36"/>
  <c r="L387" i="36"/>
  <c r="L371" i="36"/>
  <c r="L355" i="36"/>
  <c r="L339" i="36"/>
  <c r="L441" i="36"/>
  <c r="L524" i="36"/>
  <c r="L377" i="36"/>
  <c r="L345" i="36"/>
  <c r="L492" i="36"/>
  <c r="L373" i="36"/>
  <c r="L381" i="36"/>
  <c r="L341" i="36"/>
  <c r="L559" i="36"/>
  <c r="L451" i="36"/>
  <c r="L427" i="36"/>
  <c r="L538" i="36"/>
  <c r="L518" i="36"/>
  <c r="L486" i="36"/>
  <c r="L466" i="36"/>
  <c r="L391" i="36"/>
  <c r="L367" i="36"/>
  <c r="L347" i="36"/>
  <c r="L433" i="36"/>
  <c r="L407" i="36"/>
  <c r="L496" i="36"/>
  <c r="L480" i="36"/>
  <c r="L401" i="36"/>
  <c r="L512" i="36"/>
  <c r="L536" i="36"/>
  <c r="L520" i="36"/>
  <c r="L468" i="36"/>
  <c r="L397" i="36"/>
  <c r="L389" i="36"/>
  <c r="L557" i="36"/>
  <c r="L443" i="36"/>
  <c r="L423" i="36"/>
  <c r="L534" i="36"/>
  <c r="L510" i="36"/>
  <c r="L482" i="36"/>
  <c r="L462" i="36"/>
  <c r="L383" i="36"/>
  <c r="L363" i="36"/>
  <c r="L343" i="36"/>
  <c r="L532" i="36"/>
  <c r="L508" i="36"/>
  <c r="L464" i="36"/>
  <c r="L353" i="36"/>
  <c r="L528" i="36"/>
  <c r="L357" i="36"/>
  <c r="L405" i="36"/>
  <c r="L553" i="36"/>
  <c r="L439" i="36"/>
  <c r="L419" i="36"/>
  <c r="L526" i="36"/>
  <c r="L498" i="36"/>
  <c r="L478" i="36"/>
  <c r="L399" i="36"/>
  <c r="L379" i="36"/>
  <c r="L359" i="36"/>
  <c r="L417" i="36"/>
  <c r="L540" i="36"/>
  <c r="L516" i="36"/>
  <c r="L385" i="36"/>
  <c r="L361" i="36"/>
  <c r="L544" i="36"/>
  <c r="L421" i="36"/>
  <c r="L445" i="36"/>
  <c r="L561" i="36"/>
  <c r="L455" i="36"/>
  <c r="L435" i="36"/>
  <c r="L542" i="36"/>
  <c r="L522" i="36"/>
  <c r="L494" i="36"/>
  <c r="L470" i="36"/>
  <c r="L395" i="36"/>
  <c r="L375" i="36"/>
  <c r="L351" i="36"/>
  <c r="L449" i="36"/>
  <c r="L425" i="36"/>
  <c r="L393" i="36"/>
  <c r="L369" i="36"/>
  <c r="S498" i="37"/>
  <c r="Q429" i="38"/>
  <c r="Q540" i="38"/>
  <c r="Q530" i="39"/>
  <c r="Q468" i="40"/>
  <c r="Q484" i="40"/>
  <c r="Q538" i="40"/>
  <c r="S119" i="33"/>
  <c r="S85" i="33"/>
  <c r="S97" i="33"/>
  <c r="S123" i="33"/>
  <c r="S103" i="33"/>
  <c r="S151" i="33"/>
  <c r="S169" i="33"/>
  <c r="S163" i="33"/>
  <c r="S217" i="33"/>
  <c r="S167" i="33"/>
  <c r="S195" i="33"/>
  <c r="S229" i="33"/>
  <c r="S147" i="33"/>
  <c r="S203" i="33"/>
  <c r="S213" i="33"/>
  <c r="S205" i="33"/>
  <c r="S189" i="33"/>
  <c r="S191" i="33" s="1"/>
  <c r="S165" i="33"/>
  <c r="S215" i="33"/>
  <c r="S183" i="33"/>
  <c r="S207" i="33"/>
  <c r="S173" i="33"/>
  <c r="S89" i="33"/>
  <c r="S221" i="33"/>
  <c r="S149" i="33"/>
  <c r="S211" i="33"/>
  <c r="S175" i="33"/>
  <c r="S219" i="33"/>
  <c r="S157" i="33"/>
  <c r="S159" i="33"/>
  <c r="S209" i="33"/>
  <c r="S145" i="33"/>
  <c r="S161" i="33"/>
  <c r="S225" i="33"/>
  <c r="S171" i="33"/>
  <c r="S121" i="33"/>
  <c r="S111" i="33"/>
  <c r="S117" i="33"/>
  <c r="S99" i="33"/>
  <c r="S87" i="33"/>
  <c r="S131" i="33"/>
  <c r="S125" i="33"/>
  <c r="S105" i="33"/>
  <c r="S129" i="33"/>
  <c r="S115" i="33"/>
  <c r="S109" i="33"/>
  <c r="S83" i="33"/>
  <c r="S127" i="33"/>
  <c r="S101" i="33"/>
  <c r="Q119" i="33"/>
  <c r="Q183" i="33"/>
  <c r="Q175" i="33"/>
  <c r="Q189" i="33"/>
  <c r="Q191" i="33" s="1"/>
  <c r="Q147" i="33"/>
  <c r="Q171" i="33"/>
  <c r="Q203" i="33"/>
  <c r="Q161" i="33"/>
  <c r="Q127" i="33"/>
  <c r="Q163" i="33"/>
  <c r="Q145" i="33"/>
  <c r="Q209" i="33"/>
  <c r="Q217" i="33"/>
  <c r="Q211" i="33"/>
  <c r="Q165" i="33"/>
  <c r="Q227" i="33"/>
  <c r="Q151" i="33"/>
  <c r="Q205" i="33"/>
  <c r="Q207" i="33"/>
  <c r="Q157" i="33"/>
  <c r="Q219" i="33"/>
  <c r="Q229" i="33"/>
  <c r="Q195" i="33"/>
  <c r="Q149" i="33"/>
  <c r="Q159" i="33"/>
  <c r="Q173" i="33"/>
  <c r="Q213" i="33"/>
  <c r="Q167" i="33"/>
  <c r="Q169" i="33"/>
  <c r="Q215" i="33"/>
  <c r="Q103" i="33"/>
  <c r="Q129" i="33"/>
  <c r="Q123" i="33"/>
  <c r="Q101" i="33"/>
  <c r="Q113" i="33"/>
  <c r="Q97" i="33"/>
  <c r="Q99" i="33"/>
  <c r="Q109" i="33"/>
  <c r="Q121" i="33"/>
  <c r="Q105" i="33"/>
  <c r="Q107" i="33"/>
  <c r="Q125" i="33"/>
  <c r="Q111" i="33"/>
  <c r="Q115" i="33"/>
  <c r="Q117" i="33"/>
  <c r="Q85" i="33"/>
  <c r="Q131" i="33"/>
  <c r="Q87" i="33"/>
  <c r="Q83" i="33"/>
  <c r="S107" i="33"/>
  <c r="Q167" i="40"/>
  <c r="Q175" i="40"/>
  <c r="Q183" i="40"/>
  <c r="Q207" i="40"/>
  <c r="Q115" i="40"/>
  <c r="Q129" i="40"/>
  <c r="S195" i="32"/>
  <c r="S227" i="33"/>
  <c r="Q131" i="39"/>
  <c r="Q101" i="39"/>
  <c r="Q119" i="39"/>
  <c r="Q107" i="39"/>
  <c r="Q123" i="39"/>
  <c r="Q189" i="39"/>
  <c r="Q191" i="39" s="1"/>
  <c r="Q163" i="39"/>
  <c r="Q221" i="39"/>
  <c r="Q225" i="39"/>
  <c r="Q169" i="39"/>
  <c r="Q105" i="39"/>
  <c r="Q99" i="39"/>
  <c r="Q115" i="39"/>
  <c r="Q175" i="39"/>
  <c r="Q147" i="39"/>
  <c r="Q213" i="39"/>
  <c r="Q223" i="39"/>
  <c r="Q157" i="39"/>
  <c r="Q217" i="39"/>
  <c r="Q89" i="39"/>
  <c r="Q229" i="39"/>
  <c r="Q227" i="39"/>
  <c r="Q219" i="39"/>
  <c r="Q203" i="39"/>
  <c r="Q215" i="39"/>
  <c r="Q207" i="39"/>
  <c r="Q173" i="39"/>
  <c r="Q183" i="39"/>
  <c r="Q145" i="39"/>
  <c r="Q151" i="39"/>
  <c r="Q171" i="39"/>
  <c r="Q209" i="39"/>
  <c r="Q211" i="39"/>
  <c r="Q195" i="39"/>
  <c r="Q159" i="39"/>
  <c r="Q149" i="39"/>
  <c r="Q205" i="39"/>
  <c r="Q167" i="39"/>
  <c r="Q165" i="39"/>
  <c r="Q161" i="39"/>
  <c r="Q83" i="39"/>
  <c r="Q129" i="39"/>
  <c r="Q121" i="39"/>
  <c r="Q125" i="39"/>
  <c r="Q109" i="39"/>
  <c r="Q453" i="39"/>
  <c r="Q347" i="39"/>
  <c r="Q369" i="39"/>
  <c r="Q395" i="39"/>
  <c r="Q425" i="39"/>
  <c r="Q439" i="39"/>
  <c r="Q455" i="39"/>
  <c r="Q482" i="39"/>
  <c r="Q508" i="39"/>
  <c r="Q518" i="39"/>
  <c r="Q532" i="39"/>
  <c r="Q544" i="39"/>
  <c r="Q427" i="39"/>
  <c r="Q443" i="39"/>
  <c r="Q484" i="39"/>
  <c r="Q510" i="39"/>
  <c r="Q534" i="39"/>
  <c r="Q385" i="39"/>
  <c r="Q431" i="39"/>
  <c r="Q445" i="39"/>
  <c r="Q526" i="39"/>
  <c r="Q536" i="39"/>
  <c r="Q339" i="39"/>
  <c r="Q435" i="39"/>
  <c r="Q494" i="39"/>
  <c r="Q421" i="39"/>
  <c r="Q363" i="39"/>
  <c r="Q447" i="39"/>
  <c r="Q516" i="39"/>
  <c r="Q391" i="39"/>
  <c r="Q476" i="39"/>
  <c r="Q528" i="39"/>
  <c r="Q500" i="39"/>
  <c r="Q423" i="39"/>
  <c r="Q542" i="39"/>
  <c r="Q559" i="39"/>
  <c r="Q557" i="39"/>
  <c r="Q555" i="39"/>
  <c r="Q553" i="39"/>
  <c r="Q365" i="39"/>
  <c r="Q383" i="39"/>
  <c r="Q351" i="39"/>
  <c r="Q490" i="39"/>
  <c r="Q381" i="39"/>
  <c r="Q522" i="39"/>
  <c r="Q480" i="39"/>
  <c r="Q399" i="39"/>
  <c r="Q367" i="39"/>
  <c r="Q377" i="39"/>
  <c r="Q397" i="39"/>
  <c r="Q464" i="39"/>
  <c r="Q389" i="39"/>
  <c r="Q449" i="39"/>
  <c r="Q375" i="39"/>
  <c r="Q474" i="39"/>
  <c r="Q341" i="39"/>
  <c r="Q387" i="39"/>
  <c r="Q433" i="39"/>
  <c r="Q343" i="39"/>
  <c r="Q373" i="39"/>
  <c r="Q355" i="39"/>
  <c r="Q417" i="39"/>
  <c r="Q349" i="39"/>
  <c r="Q538" i="39"/>
  <c r="Q405" i="39"/>
  <c r="Q345" i="39"/>
  <c r="Q478" i="39"/>
  <c r="Q357" i="39"/>
  <c r="Q407" i="39"/>
  <c r="Q462" i="39"/>
  <c r="S361" i="37"/>
  <c r="S470" i="37"/>
  <c r="S339" i="39"/>
  <c r="Q395" i="40"/>
  <c r="S173" i="32"/>
  <c r="Q373" i="38"/>
  <c r="Q490" i="38"/>
  <c r="Q113" i="39"/>
  <c r="Q401" i="39"/>
  <c r="P468" i="31"/>
  <c r="P476" i="31"/>
  <c r="P484" i="31"/>
  <c r="P492" i="31"/>
  <c r="P500" i="31"/>
  <c r="P462" i="31"/>
  <c r="P478" i="31"/>
  <c r="P494" i="31"/>
  <c r="P464" i="31"/>
  <c r="P472" i="31"/>
  <c r="P480" i="31"/>
  <c r="P496" i="31"/>
  <c r="P357" i="31"/>
  <c r="P449" i="31"/>
  <c r="P427" i="31"/>
  <c r="P419" i="31"/>
  <c r="P351" i="31"/>
  <c r="P520" i="31"/>
  <c r="P341" i="31"/>
  <c r="P546" i="31"/>
  <c r="P512" i="31"/>
  <c r="P393" i="31"/>
  <c r="P361" i="31"/>
  <c r="P425" i="31"/>
  <c r="P387" i="31"/>
  <c r="P445" i="31"/>
  <c r="P530" i="31"/>
  <c r="P532" i="31"/>
  <c r="P405" i="31"/>
  <c r="P514" i="31"/>
  <c r="P482" i="31"/>
  <c r="P343" i="31"/>
  <c r="P451" i="31"/>
  <c r="P365" i="31"/>
  <c r="P516" i="31"/>
  <c r="P389" i="31"/>
  <c r="P447" i="31"/>
  <c r="P544" i="31"/>
  <c r="P385" i="31"/>
  <c r="P395" i="31"/>
  <c r="P347" i="31"/>
  <c r="P353" i="31"/>
  <c r="P538" i="31"/>
  <c r="P466" i="31"/>
  <c r="P498" i="31"/>
  <c r="P383" i="31"/>
  <c r="P373" i="31"/>
  <c r="P397" i="31"/>
  <c r="P421" i="31"/>
  <c r="P528" i="31"/>
  <c r="P526" i="31"/>
  <c r="P431" i="31"/>
  <c r="P403" i="31"/>
  <c r="P339" i="31"/>
  <c r="P455" i="31"/>
  <c r="P534" i="31"/>
  <c r="P557" i="31"/>
  <c r="P508" i="31"/>
  <c r="P441" i="31"/>
  <c r="P542" i="31"/>
  <c r="P401" i="31"/>
  <c r="P423" i="31"/>
  <c r="P379" i="31"/>
  <c r="P453" i="31"/>
  <c r="P439" i="31"/>
  <c r="P522" i="31"/>
  <c r="P555" i="31"/>
  <c r="P407" i="31"/>
  <c r="P367" i="31"/>
  <c r="P359" i="31"/>
  <c r="P375" i="31"/>
  <c r="P540" i="31"/>
  <c r="P349" i="31"/>
  <c r="P377" i="31"/>
  <c r="P433" i="31"/>
  <c r="P371" i="31"/>
  <c r="P437" i="31"/>
  <c r="P345" i="31"/>
  <c r="P435" i="31"/>
  <c r="P399" i="31"/>
  <c r="P429" i="31"/>
  <c r="P381" i="31"/>
  <c r="P536" i="31"/>
  <c r="P443" i="31"/>
  <c r="P369" i="31"/>
  <c r="P417" i="31"/>
  <c r="P363" i="31"/>
  <c r="P510" i="31"/>
  <c r="P524" i="31"/>
  <c r="P553" i="31"/>
  <c r="N518" i="35"/>
  <c r="N546" i="35"/>
  <c r="N375" i="35"/>
  <c r="N462" i="35"/>
  <c r="N339" i="35"/>
  <c r="N407" i="35"/>
  <c r="N427" i="35"/>
  <c r="N555" i="35"/>
  <c r="N363" i="35"/>
  <c r="N395" i="35"/>
  <c r="N534" i="35"/>
  <c r="N500" i="35"/>
  <c r="N480" i="35"/>
  <c r="N464" i="35"/>
  <c r="N441" i="35"/>
  <c r="N425" i="35"/>
  <c r="N532" i="35"/>
  <c r="N516" i="35"/>
  <c r="N405" i="35"/>
  <c r="N389" i="35"/>
  <c r="N373" i="35"/>
  <c r="N357" i="35"/>
  <c r="N341" i="35"/>
  <c r="N439" i="35"/>
  <c r="N355" i="35"/>
  <c r="N435" i="35"/>
  <c r="N498" i="35"/>
  <c r="N510" i="35"/>
  <c r="N494" i="35"/>
  <c r="N379" i="35"/>
  <c r="N417" i="35"/>
  <c r="N557" i="35"/>
  <c r="N496" i="35"/>
  <c r="N472" i="35"/>
  <c r="N445" i="35"/>
  <c r="N544" i="35"/>
  <c r="N524" i="35"/>
  <c r="N419" i="35"/>
  <c r="N385" i="35"/>
  <c r="N365" i="35"/>
  <c r="N345" i="35"/>
  <c r="N455" i="35"/>
  <c r="N399" i="35"/>
  <c r="N526" i="35"/>
  <c r="N486" i="35"/>
  <c r="N351" i="35"/>
  <c r="N559" i="35"/>
  <c r="N383" i="35"/>
  <c r="N522" i="35"/>
  <c r="N492" i="35"/>
  <c r="N468" i="35"/>
  <c r="N437" i="35"/>
  <c r="N540" i="35"/>
  <c r="N520" i="35"/>
  <c r="N401" i="35"/>
  <c r="N381" i="35"/>
  <c r="N361" i="35"/>
  <c r="N423" i="35"/>
  <c r="N538" i="35"/>
  <c r="N371" i="35"/>
  <c r="N421" i="35"/>
  <c r="N343" i="35"/>
  <c r="N514" i="35"/>
  <c r="N367" i="35"/>
  <c r="N443" i="35"/>
  <c r="N347" i="35"/>
  <c r="N387" i="35"/>
  <c r="N542" i="35"/>
  <c r="N484" i="35"/>
  <c r="N453" i="35"/>
  <c r="N433" i="35"/>
  <c r="N536" i="35"/>
  <c r="N512" i="35"/>
  <c r="N397" i="35"/>
  <c r="N377" i="35"/>
  <c r="N353" i="35"/>
  <c r="N490" i="35"/>
  <c r="N530" i="35"/>
  <c r="N451" i="35"/>
  <c r="N391" i="35"/>
  <c r="N470" i="35"/>
  <c r="N359" i="35"/>
  <c r="N403" i="35"/>
  <c r="N553" i="35"/>
  <c r="N476" i="35"/>
  <c r="N449" i="35"/>
  <c r="N429" i="35"/>
  <c r="N528" i="35"/>
  <c r="N508" i="35"/>
  <c r="N393" i="35"/>
  <c r="N369" i="35"/>
  <c r="N349" i="35"/>
  <c r="N482" i="35"/>
  <c r="N466" i="35"/>
  <c r="N447" i="35"/>
  <c r="N431" i="35"/>
  <c r="Q445" i="38"/>
  <c r="S522" i="39"/>
  <c r="S546" i="39"/>
  <c r="Q530" i="40"/>
  <c r="P559" i="31"/>
  <c r="Q225" i="33"/>
  <c r="Q89" i="33"/>
  <c r="S105" i="31"/>
  <c r="S177" i="31" s="1"/>
  <c r="S123" i="31"/>
  <c r="S225" i="31"/>
  <c r="S83" i="31"/>
  <c r="S107" i="31"/>
  <c r="S127" i="31"/>
  <c r="S183" i="31"/>
  <c r="S215" i="31"/>
  <c r="S227" i="31"/>
  <c r="S85" i="31"/>
  <c r="S159" i="31"/>
  <c r="S167" i="31"/>
  <c r="S101" i="31"/>
  <c r="S97" i="31"/>
  <c r="S207" i="31"/>
  <c r="S119" i="31"/>
  <c r="S223" i="31"/>
  <c r="S89" i="31"/>
  <c r="S175" i="31"/>
  <c r="S151" i="31"/>
  <c r="S149" i="31"/>
  <c r="S161" i="31"/>
  <c r="S87" i="31"/>
  <c r="S189" i="31"/>
  <c r="S191" i="31" s="1"/>
  <c r="S145" i="31"/>
  <c r="S229" i="31"/>
  <c r="S213" i="31"/>
  <c r="S165" i="31"/>
  <c r="S221" i="31"/>
  <c r="S205" i="31"/>
  <c r="S209" i="31"/>
  <c r="S169" i="31"/>
  <c r="S171" i="31"/>
  <c r="S217" i="31"/>
  <c r="S163" i="31"/>
  <c r="S157" i="31"/>
  <c r="S195" i="31"/>
  <c r="S664" i="39"/>
  <c r="S401" i="39"/>
  <c r="S658" i="39"/>
  <c r="S690" i="39"/>
  <c r="Q668" i="40"/>
  <c r="S117" i="31"/>
  <c r="S447" i="39"/>
  <c r="S451" i="39"/>
  <c r="S381" i="39"/>
  <c r="Q427" i="40"/>
  <c r="S365" i="37"/>
  <c r="S512" i="37"/>
  <c r="S532" i="37"/>
  <c r="S544" i="37"/>
  <c r="S345" i="37"/>
  <c r="S496" i="37"/>
  <c r="S349" i="37"/>
  <c r="S367" i="37"/>
  <c r="S389" i="37"/>
  <c r="S417" i="37"/>
  <c r="S429" i="37"/>
  <c r="S449" i="37"/>
  <c r="S472" i="37"/>
  <c r="S524" i="37"/>
  <c r="S538" i="37"/>
  <c r="S421" i="37"/>
  <c r="S441" i="37"/>
  <c r="S453" i="37"/>
  <c r="S490" i="37"/>
  <c r="S540" i="37"/>
  <c r="S385" i="37"/>
  <c r="S343" i="37"/>
  <c r="S359" i="37"/>
  <c r="S379" i="37"/>
  <c r="S399" i="37"/>
  <c r="S433" i="37"/>
  <c r="S445" i="37"/>
  <c r="S480" i="37"/>
  <c r="S546" i="37"/>
  <c r="S347" i="37"/>
  <c r="S425" i="37"/>
  <c r="S486" i="37"/>
  <c r="S536" i="37"/>
  <c r="S363" i="37"/>
  <c r="S437" i="37"/>
  <c r="S355" i="37"/>
  <c r="S383" i="37"/>
  <c r="S447" i="37"/>
  <c r="S500" i="37"/>
  <c r="S405" i="37"/>
  <c r="S462" i="37"/>
  <c r="S520" i="37"/>
  <c r="S557" i="37"/>
  <c r="S561" i="37"/>
  <c r="S559" i="37"/>
  <c r="S555" i="37"/>
  <c r="S542" i="37"/>
  <c r="S510" i="37"/>
  <c r="S375" i="37"/>
  <c r="S339" i="37"/>
  <c r="S526" i="37"/>
  <c r="S397" i="37"/>
  <c r="S403" i="37"/>
  <c r="S474" i="37"/>
  <c r="S518" i="37"/>
  <c r="S371" i="37"/>
  <c r="S534" i="37"/>
  <c r="S407" i="37"/>
  <c r="S492" i="37"/>
  <c r="S111" i="31"/>
  <c r="S401" i="37"/>
  <c r="S431" i="37"/>
  <c r="S476" i="37"/>
  <c r="S522" i="37"/>
  <c r="Q441" i="40"/>
  <c r="Q532" i="40"/>
  <c r="S223" i="33"/>
  <c r="Q223" i="33"/>
  <c r="S508" i="37"/>
  <c r="Q514" i="38"/>
  <c r="S131" i="38"/>
  <c r="Q429" i="39"/>
  <c r="S391" i="37"/>
  <c r="Q451" i="38"/>
  <c r="S393" i="39"/>
  <c r="Q397" i="40"/>
  <c r="S147" i="31"/>
  <c r="S129" i="31"/>
  <c r="S351" i="37"/>
  <c r="Q421" i="38"/>
  <c r="Q546" i="39"/>
  <c r="Q561" i="39"/>
  <c r="S127" i="32"/>
  <c r="S145" i="32"/>
  <c r="S157" i="32"/>
  <c r="S209" i="32"/>
  <c r="S149" i="32"/>
  <c r="S161" i="32"/>
  <c r="S215" i="32"/>
  <c r="S221" i="32"/>
  <c r="S119" i="32"/>
  <c r="S169" i="32"/>
  <c r="S225" i="32"/>
  <c r="S213" i="32"/>
  <c r="S163" i="32"/>
  <c r="S203" i="32"/>
  <c r="S183" i="32"/>
  <c r="S229" i="32"/>
  <c r="S217" i="32"/>
  <c r="S175" i="32"/>
  <c r="S113" i="32"/>
  <c r="S101" i="32"/>
  <c r="S125" i="32"/>
  <c r="S99" i="32"/>
  <c r="S147" i="32"/>
  <c r="S207" i="32"/>
  <c r="S121" i="32"/>
  <c r="S87" i="32"/>
  <c r="S131" i="32"/>
  <c r="S103" i="32"/>
  <c r="S129" i="32"/>
  <c r="S109" i="32"/>
  <c r="S111" i="32"/>
  <c r="S115" i="32"/>
  <c r="S123" i="32"/>
  <c r="S211" i="32"/>
  <c r="S205" i="32"/>
  <c r="S171" i="32"/>
  <c r="S167" i="32"/>
  <c r="S83" i="32"/>
  <c r="S97" i="32"/>
  <c r="S85" i="32"/>
  <c r="S107" i="32"/>
  <c r="S219" i="32"/>
  <c r="S151" i="32"/>
  <c r="S223" i="32"/>
  <c r="S227" i="32"/>
  <c r="S159" i="32"/>
  <c r="S105" i="32"/>
  <c r="S177" i="32" s="1"/>
  <c r="S117" i="32"/>
  <c r="S113" i="33"/>
  <c r="S363" i="39"/>
  <c r="S395" i="39"/>
  <c r="S498" i="39"/>
  <c r="S349" i="39"/>
  <c r="S371" i="39"/>
  <c r="S391" i="39"/>
  <c r="S423" i="39"/>
  <c r="S443" i="39"/>
  <c r="S468" i="39"/>
  <c r="S508" i="39"/>
  <c r="S520" i="39"/>
  <c r="S532" i="39"/>
  <c r="S544" i="39"/>
  <c r="S355" i="39"/>
  <c r="S397" i="39"/>
  <c r="S427" i="39"/>
  <c r="S476" i="39"/>
  <c r="S492" i="39"/>
  <c r="S510" i="39"/>
  <c r="S536" i="39"/>
  <c r="S377" i="39"/>
  <c r="S431" i="39"/>
  <c r="S478" i="39"/>
  <c r="S494" i="39"/>
  <c r="S526" i="39"/>
  <c r="S365" i="39"/>
  <c r="S462" i="39"/>
  <c r="S516" i="39"/>
  <c r="S555" i="39"/>
  <c r="S345" i="39"/>
  <c r="S387" i="39"/>
  <c r="S484" i="39"/>
  <c r="S528" i="39"/>
  <c r="S385" i="39"/>
  <c r="S407" i="39"/>
  <c r="S542" i="39"/>
  <c r="S343" i="39"/>
  <c r="S439" i="39"/>
  <c r="S500" i="39"/>
  <c r="S557" i="39"/>
  <c r="S561" i="39"/>
  <c r="S559" i="39"/>
  <c r="S553" i="39"/>
  <c r="S534" i="39"/>
  <c r="S466" i="39"/>
  <c r="S490" i="39"/>
  <c r="S433" i="39"/>
  <c r="S441" i="39"/>
  <c r="S357" i="39"/>
  <c r="S437" i="39"/>
  <c r="S399" i="39"/>
  <c r="S464" i="39"/>
  <c r="S389" i="39"/>
  <c r="S351" i="39"/>
  <c r="S421" i="39"/>
  <c r="S425" i="39"/>
  <c r="S341" i="39"/>
  <c r="S445" i="39"/>
  <c r="S449" i="39"/>
  <c r="S383" i="39"/>
  <c r="S480" i="39"/>
  <c r="S373" i="39"/>
  <c r="S518" i="39"/>
  <c r="S429" i="39"/>
  <c r="S496" i="39"/>
  <c r="S417" i="39"/>
  <c r="S453" i="39"/>
  <c r="S474" i="39"/>
  <c r="S405" i="39"/>
  <c r="S367" i="39"/>
  <c r="S676" i="39"/>
  <c r="S512" i="39"/>
  <c r="S403" i="39"/>
  <c r="S183" i="37"/>
  <c r="S149" i="37"/>
  <c r="S161" i="37"/>
  <c r="S157" i="37"/>
  <c r="S87" i="37"/>
  <c r="Q349" i="40"/>
  <c r="Q365" i="40"/>
  <c r="Q379" i="40"/>
  <c r="Q391" i="40"/>
  <c r="Q407" i="40"/>
  <c r="Q423" i="40"/>
  <c r="Q431" i="40"/>
  <c r="Q439" i="40"/>
  <c r="Q447" i="40"/>
  <c r="Q455" i="40"/>
  <c r="Q472" i="40"/>
  <c r="Q494" i="40"/>
  <c r="Q512" i="40"/>
  <c r="Q520" i="40"/>
  <c r="Q528" i="40"/>
  <c r="Q536" i="40"/>
  <c r="Q544" i="40"/>
  <c r="Q351" i="40"/>
  <c r="Q367" i="40"/>
  <c r="Q381" i="40"/>
  <c r="Q464" i="40"/>
  <c r="Q480" i="40"/>
  <c r="Q498" i="40"/>
  <c r="Q343" i="40"/>
  <c r="Q383" i="40"/>
  <c r="Q375" i="40"/>
  <c r="Q429" i="40"/>
  <c r="Q526" i="40"/>
  <c r="Q561" i="40"/>
  <c r="Q559" i="40"/>
  <c r="Q555" i="40"/>
  <c r="Q387" i="40"/>
  <c r="Q437" i="40"/>
  <c r="Q534" i="40"/>
  <c r="Q347" i="40"/>
  <c r="Q403" i="40"/>
  <c r="Q445" i="40"/>
  <c r="Q510" i="40"/>
  <c r="Q542" i="40"/>
  <c r="Q363" i="40"/>
  <c r="Q421" i="40"/>
  <c r="Q453" i="40"/>
  <c r="Q518" i="40"/>
  <c r="Q553" i="40"/>
  <c r="Q557" i="40"/>
  <c r="Q359" i="40"/>
  <c r="Q401" i="40"/>
  <c r="Q353" i="40"/>
  <c r="Q357" i="40"/>
  <c r="Q482" i="40"/>
  <c r="Q496" i="40"/>
  <c r="Q377" i="40"/>
  <c r="Q389" i="40"/>
  <c r="Q369" i="40"/>
  <c r="Q500" i="40"/>
  <c r="Q361" i="40"/>
  <c r="Q373" i="40"/>
  <c r="Q492" i="40"/>
  <c r="Q476" i="40"/>
  <c r="Q466" i="40"/>
  <c r="Q345" i="40"/>
  <c r="Q341" i="40"/>
  <c r="Q478" i="40"/>
  <c r="Q393" i="40"/>
  <c r="Q385" i="40"/>
  <c r="Q399" i="40"/>
  <c r="Q405" i="40"/>
  <c r="S472" i="39"/>
  <c r="Q107" i="40"/>
  <c r="Q433" i="40"/>
  <c r="Q508" i="40"/>
  <c r="Q540" i="40"/>
  <c r="S227" i="38"/>
  <c r="S89" i="32"/>
  <c r="Q117" i="39"/>
  <c r="Q353" i="39"/>
  <c r="Q339" i="40"/>
  <c r="Q121" i="38"/>
  <c r="Q105" i="38"/>
  <c r="Q177" i="38" s="1"/>
  <c r="Q115" i="38"/>
  <c r="Q127" i="38"/>
  <c r="Q85" i="38"/>
  <c r="Q113" i="38"/>
  <c r="Q129" i="38"/>
  <c r="Q103" i="38"/>
  <c r="Q123" i="38"/>
  <c r="Q161" i="38"/>
  <c r="Q203" i="38"/>
  <c r="Q165" i="38"/>
  <c r="Q145" i="38"/>
  <c r="Q225" i="38"/>
  <c r="Q209" i="38"/>
  <c r="Q195" i="38"/>
  <c r="Q167" i="38"/>
  <c r="Q229" i="38"/>
  <c r="Q213" i="38"/>
  <c r="Q97" i="38"/>
  <c r="Q227" i="38"/>
  <c r="Q173" i="38"/>
  <c r="Q175" i="38"/>
  <c r="Q205" i="38"/>
  <c r="Q211" i="38"/>
  <c r="Q207" i="38"/>
  <c r="Q149" i="38"/>
  <c r="Q171" i="38"/>
  <c r="Q221" i="38"/>
  <c r="Q219" i="38"/>
  <c r="Q215" i="38"/>
  <c r="Q147" i="38"/>
  <c r="Q89" i="38"/>
  <c r="Q217" i="38"/>
  <c r="Q189" i="38"/>
  <c r="Q191" i="38" s="1"/>
  <c r="Q163" i="38"/>
  <c r="Q169" i="38"/>
  <c r="Q157" i="38"/>
  <c r="Q151" i="38"/>
  <c r="Q183" i="38"/>
  <c r="Q159" i="38"/>
  <c r="Q131" i="38"/>
  <c r="Q107" i="38"/>
  <c r="Q117" i="38"/>
  <c r="Q109" i="38"/>
  <c r="Q111" i="38"/>
  <c r="Q119" i="38"/>
  <c r="Q125" i="38"/>
  <c r="Q99" i="38"/>
  <c r="Q87" i="38"/>
  <c r="Q101" i="38"/>
  <c r="Q652" i="38"/>
  <c r="Q341" i="38"/>
  <c r="Q433" i="38"/>
  <c r="Q464" i="38"/>
  <c r="Q492" i="38"/>
  <c r="Q439" i="38"/>
  <c r="Q343" i="38"/>
  <c r="Q367" i="38"/>
  <c r="Q383" i="38"/>
  <c r="Q443" i="38"/>
  <c r="Q468" i="38"/>
  <c r="Q510" i="38"/>
  <c r="Q526" i="38"/>
  <c r="Q542" i="38"/>
  <c r="Q389" i="38"/>
  <c r="Q423" i="38"/>
  <c r="Q532" i="38"/>
  <c r="Q349" i="38"/>
  <c r="Q371" i="38"/>
  <c r="Q395" i="38"/>
  <c r="Q417" i="38"/>
  <c r="Q449" i="38"/>
  <c r="Q476" i="38"/>
  <c r="Q528" i="38"/>
  <c r="Q516" i="38"/>
  <c r="Q351" i="38"/>
  <c r="Q375" i="38"/>
  <c r="Q437" i="38"/>
  <c r="Q453" i="38"/>
  <c r="Q520" i="38"/>
  <c r="Q553" i="38"/>
  <c r="Q455" i="38"/>
  <c r="Q494" i="38"/>
  <c r="Q403" i="38"/>
  <c r="Q538" i="38"/>
  <c r="Q387" i="38"/>
  <c r="Q339" i="38"/>
  <c r="Q425" i="38"/>
  <c r="Q524" i="38"/>
  <c r="Q363" i="38"/>
  <c r="Q441" i="38"/>
  <c r="Q500" i="38"/>
  <c r="Q557" i="38"/>
  <c r="Q555" i="38"/>
  <c r="Q559" i="38"/>
  <c r="Q561" i="38"/>
  <c r="Q472" i="38"/>
  <c r="Q435" i="38"/>
  <c r="Q385" i="38"/>
  <c r="Q377" i="38"/>
  <c r="Q347" i="38"/>
  <c r="Q536" i="38"/>
  <c r="Q365" i="38"/>
  <c r="Q369" i="38"/>
  <c r="Q361" i="38"/>
  <c r="Q480" i="38"/>
  <c r="Q353" i="38"/>
  <c r="Q345" i="38"/>
  <c r="Q462" i="38"/>
  <c r="Q379" i="38"/>
  <c r="Q496" i="38"/>
  <c r="Q397" i="38"/>
  <c r="Q401" i="38"/>
  <c r="Q393" i="38"/>
  <c r="Q427" i="38"/>
  <c r="Q530" i="38"/>
  <c r="Q379" i="39"/>
  <c r="Q393" i="39"/>
  <c r="S173" i="31"/>
  <c r="P121" i="31"/>
  <c r="Q359" i="38"/>
  <c r="Q478" i="38"/>
  <c r="Q514" i="39"/>
  <c r="S530" i="39"/>
  <c r="S538" i="39"/>
  <c r="Q514" i="40"/>
  <c r="Q546" i="40"/>
  <c r="S219" i="31"/>
  <c r="Q221" i="33"/>
  <c r="C650" i="31"/>
  <c r="I650" i="31" s="1"/>
  <c r="K93" i="59"/>
  <c r="D71" i="20"/>
  <c r="H28" i="70"/>
  <c r="H26" i="70"/>
  <c r="X232" i="17"/>
  <c r="AB232" i="17"/>
  <c r="AF232" i="17"/>
  <c r="V232" i="17"/>
  <c r="Z232" i="17"/>
  <c r="AD232" i="17"/>
  <c r="W232" i="17"/>
  <c r="AA232" i="17"/>
  <c r="AE232" i="17"/>
  <c r="V125" i="17"/>
  <c r="AA125" i="17"/>
  <c r="AB125" i="17"/>
  <c r="X307" i="17"/>
  <c r="AB307" i="17"/>
  <c r="AF307" i="17"/>
  <c r="V163" i="17"/>
  <c r="Z163" i="17"/>
  <c r="AD163" i="17"/>
  <c r="W163" i="17"/>
  <c r="AA163" i="17"/>
  <c r="AE163" i="17"/>
  <c r="X163" i="17"/>
  <c r="AB163" i="17"/>
  <c r="AF163" i="17"/>
  <c r="U163" i="17"/>
  <c r="Y163" i="17"/>
  <c r="AC163" i="17"/>
  <c r="W125" i="17"/>
  <c r="X270" i="17"/>
  <c r="AB270" i="17"/>
  <c r="AF270" i="17"/>
  <c r="U222" i="17"/>
  <c r="Y222" i="17"/>
  <c r="AC222" i="17"/>
  <c r="V222" i="17"/>
  <c r="Z222" i="17"/>
  <c r="AD222" i="17"/>
  <c r="W222" i="17"/>
  <c r="AA222" i="17"/>
  <c r="AE222" i="17"/>
  <c r="X222" i="17"/>
  <c r="AB222" i="17"/>
  <c r="AF222" i="17"/>
  <c r="V261" i="17"/>
  <c r="Z261" i="17"/>
  <c r="AD261" i="17"/>
  <c r="X261" i="17"/>
  <c r="AB261" i="17"/>
  <c r="AF261" i="17"/>
  <c r="U170" i="17"/>
  <c r="Y170" i="17"/>
  <c r="AC170" i="17"/>
  <c r="V170" i="17"/>
  <c r="Z170" i="17"/>
  <c r="AD170" i="17"/>
  <c r="W170" i="17"/>
  <c r="AA170" i="17"/>
  <c r="AE170" i="17"/>
  <c r="X170" i="17"/>
  <c r="AB170" i="17"/>
  <c r="AF170" i="17"/>
  <c r="U238" i="17"/>
  <c r="Y238" i="17"/>
  <c r="AC238" i="17"/>
  <c r="W238" i="17"/>
  <c r="AA238" i="17"/>
  <c r="AE238" i="17"/>
  <c r="X238" i="17"/>
  <c r="AB238" i="17"/>
  <c r="AF238" i="17"/>
  <c r="AD199" i="17"/>
  <c r="W317" i="17"/>
  <c r="AA317" i="17"/>
  <c r="AE317" i="17"/>
  <c r="V258" i="17"/>
  <c r="Z258" i="17"/>
  <c r="AD258" i="17"/>
  <c r="X258" i="17"/>
  <c r="AB258" i="17"/>
  <c r="AF258" i="17"/>
  <c r="U258" i="17"/>
  <c r="Y258" i="17"/>
  <c r="AC258" i="17"/>
  <c r="X259" i="17"/>
  <c r="AB259" i="17"/>
  <c r="AF259" i="17"/>
  <c r="V259" i="17"/>
  <c r="Z259" i="17"/>
  <c r="AD259" i="17"/>
  <c r="V211" i="17"/>
  <c r="Z211" i="17"/>
  <c r="AD211" i="17"/>
  <c r="W211" i="17"/>
  <c r="AA211" i="17"/>
  <c r="AE211" i="17"/>
  <c r="X211" i="17"/>
  <c r="AB211" i="17"/>
  <c r="AF211" i="17"/>
  <c r="U211" i="17"/>
  <c r="Y211" i="17"/>
  <c r="AC211" i="17"/>
  <c r="W251" i="17"/>
  <c r="AA251" i="17"/>
  <c r="AE251" i="17"/>
  <c r="U251" i="17"/>
  <c r="Y251" i="17"/>
  <c r="AC251" i="17"/>
  <c r="V251" i="17"/>
  <c r="Z251" i="17"/>
  <c r="AD251" i="17"/>
  <c r="U284" i="17"/>
  <c r="Y284" i="17"/>
  <c r="AC284" i="17"/>
  <c r="AD226" i="17"/>
  <c r="V283" i="17"/>
  <c r="Z283" i="17"/>
  <c r="AD283" i="17"/>
  <c r="U231" i="17"/>
  <c r="Y231" i="17"/>
  <c r="AC231" i="17"/>
  <c r="V231" i="17"/>
  <c r="Z231" i="17"/>
  <c r="W231" i="17"/>
  <c r="AA231" i="17"/>
  <c r="AE231" i="17"/>
  <c r="X231" i="17"/>
  <c r="AB231" i="17"/>
  <c r="AF231" i="17"/>
  <c r="AE296" i="17"/>
  <c r="X250" i="17"/>
  <c r="AB250" i="17"/>
  <c r="AF250" i="17"/>
  <c r="V250" i="17"/>
  <c r="Z250" i="17"/>
  <c r="AD250" i="17"/>
  <c r="W250" i="17"/>
  <c r="AA250" i="17"/>
  <c r="AE250" i="17"/>
  <c r="W271" i="17"/>
  <c r="AA271" i="17"/>
  <c r="AE271" i="17"/>
  <c r="AA46" i="17"/>
  <c r="Q38" i="44" s="1"/>
  <c r="AB46" i="17"/>
  <c r="R38" i="44" s="1"/>
  <c r="V121" i="17"/>
  <c r="V46" i="17"/>
  <c r="L38" i="44" s="1"/>
  <c r="AD29" i="17"/>
  <c r="V29" i="17"/>
  <c r="L21" i="44" s="1"/>
  <c r="AC150" i="17"/>
  <c r="Y150" i="17"/>
  <c r="U150" i="17"/>
  <c r="AD149" i="17"/>
  <c r="Z149" i="17"/>
  <c r="V149" i="17"/>
  <c r="Y149" i="17"/>
  <c r="AC149" i="17"/>
  <c r="AF148" i="17"/>
  <c r="AB148" i="17"/>
  <c r="X148" i="17"/>
  <c r="AA148" i="17"/>
  <c r="AE148" i="17"/>
  <c r="AF125" i="17"/>
  <c r="X125" i="17"/>
  <c r="AB121" i="17"/>
  <c r="Z118" i="17"/>
  <c r="Z110" i="17"/>
  <c r="AC108" i="17"/>
  <c r="Y108" i="17"/>
  <c r="U108" i="17"/>
  <c r="AB105" i="17"/>
  <c r="AD102" i="17"/>
  <c r="V102" i="17"/>
  <c r="AF46" i="17"/>
  <c r="V38" i="44" s="1"/>
  <c r="X46" i="17"/>
  <c r="N38" i="44" s="1"/>
  <c r="W105" i="17"/>
  <c r="AA29" i="17"/>
  <c r="Q21" i="44" s="1"/>
  <c r="AF150" i="17"/>
  <c r="AB150" i="17"/>
  <c r="AE125" i="17"/>
  <c r="AA121" i="17"/>
  <c r="AF108" i="17"/>
  <c r="AB108" i="17"/>
  <c r="AE46" i="17"/>
  <c r="U38" i="44" s="1"/>
  <c r="W46" i="17"/>
  <c r="Z24" i="17"/>
  <c r="P16" i="44" s="1"/>
  <c r="X118" i="17"/>
  <c r="AE24" i="17"/>
  <c r="U16" i="44" s="1"/>
  <c r="U102" i="17"/>
  <c r="X110" i="17"/>
  <c r="X120" i="17"/>
  <c r="AB120" i="17"/>
  <c r="AF120" i="17"/>
  <c r="W120" i="17"/>
  <c r="AA120" i="17"/>
  <c r="AE120" i="17"/>
  <c r="AC199" i="17"/>
  <c r="AD120" i="17"/>
  <c r="V120" i="17"/>
  <c r="AA115" i="17"/>
  <c r="Y47" i="17"/>
  <c r="O39" i="44" s="1"/>
  <c r="W31" i="17"/>
  <c r="AA31" i="17"/>
  <c r="Q23" i="44" s="1"/>
  <c r="AE31" i="17"/>
  <c r="U23" i="44" s="1"/>
  <c r="X31" i="17"/>
  <c r="N23" i="44" s="1"/>
  <c r="AC31" i="17"/>
  <c r="S23" i="44" s="1"/>
  <c r="V31" i="17"/>
  <c r="L23" i="44" s="1"/>
  <c r="AD31" i="17"/>
  <c r="T23" i="44" s="1"/>
  <c r="Y31" i="17"/>
  <c r="O23" i="44" s="1"/>
  <c r="AF31" i="17"/>
  <c r="V23" i="44" s="1"/>
  <c r="Z31" i="17"/>
  <c r="P23" i="44" s="1"/>
  <c r="U31" i="17"/>
  <c r="K23" i="44" s="1"/>
  <c r="AB31" i="17"/>
  <c r="R23" i="44" s="1"/>
  <c r="AC120" i="17"/>
  <c r="U120" i="17"/>
  <c r="AD47" i="17"/>
  <c r="T39" i="44" s="1"/>
  <c r="V47" i="17"/>
  <c r="L39" i="44" s="1"/>
  <c r="AE199" i="17"/>
  <c r="Z120" i="17"/>
  <c r="AC47" i="17"/>
  <c r="S39" i="44" s="1"/>
  <c r="X47" i="17"/>
  <c r="N39" i="44" s="1"/>
  <c r="AC125" i="17"/>
  <c r="Y125" i="17"/>
  <c r="U125" i="17"/>
  <c r="AC121" i="17"/>
  <c r="Y121" i="17"/>
  <c r="U121" i="17"/>
  <c r="AE118" i="17"/>
  <c r="AA118" i="17"/>
  <c r="W118" i="17"/>
  <c r="AE110" i="17"/>
  <c r="AA110" i="17"/>
  <c r="W110" i="17"/>
  <c r="U109" i="17"/>
  <c r="AD105" i="17"/>
  <c r="Z105" i="17"/>
  <c r="V105" i="17"/>
  <c r="AF104" i="17"/>
  <c r="AB104" i="17"/>
  <c r="X104" i="17"/>
  <c r="AF102" i="17"/>
  <c r="AB102" i="17"/>
  <c r="X102" i="17"/>
  <c r="AE47" i="17"/>
  <c r="U39" i="44" s="1"/>
  <c r="AA47" i="17"/>
  <c r="Q39" i="44" s="1"/>
  <c r="W47" i="17"/>
  <c r="M39" i="44" s="1"/>
  <c r="AC46" i="17"/>
  <c r="S38" i="44" s="1"/>
  <c r="Y46" i="17"/>
  <c r="O38" i="44" s="1"/>
  <c r="U46" i="17"/>
  <c r="K38" i="44" s="1"/>
  <c r="U29" i="17"/>
  <c r="K21" i="44" s="1"/>
  <c r="Y29" i="17"/>
  <c r="O21" i="44" s="1"/>
  <c r="AC29" i="17"/>
  <c r="S21" i="44" s="1"/>
  <c r="X29" i="17"/>
  <c r="N21" i="44" s="1"/>
  <c r="AB29" i="17"/>
  <c r="R21" i="44" s="1"/>
  <c r="AF29" i="17"/>
  <c r="V21" i="44" s="1"/>
  <c r="W29" i="17"/>
  <c r="M21" i="44" s="1"/>
  <c r="AE29" i="17"/>
  <c r="U21" i="44" s="1"/>
  <c r="Z29" i="17"/>
  <c r="P21" i="44" s="1"/>
  <c r="AF147" i="17"/>
  <c r="AB147" i="17"/>
  <c r="AD125" i="17"/>
  <c r="Z125" i="17"/>
  <c r="AD121" i="17"/>
  <c r="Z121" i="17"/>
  <c r="AF118" i="17"/>
  <c r="AB118" i="17"/>
  <c r="AD115" i="17"/>
  <c r="AF110" i="17"/>
  <c r="AB110" i="17"/>
  <c r="AE105" i="17"/>
  <c r="AA105" i="17"/>
  <c r="AC104" i="17"/>
  <c r="Y104" i="17"/>
  <c r="AC102" i="17"/>
  <c r="Y102" i="17"/>
  <c r="AF47" i="17"/>
  <c r="V39" i="44" s="1"/>
  <c r="AB47" i="17"/>
  <c r="R39" i="44" s="1"/>
  <c r="AD46" i="17"/>
  <c r="T38" i="44" s="1"/>
  <c r="Z46" i="17"/>
  <c r="P38" i="44" s="1"/>
  <c r="W30" i="17"/>
  <c r="M22" i="44" s="1"/>
  <c r="U32" i="17"/>
  <c r="K24" i="44" s="1"/>
  <c r="Y32" i="17"/>
  <c r="O24" i="44" s="1"/>
  <c r="AC32" i="17"/>
  <c r="S24" i="44" s="1"/>
  <c r="Z32" i="17"/>
  <c r="P24" i="44" s="1"/>
  <c r="AE32" i="17"/>
  <c r="U24" i="44" s="1"/>
  <c r="V25" i="17"/>
  <c r="L17" i="44" s="1"/>
  <c r="Z25" i="17"/>
  <c r="P17" i="44" s="1"/>
  <c r="AD25" i="17"/>
  <c r="T17" i="44" s="1"/>
  <c r="W25" i="17"/>
  <c r="M17" i="44" s="1"/>
  <c r="AB25" i="17"/>
  <c r="R17" i="44" s="1"/>
  <c r="U25" i="17"/>
  <c r="K17" i="44" s="1"/>
  <c r="AC25" i="17"/>
  <c r="S17" i="44" s="1"/>
  <c r="AA25" i="17"/>
  <c r="Q17" i="44" s="1"/>
  <c r="U24" i="17"/>
  <c r="K16" i="44" s="1"/>
  <c r="Y24" i="17"/>
  <c r="O16" i="44" s="1"/>
  <c r="AC24" i="17"/>
  <c r="V24" i="17"/>
  <c r="L16" i="44" s="1"/>
  <c r="AA24" i="17"/>
  <c r="Q16" i="44" s="1"/>
  <c r="AF24" i="17"/>
  <c r="V16" i="44" s="1"/>
  <c r="W24" i="17"/>
  <c r="M16" i="44" s="1"/>
  <c r="AD24" i="17"/>
  <c r="T16" i="44" s="1"/>
  <c r="AB24" i="17"/>
  <c r="R16" i="44" s="1"/>
  <c r="J464" i="40"/>
  <c r="V281" i="44" s="1"/>
  <c r="N589" i="30"/>
  <c r="I462" i="36"/>
  <c r="J462" i="36" s="1"/>
  <c r="R280" i="44" s="1"/>
  <c r="I167" i="34"/>
  <c r="I167" i="32"/>
  <c r="I167" i="31"/>
  <c r="P167" i="31" s="1"/>
  <c r="M110" i="44" s="1"/>
  <c r="I167" i="38"/>
  <c r="G167" i="38" s="1"/>
  <c r="W319" i="17"/>
  <c r="I462" i="35"/>
  <c r="I462" i="33"/>
  <c r="G462" i="33" s="1"/>
  <c r="I167" i="36"/>
  <c r="P167" i="36" s="1"/>
  <c r="R110" i="44" s="1"/>
  <c r="I167" i="40"/>
  <c r="P167" i="40" s="1"/>
  <c r="V110" i="44" s="1"/>
  <c r="AE319" i="17"/>
  <c r="O591" i="33"/>
  <c r="J542" i="34"/>
  <c r="K255" i="38"/>
  <c r="R221" i="38"/>
  <c r="N129" i="36"/>
  <c r="N129" i="33"/>
  <c r="G42" i="31"/>
  <c r="J56" i="33"/>
  <c r="O168" i="44" s="1"/>
  <c r="Z28" i="17"/>
  <c r="P20" i="44" s="1"/>
  <c r="Y28" i="17"/>
  <c r="O20" i="44" s="1"/>
  <c r="AF28" i="17"/>
  <c r="V20" i="44" s="1"/>
  <c r="AE28" i="17"/>
  <c r="U20" i="44" s="1"/>
  <c r="AA28" i="17"/>
  <c r="Q20" i="44" s="1"/>
  <c r="AC28" i="17"/>
  <c r="S20" i="44" s="1"/>
  <c r="V28" i="17"/>
  <c r="L20" i="44" s="1"/>
  <c r="U28" i="17"/>
  <c r="K20" i="44" s="1"/>
  <c r="X28" i="17"/>
  <c r="N20" i="44" s="1"/>
  <c r="AD28" i="17"/>
  <c r="T20" i="44" s="1"/>
  <c r="W28" i="17"/>
  <c r="M20" i="44" s="1"/>
  <c r="AB28" i="17"/>
  <c r="R20" i="44" s="1"/>
  <c r="P183" i="39"/>
  <c r="I121" i="35"/>
  <c r="I173" i="37"/>
  <c r="P173" i="37" s="1"/>
  <c r="S113" i="44" s="1"/>
  <c r="AA234" i="17"/>
  <c r="X24" i="17"/>
  <c r="N16" i="44" s="1"/>
  <c r="AC207" i="17"/>
  <c r="Y207" i="17"/>
  <c r="G54" i="2"/>
  <c r="J399" i="30"/>
  <c r="N129" i="34"/>
  <c r="R223" i="38"/>
  <c r="G50" i="2"/>
  <c r="I97" i="33"/>
  <c r="I205" i="39"/>
  <c r="I161" i="40"/>
  <c r="G161" i="40" s="1"/>
  <c r="I173" i="40"/>
  <c r="G173" i="40" s="1"/>
  <c r="I171" i="38"/>
  <c r="I476" i="34"/>
  <c r="G476" i="34" s="1"/>
  <c r="I173" i="33"/>
  <c r="I171" i="39"/>
  <c r="I173" i="39"/>
  <c r="P173" i="39" s="1"/>
  <c r="U113" i="44" s="1"/>
  <c r="I474" i="39"/>
  <c r="I161" i="39"/>
  <c r="R211" i="35"/>
  <c r="P78" i="16"/>
  <c r="I161" i="35"/>
  <c r="P161" i="35" s="1"/>
  <c r="Q107" i="44" s="1"/>
  <c r="I97" i="30"/>
  <c r="I161" i="33"/>
  <c r="G161" i="33" s="1"/>
  <c r="I173" i="35"/>
  <c r="P173" i="35" s="1"/>
  <c r="Q113" i="44" s="1"/>
  <c r="U294" i="17"/>
  <c r="I474" i="34"/>
  <c r="J474" i="34" s="1"/>
  <c r="P286" i="44" s="1"/>
  <c r="R189" i="40"/>
  <c r="R191" i="40" s="1"/>
  <c r="R273" i="39"/>
  <c r="I161" i="30"/>
  <c r="I171" i="31"/>
  <c r="P171" i="31" s="1"/>
  <c r="M112" i="44" s="1"/>
  <c r="I173" i="38"/>
  <c r="G173" i="38" s="1"/>
  <c r="I171" i="35"/>
  <c r="I205" i="32"/>
  <c r="G205" i="32" s="1"/>
  <c r="N263" i="36"/>
  <c r="I173" i="36"/>
  <c r="P173" i="36" s="1"/>
  <c r="R113" i="44" s="1"/>
  <c r="I171" i="36"/>
  <c r="P171" i="36" s="1"/>
  <c r="R112" i="44" s="1"/>
  <c r="I171" i="40"/>
  <c r="G171" i="40" s="1"/>
  <c r="AD280" i="17"/>
  <c r="X280" i="17"/>
  <c r="AB280" i="17"/>
  <c r="W280" i="17"/>
  <c r="I161" i="32"/>
  <c r="I474" i="35"/>
  <c r="G474" i="35" s="1"/>
  <c r="O275" i="34"/>
  <c r="AC294" i="17"/>
  <c r="U152" i="17"/>
  <c r="P147" i="35"/>
  <c r="Q101" i="44" s="1"/>
  <c r="R591" i="39"/>
  <c r="AE249" i="17"/>
  <c r="AA302" i="17"/>
  <c r="Y249" i="17"/>
  <c r="J453" i="36"/>
  <c r="R275" i="38"/>
  <c r="I161" i="31"/>
  <c r="I161" i="38"/>
  <c r="P161" i="38" s="1"/>
  <c r="T107" i="44" s="1"/>
  <c r="I171" i="2"/>
  <c r="I121" i="2"/>
  <c r="G121" i="2" s="1"/>
  <c r="I171" i="34"/>
  <c r="P171" i="34" s="1"/>
  <c r="P112" i="44" s="1"/>
  <c r="I171" i="37"/>
  <c r="I121" i="38"/>
  <c r="X300" i="17"/>
  <c r="U154" i="17"/>
  <c r="I470" i="38"/>
  <c r="G470" i="38" s="1"/>
  <c r="R211" i="38"/>
  <c r="U321" i="17"/>
  <c r="U240" i="17"/>
  <c r="G52" i="2"/>
  <c r="N115" i="2"/>
  <c r="K79" i="44" s="1"/>
  <c r="G32" i="39"/>
  <c r="I470" i="37"/>
  <c r="G470" i="37" s="1"/>
  <c r="I87" i="40"/>
  <c r="I87" i="38"/>
  <c r="AE234" i="17"/>
  <c r="I97" i="40"/>
  <c r="N97" i="40" s="1"/>
  <c r="V70" i="44" s="1"/>
  <c r="Y321" i="17"/>
  <c r="I161" i="2"/>
  <c r="G161" i="2" s="1"/>
  <c r="AC202" i="17"/>
  <c r="Y260" i="17"/>
  <c r="Y264" i="17"/>
  <c r="AF201" i="17"/>
  <c r="K283" i="38"/>
  <c r="K277" i="39"/>
  <c r="I87" i="32"/>
  <c r="L87" i="32" s="1"/>
  <c r="N58" i="44" s="1"/>
  <c r="U202" i="17"/>
  <c r="AC152" i="17"/>
  <c r="W104" i="17"/>
  <c r="Y300" i="17"/>
  <c r="AA266" i="17"/>
  <c r="AA294" i="17"/>
  <c r="AC249" i="17"/>
  <c r="X249" i="17"/>
  <c r="AA202" i="17"/>
  <c r="AE261" i="17"/>
  <c r="AC321" i="17"/>
  <c r="Y294" i="17"/>
  <c r="AB249" i="17"/>
  <c r="W249" i="17"/>
  <c r="Y202" i="17"/>
  <c r="I462" i="2"/>
  <c r="AE294" i="17"/>
  <c r="W294" i="17"/>
  <c r="AF249" i="17"/>
  <c r="AA249" i="17"/>
  <c r="U249" i="17"/>
  <c r="AE202" i="17"/>
  <c r="AC300" i="17"/>
  <c r="AD319" i="17"/>
  <c r="Z319" i="17"/>
  <c r="V319" i="17"/>
  <c r="Z313" i="17"/>
  <c r="AF294" i="17"/>
  <c r="AB294" i="17"/>
  <c r="X294" i="17"/>
  <c r="Z255" i="17"/>
  <c r="X32" i="17"/>
  <c r="N24" i="44" s="1"/>
  <c r="AC307" i="17"/>
  <c r="V321" i="17"/>
  <c r="U317" i="17"/>
  <c r="AC319" i="17"/>
  <c r="Y319" i="17"/>
  <c r="U319" i="17"/>
  <c r="AE298" i="17"/>
  <c r="AF319" i="17"/>
  <c r="AB319" i="17"/>
  <c r="AD294" i="17"/>
  <c r="Z294" i="17"/>
  <c r="T75" i="16"/>
  <c r="I22" i="40"/>
  <c r="R22" i="40" s="1"/>
  <c r="V139" i="44" s="1"/>
  <c r="I22" i="2"/>
  <c r="G22" i="2" s="1"/>
  <c r="I163" i="31"/>
  <c r="I163" i="40"/>
  <c r="G163" i="40" s="1"/>
  <c r="Z305" i="17"/>
  <c r="AF321" i="17"/>
  <c r="AB321" i="17"/>
  <c r="X321" i="17"/>
  <c r="AF317" i="17"/>
  <c r="AC313" i="17"/>
  <c r="Y313" i="17"/>
  <c r="U313" i="17"/>
  <c r="AB300" i="17"/>
  <c r="V300" i="17"/>
  <c r="AD260" i="17"/>
  <c r="AD255" i="17"/>
  <c r="Y255" i="17"/>
  <c r="AC264" i="17"/>
  <c r="W259" i="17"/>
  <c r="AB219" i="17"/>
  <c r="U260" i="17"/>
  <c r="V317" i="17"/>
  <c r="W298" i="17"/>
  <c r="AC240" i="17"/>
  <c r="W261" i="17"/>
  <c r="AE321" i="17"/>
  <c r="AA321" i="17"/>
  <c r="W321" i="17"/>
  <c r="AF313" i="17"/>
  <c r="AB313" i="17"/>
  <c r="X313" i="17"/>
  <c r="AF300" i="17"/>
  <c r="Z300" i="17"/>
  <c r="U300" i="17"/>
  <c r="AC255" i="17"/>
  <c r="X255" i="17"/>
  <c r="Y301" i="17"/>
  <c r="AD321" i="17"/>
  <c r="Z321" i="17"/>
  <c r="AE313" i="17"/>
  <c r="AA313" i="17"/>
  <c r="AD300" i="17"/>
  <c r="AB255" i="17"/>
  <c r="AD212" i="17"/>
  <c r="AE121" i="17"/>
  <c r="U201" i="17"/>
  <c r="W322" i="17"/>
  <c r="I195" i="40"/>
  <c r="I195" i="2"/>
  <c r="I195" i="30"/>
  <c r="I195" i="32"/>
  <c r="I117" i="37"/>
  <c r="I117" i="2"/>
  <c r="I117" i="40"/>
  <c r="I117" i="36"/>
  <c r="N117" i="36" s="1"/>
  <c r="R80" i="44" s="1"/>
  <c r="I117" i="31"/>
  <c r="AA322" i="17"/>
  <c r="AB317" i="17"/>
  <c r="AE314" i="17"/>
  <c r="AA314" i="17"/>
  <c r="W314" i="17"/>
  <c r="AD301" i="17"/>
  <c r="AB298" i="17"/>
  <c r="AC260" i="17"/>
  <c r="X260" i="17"/>
  <c r="AE259" i="17"/>
  <c r="AA152" i="17"/>
  <c r="W32" i="17"/>
  <c r="M24" i="44" s="1"/>
  <c r="X121" i="17"/>
  <c r="W260" i="17"/>
  <c r="Z317" i="17"/>
  <c r="AD314" i="17"/>
  <c r="Z314" i="17"/>
  <c r="V314" i="17"/>
  <c r="X298" i="17"/>
  <c r="AB260" i="17"/>
  <c r="V260" i="17"/>
  <c r="AC154" i="17"/>
  <c r="Y152" i="17"/>
  <c r="AF32" i="17"/>
  <c r="V24" i="44" s="1"/>
  <c r="AE108" i="17"/>
  <c r="W234" i="17"/>
  <c r="AC314" i="17"/>
  <c r="Y314" i="17"/>
  <c r="AF298" i="17"/>
  <c r="AF260" i="17"/>
  <c r="Z260" i="17"/>
  <c r="Y154" i="17"/>
  <c r="AE152" i="17"/>
  <c r="W108" i="17"/>
  <c r="AB32" i="17"/>
  <c r="R24" i="44" s="1"/>
  <c r="X201" i="17"/>
  <c r="Z290" i="17"/>
  <c r="V284" i="17"/>
  <c r="U168" i="17"/>
  <c r="AC261" i="17"/>
  <c r="AA235" i="17"/>
  <c r="I482" i="35"/>
  <c r="Z326" i="17"/>
  <c r="U326" i="17"/>
  <c r="I209" i="38"/>
  <c r="R209" i="38" s="1"/>
  <c r="T132" i="44" s="1"/>
  <c r="U320" i="17"/>
  <c r="Y320" i="17"/>
  <c r="AC320" i="17"/>
  <c r="Y268" i="17"/>
  <c r="U312" i="17"/>
  <c r="Y312" i="17"/>
  <c r="AC312" i="17"/>
  <c r="V312" i="17"/>
  <c r="Z312" i="17"/>
  <c r="AD312" i="17"/>
  <c r="W312" i="17"/>
  <c r="AA312" i="17"/>
  <c r="AE312" i="17"/>
  <c r="X312" i="17"/>
  <c r="AB312" i="17"/>
  <c r="AF312" i="17"/>
  <c r="Y148" i="17"/>
  <c r="I159" i="34"/>
  <c r="P159" i="34" s="1"/>
  <c r="P106" i="44" s="1"/>
  <c r="I159" i="37"/>
  <c r="G159" i="37" s="1"/>
  <c r="I159" i="2"/>
  <c r="P159" i="2" s="1"/>
  <c r="K106" i="44" s="1"/>
  <c r="I159" i="33"/>
  <c r="P159" i="33" s="1"/>
  <c r="O106" i="44" s="1"/>
  <c r="U305" i="17"/>
  <c r="Z263" i="17"/>
  <c r="V307" i="17"/>
  <c r="AA284" i="17"/>
  <c r="U235" i="17"/>
  <c r="Z267" i="17"/>
  <c r="AC201" i="17"/>
  <c r="AF154" i="17"/>
  <c r="AB154" i="17"/>
  <c r="X154" i="17"/>
  <c r="AC155" i="17"/>
  <c r="Y250" i="17"/>
  <c r="Y208" i="17"/>
  <c r="AA201" i="17"/>
  <c r="AE154" i="17"/>
  <c r="AA154" i="17"/>
  <c r="W154" i="17"/>
  <c r="V228" i="17"/>
  <c r="Y240" i="17"/>
  <c r="AC280" i="17"/>
  <c r="Y280" i="17"/>
  <c r="AE260" i="17"/>
  <c r="AA260" i="17"/>
  <c r="AD249" i="17"/>
  <c r="Z249" i="17"/>
  <c r="AD154" i="17"/>
  <c r="Z154" i="17"/>
  <c r="U264" i="17"/>
  <c r="AA298" i="17"/>
  <c r="W301" i="17"/>
  <c r="AA301" i="17"/>
  <c r="AE301" i="17"/>
  <c r="AB296" i="17"/>
  <c r="AA307" i="17"/>
  <c r="Y305" i="17"/>
  <c r="W302" i="17"/>
  <c r="AC301" i="17"/>
  <c r="X301" i="17"/>
  <c r="Z296" i="17"/>
  <c r="AF284" i="17"/>
  <c r="Y235" i="17"/>
  <c r="V152" i="17"/>
  <c r="Z152" i="17"/>
  <c r="AD152" i="17"/>
  <c r="X152" i="17"/>
  <c r="AB152" i="17"/>
  <c r="AF152" i="17"/>
  <c r="U261" i="17"/>
  <c r="V235" i="17"/>
  <c r="Z235" i="17"/>
  <c r="AD235" i="17"/>
  <c r="X235" i="17"/>
  <c r="AB235" i="17"/>
  <c r="AF235" i="17"/>
  <c r="W307" i="17"/>
  <c r="AD305" i="17"/>
  <c r="V305" i="17"/>
  <c r="AB301" i="17"/>
  <c r="V301" i="17"/>
  <c r="Y296" i="17"/>
  <c r="AE284" i="17"/>
  <c r="AE235" i="17"/>
  <c r="W235" i="17"/>
  <c r="W201" i="17"/>
  <c r="AB201" i="17"/>
  <c r="Y201" i="17"/>
  <c r="AE201" i="17"/>
  <c r="Y259" i="17"/>
  <c r="W300" i="17"/>
  <c r="AA300" i="17"/>
  <c r="AE300" i="17"/>
  <c r="W255" i="17"/>
  <c r="AA255" i="17"/>
  <c r="AE255" i="17"/>
  <c r="AE205" i="17"/>
  <c r="X202" i="17"/>
  <c r="AB202" i="17"/>
  <c r="AF202" i="17"/>
  <c r="V202" i="17"/>
  <c r="Z202" i="17"/>
  <c r="AD202" i="17"/>
  <c r="AC305" i="17"/>
  <c r="AE302" i="17"/>
  <c r="AF301" i="17"/>
  <c r="Z301" i="17"/>
  <c r="AD296" i="17"/>
  <c r="Z284" i="17"/>
  <c r="AC235" i="17"/>
  <c r="AF219" i="17"/>
  <c r="X219" i="17"/>
  <c r="AD148" i="17"/>
  <c r="V148" i="17"/>
  <c r="AA270" i="17"/>
  <c r="AD32" i="17"/>
  <c r="T24" i="44" s="1"/>
  <c r="V32" i="17"/>
  <c r="L24" i="44" s="1"/>
  <c r="U301" i="17"/>
  <c r="Z238" i="17"/>
  <c r="AF121" i="17"/>
  <c r="V320" i="17"/>
  <c r="X322" i="17"/>
  <c r="AE104" i="17"/>
  <c r="X269" i="17"/>
  <c r="AB269" i="17"/>
  <c r="AF269" i="17"/>
  <c r="U269" i="17"/>
  <c r="Y269" i="17"/>
  <c r="AC269" i="17"/>
  <c r="V269" i="17"/>
  <c r="Z269" i="17"/>
  <c r="AD269" i="17"/>
  <c r="W269" i="17"/>
  <c r="AA269" i="17"/>
  <c r="AE269" i="17"/>
  <c r="U271" i="17"/>
  <c r="Z271" i="17"/>
  <c r="AF271" i="17"/>
  <c r="V271" i="17"/>
  <c r="AB271" i="17"/>
  <c r="X271" i="17"/>
  <c r="AC271" i="17"/>
  <c r="Y271" i="17"/>
  <c r="AD271" i="17"/>
  <c r="Z47" i="17"/>
  <c r="P39" i="44" s="1"/>
  <c r="U47" i="17"/>
  <c r="K39" i="44" s="1"/>
  <c r="U110" i="17"/>
  <c r="AE102" i="17"/>
  <c r="AA108" i="17"/>
  <c r="Y279" i="17"/>
  <c r="AB279" i="17"/>
  <c r="U279" i="17"/>
  <c r="AC279" i="17"/>
  <c r="V155" i="17"/>
  <c r="Z155" i="17"/>
  <c r="AD155" i="17"/>
  <c r="W155" i="17"/>
  <c r="AA155" i="17"/>
  <c r="AE155" i="17"/>
  <c r="X155" i="17"/>
  <c r="AB155" i="17"/>
  <c r="AF155" i="17"/>
  <c r="W149" i="17"/>
  <c r="AE149" i="17"/>
  <c r="U149" i="17"/>
  <c r="X149" i="17"/>
  <c r="AF149" i="17"/>
  <c r="AA149" i="17"/>
  <c r="X251" i="17"/>
  <c r="AB251" i="17"/>
  <c r="AF251" i="17"/>
  <c r="W225" i="17"/>
  <c r="Z147" i="17"/>
  <c r="AD147" i="17"/>
  <c r="U147" i="17"/>
  <c r="AE147" i="17"/>
  <c r="W290" i="17"/>
  <c r="AA290" i="17"/>
  <c r="AE290" i="17"/>
  <c r="X290" i="17"/>
  <c r="AB290" i="17"/>
  <c r="AF290" i="17"/>
  <c r="U290" i="17"/>
  <c r="Y290" i="17"/>
  <c r="AC290" i="17"/>
  <c r="U205" i="17"/>
  <c r="AA205" i="17"/>
  <c r="AF205" i="17"/>
  <c r="W205" i="17"/>
  <c r="AB205" i="17"/>
  <c r="X205" i="17"/>
  <c r="AC205" i="17"/>
  <c r="V268" i="17"/>
  <c r="Z268" i="17"/>
  <c r="AD268" i="17"/>
  <c r="W268" i="17"/>
  <c r="AA268" i="17"/>
  <c r="AE268" i="17"/>
  <c r="X268" i="17"/>
  <c r="AB268" i="17"/>
  <c r="AF268" i="17"/>
  <c r="W150" i="17"/>
  <c r="AE150" i="17"/>
  <c r="Z150" i="17"/>
  <c r="AA150" i="17"/>
  <c r="X247" i="17"/>
  <c r="AB247" i="17"/>
  <c r="W276" i="17"/>
  <c r="AA276" i="17"/>
  <c r="AE276" i="17"/>
  <c r="X276" i="17"/>
  <c r="AB276" i="17"/>
  <c r="AF276" i="17"/>
  <c r="U276" i="17"/>
  <c r="Y276" i="17"/>
  <c r="AC276" i="17"/>
  <c r="W267" i="17"/>
  <c r="AA267" i="17"/>
  <c r="AE267" i="17"/>
  <c r="X267" i="17"/>
  <c r="AB267" i="17"/>
  <c r="AF267" i="17"/>
  <c r="U267" i="17"/>
  <c r="Y267" i="17"/>
  <c r="AC267" i="17"/>
  <c r="V254" i="17"/>
  <c r="Z254" i="17"/>
  <c r="W175" i="17"/>
  <c r="AA175" i="17"/>
  <c r="AE175" i="17"/>
  <c r="X175" i="17"/>
  <c r="AB175" i="17"/>
  <c r="AF175" i="17"/>
  <c r="U175" i="17"/>
  <c r="Y175" i="17"/>
  <c r="AC175" i="17"/>
  <c r="AC283" i="17"/>
  <c r="W283" i="17"/>
  <c r="X283" i="17"/>
  <c r="U208" i="17"/>
  <c r="Z208" i="17"/>
  <c r="AF208" i="17"/>
  <c r="V208" i="17"/>
  <c r="AB208" i="17"/>
  <c r="X208" i="17"/>
  <c r="AC208" i="17"/>
  <c r="U272" i="17"/>
  <c r="Y272" i="17"/>
  <c r="AC272" i="17"/>
  <c r="V272" i="17"/>
  <c r="Z272" i="17"/>
  <c r="AD272" i="17"/>
  <c r="W272" i="17"/>
  <c r="AA272" i="17"/>
  <c r="AE272" i="17"/>
  <c r="AC270" i="17"/>
  <c r="V270" i="17"/>
  <c r="W270" i="17"/>
  <c r="U285" i="17"/>
  <c r="Y285" i="17"/>
  <c r="AC285" i="17"/>
  <c r="V285" i="17"/>
  <c r="Z285" i="17"/>
  <c r="AD285" i="17"/>
  <c r="W285" i="17"/>
  <c r="AA285" i="17"/>
  <c r="AE285" i="17"/>
  <c r="X266" i="17"/>
  <c r="AB266" i="17"/>
  <c r="AF266" i="17"/>
  <c r="U266" i="17"/>
  <c r="Y266" i="17"/>
  <c r="AC266" i="17"/>
  <c r="V266" i="17"/>
  <c r="Z266" i="17"/>
  <c r="AD266" i="17"/>
  <c r="V168" i="17"/>
  <c r="Z168" i="17"/>
  <c r="AD168" i="17"/>
  <c r="W168" i="17"/>
  <c r="AA168" i="17"/>
  <c r="AE168" i="17"/>
  <c r="X168" i="17"/>
  <c r="AB168" i="17"/>
  <c r="AF168" i="17"/>
  <c r="U277" i="17"/>
  <c r="Y277" i="17"/>
  <c r="AC277" i="17"/>
  <c r="V277" i="17"/>
  <c r="Z277" i="17"/>
  <c r="AD277" i="17"/>
  <c r="W277" i="17"/>
  <c r="AA277" i="17"/>
  <c r="AE277" i="17"/>
  <c r="Y223" i="17"/>
  <c r="AD326" i="17"/>
  <c r="AD322" i="17"/>
  <c r="Z322" i="17"/>
  <c r="V322" i="17"/>
  <c r="AF320" i="17"/>
  <c r="AB320" i="17"/>
  <c r="X320" i="17"/>
  <c r="AD302" i="17"/>
  <c r="Z302" i="17"/>
  <c r="V302" i="17"/>
  <c r="V290" i="17"/>
  <c r="AF285" i="17"/>
  <c r="AF279" i="17"/>
  <c r="AF277" i="17"/>
  <c r="AD276" i="17"/>
  <c r="U268" i="17"/>
  <c r="V267" i="17"/>
  <c r="W266" i="17"/>
  <c r="Y205" i="17"/>
  <c r="Z175" i="17"/>
  <c r="Y155" i="17"/>
  <c r="AB149" i="17"/>
  <c r="AA258" i="17"/>
  <c r="AE258" i="17"/>
  <c r="V212" i="17"/>
  <c r="Z212" i="17"/>
  <c r="V264" i="17"/>
  <c r="Z264" i="17"/>
  <c r="AD264" i="17"/>
  <c r="W264" i="17"/>
  <c r="AA264" i="17"/>
  <c r="AE264" i="17"/>
  <c r="X264" i="17"/>
  <c r="AB264" i="17"/>
  <c r="AF264" i="17"/>
  <c r="X234" i="17"/>
  <c r="AB234" i="17"/>
  <c r="AF234" i="17"/>
  <c r="U234" i="17"/>
  <c r="Y234" i="17"/>
  <c r="AC234" i="17"/>
  <c r="V234" i="17"/>
  <c r="Z234" i="17"/>
  <c r="AD234" i="17"/>
  <c r="V110" i="17"/>
  <c r="AC322" i="17"/>
  <c r="Y322" i="17"/>
  <c r="U322" i="17"/>
  <c r="AE320" i="17"/>
  <c r="AA320" i="17"/>
  <c r="W320" i="17"/>
  <c r="AC302" i="17"/>
  <c r="Y302" i="17"/>
  <c r="U302" i="17"/>
  <c r="AB285" i="17"/>
  <c r="X279" i="17"/>
  <c r="AB277" i="17"/>
  <c r="Z276" i="17"/>
  <c r="AF272" i="17"/>
  <c r="AF247" i="17"/>
  <c r="V175" i="17"/>
  <c r="AC168" i="17"/>
  <c r="U155" i="17"/>
  <c r="AD150" i="17"/>
  <c r="U219" i="17"/>
  <c r="Y219" i="17"/>
  <c r="AC219" i="17"/>
  <c r="V219" i="17"/>
  <c r="Z219" i="17"/>
  <c r="AD219" i="17"/>
  <c r="W219" i="17"/>
  <c r="AA219" i="17"/>
  <c r="AE219" i="17"/>
  <c r="U263" i="17"/>
  <c r="AC263" i="17"/>
  <c r="V263" i="17"/>
  <c r="AD263" i="17"/>
  <c r="Y263" i="17"/>
  <c r="AB326" i="17"/>
  <c r="AF322" i="17"/>
  <c r="AB322" i="17"/>
  <c r="AD320" i="17"/>
  <c r="Z320" i="17"/>
  <c r="AF302" i="17"/>
  <c r="AB302" i="17"/>
  <c r="AD290" i="17"/>
  <c r="X285" i="17"/>
  <c r="AB283" i="17"/>
  <c r="X277" i="17"/>
  <c r="V276" i="17"/>
  <c r="AB272" i="17"/>
  <c r="AC268" i="17"/>
  <c r="AD267" i="17"/>
  <c r="AE266" i="17"/>
  <c r="AD254" i="17"/>
  <c r="AD208" i="17"/>
  <c r="Y168" i="17"/>
  <c r="V150" i="17"/>
  <c r="Y147" i="17"/>
  <c r="Z228" i="17"/>
  <c r="AD228" i="17"/>
  <c r="AC110" i="17"/>
  <c r="W121" i="17"/>
  <c r="AC232" i="17"/>
  <c r="W258" i="17"/>
  <c r="V201" i="17"/>
  <c r="X150" i="17"/>
  <c r="Y118" i="17"/>
  <c r="V205" i="17"/>
  <c r="W109" i="17"/>
  <c r="W208" i="17"/>
  <c r="Z148" i="17"/>
  <c r="Y120" i="17"/>
  <c r="V118" i="17"/>
  <c r="W102" i="17"/>
  <c r="X147" i="17"/>
  <c r="X317" i="17"/>
  <c r="AC317" i="17"/>
  <c r="Y317" i="17"/>
  <c r="AD317" i="17"/>
  <c r="AA259" i="17"/>
  <c r="U259" i="17"/>
  <c r="AC259" i="17"/>
  <c r="AD238" i="17"/>
  <c r="V238" i="17"/>
  <c r="W212" i="17"/>
  <c r="AA212" i="17"/>
  <c r="AE212" i="17"/>
  <c r="X212" i="17"/>
  <c r="AB212" i="17"/>
  <c r="AF212" i="17"/>
  <c r="U212" i="17"/>
  <c r="Y212" i="17"/>
  <c r="AC212" i="17"/>
  <c r="AC250" i="17"/>
  <c r="AD231" i="17"/>
  <c r="U105" i="17"/>
  <c r="X105" i="17"/>
  <c r="Y105" i="17"/>
  <c r="AC105" i="17"/>
  <c r="AF105" i="17"/>
  <c r="AB304" i="17"/>
  <c r="W305" i="17"/>
  <c r="AA305" i="17"/>
  <c r="AE305" i="17"/>
  <c r="X305" i="17"/>
  <c r="AB305" i="17"/>
  <c r="AF305" i="17"/>
  <c r="AA326" i="17"/>
  <c r="AE326" i="17"/>
  <c r="V240" i="17"/>
  <c r="Z240" i="17"/>
  <c r="AD240" i="17"/>
  <c r="W240" i="17"/>
  <c r="AA240" i="17"/>
  <c r="AE240" i="17"/>
  <c r="X240" i="17"/>
  <c r="AB240" i="17"/>
  <c r="AF240" i="17"/>
  <c r="U298" i="17"/>
  <c r="Y298" i="17"/>
  <c r="AC298" i="17"/>
  <c r="V298" i="17"/>
  <c r="Z298" i="17"/>
  <c r="AD298" i="17"/>
  <c r="V279" i="17"/>
  <c r="Z279" i="17"/>
  <c r="AD279" i="17"/>
  <c r="W279" i="17"/>
  <c r="AA279" i="17"/>
  <c r="AE279" i="17"/>
  <c r="Y225" i="17"/>
  <c r="U225" i="17"/>
  <c r="AA225" i="17"/>
  <c r="U247" i="17"/>
  <c r="Y247" i="17"/>
  <c r="AC247" i="17"/>
  <c r="V247" i="17"/>
  <c r="Z247" i="17"/>
  <c r="AD247" i="17"/>
  <c r="W247" i="17"/>
  <c r="AA247" i="17"/>
  <c r="AE247" i="17"/>
  <c r="W228" i="17"/>
  <c r="AA228" i="17"/>
  <c r="AE228" i="17"/>
  <c r="X228" i="17"/>
  <c r="AB228" i="17"/>
  <c r="AF228" i="17"/>
  <c r="U228" i="17"/>
  <c r="Y228" i="17"/>
  <c r="AC228" i="17"/>
  <c r="U250" i="17"/>
  <c r="W263" i="17"/>
  <c r="AA263" i="17"/>
  <c r="AE263" i="17"/>
  <c r="X263" i="17"/>
  <c r="AB263" i="17"/>
  <c r="AF263" i="17"/>
  <c r="W284" i="17"/>
  <c r="AB284" i="17"/>
  <c r="X284" i="17"/>
  <c r="AD284" i="17"/>
  <c r="Y307" i="17"/>
  <c r="AD307" i="17"/>
  <c r="U307" i="17"/>
  <c r="Z307" i="17"/>
  <c r="AE307" i="17"/>
  <c r="W254" i="17"/>
  <c r="AA254" i="17"/>
  <c r="AE254" i="17"/>
  <c r="X254" i="17"/>
  <c r="AB254" i="17"/>
  <c r="AF254" i="17"/>
  <c r="U254" i="17"/>
  <c r="Y254" i="17"/>
  <c r="AC254" i="17"/>
  <c r="Y261" i="17"/>
  <c r="AA261" i="17"/>
  <c r="U232" i="17"/>
  <c r="Y232" i="17"/>
  <c r="Y283" i="17"/>
  <c r="AE283" i="17"/>
  <c r="U283" i="17"/>
  <c r="AA283" i="17"/>
  <c r="AF283" i="17"/>
  <c r="V223" i="17"/>
  <c r="AD223" i="17"/>
  <c r="W223" i="17"/>
  <c r="AA223" i="17"/>
  <c r="X223" i="17"/>
  <c r="AB223" i="17"/>
  <c r="AF223" i="17"/>
  <c r="Y270" i="17"/>
  <c r="AD270" i="17"/>
  <c r="U270" i="17"/>
  <c r="Z270" i="17"/>
  <c r="AE270" i="17"/>
  <c r="AC118" i="17"/>
  <c r="Z108" i="17"/>
  <c r="Z104" i="17"/>
  <c r="U104" i="17"/>
  <c r="X108" i="17"/>
  <c r="W148" i="17"/>
  <c r="X25" i="17"/>
  <c r="N17" i="44" s="1"/>
  <c r="Y25" i="17"/>
  <c r="O17" i="44" s="1"/>
  <c r="AE25" i="17"/>
  <c r="U17" i="44" s="1"/>
  <c r="AF25" i="17"/>
  <c r="V17" i="44" s="1"/>
  <c r="AC148" i="17"/>
  <c r="U148" i="17"/>
  <c r="AC147" i="17"/>
  <c r="W147" i="17"/>
  <c r="U118" i="17"/>
  <c r="AD110" i="17"/>
  <c r="AD108" i="17"/>
  <c r="V108" i="17"/>
  <c r="AD104" i="17"/>
  <c r="V104" i="17"/>
  <c r="Z102" i="17"/>
  <c r="AA102" i="17"/>
  <c r="Y110" i="17"/>
  <c r="AE208" i="17"/>
  <c r="AA208" i="17"/>
  <c r="AD205" i="17"/>
  <c r="Z205" i="17"/>
  <c r="AD201" i="17"/>
  <c r="Z201" i="17"/>
  <c r="AA147" i="17"/>
  <c r="V147" i="17"/>
  <c r="AD118" i="17"/>
  <c r="I470" i="30"/>
  <c r="J470" i="30" s="1"/>
  <c r="L284" i="44" s="1"/>
  <c r="I173" i="31"/>
  <c r="G173" i="31" s="1"/>
  <c r="N131" i="33"/>
  <c r="O87" i="44" s="1"/>
  <c r="N113" i="30"/>
  <c r="L78" i="44" s="1"/>
  <c r="N107" i="34"/>
  <c r="R221" i="40"/>
  <c r="I478" i="34"/>
  <c r="G478" i="34" s="1"/>
  <c r="I209" i="37"/>
  <c r="G209" i="37" s="1"/>
  <c r="I478" i="36"/>
  <c r="J478" i="36" s="1"/>
  <c r="R288" i="44" s="1"/>
  <c r="M84" i="16"/>
  <c r="I209" i="31"/>
  <c r="R209" i="31" s="1"/>
  <c r="M132" i="44" s="1"/>
  <c r="I476" i="31"/>
  <c r="G476" i="31" s="1"/>
  <c r="N591" i="32"/>
  <c r="O589" i="32"/>
  <c r="O277" i="32"/>
  <c r="I157" i="37"/>
  <c r="P157" i="37" s="1"/>
  <c r="S105" i="44" s="1"/>
  <c r="I219" i="38"/>
  <c r="G219" i="38" s="1"/>
  <c r="I219" i="36"/>
  <c r="G219" i="36" s="1"/>
  <c r="I123" i="34"/>
  <c r="G123" i="34" s="1"/>
  <c r="I470" i="2"/>
  <c r="I484" i="31"/>
  <c r="G484" i="31" s="1"/>
  <c r="I219" i="40"/>
  <c r="R219" i="40" s="1"/>
  <c r="V137" i="44" s="1"/>
  <c r="I219" i="31"/>
  <c r="G219" i="31" s="1"/>
  <c r="I219" i="2"/>
  <c r="G219" i="2" s="1"/>
  <c r="R189" i="38"/>
  <c r="R191" i="38" s="1"/>
  <c r="I191" i="2"/>
  <c r="R211" i="30"/>
  <c r="G52" i="33"/>
  <c r="R229" i="31"/>
  <c r="R225" i="39"/>
  <c r="N115" i="37"/>
  <c r="S79" i="44" s="1"/>
  <c r="I123" i="2"/>
  <c r="N123" i="2" s="1"/>
  <c r="K83" i="44" s="1"/>
  <c r="I123" i="38"/>
  <c r="N123" i="38" s="1"/>
  <c r="T83" i="44" s="1"/>
  <c r="AD313" i="17"/>
  <c r="R221" i="30"/>
  <c r="Q646" i="39"/>
  <c r="Q654" i="39"/>
  <c r="Q662" i="39"/>
  <c r="Q670" i="39"/>
  <c r="U316" i="17"/>
  <c r="AA316" i="17"/>
  <c r="AF316" i="17"/>
  <c r="W316" i="17"/>
  <c r="AB316" i="17"/>
  <c r="U315" i="17"/>
  <c r="AC315" i="17"/>
  <c r="X315" i="17"/>
  <c r="AD315" i="17"/>
  <c r="F1507" i="5"/>
  <c r="F2727" i="5"/>
  <c r="Q42" i="32"/>
  <c r="F2663" i="5"/>
  <c r="F2647" i="5"/>
  <c r="F2640" i="5"/>
  <c r="F2633" i="5"/>
  <c r="F2538" i="5"/>
  <c r="F2602" i="5"/>
  <c r="F2570" i="5"/>
  <c r="F2673" i="5"/>
  <c r="F2563" i="5"/>
  <c r="AE327" i="17"/>
  <c r="AB327" i="17"/>
  <c r="X323" i="17"/>
  <c r="AF323" i="17"/>
  <c r="Y323" i="17"/>
  <c r="AC316" i="17"/>
  <c r="AF315" i="17"/>
  <c r="F2595" i="5"/>
  <c r="V291" i="17"/>
  <c r="Z291" i="17"/>
  <c r="AD291" i="17"/>
  <c r="W291" i="17"/>
  <c r="AA291" i="17"/>
  <c r="AE291" i="17"/>
  <c r="W282" i="17"/>
  <c r="AE282" i="17"/>
  <c r="Z282" i="17"/>
  <c r="AF282" i="17"/>
  <c r="S56" i="35"/>
  <c r="P40" i="35"/>
  <c r="R32" i="35"/>
  <c r="S24" i="35"/>
  <c r="Q28" i="35"/>
  <c r="P20" i="32"/>
  <c r="F2586" i="5"/>
  <c r="F2735" i="5"/>
  <c r="F2740" i="5"/>
  <c r="F2719" i="5"/>
  <c r="F2700" i="5"/>
  <c r="F2579" i="5"/>
  <c r="Y316" i="17"/>
  <c r="Z315" i="17"/>
  <c r="Z297" i="17"/>
  <c r="Y297" i="17"/>
  <c r="AD297" i="17"/>
  <c r="AB224" i="17"/>
  <c r="AF204" i="17"/>
  <c r="Y204" i="17"/>
  <c r="AD122" i="17"/>
  <c r="K42" i="34"/>
  <c r="K26" i="34"/>
  <c r="P44" i="32"/>
  <c r="F2627" i="5"/>
  <c r="F2616" i="5"/>
  <c r="F2591" i="5"/>
  <c r="F2614" i="5"/>
  <c r="F1865" i="5"/>
  <c r="F2539" i="5"/>
  <c r="X224" i="17"/>
  <c r="AE204" i="17"/>
  <c r="W204" i="17"/>
  <c r="Y122" i="17"/>
  <c r="AB113" i="17"/>
  <c r="AF111" i="17"/>
  <c r="AD41" i="17"/>
  <c r="T33" i="44" s="1"/>
  <c r="AB40" i="17"/>
  <c r="R32" i="44" s="1"/>
  <c r="AC35" i="17"/>
  <c r="S27" i="44" s="1"/>
  <c r="X35" i="17"/>
  <c r="N27" i="44" s="1"/>
  <c r="AD27" i="17"/>
  <c r="T19" i="44" s="1"/>
  <c r="F2572" i="5"/>
  <c r="F2603" i="5"/>
  <c r="F2554" i="5"/>
  <c r="F2634" i="5"/>
  <c r="F2641" i="5"/>
  <c r="F2625" i="5"/>
  <c r="F2612" i="5"/>
  <c r="F2589" i="5"/>
  <c r="F2583" i="5"/>
  <c r="F2630" i="5"/>
  <c r="F2664" i="5"/>
  <c r="F2674" i="5"/>
  <c r="F2667" i="5"/>
  <c r="F2705" i="5"/>
  <c r="F2742" i="5"/>
  <c r="F2746" i="5"/>
  <c r="F2750" i="5"/>
  <c r="F2754" i="5"/>
  <c r="F2758" i="5"/>
  <c r="F2762" i="5"/>
  <c r="Y237" i="17"/>
  <c r="AF224" i="17"/>
  <c r="U224" i="17"/>
  <c r="AB214" i="17"/>
  <c r="AB204" i="17"/>
  <c r="U204" i="17"/>
  <c r="AB157" i="17"/>
  <c r="AB124" i="17"/>
  <c r="U122" i="17"/>
  <c r="X113" i="17"/>
  <c r="AC111" i="17"/>
  <c r="L159" i="17"/>
  <c r="AD51" i="17"/>
  <c r="T43" i="44" s="1"/>
  <c r="X43" i="17"/>
  <c r="N35" i="44" s="1"/>
  <c r="Y41" i="17"/>
  <c r="O33" i="44" s="1"/>
  <c r="U40" i="17"/>
  <c r="K32" i="44" s="1"/>
  <c r="AB35" i="17"/>
  <c r="R27" i="44" s="1"/>
  <c r="V35" i="17"/>
  <c r="L27" i="44" s="1"/>
  <c r="X314" i="17"/>
  <c r="Y265" i="17"/>
  <c r="C351" i="15"/>
  <c r="C650" i="38"/>
  <c r="I650" i="38" s="1"/>
  <c r="G650" i="38" s="1"/>
  <c r="C650" i="35"/>
  <c r="I650" i="35" s="1"/>
  <c r="C650" i="34"/>
  <c r="I650" i="34" s="1"/>
  <c r="J650" i="34" s="1"/>
  <c r="L93" i="59"/>
  <c r="M93" i="59" s="1"/>
  <c r="D89" i="59"/>
  <c r="M89" i="59"/>
  <c r="D66" i="59"/>
  <c r="D69" i="59" s="1"/>
  <c r="O52" i="39"/>
  <c r="O44" i="39"/>
  <c r="O36" i="39"/>
  <c r="S34" i="30"/>
  <c r="S26" i="30"/>
  <c r="C591" i="2"/>
  <c r="C591" i="37"/>
  <c r="I591" i="37" s="1"/>
  <c r="N591" i="37" s="1"/>
  <c r="F2544" i="5"/>
  <c r="V318" i="17"/>
  <c r="W318" i="17"/>
  <c r="AD318" i="17"/>
  <c r="Z318" i="17"/>
  <c r="X318" i="17"/>
  <c r="N279" i="34"/>
  <c r="U330" i="17"/>
  <c r="AA330" i="17"/>
  <c r="AF330" i="17"/>
  <c r="Y330" i="17"/>
  <c r="X330" i="17"/>
  <c r="AE330" i="17"/>
  <c r="F2576" i="5"/>
  <c r="F2657" i="5"/>
  <c r="F2707" i="5"/>
  <c r="F2721" i="5"/>
  <c r="AC330" i="17"/>
  <c r="AE318" i="17"/>
  <c r="F2651" i="5"/>
  <c r="P151" i="37"/>
  <c r="S103" i="44" s="1"/>
  <c r="Q50" i="40"/>
  <c r="R32" i="36"/>
  <c r="P52" i="32"/>
  <c r="P22" i="31"/>
  <c r="F2770" i="5"/>
  <c r="F2546" i="5"/>
  <c r="F2547" i="5"/>
  <c r="F2626" i="5"/>
  <c r="F2618" i="5"/>
  <c r="F2692" i="5"/>
  <c r="F2681" i="5"/>
  <c r="F2689" i="5"/>
  <c r="F2737" i="5"/>
  <c r="F2729" i="5"/>
  <c r="F2723" i="5"/>
  <c r="F2716" i="5"/>
  <c r="F2708" i="5"/>
  <c r="F2701" i="5"/>
  <c r="F2739" i="5"/>
  <c r="F2732" i="5"/>
  <c r="F2724" i="5"/>
  <c r="F2717" i="5"/>
  <c r="F2711" i="5"/>
  <c r="F2703" i="5"/>
  <c r="F2561" i="5"/>
  <c r="F2682" i="5"/>
  <c r="AB330" i="17"/>
  <c r="AB318" i="17"/>
  <c r="F2592" i="5"/>
  <c r="F2581" i="5"/>
  <c r="V323" i="17"/>
  <c r="AB323" i="17"/>
  <c r="U303" i="17"/>
  <c r="AA295" i="17"/>
  <c r="AE278" i="17"/>
  <c r="X278" i="17"/>
  <c r="U164" i="17"/>
  <c r="X164" i="17"/>
  <c r="AB164" i="17"/>
  <c r="U295" i="17"/>
  <c r="AD278" i="17"/>
  <c r="W241" i="17"/>
  <c r="AB241" i="17"/>
  <c r="Y200" i="17"/>
  <c r="AE200" i="17"/>
  <c r="AB172" i="17"/>
  <c r="AE164" i="17"/>
  <c r="Y126" i="17"/>
  <c r="AD126" i="17"/>
  <c r="W117" i="17"/>
  <c r="U117" i="17"/>
  <c r="Z117" i="17"/>
  <c r="AF117" i="17"/>
  <c r="V117" i="17"/>
  <c r="AB117" i="17"/>
  <c r="X117" i="17"/>
  <c r="AC117" i="17"/>
  <c r="U278" i="17"/>
  <c r="V278" i="17"/>
  <c r="AA278" i="17"/>
  <c r="AF278" i="17"/>
  <c r="AB215" i="17"/>
  <c r="AD215" i="17"/>
  <c r="AC164" i="17"/>
  <c r="V157" i="17"/>
  <c r="W157" i="17"/>
  <c r="AD157" i="17"/>
  <c r="X157" i="17"/>
  <c r="AE157" i="17"/>
  <c r="X116" i="17"/>
  <c r="W116" i="17"/>
  <c r="F2741" i="5"/>
  <c r="F2736" i="5"/>
  <c r="F2731" i="5"/>
  <c r="F2725" i="5"/>
  <c r="F2720" i="5"/>
  <c r="F2715" i="5"/>
  <c r="F2709" i="5"/>
  <c r="F2704" i="5"/>
  <c r="F2699" i="5"/>
  <c r="F1866" i="5"/>
  <c r="F1862" i="5"/>
  <c r="F2678" i="5"/>
  <c r="F2693" i="5"/>
  <c r="F2653" i="5"/>
  <c r="F2658" i="5"/>
  <c r="F2671" i="5"/>
  <c r="F2662" i="5"/>
  <c r="F2548" i="5"/>
  <c r="F2543" i="5"/>
  <c r="F2613" i="5"/>
  <c r="F2537" i="5"/>
  <c r="F2530" i="5"/>
  <c r="F2580" i="5"/>
  <c r="AB116" i="17"/>
  <c r="AE116" i="17"/>
  <c r="F2620" i="5"/>
  <c r="AC323" i="17"/>
  <c r="U323" i="17"/>
  <c r="AD306" i="17"/>
  <c r="AC303" i="17"/>
  <c r="U297" i="17"/>
  <c r="AC295" i="17"/>
  <c r="Z278" i="17"/>
  <c r="V244" i="17"/>
  <c r="AE244" i="17"/>
  <c r="AE241" i="17"/>
  <c r="X241" i="17"/>
  <c r="X239" i="17"/>
  <c r="U220" i="17"/>
  <c r="AC220" i="17"/>
  <c r="W164" i="17"/>
  <c r="W160" i="17"/>
  <c r="AB160" i="17"/>
  <c r="AA143" i="17"/>
  <c r="V143" i="17"/>
  <c r="Z143" i="17"/>
  <c r="AE143" i="17"/>
  <c r="AD117" i="17"/>
  <c r="I97" i="35"/>
  <c r="G97" i="35" s="1"/>
  <c r="I474" i="37"/>
  <c r="J474" i="37" s="1"/>
  <c r="S286" i="44" s="1"/>
  <c r="Y52" i="17"/>
  <c r="O44" i="44" s="1"/>
  <c r="Y27" i="17"/>
  <c r="O19" i="44" s="1"/>
  <c r="T17" i="5"/>
  <c r="T18" i="5"/>
  <c r="AB111" i="17"/>
  <c r="AF52" i="17"/>
  <c r="V44" i="44" s="1"/>
  <c r="X52" i="17"/>
  <c r="N44" i="44" s="1"/>
  <c r="Y40" i="17"/>
  <c r="O32" i="44" s="1"/>
  <c r="X37" i="17"/>
  <c r="N29" i="44" s="1"/>
  <c r="I173" i="30"/>
  <c r="I219" i="39"/>
  <c r="I470" i="39"/>
  <c r="AF26" i="17"/>
  <c r="V18" i="44" s="1"/>
  <c r="Y26" i="17"/>
  <c r="O18" i="44" s="1"/>
  <c r="F2619" i="5"/>
  <c r="F2771" i="5"/>
  <c r="F1508" i="5"/>
  <c r="F2615" i="5"/>
  <c r="F2622" i="5"/>
  <c r="F2545" i="5"/>
  <c r="Y224" i="17"/>
  <c r="AC204" i="17"/>
  <c r="Z122" i="17"/>
  <c r="AF113" i="17"/>
  <c r="AC52" i="17"/>
  <c r="S44" i="44" s="1"/>
  <c r="U52" i="17"/>
  <c r="K44" i="44" s="1"/>
  <c r="AF40" i="17"/>
  <c r="V32" i="44" s="1"/>
  <c r="X40" i="17"/>
  <c r="N32" i="44" s="1"/>
  <c r="AD26" i="17"/>
  <c r="T18" i="44" s="1"/>
  <c r="V26" i="17"/>
  <c r="L18" i="44" s="1"/>
  <c r="F78" i="5"/>
  <c r="F17" i="5"/>
  <c r="I205" i="2"/>
  <c r="I219" i="34"/>
  <c r="G219" i="34" s="1"/>
  <c r="I219" i="33"/>
  <c r="G219" i="33" s="1"/>
  <c r="I466" i="37"/>
  <c r="P167" i="38"/>
  <c r="T110" i="44" s="1"/>
  <c r="I97" i="38"/>
  <c r="N97" i="38" s="1"/>
  <c r="T70" i="44" s="1"/>
  <c r="L84" i="16"/>
  <c r="I161" i="34"/>
  <c r="P161" i="34" s="1"/>
  <c r="I99" i="2"/>
  <c r="G99" i="2" s="1"/>
  <c r="I205" i="37"/>
  <c r="G205" i="37" s="1"/>
  <c r="P163" i="38"/>
  <c r="T108" i="44" s="1"/>
  <c r="I484" i="35"/>
  <c r="G484" i="35" s="1"/>
  <c r="I111" i="32"/>
  <c r="G111" i="32" s="1"/>
  <c r="U81" i="16"/>
  <c r="I101" i="38"/>
  <c r="N113" i="34"/>
  <c r="N197" i="34" s="1"/>
  <c r="J405" i="39"/>
  <c r="I466" i="31"/>
  <c r="J466" i="31" s="1"/>
  <c r="M282" i="44" s="1"/>
  <c r="I159" i="36"/>
  <c r="G159" i="36" s="1"/>
  <c r="M77" i="16"/>
  <c r="O87" i="16"/>
  <c r="I205" i="34"/>
  <c r="G205" i="34" s="1"/>
  <c r="T81" i="16"/>
  <c r="R81" i="16"/>
  <c r="N81" i="16"/>
  <c r="P81" i="16"/>
  <c r="W81" i="16"/>
  <c r="I87" i="2"/>
  <c r="G87" i="2" s="1"/>
  <c r="I111" i="38"/>
  <c r="N111" i="38" s="1"/>
  <c r="I484" i="40"/>
  <c r="G484" i="40" s="1"/>
  <c r="I474" i="30"/>
  <c r="J474" i="30" s="1"/>
  <c r="L286" i="44" s="1"/>
  <c r="I87" i="35"/>
  <c r="G87" i="35" s="1"/>
  <c r="I205" i="33"/>
  <c r="R205" i="33" s="1"/>
  <c r="O130" i="44" s="1"/>
  <c r="I159" i="30"/>
  <c r="G159" i="30" s="1"/>
  <c r="N589" i="40"/>
  <c r="I466" i="38"/>
  <c r="G466" i="38" s="1"/>
  <c r="I466" i="32"/>
  <c r="G466" i="32" s="1"/>
  <c r="I99" i="31"/>
  <c r="G99" i="31" s="1"/>
  <c r="I484" i="33"/>
  <c r="G484" i="33" s="1"/>
  <c r="L275" i="34"/>
  <c r="I466" i="30"/>
  <c r="G466" i="30" s="1"/>
  <c r="I111" i="40"/>
  <c r="N111" i="40" s="1"/>
  <c r="I484" i="34"/>
  <c r="J484" i="34" s="1"/>
  <c r="P291" i="44" s="1"/>
  <c r="I99" i="40"/>
  <c r="N99" i="40" s="1"/>
  <c r="V71" i="44" s="1"/>
  <c r="S488" i="33"/>
  <c r="Q488" i="33"/>
  <c r="N488" i="33"/>
  <c r="Q253" i="33"/>
  <c r="P253" i="33"/>
  <c r="N253" i="33"/>
  <c r="N488" i="32"/>
  <c r="P271" i="37"/>
  <c r="M271" i="31"/>
  <c r="L271" i="31"/>
  <c r="R253" i="33"/>
  <c r="R488" i="32"/>
  <c r="G343" i="38"/>
  <c r="I101" i="30"/>
  <c r="G101" i="30" s="1"/>
  <c r="I101" i="36"/>
  <c r="G101" i="36" s="1"/>
  <c r="I97" i="32"/>
  <c r="G97" i="32" s="1"/>
  <c r="I466" i="2"/>
  <c r="I101" i="2"/>
  <c r="N101" i="2" s="1"/>
  <c r="K72" i="44" s="1"/>
  <c r="I97" i="37"/>
  <c r="I484" i="38"/>
  <c r="G484" i="38" s="1"/>
  <c r="G510" i="32"/>
  <c r="P163" i="39"/>
  <c r="U108" i="44" s="1"/>
  <c r="R488" i="38"/>
  <c r="M271" i="40"/>
  <c r="Q271" i="40"/>
  <c r="P271" i="40"/>
  <c r="S488" i="37"/>
  <c r="P163" i="37"/>
  <c r="S108" i="44" s="1"/>
  <c r="I474" i="36"/>
  <c r="G474" i="36" s="1"/>
  <c r="I87" i="31"/>
  <c r="L87" i="31" s="1"/>
  <c r="M58" i="44" s="1"/>
  <c r="I466" i="40"/>
  <c r="I101" i="40"/>
  <c r="G101" i="40" s="1"/>
  <c r="N115" i="30"/>
  <c r="L79" i="44" s="1"/>
  <c r="N103" i="33"/>
  <c r="O73" i="44" s="1"/>
  <c r="N115" i="33"/>
  <c r="O79" i="44" s="1"/>
  <c r="I101" i="31"/>
  <c r="N101" i="31" s="1"/>
  <c r="I101" i="35"/>
  <c r="N101" i="35" s="1"/>
  <c r="Q72" i="44" s="1"/>
  <c r="I97" i="34"/>
  <c r="G97" i="34" s="1"/>
  <c r="I205" i="40"/>
  <c r="G205" i="40" s="1"/>
  <c r="I205" i="31"/>
  <c r="G205" i="31" s="1"/>
  <c r="I205" i="38"/>
  <c r="R205" i="38" s="1"/>
  <c r="T130" i="44" s="1"/>
  <c r="I205" i="30"/>
  <c r="R205" i="30" s="1"/>
  <c r="L130" i="44" s="1"/>
  <c r="I474" i="31"/>
  <c r="J474" i="31" s="1"/>
  <c r="M286" i="44" s="1"/>
  <c r="U255" i="17"/>
  <c r="L259" i="39"/>
  <c r="S259" i="39"/>
  <c r="L259" i="30"/>
  <c r="P259" i="30"/>
  <c r="M253" i="2"/>
  <c r="G488" i="31"/>
  <c r="Q488" i="31"/>
  <c r="J510" i="40"/>
  <c r="V261" i="44" s="1"/>
  <c r="Q259" i="30"/>
  <c r="T81" i="5"/>
  <c r="T78" i="5"/>
  <c r="T79" i="5"/>
  <c r="T80" i="5"/>
  <c r="C90" i="50"/>
  <c r="K30" i="59"/>
  <c r="P674" i="31"/>
  <c r="R229" i="36"/>
  <c r="R387" i="30"/>
  <c r="R56" i="40"/>
  <c r="R48" i="40"/>
  <c r="R40" i="40"/>
  <c r="O20" i="39"/>
  <c r="R52" i="38"/>
  <c r="R496" i="36"/>
  <c r="K58" i="35"/>
  <c r="K42" i="35"/>
  <c r="K34" i="35"/>
  <c r="R52" i="30"/>
  <c r="O48" i="35"/>
  <c r="P48" i="33"/>
  <c r="S38" i="32"/>
  <c r="R534" i="30"/>
  <c r="S50" i="30"/>
  <c r="Q582" i="35"/>
  <c r="I25" i="71"/>
  <c r="R480" i="30"/>
  <c r="Q44" i="35"/>
  <c r="R419" i="30"/>
  <c r="AD329" i="17"/>
  <c r="W273" i="17"/>
  <c r="AA273" i="17"/>
  <c r="AE273" i="17"/>
  <c r="U273" i="17"/>
  <c r="Z273" i="17"/>
  <c r="AF273" i="17"/>
  <c r="V273" i="17"/>
  <c r="AB273" i="17"/>
  <c r="X273" i="17"/>
  <c r="AC273" i="17"/>
  <c r="F2552" i="5"/>
  <c r="F2549" i="5"/>
  <c r="F2573" i="5"/>
  <c r="F2578" i="5"/>
  <c r="F2588" i="5"/>
  <c r="F2593" i="5"/>
  <c r="F2652" i="5"/>
  <c r="F2558" i="5"/>
  <c r="AC329" i="17"/>
  <c r="F2772" i="5"/>
  <c r="F2660" i="5"/>
  <c r="F2644" i="5"/>
  <c r="F2638" i="5"/>
  <c r="F2645" i="5"/>
  <c r="F2606" i="5"/>
  <c r="F2531" i="5"/>
  <c r="F2600" i="5"/>
  <c r="F2571" i="5"/>
  <c r="F2551" i="5"/>
  <c r="AD273" i="17"/>
  <c r="Y329" i="17"/>
  <c r="X329" i="17"/>
  <c r="AF329" i="17"/>
  <c r="Z329" i="17"/>
  <c r="W286" i="17"/>
  <c r="AB286" i="17"/>
  <c r="V286" i="17"/>
  <c r="AD286" i="17"/>
  <c r="X286" i="17"/>
  <c r="AE286" i="17"/>
  <c r="Z286" i="17"/>
  <c r="AF286" i="17"/>
  <c r="W237" i="17"/>
  <c r="AA237" i="17"/>
  <c r="AE237" i="17"/>
  <c r="V213" i="17"/>
  <c r="X213" i="17"/>
  <c r="AF213" i="17"/>
  <c r="AC172" i="17"/>
  <c r="AE160" i="17"/>
  <c r="U306" i="17"/>
  <c r="AC306" i="17"/>
  <c r="Y303" i="17"/>
  <c r="AF303" i="17"/>
  <c r="W297" i="17"/>
  <c r="AA297" i="17"/>
  <c r="AE297" i="17"/>
  <c r="W239" i="17"/>
  <c r="AE239" i="17"/>
  <c r="AC237" i="17"/>
  <c r="X237" i="17"/>
  <c r="V220" i="17"/>
  <c r="X220" i="17"/>
  <c r="AF220" i="17"/>
  <c r="U215" i="17"/>
  <c r="V215" i="17"/>
  <c r="AA215" i="17"/>
  <c r="AF215" i="17"/>
  <c r="AB213" i="17"/>
  <c r="V172" i="17"/>
  <c r="Z172" i="17"/>
  <c r="AD172" i="17"/>
  <c r="W172" i="17"/>
  <c r="AA172" i="17"/>
  <c r="AE172" i="17"/>
  <c r="U160" i="17"/>
  <c r="Y160" i="17"/>
  <c r="AC160" i="17"/>
  <c r="V160" i="17"/>
  <c r="Z160" i="17"/>
  <c r="AD160" i="17"/>
  <c r="V327" i="17"/>
  <c r="W327" i="17"/>
  <c r="AF318" i="17"/>
  <c r="AA318" i="17"/>
  <c r="Z306" i="17"/>
  <c r="AA303" i="17"/>
  <c r="U299" i="17"/>
  <c r="Y299" i="17"/>
  <c r="AC297" i="17"/>
  <c r="X297" i="17"/>
  <c r="W295" i="17"/>
  <c r="AB295" i="17"/>
  <c r="U244" i="17"/>
  <c r="X244" i="17"/>
  <c r="AD244" i="17"/>
  <c r="AB239" i="17"/>
  <c r="AB237" i="17"/>
  <c r="V237" i="17"/>
  <c r="AB220" i="17"/>
  <c r="Z215" i="17"/>
  <c r="Y213" i="17"/>
  <c r="U173" i="17"/>
  <c r="Z173" i="17"/>
  <c r="AF173" i="17"/>
  <c r="V173" i="17"/>
  <c r="AB173" i="17"/>
  <c r="Y172" i="17"/>
  <c r="U318" i="17"/>
  <c r="Y318" i="17"/>
  <c r="AC318" i="17"/>
  <c r="Y306" i="17"/>
  <c r="X303" i="17"/>
  <c r="AB297" i="17"/>
  <c r="V297" i="17"/>
  <c r="AF295" i="17"/>
  <c r="Y295" i="17"/>
  <c r="U282" i="17"/>
  <c r="X282" i="17"/>
  <c r="AD282" i="17"/>
  <c r="AF244" i="17"/>
  <c r="Z244" i="17"/>
  <c r="X243" i="17"/>
  <c r="AF243" i="17"/>
  <c r="U241" i="17"/>
  <c r="Y241" i="17"/>
  <c r="AC241" i="17"/>
  <c r="AA239" i="17"/>
  <c r="AF237" i="17"/>
  <c r="Z237" i="17"/>
  <c r="U237" i="17"/>
  <c r="Y220" i="17"/>
  <c r="AE215" i="17"/>
  <c r="X215" i="17"/>
  <c r="U213" i="17"/>
  <c r="AC209" i="17"/>
  <c r="AD203" i="17"/>
  <c r="AC173" i="17"/>
  <c r="AF172" i="17"/>
  <c r="X172" i="17"/>
  <c r="AF160" i="17"/>
  <c r="X160" i="17"/>
  <c r="U144" i="17"/>
  <c r="Y144" i="17"/>
  <c r="AC144" i="17"/>
  <c r="V144" i="17"/>
  <c r="Z144" i="17"/>
  <c r="AD144" i="17"/>
  <c r="W144" i="17"/>
  <c r="AA144" i="17"/>
  <c r="AE144" i="17"/>
  <c r="AE113" i="17"/>
  <c r="AA113" i="17"/>
  <c r="W113" i="17"/>
  <c r="AC51" i="17"/>
  <c r="X51" i="17"/>
  <c r="N43" i="44" s="1"/>
  <c r="AC41" i="17"/>
  <c r="S33" i="44" s="1"/>
  <c r="X41" i="17"/>
  <c r="N33" i="44" s="1"/>
  <c r="Y36" i="17"/>
  <c r="O28" i="44" s="1"/>
  <c r="AC27" i="17"/>
  <c r="S19" i="44" s="1"/>
  <c r="X27" i="17"/>
  <c r="N19" i="44" s="1"/>
  <c r="T14" i="5"/>
  <c r="T19" i="5"/>
  <c r="T23" i="5"/>
  <c r="T27" i="5"/>
  <c r="T31" i="5"/>
  <c r="T35" i="5"/>
  <c r="T39" i="5"/>
  <c r="T15" i="5"/>
  <c r="T20" i="5"/>
  <c r="T24" i="5"/>
  <c r="T28" i="5"/>
  <c r="T32" i="5"/>
  <c r="T36" i="5"/>
  <c r="T40" i="5"/>
  <c r="T16" i="5"/>
  <c r="T21" i="5"/>
  <c r="T25" i="5"/>
  <c r="T29" i="5"/>
  <c r="T33" i="5"/>
  <c r="T37" i="5"/>
  <c r="T41" i="5"/>
  <c r="T22" i="5"/>
  <c r="T26" i="5"/>
  <c r="T30" i="5"/>
  <c r="T34" i="5"/>
  <c r="T38" i="5"/>
  <c r="T42" i="5"/>
  <c r="F2769" i="5"/>
  <c r="AC122" i="17"/>
  <c r="X122" i="17"/>
  <c r="AA116" i="17"/>
  <c r="AD113" i="17"/>
  <c r="Z113" i="17"/>
  <c r="V113" i="17"/>
  <c r="L99" i="17"/>
  <c r="Q22" i="49" s="1"/>
  <c r="AB51" i="17"/>
  <c r="R43" i="44" s="1"/>
  <c r="V51" i="17"/>
  <c r="AF43" i="17"/>
  <c r="V35" i="44" s="1"/>
  <c r="AB41" i="17"/>
  <c r="R33" i="44" s="1"/>
  <c r="V41" i="17"/>
  <c r="L33" i="44" s="1"/>
  <c r="AE40" i="17"/>
  <c r="AA40" i="17"/>
  <c r="Q32" i="44" s="1"/>
  <c r="W40" i="17"/>
  <c r="M32" i="44" s="1"/>
  <c r="AF37" i="17"/>
  <c r="V29" i="44" s="1"/>
  <c r="AF36" i="17"/>
  <c r="V28" i="44" s="1"/>
  <c r="X36" i="17"/>
  <c r="N28" i="44" s="1"/>
  <c r="AB27" i="17"/>
  <c r="R19" i="44" s="1"/>
  <c r="V27" i="17"/>
  <c r="L19" i="44" s="1"/>
  <c r="AC26" i="17"/>
  <c r="S18" i="44" s="1"/>
  <c r="X26" i="17"/>
  <c r="N18" i="44" s="1"/>
  <c r="Y164" i="17"/>
  <c r="Z124" i="17"/>
  <c r="AB122" i="17"/>
  <c r="AE117" i="17"/>
  <c r="AA117" i="17"/>
  <c r="AF116" i="17"/>
  <c r="AC113" i="17"/>
  <c r="Y113" i="17"/>
  <c r="AF51" i="17"/>
  <c r="V43" i="44" s="1"/>
  <c r="Z51" i="17"/>
  <c r="P43" i="44" s="1"/>
  <c r="U51" i="17"/>
  <c r="K43" i="44" s="1"/>
  <c r="AF41" i="17"/>
  <c r="V33" i="44" s="1"/>
  <c r="Z41" i="17"/>
  <c r="P33" i="44" s="1"/>
  <c r="U41" i="17"/>
  <c r="AD40" i="17"/>
  <c r="T32" i="44" s="1"/>
  <c r="Z40" i="17"/>
  <c r="P32" i="44" s="1"/>
  <c r="AB37" i="17"/>
  <c r="R29" i="44" s="1"/>
  <c r="AC36" i="17"/>
  <c r="S28" i="44" s="1"/>
  <c r="U36" i="17"/>
  <c r="K28" i="44" s="1"/>
  <c r="AF27" i="17"/>
  <c r="V19" i="44" s="1"/>
  <c r="Z27" i="17"/>
  <c r="P19" i="44" s="1"/>
  <c r="U27" i="17"/>
  <c r="S14" i="5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39" i="5" s="1"/>
  <c r="S40" i="5" s="1"/>
  <c r="S41" i="5" s="1"/>
  <c r="S42" i="5" s="1"/>
  <c r="S43" i="5" s="1"/>
  <c r="S44" i="5" s="1"/>
  <c r="S45" i="5" s="1"/>
  <c r="S46" i="5" s="1"/>
  <c r="S47" i="5" s="1"/>
  <c r="S48" i="5" s="1"/>
  <c r="S49" i="5" s="1"/>
  <c r="S50" i="5" s="1"/>
  <c r="S51" i="5" s="1"/>
  <c r="S52" i="5" s="1"/>
  <c r="S53" i="5" s="1"/>
  <c r="S54" i="5" s="1"/>
  <c r="S55" i="5" s="1"/>
  <c r="S56" i="5" s="1"/>
  <c r="S57" i="5" s="1"/>
  <c r="S58" i="5" s="1"/>
  <c r="S59" i="5" s="1"/>
  <c r="S60" i="5" s="1"/>
  <c r="S61" i="5" s="1"/>
  <c r="S62" i="5" s="1"/>
  <c r="S63" i="5" s="1"/>
  <c r="S64" i="5" s="1"/>
  <c r="S65" i="5" s="1"/>
  <c r="S66" i="5" s="1"/>
  <c r="S67" i="5" s="1"/>
  <c r="S68" i="5" s="1"/>
  <c r="S69" i="5" s="1"/>
  <c r="S70" i="5" s="1"/>
  <c r="S71" i="5" s="1"/>
  <c r="S72" i="5" s="1"/>
  <c r="S73" i="5" s="1"/>
  <c r="S74" i="5" s="1"/>
  <c r="S75" i="5" s="1"/>
  <c r="S76" i="5" s="1"/>
  <c r="S77" i="5" s="1"/>
  <c r="S78" i="5" s="1"/>
  <c r="S79" i="5" s="1"/>
  <c r="S80" i="5" s="1"/>
  <c r="S81" i="5" s="1"/>
  <c r="S82" i="5" s="1"/>
  <c r="S83" i="5" s="1"/>
  <c r="S84" i="5" s="1"/>
  <c r="S85" i="5" s="1"/>
  <c r="S86" i="5" s="1"/>
  <c r="S87" i="5" s="1"/>
  <c r="S88" i="5" s="1"/>
  <c r="S89" i="5" s="1"/>
  <c r="S90" i="5" s="1"/>
  <c r="S91" i="5" s="1"/>
  <c r="S92" i="5" s="1"/>
  <c r="S93" i="5" s="1"/>
  <c r="S94" i="5" s="1"/>
  <c r="S95" i="5" s="1"/>
  <c r="S96" i="5" s="1"/>
  <c r="S97" i="5" s="1"/>
  <c r="S98" i="5" s="1"/>
  <c r="S99" i="5" s="1"/>
  <c r="S100" i="5" s="1"/>
  <c r="S101" i="5" s="1"/>
  <c r="S102" i="5" s="1"/>
  <c r="S103" i="5" s="1"/>
  <c r="S104" i="5" s="1"/>
  <c r="S105" i="5" s="1"/>
  <c r="S106" i="5" s="1"/>
  <c r="S107" i="5" s="1"/>
  <c r="S108" i="5" s="1"/>
  <c r="S109" i="5" s="1"/>
  <c r="S110" i="5" s="1"/>
  <c r="S111" i="5" s="1"/>
  <c r="S112" i="5" s="1"/>
  <c r="S113" i="5" s="1"/>
  <c r="S114" i="5" s="1"/>
  <c r="S115" i="5" s="1"/>
  <c r="S116" i="5" s="1"/>
  <c r="S117" i="5" s="1"/>
  <c r="S118" i="5" s="1"/>
  <c r="S119" i="5" s="1"/>
  <c r="S120" i="5" s="1"/>
  <c r="S121" i="5" s="1"/>
  <c r="S122" i="5" s="1"/>
  <c r="S123" i="5" s="1"/>
  <c r="S124" i="5" s="1"/>
  <c r="S125" i="5" s="1"/>
  <c r="S126" i="5" s="1"/>
  <c r="S127" i="5" s="1"/>
  <c r="S128" i="5" s="1"/>
  <c r="S129" i="5" s="1"/>
  <c r="S130" i="5" s="1"/>
  <c r="S131" i="5" s="1"/>
  <c r="S132" i="5" s="1"/>
  <c r="S133" i="5" s="1"/>
  <c r="S134" i="5" s="1"/>
  <c r="S135" i="5" s="1"/>
  <c r="S136" i="5" s="1"/>
  <c r="S137" i="5" s="1"/>
  <c r="S138" i="5" s="1"/>
  <c r="S139" i="5" s="1"/>
  <c r="S140" i="5" s="1"/>
  <c r="S141" i="5" s="1"/>
  <c r="S142" i="5" s="1"/>
  <c r="S143" i="5" s="1"/>
  <c r="S144" i="5" s="1"/>
  <c r="S145" i="5" s="1"/>
  <c r="S146" i="5" s="1"/>
  <c r="S147" i="5" s="1"/>
  <c r="S148" i="5" s="1"/>
  <c r="S149" i="5" s="1"/>
  <c r="S150" i="5" s="1"/>
  <c r="S151" i="5" s="1"/>
  <c r="S152" i="5" s="1"/>
  <c r="S153" i="5" s="1"/>
  <c r="S154" i="5" s="1"/>
  <c r="S155" i="5" s="1"/>
  <c r="S156" i="5" s="1"/>
  <c r="S157" i="5" s="1"/>
  <c r="S158" i="5" s="1"/>
  <c r="S159" i="5" s="1"/>
  <c r="S160" i="5" s="1"/>
  <c r="S161" i="5" s="1"/>
  <c r="S162" i="5" s="1"/>
  <c r="S163" i="5" s="1"/>
  <c r="S164" i="5" s="1"/>
  <c r="S165" i="5" s="1"/>
  <c r="S166" i="5" s="1"/>
  <c r="S167" i="5" s="1"/>
  <c r="S168" i="5" s="1"/>
  <c r="S169" i="5" s="1"/>
  <c r="S170" i="5" s="1"/>
  <c r="S171" i="5" s="1"/>
  <c r="S172" i="5" s="1"/>
  <c r="S173" i="5" s="1"/>
  <c r="S174" i="5" s="1"/>
  <c r="S175" i="5" s="1"/>
  <c r="S176" i="5" s="1"/>
  <c r="S177" i="5" s="1"/>
  <c r="S178" i="5" s="1"/>
  <c r="S179" i="5" s="1"/>
  <c r="S180" i="5" s="1"/>
  <c r="S181" i="5" s="1"/>
  <c r="S182" i="5" s="1"/>
  <c r="S183" i="5" s="1"/>
  <c r="S184" i="5" s="1"/>
  <c r="S185" i="5" s="1"/>
  <c r="S186" i="5" s="1"/>
  <c r="S187" i="5" s="1"/>
  <c r="S188" i="5" s="1"/>
  <c r="S189" i="5" s="1"/>
  <c r="S190" i="5" s="1"/>
  <c r="S191" i="5" s="1"/>
  <c r="S192" i="5" s="1"/>
  <c r="S193" i="5" s="1"/>
  <c r="S194" i="5" s="1"/>
  <c r="S195" i="5" s="1"/>
  <c r="S196" i="5" s="1"/>
  <c r="S197" i="5" s="1"/>
  <c r="S198" i="5" s="1"/>
  <c r="S199" i="5" s="1"/>
  <c r="S200" i="5" s="1"/>
  <c r="S201" i="5" s="1"/>
  <c r="S202" i="5" s="1"/>
  <c r="S203" i="5" s="1"/>
  <c r="S204" i="5" s="1"/>
  <c r="S205" i="5" s="1"/>
  <c r="S206" i="5" s="1"/>
  <c r="S207" i="5" s="1"/>
  <c r="S208" i="5" s="1"/>
  <c r="S209" i="5" s="1"/>
  <c r="S210" i="5" s="1"/>
  <c r="S211" i="5" s="1"/>
  <c r="S212" i="5" s="1"/>
  <c r="S213" i="5" s="1"/>
  <c r="S214" i="5" s="1"/>
  <c r="S215" i="5" s="1"/>
  <c r="S216" i="5" s="1"/>
  <c r="S217" i="5" s="1"/>
  <c r="S218" i="5" s="1"/>
  <c r="S219" i="5" s="1"/>
  <c r="S220" i="5" s="1"/>
  <c r="S221" i="5" s="1"/>
  <c r="S222" i="5" s="1"/>
  <c r="S223" i="5" s="1"/>
  <c r="S224" i="5" s="1"/>
  <c r="S225" i="5" s="1"/>
  <c r="S226" i="5" s="1"/>
  <c r="S227" i="5" s="1"/>
  <c r="S228" i="5" s="1"/>
  <c r="S229" i="5" s="1"/>
  <c r="S230" i="5" s="1"/>
  <c r="S231" i="5" s="1"/>
  <c r="S232" i="5" s="1"/>
  <c r="S233" i="5" s="1"/>
  <c r="S234" i="5" s="1"/>
  <c r="S235" i="5" s="1"/>
  <c r="S236" i="5" s="1"/>
  <c r="S237" i="5" s="1"/>
  <c r="S238" i="5" s="1"/>
  <c r="S239" i="5" s="1"/>
  <c r="S240" i="5" s="1"/>
  <c r="S241" i="5" s="1"/>
  <c r="S242" i="5" s="1"/>
  <c r="S243" i="5" s="1"/>
  <c r="S244" i="5" s="1"/>
  <c r="S245" i="5" s="1"/>
  <c r="S246" i="5" s="1"/>
  <c r="S247" i="5" s="1"/>
  <c r="S248" i="5" s="1"/>
  <c r="S249" i="5" s="1"/>
  <c r="S250" i="5" s="1"/>
  <c r="S251" i="5" s="1"/>
  <c r="S252" i="5" s="1"/>
  <c r="S253" i="5" s="1"/>
  <c r="S254" i="5" s="1"/>
  <c r="S255" i="5" s="1"/>
  <c r="S256" i="5" s="1"/>
  <c r="S257" i="5" s="1"/>
  <c r="S258" i="5" s="1"/>
  <c r="S259" i="5" s="1"/>
  <c r="S260" i="5" s="1"/>
  <c r="S261" i="5" s="1"/>
  <c r="S262" i="5" s="1"/>
  <c r="S263" i="5" s="1"/>
  <c r="S264" i="5" s="1"/>
  <c r="S265" i="5" s="1"/>
  <c r="S266" i="5" s="1"/>
  <c r="S267" i="5" s="1"/>
  <c r="S268" i="5" s="1"/>
  <c r="S269" i="5" s="1"/>
  <c r="S270" i="5" s="1"/>
  <c r="S271" i="5" s="1"/>
  <c r="S272" i="5" s="1"/>
  <c r="S273" i="5" s="1"/>
  <c r="S274" i="5" s="1"/>
  <c r="S275" i="5" s="1"/>
  <c r="S276" i="5" s="1"/>
  <c r="S277" i="5" s="1"/>
  <c r="S278" i="5" s="1"/>
  <c r="S279" i="5" s="1"/>
  <c r="S280" i="5" s="1"/>
  <c r="S281" i="5" s="1"/>
  <c r="S282" i="5" s="1"/>
  <c r="S283" i="5" s="1"/>
  <c r="S284" i="5" s="1"/>
  <c r="S285" i="5" s="1"/>
  <c r="S286" i="5" s="1"/>
  <c r="S287" i="5" s="1"/>
  <c r="S288" i="5" s="1"/>
  <c r="S289" i="5" s="1"/>
  <c r="S290" i="5" s="1"/>
  <c r="S291" i="5" s="1"/>
  <c r="S292" i="5" s="1"/>
  <c r="S293" i="5" s="1"/>
  <c r="S294" i="5" s="1"/>
  <c r="S295" i="5" s="1"/>
  <c r="S296" i="5" s="1"/>
  <c r="S297" i="5" s="1"/>
  <c r="S298" i="5" s="1"/>
  <c r="S299" i="5" s="1"/>
  <c r="S300" i="5" s="1"/>
  <c r="S301" i="5" s="1"/>
  <c r="S302" i="5" s="1"/>
  <c r="S303" i="5" s="1"/>
  <c r="S304" i="5" s="1"/>
  <c r="S305" i="5" s="1"/>
  <c r="S306" i="5" s="1"/>
  <c r="S307" i="5" s="1"/>
  <c r="S308" i="5" s="1"/>
  <c r="S309" i="5" s="1"/>
  <c r="S310" i="5" s="1"/>
  <c r="S311" i="5" s="1"/>
  <c r="S312" i="5" s="1"/>
  <c r="S313" i="5" s="1"/>
  <c r="S314" i="5" s="1"/>
  <c r="S315" i="5" s="1"/>
  <c r="S316" i="5" s="1"/>
  <c r="S317" i="5" s="1"/>
  <c r="S318" i="5" s="1"/>
  <c r="S319" i="5" s="1"/>
  <c r="S320" i="5" s="1"/>
  <c r="S321" i="5" s="1"/>
  <c r="S322" i="5" s="1"/>
  <c r="S323" i="5" s="1"/>
  <c r="S324" i="5" s="1"/>
  <c r="S325" i="5" s="1"/>
  <c r="S326" i="5" s="1"/>
  <c r="S327" i="5" s="1"/>
  <c r="S328" i="5" s="1"/>
  <c r="S329" i="5" s="1"/>
  <c r="S330" i="5" s="1"/>
  <c r="S331" i="5" s="1"/>
  <c r="S332" i="5" s="1"/>
  <c r="S333" i="5" s="1"/>
  <c r="S334" i="5" s="1"/>
  <c r="S335" i="5" s="1"/>
  <c r="S336" i="5" s="1"/>
  <c r="S337" i="5" s="1"/>
  <c r="S338" i="5" s="1"/>
  <c r="S339" i="5" s="1"/>
  <c r="S340" i="5" s="1"/>
  <c r="S341" i="5" s="1"/>
  <c r="S342" i="5" s="1"/>
  <c r="S343" i="5" s="1"/>
  <c r="S344" i="5" s="1"/>
  <c r="S345" i="5" s="1"/>
  <c r="S346" i="5" s="1"/>
  <c r="S347" i="5" s="1"/>
  <c r="S348" i="5" s="1"/>
  <c r="S349" i="5" s="1"/>
  <c r="S350" i="5" s="1"/>
  <c r="S351" i="5" s="1"/>
  <c r="S352" i="5" s="1"/>
  <c r="S353" i="5" s="1"/>
  <c r="S354" i="5" s="1"/>
  <c r="S355" i="5" s="1"/>
  <c r="S356" i="5" s="1"/>
  <c r="S357" i="5" s="1"/>
  <c r="S358" i="5" s="1"/>
  <c r="S359" i="5" s="1"/>
  <c r="S360" i="5" s="1"/>
  <c r="S361" i="5" s="1"/>
  <c r="S362" i="5" s="1"/>
  <c r="S363" i="5" s="1"/>
  <c r="S364" i="5" s="1"/>
  <c r="S365" i="5" s="1"/>
  <c r="S366" i="5" s="1"/>
  <c r="S367" i="5" s="1"/>
  <c r="S368" i="5" s="1"/>
  <c r="S369" i="5" s="1"/>
  <c r="S370" i="5" s="1"/>
  <c r="S371" i="5" s="1"/>
  <c r="S372" i="5" s="1"/>
  <c r="S373" i="5" s="1"/>
  <c r="S374" i="5" s="1"/>
  <c r="S375" i="5" s="1"/>
  <c r="S376" i="5" s="1"/>
  <c r="S377" i="5" s="1"/>
  <c r="S378" i="5" s="1"/>
  <c r="S379" i="5" s="1"/>
  <c r="S380" i="5" s="1"/>
  <c r="S381" i="5" s="1"/>
  <c r="S382" i="5" s="1"/>
  <c r="S383" i="5" s="1"/>
  <c r="S384" i="5" s="1"/>
  <c r="S385" i="5" s="1"/>
  <c r="S386" i="5" s="1"/>
  <c r="S387" i="5" s="1"/>
  <c r="S388" i="5" s="1"/>
  <c r="S389" i="5" s="1"/>
  <c r="S390" i="5" s="1"/>
  <c r="S391" i="5" s="1"/>
  <c r="S392" i="5" s="1"/>
  <c r="S393" i="5" s="1"/>
  <c r="S394" i="5" s="1"/>
  <c r="S395" i="5" s="1"/>
  <c r="S396" i="5" s="1"/>
  <c r="S397" i="5" s="1"/>
  <c r="S398" i="5" s="1"/>
  <c r="S399" i="5" s="1"/>
  <c r="S400" i="5" s="1"/>
  <c r="S401" i="5" s="1"/>
  <c r="S402" i="5" s="1"/>
  <c r="S403" i="5" s="1"/>
  <c r="S404" i="5" s="1"/>
  <c r="S405" i="5" s="1"/>
  <c r="S406" i="5" s="1"/>
  <c r="S407" i="5" s="1"/>
  <c r="S408" i="5" s="1"/>
  <c r="S409" i="5" s="1"/>
  <c r="S410" i="5" s="1"/>
  <c r="S411" i="5" s="1"/>
  <c r="S412" i="5" s="1"/>
  <c r="S413" i="5" s="1"/>
  <c r="S414" i="5" s="1"/>
  <c r="S415" i="5" s="1"/>
  <c r="S416" i="5" s="1"/>
  <c r="S417" i="5" s="1"/>
  <c r="S418" i="5" s="1"/>
  <c r="S419" i="5" s="1"/>
  <c r="S420" i="5" s="1"/>
  <c r="S421" i="5" s="1"/>
  <c r="S422" i="5" s="1"/>
  <c r="S423" i="5" s="1"/>
  <c r="S424" i="5" s="1"/>
  <c r="S425" i="5" s="1"/>
  <c r="S426" i="5" s="1"/>
  <c r="S427" i="5" s="1"/>
  <c r="S428" i="5" s="1"/>
  <c r="S429" i="5" s="1"/>
  <c r="S430" i="5" s="1"/>
  <c r="S431" i="5" s="1"/>
  <c r="S432" i="5" s="1"/>
  <c r="S433" i="5" s="1"/>
  <c r="S434" i="5" s="1"/>
  <c r="S435" i="5" s="1"/>
  <c r="S436" i="5" s="1"/>
  <c r="S437" i="5" s="1"/>
  <c r="S438" i="5" s="1"/>
  <c r="S439" i="5" s="1"/>
  <c r="S440" i="5" s="1"/>
  <c r="S441" i="5" s="1"/>
  <c r="S442" i="5" s="1"/>
  <c r="S443" i="5" s="1"/>
  <c r="S444" i="5" s="1"/>
  <c r="S445" i="5" s="1"/>
  <c r="S446" i="5" s="1"/>
  <c r="S447" i="5" s="1"/>
  <c r="S448" i="5" s="1"/>
  <c r="S449" i="5" s="1"/>
  <c r="S450" i="5" s="1"/>
  <c r="S451" i="5" s="1"/>
  <c r="S452" i="5" s="1"/>
  <c r="S453" i="5" s="1"/>
  <c r="S454" i="5" s="1"/>
  <c r="S455" i="5" s="1"/>
  <c r="S456" i="5" s="1"/>
  <c r="S457" i="5" s="1"/>
  <c r="S458" i="5" s="1"/>
  <c r="S459" i="5" s="1"/>
  <c r="S460" i="5" s="1"/>
  <c r="S461" i="5" s="1"/>
  <c r="S462" i="5" s="1"/>
  <c r="S463" i="5" s="1"/>
  <c r="S464" i="5" s="1"/>
  <c r="S465" i="5" s="1"/>
  <c r="S466" i="5" s="1"/>
  <c r="S467" i="5" s="1"/>
  <c r="S468" i="5" s="1"/>
  <c r="S469" i="5" s="1"/>
  <c r="S470" i="5" s="1"/>
  <c r="S471" i="5" s="1"/>
  <c r="S472" i="5" s="1"/>
  <c r="S473" i="5" s="1"/>
  <c r="S474" i="5" s="1"/>
  <c r="S475" i="5" s="1"/>
  <c r="S476" i="5" s="1"/>
  <c r="S477" i="5" s="1"/>
  <c r="S478" i="5" s="1"/>
  <c r="S479" i="5" s="1"/>
  <c r="S480" i="5" s="1"/>
  <c r="S481" i="5" s="1"/>
  <c r="S482" i="5" s="1"/>
  <c r="S483" i="5" s="1"/>
  <c r="S484" i="5" s="1"/>
  <c r="S485" i="5" s="1"/>
  <c r="S486" i="5" s="1"/>
  <c r="S487" i="5" s="1"/>
  <c r="S488" i="5" s="1"/>
  <c r="S489" i="5" s="1"/>
  <c r="S490" i="5" s="1"/>
  <c r="S491" i="5" s="1"/>
  <c r="S492" i="5" s="1"/>
  <c r="S493" i="5" s="1"/>
  <c r="S494" i="5" s="1"/>
  <c r="S495" i="5" s="1"/>
  <c r="S496" i="5" s="1"/>
  <c r="S497" i="5" s="1"/>
  <c r="S498" i="5" s="1"/>
  <c r="S499" i="5" s="1"/>
  <c r="S500" i="5" s="1"/>
  <c r="S501" i="5" s="1"/>
  <c r="S502" i="5" s="1"/>
  <c r="S503" i="5" s="1"/>
  <c r="S504" i="5" s="1"/>
  <c r="S505" i="5" s="1"/>
  <c r="S506" i="5" s="1"/>
  <c r="S507" i="5" s="1"/>
  <c r="S508" i="5" s="1"/>
  <c r="S509" i="5" s="1"/>
  <c r="S510" i="5" s="1"/>
  <c r="S511" i="5" s="1"/>
  <c r="S512" i="5" s="1"/>
  <c r="S513" i="5" s="1"/>
  <c r="S514" i="5" s="1"/>
  <c r="S515" i="5" s="1"/>
  <c r="S516" i="5" s="1"/>
  <c r="S517" i="5" s="1"/>
  <c r="S518" i="5" s="1"/>
  <c r="S519" i="5" s="1"/>
  <c r="S520" i="5" s="1"/>
  <c r="S521" i="5" s="1"/>
  <c r="S522" i="5" s="1"/>
  <c r="S523" i="5" s="1"/>
  <c r="S524" i="5" s="1"/>
  <c r="S525" i="5" s="1"/>
  <c r="S526" i="5" s="1"/>
  <c r="S527" i="5" s="1"/>
  <c r="S528" i="5" s="1"/>
  <c r="S529" i="5" s="1"/>
  <c r="S530" i="5" s="1"/>
  <c r="S531" i="5" s="1"/>
  <c r="S532" i="5" s="1"/>
  <c r="S533" i="5" s="1"/>
  <c r="S534" i="5" s="1"/>
  <c r="S535" i="5" s="1"/>
  <c r="S536" i="5" s="1"/>
  <c r="S537" i="5" s="1"/>
  <c r="S538" i="5" s="1"/>
  <c r="S539" i="5" s="1"/>
  <c r="S540" i="5" s="1"/>
  <c r="S541" i="5" s="1"/>
  <c r="S542" i="5" s="1"/>
  <c r="S543" i="5" s="1"/>
  <c r="S544" i="5" s="1"/>
  <c r="S545" i="5" s="1"/>
  <c r="S546" i="5" s="1"/>
  <c r="S547" i="5" s="1"/>
  <c r="S548" i="5" s="1"/>
  <c r="S549" i="5" s="1"/>
  <c r="S550" i="5" s="1"/>
  <c r="S551" i="5" s="1"/>
  <c r="S552" i="5" s="1"/>
  <c r="S553" i="5" s="1"/>
  <c r="S554" i="5" s="1"/>
  <c r="S555" i="5" s="1"/>
  <c r="S556" i="5" s="1"/>
  <c r="S557" i="5" s="1"/>
  <c r="S558" i="5" s="1"/>
  <c r="S559" i="5" s="1"/>
  <c r="S560" i="5" s="1"/>
  <c r="S561" i="5" s="1"/>
  <c r="S562" i="5" s="1"/>
  <c r="S563" i="5" s="1"/>
  <c r="S564" i="5" s="1"/>
  <c r="S565" i="5" s="1"/>
  <c r="S566" i="5" s="1"/>
  <c r="S567" i="5" s="1"/>
  <c r="S568" i="5" s="1"/>
  <c r="S569" i="5" s="1"/>
  <c r="S570" i="5" s="1"/>
  <c r="S571" i="5" s="1"/>
  <c r="S572" i="5" s="1"/>
  <c r="S573" i="5" s="1"/>
  <c r="S574" i="5" s="1"/>
  <c r="S575" i="5" s="1"/>
  <c r="S576" i="5" s="1"/>
  <c r="S577" i="5" s="1"/>
  <c r="S578" i="5" s="1"/>
  <c r="S579" i="5" s="1"/>
  <c r="S580" i="5" s="1"/>
  <c r="S581" i="5" s="1"/>
  <c r="S582" i="5" s="1"/>
  <c r="S583" i="5" s="1"/>
  <c r="S584" i="5" s="1"/>
  <c r="S585" i="5" s="1"/>
  <c r="S586" i="5" s="1"/>
  <c r="S587" i="5" s="1"/>
  <c r="S588" i="5" s="1"/>
  <c r="S589" i="5" s="1"/>
  <c r="S590" i="5" s="1"/>
  <c r="S591" i="5" s="1"/>
  <c r="S592" i="5" s="1"/>
  <c r="S593" i="5" s="1"/>
  <c r="S594" i="5" s="1"/>
  <c r="S595" i="5" s="1"/>
  <c r="S596" i="5" s="1"/>
  <c r="S597" i="5" s="1"/>
  <c r="S598" i="5" s="1"/>
  <c r="S599" i="5" s="1"/>
  <c r="S600" i="5" s="1"/>
  <c r="S601" i="5" s="1"/>
  <c r="S602" i="5" s="1"/>
  <c r="S603" i="5" s="1"/>
  <c r="S604" i="5" s="1"/>
  <c r="S605" i="5" s="1"/>
  <c r="S606" i="5" s="1"/>
  <c r="S607" i="5" s="1"/>
  <c r="S608" i="5" s="1"/>
  <c r="S609" i="5" s="1"/>
  <c r="S610" i="5" s="1"/>
  <c r="S611" i="5" s="1"/>
  <c r="S612" i="5" s="1"/>
  <c r="S613" i="5" s="1"/>
  <c r="S614" i="5" s="1"/>
  <c r="S615" i="5" s="1"/>
  <c r="S616" i="5" s="1"/>
  <c r="S617" i="5" s="1"/>
  <c r="S618" i="5" s="1"/>
  <c r="S619" i="5" s="1"/>
  <c r="S620" i="5" s="1"/>
  <c r="S621" i="5" s="1"/>
  <c r="S622" i="5" s="1"/>
  <c r="S623" i="5" s="1"/>
  <c r="S624" i="5" s="1"/>
  <c r="S625" i="5" s="1"/>
  <c r="S626" i="5" s="1"/>
  <c r="S627" i="5" s="1"/>
  <c r="S628" i="5" s="1"/>
  <c r="S629" i="5" s="1"/>
  <c r="S630" i="5" s="1"/>
  <c r="S631" i="5" s="1"/>
  <c r="S632" i="5" s="1"/>
  <c r="S633" i="5" s="1"/>
  <c r="S634" i="5" s="1"/>
  <c r="S635" i="5" s="1"/>
  <c r="S636" i="5" s="1"/>
  <c r="S637" i="5" s="1"/>
  <c r="S638" i="5" s="1"/>
  <c r="S639" i="5" s="1"/>
  <c r="S640" i="5" s="1"/>
  <c r="S641" i="5" s="1"/>
  <c r="S642" i="5" s="1"/>
  <c r="S643" i="5" s="1"/>
  <c r="S644" i="5" s="1"/>
  <c r="S645" i="5" s="1"/>
  <c r="S646" i="5" s="1"/>
  <c r="S647" i="5" s="1"/>
  <c r="S648" i="5" s="1"/>
  <c r="S649" i="5" s="1"/>
  <c r="S650" i="5" s="1"/>
  <c r="S651" i="5" s="1"/>
  <c r="S652" i="5" s="1"/>
  <c r="S653" i="5" s="1"/>
  <c r="S654" i="5" s="1"/>
  <c r="S655" i="5" s="1"/>
  <c r="S656" i="5" s="1"/>
  <c r="S657" i="5" s="1"/>
  <c r="S658" i="5" s="1"/>
  <c r="S659" i="5" s="1"/>
  <c r="S660" i="5" s="1"/>
  <c r="S661" i="5" s="1"/>
  <c r="S662" i="5" s="1"/>
  <c r="S663" i="5" s="1"/>
  <c r="S664" i="5" s="1"/>
  <c r="S665" i="5" s="1"/>
  <c r="S666" i="5" s="1"/>
  <c r="S667" i="5" s="1"/>
  <c r="S668" i="5" s="1"/>
  <c r="S669" i="5" s="1"/>
  <c r="S670" i="5" s="1"/>
  <c r="S671" i="5" s="1"/>
  <c r="S672" i="5" s="1"/>
  <c r="S673" i="5" s="1"/>
  <c r="S674" i="5" s="1"/>
  <c r="S675" i="5" s="1"/>
  <c r="S676" i="5" s="1"/>
  <c r="S677" i="5" s="1"/>
  <c r="S678" i="5" s="1"/>
  <c r="S679" i="5" s="1"/>
  <c r="S680" i="5" s="1"/>
  <c r="S681" i="5" s="1"/>
  <c r="S682" i="5" s="1"/>
  <c r="S683" i="5" s="1"/>
  <c r="S684" i="5" s="1"/>
  <c r="S685" i="5" s="1"/>
  <c r="S686" i="5" s="1"/>
  <c r="S687" i="5" s="1"/>
  <c r="S688" i="5" s="1"/>
  <c r="S689" i="5" s="1"/>
  <c r="S690" i="5" s="1"/>
  <c r="S691" i="5" s="1"/>
  <c r="S692" i="5" s="1"/>
  <c r="S693" i="5" s="1"/>
  <c r="S694" i="5" s="1"/>
  <c r="S695" i="5" s="1"/>
  <c r="S696" i="5" s="1"/>
  <c r="S697" i="5" s="1"/>
  <c r="S698" i="5" s="1"/>
  <c r="S699" i="5" s="1"/>
  <c r="S700" i="5" s="1"/>
  <c r="S701" i="5" s="1"/>
  <c r="S702" i="5" s="1"/>
  <c r="S703" i="5" s="1"/>
  <c r="S704" i="5" s="1"/>
  <c r="S705" i="5" s="1"/>
  <c r="S706" i="5" s="1"/>
  <c r="S707" i="5" s="1"/>
  <c r="S708" i="5" s="1"/>
  <c r="S709" i="5" s="1"/>
  <c r="S710" i="5" s="1"/>
  <c r="S711" i="5" s="1"/>
  <c r="S712" i="5" s="1"/>
  <c r="S713" i="5" s="1"/>
  <c r="S714" i="5" s="1"/>
  <c r="S715" i="5" s="1"/>
  <c r="S716" i="5" s="1"/>
  <c r="S717" i="5" s="1"/>
  <c r="S718" i="5" s="1"/>
  <c r="S719" i="5" s="1"/>
  <c r="S720" i="5" s="1"/>
  <c r="S721" i="5" s="1"/>
  <c r="S722" i="5" s="1"/>
  <c r="S723" i="5" s="1"/>
  <c r="S724" i="5" s="1"/>
  <c r="S725" i="5" s="1"/>
  <c r="S726" i="5" s="1"/>
  <c r="S727" i="5" s="1"/>
  <c r="S728" i="5" s="1"/>
  <c r="S729" i="5" s="1"/>
  <c r="S730" i="5" s="1"/>
  <c r="S731" i="5" s="1"/>
  <c r="S732" i="5" s="1"/>
  <c r="S733" i="5" s="1"/>
  <c r="S734" i="5" s="1"/>
  <c r="S735" i="5" s="1"/>
  <c r="S736" i="5" s="1"/>
  <c r="S737" i="5" s="1"/>
  <c r="S738" i="5" s="1"/>
  <c r="S739" i="5" s="1"/>
  <c r="S740" i="5" s="1"/>
  <c r="S741" i="5" s="1"/>
  <c r="S742" i="5" s="1"/>
  <c r="S743" i="5" s="1"/>
  <c r="S744" i="5" s="1"/>
  <c r="S745" i="5" s="1"/>
  <c r="S746" i="5" s="1"/>
  <c r="S747" i="5" s="1"/>
  <c r="S748" i="5" s="1"/>
  <c r="S749" i="5" s="1"/>
  <c r="S750" i="5" s="1"/>
  <c r="S751" i="5" s="1"/>
  <c r="S752" i="5" s="1"/>
  <c r="S753" i="5" s="1"/>
  <c r="S754" i="5" s="1"/>
  <c r="S755" i="5" s="1"/>
  <c r="S756" i="5" s="1"/>
  <c r="S757" i="5" s="1"/>
  <c r="S758" i="5" s="1"/>
  <c r="S759" i="5" s="1"/>
  <c r="S760" i="5" s="1"/>
  <c r="S761" i="5" s="1"/>
  <c r="S762" i="5" s="1"/>
  <c r="S763" i="5" s="1"/>
  <c r="S764" i="5" s="1"/>
  <c r="S765" i="5" s="1"/>
  <c r="S766" i="5" s="1"/>
  <c r="S767" i="5" s="1"/>
  <c r="S768" i="5" s="1"/>
  <c r="S769" i="5" s="1"/>
  <c r="S770" i="5" s="1"/>
  <c r="S771" i="5" s="1"/>
  <c r="S772" i="5" s="1"/>
  <c r="S773" i="5" s="1"/>
  <c r="S774" i="5" s="1"/>
  <c r="S775" i="5" s="1"/>
  <c r="S776" i="5" s="1"/>
  <c r="S777" i="5" s="1"/>
  <c r="S778" i="5" s="1"/>
  <c r="S779" i="5" s="1"/>
  <c r="S780" i="5" s="1"/>
  <c r="S781" i="5" s="1"/>
  <c r="S782" i="5" s="1"/>
  <c r="S783" i="5" s="1"/>
  <c r="S784" i="5" s="1"/>
  <c r="S785" i="5" s="1"/>
  <c r="S786" i="5" s="1"/>
  <c r="S787" i="5" s="1"/>
  <c r="S788" i="5" s="1"/>
  <c r="S789" i="5" s="1"/>
  <c r="S790" i="5" s="1"/>
  <c r="S791" i="5" s="1"/>
  <c r="S792" i="5" s="1"/>
  <c r="S793" i="5" s="1"/>
  <c r="S794" i="5" s="1"/>
  <c r="S795" i="5" s="1"/>
  <c r="S796" i="5" s="1"/>
  <c r="S797" i="5" s="1"/>
  <c r="S798" i="5" s="1"/>
  <c r="S799" i="5" s="1"/>
  <c r="S800" i="5" s="1"/>
  <c r="S801" i="5" s="1"/>
  <c r="S802" i="5" s="1"/>
  <c r="S803" i="5" s="1"/>
  <c r="S804" i="5" s="1"/>
  <c r="S805" i="5" s="1"/>
  <c r="S806" i="5" s="1"/>
  <c r="S807" i="5" s="1"/>
  <c r="S808" i="5" s="1"/>
  <c r="S809" i="5" s="1"/>
  <c r="S810" i="5" s="1"/>
  <c r="S811" i="5" s="1"/>
  <c r="S812" i="5" s="1"/>
  <c r="S813" i="5" s="1"/>
  <c r="S814" i="5" s="1"/>
  <c r="S815" i="5" s="1"/>
  <c r="S816" i="5" s="1"/>
  <c r="S817" i="5" s="1"/>
  <c r="S818" i="5" s="1"/>
  <c r="S819" i="5" s="1"/>
  <c r="S820" i="5" s="1"/>
  <c r="S821" i="5" s="1"/>
  <c r="S822" i="5" s="1"/>
  <c r="S823" i="5" s="1"/>
  <c r="S824" i="5" s="1"/>
  <c r="S825" i="5" s="1"/>
  <c r="S826" i="5" s="1"/>
  <c r="S827" i="5" s="1"/>
  <c r="S828" i="5" s="1"/>
  <c r="S829" i="5" s="1"/>
  <c r="S830" i="5" s="1"/>
  <c r="S831" i="5" s="1"/>
  <c r="S832" i="5" s="1"/>
  <c r="S833" i="5" s="1"/>
  <c r="S834" i="5" s="1"/>
  <c r="S835" i="5" s="1"/>
  <c r="S836" i="5" s="1"/>
  <c r="S837" i="5" s="1"/>
  <c r="S838" i="5" s="1"/>
  <c r="S839" i="5" s="1"/>
  <c r="S840" i="5" s="1"/>
  <c r="S841" i="5" s="1"/>
  <c r="S842" i="5" s="1"/>
  <c r="S843" i="5" s="1"/>
  <c r="S844" i="5" s="1"/>
  <c r="S845" i="5" s="1"/>
  <c r="S846" i="5" s="1"/>
  <c r="S847" i="5" s="1"/>
  <c r="S848" i="5" s="1"/>
  <c r="S849" i="5" s="1"/>
  <c r="S850" i="5" s="1"/>
  <c r="S851" i="5" s="1"/>
  <c r="S852" i="5" s="1"/>
  <c r="S853" i="5" s="1"/>
  <c r="S854" i="5" s="1"/>
  <c r="S855" i="5" s="1"/>
  <c r="S856" i="5" s="1"/>
  <c r="S857" i="5" s="1"/>
  <c r="S858" i="5" s="1"/>
  <c r="S859" i="5" s="1"/>
  <c r="S860" i="5" s="1"/>
  <c r="S861" i="5" s="1"/>
  <c r="S862" i="5" s="1"/>
  <c r="S863" i="5" s="1"/>
  <c r="S864" i="5" s="1"/>
  <c r="S865" i="5" s="1"/>
  <c r="S866" i="5" s="1"/>
  <c r="S867" i="5" s="1"/>
  <c r="S868" i="5" s="1"/>
  <c r="S869" i="5" s="1"/>
  <c r="S870" i="5" s="1"/>
  <c r="S871" i="5" s="1"/>
  <c r="S872" i="5" s="1"/>
  <c r="S873" i="5" s="1"/>
  <c r="S874" i="5" s="1"/>
  <c r="S875" i="5" s="1"/>
  <c r="S876" i="5" s="1"/>
  <c r="S877" i="5" s="1"/>
  <c r="S878" i="5" s="1"/>
  <c r="S879" i="5" s="1"/>
  <c r="S880" i="5" s="1"/>
  <c r="S881" i="5" s="1"/>
  <c r="S882" i="5" s="1"/>
  <c r="S883" i="5" s="1"/>
  <c r="S884" i="5" s="1"/>
  <c r="S885" i="5" s="1"/>
  <c r="S886" i="5" s="1"/>
  <c r="S887" i="5" s="1"/>
  <c r="S888" i="5" s="1"/>
  <c r="S889" i="5" s="1"/>
  <c r="S890" i="5" s="1"/>
  <c r="S891" i="5" s="1"/>
  <c r="S892" i="5" s="1"/>
  <c r="S893" i="5" s="1"/>
  <c r="S894" i="5" s="1"/>
  <c r="S895" i="5" s="1"/>
  <c r="S896" i="5" s="1"/>
  <c r="S897" i="5" s="1"/>
  <c r="S898" i="5" s="1"/>
  <c r="S899" i="5" s="1"/>
  <c r="S900" i="5" s="1"/>
  <c r="S901" i="5" s="1"/>
  <c r="S902" i="5" s="1"/>
  <c r="S903" i="5" s="1"/>
  <c r="S904" i="5" s="1"/>
  <c r="S905" i="5" s="1"/>
  <c r="S906" i="5" s="1"/>
  <c r="S907" i="5" s="1"/>
  <c r="S908" i="5" s="1"/>
  <c r="S909" i="5" s="1"/>
  <c r="S910" i="5" s="1"/>
  <c r="S911" i="5" s="1"/>
  <c r="S912" i="5" s="1"/>
  <c r="S913" i="5" s="1"/>
  <c r="S914" i="5" s="1"/>
  <c r="S915" i="5" s="1"/>
  <c r="S916" i="5" s="1"/>
  <c r="S917" i="5" s="1"/>
  <c r="S918" i="5" s="1"/>
  <c r="S919" i="5" s="1"/>
  <c r="S920" i="5" s="1"/>
  <c r="S921" i="5" s="1"/>
  <c r="S922" i="5" s="1"/>
  <c r="S923" i="5" s="1"/>
  <c r="S924" i="5" s="1"/>
  <c r="S925" i="5" s="1"/>
  <c r="S926" i="5" s="1"/>
  <c r="S927" i="5" s="1"/>
  <c r="S928" i="5" s="1"/>
  <c r="S929" i="5" s="1"/>
  <c r="S930" i="5" s="1"/>
  <c r="S931" i="5" s="1"/>
  <c r="S932" i="5" s="1"/>
  <c r="S933" i="5" s="1"/>
  <c r="S934" i="5" s="1"/>
  <c r="S935" i="5" s="1"/>
  <c r="S936" i="5" s="1"/>
  <c r="S937" i="5" s="1"/>
  <c r="S938" i="5" s="1"/>
  <c r="S939" i="5" s="1"/>
  <c r="S940" i="5" s="1"/>
  <c r="S941" i="5" s="1"/>
  <c r="S942" i="5" s="1"/>
  <c r="S943" i="5" s="1"/>
  <c r="S944" i="5" s="1"/>
  <c r="S945" i="5" s="1"/>
  <c r="S946" i="5" s="1"/>
  <c r="S947" i="5" s="1"/>
  <c r="S948" i="5" s="1"/>
  <c r="S949" i="5" s="1"/>
  <c r="S950" i="5" s="1"/>
  <c r="S951" i="5" s="1"/>
  <c r="S952" i="5" s="1"/>
  <c r="S953" i="5" s="1"/>
  <c r="S954" i="5" s="1"/>
  <c r="S955" i="5" s="1"/>
  <c r="S956" i="5" s="1"/>
  <c r="S957" i="5" s="1"/>
  <c r="S958" i="5" s="1"/>
  <c r="S959" i="5" s="1"/>
  <c r="S960" i="5" s="1"/>
  <c r="S961" i="5" s="1"/>
  <c r="S962" i="5" s="1"/>
  <c r="S963" i="5" s="1"/>
  <c r="S964" i="5" s="1"/>
  <c r="S965" i="5" s="1"/>
  <c r="S966" i="5" s="1"/>
  <c r="S967" i="5" s="1"/>
  <c r="S968" i="5" s="1"/>
  <c r="S969" i="5" s="1"/>
  <c r="S970" i="5" s="1"/>
  <c r="S971" i="5" s="1"/>
  <c r="S972" i="5" s="1"/>
  <c r="S973" i="5" s="1"/>
  <c r="S974" i="5" s="1"/>
  <c r="S975" i="5" s="1"/>
  <c r="S976" i="5" s="1"/>
  <c r="S977" i="5" s="1"/>
  <c r="S978" i="5" s="1"/>
  <c r="S979" i="5" s="1"/>
  <c r="S980" i="5" s="1"/>
  <c r="S981" i="5" s="1"/>
  <c r="S982" i="5" s="1"/>
  <c r="S983" i="5" s="1"/>
  <c r="S984" i="5" s="1"/>
  <c r="S985" i="5" s="1"/>
  <c r="S986" i="5" s="1"/>
  <c r="S987" i="5" s="1"/>
  <c r="S988" i="5" s="1"/>
  <c r="S989" i="5" s="1"/>
  <c r="S990" i="5" s="1"/>
  <c r="S991" i="5" s="1"/>
  <c r="S992" i="5" s="1"/>
  <c r="S993" i="5" s="1"/>
  <c r="S994" i="5" s="1"/>
  <c r="S995" i="5" s="1"/>
  <c r="S996" i="5" s="1"/>
  <c r="S997" i="5" s="1"/>
  <c r="S998" i="5" s="1"/>
  <c r="S999" i="5" s="1"/>
  <c r="S1000" i="5" s="1"/>
  <c r="S1001" i="5" s="1"/>
  <c r="S1002" i="5" s="1"/>
  <c r="S1003" i="5" s="1"/>
  <c r="S1004" i="5" s="1"/>
  <c r="S1005" i="5" s="1"/>
  <c r="S1006" i="5" s="1"/>
  <c r="S1007" i="5" s="1"/>
  <c r="S1008" i="5" s="1"/>
  <c r="S1009" i="5" s="1"/>
  <c r="S1010" i="5" s="1"/>
  <c r="S1011" i="5" s="1"/>
  <c r="S1012" i="5" s="1"/>
  <c r="S1013" i="5" s="1"/>
  <c r="S1014" i="5" s="1"/>
  <c r="S1015" i="5" s="1"/>
  <c r="S1016" i="5" s="1"/>
  <c r="S1017" i="5" s="1"/>
  <c r="S1018" i="5" s="1"/>
  <c r="S1019" i="5" s="1"/>
  <c r="S1020" i="5" s="1"/>
  <c r="S1021" i="5" s="1"/>
  <c r="S1022" i="5" s="1"/>
  <c r="S1023" i="5" s="1"/>
  <c r="S1024" i="5" s="1"/>
  <c r="S1025" i="5" s="1"/>
  <c r="S1026" i="5" s="1"/>
  <c r="S1027" i="5" s="1"/>
  <c r="S1028" i="5" s="1"/>
  <c r="S1029" i="5" s="1"/>
  <c r="S1030" i="5" s="1"/>
  <c r="S1031" i="5" s="1"/>
  <c r="S1032" i="5" s="1"/>
  <c r="S1033" i="5" s="1"/>
  <c r="S1034" i="5" s="1"/>
  <c r="S1035" i="5" s="1"/>
  <c r="S1036" i="5" s="1"/>
  <c r="S1037" i="5" s="1"/>
  <c r="S1038" i="5" s="1"/>
  <c r="S1039" i="5" s="1"/>
  <c r="S1040" i="5" s="1"/>
  <c r="S1041" i="5" s="1"/>
  <c r="S1042" i="5" s="1"/>
  <c r="S1043" i="5" s="1"/>
  <c r="S1044" i="5" s="1"/>
  <c r="S1045" i="5" s="1"/>
  <c r="S1046" i="5" s="1"/>
  <c r="S1047" i="5" s="1"/>
  <c r="S1048" i="5" s="1"/>
  <c r="S1049" i="5" s="1"/>
  <c r="S1050" i="5" s="1"/>
  <c r="S1051" i="5" s="1"/>
  <c r="S1052" i="5" s="1"/>
  <c r="S1053" i="5" s="1"/>
  <c r="S1054" i="5" s="1"/>
  <c r="S1055" i="5" s="1"/>
  <c r="S1056" i="5" s="1"/>
  <c r="S1057" i="5" s="1"/>
  <c r="S1058" i="5" s="1"/>
  <c r="S1059" i="5" s="1"/>
  <c r="S1060" i="5" s="1"/>
  <c r="S1061" i="5" s="1"/>
  <c r="S1062" i="5" s="1"/>
  <c r="S1063" i="5" s="1"/>
  <c r="S1064" i="5" s="1"/>
  <c r="S1065" i="5" s="1"/>
  <c r="S1066" i="5" s="1"/>
  <c r="S1067" i="5" s="1"/>
  <c r="S1068" i="5" s="1"/>
  <c r="S1069" i="5" s="1"/>
  <c r="S1070" i="5" s="1"/>
  <c r="S1071" i="5" s="1"/>
  <c r="S1072" i="5" s="1"/>
  <c r="S1073" i="5" s="1"/>
  <c r="S1074" i="5" s="1"/>
  <c r="S1075" i="5" s="1"/>
  <c r="S1076" i="5" s="1"/>
  <c r="S1077" i="5" s="1"/>
  <c r="S1078" i="5" s="1"/>
  <c r="S1079" i="5" s="1"/>
  <c r="S1080" i="5" s="1"/>
  <c r="S1081" i="5" s="1"/>
  <c r="S1082" i="5" s="1"/>
  <c r="S1083" i="5" s="1"/>
  <c r="S1084" i="5" s="1"/>
  <c r="S1085" i="5" s="1"/>
  <c r="S1086" i="5" s="1"/>
  <c r="S1087" i="5" s="1"/>
  <c r="S1088" i="5" s="1"/>
  <c r="S1089" i="5" s="1"/>
  <c r="S1090" i="5" s="1"/>
  <c r="S1091" i="5" s="1"/>
  <c r="S1092" i="5" s="1"/>
  <c r="S1093" i="5" s="1"/>
  <c r="S1094" i="5" s="1"/>
  <c r="S1095" i="5" s="1"/>
  <c r="S1096" i="5" s="1"/>
  <c r="S1097" i="5" s="1"/>
  <c r="S1098" i="5" s="1"/>
  <c r="S1099" i="5" s="1"/>
  <c r="S1100" i="5" s="1"/>
  <c r="S1101" i="5" s="1"/>
  <c r="S1102" i="5" s="1"/>
  <c r="S1103" i="5" s="1"/>
  <c r="S1104" i="5" s="1"/>
  <c r="S1105" i="5" s="1"/>
  <c r="S1106" i="5" s="1"/>
  <c r="S1107" i="5" s="1"/>
  <c r="S1108" i="5" s="1"/>
  <c r="S1109" i="5" s="1"/>
  <c r="S1110" i="5" s="1"/>
  <c r="S1111" i="5" s="1"/>
  <c r="S1112" i="5" s="1"/>
  <c r="S1113" i="5" s="1"/>
  <c r="S1114" i="5" s="1"/>
  <c r="S1115" i="5" s="1"/>
  <c r="S1116" i="5" s="1"/>
  <c r="S1117" i="5" s="1"/>
  <c r="S1118" i="5" s="1"/>
  <c r="S1119" i="5" s="1"/>
  <c r="S1120" i="5" s="1"/>
  <c r="S1121" i="5" s="1"/>
  <c r="S1122" i="5" s="1"/>
  <c r="S1123" i="5" s="1"/>
  <c r="S1124" i="5" s="1"/>
  <c r="S1125" i="5" s="1"/>
  <c r="S1126" i="5" s="1"/>
  <c r="S1127" i="5" s="1"/>
  <c r="S1128" i="5" s="1"/>
  <c r="S1129" i="5" s="1"/>
  <c r="S1130" i="5" s="1"/>
  <c r="S1131" i="5" s="1"/>
  <c r="S1132" i="5" s="1"/>
  <c r="S1133" i="5" s="1"/>
  <c r="S1134" i="5" s="1"/>
  <c r="S1135" i="5" s="1"/>
  <c r="S1136" i="5" s="1"/>
  <c r="S1137" i="5" s="1"/>
  <c r="S1138" i="5" s="1"/>
  <c r="S1139" i="5" s="1"/>
  <c r="S1140" i="5" s="1"/>
  <c r="S1141" i="5" s="1"/>
  <c r="S1142" i="5" s="1"/>
  <c r="S1143" i="5" s="1"/>
  <c r="S1144" i="5" s="1"/>
  <c r="S1145" i="5" s="1"/>
  <c r="S1146" i="5" s="1"/>
  <c r="S1147" i="5" s="1"/>
  <c r="S1148" i="5" s="1"/>
  <c r="S1149" i="5" s="1"/>
  <c r="S1150" i="5" s="1"/>
  <c r="S1151" i="5" s="1"/>
  <c r="S1152" i="5" s="1"/>
  <c r="S1153" i="5" s="1"/>
  <c r="S1154" i="5" s="1"/>
  <c r="S1155" i="5" s="1"/>
  <c r="S1156" i="5" s="1"/>
  <c r="S1157" i="5" s="1"/>
  <c r="S1158" i="5" s="1"/>
  <c r="S1159" i="5" s="1"/>
  <c r="S1160" i="5" s="1"/>
  <c r="S1161" i="5" s="1"/>
  <c r="S1162" i="5" s="1"/>
  <c r="S1163" i="5" s="1"/>
  <c r="S1164" i="5" s="1"/>
  <c r="S1165" i="5" s="1"/>
  <c r="S1166" i="5" s="1"/>
  <c r="S1167" i="5" s="1"/>
  <c r="S1168" i="5" s="1"/>
  <c r="S1169" i="5" s="1"/>
  <c r="S1170" i="5" s="1"/>
  <c r="S1171" i="5" s="1"/>
  <c r="S1172" i="5" s="1"/>
  <c r="S1173" i="5" s="1"/>
  <c r="S1174" i="5" s="1"/>
  <c r="S1175" i="5" s="1"/>
  <c r="S1176" i="5" s="1"/>
  <c r="S1177" i="5" s="1"/>
  <c r="S1178" i="5" s="1"/>
  <c r="S1179" i="5" s="1"/>
  <c r="S1180" i="5" s="1"/>
  <c r="S1181" i="5" s="1"/>
  <c r="S1182" i="5" s="1"/>
  <c r="S1183" i="5" s="1"/>
  <c r="S1184" i="5" s="1"/>
  <c r="S1185" i="5" s="1"/>
  <c r="S1186" i="5" s="1"/>
  <c r="S1187" i="5" s="1"/>
  <c r="S1188" i="5" s="1"/>
  <c r="S1189" i="5" s="1"/>
  <c r="S1190" i="5" s="1"/>
  <c r="S1191" i="5" s="1"/>
  <c r="S1192" i="5" s="1"/>
  <c r="S1193" i="5" s="1"/>
  <c r="S1194" i="5" s="1"/>
  <c r="S1195" i="5" s="1"/>
  <c r="S1196" i="5" s="1"/>
  <c r="S1197" i="5" s="1"/>
  <c r="S1198" i="5" s="1"/>
  <c r="S1199" i="5" s="1"/>
  <c r="S1200" i="5" s="1"/>
  <c r="S1201" i="5" s="1"/>
  <c r="S1202" i="5" s="1"/>
  <c r="S1203" i="5" s="1"/>
  <c r="S1204" i="5" s="1"/>
  <c r="S1205" i="5" s="1"/>
  <c r="S1206" i="5" s="1"/>
  <c r="S1207" i="5" s="1"/>
  <c r="S1208" i="5" s="1"/>
  <c r="S1209" i="5" s="1"/>
  <c r="S1210" i="5" s="1"/>
  <c r="S1211" i="5" s="1"/>
  <c r="S1212" i="5" s="1"/>
  <c r="S1213" i="5" s="1"/>
  <c r="S1214" i="5" s="1"/>
  <c r="S1215" i="5" s="1"/>
  <c r="S1216" i="5" s="1"/>
  <c r="S1217" i="5" s="1"/>
  <c r="S1218" i="5" s="1"/>
  <c r="S1219" i="5" s="1"/>
  <c r="S1220" i="5" s="1"/>
  <c r="S1221" i="5" s="1"/>
  <c r="S1222" i="5" s="1"/>
  <c r="S1223" i="5" s="1"/>
  <c r="S1224" i="5" s="1"/>
  <c r="S1225" i="5" s="1"/>
  <c r="S1226" i="5" s="1"/>
  <c r="S1227" i="5" s="1"/>
  <c r="S1228" i="5" s="1"/>
  <c r="S1229" i="5" s="1"/>
  <c r="S1230" i="5" s="1"/>
  <c r="S1231" i="5" s="1"/>
  <c r="S1232" i="5" s="1"/>
  <c r="S1233" i="5" s="1"/>
  <c r="S1234" i="5" s="1"/>
  <c r="S1235" i="5" s="1"/>
  <c r="S1236" i="5" s="1"/>
  <c r="S1237" i="5" s="1"/>
  <c r="S1238" i="5" s="1"/>
  <c r="S1239" i="5" s="1"/>
  <c r="S1240" i="5" s="1"/>
  <c r="S1241" i="5" s="1"/>
  <c r="S1242" i="5" s="1"/>
  <c r="S1243" i="5" s="1"/>
  <c r="S1244" i="5" s="1"/>
  <c r="S1245" i="5" s="1"/>
  <c r="S1246" i="5" s="1"/>
  <c r="S1247" i="5" s="1"/>
  <c r="S1248" i="5" s="1"/>
  <c r="S1249" i="5" s="1"/>
  <c r="S1250" i="5" s="1"/>
  <c r="S1251" i="5" s="1"/>
  <c r="S1252" i="5" s="1"/>
  <c r="S1253" i="5" s="1"/>
  <c r="S1254" i="5" s="1"/>
  <c r="S1255" i="5" s="1"/>
  <c r="S1256" i="5" s="1"/>
  <c r="S1257" i="5" s="1"/>
  <c r="S1258" i="5" s="1"/>
  <c r="S1259" i="5" s="1"/>
  <c r="S1260" i="5" s="1"/>
  <c r="S1261" i="5" s="1"/>
  <c r="S1262" i="5" s="1"/>
  <c r="S1263" i="5" s="1"/>
  <c r="S1264" i="5" s="1"/>
  <c r="S1265" i="5" s="1"/>
  <c r="S1266" i="5" s="1"/>
  <c r="S1267" i="5" s="1"/>
  <c r="S1268" i="5" s="1"/>
  <c r="S1269" i="5" s="1"/>
  <c r="S1270" i="5" s="1"/>
  <c r="S1271" i="5" s="1"/>
  <c r="S1272" i="5" s="1"/>
  <c r="S1273" i="5" s="1"/>
  <c r="S1274" i="5" s="1"/>
  <c r="S1275" i="5" s="1"/>
  <c r="S1276" i="5" s="1"/>
  <c r="S1277" i="5" s="1"/>
  <c r="S1278" i="5" s="1"/>
  <c r="S1279" i="5" s="1"/>
  <c r="S1280" i="5" s="1"/>
  <c r="S1281" i="5" s="1"/>
  <c r="S1282" i="5" s="1"/>
  <c r="S1283" i="5" s="1"/>
  <c r="S1284" i="5" s="1"/>
  <c r="S1285" i="5" s="1"/>
  <c r="S1286" i="5" s="1"/>
  <c r="S1287" i="5" s="1"/>
  <c r="S1288" i="5" s="1"/>
  <c r="S1289" i="5" s="1"/>
  <c r="S1290" i="5" s="1"/>
  <c r="S1291" i="5" s="1"/>
  <c r="S1292" i="5" s="1"/>
  <c r="S1293" i="5" s="1"/>
  <c r="S1294" i="5" s="1"/>
  <c r="S1295" i="5" s="1"/>
  <c r="S1296" i="5" s="1"/>
  <c r="S1297" i="5" s="1"/>
  <c r="S1298" i="5" s="1"/>
  <c r="S1299" i="5" s="1"/>
  <c r="S1300" i="5" s="1"/>
  <c r="S1301" i="5" s="1"/>
  <c r="S1302" i="5" s="1"/>
  <c r="S1303" i="5" s="1"/>
  <c r="S1304" i="5" s="1"/>
  <c r="S1305" i="5" s="1"/>
  <c r="S1306" i="5" s="1"/>
  <c r="S1307" i="5" s="1"/>
  <c r="S1308" i="5" s="1"/>
  <c r="S1309" i="5" s="1"/>
  <c r="S1310" i="5" s="1"/>
  <c r="S1311" i="5" s="1"/>
  <c r="S1312" i="5" s="1"/>
  <c r="S1313" i="5" s="1"/>
  <c r="S1314" i="5" s="1"/>
  <c r="S1315" i="5" s="1"/>
  <c r="S1316" i="5" s="1"/>
  <c r="S1317" i="5" s="1"/>
  <c r="S1318" i="5" s="1"/>
  <c r="S1319" i="5" s="1"/>
  <c r="S1320" i="5" s="1"/>
  <c r="S1321" i="5" s="1"/>
  <c r="S1322" i="5" s="1"/>
  <c r="S1323" i="5" s="1"/>
  <c r="S1324" i="5" s="1"/>
  <c r="S1325" i="5" s="1"/>
  <c r="S1326" i="5" s="1"/>
  <c r="S1327" i="5" s="1"/>
  <c r="S1328" i="5" s="1"/>
  <c r="S1329" i="5" s="1"/>
  <c r="S1330" i="5" s="1"/>
  <c r="S1331" i="5" s="1"/>
  <c r="S1332" i="5" s="1"/>
  <c r="S1333" i="5" s="1"/>
  <c r="S1334" i="5" s="1"/>
  <c r="S1335" i="5" s="1"/>
  <c r="S1336" i="5" s="1"/>
  <c r="S1337" i="5" s="1"/>
  <c r="S1338" i="5" s="1"/>
  <c r="S1339" i="5" s="1"/>
  <c r="S1340" i="5" s="1"/>
  <c r="S1341" i="5" s="1"/>
  <c r="S1342" i="5" s="1"/>
  <c r="S1343" i="5" s="1"/>
  <c r="S1344" i="5" s="1"/>
  <c r="S1345" i="5" s="1"/>
  <c r="S1346" i="5" s="1"/>
  <c r="S1347" i="5" s="1"/>
  <c r="S1348" i="5" s="1"/>
  <c r="S1349" i="5" s="1"/>
  <c r="S1350" i="5" s="1"/>
  <c r="S1351" i="5" s="1"/>
  <c r="S1352" i="5" s="1"/>
  <c r="S1353" i="5" s="1"/>
  <c r="S1354" i="5" s="1"/>
  <c r="S1355" i="5" s="1"/>
  <c r="S1356" i="5" s="1"/>
  <c r="S1357" i="5" s="1"/>
  <c r="S1358" i="5" s="1"/>
  <c r="S1359" i="5" s="1"/>
  <c r="S1360" i="5" s="1"/>
  <c r="S1361" i="5" s="1"/>
  <c r="S1362" i="5" s="1"/>
  <c r="S1363" i="5" s="1"/>
  <c r="S1364" i="5" s="1"/>
  <c r="S1365" i="5" s="1"/>
  <c r="S1366" i="5" s="1"/>
  <c r="S1367" i="5" s="1"/>
  <c r="S1368" i="5" s="1"/>
  <c r="S1369" i="5" s="1"/>
  <c r="S1370" i="5" s="1"/>
  <c r="S1371" i="5" s="1"/>
  <c r="S1372" i="5" s="1"/>
  <c r="S1373" i="5" s="1"/>
  <c r="S1374" i="5" s="1"/>
  <c r="S1375" i="5" s="1"/>
  <c r="S1376" i="5" s="1"/>
  <c r="S1377" i="5" s="1"/>
  <c r="S1378" i="5" s="1"/>
  <c r="S1379" i="5" s="1"/>
  <c r="S1380" i="5" s="1"/>
  <c r="S1381" i="5" s="1"/>
  <c r="S1382" i="5" s="1"/>
  <c r="S1383" i="5" s="1"/>
  <c r="S1384" i="5" s="1"/>
  <c r="S1385" i="5" s="1"/>
  <c r="S1386" i="5" s="1"/>
  <c r="S1387" i="5" s="1"/>
  <c r="S1388" i="5" s="1"/>
  <c r="S1389" i="5" s="1"/>
  <c r="S1390" i="5" s="1"/>
  <c r="S1391" i="5" s="1"/>
  <c r="S1392" i="5" s="1"/>
  <c r="S1393" i="5" s="1"/>
  <c r="S1394" i="5" s="1"/>
  <c r="S1395" i="5" s="1"/>
  <c r="S1396" i="5" s="1"/>
  <c r="S1397" i="5" s="1"/>
  <c r="S1398" i="5" s="1"/>
  <c r="S1399" i="5" s="1"/>
  <c r="S1400" i="5" s="1"/>
  <c r="S1401" i="5" s="1"/>
  <c r="S1402" i="5" s="1"/>
  <c r="S1403" i="5" s="1"/>
  <c r="S1404" i="5" s="1"/>
  <c r="S1405" i="5" s="1"/>
  <c r="S1406" i="5" s="1"/>
  <c r="S1407" i="5" s="1"/>
  <c r="S1408" i="5" s="1"/>
  <c r="S1409" i="5" s="1"/>
  <c r="S1410" i="5" s="1"/>
  <c r="S1411" i="5" s="1"/>
  <c r="S1412" i="5" s="1"/>
  <c r="S1413" i="5" s="1"/>
  <c r="S1414" i="5" s="1"/>
  <c r="S1415" i="5" s="1"/>
  <c r="S1416" i="5" s="1"/>
  <c r="S1417" i="5" s="1"/>
  <c r="S1418" i="5" s="1"/>
  <c r="S1419" i="5" s="1"/>
  <c r="S1420" i="5" s="1"/>
  <c r="S1421" i="5" s="1"/>
  <c r="S1422" i="5" s="1"/>
  <c r="S1423" i="5" s="1"/>
  <c r="S1424" i="5" s="1"/>
  <c r="S1425" i="5" s="1"/>
  <c r="S1426" i="5" s="1"/>
  <c r="S1427" i="5" s="1"/>
  <c r="S1428" i="5" s="1"/>
  <c r="S1429" i="5" s="1"/>
  <c r="S1430" i="5" s="1"/>
  <c r="S1431" i="5" s="1"/>
  <c r="S1432" i="5" s="1"/>
  <c r="S1433" i="5" s="1"/>
  <c r="S1434" i="5" s="1"/>
  <c r="S1435" i="5" s="1"/>
  <c r="S1436" i="5" s="1"/>
  <c r="S1437" i="5" s="1"/>
  <c r="S1438" i="5" s="1"/>
  <c r="S1439" i="5" s="1"/>
  <c r="S1440" i="5" s="1"/>
  <c r="S1441" i="5" s="1"/>
  <c r="S1442" i="5" s="1"/>
  <c r="S1443" i="5" s="1"/>
  <c r="S1444" i="5" s="1"/>
  <c r="S1445" i="5" s="1"/>
  <c r="S1446" i="5" s="1"/>
  <c r="S1447" i="5" s="1"/>
  <c r="S1448" i="5" s="1"/>
  <c r="S1449" i="5" s="1"/>
  <c r="S1450" i="5" s="1"/>
  <c r="S1451" i="5" s="1"/>
  <c r="S1452" i="5" s="1"/>
  <c r="S1453" i="5" s="1"/>
  <c r="S1454" i="5" s="1"/>
  <c r="S1455" i="5" s="1"/>
  <c r="S1456" i="5" s="1"/>
  <c r="S1457" i="5" s="1"/>
  <c r="S1458" i="5" s="1"/>
  <c r="S1459" i="5" s="1"/>
  <c r="S1460" i="5" s="1"/>
  <c r="S1461" i="5" s="1"/>
  <c r="S1462" i="5" s="1"/>
  <c r="S1463" i="5" s="1"/>
  <c r="S1464" i="5" s="1"/>
  <c r="S1465" i="5" s="1"/>
  <c r="S1466" i="5" s="1"/>
  <c r="S1467" i="5" s="1"/>
  <c r="S1468" i="5" s="1"/>
  <c r="S1469" i="5" s="1"/>
  <c r="S1470" i="5" s="1"/>
  <c r="S1471" i="5" s="1"/>
  <c r="S1472" i="5" s="1"/>
  <c r="S1473" i="5" s="1"/>
  <c r="S1474" i="5" s="1"/>
  <c r="S1475" i="5" s="1"/>
  <c r="S1476" i="5" s="1"/>
  <c r="S1477" i="5" s="1"/>
  <c r="S1478" i="5" s="1"/>
  <c r="S1479" i="5" s="1"/>
  <c r="S1480" i="5" s="1"/>
  <c r="S1481" i="5" s="1"/>
  <c r="S1482" i="5" s="1"/>
  <c r="S1483" i="5" s="1"/>
  <c r="S1484" i="5" s="1"/>
  <c r="S1485" i="5" s="1"/>
  <c r="S1486" i="5" s="1"/>
  <c r="S1487" i="5" s="1"/>
  <c r="S1488" i="5" s="1"/>
  <c r="S1489" i="5" s="1"/>
  <c r="S1490" i="5" s="1"/>
  <c r="S1491" i="5" s="1"/>
  <c r="S1492" i="5" s="1"/>
  <c r="S1493" i="5" s="1"/>
  <c r="S1494" i="5" s="1"/>
  <c r="S1495" i="5" s="1"/>
  <c r="S1496" i="5" s="1"/>
  <c r="S1497" i="5" s="1"/>
  <c r="S1498" i="5" s="1"/>
  <c r="S1499" i="5" s="1"/>
  <c r="S1500" i="5" s="1"/>
  <c r="S1501" i="5" s="1"/>
  <c r="S1502" i="5" s="1"/>
  <c r="S1503" i="5" s="1"/>
  <c r="S1504" i="5" s="1"/>
  <c r="S1505" i="5" s="1"/>
  <c r="S1506" i="5" s="1"/>
  <c r="S1507" i="5" s="1"/>
  <c r="S1508" i="5" s="1"/>
  <c r="S1509" i="5" s="1"/>
  <c r="S1510" i="5" s="1"/>
  <c r="S1511" i="5" s="1"/>
  <c r="S1512" i="5" s="1"/>
  <c r="S1513" i="5" s="1"/>
  <c r="S1514" i="5" s="1"/>
  <c r="S1515" i="5" s="1"/>
  <c r="S1516" i="5" s="1"/>
  <c r="S1517" i="5" s="1"/>
  <c r="S1518" i="5" s="1"/>
  <c r="S1519" i="5" s="1"/>
  <c r="S1520" i="5" s="1"/>
  <c r="S1521" i="5" s="1"/>
  <c r="S1522" i="5" s="1"/>
  <c r="S1523" i="5" s="1"/>
  <c r="S1524" i="5" s="1"/>
  <c r="S1525" i="5" s="1"/>
  <c r="S1526" i="5" s="1"/>
  <c r="S1527" i="5" s="1"/>
  <c r="S1528" i="5" s="1"/>
  <c r="S1529" i="5" s="1"/>
  <c r="S1530" i="5" s="1"/>
  <c r="S1531" i="5" s="1"/>
  <c r="S1532" i="5" s="1"/>
  <c r="S1533" i="5" s="1"/>
  <c r="S1534" i="5" s="1"/>
  <c r="S1535" i="5" s="1"/>
  <c r="S1536" i="5" s="1"/>
  <c r="S1537" i="5" s="1"/>
  <c r="S1538" i="5" s="1"/>
  <c r="S1539" i="5" s="1"/>
  <c r="S1540" i="5" s="1"/>
  <c r="S1541" i="5" s="1"/>
  <c r="S1542" i="5" s="1"/>
  <c r="S1543" i="5" s="1"/>
  <c r="S1544" i="5" s="1"/>
  <c r="S1545" i="5" s="1"/>
  <c r="S1546" i="5" s="1"/>
  <c r="S1547" i="5" s="1"/>
  <c r="S1548" i="5" s="1"/>
  <c r="S1549" i="5" s="1"/>
  <c r="S1550" i="5" s="1"/>
  <c r="S1551" i="5" s="1"/>
  <c r="S1552" i="5" s="1"/>
  <c r="S1553" i="5" s="1"/>
  <c r="S1554" i="5" s="1"/>
  <c r="S1555" i="5" s="1"/>
  <c r="S1556" i="5" s="1"/>
  <c r="S1557" i="5" s="1"/>
  <c r="S1558" i="5" s="1"/>
  <c r="S1559" i="5" s="1"/>
  <c r="S1560" i="5" s="1"/>
  <c r="S1561" i="5" s="1"/>
  <c r="S1562" i="5" s="1"/>
  <c r="S1563" i="5" s="1"/>
  <c r="S1564" i="5" s="1"/>
  <c r="S1565" i="5" s="1"/>
  <c r="S1566" i="5" s="1"/>
  <c r="S1567" i="5" s="1"/>
  <c r="S1568" i="5" s="1"/>
  <c r="S1569" i="5" s="1"/>
  <c r="S1570" i="5" s="1"/>
  <c r="S1571" i="5" s="1"/>
  <c r="S1572" i="5" s="1"/>
  <c r="S1573" i="5" s="1"/>
  <c r="S1574" i="5" s="1"/>
  <c r="S1575" i="5" s="1"/>
  <c r="S1576" i="5" s="1"/>
  <c r="S1577" i="5" s="1"/>
  <c r="S1578" i="5" s="1"/>
  <c r="S1579" i="5" s="1"/>
  <c r="S1580" i="5" s="1"/>
  <c r="S1581" i="5" s="1"/>
  <c r="S1582" i="5" s="1"/>
  <c r="S1583" i="5" s="1"/>
  <c r="S1584" i="5" s="1"/>
  <c r="S1585" i="5" s="1"/>
  <c r="S1586" i="5" s="1"/>
  <c r="S1587" i="5" s="1"/>
  <c r="S1588" i="5" s="1"/>
  <c r="S1589" i="5" s="1"/>
  <c r="S1590" i="5" s="1"/>
  <c r="S1591" i="5" s="1"/>
  <c r="S1592" i="5" s="1"/>
  <c r="S1593" i="5" s="1"/>
  <c r="S1594" i="5" s="1"/>
  <c r="S1595" i="5" s="1"/>
  <c r="S1596" i="5" s="1"/>
  <c r="S1597" i="5" s="1"/>
  <c r="S1598" i="5" s="1"/>
  <c r="S1599" i="5" s="1"/>
  <c r="S1600" i="5" s="1"/>
  <c r="S1601" i="5" s="1"/>
  <c r="S1602" i="5" s="1"/>
  <c r="S1603" i="5" s="1"/>
  <c r="S1604" i="5" s="1"/>
  <c r="S1605" i="5" s="1"/>
  <c r="S1606" i="5" s="1"/>
  <c r="S1607" i="5" s="1"/>
  <c r="S1608" i="5" s="1"/>
  <c r="S1609" i="5" s="1"/>
  <c r="S1610" i="5" s="1"/>
  <c r="S1611" i="5" s="1"/>
  <c r="S1612" i="5" s="1"/>
  <c r="S1613" i="5" s="1"/>
  <c r="S1614" i="5" s="1"/>
  <c r="S1615" i="5" s="1"/>
  <c r="S1616" i="5" s="1"/>
  <c r="S1617" i="5" s="1"/>
  <c r="S1618" i="5" s="1"/>
  <c r="S1619" i="5" s="1"/>
  <c r="S1620" i="5" s="1"/>
  <c r="S1621" i="5" s="1"/>
  <c r="S1622" i="5" s="1"/>
  <c r="S1623" i="5" s="1"/>
  <c r="S1624" i="5" s="1"/>
  <c r="S1625" i="5" s="1"/>
  <c r="S1626" i="5" s="1"/>
  <c r="S1627" i="5" s="1"/>
  <c r="S1628" i="5" s="1"/>
  <c r="S1629" i="5" s="1"/>
  <c r="S1630" i="5" s="1"/>
  <c r="S1631" i="5" s="1"/>
  <c r="S1632" i="5" s="1"/>
  <c r="S1633" i="5" s="1"/>
  <c r="S1634" i="5" s="1"/>
  <c r="S1635" i="5" s="1"/>
  <c r="S1636" i="5" s="1"/>
  <c r="S1637" i="5" s="1"/>
  <c r="S1638" i="5" s="1"/>
  <c r="S1639" i="5" s="1"/>
  <c r="S1640" i="5" s="1"/>
  <c r="S1641" i="5" s="1"/>
  <c r="S1642" i="5" s="1"/>
  <c r="S1643" i="5" s="1"/>
  <c r="S1644" i="5" s="1"/>
  <c r="S1645" i="5" s="1"/>
  <c r="S1646" i="5" s="1"/>
  <c r="S1647" i="5" s="1"/>
  <c r="S1648" i="5" s="1"/>
  <c r="S1649" i="5" s="1"/>
  <c r="S1650" i="5" s="1"/>
  <c r="S1651" i="5" s="1"/>
  <c r="S1652" i="5" s="1"/>
  <c r="S1653" i="5" s="1"/>
  <c r="S1654" i="5" s="1"/>
  <c r="S1655" i="5" s="1"/>
  <c r="S1656" i="5" s="1"/>
  <c r="S1657" i="5" s="1"/>
  <c r="S1658" i="5" s="1"/>
  <c r="S1659" i="5" s="1"/>
  <c r="S1660" i="5" s="1"/>
  <c r="S1661" i="5" s="1"/>
  <c r="S1662" i="5" s="1"/>
  <c r="S1663" i="5" s="1"/>
  <c r="S1664" i="5" s="1"/>
  <c r="S1665" i="5" s="1"/>
  <c r="S1666" i="5" s="1"/>
  <c r="S1667" i="5" s="1"/>
  <c r="S1668" i="5" s="1"/>
  <c r="S1669" i="5" s="1"/>
  <c r="S1670" i="5" s="1"/>
  <c r="S1671" i="5" s="1"/>
  <c r="S1672" i="5" s="1"/>
  <c r="S1673" i="5" s="1"/>
  <c r="S1674" i="5" s="1"/>
  <c r="S1675" i="5" s="1"/>
  <c r="S1676" i="5" s="1"/>
  <c r="S1677" i="5" s="1"/>
  <c r="S1678" i="5" s="1"/>
  <c r="S1679" i="5" s="1"/>
  <c r="S1680" i="5" s="1"/>
  <c r="S1681" i="5" s="1"/>
  <c r="S1682" i="5" s="1"/>
  <c r="S1683" i="5" s="1"/>
  <c r="S1684" i="5" s="1"/>
  <c r="S1685" i="5" s="1"/>
  <c r="S1686" i="5" s="1"/>
  <c r="S1687" i="5" s="1"/>
  <c r="S1688" i="5" s="1"/>
  <c r="S1689" i="5" s="1"/>
  <c r="S1690" i="5" s="1"/>
  <c r="S1691" i="5" s="1"/>
  <c r="S1692" i="5" s="1"/>
  <c r="S1693" i="5" s="1"/>
  <c r="S1694" i="5" s="1"/>
  <c r="S1695" i="5" s="1"/>
  <c r="S1696" i="5" s="1"/>
  <c r="S1697" i="5" s="1"/>
  <c r="S1698" i="5" s="1"/>
  <c r="S1699" i="5" s="1"/>
  <c r="S1700" i="5" s="1"/>
  <c r="S1701" i="5" s="1"/>
  <c r="S1702" i="5" s="1"/>
  <c r="S1703" i="5" s="1"/>
  <c r="S1704" i="5" s="1"/>
  <c r="S1705" i="5" s="1"/>
  <c r="S1706" i="5" s="1"/>
  <c r="S1707" i="5" s="1"/>
  <c r="S1708" i="5" s="1"/>
  <c r="S1709" i="5" s="1"/>
  <c r="S1710" i="5" s="1"/>
  <c r="S1711" i="5" s="1"/>
  <c r="S1712" i="5" s="1"/>
  <c r="S1713" i="5" s="1"/>
  <c r="S1714" i="5" s="1"/>
  <c r="S1715" i="5" s="1"/>
  <c r="S1716" i="5" s="1"/>
  <c r="S1717" i="5" s="1"/>
  <c r="S1718" i="5" s="1"/>
  <c r="S1719" i="5" s="1"/>
  <c r="S1720" i="5" s="1"/>
  <c r="S1721" i="5" s="1"/>
  <c r="S1722" i="5" s="1"/>
  <c r="S1723" i="5" s="1"/>
  <c r="S1724" i="5" s="1"/>
  <c r="S1725" i="5" s="1"/>
  <c r="S1726" i="5" s="1"/>
  <c r="S1727" i="5" s="1"/>
  <c r="S1728" i="5" s="1"/>
  <c r="S1729" i="5" s="1"/>
  <c r="S1730" i="5" s="1"/>
  <c r="S1731" i="5" s="1"/>
  <c r="S1732" i="5" s="1"/>
  <c r="S1733" i="5" s="1"/>
  <c r="S1734" i="5" s="1"/>
  <c r="S1735" i="5" s="1"/>
  <c r="S1736" i="5" s="1"/>
  <c r="S1737" i="5" s="1"/>
  <c r="S1738" i="5" s="1"/>
  <c r="S1739" i="5" s="1"/>
  <c r="S1740" i="5" s="1"/>
  <c r="S1741" i="5" s="1"/>
  <c r="S1742" i="5" s="1"/>
  <c r="S1743" i="5" s="1"/>
  <c r="S1744" i="5" s="1"/>
  <c r="S1745" i="5" s="1"/>
  <c r="S1746" i="5" s="1"/>
  <c r="S1747" i="5" s="1"/>
  <c r="S1748" i="5" s="1"/>
  <c r="S1749" i="5" s="1"/>
  <c r="S1750" i="5" s="1"/>
  <c r="S1751" i="5" s="1"/>
  <c r="S1752" i="5" s="1"/>
  <c r="S1753" i="5" s="1"/>
  <c r="S1754" i="5" s="1"/>
  <c r="S1755" i="5" s="1"/>
  <c r="S1756" i="5" s="1"/>
  <c r="S1757" i="5" s="1"/>
  <c r="S1758" i="5" s="1"/>
  <c r="S1759" i="5" s="1"/>
  <c r="S1760" i="5" s="1"/>
  <c r="S1761" i="5" s="1"/>
  <c r="S1762" i="5" s="1"/>
  <c r="S1763" i="5" s="1"/>
  <c r="S1764" i="5" s="1"/>
  <c r="S1765" i="5" s="1"/>
  <c r="S1766" i="5" s="1"/>
  <c r="S1767" i="5" s="1"/>
  <c r="S1768" i="5" s="1"/>
  <c r="S1769" i="5" s="1"/>
  <c r="S1770" i="5" s="1"/>
  <c r="S1771" i="5" s="1"/>
  <c r="S1772" i="5" s="1"/>
  <c r="S1773" i="5" s="1"/>
  <c r="S1774" i="5" s="1"/>
  <c r="S1775" i="5" s="1"/>
  <c r="S1776" i="5" s="1"/>
  <c r="S1777" i="5" s="1"/>
  <c r="S1778" i="5" s="1"/>
  <c r="S1779" i="5" s="1"/>
  <c r="S1780" i="5" s="1"/>
  <c r="S1781" i="5" s="1"/>
  <c r="S1782" i="5" s="1"/>
  <c r="S1783" i="5" s="1"/>
  <c r="S1784" i="5" s="1"/>
  <c r="S1785" i="5" s="1"/>
  <c r="S1786" i="5" s="1"/>
  <c r="S1787" i="5" s="1"/>
  <c r="S1788" i="5" s="1"/>
  <c r="S1789" i="5" s="1"/>
  <c r="S1790" i="5" s="1"/>
  <c r="S1791" i="5" s="1"/>
  <c r="S1792" i="5" s="1"/>
  <c r="S1793" i="5" s="1"/>
  <c r="S1794" i="5" s="1"/>
  <c r="S1795" i="5" s="1"/>
  <c r="S1796" i="5" s="1"/>
  <c r="S1797" i="5" s="1"/>
  <c r="S1798" i="5" s="1"/>
  <c r="S1799" i="5" s="1"/>
  <c r="S1800" i="5" s="1"/>
  <c r="S1801" i="5" s="1"/>
  <c r="S1802" i="5" s="1"/>
  <c r="S1803" i="5" s="1"/>
  <c r="S1804" i="5" s="1"/>
  <c r="S1805" i="5" s="1"/>
  <c r="S1806" i="5" s="1"/>
  <c r="S1807" i="5" s="1"/>
  <c r="S1808" i="5" s="1"/>
  <c r="S1809" i="5" s="1"/>
  <c r="S1810" i="5" s="1"/>
  <c r="S1811" i="5" s="1"/>
  <c r="S1812" i="5" s="1"/>
  <c r="S1813" i="5" s="1"/>
  <c r="S1814" i="5" s="1"/>
  <c r="S1815" i="5" s="1"/>
  <c r="S1816" i="5" s="1"/>
  <c r="S1817" i="5" s="1"/>
  <c r="S1818" i="5" s="1"/>
  <c r="S1819" i="5" s="1"/>
  <c r="S1820" i="5" s="1"/>
  <c r="S1821" i="5" s="1"/>
  <c r="S1822" i="5" s="1"/>
  <c r="S1823" i="5" s="1"/>
  <c r="S1824" i="5" s="1"/>
  <c r="S1825" i="5" s="1"/>
  <c r="S1826" i="5" s="1"/>
  <c r="S1827" i="5" s="1"/>
  <c r="S1828" i="5" s="1"/>
  <c r="S1829" i="5" s="1"/>
  <c r="S1830" i="5" s="1"/>
  <c r="S1831" i="5" s="1"/>
  <c r="S1832" i="5" s="1"/>
  <c r="S1833" i="5" s="1"/>
  <c r="S1834" i="5" s="1"/>
  <c r="S1835" i="5" s="1"/>
  <c r="S1836" i="5" s="1"/>
  <c r="S1837" i="5" s="1"/>
  <c r="S1838" i="5" s="1"/>
  <c r="S1839" i="5" s="1"/>
  <c r="S1840" i="5" s="1"/>
  <c r="S1841" i="5" s="1"/>
  <c r="S1842" i="5" s="1"/>
  <c r="S1843" i="5" s="1"/>
  <c r="S1844" i="5" s="1"/>
  <c r="S1845" i="5" s="1"/>
  <c r="S1846" i="5" s="1"/>
  <c r="S1847" i="5" s="1"/>
  <c r="S1848" i="5" s="1"/>
  <c r="S1849" i="5" s="1"/>
  <c r="S1850" i="5" s="1"/>
  <c r="S1851" i="5" s="1"/>
  <c r="S1852" i="5" s="1"/>
  <c r="S1853" i="5" s="1"/>
  <c r="S1854" i="5" s="1"/>
  <c r="S1855" i="5" s="1"/>
  <c r="S1856" i="5" s="1"/>
  <c r="S1857" i="5" s="1"/>
  <c r="S1858" i="5" s="1"/>
  <c r="S1859" i="5" s="1"/>
  <c r="S1860" i="5" s="1"/>
  <c r="S1861" i="5" s="1"/>
  <c r="S1862" i="5" s="1"/>
  <c r="S1863" i="5" s="1"/>
  <c r="S1864" i="5" s="1"/>
  <c r="S1865" i="5" s="1"/>
  <c r="S1866" i="5" s="1"/>
  <c r="S1867" i="5" s="1"/>
  <c r="S1868" i="5" s="1"/>
  <c r="S1869" i="5" s="1"/>
  <c r="S1870" i="5" s="1"/>
  <c r="S1871" i="5" s="1"/>
  <c r="S1872" i="5" s="1"/>
  <c r="S1873" i="5" s="1"/>
  <c r="S1874" i="5" s="1"/>
  <c r="S1875" i="5" s="1"/>
  <c r="S1876" i="5" s="1"/>
  <c r="S1877" i="5" s="1"/>
  <c r="S1878" i="5" s="1"/>
  <c r="S1879" i="5" s="1"/>
  <c r="S1880" i="5" s="1"/>
  <c r="S1881" i="5" s="1"/>
  <c r="AA50" i="17"/>
  <c r="Q42" i="44" s="1"/>
  <c r="X50" i="17"/>
  <c r="N42" i="44" s="1"/>
  <c r="AE50" i="17"/>
  <c r="U42" i="44" s="1"/>
  <c r="AD50" i="17"/>
  <c r="T42" i="44" s="1"/>
  <c r="AC50" i="17"/>
  <c r="S42" i="44" s="1"/>
  <c r="W50" i="17"/>
  <c r="M42" i="44" s="1"/>
  <c r="V50" i="17"/>
  <c r="L42" i="44" s="1"/>
  <c r="AF50" i="17"/>
  <c r="Y50" i="17"/>
  <c r="O42" i="44" s="1"/>
  <c r="U50" i="17"/>
  <c r="K42" i="44" s="1"/>
  <c r="AB50" i="17"/>
  <c r="R42" i="44" s="1"/>
  <c r="Z50" i="17"/>
  <c r="AA167" i="17"/>
  <c r="AF167" i="17"/>
  <c r="V167" i="17"/>
  <c r="I203" i="37"/>
  <c r="AE167" i="17"/>
  <c r="U167" i="17"/>
  <c r="Z167" i="17"/>
  <c r="I203" i="39"/>
  <c r="X167" i="17"/>
  <c r="Y167" i="17"/>
  <c r="AD167" i="17"/>
  <c r="I203" i="2"/>
  <c r="W167" i="17"/>
  <c r="AB167" i="17"/>
  <c r="AC167" i="17"/>
  <c r="I203" i="34"/>
  <c r="I341" i="32"/>
  <c r="J341" i="32" s="1"/>
  <c r="N213" i="44" s="1"/>
  <c r="I341" i="37"/>
  <c r="I341" i="35"/>
  <c r="G341" i="35" s="1"/>
  <c r="I341" i="34"/>
  <c r="G341" i="34" s="1"/>
  <c r="AB248" i="17"/>
  <c r="Z248" i="17"/>
  <c r="AF248" i="17"/>
  <c r="I341" i="30"/>
  <c r="J341" i="30" s="1"/>
  <c r="L213" i="44" s="1"/>
  <c r="Y248" i="17"/>
  <c r="X248" i="17"/>
  <c r="V248" i="17"/>
  <c r="U248" i="17"/>
  <c r="I341" i="39"/>
  <c r="I341" i="31"/>
  <c r="J341" i="31" s="1"/>
  <c r="M213" i="44" s="1"/>
  <c r="AE248" i="17"/>
  <c r="AC248" i="17"/>
  <c r="AA248" i="17"/>
  <c r="I341" i="33"/>
  <c r="G341" i="33" s="1"/>
  <c r="I341" i="2"/>
  <c r="I341" i="38"/>
  <c r="G341" i="38" s="1"/>
  <c r="W248" i="17"/>
  <c r="R2797" i="5"/>
  <c r="T950" i="5"/>
  <c r="T952" i="5" s="1"/>
  <c r="T954" i="5" s="1"/>
  <c r="T955" i="5" s="1"/>
  <c r="T956" i="5" s="1"/>
  <c r="T957" i="5" s="1"/>
  <c r="T958" i="5" s="1"/>
  <c r="T959" i="5" s="1"/>
  <c r="T960" i="5" s="1"/>
  <c r="T961" i="5" s="1"/>
  <c r="T962" i="5" s="1"/>
  <c r="T963" i="5" s="1"/>
  <c r="T964" i="5" s="1"/>
  <c r="T965" i="5" s="1"/>
  <c r="T966" i="5" s="1"/>
  <c r="T967" i="5" s="1"/>
  <c r="T968" i="5" s="1"/>
  <c r="T969" i="5" s="1"/>
  <c r="T970" i="5" s="1"/>
  <c r="T971" i="5" s="1"/>
  <c r="T972" i="5" s="1"/>
  <c r="T973" i="5" s="1"/>
  <c r="T974" i="5" s="1"/>
  <c r="T975" i="5" s="1"/>
  <c r="T976" i="5" s="1"/>
  <c r="T977" i="5" s="1"/>
  <c r="T978" i="5" s="1"/>
  <c r="T979" i="5" s="1"/>
  <c r="T980" i="5" s="1"/>
  <c r="T981" i="5" s="1"/>
  <c r="T982" i="5" s="1"/>
  <c r="T983" i="5" s="1"/>
  <c r="T984" i="5" s="1"/>
  <c r="T985" i="5" s="1"/>
  <c r="T986" i="5" s="1"/>
  <c r="T987" i="5" s="1"/>
  <c r="T988" i="5" s="1"/>
  <c r="T989" i="5" s="1"/>
  <c r="T990" i="5" s="1"/>
  <c r="T991" i="5" s="1"/>
  <c r="T992" i="5" s="1"/>
  <c r="T993" i="5" s="1"/>
  <c r="T994" i="5" s="1"/>
  <c r="T995" i="5" s="1"/>
  <c r="T996" i="5" s="1"/>
  <c r="T997" i="5" s="1"/>
  <c r="T998" i="5" s="1"/>
  <c r="T999" i="5" s="1"/>
  <c r="T1000" i="5" s="1"/>
  <c r="T1001" i="5" s="1"/>
  <c r="T1002" i="5" s="1"/>
  <c r="T1003" i="5" s="1"/>
  <c r="T1004" i="5" s="1"/>
  <c r="T1005" i="5" s="1"/>
  <c r="T1006" i="5" s="1"/>
  <c r="T1007" i="5" s="1"/>
  <c r="T1008" i="5" s="1"/>
  <c r="T1009" i="5" s="1"/>
  <c r="T1010" i="5" s="1"/>
  <c r="T1011" i="5" s="1"/>
  <c r="T1012" i="5" s="1"/>
  <c r="T1013" i="5" s="1"/>
  <c r="T1014" i="5" s="1"/>
  <c r="T1015" i="5" s="1"/>
  <c r="T1016" i="5" s="1"/>
  <c r="T1017" i="5" s="1"/>
  <c r="T1018" i="5" s="1"/>
  <c r="T1019" i="5" s="1"/>
  <c r="T951" i="5"/>
  <c r="T953" i="5" s="1"/>
  <c r="AB44" i="17"/>
  <c r="R36" i="44" s="1"/>
  <c r="AE42" i="17"/>
  <c r="U34" i="44" s="1"/>
  <c r="I117" i="30"/>
  <c r="N117" i="30" s="1"/>
  <c r="L80" i="44" s="1"/>
  <c r="I117" i="34"/>
  <c r="N117" i="34" s="1"/>
  <c r="P80" i="44" s="1"/>
  <c r="I117" i="38"/>
  <c r="N117" i="38" s="1"/>
  <c r="T80" i="44" s="1"/>
  <c r="I117" i="39"/>
  <c r="G117" i="39" s="1"/>
  <c r="I482" i="31"/>
  <c r="G482" i="31" s="1"/>
  <c r="I20" i="30"/>
  <c r="J20" i="30" s="1"/>
  <c r="L150" i="44" s="1"/>
  <c r="I203" i="31"/>
  <c r="R203" i="31" s="1"/>
  <c r="M129" i="44" s="1"/>
  <c r="I553" i="39"/>
  <c r="J553" i="39" s="1"/>
  <c r="I553" i="31"/>
  <c r="J553" i="31" s="1"/>
  <c r="I553" i="30"/>
  <c r="J553" i="30" s="1"/>
  <c r="I553" i="36"/>
  <c r="J553" i="36" s="1"/>
  <c r="I553" i="35"/>
  <c r="J553" i="35" s="1"/>
  <c r="M128" i="59"/>
  <c r="O591" i="32"/>
  <c r="G591" i="32"/>
  <c r="P591" i="32"/>
  <c r="J591" i="32"/>
  <c r="C650" i="2"/>
  <c r="I650" i="2" s="1"/>
  <c r="C650" i="32"/>
  <c r="I650" i="32" s="1"/>
  <c r="C650" i="39"/>
  <c r="I650" i="39" s="1"/>
  <c r="J650" i="39" s="1"/>
  <c r="C650" i="30"/>
  <c r="I650" i="30" s="1"/>
  <c r="C650" i="40"/>
  <c r="I650" i="40" s="1"/>
  <c r="G650" i="40" s="1"/>
  <c r="M591" i="39"/>
  <c r="S591" i="39"/>
  <c r="K591" i="39"/>
  <c r="Q591" i="39"/>
  <c r="N591" i="39"/>
  <c r="P591" i="39"/>
  <c r="L591" i="39"/>
  <c r="O591" i="39"/>
  <c r="Q496" i="39"/>
  <c r="P680" i="31"/>
  <c r="P183" i="35"/>
  <c r="C50" i="50"/>
  <c r="C52" i="61"/>
  <c r="O345" i="32"/>
  <c r="O403" i="32"/>
  <c r="O449" i="32"/>
  <c r="C92" i="61"/>
  <c r="O403" i="40"/>
  <c r="P339" i="32"/>
  <c r="R221" i="33"/>
  <c r="K50" i="61"/>
  <c r="G281" i="61"/>
  <c r="J496" i="36"/>
  <c r="R297" i="44" s="1"/>
  <c r="K60" i="61"/>
  <c r="P169" i="35"/>
  <c r="Q111" i="44" s="1"/>
  <c r="N113" i="32"/>
  <c r="N78" i="44" s="1"/>
  <c r="P147" i="36"/>
  <c r="R101" i="44" s="1"/>
  <c r="N103" i="35"/>
  <c r="Q73" i="44" s="1"/>
  <c r="N291" i="40"/>
  <c r="N113" i="35"/>
  <c r="N107" i="36"/>
  <c r="R75" i="44" s="1"/>
  <c r="P151" i="39"/>
  <c r="U103" i="44" s="1"/>
  <c r="S644" i="35"/>
  <c r="P283" i="37"/>
  <c r="O277" i="37"/>
  <c r="O26" i="37"/>
  <c r="S22" i="32"/>
  <c r="M644" i="40"/>
  <c r="C646" i="32"/>
  <c r="I646" i="32" s="1"/>
  <c r="J646" i="32" s="1"/>
  <c r="R291" i="2"/>
  <c r="R263" i="2"/>
  <c r="C321" i="15"/>
  <c r="C593" i="39" s="1"/>
  <c r="I593" i="39" s="1"/>
  <c r="J593" i="39" s="1"/>
  <c r="F2666" i="5"/>
  <c r="F2661" i="5"/>
  <c r="F2643" i="5"/>
  <c r="F2639" i="5"/>
  <c r="F2635" i="5"/>
  <c r="F2553" i="5"/>
  <c r="F2605" i="5"/>
  <c r="F2601" i="5"/>
  <c r="F2597" i="5"/>
  <c r="F2569" i="5"/>
  <c r="F2550" i="5"/>
  <c r="F2656" i="5"/>
  <c r="F2590" i="5"/>
  <c r="F2562" i="5"/>
  <c r="W329" i="17"/>
  <c r="AA329" i="17"/>
  <c r="AE329" i="17"/>
  <c r="AD327" i="17"/>
  <c r="X327" i="17"/>
  <c r="W315" i="17"/>
  <c r="AA315" i="17"/>
  <c r="AE315" i="17"/>
  <c r="W306" i="17"/>
  <c r="AA306" i="17"/>
  <c r="AE306" i="17"/>
  <c r="V303" i="17"/>
  <c r="Z303" i="17"/>
  <c r="AD303" i="17"/>
  <c r="AF299" i="17"/>
  <c r="AA299" i="17"/>
  <c r="AC242" i="17"/>
  <c r="AF221" i="17"/>
  <c r="V299" i="17"/>
  <c r="Z299" i="17"/>
  <c r="AD299" i="17"/>
  <c r="V242" i="17"/>
  <c r="Z242" i="17"/>
  <c r="AD242" i="17"/>
  <c r="W242" i="17"/>
  <c r="AA242" i="17"/>
  <c r="AE242" i="17"/>
  <c r="AB221" i="17"/>
  <c r="U214" i="17"/>
  <c r="Y214" i="17"/>
  <c r="AC214" i="17"/>
  <c r="V214" i="17"/>
  <c r="Z214" i="17"/>
  <c r="AD214" i="17"/>
  <c r="W214" i="17"/>
  <c r="AA214" i="17"/>
  <c r="AE214" i="17"/>
  <c r="U209" i="17"/>
  <c r="V209" i="17"/>
  <c r="Z209" i="17"/>
  <c r="AD209" i="17"/>
  <c r="W209" i="17"/>
  <c r="AA209" i="17"/>
  <c r="AE209" i="17"/>
  <c r="X209" i="17"/>
  <c r="AB209" i="17"/>
  <c r="AF209" i="17"/>
  <c r="F2564" i="5"/>
  <c r="F2679" i="5"/>
  <c r="F2691" i="5"/>
  <c r="F2738" i="5"/>
  <c r="F2734" i="5"/>
  <c r="F2730" i="5"/>
  <c r="F2726" i="5"/>
  <c r="F2722" i="5"/>
  <c r="F2718" i="5"/>
  <c r="F2714" i="5"/>
  <c r="F2710" i="5"/>
  <c r="F2706" i="5"/>
  <c r="F2702" i="5"/>
  <c r="V330" i="17"/>
  <c r="Z330" i="17"/>
  <c r="AD330" i="17"/>
  <c r="AB329" i="17"/>
  <c r="V329" i="17"/>
  <c r="AF327" i="17"/>
  <c r="AA327" i="17"/>
  <c r="W323" i="17"/>
  <c r="AA323" i="17"/>
  <c r="AE323" i="17"/>
  <c r="V316" i="17"/>
  <c r="Z316" i="17"/>
  <c r="AD316" i="17"/>
  <c r="AB315" i="17"/>
  <c r="V315" i="17"/>
  <c r="AB306" i="17"/>
  <c r="V306" i="17"/>
  <c r="AB303" i="17"/>
  <c r="W303" i="17"/>
  <c r="AC299" i="17"/>
  <c r="X299" i="17"/>
  <c r="V295" i="17"/>
  <c r="Z295" i="17"/>
  <c r="AD295" i="17"/>
  <c r="U286" i="17"/>
  <c r="Y286" i="17"/>
  <c r="AC286" i="17"/>
  <c r="U243" i="17"/>
  <c r="Y243" i="17"/>
  <c r="AC243" i="17"/>
  <c r="V243" i="17"/>
  <c r="Z243" i="17"/>
  <c r="AD243" i="17"/>
  <c r="Y242" i="17"/>
  <c r="U239" i="17"/>
  <c r="Y239" i="17"/>
  <c r="AC239" i="17"/>
  <c r="V239" i="17"/>
  <c r="Z239" i="17"/>
  <c r="AD239" i="17"/>
  <c r="AF214" i="17"/>
  <c r="U210" i="17"/>
  <c r="Y210" i="17"/>
  <c r="AC210" i="17"/>
  <c r="V210" i="17"/>
  <c r="Z210" i="17"/>
  <c r="AD210" i="17"/>
  <c r="W210" i="17"/>
  <c r="AA210" i="17"/>
  <c r="AE210" i="17"/>
  <c r="W203" i="17"/>
  <c r="AA203" i="17"/>
  <c r="AE203" i="17"/>
  <c r="U203" i="17"/>
  <c r="Z203" i="17"/>
  <c r="AF203" i="17"/>
  <c r="V203" i="17"/>
  <c r="AB203" i="17"/>
  <c r="F1859" i="5"/>
  <c r="F1864" i="5"/>
  <c r="F2649" i="5"/>
  <c r="X203" i="17"/>
  <c r="AC203" i="17"/>
  <c r="U327" i="17"/>
  <c r="Y327" i="17"/>
  <c r="AC327" i="17"/>
  <c r="AB299" i="17"/>
  <c r="W299" i="17"/>
  <c r="AF242" i="17"/>
  <c r="X242" i="17"/>
  <c r="U221" i="17"/>
  <c r="Y221" i="17"/>
  <c r="AC221" i="17"/>
  <c r="V221" i="17"/>
  <c r="Z221" i="17"/>
  <c r="AD221" i="17"/>
  <c r="W221" i="17"/>
  <c r="AA221" i="17"/>
  <c r="AE221" i="17"/>
  <c r="V200" i="17"/>
  <c r="Z200" i="17"/>
  <c r="AD200" i="17"/>
  <c r="U153" i="17"/>
  <c r="Y153" i="17"/>
  <c r="AC153" i="17"/>
  <c r="W126" i="17"/>
  <c r="AA126" i="17"/>
  <c r="AE126" i="17"/>
  <c r="L275" i="17"/>
  <c r="H30" i="70" s="1"/>
  <c r="AC200" i="17"/>
  <c r="X200" i="17"/>
  <c r="U171" i="17"/>
  <c r="Y171" i="17"/>
  <c r="AC171" i="17"/>
  <c r="AD153" i="17"/>
  <c r="X153" i="17"/>
  <c r="U143" i="17"/>
  <c r="Y143" i="17"/>
  <c r="AC143" i="17"/>
  <c r="AC126" i="17"/>
  <c r="X126" i="17"/>
  <c r="V111" i="17"/>
  <c r="Z111" i="17"/>
  <c r="AD111" i="17"/>
  <c r="W111" i="17"/>
  <c r="AA111" i="17"/>
  <c r="AE111" i="17"/>
  <c r="AC282" i="17"/>
  <c r="Y282" i="17"/>
  <c r="AC278" i="17"/>
  <c r="Y278" i="17"/>
  <c r="AC244" i="17"/>
  <c r="Y244" i="17"/>
  <c r="AE224" i="17"/>
  <c r="AA224" i="17"/>
  <c r="W224" i="17"/>
  <c r="AE220" i="17"/>
  <c r="AA220" i="17"/>
  <c r="W220" i="17"/>
  <c r="AC215" i="17"/>
  <c r="Y215" i="17"/>
  <c r="AE213" i="17"/>
  <c r="AA213" i="17"/>
  <c r="W213" i="17"/>
  <c r="V204" i="17"/>
  <c r="Z204" i="17"/>
  <c r="AD204" i="17"/>
  <c r="AB200" i="17"/>
  <c r="W200" i="17"/>
  <c r="W173" i="17"/>
  <c r="AA173" i="17"/>
  <c r="AE173" i="17"/>
  <c r="AD171" i="17"/>
  <c r="X171" i="17"/>
  <c r="AF164" i="17"/>
  <c r="AA164" i="17"/>
  <c r="AF157" i="17"/>
  <c r="AA157" i="17"/>
  <c r="AB153" i="17"/>
  <c r="W153" i="17"/>
  <c r="AD143" i="17"/>
  <c r="X143" i="17"/>
  <c r="AB126" i="17"/>
  <c r="V126" i="17"/>
  <c r="AF124" i="17"/>
  <c r="AA124" i="17"/>
  <c r="W122" i="17"/>
  <c r="AA122" i="17"/>
  <c r="AE122" i="17"/>
  <c r="U116" i="17"/>
  <c r="Y116" i="17"/>
  <c r="AC116" i="17"/>
  <c r="V116" i="17"/>
  <c r="Z116" i="17"/>
  <c r="AD116" i="17"/>
  <c r="Y111" i="17"/>
  <c r="U43" i="17"/>
  <c r="K35" i="44" s="1"/>
  <c r="Y43" i="17"/>
  <c r="AC43" i="17"/>
  <c r="S35" i="44" s="1"/>
  <c r="V43" i="17"/>
  <c r="L35" i="44" s="1"/>
  <c r="Z43" i="17"/>
  <c r="AD43" i="17"/>
  <c r="T35" i="44" s="1"/>
  <c r="W43" i="17"/>
  <c r="AA43" i="17"/>
  <c r="Q35" i="44" s="1"/>
  <c r="AE43" i="17"/>
  <c r="U35" i="44" s="1"/>
  <c r="AD224" i="17"/>
  <c r="Z224" i="17"/>
  <c r="AD220" i="17"/>
  <c r="Z220" i="17"/>
  <c r="AD213" i="17"/>
  <c r="Z213" i="17"/>
  <c r="AF200" i="17"/>
  <c r="AA200" i="17"/>
  <c r="U200" i="17"/>
  <c r="AB171" i="17"/>
  <c r="W171" i="17"/>
  <c r="V164" i="17"/>
  <c r="Z164" i="17"/>
  <c r="AD164" i="17"/>
  <c r="U157" i="17"/>
  <c r="Y157" i="17"/>
  <c r="AC157" i="17"/>
  <c r="AF153" i="17"/>
  <c r="AA153" i="17"/>
  <c r="V153" i="17"/>
  <c r="AB143" i="17"/>
  <c r="W143" i="17"/>
  <c r="AF126" i="17"/>
  <c r="Z126" i="17"/>
  <c r="U126" i="17"/>
  <c r="U124" i="17"/>
  <c r="Y124" i="17"/>
  <c r="AC124" i="17"/>
  <c r="AE37" i="17"/>
  <c r="U29" i="44" s="1"/>
  <c r="AA37" i="17"/>
  <c r="Q29" i="44" s="1"/>
  <c r="W37" i="17"/>
  <c r="M29" i="44" s="1"/>
  <c r="I470" i="40"/>
  <c r="I157" i="31"/>
  <c r="P157" i="31" s="1"/>
  <c r="AD175" i="17"/>
  <c r="W265" i="17"/>
  <c r="AA32" i="17"/>
  <c r="U207" i="17"/>
  <c r="AE52" i="17"/>
  <c r="U44" i="44" s="1"/>
  <c r="AA52" i="17"/>
  <c r="Q44" i="44" s="1"/>
  <c r="W52" i="17"/>
  <c r="M44" i="44" s="1"/>
  <c r="AD37" i="17"/>
  <c r="T29" i="44" s="1"/>
  <c r="Z37" i="17"/>
  <c r="V37" i="17"/>
  <c r="L29" i="44" s="1"/>
  <c r="AE36" i="17"/>
  <c r="U28" i="44" s="1"/>
  <c r="AA36" i="17"/>
  <c r="Q28" i="44" s="1"/>
  <c r="W36" i="17"/>
  <c r="M28" i="44" s="1"/>
  <c r="V249" i="17"/>
  <c r="X302" i="17"/>
  <c r="W202" i="17"/>
  <c r="AD52" i="17"/>
  <c r="T44" i="44" s="1"/>
  <c r="Z52" i="17"/>
  <c r="P44" i="44" s="1"/>
  <c r="AE51" i="17"/>
  <c r="AA51" i="17"/>
  <c r="AE41" i="17"/>
  <c r="U33" i="44" s="1"/>
  <c r="AA41" i="17"/>
  <c r="Q33" i="44" s="1"/>
  <c r="AC37" i="17"/>
  <c r="S29" i="44" s="1"/>
  <c r="Y37" i="17"/>
  <c r="O29" i="44" s="1"/>
  <c r="AD36" i="17"/>
  <c r="T28" i="44" s="1"/>
  <c r="Z36" i="17"/>
  <c r="P28" i="44" s="1"/>
  <c r="AE35" i="17"/>
  <c r="AA35" i="17"/>
  <c r="Q27" i="44" s="1"/>
  <c r="L87" i="16"/>
  <c r="AA104" i="17"/>
  <c r="W152" i="17"/>
  <c r="AF314" i="17"/>
  <c r="AA280" i="17"/>
  <c r="AE27" i="17"/>
  <c r="AA27" i="17"/>
  <c r="Q19" i="44" s="1"/>
  <c r="AE26" i="17"/>
  <c r="U18" i="44" s="1"/>
  <c r="AA26" i="17"/>
  <c r="Q18" i="44" s="1"/>
  <c r="V255" i="17"/>
  <c r="X272" i="17"/>
  <c r="V154" i="17"/>
  <c r="I171" i="30"/>
  <c r="I171" i="32"/>
  <c r="G171" i="32" s="1"/>
  <c r="I159" i="38"/>
  <c r="I159" i="40"/>
  <c r="G159" i="40" s="1"/>
  <c r="I159" i="31"/>
  <c r="P159" i="31" s="1"/>
  <c r="M106" i="44" s="1"/>
  <c r="I159" i="35"/>
  <c r="P159" i="35" s="1"/>
  <c r="Q106" i="44" s="1"/>
  <c r="I159" i="39"/>
  <c r="I159" i="32"/>
  <c r="G159" i="32" s="1"/>
  <c r="I121" i="31"/>
  <c r="I121" i="39"/>
  <c r="I121" i="37"/>
  <c r="G121" i="37" s="1"/>
  <c r="I121" i="30"/>
  <c r="I121" i="36"/>
  <c r="G121" i="36" s="1"/>
  <c r="I121" i="32"/>
  <c r="N121" i="32" s="1"/>
  <c r="N82" i="44" s="1"/>
  <c r="I121" i="40"/>
  <c r="I553" i="40"/>
  <c r="J553" i="40" s="1"/>
  <c r="I553" i="38"/>
  <c r="I553" i="34"/>
  <c r="J553" i="34" s="1"/>
  <c r="I482" i="32"/>
  <c r="I203" i="30"/>
  <c r="AE207" i="17"/>
  <c r="K77" i="61"/>
  <c r="K75" i="61" s="1"/>
  <c r="K97" i="61"/>
  <c r="K95" i="61" s="1"/>
  <c r="I117" i="35"/>
  <c r="N117" i="35" s="1"/>
  <c r="Q80" i="44" s="1"/>
  <c r="I117" i="33"/>
  <c r="N117" i="33" s="1"/>
  <c r="O80" i="44" s="1"/>
  <c r="I195" i="33"/>
  <c r="G195" i="33" s="1"/>
  <c r="I195" i="39"/>
  <c r="I209" i="39"/>
  <c r="G209" i="39" s="1"/>
  <c r="I203" i="38"/>
  <c r="I209" i="2"/>
  <c r="I101" i="37"/>
  <c r="G101" i="37" s="1"/>
  <c r="I123" i="32"/>
  <c r="I99" i="37"/>
  <c r="N99" i="37" s="1"/>
  <c r="S71" i="44" s="1"/>
  <c r="I99" i="38"/>
  <c r="I99" i="34"/>
  <c r="N99" i="34" s="1"/>
  <c r="P71" i="44" s="1"/>
  <c r="I99" i="30"/>
  <c r="I484" i="32"/>
  <c r="G484" i="32" s="1"/>
  <c r="I484" i="39"/>
  <c r="I484" i="37"/>
  <c r="G484" i="37" s="1"/>
  <c r="I484" i="36"/>
  <c r="G484" i="36" s="1"/>
  <c r="V294" i="17"/>
  <c r="I462" i="31"/>
  <c r="G462" i="31" s="1"/>
  <c r="I462" i="39"/>
  <c r="U265" i="17"/>
  <c r="I203" i="36"/>
  <c r="G203" i="36" s="1"/>
  <c r="AC265" i="17"/>
  <c r="Z207" i="17"/>
  <c r="I99" i="39"/>
  <c r="N99" i="39" s="1"/>
  <c r="U71" i="44" s="1"/>
  <c r="I466" i="34"/>
  <c r="J466" i="34" s="1"/>
  <c r="P282" i="44" s="1"/>
  <c r="I482" i="37"/>
  <c r="G482" i="37" s="1"/>
  <c r="I117" i="32"/>
  <c r="N117" i="32" s="1"/>
  <c r="N80" i="44" s="1"/>
  <c r="I111" i="39"/>
  <c r="N111" i="39" s="1"/>
  <c r="U77" i="44" s="1"/>
  <c r="I131" i="31"/>
  <c r="N131" i="31" s="1"/>
  <c r="M87" i="44" s="1"/>
  <c r="I131" i="40"/>
  <c r="I131" i="37"/>
  <c r="I131" i="30"/>
  <c r="N131" i="30" s="1"/>
  <c r="L87" i="44" s="1"/>
  <c r="G403" i="2"/>
  <c r="I203" i="40"/>
  <c r="G203" i="40" s="1"/>
  <c r="I203" i="33"/>
  <c r="R203" i="33" s="1"/>
  <c r="O129" i="44" s="1"/>
  <c r="I203" i="35"/>
  <c r="I203" i="32"/>
  <c r="I553" i="37"/>
  <c r="J553" i="37" s="1"/>
  <c r="I553" i="32"/>
  <c r="I553" i="2"/>
  <c r="I553" i="33"/>
  <c r="J553" i="33" s="1"/>
  <c r="I195" i="35"/>
  <c r="I195" i="38"/>
  <c r="R195" i="38" s="1"/>
  <c r="I195" i="31"/>
  <c r="I195" i="34"/>
  <c r="I195" i="37"/>
  <c r="I195" i="36"/>
  <c r="G195" i="36" s="1"/>
  <c r="G149" i="39"/>
  <c r="L263" i="2"/>
  <c r="G42" i="2"/>
  <c r="J255" i="34"/>
  <c r="P173" i="44" s="1"/>
  <c r="R291" i="35"/>
  <c r="I123" i="31"/>
  <c r="I157" i="35"/>
  <c r="G157" i="35" s="1"/>
  <c r="I101" i="33"/>
  <c r="I97" i="2"/>
  <c r="I484" i="2"/>
  <c r="I123" i="35"/>
  <c r="I123" i="33"/>
  <c r="N123" i="33" s="1"/>
  <c r="O83" i="44" s="1"/>
  <c r="I466" i="39"/>
  <c r="I101" i="39"/>
  <c r="I466" i="35"/>
  <c r="I157" i="38"/>
  <c r="G157" i="38" s="1"/>
  <c r="I101" i="32"/>
  <c r="I123" i="37"/>
  <c r="I101" i="34"/>
  <c r="I157" i="33"/>
  <c r="P157" i="33" s="1"/>
  <c r="G149" i="36"/>
  <c r="AF207" i="17"/>
  <c r="AA207" i="17"/>
  <c r="V207" i="17"/>
  <c r="AD207" i="17"/>
  <c r="X207" i="17"/>
  <c r="G291" i="2"/>
  <c r="AB207" i="17"/>
  <c r="W207" i="17"/>
  <c r="AD265" i="17"/>
  <c r="Z265" i="17"/>
  <c r="V265" i="17"/>
  <c r="AF265" i="17"/>
  <c r="AB265" i="17"/>
  <c r="X265" i="17"/>
  <c r="AE265" i="17"/>
  <c r="AA265" i="17"/>
  <c r="K116" i="61"/>
  <c r="K56" i="61"/>
  <c r="K55" i="61" s="1"/>
  <c r="X319" i="17"/>
  <c r="AA319" i="17"/>
  <c r="I466" i="36"/>
  <c r="G466" i="36" s="1"/>
  <c r="I476" i="38"/>
  <c r="I97" i="36"/>
  <c r="AE322" i="17"/>
  <c r="I161" i="37"/>
  <c r="G161" i="37" s="1"/>
  <c r="W313" i="17"/>
  <c r="V313" i="17"/>
  <c r="U314" i="17"/>
  <c r="AB314" i="17"/>
  <c r="U280" i="17"/>
  <c r="AE280" i="17"/>
  <c r="V280" i="17"/>
  <c r="AF280" i="17"/>
  <c r="Z280" i="17"/>
  <c r="B352" i="17"/>
  <c r="V352" i="17" s="1"/>
  <c r="I591" i="2"/>
  <c r="Q591" i="2" s="1"/>
  <c r="C652" i="40"/>
  <c r="I652" i="40" s="1"/>
  <c r="C352" i="15"/>
  <c r="L332" i="36"/>
  <c r="H23" i="70"/>
  <c r="L310" i="35"/>
  <c r="C593" i="30"/>
  <c r="I593" i="30" s="1"/>
  <c r="Q593" i="30" s="1"/>
  <c r="L314" i="31"/>
  <c r="S324" i="32"/>
  <c r="L328" i="34"/>
  <c r="N298" i="35"/>
  <c r="S314" i="2"/>
  <c r="S314" i="31"/>
  <c r="M312" i="38"/>
  <c r="C19" i="50" l="1"/>
  <c r="C21" i="61"/>
  <c r="C19" i="44"/>
  <c r="C18" i="50"/>
  <c r="W27" i="17"/>
  <c r="M19" i="44" s="1"/>
  <c r="S231" i="32"/>
  <c r="R181" i="31"/>
  <c r="S197" i="34"/>
  <c r="Q177" i="31"/>
  <c r="M231" i="35"/>
  <c r="R197" i="34"/>
  <c r="P127" i="44" s="1"/>
  <c r="M177" i="31"/>
  <c r="K181" i="31"/>
  <c r="L179" i="30"/>
  <c r="P177" i="31"/>
  <c r="Q181" i="31"/>
  <c r="O179" i="30"/>
  <c r="Q181" i="34"/>
  <c r="J181" i="34"/>
  <c r="K177" i="38"/>
  <c r="R179" i="36"/>
  <c r="O181" i="34"/>
  <c r="L177" i="31"/>
  <c r="Q179" i="36"/>
  <c r="P179" i="36"/>
  <c r="O197" i="34"/>
  <c r="K177" i="31"/>
  <c r="J30" i="34"/>
  <c r="P155" i="44" s="1"/>
  <c r="J46" i="40"/>
  <c r="V163" i="44" s="1"/>
  <c r="P181" i="38"/>
  <c r="R231" i="39"/>
  <c r="L197" i="33"/>
  <c r="G544" i="37"/>
  <c r="J401" i="34"/>
  <c r="J407" i="36"/>
  <c r="J181" i="35"/>
  <c r="P179" i="37"/>
  <c r="R181" i="35"/>
  <c r="N197" i="35"/>
  <c r="G528" i="39"/>
  <c r="J403" i="30"/>
  <c r="J399" i="36"/>
  <c r="J405" i="34"/>
  <c r="J177" i="35"/>
  <c r="O197" i="35"/>
  <c r="L181" i="35"/>
  <c r="J395" i="30"/>
  <c r="J397" i="34"/>
  <c r="J197" i="35"/>
  <c r="P197" i="35"/>
  <c r="P199" i="35" s="1"/>
  <c r="Q177" i="35"/>
  <c r="Q197" i="2"/>
  <c r="M181" i="35"/>
  <c r="O179" i="37"/>
  <c r="Q181" i="35"/>
  <c r="O197" i="2"/>
  <c r="O199" i="2" s="1"/>
  <c r="K179" i="37"/>
  <c r="J540" i="30"/>
  <c r="P197" i="2"/>
  <c r="L177" i="35"/>
  <c r="L197" i="2"/>
  <c r="R179" i="37"/>
  <c r="P181" i="35"/>
  <c r="J464" i="35"/>
  <c r="Q281" i="44" s="1"/>
  <c r="M177" i="35"/>
  <c r="J544" i="30"/>
  <c r="R197" i="2"/>
  <c r="K127" i="44" s="1"/>
  <c r="J453" i="37"/>
  <c r="J540" i="37"/>
  <c r="Q197" i="35"/>
  <c r="Q199" i="35" s="1"/>
  <c r="R177" i="35"/>
  <c r="M197" i="35"/>
  <c r="S197" i="2"/>
  <c r="G445" i="39"/>
  <c r="S231" i="39"/>
  <c r="J429" i="31"/>
  <c r="M247" i="44" s="1"/>
  <c r="J472" i="34"/>
  <c r="P285" i="44" s="1"/>
  <c r="J516" i="39"/>
  <c r="U264" i="44" s="1"/>
  <c r="J494" i="31"/>
  <c r="M296" i="44" s="1"/>
  <c r="R177" i="40"/>
  <c r="R197" i="40"/>
  <c r="V127" i="44" s="1"/>
  <c r="J197" i="40"/>
  <c r="J199" i="40" s="1"/>
  <c r="K177" i="32"/>
  <c r="G526" i="34"/>
  <c r="J353" i="39"/>
  <c r="U219" i="44" s="1"/>
  <c r="J419" i="39"/>
  <c r="U242" i="44" s="1"/>
  <c r="G435" i="31"/>
  <c r="G38" i="38"/>
  <c r="G431" i="32"/>
  <c r="G40" i="32"/>
  <c r="G26" i="38"/>
  <c r="J510" i="35"/>
  <c r="Q261" i="44" s="1"/>
  <c r="R181" i="2"/>
  <c r="P181" i="2"/>
  <c r="O177" i="32"/>
  <c r="J534" i="37"/>
  <c r="S273" i="44" s="1"/>
  <c r="S181" i="39"/>
  <c r="J277" i="31"/>
  <c r="M184" i="44" s="1"/>
  <c r="J377" i="30"/>
  <c r="L231" i="44" s="1"/>
  <c r="J518" i="37"/>
  <c r="S265" i="44" s="1"/>
  <c r="M197" i="39"/>
  <c r="J449" i="33"/>
  <c r="O257" i="44" s="1"/>
  <c r="J536" i="33"/>
  <c r="O274" i="44" s="1"/>
  <c r="J490" i="33"/>
  <c r="O294" i="44" s="1"/>
  <c r="R177" i="2"/>
  <c r="J522" i="37"/>
  <c r="S267" i="44" s="1"/>
  <c r="G123" i="38"/>
  <c r="G26" i="35"/>
  <c r="Q231" i="34"/>
  <c r="R231" i="2"/>
  <c r="L179" i="33"/>
  <c r="J530" i="36"/>
  <c r="R271" i="44" s="1"/>
  <c r="J26" i="34"/>
  <c r="P153" i="44" s="1"/>
  <c r="R231" i="31"/>
  <c r="Q181" i="2"/>
  <c r="J40" i="37"/>
  <c r="S160" i="44" s="1"/>
  <c r="G431" i="35"/>
  <c r="J433" i="35"/>
  <c r="Q249" i="44" s="1"/>
  <c r="G417" i="32"/>
  <c r="R179" i="38"/>
  <c r="J181" i="30"/>
  <c r="S181" i="30"/>
  <c r="Q181" i="30"/>
  <c r="J320" i="36"/>
  <c r="R205" i="44" s="1"/>
  <c r="J401" i="36"/>
  <c r="J44" i="38"/>
  <c r="T162" i="44" s="1"/>
  <c r="S181" i="2"/>
  <c r="O181" i="2"/>
  <c r="P181" i="30"/>
  <c r="S177" i="2"/>
  <c r="J287" i="35"/>
  <c r="Q189" i="44" s="1"/>
  <c r="O179" i="36"/>
  <c r="P177" i="2"/>
  <c r="J231" i="38"/>
  <c r="J234" i="38" s="1"/>
  <c r="J289" i="40"/>
  <c r="V190" i="44" s="1"/>
  <c r="M181" i="34"/>
  <c r="J363" i="30"/>
  <c r="L224" i="44" s="1"/>
  <c r="G48" i="40"/>
  <c r="J421" i="30"/>
  <c r="L243" i="44" s="1"/>
  <c r="S197" i="32"/>
  <c r="S199" i="32" s="1"/>
  <c r="K197" i="34"/>
  <c r="P231" i="2"/>
  <c r="P234" i="2" s="1"/>
  <c r="Q231" i="2"/>
  <c r="R179" i="35"/>
  <c r="J177" i="37"/>
  <c r="J500" i="34"/>
  <c r="P299" i="44" s="1"/>
  <c r="G498" i="30"/>
  <c r="G389" i="30"/>
  <c r="J542" i="39"/>
  <c r="G399" i="34"/>
  <c r="S197" i="38"/>
  <c r="J179" i="35"/>
  <c r="J197" i="38"/>
  <c r="R231" i="34"/>
  <c r="L231" i="2"/>
  <c r="J397" i="36"/>
  <c r="P197" i="38"/>
  <c r="S231" i="2"/>
  <c r="R177" i="37"/>
  <c r="P179" i="35"/>
  <c r="M179" i="35"/>
  <c r="Q179" i="35"/>
  <c r="J455" i="39"/>
  <c r="P231" i="34"/>
  <c r="P234" i="34" s="1"/>
  <c r="J231" i="34"/>
  <c r="O231" i="2"/>
  <c r="O234" i="2" s="1"/>
  <c r="Q177" i="37"/>
  <c r="L179" i="35"/>
  <c r="J407" i="40"/>
  <c r="R197" i="38"/>
  <c r="T127" i="44" s="1"/>
  <c r="J255" i="39"/>
  <c r="U173" i="44" s="1"/>
  <c r="J291" i="35"/>
  <c r="Q191" i="44" s="1"/>
  <c r="M197" i="38"/>
  <c r="M199" i="38" s="1"/>
  <c r="J399" i="40"/>
  <c r="J395" i="40"/>
  <c r="Q197" i="38"/>
  <c r="P177" i="37"/>
  <c r="L231" i="34"/>
  <c r="K197" i="38"/>
  <c r="K199" i="38" s="1"/>
  <c r="K177" i="37"/>
  <c r="G189" i="40"/>
  <c r="O197" i="38"/>
  <c r="O199" i="38" s="1"/>
  <c r="L177" i="37"/>
  <c r="J257" i="40"/>
  <c r="V174" i="44" s="1"/>
  <c r="G379" i="39"/>
  <c r="G189" i="38"/>
  <c r="J42" i="33"/>
  <c r="O161" i="44" s="1"/>
  <c r="J58" i="31"/>
  <c r="M169" i="44" s="1"/>
  <c r="R181" i="37"/>
  <c r="R177" i="32"/>
  <c r="J449" i="35"/>
  <c r="Q257" i="44" s="1"/>
  <c r="J197" i="37"/>
  <c r="J179" i="40"/>
  <c r="K153" i="40"/>
  <c r="O231" i="37"/>
  <c r="Q177" i="32"/>
  <c r="G520" i="35"/>
  <c r="G528" i="34"/>
  <c r="G361" i="40"/>
  <c r="J46" i="39"/>
  <c r="U163" i="44" s="1"/>
  <c r="G44" i="37"/>
  <c r="G50" i="39"/>
  <c r="J42" i="39"/>
  <c r="U161" i="44" s="1"/>
  <c r="S181" i="32"/>
  <c r="J451" i="39"/>
  <c r="U258" i="44" s="1"/>
  <c r="J447" i="39"/>
  <c r="U256" i="44" s="1"/>
  <c r="J417" i="34"/>
  <c r="P241" i="44" s="1"/>
  <c r="J512" i="36"/>
  <c r="R262" i="44" s="1"/>
  <c r="G46" i="35"/>
  <c r="G355" i="32"/>
  <c r="G46" i="36"/>
  <c r="G54" i="39"/>
  <c r="G58" i="39"/>
  <c r="J393" i="31"/>
  <c r="M239" i="44" s="1"/>
  <c r="J177" i="32"/>
  <c r="J181" i="32"/>
  <c r="R181" i="32"/>
  <c r="J534" i="39"/>
  <c r="U273" i="44" s="1"/>
  <c r="J391" i="35"/>
  <c r="Q238" i="44" s="1"/>
  <c r="J385" i="33"/>
  <c r="O235" i="44" s="1"/>
  <c r="J526" i="36"/>
  <c r="R269" i="44" s="1"/>
  <c r="J56" i="35"/>
  <c r="Q168" i="44" s="1"/>
  <c r="Q179" i="40"/>
  <c r="J518" i="31"/>
  <c r="M265" i="44" s="1"/>
  <c r="P231" i="37"/>
  <c r="J516" i="35"/>
  <c r="Q264" i="44" s="1"/>
  <c r="J447" i="31"/>
  <c r="M256" i="44" s="1"/>
  <c r="P181" i="32"/>
  <c r="J512" i="35"/>
  <c r="Q262" i="44" s="1"/>
  <c r="J32" i="35"/>
  <c r="Q156" i="44" s="1"/>
  <c r="J52" i="35"/>
  <c r="Q166" i="44" s="1"/>
  <c r="J44" i="35"/>
  <c r="Q162" i="44" s="1"/>
  <c r="Q181" i="32"/>
  <c r="J231" i="37"/>
  <c r="J234" i="37" s="1"/>
  <c r="J518" i="39"/>
  <c r="U265" i="44" s="1"/>
  <c r="J429" i="35"/>
  <c r="Q247" i="44" s="1"/>
  <c r="K179" i="40"/>
  <c r="M177" i="32"/>
  <c r="P177" i="32"/>
  <c r="K231" i="37"/>
  <c r="J48" i="2"/>
  <c r="K164" i="44" s="1"/>
  <c r="G514" i="35"/>
  <c r="G24" i="35"/>
  <c r="M181" i="32"/>
  <c r="R231" i="37"/>
  <c r="Q231" i="37"/>
  <c r="Q234" i="37" s="1"/>
  <c r="P231" i="33"/>
  <c r="M179" i="39"/>
  <c r="J231" i="33"/>
  <c r="R231" i="33"/>
  <c r="P179" i="39"/>
  <c r="P231" i="40"/>
  <c r="P234" i="40" s="1"/>
  <c r="O197" i="37"/>
  <c r="P177" i="36"/>
  <c r="Q197" i="37"/>
  <c r="Q199" i="37" s="1"/>
  <c r="Q179" i="39"/>
  <c r="S177" i="36"/>
  <c r="R197" i="37"/>
  <c r="S127" i="44" s="1"/>
  <c r="P181" i="37"/>
  <c r="J181" i="37"/>
  <c r="M231" i="40"/>
  <c r="J56" i="37"/>
  <c r="S168" i="44" s="1"/>
  <c r="J24" i="37"/>
  <c r="S152" i="44" s="1"/>
  <c r="G30" i="33"/>
  <c r="P197" i="37"/>
  <c r="R179" i="2"/>
  <c r="J231" i="40"/>
  <c r="L231" i="33"/>
  <c r="L234" i="33" s="1"/>
  <c r="L179" i="39"/>
  <c r="J52" i="37"/>
  <c r="S166" i="44" s="1"/>
  <c r="J542" i="32"/>
  <c r="J484" i="40"/>
  <c r="V291" i="44" s="1"/>
  <c r="J58" i="33"/>
  <c r="O169" i="44" s="1"/>
  <c r="J44" i="2"/>
  <c r="K162" i="44" s="1"/>
  <c r="S231" i="33"/>
  <c r="S234" i="33" s="1"/>
  <c r="J179" i="39"/>
  <c r="J373" i="34"/>
  <c r="P229" i="44" s="1"/>
  <c r="J407" i="31"/>
  <c r="J395" i="33"/>
  <c r="Q231" i="33"/>
  <c r="K231" i="40"/>
  <c r="J314" i="40"/>
  <c r="V202" i="44" s="1"/>
  <c r="J405" i="35"/>
  <c r="J54" i="33"/>
  <c r="O167" i="44" s="1"/>
  <c r="J399" i="33"/>
  <c r="O197" i="30"/>
  <c r="O199" i="30" s="1"/>
  <c r="S231" i="40"/>
  <c r="J177" i="36"/>
  <c r="R231" i="40"/>
  <c r="R177" i="36"/>
  <c r="L231" i="40"/>
  <c r="J544" i="31"/>
  <c r="R179" i="39"/>
  <c r="J197" i="30"/>
  <c r="J199" i="30" s="1"/>
  <c r="O181" i="37"/>
  <c r="J263" i="34"/>
  <c r="P177" i="44" s="1"/>
  <c r="Q181" i="36"/>
  <c r="G38" i="34"/>
  <c r="G419" i="40"/>
  <c r="J528" i="35"/>
  <c r="Q270" i="44" s="1"/>
  <c r="S179" i="31"/>
  <c r="J179" i="33"/>
  <c r="R231" i="38"/>
  <c r="M231" i="31"/>
  <c r="K179" i="31"/>
  <c r="L179" i="31"/>
  <c r="L185" i="31" s="1"/>
  <c r="P179" i="31"/>
  <c r="J197" i="32"/>
  <c r="J199" i="32" s="1"/>
  <c r="P197" i="36"/>
  <c r="J26" i="37"/>
  <c r="S153" i="44" s="1"/>
  <c r="S179" i="38"/>
  <c r="J423" i="30"/>
  <c r="L244" i="44" s="1"/>
  <c r="J379" i="37"/>
  <c r="S232" i="44" s="1"/>
  <c r="Q179" i="33"/>
  <c r="P231" i="31"/>
  <c r="P234" i="31" s="1"/>
  <c r="M197" i="32"/>
  <c r="M199" i="32" s="1"/>
  <c r="O179" i="31"/>
  <c r="K197" i="32"/>
  <c r="K199" i="32" s="1"/>
  <c r="O179" i="38"/>
  <c r="P197" i="32"/>
  <c r="P199" i="32" s="1"/>
  <c r="M179" i="31"/>
  <c r="J526" i="33"/>
  <c r="O269" i="44" s="1"/>
  <c r="G343" i="39"/>
  <c r="G40" i="33"/>
  <c r="S231" i="38"/>
  <c r="J179" i="38"/>
  <c r="R179" i="34"/>
  <c r="O181" i="30"/>
  <c r="P181" i="36"/>
  <c r="L179" i="34"/>
  <c r="M179" i="33"/>
  <c r="O181" i="36"/>
  <c r="L231" i="38"/>
  <c r="J179" i="31"/>
  <c r="J185" i="31" s="1"/>
  <c r="O179" i="34"/>
  <c r="K177" i="30"/>
  <c r="K197" i="36"/>
  <c r="G259" i="34"/>
  <c r="J435" i="39"/>
  <c r="U250" i="44" s="1"/>
  <c r="J445" i="35"/>
  <c r="Q255" i="44" s="1"/>
  <c r="Q179" i="38"/>
  <c r="S181" i="36"/>
  <c r="O177" i="30"/>
  <c r="P179" i="38"/>
  <c r="R179" i="31"/>
  <c r="Q179" i="31"/>
  <c r="R197" i="32"/>
  <c r="N127" i="44" s="1"/>
  <c r="Q177" i="30"/>
  <c r="J177" i="30"/>
  <c r="J197" i="36"/>
  <c r="J199" i="36" s="1"/>
  <c r="J181" i="36"/>
  <c r="K179" i="38"/>
  <c r="O231" i="38"/>
  <c r="L177" i="30"/>
  <c r="R197" i="36"/>
  <c r="R127" i="44" s="1"/>
  <c r="S231" i="31"/>
  <c r="S234" i="31" s="1"/>
  <c r="O231" i="31"/>
  <c r="R181" i="36"/>
  <c r="S177" i="30"/>
  <c r="O197" i="36"/>
  <c r="M231" i="38"/>
  <c r="J391" i="36"/>
  <c r="R238" i="44" s="1"/>
  <c r="G377" i="37"/>
  <c r="G419" i="31"/>
  <c r="S197" i="36"/>
  <c r="P179" i="34"/>
  <c r="J231" i="31"/>
  <c r="O197" i="32"/>
  <c r="O199" i="32" s="1"/>
  <c r="G87" i="33"/>
  <c r="Q197" i="36"/>
  <c r="Q199" i="36" s="1"/>
  <c r="S179" i="33"/>
  <c r="K231" i="38"/>
  <c r="G167" i="36"/>
  <c r="J38" i="39"/>
  <c r="U159" i="44" s="1"/>
  <c r="P179" i="33"/>
  <c r="R179" i="33"/>
  <c r="P177" i="30"/>
  <c r="J179" i="34"/>
  <c r="K181" i="30"/>
  <c r="K231" i="31"/>
  <c r="L181" i="30"/>
  <c r="K181" i="36"/>
  <c r="M197" i="36"/>
  <c r="J277" i="39"/>
  <c r="U184" i="44" s="1"/>
  <c r="J273" i="39"/>
  <c r="U182" i="44" s="1"/>
  <c r="C593" i="33"/>
  <c r="I593" i="33" s="1"/>
  <c r="S101" i="37"/>
  <c r="S171" i="37"/>
  <c r="S167" i="37"/>
  <c r="S207" i="37"/>
  <c r="S173" i="37"/>
  <c r="Q117" i="40"/>
  <c r="Q97" i="40"/>
  <c r="Q227" i="40"/>
  <c r="Q217" i="40"/>
  <c r="Q165" i="40"/>
  <c r="Q157" i="40"/>
  <c r="S123" i="37"/>
  <c r="S111" i="35"/>
  <c r="S127" i="35"/>
  <c r="S76" i="16"/>
  <c r="Q76" i="16"/>
  <c r="O76" i="16"/>
  <c r="S84" i="16"/>
  <c r="N84" i="16"/>
  <c r="V84" i="16"/>
  <c r="P84" i="16"/>
  <c r="J71" i="30"/>
  <c r="J580" i="30"/>
  <c r="J243" i="30"/>
  <c r="L708" i="30"/>
  <c r="L714" i="31"/>
  <c r="P580" i="31"/>
  <c r="P71" i="31"/>
  <c r="P243" i="31"/>
  <c r="N580" i="33"/>
  <c r="N71" i="33"/>
  <c r="N243" i="33"/>
  <c r="L712" i="33"/>
  <c r="O89" i="33"/>
  <c r="K89" i="33"/>
  <c r="O211" i="33"/>
  <c r="M211" i="33"/>
  <c r="K211" i="33"/>
  <c r="M227" i="33"/>
  <c r="O227" i="33"/>
  <c r="R580" i="34"/>
  <c r="L715" i="34"/>
  <c r="R243" i="34"/>
  <c r="K221" i="34"/>
  <c r="L221" i="34"/>
  <c r="M221" i="34"/>
  <c r="L243" i="37"/>
  <c r="L711" i="37"/>
  <c r="L580" i="37"/>
  <c r="L71" i="37"/>
  <c r="L223" i="37"/>
  <c r="K223" i="37"/>
  <c r="P243" i="38"/>
  <c r="L714" i="38"/>
  <c r="P71" i="38"/>
  <c r="R243" i="39"/>
  <c r="L715" i="39"/>
  <c r="N243" i="40"/>
  <c r="N580" i="40"/>
  <c r="N71" i="40"/>
  <c r="O211" i="40"/>
  <c r="L211" i="40"/>
  <c r="K211" i="40"/>
  <c r="N211" i="40"/>
  <c r="C110" i="61"/>
  <c r="C108" i="50"/>
  <c r="C115" i="50"/>
  <c r="C117" i="61"/>
  <c r="C137" i="61"/>
  <c r="C135" i="50"/>
  <c r="C129" i="61"/>
  <c r="C127" i="50"/>
  <c r="C121" i="61"/>
  <c r="C119" i="50"/>
  <c r="C160" i="61"/>
  <c r="C158" i="50"/>
  <c r="C150" i="50"/>
  <c r="C152" i="61"/>
  <c r="C171" i="61"/>
  <c r="C169" i="50"/>
  <c r="C200" i="50"/>
  <c r="C198" i="61"/>
  <c r="C190" i="61"/>
  <c r="C192" i="50"/>
  <c r="S2312" i="57"/>
  <c r="S2313" i="57" s="1"/>
  <c r="S1336" i="57"/>
  <c r="S1337" i="57" s="1"/>
  <c r="S1338" i="57" s="1"/>
  <c r="S1339" i="57" s="1"/>
  <c r="S1340" i="57" s="1"/>
  <c r="S1341" i="57" s="1"/>
  <c r="S1342" i="57" s="1"/>
  <c r="S1343" i="57" s="1"/>
  <c r="S1344" i="57" s="1"/>
  <c r="S1345" i="57" s="1"/>
  <c r="S1346" i="57" s="1"/>
  <c r="S1347" i="57" s="1"/>
  <c r="S1348" i="57" s="1"/>
  <c r="S1349" i="57" s="1"/>
  <c r="S1350" i="57" s="1"/>
  <c r="S1351" i="57" s="1"/>
  <c r="S1352" i="57" s="1"/>
  <c r="S1353" i="57" s="1"/>
  <c r="S1354" i="57" s="1"/>
  <c r="S1355" i="57" s="1"/>
  <c r="S1356" i="57" s="1"/>
  <c r="S1357" i="57" s="1"/>
  <c r="S1358" i="57" s="1"/>
  <c r="S1359" i="57" s="1"/>
  <c r="S1360" i="57" s="1"/>
  <c r="S1361" i="57" s="1"/>
  <c r="S1362" i="57" s="1"/>
  <c r="S1363" i="57" s="1"/>
  <c r="S1364" i="57" s="1"/>
  <c r="S1365" i="57" s="1"/>
  <c r="S1366" i="57" s="1"/>
  <c r="S1367" i="57" s="1"/>
  <c r="S1368" i="57" s="1"/>
  <c r="S1369" i="57" s="1"/>
  <c r="S1370" i="57" s="1"/>
  <c r="S1371" i="57" s="1"/>
  <c r="S1372" i="57" s="1"/>
  <c r="S1373" i="57" s="1"/>
  <c r="S1374" i="57" s="1"/>
  <c r="S1375" i="57" s="1"/>
  <c r="S1376" i="57" s="1"/>
  <c r="S1377" i="57" s="1"/>
  <c r="S1378" i="57" s="1"/>
  <c r="S1379" i="57" s="1"/>
  <c r="S1380" i="57" s="1"/>
  <c r="S1381" i="57" s="1"/>
  <c r="S1382" i="57" s="1"/>
  <c r="S1383" i="57" s="1"/>
  <c r="S1384" i="57" s="1"/>
  <c r="S1385" i="57" s="1"/>
  <c r="S1386" i="57" s="1"/>
  <c r="S1387" i="57" s="1"/>
  <c r="S1388" i="57" s="1"/>
  <c r="S1389" i="57" s="1"/>
  <c r="S1390" i="57" s="1"/>
  <c r="S1391" i="57" s="1"/>
  <c r="S1392" i="57" s="1"/>
  <c r="S1393" i="57" s="1"/>
  <c r="S1394" i="57" s="1"/>
  <c r="S1395" i="57" s="1"/>
  <c r="S1396" i="57" s="1"/>
  <c r="S1397" i="57" s="1"/>
  <c r="S1398" i="57" s="1"/>
  <c r="S1399" i="57" s="1"/>
  <c r="S1400" i="57" s="1"/>
  <c r="S1401" i="57" s="1"/>
  <c r="S1402" i="57" s="1"/>
  <c r="S1403" i="57" s="1"/>
  <c r="S1404" i="57" s="1"/>
  <c r="S1405" i="57" s="1"/>
  <c r="S1406" i="57" s="1"/>
  <c r="S1407" i="57" s="1"/>
  <c r="S1408" i="57" s="1"/>
  <c r="S1409" i="57" s="1"/>
  <c r="S1410" i="57" s="1"/>
  <c r="S1411" i="57" s="1"/>
  <c r="S1412" i="57" s="1"/>
  <c r="S1413" i="57" s="1"/>
  <c r="S1414" i="57" s="1"/>
  <c r="S1415" i="57" s="1"/>
  <c r="S1416" i="57" s="1"/>
  <c r="S1417" i="57" s="1"/>
  <c r="S1418" i="57" s="1"/>
  <c r="S1419" i="57" s="1"/>
  <c r="S1420" i="57" s="1"/>
  <c r="S1421" i="57" s="1"/>
  <c r="S1422" i="57" s="1"/>
  <c r="S1423" i="57" s="1"/>
  <c r="S1424" i="57" s="1"/>
  <c r="S1425" i="57" s="1"/>
  <c r="S1426" i="57" s="1"/>
  <c r="S1427" i="57" s="1"/>
  <c r="S1428" i="57" s="1"/>
  <c r="S1429" i="57" s="1"/>
  <c r="S1430" i="57" s="1"/>
  <c r="S1431" i="57" s="1"/>
  <c r="S1432" i="57" s="1"/>
  <c r="S1433" i="57" s="1"/>
  <c r="S1434" i="57" s="1"/>
  <c r="S1435" i="57" s="1"/>
  <c r="S1436" i="57" s="1"/>
  <c r="S1437" i="57" s="1"/>
  <c r="S1438" i="57" s="1"/>
  <c r="S1439" i="57" s="1"/>
  <c r="S1440" i="57" s="1"/>
  <c r="S1441" i="57" s="1"/>
  <c r="S1442" i="57" s="1"/>
  <c r="S1443" i="57" s="1"/>
  <c r="S1444" i="57" s="1"/>
  <c r="S1445" i="57" s="1"/>
  <c r="S1446" i="57" s="1"/>
  <c r="S1447" i="57" s="1"/>
  <c r="S1448" i="57" s="1"/>
  <c r="S1449" i="57" s="1"/>
  <c r="S1450" i="57" s="1"/>
  <c r="S1451" i="57" s="1"/>
  <c r="S1452" i="57" s="1"/>
  <c r="S1453" i="57" s="1"/>
  <c r="S1454" i="57" s="1"/>
  <c r="S1455" i="57" s="1"/>
  <c r="S1456" i="57" s="1"/>
  <c r="S1457" i="57" s="1"/>
  <c r="S1458" i="57" s="1"/>
  <c r="S1459" i="57" s="1"/>
  <c r="S1460" i="57" s="1"/>
  <c r="S1461" i="57" s="1"/>
  <c r="S1462" i="57" s="1"/>
  <c r="S1463" i="57" s="1"/>
  <c r="S1464" i="57" s="1"/>
  <c r="S1465" i="57" s="1"/>
  <c r="S1466" i="57" s="1"/>
  <c r="S1467" i="57" s="1"/>
  <c r="S1468" i="57" s="1"/>
  <c r="S1469" i="57" s="1"/>
  <c r="S1470" i="57" s="1"/>
  <c r="S1471" i="57" s="1"/>
  <c r="S1472" i="57" s="1"/>
  <c r="S1473" i="57" s="1"/>
  <c r="S1474" i="57" s="1"/>
  <c r="S1475" i="57" s="1"/>
  <c r="S1476" i="57" s="1"/>
  <c r="S1477" i="57" s="1"/>
  <c r="S1478" i="57" s="1"/>
  <c r="S1479" i="57" s="1"/>
  <c r="S1480" i="57" s="1"/>
  <c r="S1481" i="57" s="1"/>
  <c r="S1482" i="57" s="1"/>
  <c r="S1483" i="57" s="1"/>
  <c r="S1484" i="57" s="1"/>
  <c r="S1485" i="57" s="1"/>
  <c r="S1486" i="57" s="1"/>
  <c r="S1487" i="57" s="1"/>
  <c r="S1488" i="57" s="1"/>
  <c r="S1489" i="57" s="1"/>
  <c r="S1490" i="57" s="1"/>
  <c r="S1491" i="57" s="1"/>
  <c r="S1492" i="57" s="1"/>
  <c r="S1493" i="57" s="1"/>
  <c r="S1494" i="57" s="1"/>
  <c r="S1495" i="57" s="1"/>
  <c r="S1496" i="57" s="1"/>
  <c r="S1497" i="57" s="1"/>
  <c r="S1498" i="57" s="1"/>
  <c r="S1499" i="57" s="1"/>
  <c r="S1500" i="57" s="1"/>
  <c r="S1501" i="57" s="1"/>
  <c r="S1502" i="57" s="1"/>
  <c r="S1503" i="57" s="1"/>
  <c r="S1504" i="57" s="1"/>
  <c r="S1505" i="57" s="1"/>
  <c r="S1506" i="57" s="1"/>
  <c r="S1507" i="57" s="1"/>
  <c r="S1508" i="57" s="1"/>
  <c r="S1509" i="57" s="1"/>
  <c r="S1510" i="57" s="1"/>
  <c r="S1511" i="57" s="1"/>
  <c r="S1512" i="57" s="1"/>
  <c r="S1513" i="57" s="1"/>
  <c r="S1514" i="57" s="1"/>
  <c r="S1515" i="57" s="1"/>
  <c r="S1516" i="57" s="1"/>
  <c r="S1517" i="57" s="1"/>
  <c r="S1518" i="57" s="1"/>
  <c r="S1519" i="57" s="1"/>
  <c r="S1520" i="57" s="1"/>
  <c r="S1521" i="57" s="1"/>
  <c r="S1522" i="57" s="1"/>
  <c r="S1523" i="57" s="1"/>
  <c r="S1524" i="57" s="1"/>
  <c r="S1525" i="57" s="1"/>
  <c r="S1526" i="57" s="1"/>
  <c r="S1527" i="57" s="1"/>
  <c r="S1528" i="57" s="1"/>
  <c r="S1529" i="57" s="1"/>
  <c r="S1530" i="57" s="1"/>
  <c r="S1531" i="57" s="1"/>
  <c r="S1532" i="57" s="1"/>
  <c r="S1533" i="57" s="1"/>
  <c r="S1534" i="57" s="1"/>
  <c r="S1535" i="57" s="1"/>
  <c r="S1536" i="57" s="1"/>
  <c r="S1537" i="57" s="1"/>
  <c r="S1538" i="57" s="1"/>
  <c r="S1539" i="57" s="1"/>
  <c r="S1540" i="57" s="1"/>
  <c r="S1541" i="57" s="1"/>
  <c r="S1542" i="57" s="1"/>
  <c r="S1543" i="57" s="1"/>
  <c r="S1544" i="57" s="1"/>
  <c r="S1545" i="57" s="1"/>
  <c r="S1546" i="57" s="1"/>
  <c r="S1547" i="57" s="1"/>
  <c r="S1548" i="57" s="1"/>
  <c r="S1549" i="57" s="1"/>
  <c r="S1550" i="57" s="1"/>
  <c r="S1551" i="57" s="1"/>
  <c r="S1552" i="57" s="1"/>
  <c r="S1553" i="57" s="1"/>
  <c r="S1554" i="57" s="1"/>
  <c r="S1555" i="57" s="1"/>
  <c r="S1556" i="57" s="1"/>
  <c r="S1557" i="57" s="1"/>
  <c r="S1558" i="57" s="1"/>
  <c r="S1559" i="57" s="1"/>
  <c r="S1560" i="57" s="1"/>
  <c r="S1561" i="57" s="1"/>
  <c r="S1562" i="57" s="1"/>
  <c r="S1563" i="57" s="1"/>
  <c r="S1564" i="57" s="1"/>
  <c r="S1565" i="57" s="1"/>
  <c r="S1566" i="57" s="1"/>
  <c r="S1567" i="57" s="1"/>
  <c r="S1568" i="57" s="1"/>
  <c r="S1569" i="57" s="1"/>
  <c r="S1570" i="57" s="1"/>
  <c r="S1571" i="57" s="1"/>
  <c r="S1572" i="57" s="1"/>
  <c r="S1573" i="57" s="1"/>
  <c r="S1574" i="57" s="1"/>
  <c r="S1575" i="57" s="1"/>
  <c r="S1576" i="57" s="1"/>
  <c r="S1577" i="57" s="1"/>
  <c r="S1578" i="57" s="1"/>
  <c r="S1579" i="57" s="1"/>
  <c r="S1580" i="57" s="1"/>
  <c r="S1581" i="57" s="1"/>
  <c r="S1582" i="57" s="1"/>
  <c r="S1583" i="57" s="1"/>
  <c r="S1584" i="57" s="1"/>
  <c r="S1585" i="57" s="1"/>
  <c r="S1586" i="57" s="1"/>
  <c r="S1587" i="57" s="1"/>
  <c r="S1588" i="57" s="1"/>
  <c r="S1589" i="57" s="1"/>
  <c r="S1590" i="57" s="1"/>
  <c r="S1591" i="57" s="1"/>
  <c r="S1592" i="57" s="1"/>
  <c r="S1593" i="57" s="1"/>
  <c r="S1594" i="57" s="1"/>
  <c r="S1595" i="57" s="1"/>
  <c r="S1596" i="57" s="1"/>
  <c r="S1597" i="57" s="1"/>
  <c r="S1598" i="57" s="1"/>
  <c r="S1599" i="57" s="1"/>
  <c r="S1600" i="57" s="1"/>
  <c r="S1601" i="57" s="1"/>
  <c r="S1602" i="57" s="1"/>
  <c r="S1603" i="57" s="1"/>
  <c r="S1604" i="57" s="1"/>
  <c r="S1605" i="57" s="1"/>
  <c r="S1606" i="57" s="1"/>
  <c r="S1607" i="57" s="1"/>
  <c r="S1608" i="57" s="1"/>
  <c r="S1609" i="57" s="1"/>
  <c r="S1610" i="57" s="1"/>
  <c r="S1611" i="57" s="1"/>
  <c r="S1612" i="57" s="1"/>
  <c r="S1613" i="57" s="1"/>
  <c r="S1614" i="57" s="1"/>
  <c r="S1615" i="57" s="1"/>
  <c r="S1616" i="57" s="1"/>
  <c r="S1617" i="57" s="1"/>
  <c r="S1618" i="57" s="1"/>
  <c r="S1619" i="57" s="1"/>
  <c r="S1620" i="57" s="1"/>
  <c r="S1621" i="57" s="1"/>
  <c r="S1622" i="57" s="1"/>
  <c r="S1623" i="57" s="1"/>
  <c r="S1624" i="57" s="1"/>
  <c r="S1625" i="57" s="1"/>
  <c r="S1626" i="57" s="1"/>
  <c r="S1627" i="57" s="1"/>
  <c r="S1628" i="57" s="1"/>
  <c r="S1629" i="57" s="1"/>
  <c r="S1630" i="57" s="1"/>
  <c r="S1631" i="57" s="1"/>
  <c r="S1632" i="57" s="1"/>
  <c r="S1633" i="57" s="1"/>
  <c r="S1634" i="57" s="1"/>
  <c r="S1635" i="57" s="1"/>
  <c r="S1636" i="57" s="1"/>
  <c r="S1637" i="57" s="1"/>
  <c r="S1638" i="57" s="1"/>
  <c r="S1639" i="57" s="1"/>
  <c r="S1640" i="57" s="1"/>
  <c r="S1641" i="57" s="1"/>
  <c r="S1642" i="57" s="1"/>
  <c r="S1643" i="57" s="1"/>
  <c r="S1644" i="57" s="1"/>
  <c r="S1645" i="57" s="1"/>
  <c r="S1646" i="57" s="1"/>
  <c r="S1647" i="57" s="1"/>
  <c r="S1648" i="57" s="1"/>
  <c r="S1649" i="57" s="1"/>
  <c r="S1650" i="57" s="1"/>
  <c r="S1651" i="57" s="1"/>
  <c r="S1652" i="57" s="1"/>
  <c r="S1653" i="57" s="1"/>
  <c r="S1654" i="57" s="1"/>
  <c r="S1655" i="57" s="1"/>
  <c r="S1656" i="57" s="1"/>
  <c r="S1657" i="57" s="1"/>
  <c r="S1658" i="57" s="1"/>
  <c r="S1659" i="57" s="1"/>
  <c r="S1660" i="57" s="1"/>
  <c r="S1661" i="57" s="1"/>
  <c r="S1662" i="57" s="1"/>
  <c r="S1663" i="57" s="1"/>
  <c r="S1664" i="57" s="1"/>
  <c r="S1665" i="57" s="1"/>
  <c r="S1666" i="57" s="1"/>
  <c r="S1667" i="57" s="1"/>
  <c r="S1668" i="57" s="1"/>
  <c r="S1669" i="57" s="1"/>
  <c r="S1670" i="57" s="1"/>
  <c r="S1671" i="57" s="1"/>
  <c r="S1672" i="57" s="1"/>
  <c r="S1673" i="57" s="1"/>
  <c r="S1674" i="57" s="1"/>
  <c r="S1675" i="57" s="1"/>
  <c r="S1676" i="57" s="1"/>
  <c r="S1677" i="57" s="1"/>
  <c r="S1678" i="57" s="1"/>
  <c r="S1679" i="57" s="1"/>
  <c r="S1680" i="57" s="1"/>
  <c r="S1681" i="57" s="1"/>
  <c r="S1682" i="57" s="1"/>
  <c r="S1683" i="57" s="1"/>
  <c r="S1684" i="57" s="1"/>
  <c r="S1685" i="57" s="1"/>
  <c r="S1686" i="57" s="1"/>
  <c r="S1687" i="57" s="1"/>
  <c r="S1688" i="57" s="1"/>
  <c r="S1689" i="57" s="1"/>
  <c r="S1690" i="57" s="1"/>
  <c r="S1691" i="57" s="1"/>
  <c r="S1692" i="57" s="1"/>
  <c r="S1693" i="57" s="1"/>
  <c r="S1694" i="57" s="1"/>
  <c r="S1695" i="57" s="1"/>
  <c r="S1696" i="57" s="1"/>
  <c r="S1697" i="57" s="1"/>
  <c r="S1698" i="57" s="1"/>
  <c r="S1699" i="57" s="1"/>
  <c r="S1700" i="57" s="1"/>
  <c r="S1701" i="57" s="1"/>
  <c r="S1702" i="57" s="1"/>
  <c r="S1703" i="57" s="1"/>
  <c r="S1704" i="57" s="1"/>
  <c r="S1705" i="57" s="1"/>
  <c r="S1706" i="57" s="1"/>
  <c r="S1707" i="57" s="1"/>
  <c r="S1708" i="57" s="1"/>
  <c r="S1709" i="57" s="1"/>
  <c r="S1710" i="57" s="1"/>
  <c r="S1711" i="57" s="1"/>
  <c r="S1712" i="57" s="1"/>
  <c r="S1713" i="57" s="1"/>
  <c r="S1714" i="57" s="1"/>
  <c r="S1715" i="57" s="1"/>
  <c r="S1716" i="57" s="1"/>
  <c r="S1717" i="57" s="1"/>
  <c r="S1718" i="57" s="1"/>
  <c r="S1719" i="57" s="1"/>
  <c r="S1720" i="57" s="1"/>
  <c r="S1721" i="57" s="1"/>
  <c r="S1722" i="57" s="1"/>
  <c r="S1723" i="57" s="1"/>
  <c r="S1724" i="57" s="1"/>
  <c r="S1725" i="57" s="1"/>
  <c r="S1726" i="57" s="1"/>
  <c r="S1727" i="57" s="1"/>
  <c r="S1728" i="57" s="1"/>
  <c r="S1729" i="57" s="1"/>
  <c r="S1730" i="57" s="1"/>
  <c r="S1731" i="57" s="1"/>
  <c r="S1732" i="57" s="1"/>
  <c r="S1733" i="57" s="1"/>
  <c r="S1734" i="57" s="1"/>
  <c r="S1735" i="57" s="1"/>
  <c r="S1736" i="57" s="1"/>
  <c r="S1737" i="57" s="1"/>
  <c r="S1738" i="57" s="1"/>
  <c r="S1739" i="57" s="1"/>
  <c r="S1740" i="57" s="1"/>
  <c r="S1741" i="57" s="1"/>
  <c r="S1742" i="57" s="1"/>
  <c r="S1743" i="57" s="1"/>
  <c r="S1744" i="57" s="1"/>
  <c r="S1745" i="57" s="1"/>
  <c r="S1746" i="57" s="1"/>
  <c r="S1747" i="57" s="1"/>
  <c r="S1748" i="57" s="1"/>
  <c r="S1749" i="57" s="1"/>
  <c r="S1750" i="57" s="1"/>
  <c r="S1751" i="57" s="1"/>
  <c r="S1752" i="57" s="1"/>
  <c r="S1753" i="57" s="1"/>
  <c r="S1754" i="57" s="1"/>
  <c r="S1755" i="57" s="1"/>
  <c r="S1756" i="57" s="1"/>
  <c r="S1757" i="57" s="1"/>
  <c r="S1758" i="57" s="1"/>
  <c r="S1759" i="57" s="1"/>
  <c r="S1760" i="57" s="1"/>
  <c r="S1761" i="57" s="1"/>
  <c r="S1762" i="57" s="1"/>
  <c r="S1763" i="57" s="1"/>
  <c r="S1764" i="57" s="1"/>
  <c r="S1765" i="57" s="1"/>
  <c r="S1766" i="57" s="1"/>
  <c r="S1767" i="57" s="1"/>
  <c r="S1768" i="57" s="1"/>
  <c r="S1769" i="57" s="1"/>
  <c r="S1770" i="57" s="1"/>
  <c r="S1771" i="57" s="1"/>
  <c r="S1772" i="57" s="1"/>
  <c r="S1773" i="57" s="1"/>
  <c r="S1774" i="57" s="1"/>
  <c r="S1775" i="57" s="1"/>
  <c r="S1776" i="57" s="1"/>
  <c r="S1777" i="57" s="1"/>
  <c r="S1778" i="57" s="1"/>
  <c r="S1779" i="57" s="1"/>
  <c r="S1780" i="57" s="1"/>
  <c r="S1781" i="57" s="1"/>
  <c r="S1782" i="57" s="1"/>
  <c r="S1783" i="57" s="1"/>
  <c r="S1784" i="57" s="1"/>
  <c r="S1785" i="57" s="1"/>
  <c r="S1786" i="57" s="1"/>
  <c r="S1787" i="57" s="1"/>
  <c r="S1788" i="57" s="1"/>
  <c r="S1789" i="57" s="1"/>
  <c r="S1790" i="57" s="1"/>
  <c r="S1791" i="57" s="1"/>
  <c r="S1792" i="57" s="1"/>
  <c r="S1793" i="57" s="1"/>
  <c r="S1794" i="57" s="1"/>
  <c r="S1795" i="57" s="1"/>
  <c r="S1796" i="57" s="1"/>
  <c r="S1797" i="57" s="1"/>
  <c r="S1798" i="57" s="1"/>
  <c r="S1799" i="57" s="1"/>
  <c r="S1800" i="57" s="1"/>
  <c r="S1801" i="57" s="1"/>
  <c r="S1802" i="57" s="1"/>
  <c r="S1803" i="57" s="1"/>
  <c r="S1804" i="57" s="1"/>
  <c r="S1805" i="57" s="1"/>
  <c r="S1806" i="57" s="1"/>
  <c r="S1807" i="57" s="1"/>
  <c r="S1808" i="57" s="1"/>
  <c r="S1809" i="57" s="1"/>
  <c r="S1810" i="57" s="1"/>
  <c r="S1811" i="57" s="1"/>
  <c r="S1812" i="57" s="1"/>
  <c r="S1813" i="57" s="1"/>
  <c r="S1814" i="57" s="1"/>
  <c r="S1815" i="57" s="1"/>
  <c r="S1816" i="57" s="1"/>
  <c r="S1817" i="57" s="1"/>
  <c r="S1818" i="57" s="1"/>
  <c r="S1819" i="57" s="1"/>
  <c r="S1820" i="57" s="1"/>
  <c r="S1821" i="57" s="1"/>
  <c r="S1822" i="57" s="1"/>
  <c r="S1823" i="57" s="1"/>
  <c r="S1824" i="57" s="1"/>
  <c r="S1825" i="57" s="1"/>
  <c r="S1826" i="57" s="1"/>
  <c r="S1827" i="57" s="1"/>
  <c r="S1828" i="57" s="1"/>
  <c r="S1829" i="57" s="1"/>
  <c r="S1830" i="57" s="1"/>
  <c r="S1831" i="57" s="1"/>
  <c r="S1832" i="57" s="1"/>
  <c r="S1833" i="57" s="1"/>
  <c r="S1834" i="57" s="1"/>
  <c r="S1835" i="57" s="1"/>
  <c r="S1836" i="57" s="1"/>
  <c r="S1837" i="57" s="1"/>
  <c r="S1838" i="57" s="1"/>
  <c r="S1839" i="57" s="1"/>
  <c r="S1840" i="57" s="1"/>
  <c r="S1841" i="57" s="1"/>
  <c r="S1842" i="57" s="1"/>
  <c r="S1843" i="57" s="1"/>
  <c r="S1844" i="57" s="1"/>
  <c r="S1845" i="57" s="1"/>
  <c r="S1846" i="57" s="1"/>
  <c r="S1847" i="57" s="1"/>
  <c r="S1848" i="57" s="1"/>
  <c r="S1849" i="57" s="1"/>
  <c r="S1850" i="57" s="1"/>
  <c r="S1851" i="57" s="1"/>
  <c r="S1852" i="57" s="1"/>
  <c r="S1853" i="57" s="1"/>
  <c r="S1854" i="57" s="1"/>
  <c r="S1855" i="57" s="1"/>
  <c r="S1856" i="57" s="1"/>
  <c r="S1857" i="57" s="1"/>
  <c r="S1858" i="57" s="1"/>
  <c r="S1859" i="57" s="1"/>
  <c r="S1860" i="57" s="1"/>
  <c r="S1861" i="57" s="1"/>
  <c r="S1862" i="57" s="1"/>
  <c r="S1863" i="57" s="1"/>
  <c r="S1864" i="57" s="1"/>
  <c r="S1865" i="57" s="1"/>
  <c r="S1866" i="57" s="1"/>
  <c r="S1867" i="57" s="1"/>
  <c r="S1868" i="57" s="1"/>
  <c r="S1869" i="57" s="1"/>
  <c r="S1870" i="57" s="1"/>
  <c r="S1871" i="57" s="1"/>
  <c r="S1872" i="57" s="1"/>
  <c r="S1873" i="57" s="1"/>
  <c r="S1874" i="57" s="1"/>
  <c r="S1875" i="57" s="1"/>
  <c r="S1876" i="57" s="1"/>
  <c r="S1877" i="57" s="1"/>
  <c r="S1878" i="57" s="1"/>
  <c r="S1879" i="57" s="1"/>
  <c r="S1880" i="57" s="1"/>
  <c r="S1881" i="57" s="1"/>
  <c r="S1882" i="57" s="1"/>
  <c r="S1883" i="57" s="1"/>
  <c r="S1884" i="57" s="1"/>
  <c r="S1885" i="57" s="1"/>
  <c r="S1886" i="57" s="1"/>
  <c r="S1887" i="57" s="1"/>
  <c r="S1888" i="57" s="1"/>
  <c r="S1889" i="57" s="1"/>
  <c r="S1890" i="57" s="1"/>
  <c r="S1891" i="57" s="1"/>
  <c r="S1892" i="57" s="1"/>
  <c r="S1893" i="57" s="1"/>
  <c r="S1894" i="57" s="1"/>
  <c r="S1895" i="57" s="1"/>
  <c r="S1896" i="57" s="1"/>
  <c r="S1897" i="57" s="1"/>
  <c r="S1898" i="57" s="1"/>
  <c r="S1899" i="57" s="1"/>
  <c r="S1900" i="57" s="1"/>
  <c r="S1901" i="57" s="1"/>
  <c r="S1902" i="57" s="1"/>
  <c r="S1903" i="57" s="1"/>
  <c r="S1904" i="57" s="1"/>
  <c r="S1905" i="57" s="1"/>
  <c r="S1906" i="57" s="1"/>
  <c r="S1907" i="57" s="1"/>
  <c r="S1908" i="57" s="1"/>
  <c r="S1909" i="57" s="1"/>
  <c r="S1910" i="57" s="1"/>
  <c r="S1911" i="57" s="1"/>
  <c r="S1912" i="57" s="1"/>
  <c r="S1913" i="57" s="1"/>
  <c r="S1914" i="57" s="1"/>
  <c r="S1915" i="57" s="1"/>
  <c r="S1916" i="57" s="1"/>
  <c r="S1917" i="57" s="1"/>
  <c r="S1918" i="57" s="1"/>
  <c r="S1919" i="57" s="1"/>
  <c r="S1920" i="57" s="1"/>
  <c r="S1921" i="57" s="1"/>
  <c r="S1922" i="57" s="1"/>
  <c r="S1923" i="57" s="1"/>
  <c r="S1924" i="57" s="1"/>
  <c r="S1925" i="57" s="1"/>
  <c r="S1926" i="57" s="1"/>
  <c r="S1927" i="57" s="1"/>
  <c r="S1928" i="57" s="1"/>
  <c r="S1929" i="57" s="1"/>
  <c r="S1930" i="57" s="1"/>
  <c r="S1931" i="57" s="1"/>
  <c r="S1932" i="57" s="1"/>
  <c r="S1933" i="57" s="1"/>
  <c r="S1934" i="57" s="1"/>
  <c r="S1935" i="57" s="1"/>
  <c r="S1936" i="57" s="1"/>
  <c r="S1937" i="57" s="1"/>
  <c r="S1938" i="57" s="1"/>
  <c r="S1939" i="57" s="1"/>
  <c r="S1940" i="57" s="1"/>
  <c r="S1941" i="57" s="1"/>
  <c r="S1942" i="57" s="1"/>
  <c r="S1943" i="57" s="1"/>
  <c r="S1944" i="57" s="1"/>
  <c r="S1945" i="57" s="1"/>
  <c r="S1946" i="57" s="1"/>
  <c r="S1947" i="57" s="1"/>
  <c r="S1948" i="57" s="1"/>
  <c r="S1949" i="57" s="1"/>
  <c r="S1950" i="57" s="1"/>
  <c r="S1951" i="57" s="1"/>
  <c r="S1952" i="57" s="1"/>
  <c r="S1953" i="57" s="1"/>
  <c r="S1954" i="57" s="1"/>
  <c r="S1955" i="57" s="1"/>
  <c r="S1956" i="57" s="1"/>
  <c r="S1957" i="57" s="1"/>
  <c r="S1958" i="57" s="1"/>
  <c r="S1959" i="57" s="1"/>
  <c r="S1960" i="57" s="1"/>
  <c r="S1961" i="57" s="1"/>
  <c r="S1962" i="57" s="1"/>
  <c r="S1963" i="57" s="1"/>
  <c r="S1964" i="57" s="1"/>
  <c r="S1965" i="57" s="1"/>
  <c r="S1966" i="57" s="1"/>
  <c r="S1967" i="57" s="1"/>
  <c r="S1968" i="57" s="1"/>
  <c r="S1969" i="57" s="1"/>
  <c r="S1970" i="57" s="1"/>
  <c r="S1971" i="57" s="1"/>
  <c r="S1972" i="57" s="1"/>
  <c r="S1973" i="57" s="1"/>
  <c r="S1974" i="57" s="1"/>
  <c r="S1975" i="57" s="1"/>
  <c r="S1976" i="57" s="1"/>
  <c r="S1977" i="57" s="1"/>
  <c r="S1978" i="57" s="1"/>
  <c r="S1979" i="57" s="1"/>
  <c r="S1980" i="57" s="1"/>
  <c r="S1981" i="57" s="1"/>
  <c r="S1982" i="57" s="1"/>
  <c r="S1983" i="57" s="1"/>
  <c r="S1984" i="57" s="1"/>
  <c r="S1985" i="57" s="1"/>
  <c r="S1986" i="57" s="1"/>
  <c r="S1987" i="57" s="1"/>
  <c r="S1988" i="57" s="1"/>
  <c r="S1989" i="57" s="1"/>
  <c r="S1990" i="57" s="1"/>
  <c r="S1991" i="57" s="1"/>
  <c r="S1992" i="57" s="1"/>
  <c r="S1993" i="57" s="1"/>
  <c r="S1994" i="57" s="1"/>
  <c r="S1995" i="57" s="1"/>
  <c r="S1996" i="57" s="1"/>
  <c r="S1997" i="57" s="1"/>
  <c r="S1998" i="57" s="1"/>
  <c r="S1999" i="57" s="1"/>
  <c r="S2000" i="57" s="1"/>
  <c r="S2001" i="57" s="1"/>
  <c r="S2002" i="57" s="1"/>
  <c r="S2003" i="57" s="1"/>
  <c r="S2004" i="57" s="1"/>
  <c r="S2005" i="57" s="1"/>
  <c r="S2006" i="57" s="1"/>
  <c r="S2007" i="57" s="1"/>
  <c r="S2008" i="57" s="1"/>
  <c r="S2009" i="57" s="1"/>
  <c r="S2010" i="57" s="1"/>
  <c r="S2011" i="57" s="1"/>
  <c r="S2012" i="57" s="1"/>
  <c r="S2013" i="57" s="1"/>
  <c r="S2014" i="57" s="1"/>
  <c r="S2015" i="57" s="1"/>
  <c r="S2016" i="57" s="1"/>
  <c r="S2017" i="57" s="1"/>
  <c r="S2018" i="57" s="1"/>
  <c r="S2019" i="57" s="1"/>
  <c r="S2020" i="57" s="1"/>
  <c r="S2021" i="57" s="1"/>
  <c r="S2022" i="57" s="1"/>
  <c r="S2023" i="57" s="1"/>
  <c r="S2024" i="57" s="1"/>
  <c r="S2025" i="57" s="1"/>
  <c r="S2026" i="57" s="1"/>
  <c r="S2027" i="57" s="1"/>
  <c r="S2028" i="57" s="1"/>
  <c r="S2029" i="57" s="1"/>
  <c r="S2030" i="57" s="1"/>
  <c r="S2031" i="57" s="1"/>
  <c r="S2032" i="57" s="1"/>
  <c r="S2033" i="57" s="1"/>
  <c r="S2034" i="57" s="1"/>
  <c r="S2035" i="57" s="1"/>
  <c r="S2036" i="57" s="1"/>
  <c r="S2037" i="57" s="1"/>
  <c r="S2038" i="57" s="1"/>
  <c r="S2039" i="57" s="1"/>
  <c r="S2040" i="57" s="1"/>
  <c r="S2041" i="57" s="1"/>
  <c r="S2042" i="57" s="1"/>
  <c r="S2043" i="57" s="1"/>
  <c r="S2044" i="57" s="1"/>
  <c r="S2045" i="57" s="1"/>
  <c r="S2046" i="57" s="1"/>
  <c r="S2047" i="57" s="1"/>
  <c r="S2048" i="57" s="1"/>
  <c r="S2049" i="57" s="1"/>
  <c r="S2050" i="57" s="1"/>
  <c r="S2051" i="57" s="1"/>
  <c r="S2052" i="57" s="1"/>
  <c r="S2053" i="57" s="1"/>
  <c r="S2054" i="57" s="1"/>
  <c r="S2055" i="57" s="1"/>
  <c r="S2056" i="57" s="1"/>
  <c r="S2057" i="57" s="1"/>
  <c r="S2058" i="57" s="1"/>
  <c r="S2059" i="57" s="1"/>
  <c r="S2060" i="57" s="1"/>
  <c r="S2061" i="57" s="1"/>
  <c r="S2062" i="57" s="1"/>
  <c r="S2063" i="57" s="1"/>
  <c r="S2064" i="57" s="1"/>
  <c r="S2065" i="57" s="1"/>
  <c r="S2066" i="57" s="1"/>
  <c r="S2067" i="57" s="1"/>
  <c r="S2068" i="57" s="1"/>
  <c r="S2069" i="57" s="1"/>
  <c r="S2070" i="57" s="1"/>
  <c r="S2071" i="57" s="1"/>
  <c r="S2072" i="57" s="1"/>
  <c r="S2073" i="57" s="1"/>
  <c r="S2074" i="57" s="1"/>
  <c r="S2075" i="57" s="1"/>
  <c r="S2076" i="57" s="1"/>
  <c r="S2077" i="57" s="1"/>
  <c r="S2078" i="57" s="1"/>
  <c r="S2079" i="57" s="1"/>
  <c r="S2080" i="57" s="1"/>
  <c r="S2081" i="57" s="1"/>
  <c r="S2082" i="57" s="1"/>
  <c r="S2083" i="57" s="1"/>
  <c r="S2084" i="57" s="1"/>
  <c r="S2085" i="57" s="1"/>
  <c r="S2086" i="57" s="1"/>
  <c r="S2087" i="57" s="1"/>
  <c r="S2088" i="57" s="1"/>
  <c r="S2089" i="57" s="1"/>
  <c r="S2090" i="57" s="1"/>
  <c r="S2091" i="57" s="1"/>
  <c r="S2092" i="57" s="1"/>
  <c r="S2093" i="57" s="1"/>
  <c r="S2094" i="57" s="1"/>
  <c r="S2095" i="57" s="1"/>
  <c r="S2096" i="57" s="1"/>
  <c r="S2097" i="57" s="1"/>
  <c r="S2098" i="57" s="1"/>
  <c r="S2099" i="57" s="1"/>
  <c r="S2100" i="57" s="1"/>
  <c r="S2101" i="57" s="1"/>
  <c r="S2102" i="57" s="1"/>
  <c r="S2103" i="57" s="1"/>
  <c r="S2104" i="57" s="1"/>
  <c r="S2105" i="57" s="1"/>
  <c r="S2106" i="57" s="1"/>
  <c r="S2107" i="57" s="1"/>
  <c r="S2108" i="57" s="1"/>
  <c r="S2109" i="57" s="1"/>
  <c r="S2110" i="57" s="1"/>
  <c r="S2111" i="57" s="1"/>
  <c r="S2112" i="57" s="1"/>
  <c r="S2113" i="57" s="1"/>
  <c r="S2114" i="57" s="1"/>
  <c r="S2115" i="57" s="1"/>
  <c r="S2116" i="57" s="1"/>
  <c r="S2117" i="57" s="1"/>
  <c r="S2118" i="57" s="1"/>
  <c r="S2119" i="57" s="1"/>
  <c r="S2120" i="57" s="1"/>
  <c r="S2121" i="57" s="1"/>
  <c r="S2122" i="57" s="1"/>
  <c r="S2123" i="57" s="1"/>
  <c r="S2124" i="57" s="1"/>
  <c r="S2125" i="57" s="1"/>
  <c r="S2126" i="57" s="1"/>
  <c r="S2127" i="57" s="1"/>
  <c r="S2128" i="57" s="1"/>
  <c r="S2129" i="57" s="1"/>
  <c r="S2130" i="57" s="1"/>
  <c r="S2131" i="57" s="1"/>
  <c r="S2132" i="57" s="1"/>
  <c r="S2133" i="57" s="1"/>
  <c r="S2134" i="57" s="1"/>
  <c r="S2135" i="57" s="1"/>
  <c r="S2136" i="57" s="1"/>
  <c r="S2137" i="57" s="1"/>
  <c r="S2138" i="57" s="1"/>
  <c r="S2139" i="57" s="1"/>
  <c r="S2140" i="57" s="1"/>
  <c r="S2141" i="57" s="1"/>
  <c r="S2142" i="57" s="1"/>
  <c r="S2143" i="57" s="1"/>
  <c r="S2144" i="57" s="1"/>
  <c r="S2145" i="57" s="1"/>
  <c r="S2146" i="57" s="1"/>
  <c r="S2147" i="57" s="1"/>
  <c r="S2148" i="57" s="1"/>
  <c r="S2149" i="57" s="1"/>
  <c r="S2150" i="57" s="1"/>
  <c r="S2151" i="57" s="1"/>
  <c r="S2152" i="57" s="1"/>
  <c r="S2153" i="57" s="1"/>
  <c r="S2154" i="57" s="1"/>
  <c r="S2155" i="57" s="1"/>
  <c r="S2156" i="57" s="1"/>
  <c r="S2157" i="57" s="1"/>
  <c r="S2158" i="57" s="1"/>
  <c r="S2159" i="57" s="1"/>
  <c r="S2160" i="57" s="1"/>
  <c r="S2161" i="57" s="1"/>
  <c r="S2162" i="57" s="1"/>
  <c r="S2163" i="57" s="1"/>
  <c r="S2164" i="57" s="1"/>
  <c r="S2165" i="57" s="1"/>
  <c r="S2166" i="57" s="1"/>
  <c r="S2167" i="57" s="1"/>
  <c r="S2168" i="57" s="1"/>
  <c r="S2169" i="57" s="1"/>
  <c r="S2170" i="57" s="1"/>
  <c r="S2171" i="57" s="1"/>
  <c r="S2172" i="57" s="1"/>
  <c r="S2173" i="57" s="1"/>
  <c r="S2174" i="57" s="1"/>
  <c r="S2175" i="57" s="1"/>
  <c r="S2176" i="57" s="1"/>
  <c r="S2177" i="57" s="1"/>
  <c r="S2178" i="57" s="1"/>
  <c r="S2179" i="57" s="1"/>
  <c r="S2180" i="57" s="1"/>
  <c r="S2181" i="57" s="1"/>
  <c r="S2182" i="57" s="1"/>
  <c r="S2183" i="57" s="1"/>
  <c r="S2184" i="57" s="1"/>
  <c r="S2185" i="57" s="1"/>
  <c r="S2186" i="57" s="1"/>
  <c r="S2187" i="57" s="1"/>
  <c r="S2188" i="57" s="1"/>
  <c r="S2189" i="57" s="1"/>
  <c r="S2190" i="57" s="1"/>
  <c r="S2191" i="57" s="1"/>
  <c r="S2192" i="57" s="1"/>
  <c r="S2193" i="57" s="1"/>
  <c r="S2194" i="57" s="1"/>
  <c r="S2195" i="57" s="1"/>
  <c r="S2196" i="57" s="1"/>
  <c r="S2197" i="57" s="1"/>
  <c r="S2198" i="57" s="1"/>
  <c r="S2199" i="57" s="1"/>
  <c r="S2200" i="57" s="1"/>
  <c r="S2201" i="57" s="1"/>
  <c r="S2202" i="57" s="1"/>
  <c r="S2203" i="57" s="1"/>
  <c r="S2204" i="57" s="1"/>
  <c r="S2205" i="57" s="1"/>
  <c r="S2206" i="57" s="1"/>
  <c r="S2207" i="57" s="1"/>
  <c r="S2208" i="57" s="1"/>
  <c r="S2209" i="57" s="1"/>
  <c r="S2210" i="57" s="1"/>
  <c r="S2211" i="57" s="1"/>
  <c r="S2212" i="57" s="1"/>
  <c r="S2213" i="57" s="1"/>
  <c r="S2214" i="57" s="1"/>
  <c r="S2215" i="57" s="1"/>
  <c r="S2216" i="57" s="1"/>
  <c r="S2217" i="57" s="1"/>
  <c r="S2218" i="57" s="1"/>
  <c r="S2219" i="57" s="1"/>
  <c r="S2220" i="57" s="1"/>
  <c r="S2221" i="57" s="1"/>
  <c r="S2222" i="57" s="1"/>
  <c r="S2223" i="57" s="1"/>
  <c r="S2224" i="57" s="1"/>
  <c r="S2225" i="57" s="1"/>
  <c r="S2226" i="57" s="1"/>
  <c r="S2227" i="57" s="1"/>
  <c r="S2228" i="57" s="1"/>
  <c r="S2229" i="57" s="1"/>
  <c r="S2230" i="57" s="1"/>
  <c r="S2231" i="57" s="1"/>
  <c r="S2232" i="57" s="1"/>
  <c r="S2233" i="57" s="1"/>
  <c r="S2234" i="57" s="1"/>
  <c r="S2235" i="57" s="1"/>
  <c r="S2236" i="57" s="1"/>
  <c r="S2237" i="57" s="1"/>
  <c r="S2238" i="57" s="1"/>
  <c r="S2239" i="57" s="1"/>
  <c r="S2240" i="57" s="1"/>
  <c r="S2241" i="57" s="1"/>
  <c r="S2242" i="57" s="1"/>
  <c r="S2243" i="57" s="1"/>
  <c r="S2244" i="57" s="1"/>
  <c r="S2245" i="57" s="1"/>
  <c r="S2246" i="57" s="1"/>
  <c r="S2247" i="57" s="1"/>
  <c r="S2248" i="57" s="1"/>
  <c r="S2249" i="57" s="1"/>
  <c r="S2250" i="57" s="1"/>
  <c r="S2251" i="57" s="1"/>
  <c r="S2252" i="57" s="1"/>
  <c r="S2253" i="57" s="1"/>
  <c r="S2254" i="57" s="1"/>
  <c r="S2255" i="57" s="1"/>
  <c r="S2256" i="57" s="1"/>
  <c r="S2257" i="57" s="1"/>
  <c r="S2258" i="57" s="1"/>
  <c r="S2259" i="57" s="1"/>
  <c r="S2260" i="57" s="1"/>
  <c r="S2261" i="57" s="1"/>
  <c r="S2262" i="57" s="1"/>
  <c r="S2263" i="57" s="1"/>
  <c r="S2264" i="57" s="1"/>
  <c r="S2265" i="57" s="1"/>
  <c r="S2266" i="57" s="1"/>
  <c r="S2267" i="57" s="1"/>
  <c r="S2268" i="57" s="1"/>
  <c r="S2269" i="57" s="1"/>
  <c r="S2270" i="57" s="1"/>
  <c r="S2271" i="57" s="1"/>
  <c r="S2272" i="57" s="1"/>
  <c r="S2273" i="57" s="1"/>
  <c r="S2274" i="57" s="1"/>
  <c r="S2275" i="57" s="1"/>
  <c r="S2276" i="57" s="1"/>
  <c r="S2277" i="57" s="1"/>
  <c r="S2278" i="57" s="1"/>
  <c r="S2279" i="57" s="1"/>
  <c r="S2280" i="57" s="1"/>
  <c r="S2281" i="57" s="1"/>
  <c r="S2282" i="57" s="1"/>
  <c r="S2283" i="57" s="1"/>
  <c r="S2284" i="57" s="1"/>
  <c r="S2285" i="57" s="1"/>
  <c r="S2286" i="57" s="1"/>
  <c r="S2287" i="57" s="1"/>
  <c r="S2288" i="57" s="1"/>
  <c r="S2289" i="57" s="1"/>
  <c r="S2290" i="57" s="1"/>
  <c r="S2291" i="57" s="1"/>
  <c r="S2292" i="57" s="1"/>
  <c r="S2293" i="57" s="1"/>
  <c r="S2294" i="57" s="1"/>
  <c r="S2295" i="57" s="1"/>
  <c r="S2296" i="57" s="1"/>
  <c r="S2297" i="57" s="1"/>
  <c r="S2298" i="57" s="1"/>
  <c r="S2299" i="57" s="1"/>
  <c r="S2300" i="57" s="1"/>
  <c r="S2301" i="57" s="1"/>
  <c r="S2302" i="57" s="1"/>
  <c r="S2303" i="57" s="1"/>
  <c r="S2304" i="57" s="1"/>
  <c r="S2305" i="57" s="1"/>
  <c r="S2306" i="57" s="1"/>
  <c r="S2307" i="57" s="1"/>
  <c r="S2308" i="57" s="1"/>
  <c r="S2309" i="57" s="1"/>
  <c r="S2310" i="57" s="1"/>
  <c r="S2311" i="57" s="1"/>
  <c r="C593" i="35"/>
  <c r="I593" i="35" s="1"/>
  <c r="O593" i="35" s="1"/>
  <c r="C593" i="34"/>
  <c r="I593" i="34" s="1"/>
  <c r="C654" i="40"/>
  <c r="I654" i="40" s="1"/>
  <c r="J654" i="40" s="1"/>
  <c r="B384" i="17"/>
  <c r="D93" i="59"/>
  <c r="S117" i="37"/>
  <c r="S169" i="37"/>
  <c r="S215" i="37"/>
  <c r="S127" i="37"/>
  <c r="S83" i="37"/>
  <c r="Q113" i="40"/>
  <c r="Q197" i="40" s="1"/>
  <c r="Q131" i="40"/>
  <c r="Q169" i="40"/>
  <c r="Q219" i="40"/>
  <c r="Q119" i="40"/>
  <c r="Q173" i="40"/>
  <c r="S229" i="37"/>
  <c r="S121" i="37"/>
  <c r="S97" i="37"/>
  <c r="S149" i="35"/>
  <c r="S219" i="35"/>
  <c r="S171" i="35"/>
  <c r="S223" i="35"/>
  <c r="S89" i="35"/>
  <c r="M508" i="40"/>
  <c r="C650" i="37"/>
  <c r="I650" i="37" s="1"/>
  <c r="B382" i="17"/>
  <c r="M544" i="40"/>
  <c r="Q203" i="31"/>
  <c r="Q223" i="31"/>
  <c r="Q183" i="31"/>
  <c r="Q145" i="31"/>
  <c r="Q219" i="31"/>
  <c r="Q195" i="31"/>
  <c r="Q167" i="31"/>
  <c r="Q215" i="31"/>
  <c r="Q161" i="31"/>
  <c r="Q203" i="2"/>
  <c r="Q167" i="2"/>
  <c r="Q195" i="2"/>
  <c r="Q225" i="2"/>
  <c r="Q169" i="2"/>
  <c r="Q215" i="2"/>
  <c r="Q127" i="2"/>
  <c r="K71" i="36"/>
  <c r="C593" i="36"/>
  <c r="I593" i="36" s="1"/>
  <c r="L593" i="36" s="1"/>
  <c r="C593" i="32"/>
  <c r="I593" i="32" s="1"/>
  <c r="S119" i="37"/>
  <c r="Q221" i="40"/>
  <c r="S217" i="37"/>
  <c r="S165" i="37"/>
  <c r="S223" i="37"/>
  <c r="S209" i="37"/>
  <c r="S131" i="37"/>
  <c r="S111" i="37"/>
  <c r="S231" i="37" s="1"/>
  <c r="Q109" i="40"/>
  <c r="Q181" i="40" s="1"/>
  <c r="Q121" i="40"/>
  <c r="Q149" i="40"/>
  <c r="Q159" i="40"/>
  <c r="Q163" i="40"/>
  <c r="Q147" i="40"/>
  <c r="S85" i="35"/>
  <c r="S167" i="35"/>
  <c r="O553" i="32"/>
  <c r="K227" i="33"/>
  <c r="S553" i="32"/>
  <c r="S105" i="35"/>
  <c r="S177" i="35" s="1"/>
  <c r="J524" i="37"/>
  <c r="S268" i="44" s="1"/>
  <c r="S219" i="2"/>
  <c r="S225" i="2"/>
  <c r="S97" i="2"/>
  <c r="C593" i="40"/>
  <c r="I593" i="40" s="1"/>
  <c r="P593" i="40" s="1"/>
  <c r="C322" i="15"/>
  <c r="C595" i="36" s="1"/>
  <c r="I595" i="36" s="1"/>
  <c r="G595" i="36" s="1"/>
  <c r="S113" i="37"/>
  <c r="S197" i="37" s="1"/>
  <c r="S203" i="37"/>
  <c r="S221" i="37"/>
  <c r="S225" i="37"/>
  <c r="S211" i="37"/>
  <c r="S129" i="37"/>
  <c r="Q99" i="40"/>
  <c r="Q125" i="40"/>
  <c r="Q145" i="40"/>
  <c r="Q161" i="40"/>
  <c r="Q171" i="40"/>
  <c r="Q151" i="40"/>
  <c r="P197" i="30"/>
  <c r="P199" i="30" s="1"/>
  <c r="Q197" i="30"/>
  <c r="S213" i="35"/>
  <c r="S203" i="35"/>
  <c r="S173" i="35"/>
  <c r="S125" i="35"/>
  <c r="S117" i="35"/>
  <c r="M259" i="40"/>
  <c r="C593" i="38"/>
  <c r="I593" i="38" s="1"/>
  <c r="G593" i="38" s="1"/>
  <c r="C593" i="2"/>
  <c r="S109" i="37"/>
  <c r="S181" i="37" s="1"/>
  <c r="S163" i="37"/>
  <c r="S145" i="37"/>
  <c r="S219" i="37"/>
  <c r="S213" i="37"/>
  <c r="S115" i="37"/>
  <c r="S103" i="37"/>
  <c r="Q105" i="40"/>
  <c r="Q177" i="40" s="1"/>
  <c r="Q87" i="40"/>
  <c r="Q213" i="40"/>
  <c r="Q225" i="40"/>
  <c r="Q189" i="40"/>
  <c r="Q191" i="40" s="1"/>
  <c r="Q111" i="40"/>
  <c r="Q231" i="40" s="1"/>
  <c r="S97" i="35"/>
  <c r="S217" i="35"/>
  <c r="S163" i="35"/>
  <c r="S107" i="35"/>
  <c r="S179" i="35" s="1"/>
  <c r="S83" i="35"/>
  <c r="K197" i="30"/>
  <c r="R71" i="34"/>
  <c r="M536" i="40"/>
  <c r="M373" i="40"/>
  <c r="M419" i="40"/>
  <c r="M375" i="40"/>
  <c r="M387" i="40"/>
  <c r="M498" i="40"/>
  <c r="M351" i="40"/>
  <c r="M257" i="40"/>
  <c r="M468" i="40"/>
  <c r="M441" i="40"/>
  <c r="M660" i="40"/>
  <c r="M379" i="40"/>
  <c r="M482" i="40"/>
  <c r="M343" i="40"/>
  <c r="M674" i="40"/>
  <c r="M650" i="40"/>
  <c r="M425" i="40"/>
  <c r="M526" i="40"/>
  <c r="M676" i="40"/>
  <c r="M540" i="40"/>
  <c r="M339" i="40"/>
  <c r="M455" i="40"/>
  <c r="M686" i="40"/>
  <c r="M285" i="40"/>
  <c r="M289" i="40"/>
  <c r="M518" i="40"/>
  <c r="M532" i="40"/>
  <c r="M447" i="40"/>
  <c r="M658" i="40"/>
  <c r="M472" i="40"/>
  <c r="M494" i="40"/>
  <c r="M423" i="40"/>
  <c r="M662" i="40"/>
  <c r="M682" i="40"/>
  <c r="M437" i="40"/>
  <c r="M470" i="40"/>
  <c r="M407" i="40"/>
  <c r="M275" i="40"/>
  <c r="J644" i="37"/>
  <c r="J283" i="37"/>
  <c r="S187" i="44" s="1"/>
  <c r="J447" i="37"/>
  <c r="S256" i="44" s="1"/>
  <c r="K157" i="33"/>
  <c r="K123" i="33"/>
  <c r="S97" i="39"/>
  <c r="S103" i="39"/>
  <c r="S85" i="39"/>
  <c r="S92" i="39" s="1"/>
  <c r="AH20" i="74"/>
  <c r="K203" i="36"/>
  <c r="K151" i="36"/>
  <c r="K219" i="36"/>
  <c r="K213" i="36"/>
  <c r="K189" i="36"/>
  <c r="K191" i="36" s="1"/>
  <c r="K101" i="36"/>
  <c r="K103" i="36"/>
  <c r="K105" i="36"/>
  <c r="K177" i="36" s="1"/>
  <c r="K129" i="36"/>
  <c r="K227" i="36"/>
  <c r="K183" i="36"/>
  <c r="K207" i="36"/>
  <c r="K127" i="36"/>
  <c r="K171" i="36"/>
  <c r="K163" i="36"/>
  <c r="K111" i="36"/>
  <c r="K231" i="36" s="1"/>
  <c r="K83" i="36"/>
  <c r="K209" i="36"/>
  <c r="K215" i="36"/>
  <c r="K145" i="36"/>
  <c r="K165" i="36"/>
  <c r="K125" i="36"/>
  <c r="K149" i="36"/>
  <c r="K85" i="36"/>
  <c r="K211" i="36"/>
  <c r="K159" i="36"/>
  <c r="K107" i="36"/>
  <c r="K179" i="36" s="1"/>
  <c r="K223" i="36"/>
  <c r="K173" i="36"/>
  <c r="K99" i="36"/>
  <c r="K119" i="36"/>
  <c r="M555" i="36"/>
  <c r="O654" i="34"/>
  <c r="O281" i="34"/>
  <c r="O692" i="34"/>
  <c r="O676" i="34"/>
  <c r="O688" i="34"/>
  <c r="O263" i="34"/>
  <c r="O561" i="34"/>
  <c r="O564" i="34" s="1"/>
  <c r="O668" i="34"/>
  <c r="O680" i="34"/>
  <c r="O287" i="34"/>
  <c r="O658" i="34"/>
  <c r="O660" i="34"/>
  <c r="O664" i="34"/>
  <c r="O686" i="34"/>
  <c r="O283" i="34"/>
  <c r="O670" i="34"/>
  <c r="O682" i="34"/>
  <c r="O656" i="34"/>
  <c r="L686" i="38"/>
  <c r="L670" i="38"/>
  <c r="L650" i="38"/>
  <c r="L656" i="38"/>
  <c r="L654" i="38"/>
  <c r="L652" i="38"/>
  <c r="L684" i="38"/>
  <c r="L660" i="38"/>
  <c r="L690" i="38"/>
  <c r="L692" i="38"/>
  <c r="L279" i="38"/>
  <c r="L668" i="38"/>
  <c r="L287" i="38"/>
  <c r="L682" i="38"/>
  <c r="L688" i="38"/>
  <c r="L676" i="38"/>
  <c r="L275" i="38"/>
  <c r="L255" i="38"/>
  <c r="L557" i="38"/>
  <c r="L666" i="38"/>
  <c r="L672" i="38"/>
  <c r="B381" i="17"/>
  <c r="C648" i="39"/>
  <c r="I648" i="39" s="1"/>
  <c r="K339" i="34"/>
  <c r="K561" i="34"/>
  <c r="K646" i="34"/>
  <c r="K676" i="34"/>
  <c r="K263" i="34"/>
  <c r="K658" i="34"/>
  <c r="K445" i="34"/>
  <c r="K387" i="34"/>
  <c r="K443" i="34"/>
  <c r="K472" i="34"/>
  <c r="K389" i="34"/>
  <c r="K379" i="34"/>
  <c r="K652" i="34"/>
  <c r="K656" i="34"/>
  <c r="K480" i="34"/>
  <c r="K542" i="34"/>
  <c r="K468" i="34"/>
  <c r="K399" i="34"/>
  <c r="K381" i="34"/>
  <c r="K451" i="34"/>
  <c r="K512" i="34"/>
  <c r="K397" i="34"/>
  <c r="K429" i="34"/>
  <c r="K690" i="34"/>
  <c r="K273" i="34"/>
  <c r="K678" i="34"/>
  <c r="K686" i="34"/>
  <c r="K283" i="34"/>
  <c r="K365" i="34"/>
  <c r="K557" i="34"/>
  <c r="K421" i="34"/>
  <c r="K664" i="34"/>
  <c r="K281" i="34"/>
  <c r="K403" i="34"/>
  <c r="K526" i="34"/>
  <c r="K544" i="34"/>
  <c r="K343" i="34"/>
  <c r="K431" i="34"/>
  <c r="K492" i="34"/>
  <c r="K287" i="34"/>
  <c r="K435" i="34"/>
  <c r="K559" i="34"/>
  <c r="K553" i="34"/>
  <c r="K662" i="34"/>
  <c r="K674" i="34"/>
  <c r="K668" i="34"/>
  <c r="K510" i="34"/>
  <c r="K363" i="34"/>
  <c r="K373" i="34"/>
  <c r="K447" i="34"/>
  <c r="K391" i="34"/>
  <c r="K407" i="34"/>
  <c r="K466" i="34"/>
  <c r="K439" i="34"/>
  <c r="L684" i="37"/>
  <c r="L646" i="37"/>
  <c r="L682" i="37"/>
  <c r="L534" i="37"/>
  <c r="L548" i="37" s="1"/>
  <c r="L291" i="37"/>
  <c r="L283" i="37"/>
  <c r="L287" i="37"/>
  <c r="L692" i="37"/>
  <c r="L674" i="37"/>
  <c r="L680" i="37"/>
  <c r="L277" i="37"/>
  <c r="L686" i="37"/>
  <c r="L672" i="37"/>
  <c r="L387" i="37"/>
  <c r="L658" i="37"/>
  <c r="L678" i="37"/>
  <c r="L688" i="37"/>
  <c r="L670" i="37"/>
  <c r="L656" i="37"/>
  <c r="L666" i="37"/>
  <c r="L676" i="37"/>
  <c r="S125" i="37"/>
  <c r="S159" i="37"/>
  <c r="S205" i="37"/>
  <c r="S195" i="37"/>
  <c r="S175" i="37"/>
  <c r="S107" i="37"/>
  <c r="S179" i="37" s="1"/>
  <c r="S105" i="37"/>
  <c r="S177" i="37" s="1"/>
  <c r="Q103" i="40"/>
  <c r="Q123" i="40"/>
  <c r="Q101" i="40"/>
  <c r="Q209" i="40"/>
  <c r="Q211" i="40"/>
  <c r="Q203" i="40"/>
  <c r="Q205" i="40"/>
  <c r="Q85" i="40"/>
  <c r="S207" i="35"/>
  <c r="S165" i="35"/>
  <c r="S151" i="35"/>
  <c r="S147" i="35"/>
  <c r="S197" i="30"/>
  <c r="S183" i="35"/>
  <c r="S121" i="35"/>
  <c r="S101" i="35"/>
  <c r="J345" i="37"/>
  <c r="S215" i="44" s="1"/>
  <c r="M690" i="40"/>
  <c r="Q678" i="39"/>
  <c r="Q281" i="39"/>
  <c r="Q277" i="39"/>
  <c r="Q273" i="39"/>
  <c r="Q263" i="39"/>
  <c r="C593" i="37"/>
  <c r="I593" i="37" s="1"/>
  <c r="C593" i="31"/>
  <c r="I593" i="31" s="1"/>
  <c r="P593" i="31" s="1"/>
  <c r="C652" i="2"/>
  <c r="I652" i="2" s="1"/>
  <c r="G652" i="2" s="1"/>
  <c r="B383" i="17"/>
  <c r="S85" i="37"/>
  <c r="S147" i="37"/>
  <c r="S227" i="37"/>
  <c r="S189" i="37"/>
  <c r="S191" i="37" s="1"/>
  <c r="S151" i="37"/>
  <c r="Q83" i="40"/>
  <c r="Q127" i="40"/>
  <c r="Q229" i="40"/>
  <c r="Q195" i="40"/>
  <c r="Q223" i="40"/>
  <c r="Q215" i="40"/>
  <c r="S205" i="35"/>
  <c r="S129" i="35"/>
  <c r="S157" i="35"/>
  <c r="S145" i="35"/>
  <c r="S229" i="35"/>
  <c r="O89" i="34"/>
  <c r="S189" i="35"/>
  <c r="S191" i="35" s="1"/>
  <c r="K161" i="33"/>
  <c r="K103" i="33"/>
  <c r="N221" i="34"/>
  <c r="K107" i="33"/>
  <c r="K179" i="33" s="1"/>
  <c r="S109" i="35"/>
  <c r="S181" i="35" s="1"/>
  <c r="S211" i="35"/>
  <c r="M480" i="40"/>
  <c r="M89" i="33"/>
  <c r="S107" i="39"/>
  <c r="S179" i="39" s="1"/>
  <c r="K189" i="33"/>
  <c r="K191" i="33" s="1"/>
  <c r="M445" i="40"/>
  <c r="L674" i="38"/>
  <c r="O662" i="34"/>
  <c r="K169" i="36"/>
  <c r="K229" i="36"/>
  <c r="K115" i="36"/>
  <c r="J492" i="37"/>
  <c r="S295" i="44" s="1"/>
  <c r="AC20" i="74"/>
  <c r="L177" i="2"/>
  <c r="M231" i="33"/>
  <c r="M234" i="33" s="1"/>
  <c r="M488" i="40"/>
  <c r="J530" i="37"/>
  <c r="S271" i="44" s="1"/>
  <c r="J385" i="34"/>
  <c r="P235" i="44" s="1"/>
  <c r="J381" i="37"/>
  <c r="S233" i="44" s="1"/>
  <c r="J512" i="34"/>
  <c r="P262" i="44" s="1"/>
  <c r="J425" i="37"/>
  <c r="S245" i="44" s="1"/>
  <c r="L197" i="37"/>
  <c r="L199" i="37" s="1"/>
  <c r="M561" i="34"/>
  <c r="K253" i="34"/>
  <c r="J353" i="37"/>
  <c r="S219" i="44" s="1"/>
  <c r="J431" i="37"/>
  <c r="S248" i="44" s="1"/>
  <c r="J555" i="40"/>
  <c r="L181" i="2"/>
  <c r="O231" i="40"/>
  <c r="J431" i="34"/>
  <c r="P248" i="44" s="1"/>
  <c r="J347" i="37"/>
  <c r="S216" i="44" s="1"/>
  <c r="P173" i="2"/>
  <c r="K113" i="44" s="1"/>
  <c r="M181" i="37"/>
  <c r="M557" i="34"/>
  <c r="K223" i="35"/>
  <c r="M89" i="37"/>
  <c r="L221" i="37"/>
  <c r="K561" i="39"/>
  <c r="K197" i="37"/>
  <c r="K199" i="37" s="1"/>
  <c r="Q300" i="39"/>
  <c r="J271" i="37"/>
  <c r="S181" i="44" s="1"/>
  <c r="J417" i="37"/>
  <c r="S241" i="44" s="1"/>
  <c r="J343" i="37"/>
  <c r="S214" i="44" s="1"/>
  <c r="J345" i="34"/>
  <c r="P215" i="44" s="1"/>
  <c r="J371" i="34"/>
  <c r="P228" i="44" s="1"/>
  <c r="N123" i="36"/>
  <c r="R83" i="44" s="1"/>
  <c r="M197" i="37"/>
  <c r="AI20" i="74"/>
  <c r="O179" i="39"/>
  <c r="Q221" i="34"/>
  <c r="M555" i="34"/>
  <c r="J419" i="37"/>
  <c r="S242" i="44" s="1"/>
  <c r="J435" i="37"/>
  <c r="S250" i="44" s="1"/>
  <c r="J365" i="34"/>
  <c r="P225" i="44" s="1"/>
  <c r="J365" i="37"/>
  <c r="S225" i="44" s="1"/>
  <c r="N131" i="36"/>
  <c r="R87" i="44" s="1"/>
  <c r="J476" i="37"/>
  <c r="S287" i="44" s="1"/>
  <c r="O177" i="36"/>
  <c r="K179" i="39"/>
  <c r="AA20" i="74"/>
  <c r="AG20" i="74"/>
  <c r="R2264" i="12"/>
  <c r="K181" i="37"/>
  <c r="L197" i="30"/>
  <c r="M177" i="36"/>
  <c r="M271" i="34"/>
  <c r="L181" i="37"/>
  <c r="M245" i="34"/>
  <c r="R26" i="37"/>
  <c r="Q57" i="51"/>
  <c r="J291" i="33"/>
  <c r="O191" i="44" s="1"/>
  <c r="B380" i="17"/>
  <c r="R482" i="36"/>
  <c r="R389" i="36"/>
  <c r="S32" i="39"/>
  <c r="W45" i="17"/>
  <c r="M37" i="44" s="1"/>
  <c r="Q181" i="37"/>
  <c r="M181" i="2"/>
  <c r="S231" i="35"/>
  <c r="R179" i="30"/>
  <c r="I191" i="33"/>
  <c r="M231" i="37"/>
  <c r="K181" i="34"/>
  <c r="M177" i="38"/>
  <c r="L231" i="32"/>
  <c r="L197" i="32"/>
  <c r="L199" i="32" s="1"/>
  <c r="M181" i="30"/>
  <c r="M177" i="37"/>
  <c r="I644" i="2"/>
  <c r="G644" i="2" s="1"/>
  <c r="U379" i="17"/>
  <c r="AC379" i="17"/>
  <c r="Y379" i="17"/>
  <c r="M231" i="2"/>
  <c r="M234" i="2" s="1"/>
  <c r="I644" i="39"/>
  <c r="G644" i="39" s="1"/>
  <c r="I644" i="34"/>
  <c r="G644" i="34" s="1"/>
  <c r="I644" i="31"/>
  <c r="I644" i="30"/>
  <c r="G644" i="30" s="1"/>
  <c r="AF379" i="17"/>
  <c r="AB379" i="17"/>
  <c r="X379" i="17"/>
  <c r="M197" i="30"/>
  <c r="M199" i="30" s="1"/>
  <c r="M231" i="34"/>
  <c r="I644" i="40"/>
  <c r="G644" i="40" s="1"/>
  <c r="I644" i="37"/>
  <c r="G644" i="37" s="1"/>
  <c r="I644" i="35"/>
  <c r="G644" i="35" s="1"/>
  <c r="I644" i="33"/>
  <c r="G644" i="33" s="1"/>
  <c r="AE379" i="17"/>
  <c r="AA379" i="17"/>
  <c r="W379" i="17"/>
  <c r="AD379" i="17"/>
  <c r="Z379" i="17"/>
  <c r="M177" i="2"/>
  <c r="L177" i="32"/>
  <c r="G425" i="37"/>
  <c r="G431" i="31"/>
  <c r="J361" i="34"/>
  <c r="P223" i="44" s="1"/>
  <c r="J520" i="39"/>
  <c r="U266" i="44" s="1"/>
  <c r="J401" i="31"/>
  <c r="J363" i="40"/>
  <c r="V224" i="44" s="1"/>
  <c r="G476" i="37"/>
  <c r="G520" i="32"/>
  <c r="I199" i="31"/>
  <c r="J34" i="30"/>
  <c r="L157" i="44" s="1"/>
  <c r="S177" i="34"/>
  <c r="Q179" i="2"/>
  <c r="J417" i="39"/>
  <c r="U241" i="44" s="1"/>
  <c r="J381" i="36"/>
  <c r="R233" i="44" s="1"/>
  <c r="G173" i="39"/>
  <c r="K351" i="17"/>
  <c r="O351" i="17" s="1"/>
  <c r="Q351" i="17" s="1"/>
  <c r="L139" i="17"/>
  <c r="L137" i="17" s="1"/>
  <c r="G73" i="17" s="1"/>
  <c r="I73" i="17" s="1"/>
  <c r="G72" i="17"/>
  <c r="I72" i="17" s="1"/>
  <c r="P179" i="2"/>
  <c r="P177" i="34"/>
  <c r="J197" i="31"/>
  <c r="J199" i="31" s="1"/>
  <c r="O179" i="2"/>
  <c r="P177" i="39"/>
  <c r="S179" i="2"/>
  <c r="J177" i="39"/>
  <c r="O231" i="30"/>
  <c r="O234" i="30" s="1"/>
  <c r="P231" i="36"/>
  <c r="O197" i="31"/>
  <c r="O199" i="31" s="1"/>
  <c r="M197" i="31"/>
  <c r="M199" i="31" s="1"/>
  <c r="G417" i="37"/>
  <c r="P197" i="31"/>
  <c r="S231" i="36"/>
  <c r="S234" i="36" s="1"/>
  <c r="R177" i="39"/>
  <c r="J181" i="39"/>
  <c r="J231" i="36"/>
  <c r="J234" i="36" s="1"/>
  <c r="L177" i="33"/>
  <c r="S177" i="39"/>
  <c r="L197" i="39"/>
  <c r="L199" i="39" s="1"/>
  <c r="K177" i="33"/>
  <c r="M177" i="34"/>
  <c r="M179" i="2"/>
  <c r="J520" i="30"/>
  <c r="L266" i="44" s="1"/>
  <c r="G26" i="31"/>
  <c r="Q231" i="30"/>
  <c r="R197" i="39"/>
  <c r="U127" i="44" s="1"/>
  <c r="J197" i="39"/>
  <c r="R231" i="36"/>
  <c r="L177" i="39"/>
  <c r="L231" i="30"/>
  <c r="L234" i="30" s="1"/>
  <c r="O177" i="34"/>
  <c r="J347" i="31"/>
  <c r="M216" i="44" s="1"/>
  <c r="Q181" i="39"/>
  <c r="S177" i="33"/>
  <c r="S197" i="31"/>
  <c r="S199" i="31" s="1"/>
  <c r="P181" i="39"/>
  <c r="J391" i="37"/>
  <c r="S238" i="44" s="1"/>
  <c r="O197" i="39"/>
  <c r="O199" i="39" s="1"/>
  <c r="P231" i="30"/>
  <c r="P234" i="30" s="1"/>
  <c r="R181" i="39"/>
  <c r="M181" i="39"/>
  <c r="R177" i="34"/>
  <c r="R185" i="34" s="1"/>
  <c r="L179" i="2"/>
  <c r="K231" i="30"/>
  <c r="L197" i="31"/>
  <c r="K177" i="34"/>
  <c r="G419" i="33"/>
  <c r="Q197" i="39"/>
  <c r="Q199" i="39" s="1"/>
  <c r="Q177" i="39"/>
  <c r="Q177" i="33"/>
  <c r="R197" i="31"/>
  <c r="M127" i="44" s="1"/>
  <c r="J177" i="33"/>
  <c r="R177" i="33"/>
  <c r="P197" i="39"/>
  <c r="P199" i="39" s="1"/>
  <c r="J231" i="30"/>
  <c r="J234" i="30" s="1"/>
  <c r="L177" i="34"/>
  <c r="L199" i="34"/>
  <c r="K197" i="31"/>
  <c r="K199" i="31" s="1"/>
  <c r="P177" i="33"/>
  <c r="M177" i="39"/>
  <c r="Q197" i="31"/>
  <c r="Q177" i="34"/>
  <c r="J177" i="34"/>
  <c r="J185" i="34" s="1"/>
  <c r="O231" i="36"/>
  <c r="Q231" i="36"/>
  <c r="Q234" i="36" s="1"/>
  <c r="G111" i="40"/>
  <c r="G524" i="37"/>
  <c r="Q197" i="33"/>
  <c r="S177" i="40"/>
  <c r="Q179" i="32"/>
  <c r="J181" i="38"/>
  <c r="K197" i="33"/>
  <c r="K199" i="33" s="1"/>
  <c r="L177" i="40"/>
  <c r="G219" i="40"/>
  <c r="G530" i="39"/>
  <c r="S181" i="38"/>
  <c r="J534" i="40"/>
  <c r="V273" i="44" s="1"/>
  <c r="M197" i="33"/>
  <c r="M199" i="33" s="1"/>
  <c r="O177" i="40"/>
  <c r="J255" i="33"/>
  <c r="O173" i="44" s="1"/>
  <c r="M181" i="38"/>
  <c r="O197" i="33"/>
  <c r="O199" i="33" s="1"/>
  <c r="J484" i="35"/>
  <c r="Q291" i="44" s="1"/>
  <c r="J343" i="32"/>
  <c r="N214" i="44" s="1"/>
  <c r="G161" i="36"/>
  <c r="J281" i="39"/>
  <c r="U186" i="44" s="1"/>
  <c r="J516" i="36"/>
  <c r="R264" i="44" s="1"/>
  <c r="R181" i="40"/>
  <c r="J181" i="40"/>
  <c r="K181" i="38"/>
  <c r="J421" i="36"/>
  <c r="R243" i="44" s="1"/>
  <c r="J522" i="40"/>
  <c r="V267" i="44" s="1"/>
  <c r="L197" i="40"/>
  <c r="J287" i="37"/>
  <c r="S189" i="44" s="1"/>
  <c r="J277" i="37"/>
  <c r="S184" i="44" s="1"/>
  <c r="J281" i="36"/>
  <c r="R186" i="44" s="1"/>
  <c r="J275" i="40"/>
  <c r="V183" i="44" s="1"/>
  <c r="L179" i="32"/>
  <c r="O231" i="39"/>
  <c r="O234" i="39" s="1"/>
  <c r="J520" i="37"/>
  <c r="S266" i="44" s="1"/>
  <c r="G377" i="31"/>
  <c r="S197" i="33"/>
  <c r="S199" i="33" s="1"/>
  <c r="S179" i="32"/>
  <c r="P197" i="33"/>
  <c r="P199" i="33" s="1"/>
  <c r="J177" i="40"/>
  <c r="K179" i="32"/>
  <c r="J393" i="40"/>
  <c r="V239" i="44" s="1"/>
  <c r="M197" i="40"/>
  <c r="M199" i="40" s="1"/>
  <c r="Q181" i="38"/>
  <c r="S197" i="40"/>
  <c r="S199" i="40" s="1"/>
  <c r="J197" i="33"/>
  <c r="J199" i="33" s="1"/>
  <c r="R197" i="33"/>
  <c r="O127" i="44" s="1"/>
  <c r="P231" i="39"/>
  <c r="P234" i="39" s="1"/>
  <c r="J179" i="32"/>
  <c r="R181" i="38"/>
  <c r="L231" i="39"/>
  <c r="M181" i="40"/>
  <c r="M185" i="40" s="1"/>
  <c r="O181" i="40"/>
  <c r="J281" i="35"/>
  <c r="Q186" i="44" s="1"/>
  <c r="J285" i="36"/>
  <c r="R188" i="44" s="1"/>
  <c r="L181" i="40"/>
  <c r="G345" i="34"/>
  <c r="J367" i="30"/>
  <c r="L226" i="44" s="1"/>
  <c r="G361" i="35"/>
  <c r="M231" i="39"/>
  <c r="M234" i="39" s="1"/>
  <c r="P197" i="40"/>
  <c r="P199" i="40" s="1"/>
  <c r="P177" i="40"/>
  <c r="R179" i="32"/>
  <c r="Q231" i="39"/>
  <c r="Q234" i="39" s="1"/>
  <c r="O181" i="38"/>
  <c r="J263" i="39"/>
  <c r="U177" i="44" s="1"/>
  <c r="J291" i="37"/>
  <c r="S191" i="44" s="1"/>
  <c r="G474" i="34"/>
  <c r="J253" i="32"/>
  <c r="N172" i="44" s="1"/>
  <c r="G123" i="40"/>
  <c r="S181" i="40"/>
  <c r="P181" i="40"/>
  <c r="M179" i="32"/>
  <c r="K197" i="40"/>
  <c r="K199" i="40" s="1"/>
  <c r="K177" i="40"/>
  <c r="P179" i="32"/>
  <c r="O197" i="40"/>
  <c r="O199" i="40" s="1"/>
  <c r="K181" i="40"/>
  <c r="J522" i="32"/>
  <c r="N267" i="44" s="1"/>
  <c r="E80" i="20"/>
  <c r="F80" i="20"/>
  <c r="J8" i="20"/>
  <c r="H8" i="20"/>
  <c r="Q544" i="36"/>
  <c r="Q474" i="36"/>
  <c r="Q363" i="36"/>
  <c r="Q417" i="36"/>
  <c r="Q455" i="36"/>
  <c r="Q532" i="36"/>
  <c r="Q660" i="36"/>
  <c r="Q690" i="36"/>
  <c r="Q341" i="36"/>
  <c r="Q439" i="36"/>
  <c r="Q355" i="36"/>
  <c r="Q367" i="36"/>
  <c r="Q522" i="36"/>
  <c r="Q375" i="36"/>
  <c r="Q676" i="36"/>
  <c r="Q666" i="36"/>
  <c r="Q650" i="36"/>
  <c r="Q648" i="36"/>
  <c r="Q391" i="36"/>
  <c r="Q383" i="36"/>
  <c r="Q349" i="36"/>
  <c r="Q347" i="36"/>
  <c r="Q516" i="36"/>
  <c r="Q482" i="36"/>
  <c r="Q359" i="36"/>
  <c r="Q692" i="36"/>
  <c r="Q652" i="36"/>
  <c r="Q688" i="36"/>
  <c r="Q500" i="36"/>
  <c r="Q441" i="36"/>
  <c r="Q476" i="36"/>
  <c r="Q421" i="36"/>
  <c r="Q433" i="36"/>
  <c r="Q427" i="36"/>
  <c r="Q682" i="36"/>
  <c r="Q672" i="36"/>
  <c r="Q656" i="36"/>
  <c r="Q542" i="36"/>
  <c r="Q478" i="36"/>
  <c r="Q530" i="36"/>
  <c r="Q379" i="36"/>
  <c r="Q540" i="36"/>
  <c r="Q429" i="36"/>
  <c r="Q381" i="36"/>
  <c r="Q425" i="36"/>
  <c r="Q520" i="36"/>
  <c r="Q395" i="36"/>
  <c r="Q538" i="36"/>
  <c r="Q674" i="36"/>
  <c r="Q680" i="36"/>
  <c r="R557" i="32"/>
  <c r="R666" i="32"/>
  <c r="R672" i="32"/>
  <c r="R688" i="32"/>
  <c r="R656" i="32"/>
  <c r="R674" i="32"/>
  <c r="R650" i="32"/>
  <c r="R391" i="32"/>
  <c r="R480" i="32"/>
  <c r="R542" i="32"/>
  <c r="R690" i="32"/>
  <c r="R680" i="32"/>
  <c r="O173" i="35"/>
  <c r="O97" i="35"/>
  <c r="O127" i="35"/>
  <c r="O183" i="35"/>
  <c r="O209" i="35"/>
  <c r="O429" i="35"/>
  <c r="O458" i="35" s="1"/>
  <c r="O664" i="35"/>
  <c r="O662" i="35"/>
  <c r="O652" i="35"/>
  <c r="O676" i="35"/>
  <c r="O656" i="35"/>
  <c r="O654" i="35"/>
  <c r="O680" i="35"/>
  <c r="O686" i="35"/>
  <c r="O646" i="35"/>
  <c r="O678" i="35"/>
  <c r="O660" i="35"/>
  <c r="T89" i="16"/>
  <c r="O89" i="16"/>
  <c r="M89" i="16"/>
  <c r="R89" i="16"/>
  <c r="P89" i="16"/>
  <c r="U89" i="16"/>
  <c r="S89" i="16"/>
  <c r="W89" i="16"/>
  <c r="L89" i="16"/>
  <c r="N89" i="16"/>
  <c r="N71" i="30"/>
  <c r="N580" i="30"/>
  <c r="P561" i="30"/>
  <c r="R561" i="30"/>
  <c r="M561" i="30"/>
  <c r="L243" i="32"/>
  <c r="L71" i="32"/>
  <c r="L580" i="32"/>
  <c r="O559" i="33"/>
  <c r="Q559" i="33"/>
  <c r="N559" i="33"/>
  <c r="N564" i="33" s="1"/>
  <c r="J71" i="34"/>
  <c r="L708" i="34"/>
  <c r="J243" i="34"/>
  <c r="J580" i="34"/>
  <c r="M183" i="34"/>
  <c r="K183" i="34"/>
  <c r="K71" i="35"/>
  <c r="L709" i="35"/>
  <c r="P71" i="36"/>
  <c r="L714" i="36"/>
  <c r="O211" i="36"/>
  <c r="P211" i="36"/>
  <c r="R243" i="37"/>
  <c r="R71" i="37"/>
  <c r="R580" i="37"/>
  <c r="J580" i="39"/>
  <c r="L708" i="39"/>
  <c r="J71" i="39"/>
  <c r="J243" i="39"/>
  <c r="C87" i="61"/>
  <c r="C85" i="50"/>
  <c r="C108" i="61"/>
  <c r="C106" i="50"/>
  <c r="C119" i="61"/>
  <c r="C117" i="50"/>
  <c r="C156" i="50"/>
  <c r="C158" i="61"/>
  <c r="C150" i="61"/>
  <c r="C148" i="50"/>
  <c r="C190" i="50"/>
  <c r="C188" i="61"/>
  <c r="L561" i="2"/>
  <c r="O561" i="2"/>
  <c r="O564" i="2" s="1"/>
  <c r="Q526" i="36"/>
  <c r="Q423" i="36"/>
  <c r="Q553" i="36"/>
  <c r="O151" i="35"/>
  <c r="O145" i="35"/>
  <c r="O189" i="35"/>
  <c r="O191" i="35" s="1"/>
  <c r="O131" i="35"/>
  <c r="Q389" i="36"/>
  <c r="O111" i="35"/>
  <c r="O231" i="35" s="1"/>
  <c r="O115" i="35"/>
  <c r="J425" i="30"/>
  <c r="L245" i="44" s="1"/>
  <c r="Q275" i="36"/>
  <c r="O281" i="35"/>
  <c r="J512" i="30"/>
  <c r="L262" i="44" s="1"/>
  <c r="J379" i="30"/>
  <c r="L232" i="44" s="1"/>
  <c r="R668" i="32"/>
  <c r="O650" i="35"/>
  <c r="Q670" i="36"/>
  <c r="R678" i="32"/>
  <c r="O668" i="35"/>
  <c r="Q668" i="36"/>
  <c r="O648" i="35"/>
  <c r="L179" i="37"/>
  <c r="L654" i="37"/>
  <c r="L652" i="37"/>
  <c r="O85" i="35"/>
  <c r="O92" i="35" s="1"/>
  <c r="R553" i="32"/>
  <c r="O205" i="35"/>
  <c r="O107" i="35"/>
  <c r="O179" i="35" s="1"/>
  <c r="Q405" i="36"/>
  <c r="O203" i="35"/>
  <c r="O225" i="35"/>
  <c r="Q285" i="36"/>
  <c r="Q281" i="36"/>
  <c r="J530" i="30"/>
  <c r="L271" i="44" s="1"/>
  <c r="J375" i="30"/>
  <c r="L230" i="44" s="1"/>
  <c r="O666" i="35"/>
  <c r="R664" i="32"/>
  <c r="R658" i="32"/>
  <c r="Q508" i="36"/>
  <c r="O670" i="35"/>
  <c r="Q534" i="36"/>
  <c r="Q557" i="34"/>
  <c r="L712" i="30"/>
  <c r="P243" i="36"/>
  <c r="O561" i="30"/>
  <c r="O564" i="30" s="1"/>
  <c r="O674" i="30"/>
  <c r="O682" i="30"/>
  <c r="L715" i="37"/>
  <c r="N646" i="38"/>
  <c r="N670" i="38"/>
  <c r="N650" i="38"/>
  <c r="N664" i="38"/>
  <c r="N692" i="38"/>
  <c r="N660" i="38"/>
  <c r="N690" i="38"/>
  <c r="N666" i="38"/>
  <c r="N656" i="38"/>
  <c r="N686" i="38"/>
  <c r="N678" i="38"/>
  <c r="N682" i="38"/>
  <c r="N658" i="38"/>
  <c r="N648" i="38"/>
  <c r="Q189" i="31"/>
  <c r="Q191" i="31" s="1"/>
  <c r="Q147" i="31"/>
  <c r="Q207" i="31"/>
  <c r="Q103" i="31"/>
  <c r="Q99" i="2"/>
  <c r="Q119" i="2"/>
  <c r="Q115" i="2"/>
  <c r="Q131" i="2"/>
  <c r="Q227" i="2"/>
  <c r="Q209" i="2"/>
  <c r="L343" i="30"/>
  <c r="L410" i="30" s="1"/>
  <c r="L658" i="30"/>
  <c r="L676" i="30"/>
  <c r="L666" i="30"/>
  <c r="L690" i="30"/>
  <c r="K105" i="35"/>
  <c r="K177" i="35" s="1"/>
  <c r="K175" i="35"/>
  <c r="K163" i="35"/>
  <c r="K151" i="35"/>
  <c r="K85" i="35"/>
  <c r="K227" i="35"/>
  <c r="K161" i="35"/>
  <c r="K211" i="35"/>
  <c r="K97" i="35"/>
  <c r="K89" i="35"/>
  <c r="K209" i="35"/>
  <c r="K109" i="35"/>
  <c r="K181" i="35" s="1"/>
  <c r="K215" i="35"/>
  <c r="K173" i="35"/>
  <c r="K149" i="35"/>
  <c r="K159" i="35"/>
  <c r="K217" i="35"/>
  <c r="K113" i="35"/>
  <c r="K197" i="35" s="1"/>
  <c r="K199" i="35" s="1"/>
  <c r="K129" i="35"/>
  <c r="K205" i="35"/>
  <c r="K145" i="35"/>
  <c r="K99" i="35"/>
  <c r="K107" i="35"/>
  <c r="K179" i="35" s="1"/>
  <c r="K115" i="35"/>
  <c r="K101" i="35"/>
  <c r="K111" i="35"/>
  <c r="K231" i="35" s="1"/>
  <c r="K117" i="35"/>
  <c r="K123" i="35"/>
  <c r="K83" i="35"/>
  <c r="K121" i="35"/>
  <c r="K103" i="35"/>
  <c r="O125" i="35"/>
  <c r="R546" i="32"/>
  <c r="O89" i="35"/>
  <c r="O119" i="35"/>
  <c r="Q528" i="36"/>
  <c r="J339" i="30"/>
  <c r="L212" i="44" s="1"/>
  <c r="R281" i="32"/>
  <c r="O644" i="35"/>
  <c r="R273" i="32"/>
  <c r="O287" i="35"/>
  <c r="J365" i="30"/>
  <c r="L225" i="44" s="1"/>
  <c r="N103" i="37"/>
  <c r="S73" i="44" s="1"/>
  <c r="J373" i="30"/>
  <c r="L229" i="44" s="1"/>
  <c r="R660" i="32"/>
  <c r="O682" i="35"/>
  <c r="Q646" i="36"/>
  <c r="Q686" i="36"/>
  <c r="R646" i="32"/>
  <c r="R670" i="32"/>
  <c r="R648" i="32"/>
  <c r="Q664" i="36"/>
  <c r="M179" i="38"/>
  <c r="O99" i="35"/>
  <c r="Q89" i="16"/>
  <c r="O353" i="33"/>
  <c r="O692" i="33"/>
  <c r="O652" i="33"/>
  <c r="O684" i="33"/>
  <c r="O674" i="33"/>
  <c r="R678" i="35"/>
  <c r="R557" i="35"/>
  <c r="L99" i="2"/>
  <c r="L135" i="2" s="1"/>
  <c r="L229" i="2"/>
  <c r="C652" i="36"/>
  <c r="I652" i="36" s="1"/>
  <c r="G652" i="36" s="1"/>
  <c r="O103" i="35"/>
  <c r="O195" i="35"/>
  <c r="O199" i="35" s="1"/>
  <c r="O211" i="35"/>
  <c r="Q357" i="36"/>
  <c r="Q658" i="36"/>
  <c r="O672" i="35"/>
  <c r="Q466" i="36"/>
  <c r="Q498" i="36"/>
  <c r="M115" i="35"/>
  <c r="M135" i="35" s="1"/>
  <c r="M87" i="35"/>
  <c r="M92" i="35" s="1"/>
  <c r="S359" i="38"/>
  <c r="S546" i="38"/>
  <c r="S367" i="38"/>
  <c r="S526" i="38"/>
  <c r="S514" i="38"/>
  <c r="S490" i="38"/>
  <c r="S447" i="38"/>
  <c r="M117" i="36"/>
  <c r="M125" i="36"/>
  <c r="M109" i="36"/>
  <c r="M181" i="36" s="1"/>
  <c r="C198" i="50"/>
  <c r="P678" i="38"/>
  <c r="P670" i="38"/>
  <c r="P690" i="38"/>
  <c r="P666" i="38"/>
  <c r="P688" i="38"/>
  <c r="P662" i="38"/>
  <c r="P654" i="38"/>
  <c r="N654" i="34"/>
  <c r="N273" i="34"/>
  <c r="N666" i="34"/>
  <c r="N686" i="34"/>
  <c r="N668" i="34"/>
  <c r="N652" i="34"/>
  <c r="N690" i="34"/>
  <c r="N688" i="34"/>
  <c r="N662" i="34"/>
  <c r="N684" i="34"/>
  <c r="N676" i="34"/>
  <c r="N646" i="34"/>
  <c r="C133" i="50"/>
  <c r="Q347" i="34"/>
  <c r="Q427" i="34"/>
  <c r="Q421" i="34"/>
  <c r="Q407" i="34"/>
  <c r="Q359" i="34"/>
  <c r="Q405" i="34"/>
  <c r="Q455" i="34"/>
  <c r="Q341" i="34"/>
  <c r="Q343" i="34"/>
  <c r="Q381" i="34"/>
  <c r="Q365" i="34"/>
  <c r="Q690" i="34"/>
  <c r="Q472" i="34"/>
  <c r="Q391" i="34"/>
  <c r="Q355" i="34"/>
  <c r="Q357" i="34"/>
  <c r="Q379" i="34"/>
  <c r="Q484" i="34"/>
  <c r="Q403" i="34"/>
  <c r="Q339" i="34"/>
  <c r="Q662" i="34"/>
  <c r="Q676" i="34"/>
  <c r="Q397" i="34"/>
  <c r="Q546" i="34"/>
  <c r="Q371" i="34"/>
  <c r="Q373" i="34"/>
  <c r="Q395" i="34"/>
  <c r="Q441" i="34"/>
  <c r="Q670" i="34"/>
  <c r="Q652" i="34"/>
  <c r="Q389" i="34"/>
  <c r="Q349" i="34"/>
  <c r="Q387" i="34"/>
  <c r="Q462" i="34"/>
  <c r="Q417" i="34"/>
  <c r="Q476" i="34"/>
  <c r="Q674" i="34"/>
  <c r="Q650" i="34"/>
  <c r="Q646" i="34"/>
  <c r="Q375" i="34"/>
  <c r="Q470" i="34"/>
  <c r="Q520" i="34"/>
  <c r="Q522" i="34"/>
  <c r="Q464" i="34"/>
  <c r="Q431" i="34"/>
  <c r="Q445" i="34"/>
  <c r="Q419" i="34"/>
  <c r="Q658" i="34"/>
  <c r="Q443" i="34"/>
  <c r="Q530" i="34"/>
  <c r="Q480" i="34"/>
  <c r="Q536" i="34"/>
  <c r="Q423" i="34"/>
  <c r="Q486" i="34"/>
  <c r="Q534" i="34"/>
  <c r="Q514" i="34"/>
  <c r="Q526" i="34"/>
  <c r="Q429" i="34"/>
  <c r="Q682" i="34"/>
  <c r="Q654" i="34"/>
  <c r="Q692" i="34"/>
  <c r="Q407" i="36"/>
  <c r="J417" i="30"/>
  <c r="L241" i="44" s="1"/>
  <c r="J514" i="30"/>
  <c r="L263" i="44" s="1"/>
  <c r="J462" i="30"/>
  <c r="L280" i="44" s="1"/>
  <c r="R652" i="32"/>
  <c r="R676" i="32"/>
  <c r="O658" i="35"/>
  <c r="Q662" i="36"/>
  <c r="R662" i="32"/>
  <c r="O684" i="35"/>
  <c r="V89" i="16"/>
  <c r="L711" i="32"/>
  <c r="Q514" i="36"/>
  <c r="Q522" i="32"/>
  <c r="Q349" i="32"/>
  <c r="Q421" i="32"/>
  <c r="Q407" i="32"/>
  <c r="Q375" i="32"/>
  <c r="Q474" i="32"/>
  <c r="Q524" i="32"/>
  <c r="Q443" i="32"/>
  <c r="Q648" i="32"/>
  <c r="Q347" i="32"/>
  <c r="Q389" i="32"/>
  <c r="Q445" i="32"/>
  <c r="Q540" i="32"/>
  <c r="Q482" i="32"/>
  <c r="Q429" i="32"/>
  <c r="Q666" i="32"/>
  <c r="Q365" i="32"/>
  <c r="Q363" i="32"/>
  <c r="Q405" i="32"/>
  <c r="Q399" i="32"/>
  <c r="Q367" i="32"/>
  <c r="Q486" i="32"/>
  <c r="Q526" i="32"/>
  <c r="Q453" i="32"/>
  <c r="Q508" i="32"/>
  <c r="Q688" i="32"/>
  <c r="Q656" i="32"/>
  <c r="Q359" i="32"/>
  <c r="Q530" i="32"/>
  <c r="Q397" i="32"/>
  <c r="Q433" i="32"/>
  <c r="Q441" i="32"/>
  <c r="Q391" i="32"/>
  <c r="Q379" i="32"/>
  <c r="Q455" i="32"/>
  <c r="Q395" i="32"/>
  <c r="Q480" i="32"/>
  <c r="Q674" i="32"/>
  <c r="Q650" i="32"/>
  <c r="Q664" i="32"/>
  <c r="Q381" i="32"/>
  <c r="Q518" i="32"/>
  <c r="Q427" i="32"/>
  <c r="Q447" i="32"/>
  <c r="Q351" i="32"/>
  <c r="Q355" i="32"/>
  <c r="Q417" i="32"/>
  <c r="Q439" i="32"/>
  <c r="Q532" i="32"/>
  <c r="Q423" i="32"/>
  <c r="Q383" i="32"/>
  <c r="Q339" i="32"/>
  <c r="Q490" i="32"/>
  <c r="Q658" i="32"/>
  <c r="Q129" i="30"/>
  <c r="Q215" i="30"/>
  <c r="Q85" i="30"/>
  <c r="O417" i="31"/>
  <c r="O458" i="31" s="1"/>
  <c r="O654" i="31"/>
  <c r="O391" i="31"/>
  <c r="O410" i="31" s="1"/>
  <c r="P580" i="36"/>
  <c r="S145" i="30"/>
  <c r="S207" i="30"/>
  <c r="S89" i="30"/>
  <c r="S171" i="30"/>
  <c r="S103" i="30"/>
  <c r="S195" i="30"/>
  <c r="S151" i="30"/>
  <c r="S119" i="30"/>
  <c r="S209" i="30"/>
  <c r="S211" i="30"/>
  <c r="S219" i="30"/>
  <c r="S157" i="30"/>
  <c r="S215" i="30"/>
  <c r="C652" i="35"/>
  <c r="I652" i="35" s="1"/>
  <c r="G652" i="35" s="1"/>
  <c r="C652" i="33"/>
  <c r="I652" i="33" s="1"/>
  <c r="G652" i="33" s="1"/>
  <c r="C652" i="30"/>
  <c r="I652" i="30" s="1"/>
  <c r="J652" i="30" s="1"/>
  <c r="C652" i="32"/>
  <c r="I652" i="32" s="1"/>
  <c r="G652" i="32" s="1"/>
  <c r="C652" i="31"/>
  <c r="I652" i="31" s="1"/>
  <c r="G652" i="31" s="1"/>
  <c r="C652" i="38"/>
  <c r="I652" i="38" s="1"/>
  <c r="G652" i="38" s="1"/>
  <c r="N225" i="37"/>
  <c r="R561" i="32"/>
  <c r="O171" i="35"/>
  <c r="O213" i="35"/>
  <c r="Q492" i="36"/>
  <c r="J387" i="30"/>
  <c r="L236" i="44" s="1"/>
  <c r="Q678" i="36"/>
  <c r="R686" i="32"/>
  <c r="R682" i="32"/>
  <c r="O688" i="35"/>
  <c r="Q453" i="36"/>
  <c r="O221" i="37"/>
  <c r="Q462" i="36"/>
  <c r="M377" i="39"/>
  <c r="N243" i="30"/>
  <c r="C652" i="39"/>
  <c r="I652" i="39" s="1"/>
  <c r="G652" i="39" s="1"/>
  <c r="C652" i="37"/>
  <c r="I652" i="37" s="1"/>
  <c r="G652" i="37" s="1"/>
  <c r="C652" i="34"/>
  <c r="I652" i="34" s="1"/>
  <c r="G652" i="34" s="1"/>
  <c r="O163" i="35"/>
  <c r="O559" i="35"/>
  <c r="O564" i="35" s="1"/>
  <c r="Q518" i="36"/>
  <c r="Q561" i="36"/>
  <c r="O229" i="35"/>
  <c r="J445" i="30"/>
  <c r="L255" i="44" s="1"/>
  <c r="J353" i="30"/>
  <c r="L219" i="44" s="1"/>
  <c r="R263" i="32"/>
  <c r="R277" i="32"/>
  <c r="J510" i="30"/>
  <c r="L261" i="44" s="1"/>
  <c r="R692" i="32"/>
  <c r="O674" i="35"/>
  <c r="O690" i="35"/>
  <c r="O692" i="35"/>
  <c r="Q512" i="36"/>
  <c r="R371" i="32"/>
  <c r="S123" i="40"/>
  <c r="S107" i="40"/>
  <c r="S179" i="40" s="1"/>
  <c r="S123" i="2"/>
  <c r="S207" i="2"/>
  <c r="S209" i="2"/>
  <c r="S85" i="2"/>
  <c r="S92" i="2" s="1"/>
  <c r="S223" i="2"/>
  <c r="S211" i="2"/>
  <c r="K555" i="32"/>
  <c r="K514" i="32"/>
  <c r="K548" i="32" s="1"/>
  <c r="K674" i="32"/>
  <c r="K650" i="32"/>
  <c r="K664" i="32"/>
  <c r="K559" i="32"/>
  <c r="K682" i="32"/>
  <c r="K486" i="32"/>
  <c r="K648" i="32"/>
  <c r="M532" i="39"/>
  <c r="M676" i="39"/>
  <c r="M674" i="39"/>
  <c r="M540" i="39"/>
  <c r="M664" i="39"/>
  <c r="M494" i="39"/>
  <c r="M401" i="39"/>
  <c r="M680" i="39"/>
  <c r="M449" i="39"/>
  <c r="M385" i="39"/>
  <c r="M520" i="39"/>
  <c r="M690" i="39"/>
  <c r="M666" i="39"/>
  <c r="M530" i="39"/>
  <c r="M429" i="39"/>
  <c r="M496" i="39"/>
  <c r="M435" i="39"/>
  <c r="M692" i="39"/>
  <c r="M660" i="39"/>
  <c r="M492" i="39"/>
  <c r="M688" i="39"/>
  <c r="M393" i="39"/>
  <c r="M353" i="39"/>
  <c r="M359" i="39"/>
  <c r="M441" i="39"/>
  <c r="M658" i="39"/>
  <c r="P692" i="30"/>
  <c r="P660" i="30"/>
  <c r="P682" i="30"/>
  <c r="P668" i="30"/>
  <c r="P690" i="30"/>
  <c r="P650" i="30"/>
  <c r="P542" i="30"/>
  <c r="P548" i="30" s="1"/>
  <c r="P666" i="30"/>
  <c r="O684" i="38"/>
  <c r="O650" i="38"/>
  <c r="O664" i="38"/>
  <c r="O680" i="38"/>
  <c r="O688" i="38"/>
  <c r="O227" i="38"/>
  <c r="O127" i="38"/>
  <c r="O135" i="38" s="1"/>
  <c r="O167" i="38"/>
  <c r="K167" i="36"/>
  <c r="K195" i="36"/>
  <c r="K199" i="36" s="1"/>
  <c r="K387" i="2"/>
  <c r="P22" i="2"/>
  <c r="L22" i="2"/>
  <c r="P34" i="40"/>
  <c r="P61" i="40" s="1"/>
  <c r="Q34" i="40"/>
  <c r="Q61" i="40" s="1"/>
  <c r="R34" i="40"/>
  <c r="R30" i="39"/>
  <c r="L30" i="39"/>
  <c r="P54" i="38"/>
  <c r="R54" i="38"/>
  <c r="O54" i="38"/>
  <c r="L48" i="37"/>
  <c r="N48" i="37"/>
  <c r="N61" i="37" s="1"/>
  <c r="K48" i="37"/>
  <c r="N42" i="36"/>
  <c r="N61" i="36" s="1"/>
  <c r="P42" i="36"/>
  <c r="K42" i="36"/>
  <c r="O38" i="35"/>
  <c r="O61" i="35" s="1"/>
  <c r="L38" i="35"/>
  <c r="K28" i="34"/>
  <c r="N28" i="34"/>
  <c r="N54" i="32"/>
  <c r="N61" i="32" s="1"/>
  <c r="L54" i="32"/>
  <c r="L48" i="31"/>
  <c r="K48" i="31"/>
  <c r="S48" i="31"/>
  <c r="R54" i="30"/>
  <c r="P54" i="30"/>
  <c r="P61" i="30" s="1"/>
  <c r="L54" i="30"/>
  <c r="K54" i="30"/>
  <c r="L50" i="36"/>
  <c r="L54" i="36"/>
  <c r="L73" i="36"/>
  <c r="L87" i="36" s="1"/>
  <c r="R58" i="44" s="1"/>
  <c r="N20" i="34"/>
  <c r="N582" i="34"/>
  <c r="N38" i="34"/>
  <c r="N30" i="34"/>
  <c r="N40" i="2"/>
  <c r="N58" i="2"/>
  <c r="N32" i="2"/>
  <c r="N42" i="2"/>
  <c r="O26" i="38"/>
  <c r="O42" i="38"/>
  <c r="O36" i="38"/>
  <c r="O20" i="38"/>
  <c r="P46" i="36"/>
  <c r="P48" i="36"/>
  <c r="P582" i="36"/>
  <c r="P50" i="36"/>
  <c r="P34" i="36"/>
  <c r="P38" i="36"/>
  <c r="Q582" i="32"/>
  <c r="Q30" i="32"/>
  <c r="Q58" i="32"/>
  <c r="S22" i="34"/>
  <c r="S30" i="34"/>
  <c r="S46" i="34"/>
  <c r="S38" i="34"/>
  <c r="S26" i="34"/>
  <c r="S34" i="34"/>
  <c r="S582" i="34"/>
  <c r="S42" i="34"/>
  <c r="K46" i="38"/>
  <c r="K30" i="38"/>
  <c r="K50" i="38"/>
  <c r="K38" i="36"/>
  <c r="K22" i="36"/>
  <c r="K50" i="36"/>
  <c r="R363" i="30"/>
  <c r="R518" i="30"/>
  <c r="R385" i="30"/>
  <c r="R431" i="30"/>
  <c r="R526" i="30"/>
  <c r="R347" i="30"/>
  <c r="R375" i="30"/>
  <c r="R496" i="30"/>
  <c r="R391" i="30"/>
  <c r="R417" i="30"/>
  <c r="R435" i="30"/>
  <c r="R443" i="30"/>
  <c r="R524" i="30"/>
  <c r="R369" i="30"/>
  <c r="R353" i="30"/>
  <c r="R544" i="30"/>
  <c r="R381" i="30"/>
  <c r="R427" i="30"/>
  <c r="R371" i="30"/>
  <c r="R508" i="30"/>
  <c r="R538" i="30"/>
  <c r="R516" i="30"/>
  <c r="R361" i="30"/>
  <c r="R345" i="30"/>
  <c r="R453" i="30"/>
  <c r="R365" i="30"/>
  <c r="R395" i="30"/>
  <c r="R470" i="30"/>
  <c r="R514" i="30"/>
  <c r="R441" i="30"/>
  <c r="R449" i="30"/>
  <c r="R367" i="30"/>
  <c r="J245" i="2"/>
  <c r="J582" i="2"/>
  <c r="J73" i="2"/>
  <c r="K50" i="2"/>
  <c r="K28" i="2"/>
  <c r="K42" i="2"/>
  <c r="K245" i="2"/>
  <c r="K518" i="2" s="1"/>
  <c r="K56" i="2"/>
  <c r="K46" i="2"/>
  <c r="K44" i="2"/>
  <c r="K73" i="2"/>
  <c r="K169" i="2" s="1"/>
  <c r="K36" i="2"/>
  <c r="K24" i="2"/>
  <c r="K40" i="2"/>
  <c r="K26" i="2"/>
  <c r="F1434" i="5"/>
  <c r="F1697" i="5"/>
  <c r="F1992" i="5"/>
  <c r="F1408" i="5"/>
  <c r="F2076" i="5"/>
  <c r="F1487" i="5"/>
  <c r="F1760" i="5"/>
  <c r="F1521" i="5"/>
  <c r="F1772" i="5"/>
  <c r="F2464" i="5"/>
  <c r="F2382" i="5"/>
  <c r="F2295" i="5"/>
  <c r="F2231" i="5"/>
  <c r="F2169" i="5"/>
  <c r="F2095" i="5"/>
  <c r="F2038" i="5"/>
  <c r="F1906" i="5"/>
  <c r="F1620" i="5"/>
  <c r="F1574" i="5"/>
  <c r="F1519" i="5"/>
  <c r="F1986" i="5"/>
  <c r="F1540" i="5"/>
  <c r="F2385" i="5"/>
  <c r="F2195" i="5"/>
  <c r="F1432" i="5"/>
  <c r="F2367" i="5"/>
  <c r="F2017" i="5"/>
  <c r="F1452" i="5"/>
  <c r="F2368" i="5"/>
  <c r="F2291" i="5"/>
  <c r="F2223" i="5"/>
  <c r="F2165" i="5"/>
  <c r="F2079" i="5"/>
  <c r="F2032" i="5"/>
  <c r="F1968" i="5"/>
  <c r="F1591" i="5"/>
  <c r="F1495" i="5"/>
  <c r="F2196" i="5"/>
  <c r="F1427" i="5"/>
  <c r="M197" i="2"/>
  <c r="M199" i="2" s="1"/>
  <c r="S89" i="37"/>
  <c r="R557" i="34"/>
  <c r="N387" i="40"/>
  <c r="N410" i="40" s="1"/>
  <c r="N425" i="40"/>
  <c r="N458" i="40" s="1"/>
  <c r="R555" i="31"/>
  <c r="R564" i="31" s="1"/>
  <c r="J561" i="2"/>
  <c r="P561" i="37"/>
  <c r="P564" i="37" s="1"/>
  <c r="M559" i="33"/>
  <c r="M179" i="37"/>
  <c r="L179" i="38"/>
  <c r="R559" i="30"/>
  <c r="J496" i="2"/>
  <c r="K297" i="44" s="1"/>
  <c r="J492" i="2"/>
  <c r="K295" i="44" s="1"/>
  <c r="J534" i="2"/>
  <c r="K273" i="44" s="1"/>
  <c r="J522" i="2"/>
  <c r="K267" i="44" s="1"/>
  <c r="J54" i="2"/>
  <c r="K167" i="44" s="1"/>
  <c r="J50" i="2"/>
  <c r="K165" i="44" s="1"/>
  <c r="R557" i="30"/>
  <c r="J403" i="2"/>
  <c r="J555" i="2"/>
  <c r="O105" i="39"/>
  <c r="O177" i="39" s="1"/>
  <c r="R546" i="36"/>
  <c r="R514" i="36"/>
  <c r="R492" i="36"/>
  <c r="R476" i="36"/>
  <c r="R455" i="36"/>
  <c r="R439" i="36"/>
  <c r="R399" i="36"/>
  <c r="R367" i="36"/>
  <c r="R351" i="36"/>
  <c r="L52" i="36"/>
  <c r="Q22" i="34"/>
  <c r="R546" i="30"/>
  <c r="R530" i="30"/>
  <c r="R455" i="30"/>
  <c r="R439" i="30"/>
  <c r="R423" i="30"/>
  <c r="P56" i="35"/>
  <c r="P61" i="35" s="1"/>
  <c r="J494" i="2"/>
  <c r="K296" i="44" s="1"/>
  <c r="J516" i="2"/>
  <c r="K264" i="44" s="1"/>
  <c r="J429" i="2"/>
  <c r="K247" i="44" s="1"/>
  <c r="J391" i="2"/>
  <c r="K238" i="44" s="1"/>
  <c r="J56" i="2"/>
  <c r="K168" i="44" s="1"/>
  <c r="J52" i="2"/>
  <c r="K166" i="44" s="1"/>
  <c r="J50" i="33"/>
  <c r="O165" i="44" s="1"/>
  <c r="J32" i="37"/>
  <c r="S156" i="44" s="1"/>
  <c r="J24" i="2"/>
  <c r="K152" i="44" s="1"/>
  <c r="R472" i="30"/>
  <c r="J405" i="2"/>
  <c r="J30" i="39"/>
  <c r="U155" i="44" s="1"/>
  <c r="K553" i="31"/>
  <c r="L561" i="32"/>
  <c r="Q557" i="33"/>
  <c r="M229" i="34"/>
  <c r="L165" i="37"/>
  <c r="O169" i="36"/>
  <c r="M169" i="34"/>
  <c r="O213" i="36"/>
  <c r="L147" i="32"/>
  <c r="L153" i="32" s="1"/>
  <c r="L211" i="31"/>
  <c r="M553" i="34"/>
  <c r="P160" i="15"/>
  <c r="O397" i="2"/>
  <c r="O365" i="2"/>
  <c r="L42" i="37"/>
  <c r="R197" i="30"/>
  <c r="L127" i="44" s="1"/>
  <c r="O89" i="31"/>
  <c r="K221" i="33"/>
  <c r="N561" i="40"/>
  <c r="O111" i="32"/>
  <c r="O231" i="32" s="1"/>
  <c r="O173" i="32"/>
  <c r="O161" i="32"/>
  <c r="O109" i="32"/>
  <c r="O181" i="32" s="1"/>
  <c r="O87" i="32"/>
  <c r="O92" i="32" s="1"/>
  <c r="O221" i="32"/>
  <c r="O107" i="32"/>
  <c r="O179" i="32" s="1"/>
  <c r="O157" i="32"/>
  <c r="Q546" i="30"/>
  <c r="Q405" i="30"/>
  <c r="Q524" i="30"/>
  <c r="Q417" i="30"/>
  <c r="Q347" i="30"/>
  <c r="Q445" i="30"/>
  <c r="Q449" i="30"/>
  <c r="Q474" i="30"/>
  <c r="Q482" i="30"/>
  <c r="Q373" i="30"/>
  <c r="Q427" i="30"/>
  <c r="Q407" i="30"/>
  <c r="Q383" i="30"/>
  <c r="Q486" i="30"/>
  <c r="Q349" i="30"/>
  <c r="Q387" i="30"/>
  <c r="Q443" i="30"/>
  <c r="Q367" i="30"/>
  <c r="Q646" i="30"/>
  <c r="Q480" i="30"/>
  <c r="Q355" i="30"/>
  <c r="Q492" i="30"/>
  <c r="Q512" i="30"/>
  <c r="Q660" i="30"/>
  <c r="Q648" i="30"/>
  <c r="Q528" i="30"/>
  <c r="Q363" i="30"/>
  <c r="Q431" i="30"/>
  <c r="Q379" i="30"/>
  <c r="Q668" i="30"/>
  <c r="Q672" i="30"/>
  <c r="Q664" i="30"/>
  <c r="Q656" i="30"/>
  <c r="Q494" i="30"/>
  <c r="Q395" i="30"/>
  <c r="Q359" i="30"/>
  <c r="Q518" i="30"/>
  <c r="Q514" i="30"/>
  <c r="Q538" i="30"/>
  <c r="Q399" i="30"/>
  <c r="Q532" i="30"/>
  <c r="Q439" i="30"/>
  <c r="Q676" i="30"/>
  <c r="Q652" i="30"/>
  <c r="Q589" i="30"/>
  <c r="Q433" i="30"/>
  <c r="Q490" i="30"/>
  <c r="Q650" i="30"/>
  <c r="Q692" i="30"/>
  <c r="Q684" i="30"/>
  <c r="Q658" i="30"/>
  <c r="Q680" i="30"/>
  <c r="Q391" i="30"/>
  <c r="Q357" i="30"/>
  <c r="Q682" i="30"/>
  <c r="Q674" i="30"/>
  <c r="Q666" i="30"/>
  <c r="Q688" i="30"/>
  <c r="Q686" i="30"/>
  <c r="J229" i="34"/>
  <c r="J211" i="34"/>
  <c r="J89" i="34"/>
  <c r="K437" i="38"/>
  <c r="K458" i="38" s="1"/>
  <c r="K686" i="38"/>
  <c r="K654" i="38"/>
  <c r="K646" i="38"/>
  <c r="K670" i="38"/>
  <c r="K674" i="38"/>
  <c r="K650" i="38"/>
  <c r="K662" i="38"/>
  <c r="K690" i="38"/>
  <c r="K692" i="38"/>
  <c r="K668" i="38"/>
  <c r="K680" i="38"/>
  <c r="K656" i="38"/>
  <c r="K676" i="38"/>
  <c r="K678" i="38"/>
  <c r="K658" i="38"/>
  <c r="K652" i="38"/>
  <c r="K275" i="38"/>
  <c r="K688" i="38"/>
  <c r="K666" i="38"/>
  <c r="K664" i="38"/>
  <c r="K684" i="38"/>
  <c r="K682" i="38"/>
  <c r="K648" i="38"/>
  <c r="K279" i="38"/>
  <c r="O660" i="39"/>
  <c r="O684" i="39"/>
  <c r="O692" i="39"/>
  <c r="O676" i="39"/>
  <c r="O690" i="39"/>
  <c r="O668" i="39"/>
  <c r="O656" i="39"/>
  <c r="O674" i="39"/>
  <c r="O688" i="39"/>
  <c r="O646" i="39"/>
  <c r="O277" i="39"/>
  <c r="O255" i="39"/>
  <c r="O557" i="39"/>
  <c r="O564" i="39" s="1"/>
  <c r="O672" i="39"/>
  <c r="O654" i="39"/>
  <c r="O273" i="39"/>
  <c r="O666" i="39"/>
  <c r="O589" i="39"/>
  <c r="O662" i="39"/>
  <c r="O650" i="39"/>
  <c r="O281" i="39"/>
  <c r="P111" i="38"/>
  <c r="P231" i="38" s="1"/>
  <c r="P223" i="38"/>
  <c r="Y352" i="17"/>
  <c r="K355" i="33"/>
  <c r="K410" i="33" s="1"/>
  <c r="K561" i="33"/>
  <c r="K559" i="33"/>
  <c r="P559" i="36"/>
  <c r="P684" i="36"/>
  <c r="P555" i="36"/>
  <c r="P660" i="36"/>
  <c r="P668" i="36"/>
  <c r="P692" i="36"/>
  <c r="P676" i="36"/>
  <c r="N147" i="34"/>
  <c r="N89" i="34"/>
  <c r="P431" i="32"/>
  <c r="P458" i="32" s="1"/>
  <c r="P498" i="32"/>
  <c r="P474" i="32"/>
  <c r="P490" i="32"/>
  <c r="N76" i="16"/>
  <c r="M76" i="16"/>
  <c r="P76" i="16"/>
  <c r="L76" i="16"/>
  <c r="U76" i="16"/>
  <c r="R76" i="16"/>
  <c r="V76" i="16"/>
  <c r="V92" i="16"/>
  <c r="Q92" i="16"/>
  <c r="U92" i="16"/>
  <c r="W92" i="16"/>
  <c r="L92" i="16"/>
  <c r="P92" i="16"/>
  <c r="O92" i="16"/>
  <c r="N92" i="16"/>
  <c r="L714" i="30"/>
  <c r="P243" i="30"/>
  <c r="J243" i="31"/>
  <c r="J580" i="31"/>
  <c r="J71" i="31"/>
  <c r="N580" i="32"/>
  <c r="N71" i="32"/>
  <c r="L712" i="32"/>
  <c r="R670" i="39"/>
  <c r="P662" i="32"/>
  <c r="O664" i="33"/>
  <c r="O672" i="33"/>
  <c r="O680" i="33"/>
  <c r="N676" i="32"/>
  <c r="N648" i="32"/>
  <c r="P672" i="32"/>
  <c r="O666" i="33"/>
  <c r="R674" i="33"/>
  <c r="K682" i="33"/>
  <c r="N666" i="32"/>
  <c r="P682" i="32"/>
  <c r="K652" i="33"/>
  <c r="R692" i="33"/>
  <c r="P648" i="36"/>
  <c r="P650" i="36"/>
  <c r="O658" i="38"/>
  <c r="R648" i="39"/>
  <c r="R664" i="39"/>
  <c r="R650" i="39"/>
  <c r="O662" i="38"/>
  <c r="O678" i="38"/>
  <c r="P492" i="32"/>
  <c r="W76" i="16"/>
  <c r="K149" i="39"/>
  <c r="M443" i="35"/>
  <c r="M656" i="35"/>
  <c r="M391" i="35"/>
  <c r="M678" i="35"/>
  <c r="M646" i="35"/>
  <c r="M357" i="35"/>
  <c r="M648" i="35"/>
  <c r="M538" i="35"/>
  <c r="M672" i="35"/>
  <c r="M345" i="35"/>
  <c r="M377" i="35"/>
  <c r="M451" i="35"/>
  <c r="K219" i="39"/>
  <c r="P71" i="30"/>
  <c r="P660" i="32"/>
  <c r="R646" i="33"/>
  <c r="R654" i="33"/>
  <c r="R662" i="33"/>
  <c r="R678" i="33"/>
  <c r="R686" i="33"/>
  <c r="O652" i="38"/>
  <c r="O668" i="38"/>
  <c r="O676" i="38"/>
  <c r="O692" i="38"/>
  <c r="R646" i="39"/>
  <c r="R686" i="39"/>
  <c r="M177" i="30"/>
  <c r="R648" i="33"/>
  <c r="K688" i="33"/>
  <c r="N670" i="32"/>
  <c r="P656" i="32"/>
  <c r="P664" i="32"/>
  <c r="K674" i="33"/>
  <c r="N658" i="32"/>
  <c r="P674" i="32"/>
  <c r="R652" i="33"/>
  <c r="O676" i="33"/>
  <c r="K684" i="33"/>
  <c r="K692" i="33"/>
  <c r="P688" i="36"/>
  <c r="O672" i="38"/>
  <c r="P666" i="36"/>
  <c r="P682" i="36"/>
  <c r="M231" i="30"/>
  <c r="R652" i="39"/>
  <c r="R684" i="39"/>
  <c r="K183" i="39"/>
  <c r="P482" i="32"/>
  <c r="K229" i="39"/>
  <c r="M557" i="38"/>
  <c r="M373" i="38"/>
  <c r="M662" i="38"/>
  <c r="M646" i="38"/>
  <c r="M494" i="38"/>
  <c r="M351" i="38"/>
  <c r="M419" i="38"/>
  <c r="M443" i="38"/>
  <c r="M377" i="38"/>
  <c r="M353" i="38"/>
  <c r="M670" i="38"/>
  <c r="M425" i="38"/>
  <c r="M369" i="38"/>
  <c r="M445" i="38"/>
  <c r="M427" i="38"/>
  <c r="M508" i="38"/>
  <c r="M512" i="38"/>
  <c r="M379" i="38"/>
  <c r="M441" i="38"/>
  <c r="M514" i="38"/>
  <c r="M339" i="38"/>
  <c r="M526" i="38"/>
  <c r="M455" i="38"/>
  <c r="M389" i="38"/>
  <c r="P561" i="32"/>
  <c r="N650" i="34"/>
  <c r="N287" i="34"/>
  <c r="N674" i="34"/>
  <c r="K113" i="39"/>
  <c r="K197" i="39" s="1"/>
  <c r="R89" i="40"/>
  <c r="R131" i="40"/>
  <c r="R135" i="40" s="1"/>
  <c r="K183" i="38"/>
  <c r="K215" i="38"/>
  <c r="K205" i="38"/>
  <c r="M83" i="16"/>
  <c r="U83" i="16"/>
  <c r="J474" i="33"/>
  <c r="O286" i="44" s="1"/>
  <c r="P684" i="32"/>
  <c r="K646" i="33"/>
  <c r="R670" i="33"/>
  <c r="K678" i="33"/>
  <c r="P646" i="36"/>
  <c r="P670" i="36"/>
  <c r="P654" i="32"/>
  <c r="P686" i="32"/>
  <c r="O648" i="33"/>
  <c r="O656" i="33"/>
  <c r="R672" i="33"/>
  <c r="K680" i="33"/>
  <c r="N668" i="32"/>
  <c r="P648" i="32"/>
  <c r="K666" i="33"/>
  <c r="N650" i="32"/>
  <c r="P666" i="32"/>
  <c r="O668" i="33"/>
  <c r="R684" i="33"/>
  <c r="O656" i="38"/>
  <c r="O674" i="38"/>
  <c r="P557" i="32"/>
  <c r="P580" i="30"/>
  <c r="K145" i="39"/>
  <c r="T91" i="16"/>
  <c r="K591" i="38"/>
  <c r="P559" i="39"/>
  <c r="P564" i="39" s="1"/>
  <c r="P682" i="39"/>
  <c r="P660" i="39"/>
  <c r="P674" i="39"/>
  <c r="P650" i="39"/>
  <c r="P684" i="39"/>
  <c r="P652" i="39"/>
  <c r="S221" i="35"/>
  <c r="S113" i="35"/>
  <c r="S197" i="35" s="1"/>
  <c r="S199" i="35" s="1"/>
  <c r="S99" i="35"/>
  <c r="S123" i="35"/>
  <c r="S115" i="35"/>
  <c r="S103" i="35"/>
  <c r="J520" i="33"/>
  <c r="O266" i="44" s="1"/>
  <c r="K654" i="33"/>
  <c r="K662" i="33"/>
  <c r="K670" i="33"/>
  <c r="K686" i="33"/>
  <c r="O660" i="38"/>
  <c r="R662" i="39"/>
  <c r="R664" i="33"/>
  <c r="K672" i="33"/>
  <c r="N662" i="32"/>
  <c r="N688" i="32"/>
  <c r="O658" i="33"/>
  <c r="O690" i="33"/>
  <c r="P658" i="32"/>
  <c r="K676" i="33"/>
  <c r="P664" i="36"/>
  <c r="O648" i="38"/>
  <c r="R680" i="39"/>
  <c r="P652" i="36"/>
  <c r="R92" i="16"/>
  <c r="S397" i="40"/>
  <c r="S692" i="40"/>
  <c r="S462" i="40"/>
  <c r="S688" i="40"/>
  <c r="S524" i="40"/>
  <c r="S347" i="40"/>
  <c r="S536" i="40"/>
  <c r="S660" i="40"/>
  <c r="S678" i="40"/>
  <c r="J89" i="31"/>
  <c r="Q559" i="31"/>
  <c r="Q349" i="31"/>
  <c r="Q518" i="31"/>
  <c r="Q536" i="31"/>
  <c r="Q373" i="31"/>
  <c r="Q532" i="31"/>
  <c r="Q369" i="31"/>
  <c r="Q339" i="31"/>
  <c r="Q447" i="31"/>
  <c r="Q419" i="31"/>
  <c r="T76" i="16"/>
  <c r="P470" i="32"/>
  <c r="R668" i="39"/>
  <c r="R666" i="39"/>
  <c r="R676" i="39"/>
  <c r="R660" i="39"/>
  <c r="R692" i="39"/>
  <c r="R682" i="39"/>
  <c r="O553" i="33"/>
  <c r="O395" i="33"/>
  <c r="O339" i="33"/>
  <c r="O365" i="33"/>
  <c r="Q107" i="37"/>
  <c r="Q179" i="37" s="1"/>
  <c r="Q89" i="37"/>
  <c r="Q99" i="37"/>
  <c r="O686" i="38"/>
  <c r="O690" i="38"/>
  <c r="K151" i="39"/>
  <c r="K175" i="39"/>
  <c r="K117" i="39"/>
  <c r="K207" i="39"/>
  <c r="K205" i="39"/>
  <c r="K101" i="39"/>
  <c r="K215" i="39"/>
  <c r="K203" i="39"/>
  <c r="K89" i="39"/>
  <c r="K227" i="39"/>
  <c r="K97" i="39"/>
  <c r="K105" i="39"/>
  <c r="K177" i="39" s="1"/>
  <c r="K165" i="39"/>
  <c r="K169" i="39"/>
  <c r="K111" i="39"/>
  <c r="K231" i="39" s="1"/>
  <c r="K123" i="39"/>
  <c r="K209" i="39"/>
  <c r="K189" i="39"/>
  <c r="K191" i="39" s="1"/>
  <c r="K109" i="39"/>
  <c r="K181" i="39" s="1"/>
  <c r="K167" i="39"/>
  <c r="K99" i="39"/>
  <c r="K131" i="39"/>
  <c r="K103" i="39"/>
  <c r="K211" i="39"/>
  <c r="K213" i="39"/>
  <c r="K225" i="39"/>
  <c r="K121" i="39"/>
  <c r="K217" i="39"/>
  <c r="K223" i="39"/>
  <c r="K119" i="39"/>
  <c r="K195" i="39"/>
  <c r="K159" i="39"/>
  <c r="K171" i="39"/>
  <c r="Q91" i="16"/>
  <c r="V91" i="16"/>
  <c r="S91" i="16"/>
  <c r="O91" i="16"/>
  <c r="R91" i="16"/>
  <c r="P91" i="16"/>
  <c r="W91" i="16"/>
  <c r="U91" i="16"/>
  <c r="M91" i="16"/>
  <c r="L709" i="30"/>
  <c r="K71" i="30"/>
  <c r="L715" i="31"/>
  <c r="R71" i="31"/>
  <c r="R243" i="31"/>
  <c r="J71" i="32"/>
  <c r="J243" i="32"/>
  <c r="P71" i="33"/>
  <c r="L714" i="33"/>
  <c r="J355" i="33"/>
  <c r="O220" i="44" s="1"/>
  <c r="P676" i="32"/>
  <c r="P662" i="36"/>
  <c r="P686" i="36"/>
  <c r="K648" i="33"/>
  <c r="N686" i="32"/>
  <c r="N654" i="32"/>
  <c r="P688" i="32"/>
  <c r="K658" i="33"/>
  <c r="O682" i="33"/>
  <c r="K690" i="33"/>
  <c r="N690" i="32"/>
  <c r="K668" i="33"/>
  <c r="P674" i="36"/>
  <c r="P690" i="36"/>
  <c r="O666" i="38"/>
  <c r="O682" i="38"/>
  <c r="R672" i="39"/>
  <c r="Q119" i="37"/>
  <c r="R658" i="39"/>
  <c r="K83" i="39"/>
  <c r="K92" i="39" s="1"/>
  <c r="T92" i="16"/>
  <c r="K147" i="39"/>
  <c r="M92" i="16"/>
  <c r="L223" i="38"/>
  <c r="M179" i="34"/>
  <c r="K538" i="39"/>
  <c r="K83" i="40"/>
  <c r="K92" i="40" s="1"/>
  <c r="L129" i="40"/>
  <c r="K225" i="40"/>
  <c r="L175" i="36"/>
  <c r="L71" i="35"/>
  <c r="L151" i="38"/>
  <c r="L147" i="38"/>
  <c r="L219" i="38"/>
  <c r="L115" i="38"/>
  <c r="L145" i="38"/>
  <c r="L113" i="38"/>
  <c r="L197" i="38" s="1"/>
  <c r="L199" i="38" s="1"/>
  <c r="N553" i="31"/>
  <c r="N564" i="31" s="1"/>
  <c r="Q197" i="32"/>
  <c r="L712" i="37"/>
  <c r="O425" i="40"/>
  <c r="Z241" i="17"/>
  <c r="V241" i="17"/>
  <c r="AA241" i="17"/>
  <c r="AD241" i="17"/>
  <c r="F1619" i="5"/>
  <c r="F1617" i="5"/>
  <c r="F2120" i="5"/>
  <c r="F1845" i="5"/>
  <c r="F2240" i="5"/>
  <c r="F1538" i="5"/>
  <c r="F1420" i="5"/>
  <c r="F2474" i="5"/>
  <c r="F1947" i="5"/>
  <c r="F1555" i="5"/>
  <c r="F1405" i="5"/>
  <c r="F1537" i="5"/>
  <c r="F1459" i="5"/>
  <c r="F1554" i="5"/>
  <c r="F2256" i="5"/>
  <c r="F2484" i="5"/>
  <c r="F2352" i="5"/>
  <c r="F2072" i="5"/>
  <c r="F1987" i="5"/>
  <c r="F1905" i="5"/>
  <c r="F1768" i="5"/>
  <c r="F1605" i="5"/>
  <c r="F1557" i="5"/>
  <c r="F1476" i="5"/>
  <c r="F1461" i="5"/>
  <c r="F1404" i="5"/>
  <c r="F2463" i="5"/>
  <c r="F2297" i="5"/>
  <c r="F2067" i="5"/>
  <c r="F1964" i="5"/>
  <c r="F1808" i="5"/>
  <c r="F1708" i="5"/>
  <c r="F1601" i="5"/>
  <c r="F1475" i="5"/>
  <c r="F1417" i="5"/>
  <c r="F1429" i="5"/>
  <c r="F2342" i="5"/>
  <c r="F2163" i="5"/>
  <c r="F2020" i="5"/>
  <c r="F2462" i="5"/>
  <c r="F2225" i="5"/>
  <c r="F2040" i="5"/>
  <c r="F1842" i="5"/>
  <c r="F1571" i="5"/>
  <c r="F1493" i="5"/>
  <c r="F1407" i="5"/>
  <c r="F1500" i="5"/>
  <c r="F1522" i="5"/>
  <c r="F1802" i="5"/>
  <c r="F2056" i="5"/>
  <c r="F2338" i="5"/>
  <c r="F1638" i="5"/>
  <c r="F1712" i="5"/>
  <c r="F1433" i="5"/>
  <c r="F1505" i="5"/>
  <c r="F1503" i="5"/>
  <c r="F1416" i="5"/>
  <c r="F1472" i="5"/>
  <c r="F1698" i="5"/>
  <c r="F1680" i="5"/>
  <c r="F1769" i="5"/>
  <c r="F2152" i="5"/>
  <c r="F1641" i="5"/>
  <c r="F1886" i="5"/>
  <c r="F1496" i="5"/>
  <c r="F1471" i="5"/>
  <c r="F1565" i="5"/>
  <c r="F1734" i="5"/>
  <c r="F2011" i="5"/>
  <c r="F2294" i="5"/>
  <c r="F2472" i="5"/>
  <c r="F2341" i="5"/>
  <c r="F2226" i="5"/>
  <c r="F2153" i="5"/>
  <c r="F2054" i="5"/>
  <c r="F1885" i="5"/>
  <c r="F1757" i="5"/>
  <c r="F1684" i="5"/>
  <c r="F1600" i="5"/>
  <c r="F1551" i="5"/>
  <c r="F1523" i="5"/>
  <c r="F1457" i="5"/>
  <c r="F2290" i="5"/>
  <c r="F2164" i="5"/>
  <c r="F2053" i="5"/>
  <c r="F1946" i="5"/>
  <c r="F1801" i="5"/>
  <c r="F1593" i="5"/>
  <c r="F1469" i="5"/>
  <c r="F1424" i="5"/>
  <c r="F2151" i="5"/>
  <c r="F1994" i="5"/>
  <c r="F2455" i="5"/>
  <c r="F2206" i="5"/>
  <c r="F2015" i="5"/>
  <c r="F1809" i="5"/>
  <c r="F1679" i="5"/>
  <c r="F1558" i="5"/>
  <c r="F1477" i="5"/>
  <c r="F1402" i="5"/>
  <c r="F1440" i="5"/>
  <c r="F1625" i="5"/>
  <c r="F2081" i="5"/>
  <c r="F2363" i="5"/>
  <c r="F1439" i="5"/>
  <c r="F1604" i="5"/>
  <c r="F1868" i="5"/>
  <c r="F1706" i="5"/>
  <c r="F1428" i="5"/>
  <c r="F1909" i="5"/>
  <c r="F1573" i="5"/>
  <c r="F2354" i="5"/>
  <c r="F1806" i="5"/>
  <c r="F1489" i="5"/>
  <c r="F1683" i="5"/>
  <c r="F1485" i="5"/>
  <c r="F1581" i="5"/>
  <c r="F2461" i="5"/>
  <c r="F2336" i="5"/>
  <c r="F2220" i="5"/>
  <c r="F2136" i="5"/>
  <c r="F2046" i="5"/>
  <c r="F1966" i="5"/>
  <c r="F1846" i="5"/>
  <c r="F1745" i="5"/>
  <c r="F1676" i="5"/>
  <c r="F1595" i="5"/>
  <c r="F1546" i="5"/>
  <c r="F1513" i="5"/>
  <c r="F1453" i="5"/>
  <c r="F2396" i="5"/>
  <c r="F2155" i="5"/>
  <c r="F2041" i="5"/>
  <c r="F1933" i="5"/>
  <c r="F1783" i="5"/>
  <c r="F1685" i="5"/>
  <c r="F1583" i="5"/>
  <c r="F1528" i="5"/>
  <c r="F1463" i="5"/>
  <c r="F1419" i="5"/>
  <c r="F1618" i="5"/>
  <c r="F2488" i="5"/>
  <c r="F2292" i="5"/>
  <c r="F2125" i="5"/>
  <c r="F1984" i="5"/>
  <c r="F2389" i="5"/>
  <c r="F2175" i="5"/>
  <c r="F1990" i="5"/>
  <c r="F1793" i="5"/>
  <c r="F1670" i="5"/>
  <c r="F1549" i="5"/>
  <c r="F1410" i="5"/>
  <c r="F1448" i="5"/>
  <c r="F1672" i="5"/>
  <c r="F1869" i="5"/>
  <c r="F2123" i="5"/>
  <c r="F2400" i="5"/>
  <c r="F1791" i="5"/>
  <c r="F1640" i="5"/>
  <c r="F2073" i="5"/>
  <c r="F2383" i="5"/>
  <c r="F1636" i="5"/>
  <c r="F1722" i="5"/>
  <c r="F2296" i="5"/>
  <c r="F1531" i="5"/>
  <c r="F7" i="5"/>
  <c r="F1766" i="5"/>
  <c r="F1462" i="5"/>
  <c r="F1711" i="5"/>
  <c r="F1517" i="5"/>
  <c r="F1597" i="5"/>
  <c r="F1782" i="5"/>
  <c r="F2376" i="5"/>
  <c r="F2452" i="5"/>
  <c r="F2398" i="5"/>
  <c r="F2293" i="5"/>
  <c r="F2207" i="5"/>
  <c r="F2127" i="5"/>
  <c r="F2039" i="5"/>
  <c r="F1955" i="5"/>
  <c r="F1810" i="5"/>
  <c r="F1671" i="5"/>
  <c r="F1491" i="5"/>
  <c r="F1449" i="5"/>
  <c r="F2384" i="5"/>
  <c r="F2254" i="5"/>
  <c r="F2135" i="5"/>
  <c r="F2034" i="5"/>
  <c r="F1916" i="5"/>
  <c r="F1770" i="5"/>
  <c r="F1675" i="5"/>
  <c r="F1576" i="5"/>
  <c r="F1512" i="5"/>
  <c r="F1458" i="5"/>
  <c r="F1411" i="5"/>
  <c r="F1696" i="5"/>
  <c r="F2259" i="5"/>
  <c r="F2115" i="5"/>
  <c r="F1965" i="5"/>
  <c r="F2365" i="5"/>
  <c r="F2157" i="5"/>
  <c r="F1969" i="5"/>
  <c r="F1774" i="5"/>
  <c r="F1534" i="5"/>
  <c r="F1460" i="5"/>
  <c r="F1421" i="5"/>
  <c r="F1456" i="5"/>
  <c r="F1686" i="5"/>
  <c r="F1896" i="5"/>
  <c r="F2156" i="5"/>
  <c r="F1516" i="5"/>
  <c r="F1409" i="5"/>
  <c r="F1616" i="5"/>
  <c r="F2234" i="5"/>
  <c r="F2170" i="5"/>
  <c r="F1547" i="5"/>
  <c r="F1451" i="5"/>
  <c r="F2047" i="5"/>
  <c r="F1501" i="5"/>
  <c r="F1792" i="5"/>
  <c r="F1599" i="5"/>
  <c r="F2137" i="5"/>
  <c r="F1678" i="5"/>
  <c r="F1502" i="5"/>
  <c r="F1415" i="5"/>
  <c r="F1530" i="5"/>
  <c r="F1635" i="5"/>
  <c r="F1841" i="5"/>
  <c r="F2128" i="5"/>
  <c r="F2399" i="5"/>
  <c r="F2381" i="5"/>
  <c r="F2116" i="5"/>
  <c r="F2019" i="5"/>
  <c r="F1934" i="5"/>
  <c r="F1800" i="5"/>
  <c r="F1719" i="5"/>
  <c r="F1575" i="5"/>
  <c r="F1524" i="5"/>
  <c r="F1418" i="5"/>
  <c r="F2356" i="5"/>
  <c r="F2227" i="5"/>
  <c r="F2117" i="5"/>
  <c r="F1996" i="5"/>
  <c r="F1892" i="5"/>
  <c r="F1744" i="5"/>
  <c r="F1559" i="5"/>
  <c r="F1525" i="5"/>
  <c r="F1446" i="5"/>
  <c r="F2392" i="5"/>
  <c r="F2068" i="5"/>
  <c r="F1930" i="5"/>
  <c r="F2119" i="5"/>
  <c r="F1915" i="5"/>
  <c r="F1603" i="5"/>
  <c r="F1520" i="5"/>
  <c r="F1479" i="5"/>
  <c r="F1563" i="5"/>
  <c r="F1730" i="5"/>
  <c r="F2221" i="5"/>
  <c r="F2355" i="5"/>
  <c r="F1699" i="5"/>
  <c r="F2485" i="5"/>
  <c r="F2113" i="5"/>
  <c r="F1529" i="5"/>
  <c r="F1949" i="5"/>
  <c r="F1623" i="5"/>
  <c r="F2070" i="5"/>
  <c r="F1403" i="5"/>
  <c r="F1674" i="5"/>
  <c r="F2166" i="5"/>
  <c r="F2391" i="5"/>
  <c r="F2366" i="5"/>
  <c r="F2255" i="5"/>
  <c r="F2172" i="5"/>
  <c r="F2111" i="5"/>
  <c r="F2013" i="5"/>
  <c r="F1922" i="5"/>
  <c r="F1789" i="5"/>
  <c r="F1710" i="5"/>
  <c r="F1622" i="5"/>
  <c r="F1569" i="5"/>
  <c r="F1514" i="5"/>
  <c r="F1470" i="5"/>
  <c r="F2350" i="5"/>
  <c r="F2211" i="5"/>
  <c r="F2082" i="5"/>
  <c r="F1988" i="5"/>
  <c r="F1880" i="5"/>
  <c r="F1733" i="5"/>
  <c r="F1621" i="5"/>
  <c r="F1553" i="5"/>
  <c r="F1509" i="5"/>
  <c r="F1444" i="5"/>
  <c r="F1499" i="5"/>
  <c r="F1642" i="5"/>
  <c r="F2380" i="5"/>
  <c r="F2210" i="5"/>
  <c r="F2052" i="5"/>
  <c r="F1908" i="5"/>
  <c r="F1894" i="5"/>
  <c r="F1723" i="5"/>
  <c r="F1592" i="5"/>
  <c r="F1488" i="5"/>
  <c r="F1423" i="5"/>
  <c r="F1515" i="5"/>
  <c r="F1577" i="5"/>
  <c r="F1748" i="5"/>
  <c r="F1991" i="5"/>
  <c r="C142" i="61"/>
  <c r="C140" i="50"/>
  <c r="M559" i="2"/>
  <c r="L173" i="40"/>
  <c r="L149" i="36"/>
  <c r="L129" i="38"/>
  <c r="L117" i="38"/>
  <c r="Q591" i="31"/>
  <c r="K557" i="39"/>
  <c r="K229" i="34"/>
  <c r="K179" i="34"/>
  <c r="L159" i="40"/>
  <c r="L231" i="31"/>
  <c r="L97" i="38"/>
  <c r="L580" i="35"/>
  <c r="L213" i="40"/>
  <c r="O441" i="40"/>
  <c r="O532" i="40"/>
  <c r="K536" i="39"/>
  <c r="L169" i="38"/>
  <c r="L161" i="38"/>
  <c r="K165" i="35"/>
  <c r="K157" i="35"/>
  <c r="L149" i="38"/>
  <c r="L189" i="38"/>
  <c r="L191" i="38" s="1"/>
  <c r="L215" i="38"/>
  <c r="L207" i="38"/>
  <c r="L203" i="38"/>
  <c r="M381" i="2"/>
  <c r="M410" i="2" s="1"/>
  <c r="P32" i="2"/>
  <c r="R32" i="2"/>
  <c r="K32" i="2"/>
  <c r="R54" i="34"/>
  <c r="S54" i="34"/>
  <c r="Q54" i="34"/>
  <c r="P38" i="34"/>
  <c r="P61" i="34" s="1"/>
  <c r="Q38" i="34"/>
  <c r="Q44" i="33"/>
  <c r="S44" i="33"/>
  <c r="P28" i="33"/>
  <c r="P61" i="33" s="1"/>
  <c r="S28" i="33"/>
  <c r="Q28" i="33"/>
  <c r="K32" i="32"/>
  <c r="K61" i="32" s="1"/>
  <c r="P32" i="32"/>
  <c r="M582" i="37"/>
  <c r="M245" i="37"/>
  <c r="N30" i="35"/>
  <c r="N20" i="35"/>
  <c r="N38" i="35"/>
  <c r="P54" i="31"/>
  <c r="P61" i="31" s="1"/>
  <c r="P582" i="31"/>
  <c r="Q582" i="31"/>
  <c r="Q44" i="31"/>
  <c r="Q56" i="31"/>
  <c r="Q24" i="31"/>
  <c r="Q48" i="31"/>
  <c r="Q28" i="31"/>
  <c r="Q32" i="31"/>
  <c r="S582" i="33"/>
  <c r="S20" i="33"/>
  <c r="K28" i="37"/>
  <c r="K44" i="37"/>
  <c r="K245" i="37"/>
  <c r="K322" i="37" s="1"/>
  <c r="K582" i="37"/>
  <c r="K32" i="37"/>
  <c r="K54" i="37"/>
  <c r="K36" i="37"/>
  <c r="K30" i="37"/>
  <c r="K24" i="37"/>
  <c r="K52" i="37"/>
  <c r="K22" i="37"/>
  <c r="K56" i="37"/>
  <c r="K46" i="37"/>
  <c r="K38" i="37"/>
  <c r="K582" i="35"/>
  <c r="K26" i="35"/>
  <c r="K22" i="35"/>
  <c r="K52" i="35"/>
  <c r="K46" i="35"/>
  <c r="K30" i="35"/>
  <c r="K28" i="35"/>
  <c r="K20" i="35"/>
  <c r="K38" i="35"/>
  <c r="K50" i="35"/>
  <c r="K245" i="35"/>
  <c r="K304" i="35" s="1"/>
  <c r="K54" i="35"/>
  <c r="K36" i="35"/>
  <c r="K58" i="33"/>
  <c r="K34" i="33"/>
  <c r="K582" i="33"/>
  <c r="K38" i="33"/>
  <c r="P26" i="2"/>
  <c r="P40" i="2"/>
  <c r="P44" i="2"/>
  <c r="P54" i="2"/>
  <c r="P58" i="2"/>
  <c r="P24" i="2"/>
  <c r="P50" i="2"/>
  <c r="P20" i="2"/>
  <c r="P46" i="2"/>
  <c r="P36" i="2"/>
  <c r="P28" i="2"/>
  <c r="K103" i="40"/>
  <c r="L127" i="40"/>
  <c r="L113" i="36"/>
  <c r="L197" i="36" s="1"/>
  <c r="L217" i="38"/>
  <c r="L105" i="38"/>
  <c r="L177" i="38" s="1"/>
  <c r="L175" i="38"/>
  <c r="L123" i="38"/>
  <c r="O177" i="33"/>
  <c r="L711" i="36"/>
  <c r="K480" i="2"/>
  <c r="K451" i="2"/>
  <c r="K435" i="2"/>
  <c r="K500" i="2"/>
  <c r="K403" i="2"/>
  <c r="K464" i="2"/>
  <c r="K371" i="2"/>
  <c r="K534" i="2"/>
  <c r="K355" i="2"/>
  <c r="K555" i="2"/>
  <c r="K123" i="40"/>
  <c r="L217" i="40"/>
  <c r="L227" i="38"/>
  <c r="L109" i="38"/>
  <c r="L181" i="38" s="1"/>
  <c r="O179" i="33"/>
  <c r="L131" i="38"/>
  <c r="L211" i="38"/>
  <c r="O553" i="40"/>
  <c r="O564" i="40" s="1"/>
  <c r="O229" i="34"/>
  <c r="P221" i="36"/>
  <c r="J561" i="39"/>
  <c r="Q179" i="34"/>
  <c r="L229" i="40"/>
  <c r="L101" i="36"/>
  <c r="L99" i="38"/>
  <c r="L171" i="38"/>
  <c r="L157" i="38"/>
  <c r="L221" i="38"/>
  <c r="L173" i="38"/>
  <c r="R177" i="30"/>
  <c r="M561" i="2"/>
  <c r="M555" i="2"/>
  <c r="J559" i="30"/>
  <c r="K557" i="31"/>
  <c r="J561" i="32"/>
  <c r="K229" i="35"/>
  <c r="J54" i="34"/>
  <c r="P167" i="44" s="1"/>
  <c r="K26" i="33"/>
  <c r="J32" i="2"/>
  <c r="K156" i="44" s="1"/>
  <c r="F2313" i="5"/>
  <c r="L227" i="32"/>
  <c r="O181" i="39"/>
  <c r="J54" i="31"/>
  <c r="M167" i="44" s="1"/>
  <c r="J50" i="31"/>
  <c r="M165" i="44" s="1"/>
  <c r="J42" i="31"/>
  <c r="M161" i="44" s="1"/>
  <c r="J30" i="31"/>
  <c r="M155" i="44" s="1"/>
  <c r="P38" i="2"/>
  <c r="K680" i="34"/>
  <c r="R181" i="30"/>
  <c r="J405" i="30"/>
  <c r="J546" i="30"/>
  <c r="P555" i="32"/>
  <c r="O211" i="34"/>
  <c r="Q559" i="35"/>
  <c r="Q564" i="35" s="1"/>
  <c r="R183" i="36"/>
  <c r="L229" i="37"/>
  <c r="K221" i="39"/>
  <c r="M553" i="2"/>
  <c r="R231" i="30"/>
  <c r="L714" i="40"/>
  <c r="P243" i="40"/>
  <c r="P71" i="40"/>
  <c r="O173" i="39"/>
  <c r="K173" i="39"/>
  <c r="O157" i="39"/>
  <c r="K157" i="39"/>
  <c r="M173" i="37"/>
  <c r="M157" i="37"/>
  <c r="L157" i="37"/>
  <c r="L161" i="34"/>
  <c r="M161" i="34"/>
  <c r="K215" i="34"/>
  <c r="M215" i="34"/>
  <c r="K207" i="34"/>
  <c r="M207" i="34"/>
  <c r="M203" i="34"/>
  <c r="K203" i="34"/>
  <c r="M183" i="30"/>
  <c r="R183" i="30"/>
  <c r="S165" i="30"/>
  <c r="R165" i="30"/>
  <c r="K512" i="2"/>
  <c r="M512" i="2"/>
  <c r="M548" i="2" s="1"/>
  <c r="O512" i="2"/>
  <c r="O548" i="2" s="1"/>
  <c r="R86" i="16"/>
  <c r="P86" i="16"/>
  <c r="N86" i="16"/>
  <c r="U86" i="16"/>
  <c r="R580" i="33"/>
  <c r="R71" i="33"/>
  <c r="R243" i="33"/>
  <c r="K225" i="34"/>
  <c r="L225" i="34"/>
  <c r="J555" i="34"/>
  <c r="J580" i="35"/>
  <c r="J71" i="35"/>
  <c r="L712" i="36"/>
  <c r="N580" i="36"/>
  <c r="N71" i="36"/>
  <c r="N243" i="36"/>
  <c r="M211" i="37"/>
  <c r="L211" i="37"/>
  <c r="J559" i="37"/>
  <c r="J526" i="35"/>
  <c r="Q269" i="44" s="1"/>
  <c r="J363" i="35"/>
  <c r="Q224" i="44" s="1"/>
  <c r="J375" i="35"/>
  <c r="Q230" i="44" s="1"/>
  <c r="J524" i="35"/>
  <c r="Q268" i="44" s="1"/>
  <c r="J373" i="35"/>
  <c r="Q229" i="44" s="1"/>
  <c r="O682" i="31"/>
  <c r="K670" i="36"/>
  <c r="N662" i="39"/>
  <c r="M500" i="31"/>
  <c r="O668" i="31"/>
  <c r="O658" i="37"/>
  <c r="O674" i="37"/>
  <c r="R648" i="38"/>
  <c r="K674" i="36"/>
  <c r="R658" i="38"/>
  <c r="R682" i="38"/>
  <c r="O662" i="37"/>
  <c r="N672" i="39"/>
  <c r="Q123" i="30"/>
  <c r="K676" i="36"/>
  <c r="Q385" i="2"/>
  <c r="Q410" i="2" s="1"/>
  <c r="L109" i="39"/>
  <c r="L181" i="39" s="1"/>
  <c r="K225" i="33"/>
  <c r="L86" i="16"/>
  <c r="C86" i="50"/>
  <c r="L93" i="16"/>
  <c r="L369" i="32"/>
  <c r="L343" i="32"/>
  <c r="L546" i="32"/>
  <c r="L548" i="32" s="1"/>
  <c r="L557" i="32"/>
  <c r="L383" i="32"/>
  <c r="L453" i="32"/>
  <c r="L458" i="32" s="1"/>
  <c r="K227" i="31"/>
  <c r="M219" i="30"/>
  <c r="M217" i="30"/>
  <c r="M151" i="30"/>
  <c r="M229" i="30"/>
  <c r="M147" i="30"/>
  <c r="M189" i="30"/>
  <c r="M191" i="30" s="1"/>
  <c r="M163" i="30"/>
  <c r="O209" i="36"/>
  <c r="O123" i="36"/>
  <c r="O223" i="36"/>
  <c r="O119" i="36"/>
  <c r="O215" i="36"/>
  <c r="O225" i="36"/>
  <c r="O175" i="36"/>
  <c r="O117" i="36"/>
  <c r="O131" i="36"/>
  <c r="O129" i="36"/>
  <c r="J580" i="2"/>
  <c r="J243" i="2"/>
  <c r="J71" i="2"/>
  <c r="M199" i="39"/>
  <c r="L87" i="39"/>
  <c r="U58" i="44" s="1"/>
  <c r="O658" i="31"/>
  <c r="R650" i="35"/>
  <c r="N686" i="39"/>
  <c r="M542" i="31"/>
  <c r="M548" i="31" s="1"/>
  <c r="O662" i="31"/>
  <c r="K664" i="36"/>
  <c r="K688" i="36"/>
  <c r="K650" i="36"/>
  <c r="P654" i="40"/>
  <c r="N648" i="39"/>
  <c r="R646" i="35"/>
  <c r="K652" i="36"/>
  <c r="N682" i="39"/>
  <c r="L680" i="35"/>
  <c r="N652" i="39"/>
  <c r="N692" i="39"/>
  <c r="L163" i="39"/>
  <c r="Q85" i="16"/>
  <c r="U93" i="16"/>
  <c r="L711" i="30"/>
  <c r="S111" i="34"/>
  <c r="S231" i="34" s="1"/>
  <c r="S123" i="34"/>
  <c r="K145" i="33"/>
  <c r="K111" i="33"/>
  <c r="K231" i="33" s="1"/>
  <c r="K147" i="33"/>
  <c r="M195" i="37"/>
  <c r="M213" i="37"/>
  <c r="M169" i="37"/>
  <c r="M167" i="37"/>
  <c r="M215" i="37"/>
  <c r="M183" i="37"/>
  <c r="M163" i="37"/>
  <c r="M145" i="37"/>
  <c r="M207" i="37"/>
  <c r="M223" i="37"/>
  <c r="M161" i="37"/>
  <c r="M171" i="37"/>
  <c r="C187" i="61"/>
  <c r="C189" i="50"/>
  <c r="K229" i="2"/>
  <c r="N277" i="39"/>
  <c r="M291" i="31"/>
  <c r="K662" i="36"/>
  <c r="N654" i="39"/>
  <c r="O686" i="31"/>
  <c r="L668" i="35"/>
  <c r="K690" i="36"/>
  <c r="R650" i="38"/>
  <c r="R674" i="38"/>
  <c r="Q163" i="30"/>
  <c r="L646" i="35"/>
  <c r="K692" i="36"/>
  <c r="N658" i="39"/>
  <c r="P676" i="40"/>
  <c r="R686" i="38"/>
  <c r="L205" i="39"/>
  <c r="V85" i="16"/>
  <c r="K167" i="33"/>
  <c r="W85" i="16"/>
  <c r="O93" i="16"/>
  <c r="O86" i="16"/>
  <c r="O231" i="33"/>
  <c r="M217" i="37"/>
  <c r="M219" i="37"/>
  <c r="C125" i="61"/>
  <c r="C123" i="50"/>
  <c r="C154" i="50"/>
  <c r="C156" i="61"/>
  <c r="C196" i="50"/>
  <c r="C194" i="61"/>
  <c r="J476" i="35"/>
  <c r="Q287" i="44" s="1"/>
  <c r="M650" i="31"/>
  <c r="S658" i="31"/>
  <c r="O674" i="31"/>
  <c r="N678" i="39"/>
  <c r="Q670" i="2"/>
  <c r="K680" i="36"/>
  <c r="R664" i="38"/>
  <c r="L692" i="35"/>
  <c r="K666" i="36"/>
  <c r="O660" i="37"/>
  <c r="N664" i="39"/>
  <c r="K668" i="36"/>
  <c r="N650" i="39"/>
  <c r="Q83" i="30"/>
  <c r="N668" i="39"/>
  <c r="N684" i="39"/>
  <c r="R646" i="38"/>
  <c r="J22" i="40"/>
  <c r="V151" i="44" s="1"/>
  <c r="O534" i="31"/>
  <c r="O548" i="31" s="1"/>
  <c r="S115" i="34"/>
  <c r="J22" i="2"/>
  <c r="K151" i="44" s="1"/>
  <c r="Q167" i="30"/>
  <c r="L117" i="39"/>
  <c r="Q87" i="30"/>
  <c r="K181" i="32"/>
  <c r="W86" i="16"/>
  <c r="M149" i="37"/>
  <c r="M86" i="16"/>
  <c r="P243" i="2"/>
  <c r="P580" i="2"/>
  <c r="O85" i="16"/>
  <c r="T85" i="16"/>
  <c r="N85" i="16"/>
  <c r="M85" i="16"/>
  <c r="M93" i="16"/>
  <c r="P93" i="16"/>
  <c r="R93" i="16"/>
  <c r="N93" i="16"/>
  <c r="T93" i="16"/>
  <c r="S93" i="16"/>
  <c r="Q93" i="16"/>
  <c r="W93" i="16"/>
  <c r="P553" i="30"/>
  <c r="M553" i="30"/>
  <c r="L712" i="31"/>
  <c r="N580" i="31"/>
  <c r="L580" i="33"/>
  <c r="L71" i="33"/>
  <c r="L711" i="33"/>
  <c r="L243" i="33"/>
  <c r="L714" i="34"/>
  <c r="P243" i="34"/>
  <c r="P580" i="34"/>
  <c r="P71" i="34"/>
  <c r="M211" i="34"/>
  <c r="L211" i="34"/>
  <c r="K211" i="34"/>
  <c r="L227" i="34"/>
  <c r="M227" i="34"/>
  <c r="K227" i="34"/>
  <c r="L708" i="36"/>
  <c r="J580" i="36"/>
  <c r="J71" i="36"/>
  <c r="K71" i="37"/>
  <c r="L709" i="37"/>
  <c r="J538" i="37"/>
  <c r="L714" i="39"/>
  <c r="P243" i="39"/>
  <c r="P580" i="39"/>
  <c r="C184" i="61"/>
  <c r="C186" i="50"/>
  <c r="Z352" i="17"/>
  <c r="Q275" i="40"/>
  <c r="Q289" i="40"/>
  <c r="J385" i="35"/>
  <c r="Q235" i="44" s="1"/>
  <c r="O650" i="31"/>
  <c r="S674" i="31"/>
  <c r="S646" i="36"/>
  <c r="S678" i="36"/>
  <c r="K686" i="36"/>
  <c r="N670" i="39"/>
  <c r="M373" i="31"/>
  <c r="M410" i="31" s="1"/>
  <c r="O676" i="31"/>
  <c r="O682" i="37"/>
  <c r="R656" i="38"/>
  <c r="K682" i="36"/>
  <c r="Q107" i="30"/>
  <c r="Q179" i="30" s="1"/>
  <c r="S119" i="39"/>
  <c r="K684" i="36"/>
  <c r="S129" i="39"/>
  <c r="P648" i="40"/>
  <c r="Q195" i="32"/>
  <c r="S225" i="34"/>
  <c r="S113" i="39"/>
  <c r="S197" i="39" s="1"/>
  <c r="S199" i="39" s="1"/>
  <c r="L181" i="32"/>
  <c r="V86" i="16"/>
  <c r="P85" i="16"/>
  <c r="R85" i="16"/>
  <c r="O145" i="38"/>
  <c r="O213" i="38"/>
  <c r="O147" i="38"/>
  <c r="P71" i="2"/>
  <c r="K227" i="2"/>
  <c r="K89" i="2"/>
  <c r="K83" i="2"/>
  <c r="K223" i="2"/>
  <c r="K205" i="2"/>
  <c r="K85" i="2"/>
  <c r="C109" i="50"/>
  <c r="C111" i="61"/>
  <c r="C130" i="61"/>
  <c r="C128" i="50"/>
  <c r="C201" i="50"/>
  <c r="C199" i="61"/>
  <c r="K231" i="34"/>
  <c r="N48" i="2"/>
  <c r="J555" i="30"/>
  <c r="J561" i="35"/>
  <c r="J559" i="36"/>
  <c r="J555" i="37"/>
  <c r="J500" i="40"/>
  <c r="V299" i="44" s="1"/>
  <c r="J500" i="32"/>
  <c r="N299" i="44" s="1"/>
  <c r="J490" i="2"/>
  <c r="K294" i="44" s="1"/>
  <c r="K285" i="35"/>
  <c r="M486" i="2"/>
  <c r="R470" i="2"/>
  <c r="O490" i="40"/>
  <c r="Q474" i="40"/>
  <c r="M486" i="39"/>
  <c r="L470" i="39"/>
  <c r="N20" i="39"/>
  <c r="P486" i="38"/>
  <c r="K470" i="38"/>
  <c r="M498" i="37"/>
  <c r="P482" i="37"/>
  <c r="P472" i="36"/>
  <c r="O494" i="35"/>
  <c r="L478" i="35"/>
  <c r="M494" i="34"/>
  <c r="Q478" i="34"/>
  <c r="S500" i="33"/>
  <c r="S484" i="33"/>
  <c r="S468" i="33"/>
  <c r="O472" i="32"/>
  <c r="S490" i="31"/>
  <c r="R474" i="31"/>
  <c r="O22" i="31"/>
  <c r="O61" i="31" s="1"/>
  <c r="N488" i="31"/>
  <c r="F1893" i="5"/>
  <c r="F1870" i="5"/>
  <c r="Q177" i="36"/>
  <c r="L231" i="37"/>
  <c r="P229" i="37"/>
  <c r="P234" i="37" s="1"/>
  <c r="K48" i="2"/>
  <c r="K149" i="34"/>
  <c r="K153" i="34" s="1"/>
  <c r="J555" i="32"/>
  <c r="O559" i="32"/>
  <c r="Q555" i="33"/>
  <c r="M223" i="34"/>
  <c r="R553" i="34"/>
  <c r="M225" i="37"/>
  <c r="J555" i="39"/>
  <c r="N555" i="40"/>
  <c r="S48" i="2"/>
  <c r="S61" i="2" s="1"/>
  <c r="M559" i="35"/>
  <c r="M564" i="35" s="1"/>
  <c r="K591" i="36"/>
  <c r="L48" i="2"/>
  <c r="L149" i="37"/>
  <c r="L153" i="37" s="1"/>
  <c r="J561" i="31"/>
  <c r="R189" i="34"/>
  <c r="R191" i="34" s="1"/>
  <c r="J555" i="36"/>
  <c r="N103" i="31"/>
  <c r="M73" i="44" s="1"/>
  <c r="K277" i="40"/>
  <c r="M273" i="40"/>
  <c r="Q300" i="38"/>
  <c r="K498" i="2"/>
  <c r="R482" i="2"/>
  <c r="O466" i="2"/>
  <c r="N486" i="40"/>
  <c r="R470" i="40"/>
  <c r="P498" i="39"/>
  <c r="L482" i="39"/>
  <c r="O466" i="39"/>
  <c r="O498" i="38"/>
  <c r="L482" i="38"/>
  <c r="O466" i="38"/>
  <c r="R494" i="37"/>
  <c r="P478" i="37"/>
  <c r="L500" i="36"/>
  <c r="O484" i="36"/>
  <c r="K468" i="36"/>
  <c r="P490" i="35"/>
  <c r="Q474" i="35"/>
  <c r="M490" i="34"/>
  <c r="M474" i="34"/>
  <c r="Q496" i="33"/>
  <c r="M480" i="33"/>
  <c r="J464" i="33"/>
  <c r="O281" i="44" s="1"/>
  <c r="K500" i="32"/>
  <c r="K484" i="32"/>
  <c r="O468" i="32"/>
  <c r="K486" i="31"/>
  <c r="P470" i="31"/>
  <c r="S500" i="30"/>
  <c r="O484" i="30"/>
  <c r="O468" i="30"/>
  <c r="M223" i="38"/>
  <c r="M234" i="38" s="1"/>
  <c r="R48" i="2"/>
  <c r="R225" i="30"/>
  <c r="R227" i="37"/>
  <c r="J486" i="33"/>
  <c r="O292" i="44" s="1"/>
  <c r="J480" i="37"/>
  <c r="S289" i="44" s="1"/>
  <c r="J393" i="33"/>
  <c r="O239" i="44" s="1"/>
  <c r="Q559" i="34"/>
  <c r="J559" i="2"/>
  <c r="J561" i="30"/>
  <c r="J555" i="31"/>
  <c r="J559" i="33"/>
  <c r="J561" i="37"/>
  <c r="J399" i="39"/>
  <c r="J559" i="40"/>
  <c r="N115" i="36"/>
  <c r="R79" i="44" s="1"/>
  <c r="P263" i="37"/>
  <c r="M279" i="33"/>
  <c r="K275" i="33"/>
  <c r="S285" i="2"/>
  <c r="K589" i="33"/>
  <c r="K644" i="31"/>
  <c r="K695" i="31" s="1"/>
  <c r="V252" i="17"/>
  <c r="I157" i="2"/>
  <c r="G157" i="2" s="1"/>
  <c r="I97" i="31"/>
  <c r="G97" i="31" s="1"/>
  <c r="S437" i="2"/>
  <c r="M48" i="2"/>
  <c r="M61" i="2" s="1"/>
  <c r="O231" i="34"/>
  <c r="P183" i="38"/>
  <c r="S318" i="36"/>
  <c r="K324" i="35"/>
  <c r="S326" i="33"/>
  <c r="O181" i="33"/>
  <c r="R181" i="33"/>
  <c r="L181" i="33"/>
  <c r="Q181" i="33"/>
  <c r="K181" i="33"/>
  <c r="M181" i="33"/>
  <c r="S181" i="33"/>
  <c r="P149" i="39"/>
  <c r="U102" i="44" s="1"/>
  <c r="P149" i="36"/>
  <c r="R102" i="44" s="1"/>
  <c r="M153" i="39"/>
  <c r="F2134" i="5"/>
  <c r="F2476" i="5"/>
  <c r="F1747" i="5"/>
  <c r="F1807" i="5"/>
  <c r="F2344" i="5"/>
  <c r="F1840" i="5"/>
  <c r="F1970" i="5"/>
  <c r="F2209" i="5"/>
  <c r="F1746" i="5"/>
  <c r="F2632" i="5"/>
  <c r="F2174" i="5"/>
  <c r="F2171" i="5"/>
  <c r="F2191" i="5"/>
  <c r="F1983" i="5"/>
  <c r="F1568" i="5"/>
  <c r="F2594" i="5"/>
  <c r="F1794" i="5"/>
  <c r="F2133" i="5"/>
  <c r="F2298" i="5"/>
  <c r="F2022" i="5"/>
  <c r="F2130" i="5"/>
  <c r="F1598" i="5"/>
  <c r="F1920" i="5"/>
  <c r="F2066" i="5"/>
  <c r="F2624" i="5"/>
  <c r="F1564" i="5"/>
  <c r="F2118" i="5"/>
  <c r="L472" i="36"/>
  <c r="S472" i="36"/>
  <c r="P482" i="38"/>
  <c r="Q498" i="37"/>
  <c r="R496" i="33"/>
  <c r="N498" i="38"/>
  <c r="N500" i="32"/>
  <c r="Q500" i="32"/>
  <c r="Q500" i="30"/>
  <c r="M490" i="40"/>
  <c r="O490" i="31"/>
  <c r="N500" i="33"/>
  <c r="N468" i="33"/>
  <c r="O484" i="33"/>
  <c r="L468" i="33"/>
  <c r="L480" i="33"/>
  <c r="P482" i="39"/>
  <c r="K466" i="38"/>
  <c r="S470" i="31"/>
  <c r="S464" i="33"/>
  <c r="P486" i="40"/>
  <c r="L474" i="35"/>
  <c r="L490" i="34"/>
  <c r="N472" i="30"/>
  <c r="O486" i="38"/>
  <c r="K474" i="40"/>
  <c r="N474" i="40"/>
  <c r="K466" i="39"/>
  <c r="K498" i="39"/>
  <c r="K486" i="40"/>
  <c r="L466" i="37"/>
  <c r="L494" i="37"/>
  <c r="O500" i="36"/>
  <c r="L478" i="37"/>
  <c r="K474" i="35"/>
  <c r="L470" i="40"/>
  <c r="L486" i="2"/>
  <c r="Q482" i="2"/>
  <c r="L498" i="2"/>
  <c r="M498" i="39"/>
  <c r="M484" i="30"/>
  <c r="M498" i="2"/>
  <c r="M468" i="36"/>
  <c r="Q490" i="34"/>
  <c r="M500" i="36"/>
  <c r="M472" i="36"/>
  <c r="R472" i="36"/>
  <c r="J466" i="2"/>
  <c r="K282" i="44" s="1"/>
  <c r="J470" i="39"/>
  <c r="U284" i="44" s="1"/>
  <c r="Q486" i="40"/>
  <c r="S486" i="39"/>
  <c r="N478" i="35"/>
  <c r="S474" i="31"/>
  <c r="P464" i="33"/>
  <c r="J486" i="31"/>
  <c r="M292" i="44" s="1"/>
  <c r="P490" i="34"/>
  <c r="P494" i="34"/>
  <c r="S490" i="40"/>
  <c r="R480" i="33"/>
  <c r="P466" i="37"/>
  <c r="N472" i="32"/>
  <c r="Q466" i="39"/>
  <c r="Q478" i="35"/>
  <c r="S484" i="36"/>
  <c r="N470" i="39"/>
  <c r="N486" i="39"/>
  <c r="R486" i="38"/>
  <c r="N478" i="37"/>
  <c r="N466" i="37"/>
  <c r="O482" i="39"/>
  <c r="R474" i="40"/>
  <c r="R486" i="40"/>
  <c r="L498" i="39"/>
  <c r="O478" i="37"/>
  <c r="P494" i="35"/>
  <c r="R478" i="35"/>
  <c r="O478" i="35"/>
  <c r="R472" i="32"/>
  <c r="R474" i="34"/>
  <c r="M474" i="35"/>
  <c r="M490" i="35"/>
  <c r="L474" i="40"/>
  <c r="L494" i="35"/>
  <c r="K496" i="33"/>
  <c r="K500" i="33"/>
  <c r="L478" i="34"/>
  <c r="K474" i="31"/>
  <c r="O494" i="34"/>
  <c r="N490" i="40"/>
  <c r="K486" i="39"/>
  <c r="O486" i="40"/>
  <c r="M490" i="31"/>
  <c r="K494" i="34"/>
  <c r="L498" i="37"/>
  <c r="K484" i="30"/>
  <c r="O468" i="36"/>
  <c r="L466" i="38"/>
  <c r="O490" i="34"/>
  <c r="L500" i="30"/>
  <c r="S478" i="34"/>
  <c r="M472" i="32"/>
  <c r="O484" i="32"/>
  <c r="J474" i="40"/>
  <c r="V286" i="44" s="1"/>
  <c r="M500" i="33"/>
  <c r="M464" i="33"/>
  <c r="O486" i="2"/>
  <c r="M466" i="37"/>
  <c r="Q498" i="2"/>
  <c r="Q472" i="30"/>
  <c r="Q468" i="33"/>
  <c r="Q484" i="33"/>
  <c r="Q490" i="35"/>
  <c r="Q484" i="36"/>
  <c r="Q472" i="36"/>
  <c r="M472" i="30"/>
  <c r="O500" i="32"/>
  <c r="R484" i="30"/>
  <c r="Q470" i="38"/>
  <c r="Q482" i="38"/>
  <c r="Q470" i="40"/>
  <c r="S466" i="37"/>
  <c r="Q498" i="39"/>
  <c r="P466" i="2"/>
  <c r="S500" i="32"/>
  <c r="S472" i="30"/>
  <c r="S486" i="2"/>
  <c r="S498" i="2"/>
  <c r="P480" i="33"/>
  <c r="P498" i="38"/>
  <c r="R470" i="31"/>
  <c r="S474" i="40"/>
  <c r="Q468" i="32"/>
  <c r="J496" i="33"/>
  <c r="O297" i="44" s="1"/>
  <c r="Q468" i="30"/>
  <c r="M500" i="32"/>
  <c r="N498" i="39"/>
  <c r="R498" i="39"/>
  <c r="N494" i="34"/>
  <c r="N503" i="34" s="1"/>
  <c r="N498" i="37"/>
  <c r="O486" i="39"/>
  <c r="O468" i="33"/>
  <c r="R466" i="2"/>
  <c r="L484" i="33"/>
  <c r="R494" i="35"/>
  <c r="R474" i="35"/>
  <c r="R484" i="32"/>
  <c r="R468" i="32"/>
  <c r="K486" i="38"/>
  <c r="S486" i="40"/>
  <c r="M478" i="35"/>
  <c r="P490" i="40"/>
  <c r="P470" i="40"/>
  <c r="K484" i="33"/>
  <c r="K480" i="33"/>
  <c r="L494" i="34"/>
  <c r="R466" i="37"/>
  <c r="K494" i="35"/>
  <c r="L468" i="30"/>
  <c r="N470" i="40"/>
  <c r="Q494" i="37"/>
  <c r="Q482" i="37"/>
  <c r="S468" i="36"/>
  <c r="K468" i="30"/>
  <c r="L484" i="30"/>
  <c r="Q466" i="37"/>
  <c r="M482" i="39"/>
  <c r="S486" i="38"/>
  <c r="O498" i="2"/>
  <c r="J478" i="35"/>
  <c r="Q288" i="44" s="1"/>
  <c r="M468" i="30"/>
  <c r="M482" i="37"/>
  <c r="M498" i="38"/>
  <c r="M470" i="39"/>
  <c r="Q474" i="31"/>
  <c r="Q464" i="33"/>
  <c r="P500" i="32"/>
  <c r="O470" i="2"/>
  <c r="R500" i="30"/>
  <c r="J500" i="36"/>
  <c r="R299" i="44" s="1"/>
  <c r="J472" i="36"/>
  <c r="R285" i="44" s="1"/>
  <c r="Q490" i="40"/>
  <c r="S482" i="39"/>
  <c r="S478" i="37"/>
  <c r="P486" i="31"/>
  <c r="Q486" i="39"/>
  <c r="L484" i="36"/>
  <c r="P498" i="2"/>
  <c r="S478" i="35"/>
  <c r="S482" i="2"/>
  <c r="S500" i="36"/>
  <c r="O500" i="30"/>
  <c r="P500" i="33"/>
  <c r="P468" i="33"/>
  <c r="R486" i="31"/>
  <c r="N474" i="31"/>
  <c r="P474" i="34"/>
  <c r="S470" i="38"/>
  <c r="R500" i="33"/>
  <c r="R468" i="33"/>
  <c r="P494" i="37"/>
  <c r="N470" i="38"/>
  <c r="N468" i="32"/>
  <c r="Q490" i="31"/>
  <c r="Q486" i="31"/>
  <c r="M474" i="40"/>
  <c r="R470" i="39"/>
  <c r="N482" i="37"/>
  <c r="O500" i="33"/>
  <c r="L466" i="39"/>
  <c r="L464" i="33"/>
  <c r="O466" i="37"/>
  <c r="P466" i="39"/>
  <c r="R490" i="35"/>
  <c r="R500" i="32"/>
  <c r="K482" i="38"/>
  <c r="R494" i="34"/>
  <c r="K464" i="33"/>
  <c r="N468" i="30"/>
  <c r="P484" i="36"/>
  <c r="L474" i="34"/>
  <c r="N482" i="2"/>
  <c r="K490" i="35"/>
  <c r="O474" i="40"/>
  <c r="Q466" i="2"/>
  <c r="P472" i="32"/>
  <c r="K486" i="2"/>
  <c r="L474" i="31"/>
  <c r="L482" i="37"/>
  <c r="S468" i="30"/>
  <c r="P472" i="30"/>
  <c r="Q470" i="2"/>
  <c r="Q486" i="2"/>
  <c r="M478" i="37"/>
  <c r="M484" i="36"/>
  <c r="M466" i="2"/>
  <c r="S474" i="34"/>
  <c r="S494" i="37"/>
  <c r="M466" i="38"/>
  <c r="K482" i="2"/>
  <c r="J470" i="2"/>
  <c r="K284" i="44" s="1"/>
  <c r="Q498" i="38"/>
  <c r="N474" i="35"/>
  <c r="P474" i="31"/>
  <c r="Q470" i="39"/>
  <c r="P486" i="2"/>
  <c r="P496" i="33"/>
  <c r="P484" i="33"/>
  <c r="N470" i="31"/>
  <c r="N490" i="31"/>
  <c r="P478" i="34"/>
  <c r="J468" i="33"/>
  <c r="O283" i="44" s="1"/>
  <c r="R484" i="33"/>
  <c r="N484" i="32"/>
  <c r="Q470" i="31"/>
  <c r="Q484" i="30"/>
  <c r="N482" i="39"/>
  <c r="R482" i="39"/>
  <c r="P486" i="39"/>
  <c r="K484" i="36"/>
  <c r="R490" i="34"/>
  <c r="M468" i="32"/>
  <c r="S496" i="33"/>
  <c r="P468" i="36"/>
  <c r="L490" i="40"/>
  <c r="L490" i="35"/>
  <c r="R482" i="37"/>
  <c r="R478" i="37"/>
  <c r="O470" i="38"/>
  <c r="K490" i="31"/>
  <c r="K470" i="31"/>
  <c r="L486" i="38"/>
  <c r="L472" i="30"/>
  <c r="L482" i="2"/>
  <c r="O474" i="34"/>
  <c r="K500" i="30"/>
  <c r="S468" i="32"/>
  <c r="P484" i="30"/>
  <c r="L466" i="2"/>
  <c r="M474" i="31"/>
  <c r="M478" i="34"/>
  <c r="Q480" i="33"/>
  <c r="Q474" i="34"/>
  <c r="M494" i="37"/>
  <c r="K468" i="32"/>
  <c r="Q500" i="33"/>
  <c r="Q494" i="34"/>
  <c r="M482" i="2"/>
  <c r="L484" i="32"/>
  <c r="R500" i="36"/>
  <c r="J466" i="37"/>
  <c r="S282" i="44" s="1"/>
  <c r="Q486" i="38"/>
  <c r="S482" i="37"/>
  <c r="P490" i="31"/>
  <c r="P482" i="2"/>
  <c r="S474" i="35"/>
  <c r="P466" i="38"/>
  <c r="N486" i="31"/>
  <c r="N482" i="38"/>
  <c r="S482" i="38"/>
  <c r="O486" i="31"/>
  <c r="R486" i="39"/>
  <c r="R470" i="38"/>
  <c r="R498" i="38"/>
  <c r="O480" i="33"/>
  <c r="O496" i="33"/>
  <c r="L500" i="33"/>
  <c r="O498" i="37"/>
  <c r="K472" i="36"/>
  <c r="R478" i="34"/>
  <c r="N486" i="2"/>
  <c r="K490" i="40"/>
  <c r="K478" i="34"/>
  <c r="N466" i="2"/>
  <c r="S494" i="34"/>
  <c r="Q304" i="39"/>
  <c r="M312" i="39"/>
  <c r="N304" i="39"/>
  <c r="J326" i="40"/>
  <c r="V208" i="44" s="1"/>
  <c r="J306" i="34"/>
  <c r="P198" i="44" s="1"/>
  <c r="N306" i="34"/>
  <c r="R312" i="39"/>
  <c r="Q316" i="37"/>
  <c r="L304" i="39"/>
  <c r="J298" i="39"/>
  <c r="U194" i="44" s="1"/>
  <c r="Q298" i="39"/>
  <c r="M285" i="37"/>
  <c r="R255" i="36"/>
  <c r="S275" i="35"/>
  <c r="K285" i="33"/>
  <c r="L281" i="33"/>
  <c r="M273" i="33"/>
  <c r="N279" i="31"/>
  <c r="J257" i="30"/>
  <c r="L174" i="44" s="1"/>
  <c r="O273" i="35"/>
  <c r="R281" i="2"/>
  <c r="M271" i="32"/>
  <c r="N273" i="38"/>
  <c r="C157" i="61"/>
  <c r="C136" i="61"/>
  <c r="C118" i="50"/>
  <c r="K320" i="2"/>
  <c r="J320" i="2"/>
  <c r="K205" i="44" s="1"/>
  <c r="S318" i="33"/>
  <c r="N300" i="35"/>
  <c r="J326" i="33"/>
  <c r="O208" i="44" s="1"/>
  <c r="N326" i="36"/>
  <c r="M310" i="36"/>
  <c r="L310" i="36"/>
  <c r="L326" i="36"/>
  <c r="Q318" i="36"/>
  <c r="M326" i="33"/>
  <c r="L310" i="33"/>
  <c r="L316" i="30"/>
  <c r="J310" i="33"/>
  <c r="O200" i="44" s="1"/>
  <c r="K310" i="36"/>
  <c r="J326" i="36"/>
  <c r="R208" i="44" s="1"/>
  <c r="L328" i="2"/>
  <c r="S324" i="35"/>
  <c r="K324" i="30"/>
  <c r="J318" i="36"/>
  <c r="R204" i="44" s="1"/>
  <c r="K318" i="36"/>
  <c r="J324" i="35"/>
  <c r="Q207" i="44" s="1"/>
  <c r="K300" i="35"/>
  <c r="K328" i="2"/>
  <c r="P310" i="33"/>
  <c r="M318" i="36"/>
  <c r="O328" i="2"/>
  <c r="Q310" i="36"/>
  <c r="N310" i="33"/>
  <c r="P310" i="36"/>
  <c r="R318" i="36"/>
  <c r="J328" i="2"/>
  <c r="K209" i="44" s="1"/>
  <c r="L326" i="33"/>
  <c r="Q324" i="35"/>
  <c r="M328" i="2"/>
  <c r="K326" i="36"/>
  <c r="K332" i="35"/>
  <c r="L332" i="35"/>
  <c r="R326" i="33"/>
  <c r="S320" i="2"/>
  <c r="Q328" i="2"/>
  <c r="L320" i="2"/>
  <c r="Q318" i="33"/>
  <c r="Q332" i="35"/>
  <c r="O310" i="36"/>
  <c r="N318" i="36"/>
  <c r="O326" i="33"/>
  <c r="K312" i="2"/>
  <c r="R318" i="33"/>
  <c r="Q324" i="30"/>
  <c r="S310" i="36"/>
  <c r="K326" i="33"/>
  <c r="O326" i="36"/>
  <c r="S324" i="30"/>
  <c r="S332" i="35"/>
  <c r="S328" i="2"/>
  <c r="S326" i="36"/>
  <c r="M310" i="33"/>
  <c r="Q326" i="33"/>
  <c r="M318" i="33"/>
  <c r="S310" i="33"/>
  <c r="J310" i="36"/>
  <c r="R200" i="44" s="1"/>
  <c r="P320" i="2"/>
  <c r="J318" i="33"/>
  <c r="O204" i="44" s="1"/>
  <c r="L22" i="31"/>
  <c r="Q22" i="37"/>
  <c r="Q61" i="37" s="1"/>
  <c r="O22" i="37"/>
  <c r="N22" i="31"/>
  <c r="N61" i="31" s="1"/>
  <c r="K20" i="39"/>
  <c r="K22" i="31"/>
  <c r="R20" i="39"/>
  <c r="Q20" i="39"/>
  <c r="Q61" i="39" s="1"/>
  <c r="P20" i="39"/>
  <c r="P61" i="39" s="1"/>
  <c r="P22" i="37"/>
  <c r="P61" i="37" s="1"/>
  <c r="L22" i="37"/>
  <c r="S22" i="31"/>
  <c r="S20" i="39"/>
  <c r="S22" i="37"/>
  <c r="S61" i="37" s="1"/>
  <c r="F2748" i="5"/>
  <c r="C19" i="61"/>
  <c r="K94" i="17"/>
  <c r="K132" i="17"/>
  <c r="P199" i="2"/>
  <c r="G227" i="37"/>
  <c r="L199" i="30"/>
  <c r="R211" i="37"/>
  <c r="G99" i="40"/>
  <c r="J546" i="39"/>
  <c r="L87" i="2"/>
  <c r="K58" i="44" s="1"/>
  <c r="J199" i="34"/>
  <c r="J538" i="39"/>
  <c r="J383" i="35"/>
  <c r="Q234" i="44" s="1"/>
  <c r="J488" i="34"/>
  <c r="P293" i="44" s="1"/>
  <c r="J425" i="39"/>
  <c r="U245" i="44" s="1"/>
  <c r="J383" i="37"/>
  <c r="S234" i="44" s="1"/>
  <c r="N306" i="37"/>
  <c r="G253" i="34"/>
  <c r="L316" i="38"/>
  <c r="G345" i="40"/>
  <c r="K304" i="38"/>
  <c r="N488" i="2"/>
  <c r="G363" i="33"/>
  <c r="G363" i="35"/>
  <c r="P199" i="36"/>
  <c r="J298" i="30"/>
  <c r="L194" i="44" s="1"/>
  <c r="L306" i="40"/>
  <c r="L306" i="34"/>
  <c r="O316" i="40"/>
  <c r="J306" i="40"/>
  <c r="V198" i="44" s="1"/>
  <c r="G470" i="30"/>
  <c r="Q312" i="38"/>
  <c r="Q298" i="30"/>
  <c r="Q298" i="35"/>
  <c r="K312" i="37"/>
  <c r="L298" i="35"/>
  <c r="L316" i="35"/>
  <c r="K298" i="39"/>
  <c r="K488" i="31"/>
  <c r="L488" i="31"/>
  <c r="N259" i="30"/>
  <c r="G34" i="39"/>
  <c r="R271" i="40"/>
  <c r="J271" i="40"/>
  <c r="V181" i="44" s="1"/>
  <c r="Q488" i="40"/>
  <c r="R253" i="30"/>
  <c r="K253" i="33"/>
  <c r="J46" i="30"/>
  <c r="L163" i="44" s="1"/>
  <c r="J371" i="2"/>
  <c r="K228" i="44" s="1"/>
  <c r="J528" i="37"/>
  <c r="S270" i="44" s="1"/>
  <c r="G462" i="30"/>
  <c r="O306" i="34"/>
  <c r="K300" i="38"/>
  <c r="G101" i="35"/>
  <c r="R205" i="34"/>
  <c r="P130" i="44" s="1"/>
  <c r="P306" i="32"/>
  <c r="P316" i="40"/>
  <c r="O300" i="38"/>
  <c r="L304" i="32"/>
  <c r="K316" i="40"/>
  <c r="L328" i="30"/>
  <c r="J312" i="37"/>
  <c r="S201" i="44" s="1"/>
  <c r="K304" i="33"/>
  <c r="G205" i="38"/>
  <c r="J259" i="30"/>
  <c r="L175" i="44" s="1"/>
  <c r="S488" i="31"/>
  <c r="M488" i="31"/>
  <c r="G34" i="32"/>
  <c r="J371" i="37"/>
  <c r="S228" i="44" s="1"/>
  <c r="O271" i="40"/>
  <c r="G38" i="40"/>
  <c r="J48" i="37"/>
  <c r="S164" i="44" s="1"/>
  <c r="G253" i="33"/>
  <c r="O300" i="35"/>
  <c r="S298" i="35"/>
  <c r="N300" i="38"/>
  <c r="P306" i="34"/>
  <c r="K306" i="34"/>
  <c r="L316" i="40"/>
  <c r="R259" i="30"/>
  <c r="O488" i="31"/>
  <c r="R488" i="31"/>
  <c r="O259" i="30"/>
  <c r="K271" i="40"/>
  <c r="J347" i="36"/>
  <c r="R216" i="44" s="1"/>
  <c r="S253" i="31"/>
  <c r="S253" i="33"/>
  <c r="G389" i="2"/>
  <c r="G46" i="33"/>
  <c r="N306" i="32"/>
  <c r="J298" i="35"/>
  <c r="Q194" i="44" s="1"/>
  <c r="P306" i="40"/>
  <c r="S312" i="39"/>
  <c r="S316" i="35"/>
  <c r="J306" i="32"/>
  <c r="N198" i="44" s="1"/>
  <c r="Q306" i="40"/>
  <c r="Q316" i="33"/>
  <c r="Q306" i="32"/>
  <c r="K312" i="38"/>
  <c r="S300" i="35"/>
  <c r="L298" i="39"/>
  <c r="K298" i="30"/>
  <c r="K259" i="30"/>
  <c r="P488" i="31"/>
  <c r="S259" i="30"/>
  <c r="J528" i="40"/>
  <c r="V270" i="44" s="1"/>
  <c r="G259" i="2"/>
  <c r="J339" i="36"/>
  <c r="R212" i="44" s="1"/>
  <c r="L271" i="40"/>
  <c r="G419" i="35"/>
  <c r="O253" i="33"/>
  <c r="M253" i="30"/>
  <c r="J648" i="37"/>
  <c r="G271" i="40"/>
  <c r="J28" i="35"/>
  <c r="Q154" i="44" s="1"/>
  <c r="G48" i="30"/>
  <c r="L304" i="33"/>
  <c r="O306" i="32"/>
  <c r="J431" i="30"/>
  <c r="L248" i="44" s="1"/>
  <c r="J379" i="33"/>
  <c r="O232" i="44" s="1"/>
  <c r="Q253" i="30"/>
  <c r="N564" i="37"/>
  <c r="O300" i="30"/>
  <c r="S298" i="39"/>
  <c r="N304" i="40"/>
  <c r="K304" i="32"/>
  <c r="L300" i="35"/>
  <c r="S312" i="38"/>
  <c r="L312" i="38"/>
  <c r="J435" i="32"/>
  <c r="N250" i="44" s="1"/>
  <c r="N271" i="40"/>
  <c r="M259" i="30"/>
  <c r="M253" i="33"/>
  <c r="L253" i="33"/>
  <c r="J387" i="33"/>
  <c r="O236" i="44" s="1"/>
  <c r="G526" i="35"/>
  <c r="Q253" i="40"/>
  <c r="N92" i="2"/>
  <c r="S259" i="32"/>
  <c r="U162" i="17"/>
  <c r="Z162" i="17"/>
  <c r="Q271" i="34"/>
  <c r="L306" i="31"/>
  <c r="P591" i="36"/>
  <c r="N271" i="34"/>
  <c r="G648" i="31"/>
  <c r="J28" i="38"/>
  <c r="T154" i="44" s="1"/>
  <c r="G478" i="35"/>
  <c r="N304" i="35"/>
  <c r="N591" i="36"/>
  <c r="K304" i="36"/>
  <c r="N199" i="35"/>
  <c r="Q306" i="31"/>
  <c r="G40" i="2"/>
  <c r="G648" i="32"/>
  <c r="M488" i="34"/>
  <c r="G355" i="31"/>
  <c r="G387" i="30"/>
  <c r="R591" i="36"/>
  <c r="J306" i="31"/>
  <c r="M198" i="44" s="1"/>
  <c r="S298" i="2"/>
  <c r="N304" i="36"/>
  <c r="P306" i="31"/>
  <c r="S300" i="2"/>
  <c r="J46" i="31"/>
  <c r="M163" i="44" s="1"/>
  <c r="G514" i="36"/>
  <c r="G304" i="35"/>
  <c r="M253" i="39"/>
  <c r="J385" i="32"/>
  <c r="N235" i="44" s="1"/>
  <c r="G488" i="34"/>
  <c r="Q298" i="2"/>
  <c r="L300" i="2"/>
  <c r="J253" i="39"/>
  <c r="U172" i="44" s="1"/>
  <c r="O306" i="31"/>
  <c r="P316" i="32"/>
  <c r="P591" i="40"/>
  <c r="Q259" i="38"/>
  <c r="G34" i="37"/>
  <c r="S253" i="39"/>
  <c r="G524" i="40"/>
  <c r="J300" i="2"/>
  <c r="K195" i="44" s="1"/>
  <c r="Q312" i="36"/>
  <c r="L316" i="32"/>
  <c r="G343" i="31"/>
  <c r="K488" i="34"/>
  <c r="N259" i="32"/>
  <c r="J298" i="2"/>
  <c r="K194" i="44" s="1"/>
  <c r="N300" i="2"/>
  <c r="J316" i="39"/>
  <c r="U203" i="44" s="1"/>
  <c r="P316" i="39"/>
  <c r="R219" i="36"/>
  <c r="R137" i="44" s="1"/>
  <c r="N591" i="40"/>
  <c r="N312" i="36"/>
  <c r="G353" i="37"/>
  <c r="P271" i="34"/>
  <c r="P253" i="40"/>
  <c r="P259" i="38"/>
  <c r="J199" i="38"/>
  <c r="J510" i="39"/>
  <c r="U261" i="44" s="1"/>
  <c r="N306" i="31"/>
  <c r="M312" i="36"/>
  <c r="L304" i="36"/>
  <c r="N298" i="2"/>
  <c r="M304" i="36"/>
  <c r="S316" i="39"/>
  <c r="Q316" i="39"/>
  <c r="K253" i="39"/>
  <c r="G271" i="34"/>
  <c r="G253" i="40"/>
  <c r="J419" i="32"/>
  <c r="N242" i="44" s="1"/>
  <c r="J514" i="39"/>
  <c r="U263" i="44" s="1"/>
  <c r="L304" i="35"/>
  <c r="M304" i="35"/>
  <c r="J478" i="34"/>
  <c r="P288" i="44" s="1"/>
  <c r="O304" i="36"/>
  <c r="O316" i="32"/>
  <c r="O259" i="38"/>
  <c r="J383" i="2"/>
  <c r="K234" i="44" s="1"/>
  <c r="G343" i="30"/>
  <c r="O488" i="34"/>
  <c r="R259" i="32"/>
  <c r="S591" i="36"/>
  <c r="M92" i="30"/>
  <c r="S92" i="31"/>
  <c r="G347" i="34"/>
  <c r="J347" i="34"/>
  <c r="P216" i="44" s="1"/>
  <c r="G163" i="2"/>
  <c r="P163" i="2"/>
  <c r="K108" i="44" s="1"/>
  <c r="G28" i="31"/>
  <c r="J28" i="31"/>
  <c r="M154" i="44" s="1"/>
  <c r="R209" i="32"/>
  <c r="N132" i="44" s="1"/>
  <c r="G209" i="32"/>
  <c r="G520" i="36"/>
  <c r="J520" i="36"/>
  <c r="R266" i="44" s="1"/>
  <c r="G355" i="39"/>
  <c r="J355" i="39"/>
  <c r="U220" i="44" s="1"/>
  <c r="J526" i="40"/>
  <c r="V269" i="44" s="1"/>
  <c r="G526" i="40"/>
  <c r="G377" i="2"/>
  <c r="J377" i="2"/>
  <c r="K231" i="44" s="1"/>
  <c r="G494" i="2"/>
  <c r="G48" i="38"/>
  <c r="J48" i="38"/>
  <c r="T164" i="44" s="1"/>
  <c r="J476" i="40"/>
  <c r="V287" i="44" s="1"/>
  <c r="R189" i="31"/>
  <c r="R191" i="31" s="1"/>
  <c r="J347" i="39"/>
  <c r="U216" i="44" s="1"/>
  <c r="G347" i="39"/>
  <c r="G389" i="32"/>
  <c r="J389" i="32"/>
  <c r="N237" i="44" s="1"/>
  <c r="J259" i="31"/>
  <c r="M175" i="44" s="1"/>
  <c r="L259" i="31"/>
  <c r="R259" i="31"/>
  <c r="L253" i="38"/>
  <c r="P253" i="38"/>
  <c r="J365" i="36"/>
  <c r="R225" i="44" s="1"/>
  <c r="G365" i="36"/>
  <c r="G26" i="30"/>
  <c r="P173" i="38"/>
  <c r="T113" i="44" s="1"/>
  <c r="G306" i="32"/>
  <c r="L306" i="32"/>
  <c r="G300" i="30"/>
  <c r="K300" i="30"/>
  <c r="O259" i="2"/>
  <c r="P259" i="2"/>
  <c r="N259" i="2"/>
  <c r="M259" i="2"/>
  <c r="L259" i="2"/>
  <c r="J259" i="2"/>
  <c r="K175" i="44" s="1"/>
  <c r="R259" i="2"/>
  <c r="Q259" i="2"/>
  <c r="K259" i="2"/>
  <c r="G253" i="30"/>
  <c r="P253" i="30"/>
  <c r="J253" i="30"/>
  <c r="L172" i="44" s="1"/>
  <c r="L253" i="30"/>
  <c r="S253" i="30"/>
  <c r="N253" i="30"/>
  <c r="K253" i="30"/>
  <c r="M253" i="31"/>
  <c r="G253" i="31"/>
  <c r="P253" i="31"/>
  <c r="O253" i="31"/>
  <c r="N253" i="31"/>
  <c r="K253" i="31"/>
  <c r="J253" i="31"/>
  <c r="M172" i="44" s="1"/>
  <c r="R253" i="31"/>
  <c r="Q253" i="31"/>
  <c r="K488" i="40"/>
  <c r="G488" i="40"/>
  <c r="N488" i="40"/>
  <c r="L488" i="40"/>
  <c r="J488" i="40"/>
  <c r="V293" i="44" s="1"/>
  <c r="P488" i="40"/>
  <c r="O488" i="40"/>
  <c r="S488" i="40"/>
  <c r="R488" i="40"/>
  <c r="G381" i="34"/>
  <c r="J381" i="34"/>
  <c r="P233" i="44" s="1"/>
  <c r="G34" i="38"/>
  <c r="J34" i="38"/>
  <c r="T157" i="44" s="1"/>
  <c r="G431" i="39"/>
  <c r="J431" i="39"/>
  <c r="U248" i="44" s="1"/>
  <c r="J431" i="2"/>
  <c r="K248" i="44" s="1"/>
  <c r="G431" i="2"/>
  <c r="G514" i="37"/>
  <c r="J514" i="37"/>
  <c r="S263" i="44" s="1"/>
  <c r="G339" i="40"/>
  <c r="J339" i="40"/>
  <c r="V212" i="44" s="1"/>
  <c r="G385" i="39"/>
  <c r="J385" i="39"/>
  <c r="U235" i="44" s="1"/>
  <c r="G131" i="2"/>
  <c r="N131" i="2"/>
  <c r="K87" i="44" s="1"/>
  <c r="P171" i="40"/>
  <c r="V112" i="44" s="1"/>
  <c r="G195" i="40"/>
  <c r="R195" i="40"/>
  <c r="V126" i="44" s="1"/>
  <c r="V125" i="44" s="1"/>
  <c r="G205" i="39"/>
  <c r="R205" i="39"/>
  <c r="U130" i="44" s="1"/>
  <c r="J371" i="36"/>
  <c r="R228" i="44" s="1"/>
  <c r="G371" i="36"/>
  <c r="G389" i="33"/>
  <c r="J389" i="33"/>
  <c r="O237" i="44" s="1"/>
  <c r="G524" i="36"/>
  <c r="J524" i="36"/>
  <c r="R268" i="44" s="1"/>
  <c r="N131" i="32"/>
  <c r="N87" i="44" s="1"/>
  <c r="G131" i="32"/>
  <c r="M591" i="40"/>
  <c r="J591" i="40"/>
  <c r="R591" i="40"/>
  <c r="S591" i="40"/>
  <c r="O591" i="40"/>
  <c r="O591" i="36"/>
  <c r="Q591" i="36"/>
  <c r="G591" i="36"/>
  <c r="J591" i="36"/>
  <c r="M591" i="36"/>
  <c r="L591" i="38"/>
  <c r="M591" i="38"/>
  <c r="N591" i="38"/>
  <c r="O591" i="38"/>
  <c r="Q591" i="38"/>
  <c r="S591" i="38"/>
  <c r="R591" i="38"/>
  <c r="P591" i="38"/>
  <c r="G591" i="38"/>
  <c r="P173" i="33"/>
  <c r="O113" i="44" s="1"/>
  <c r="G173" i="33"/>
  <c r="P163" i="33"/>
  <c r="O108" i="44" s="1"/>
  <c r="G163" i="33"/>
  <c r="J353" i="35"/>
  <c r="Q219" i="44" s="1"/>
  <c r="G353" i="35"/>
  <c r="J375" i="31"/>
  <c r="M230" i="44" s="1"/>
  <c r="G375" i="31"/>
  <c r="G512" i="39"/>
  <c r="J512" i="39"/>
  <c r="U262" i="44" s="1"/>
  <c r="J524" i="32"/>
  <c r="N268" i="44" s="1"/>
  <c r="G524" i="32"/>
  <c r="J476" i="30"/>
  <c r="L287" i="44" s="1"/>
  <c r="G476" i="30"/>
  <c r="N121" i="34"/>
  <c r="P82" i="44" s="1"/>
  <c r="G121" i="34"/>
  <c r="G167" i="33"/>
  <c r="P167" i="33"/>
  <c r="O110" i="44" s="1"/>
  <c r="J646" i="2"/>
  <c r="G646" i="2"/>
  <c r="J540" i="2"/>
  <c r="G540" i="2"/>
  <c r="G544" i="2"/>
  <c r="J544" i="2"/>
  <c r="G225" i="31"/>
  <c r="R225" i="31"/>
  <c r="G227" i="32"/>
  <c r="R227" i="32"/>
  <c r="G227" i="34"/>
  <c r="R227" i="34"/>
  <c r="G455" i="34"/>
  <c r="J455" i="34"/>
  <c r="G538" i="34"/>
  <c r="J538" i="34"/>
  <c r="G546" i="34"/>
  <c r="J546" i="34"/>
  <c r="G544" i="36"/>
  <c r="J544" i="36"/>
  <c r="R229" i="37"/>
  <c r="G229" i="37"/>
  <c r="G397" i="37"/>
  <c r="J397" i="37"/>
  <c r="J401" i="37"/>
  <c r="G401" i="37"/>
  <c r="G405" i="37"/>
  <c r="J405" i="37"/>
  <c r="G189" i="39"/>
  <c r="R189" i="39"/>
  <c r="R191" i="39" s="1"/>
  <c r="I191" i="39"/>
  <c r="J498" i="36"/>
  <c r="R298" i="44" s="1"/>
  <c r="G498" i="36"/>
  <c r="G496" i="40"/>
  <c r="J496" i="40"/>
  <c r="V297" i="44" s="1"/>
  <c r="G494" i="37"/>
  <c r="J494" i="37"/>
  <c r="S296" i="44" s="1"/>
  <c r="G492" i="33"/>
  <c r="J492" i="33"/>
  <c r="O295" i="44" s="1"/>
  <c r="G490" i="37"/>
  <c r="J490" i="37"/>
  <c r="S294" i="44" s="1"/>
  <c r="G486" i="37"/>
  <c r="J486" i="37"/>
  <c r="S292" i="44" s="1"/>
  <c r="J486" i="2"/>
  <c r="K292" i="44" s="1"/>
  <c r="G486" i="2"/>
  <c r="G480" i="33"/>
  <c r="J480" i="33"/>
  <c r="O289" i="44" s="1"/>
  <c r="G472" i="40"/>
  <c r="J472" i="40"/>
  <c r="V285" i="44" s="1"/>
  <c r="G472" i="32"/>
  <c r="J472" i="32"/>
  <c r="N285" i="44" s="1"/>
  <c r="G468" i="39"/>
  <c r="J468" i="39"/>
  <c r="U283" i="44" s="1"/>
  <c r="G468" i="31"/>
  <c r="J468" i="31"/>
  <c r="M283" i="44" s="1"/>
  <c r="G464" i="31"/>
  <c r="J464" i="31"/>
  <c r="M281" i="44" s="1"/>
  <c r="G536" i="31"/>
  <c r="J536" i="31"/>
  <c r="M274" i="44" s="1"/>
  <c r="G532" i="39"/>
  <c r="J532" i="39"/>
  <c r="U272" i="44" s="1"/>
  <c r="G532" i="31"/>
  <c r="J532" i="31"/>
  <c r="M272" i="44" s="1"/>
  <c r="G522" i="35"/>
  <c r="J522" i="35"/>
  <c r="Q267" i="44" s="1"/>
  <c r="G516" i="31"/>
  <c r="J516" i="31"/>
  <c r="M264" i="44" s="1"/>
  <c r="G451" i="35"/>
  <c r="J451" i="35"/>
  <c r="Q258" i="44" s="1"/>
  <c r="G449" i="39"/>
  <c r="J449" i="39"/>
  <c r="U257" i="44" s="1"/>
  <c r="G449" i="31"/>
  <c r="J449" i="31"/>
  <c r="M257" i="44" s="1"/>
  <c r="G447" i="35"/>
  <c r="J447" i="35"/>
  <c r="Q256" i="44" s="1"/>
  <c r="G437" i="39"/>
  <c r="J437" i="39"/>
  <c r="U251" i="44" s="1"/>
  <c r="G437" i="31"/>
  <c r="J437" i="31"/>
  <c r="M251" i="44" s="1"/>
  <c r="G421" i="39"/>
  <c r="J421" i="39"/>
  <c r="U243" i="44" s="1"/>
  <c r="G421" i="31"/>
  <c r="J421" i="31"/>
  <c r="M243" i="44" s="1"/>
  <c r="G393" i="36"/>
  <c r="J393" i="36"/>
  <c r="R239" i="44" s="1"/>
  <c r="J58" i="37"/>
  <c r="S169" i="44" s="1"/>
  <c r="G58" i="37"/>
  <c r="G58" i="2"/>
  <c r="J58" i="2"/>
  <c r="K169" i="44" s="1"/>
  <c r="J54" i="37"/>
  <c r="S167" i="44" s="1"/>
  <c r="G54" i="37"/>
  <c r="G50" i="37"/>
  <c r="J50" i="37"/>
  <c r="S165" i="44" s="1"/>
  <c r="G44" i="33"/>
  <c r="J44" i="33"/>
  <c r="O162" i="44" s="1"/>
  <c r="G42" i="37"/>
  <c r="J42" i="37"/>
  <c r="S161" i="44" s="1"/>
  <c r="G32" i="33"/>
  <c r="J32" i="33"/>
  <c r="O156" i="44" s="1"/>
  <c r="G30" i="37"/>
  <c r="J30" i="37"/>
  <c r="S155" i="44" s="1"/>
  <c r="G30" i="2"/>
  <c r="J30" i="2"/>
  <c r="K155" i="44" s="1"/>
  <c r="G24" i="33"/>
  <c r="J24" i="33"/>
  <c r="O152" i="44" s="1"/>
  <c r="G125" i="2"/>
  <c r="N125" i="2"/>
  <c r="K84" i="44" s="1"/>
  <c r="G113" i="38"/>
  <c r="N113" i="38"/>
  <c r="T78" i="44" s="1"/>
  <c r="G107" i="32"/>
  <c r="N107" i="32"/>
  <c r="N75" i="44" s="1"/>
  <c r="G151" i="40"/>
  <c r="P151" i="40"/>
  <c r="V103" i="44" s="1"/>
  <c r="G151" i="38"/>
  <c r="P151" i="38"/>
  <c r="T103" i="44" s="1"/>
  <c r="G151" i="36"/>
  <c r="P151" i="36"/>
  <c r="R103" i="44" s="1"/>
  <c r="G151" i="33"/>
  <c r="P151" i="33"/>
  <c r="O103" i="44" s="1"/>
  <c r="G151" i="32"/>
  <c r="P151" i="32"/>
  <c r="N103" i="44" s="1"/>
  <c r="G215" i="39"/>
  <c r="R215" i="39"/>
  <c r="U135" i="44" s="1"/>
  <c r="G215" i="35"/>
  <c r="R215" i="35"/>
  <c r="Q135" i="44" s="1"/>
  <c r="R215" i="30"/>
  <c r="L135" i="44" s="1"/>
  <c r="G215" i="30"/>
  <c r="G213" i="37"/>
  <c r="R213" i="37"/>
  <c r="S134" i="44" s="1"/>
  <c r="G213" i="33"/>
  <c r="R213" i="33"/>
  <c r="O134" i="44" s="1"/>
  <c r="G291" i="40"/>
  <c r="K291" i="40"/>
  <c r="P291" i="40"/>
  <c r="J291" i="40"/>
  <c r="V191" i="44" s="1"/>
  <c r="R291" i="40"/>
  <c r="M291" i="40"/>
  <c r="O291" i="40"/>
  <c r="L291" i="40"/>
  <c r="G255" i="40"/>
  <c r="P255" i="40"/>
  <c r="R255" i="40"/>
  <c r="S255" i="40"/>
  <c r="L255" i="40"/>
  <c r="O255" i="40"/>
  <c r="Q255" i="40"/>
  <c r="J255" i="40"/>
  <c r="V173" i="44" s="1"/>
  <c r="M255" i="40"/>
  <c r="G257" i="39"/>
  <c r="Q257" i="39"/>
  <c r="J257" i="39"/>
  <c r="U174" i="44" s="1"/>
  <c r="M257" i="39"/>
  <c r="L257" i="39"/>
  <c r="K257" i="39"/>
  <c r="N257" i="39"/>
  <c r="O257" i="39"/>
  <c r="P257" i="39"/>
  <c r="S277" i="38"/>
  <c r="O277" i="38"/>
  <c r="L277" i="38"/>
  <c r="M277" i="38"/>
  <c r="G277" i="38"/>
  <c r="K277" i="38"/>
  <c r="N277" i="38"/>
  <c r="G257" i="38"/>
  <c r="S257" i="38"/>
  <c r="K257" i="38"/>
  <c r="Q257" i="38"/>
  <c r="L257" i="38"/>
  <c r="M257" i="38"/>
  <c r="R257" i="38"/>
  <c r="P257" i="38"/>
  <c r="N257" i="38"/>
  <c r="G281" i="37"/>
  <c r="J281" i="37"/>
  <c r="S186" i="44" s="1"/>
  <c r="P281" i="37"/>
  <c r="R281" i="37"/>
  <c r="N281" i="37"/>
  <c r="L281" i="37"/>
  <c r="M281" i="37"/>
  <c r="S281" i="37"/>
  <c r="K281" i="37"/>
  <c r="J289" i="36"/>
  <c r="R190" i="44" s="1"/>
  <c r="O289" i="36"/>
  <c r="S289" i="36"/>
  <c r="G289" i="36"/>
  <c r="M289" i="36"/>
  <c r="Q289" i="36"/>
  <c r="R289" i="36"/>
  <c r="G275" i="36"/>
  <c r="K275" i="36"/>
  <c r="R275" i="36"/>
  <c r="J275" i="36"/>
  <c r="R183" i="44" s="1"/>
  <c r="L275" i="36"/>
  <c r="O275" i="36"/>
  <c r="G314" i="35"/>
  <c r="S314" i="35"/>
  <c r="G289" i="35"/>
  <c r="K289" i="35"/>
  <c r="R289" i="35"/>
  <c r="M289" i="35"/>
  <c r="Q289" i="35"/>
  <c r="N289" i="35"/>
  <c r="O289" i="35"/>
  <c r="G289" i="34"/>
  <c r="O289" i="34"/>
  <c r="Q289" i="34"/>
  <c r="S289" i="34"/>
  <c r="K289" i="34"/>
  <c r="L289" i="34"/>
  <c r="P289" i="34"/>
  <c r="R289" i="34"/>
  <c r="J289" i="34"/>
  <c r="P190" i="44" s="1"/>
  <c r="G281" i="34"/>
  <c r="L281" i="34"/>
  <c r="M281" i="34"/>
  <c r="J281" i="34"/>
  <c r="P186" i="44" s="1"/>
  <c r="R281" i="34"/>
  <c r="P281" i="34"/>
  <c r="N281" i="34"/>
  <c r="S281" i="34"/>
  <c r="G263" i="33"/>
  <c r="L263" i="33"/>
  <c r="S263" i="33"/>
  <c r="J263" i="33"/>
  <c r="O177" i="44" s="1"/>
  <c r="K263" i="33"/>
  <c r="Q263" i="33"/>
  <c r="N263" i="33"/>
  <c r="R263" i="33"/>
  <c r="M263" i="33"/>
  <c r="G283" i="32"/>
  <c r="Q283" i="32"/>
  <c r="P283" i="32"/>
  <c r="J283" i="32"/>
  <c r="N187" i="44" s="1"/>
  <c r="L283" i="32"/>
  <c r="M283" i="32"/>
  <c r="N283" i="32"/>
  <c r="R283" i="32"/>
  <c r="O283" i="32"/>
  <c r="G279" i="32"/>
  <c r="J279" i="32"/>
  <c r="N185" i="44" s="1"/>
  <c r="P279" i="32"/>
  <c r="L279" i="32"/>
  <c r="R279" i="32"/>
  <c r="N279" i="32"/>
  <c r="M279" i="32"/>
  <c r="O279" i="32"/>
  <c r="K279" i="32"/>
  <c r="Q279" i="32"/>
  <c r="G275" i="32"/>
  <c r="O275" i="32"/>
  <c r="Q275" i="32"/>
  <c r="R275" i="32"/>
  <c r="M275" i="32"/>
  <c r="J275" i="32"/>
  <c r="N183" i="44" s="1"/>
  <c r="L275" i="32"/>
  <c r="N275" i="32"/>
  <c r="P275" i="32"/>
  <c r="K275" i="32"/>
  <c r="K255" i="32"/>
  <c r="O255" i="32"/>
  <c r="R255" i="32"/>
  <c r="J255" i="32"/>
  <c r="N173" i="44" s="1"/>
  <c r="N255" i="32"/>
  <c r="G255" i="32"/>
  <c r="L255" i="32"/>
  <c r="Q255" i="32"/>
  <c r="G289" i="31"/>
  <c r="R289" i="31"/>
  <c r="J289" i="31"/>
  <c r="M190" i="44" s="1"/>
  <c r="L289" i="31"/>
  <c r="M289" i="31"/>
  <c r="G255" i="31"/>
  <c r="R255" i="31"/>
  <c r="J255" i="31"/>
  <c r="M173" i="44" s="1"/>
  <c r="S255" i="31"/>
  <c r="N255" i="31"/>
  <c r="L255" i="31"/>
  <c r="M255" i="31"/>
  <c r="P255" i="31"/>
  <c r="Q255" i="31"/>
  <c r="Q275" i="2"/>
  <c r="K275" i="2"/>
  <c r="R275" i="2"/>
  <c r="S275" i="2"/>
  <c r="G275" i="2"/>
  <c r="J275" i="2"/>
  <c r="K183" i="44" s="1"/>
  <c r="N275" i="2"/>
  <c r="L275" i="2"/>
  <c r="P275" i="2"/>
  <c r="P589" i="34"/>
  <c r="M589" i="34"/>
  <c r="L589" i="34"/>
  <c r="J589" i="34"/>
  <c r="Q589" i="34"/>
  <c r="N589" i="34"/>
  <c r="O589" i="34"/>
  <c r="G589" i="32"/>
  <c r="L589" i="32"/>
  <c r="J589" i="32"/>
  <c r="K589" i="32"/>
  <c r="N589" i="32"/>
  <c r="Q589" i="32"/>
  <c r="P589" i="32"/>
  <c r="M589" i="32"/>
  <c r="R589" i="32"/>
  <c r="J314" i="35"/>
  <c r="Q202" i="44" s="1"/>
  <c r="M314" i="35"/>
  <c r="N310" i="2"/>
  <c r="S332" i="36"/>
  <c r="K314" i="31"/>
  <c r="M304" i="33"/>
  <c r="N300" i="30"/>
  <c r="O322" i="30"/>
  <c r="S326" i="2"/>
  <c r="N314" i="31"/>
  <c r="N304" i="33"/>
  <c r="R314" i="30"/>
  <c r="P322" i="30"/>
  <c r="O316" i="35"/>
  <c r="Q312" i="37"/>
  <c r="Q304" i="33"/>
  <c r="S310" i="2"/>
  <c r="K326" i="2"/>
  <c r="J310" i="2"/>
  <c r="K200" i="44" s="1"/>
  <c r="M322" i="35"/>
  <c r="S322" i="30"/>
  <c r="J403" i="35"/>
  <c r="N92" i="35"/>
  <c r="R312" i="37"/>
  <c r="Q312" i="39"/>
  <c r="Q324" i="36"/>
  <c r="Q322" i="30"/>
  <c r="O199" i="34"/>
  <c r="S312" i="37"/>
  <c r="L322" i="30"/>
  <c r="O314" i="31"/>
  <c r="O304" i="40"/>
  <c r="L312" i="37"/>
  <c r="J318" i="2"/>
  <c r="K204" i="44" s="1"/>
  <c r="J92" i="34"/>
  <c r="Q322" i="35"/>
  <c r="Q332" i="33"/>
  <c r="J544" i="32"/>
  <c r="S324" i="36"/>
  <c r="J312" i="39"/>
  <c r="U201" i="44" s="1"/>
  <c r="P316" i="35"/>
  <c r="P314" i="31"/>
  <c r="M322" i="30"/>
  <c r="M318" i="2"/>
  <c r="P330" i="35"/>
  <c r="J300" i="30"/>
  <c r="L195" i="44" s="1"/>
  <c r="O316" i="33"/>
  <c r="L330" i="35"/>
  <c r="Q326" i="2"/>
  <c r="Q318" i="2"/>
  <c r="S316" i="33"/>
  <c r="K298" i="35"/>
  <c r="P92" i="2"/>
  <c r="P92" i="34"/>
  <c r="M153" i="40"/>
  <c r="N332" i="36"/>
  <c r="N330" i="35"/>
  <c r="J314" i="30"/>
  <c r="L202" i="44" s="1"/>
  <c r="M312" i="37"/>
  <c r="S332" i="33"/>
  <c r="K314" i="35"/>
  <c r="N322" i="35"/>
  <c r="N322" i="30"/>
  <c r="O310" i="2"/>
  <c r="J326" i="2"/>
  <c r="K208" i="44" s="1"/>
  <c r="K304" i="40"/>
  <c r="R322" i="35"/>
  <c r="P314" i="35"/>
  <c r="R314" i="31"/>
  <c r="R318" i="2"/>
  <c r="O314" i="30"/>
  <c r="Q314" i="31"/>
  <c r="L310" i="2"/>
  <c r="O304" i="33"/>
  <c r="L312" i="39"/>
  <c r="N324" i="36"/>
  <c r="Q300" i="30"/>
  <c r="R298" i="35"/>
  <c r="Q330" i="35"/>
  <c r="Q332" i="36"/>
  <c r="J474" i="36"/>
  <c r="R286" i="44" s="1"/>
  <c r="N92" i="32"/>
  <c r="R92" i="37"/>
  <c r="J92" i="35"/>
  <c r="R92" i="33"/>
  <c r="K185" i="31"/>
  <c r="N101" i="36"/>
  <c r="R72" i="44" s="1"/>
  <c r="Q153" i="34"/>
  <c r="N153" i="35"/>
  <c r="O92" i="37"/>
  <c r="L153" i="31"/>
  <c r="J395" i="31"/>
  <c r="L199" i="2"/>
  <c r="J407" i="33"/>
  <c r="G425" i="34"/>
  <c r="Q253" i="38"/>
  <c r="G316" i="37"/>
  <c r="J530" i="32"/>
  <c r="N271" i="44" s="1"/>
  <c r="J271" i="34"/>
  <c r="P181" i="44" s="1"/>
  <c r="N253" i="39"/>
  <c r="K253" i="40"/>
  <c r="M259" i="38"/>
  <c r="J385" i="31"/>
  <c r="M235" i="44" s="1"/>
  <c r="G514" i="31"/>
  <c r="J528" i="36"/>
  <c r="R270" i="44" s="1"/>
  <c r="J40" i="39"/>
  <c r="U160" i="44" s="1"/>
  <c r="P488" i="34"/>
  <c r="M259" i="32"/>
  <c r="J375" i="37"/>
  <c r="S230" i="44" s="1"/>
  <c r="X162" i="17"/>
  <c r="J373" i="2"/>
  <c r="K229" i="44" s="1"/>
  <c r="G375" i="40"/>
  <c r="R223" i="32"/>
  <c r="J540" i="36"/>
  <c r="G500" i="32"/>
  <c r="J484" i="31"/>
  <c r="M291" i="44" s="1"/>
  <c r="G341" i="30"/>
  <c r="G650" i="34"/>
  <c r="J520" i="31"/>
  <c r="M266" i="44" s="1"/>
  <c r="N259" i="38"/>
  <c r="G387" i="32"/>
  <c r="J339" i="37"/>
  <c r="S212" i="44" s="1"/>
  <c r="J435" i="40"/>
  <c r="V250" i="44" s="1"/>
  <c r="O253" i="40"/>
  <c r="J253" i="40"/>
  <c r="V172" i="44" s="1"/>
  <c r="O271" i="34"/>
  <c r="O253" i="39"/>
  <c r="M253" i="40"/>
  <c r="J371" i="30"/>
  <c r="L228" i="44" s="1"/>
  <c r="R253" i="40"/>
  <c r="J259" i="32"/>
  <c r="N175" i="44" s="1"/>
  <c r="L488" i="34"/>
  <c r="O259" i="32"/>
  <c r="R312" i="36"/>
  <c r="R92" i="32"/>
  <c r="N92" i="39"/>
  <c r="M564" i="39"/>
  <c r="L564" i="31"/>
  <c r="K257" i="30"/>
  <c r="J407" i="2"/>
  <c r="G189" i="31"/>
  <c r="J92" i="32"/>
  <c r="O458" i="37"/>
  <c r="P183" i="36"/>
  <c r="J399" i="2"/>
  <c r="R223" i="40"/>
  <c r="O253" i="38"/>
  <c r="J514" i="40"/>
  <c r="V263" i="44" s="1"/>
  <c r="L304" i="37"/>
  <c r="K300" i="2"/>
  <c r="J312" i="35"/>
  <c r="Q201" i="44" s="1"/>
  <c r="J312" i="36"/>
  <c r="R201" i="44" s="1"/>
  <c r="K298" i="2"/>
  <c r="L300" i="37"/>
  <c r="Q304" i="35"/>
  <c r="O304" i="35"/>
  <c r="K312" i="36"/>
  <c r="S300" i="37"/>
  <c r="S312" i="36"/>
  <c r="L316" i="37"/>
  <c r="S259" i="38"/>
  <c r="G488" i="30"/>
  <c r="J526" i="31"/>
  <c r="M269" i="44" s="1"/>
  <c r="J38" i="33"/>
  <c r="O159" i="44" s="1"/>
  <c r="J347" i="2"/>
  <c r="K216" i="44" s="1"/>
  <c r="J339" i="35"/>
  <c r="Q212" i="44" s="1"/>
  <c r="R271" i="34"/>
  <c r="G26" i="33"/>
  <c r="L271" i="34"/>
  <c r="P253" i="39"/>
  <c r="N253" i="40"/>
  <c r="J365" i="40"/>
  <c r="V225" i="44" s="1"/>
  <c r="J367" i="37"/>
  <c r="S226" i="44" s="1"/>
  <c r="S253" i="40"/>
  <c r="Q488" i="34"/>
  <c r="G259" i="32"/>
  <c r="G524" i="31"/>
  <c r="G131" i="35"/>
  <c r="O564" i="37"/>
  <c r="O92" i="31"/>
  <c r="G500" i="40"/>
  <c r="R221" i="39"/>
  <c r="R211" i="34"/>
  <c r="J435" i="33"/>
  <c r="O250" i="44" s="1"/>
  <c r="S316" i="32"/>
  <c r="O316" i="39"/>
  <c r="L312" i="36"/>
  <c r="L316" i="39"/>
  <c r="L488" i="30"/>
  <c r="L259" i="38"/>
  <c r="G46" i="34"/>
  <c r="R253" i="35"/>
  <c r="J419" i="2"/>
  <c r="K242" i="44" s="1"/>
  <c r="G431" i="37"/>
  <c r="K271" i="34"/>
  <c r="Q253" i="39"/>
  <c r="G167" i="40"/>
  <c r="G445" i="2"/>
  <c r="S259" i="31"/>
  <c r="P259" i="32"/>
  <c r="S488" i="34"/>
  <c r="R488" i="34"/>
  <c r="L259" i="32"/>
  <c r="G171" i="34"/>
  <c r="Q316" i="32"/>
  <c r="Q306" i="39"/>
  <c r="J339" i="39"/>
  <c r="U212" i="44" s="1"/>
  <c r="Q564" i="40"/>
  <c r="Q153" i="33"/>
  <c r="M153" i="31"/>
  <c r="Q564" i="37"/>
  <c r="R92" i="39"/>
  <c r="J453" i="30"/>
  <c r="J401" i="39"/>
  <c r="G490" i="2"/>
  <c r="N300" i="37"/>
  <c r="G38" i="30"/>
  <c r="S591" i="37"/>
  <c r="S316" i="31"/>
  <c r="K312" i="34"/>
  <c r="Y162" i="17"/>
  <c r="O304" i="37"/>
  <c r="K259" i="38"/>
  <c r="G259" i="38"/>
  <c r="N253" i="35"/>
  <c r="J385" i="37"/>
  <c r="S235" i="44" s="1"/>
  <c r="G478" i="32"/>
  <c r="J381" i="35"/>
  <c r="Q233" i="44" s="1"/>
  <c r="R253" i="39"/>
  <c r="S271" i="34"/>
  <c r="L253" i="39"/>
  <c r="G365" i="33"/>
  <c r="Q259" i="32"/>
  <c r="G510" i="2"/>
  <c r="G171" i="36"/>
  <c r="G375" i="30"/>
  <c r="K110" i="17"/>
  <c r="O110" i="17" s="1"/>
  <c r="O92" i="30"/>
  <c r="M153" i="35"/>
  <c r="R564" i="33"/>
  <c r="K312" i="35"/>
  <c r="J306" i="37"/>
  <c r="S198" i="44" s="1"/>
  <c r="O316" i="31"/>
  <c r="K488" i="30"/>
  <c r="L253" i="34"/>
  <c r="G48" i="31"/>
  <c r="K253" i="38"/>
  <c r="P316" i="37"/>
  <c r="K298" i="37"/>
  <c r="J253" i="35"/>
  <c r="Q172" i="44" s="1"/>
  <c r="K314" i="34"/>
  <c r="O306" i="39"/>
  <c r="N304" i="34"/>
  <c r="J298" i="33"/>
  <c r="O194" i="44" s="1"/>
  <c r="AD162" i="17"/>
  <c r="J480" i="32"/>
  <c r="N289" i="44" s="1"/>
  <c r="Q316" i="31"/>
  <c r="O312" i="32"/>
  <c r="P316" i="38"/>
  <c r="L298" i="33"/>
  <c r="S312" i="32"/>
  <c r="N312" i="35"/>
  <c r="O488" i="30"/>
  <c r="G387" i="40"/>
  <c r="G40" i="38"/>
  <c r="S253" i="35"/>
  <c r="R253" i="38"/>
  <c r="G435" i="37"/>
  <c r="J40" i="31"/>
  <c r="M160" i="44" s="1"/>
  <c r="G510" i="33"/>
  <c r="K259" i="31"/>
  <c r="G38" i="35"/>
  <c r="G445" i="33"/>
  <c r="J470" i="37"/>
  <c r="S284" i="44" s="1"/>
  <c r="G435" i="35"/>
  <c r="R22" i="2"/>
  <c r="P161" i="2"/>
  <c r="K107" i="44" s="1"/>
  <c r="G87" i="32"/>
  <c r="G520" i="33"/>
  <c r="G425" i="40"/>
  <c r="K92" i="38"/>
  <c r="M199" i="34"/>
  <c r="O316" i="2"/>
  <c r="O304" i="34"/>
  <c r="Q259" i="31"/>
  <c r="G48" i="32"/>
  <c r="M312" i="35"/>
  <c r="K304" i="37"/>
  <c r="J312" i="34"/>
  <c r="P201" i="44" s="1"/>
  <c r="N99" i="2"/>
  <c r="K71" i="44" s="1"/>
  <c r="P322" i="34"/>
  <c r="M318" i="40"/>
  <c r="O314" i="34"/>
  <c r="G209" i="31"/>
  <c r="R219" i="38"/>
  <c r="T137" i="44" s="1"/>
  <c r="Q304" i="37"/>
  <c r="S316" i="2"/>
  <c r="K312" i="33"/>
  <c r="L312" i="32"/>
  <c r="L298" i="37"/>
  <c r="M488" i="30"/>
  <c r="P253" i="35"/>
  <c r="J528" i="31"/>
  <c r="M270" i="44" s="1"/>
  <c r="O259" i="31"/>
  <c r="J528" i="2"/>
  <c r="K270" i="44" s="1"/>
  <c r="J423" i="36"/>
  <c r="R244" i="44" s="1"/>
  <c r="G209" i="38"/>
  <c r="L312" i="34"/>
  <c r="G510" i="30"/>
  <c r="G343" i="33"/>
  <c r="G345" i="37"/>
  <c r="AB162" i="17"/>
  <c r="N312" i="34"/>
  <c r="J379" i="34"/>
  <c r="P232" i="44" s="1"/>
  <c r="J530" i="2"/>
  <c r="K271" i="44" s="1"/>
  <c r="J546" i="37"/>
  <c r="J538" i="30"/>
  <c r="R227" i="40"/>
  <c r="R211" i="40"/>
  <c r="P199" i="31"/>
  <c r="N298" i="37"/>
  <c r="R312" i="34"/>
  <c r="O312" i="35"/>
  <c r="S312" i="35"/>
  <c r="G379" i="35"/>
  <c r="K318" i="40"/>
  <c r="J320" i="31"/>
  <c r="M205" i="44" s="1"/>
  <c r="L304" i="2"/>
  <c r="S332" i="38"/>
  <c r="L316" i="31"/>
  <c r="N300" i="40"/>
  <c r="J316" i="31"/>
  <c r="M203" i="44" s="1"/>
  <c r="K324" i="38"/>
  <c r="N304" i="37"/>
  <c r="J298" i="37"/>
  <c r="S194" i="44" s="1"/>
  <c r="K304" i="2"/>
  <c r="L306" i="37"/>
  <c r="L306" i="39"/>
  <c r="M328" i="31"/>
  <c r="R318" i="32"/>
  <c r="S316" i="37"/>
  <c r="Q312" i="35"/>
  <c r="Q298" i="33"/>
  <c r="Q304" i="2"/>
  <c r="O298" i="33"/>
  <c r="O304" i="38"/>
  <c r="J318" i="40"/>
  <c r="V204" i="44" s="1"/>
  <c r="Q488" i="30"/>
  <c r="N488" i="30"/>
  <c r="G381" i="2"/>
  <c r="G48" i="39"/>
  <c r="S253" i="38"/>
  <c r="G253" i="38"/>
  <c r="G417" i="30"/>
  <c r="G38" i="36"/>
  <c r="J363" i="34"/>
  <c r="P224" i="44" s="1"/>
  <c r="G379" i="30"/>
  <c r="R205" i="32"/>
  <c r="N130" i="44" s="1"/>
  <c r="J345" i="30"/>
  <c r="L215" i="44" s="1"/>
  <c r="J474" i="35"/>
  <c r="Q286" i="44" s="1"/>
  <c r="J387" i="37"/>
  <c r="S236" i="44" s="1"/>
  <c r="G123" i="36"/>
  <c r="Q92" i="34"/>
  <c r="O92" i="40"/>
  <c r="J455" i="37"/>
  <c r="N304" i="38"/>
  <c r="K304" i="34"/>
  <c r="L312" i="35"/>
  <c r="J381" i="39"/>
  <c r="U233" i="44" s="1"/>
  <c r="L304" i="34"/>
  <c r="K310" i="32"/>
  <c r="M304" i="2"/>
  <c r="P316" i="2"/>
  <c r="O316" i="38"/>
  <c r="G157" i="37"/>
  <c r="N306" i="39"/>
  <c r="M322" i="34"/>
  <c r="O300" i="37"/>
  <c r="M312" i="33"/>
  <c r="S298" i="33"/>
  <c r="S326" i="32"/>
  <c r="N326" i="32"/>
  <c r="K324" i="37"/>
  <c r="K328" i="39"/>
  <c r="N304" i="2"/>
  <c r="J312" i="32"/>
  <c r="N201" i="44" s="1"/>
  <c r="J300" i="37"/>
  <c r="S195" i="44" s="1"/>
  <c r="Q298" i="37"/>
  <c r="O316" i="37"/>
  <c r="J488" i="30"/>
  <c r="L293" i="44" s="1"/>
  <c r="P488" i="30"/>
  <c r="O253" i="35"/>
  <c r="N253" i="38"/>
  <c r="J361" i="31"/>
  <c r="M223" i="44" s="1"/>
  <c r="M253" i="35"/>
  <c r="N259" i="31"/>
  <c r="G419" i="37"/>
  <c r="G381" i="32"/>
  <c r="P259" i="31"/>
  <c r="N271" i="32"/>
  <c r="G379" i="36"/>
  <c r="J28" i="40"/>
  <c r="V154" i="44" s="1"/>
  <c r="J445" i="31"/>
  <c r="M255" i="44" s="1"/>
  <c r="G478" i="2"/>
  <c r="R205" i="35"/>
  <c r="Q130" i="44" s="1"/>
  <c r="J397" i="30"/>
  <c r="J395" i="34"/>
  <c r="G103" i="31"/>
  <c r="R223" i="36"/>
  <c r="L199" i="33"/>
  <c r="R564" i="37"/>
  <c r="M92" i="40"/>
  <c r="M153" i="33"/>
  <c r="M312" i="34"/>
  <c r="M304" i="37"/>
  <c r="S298" i="37"/>
  <c r="N318" i="40"/>
  <c r="P306" i="39"/>
  <c r="O304" i="2"/>
  <c r="Q312" i="34"/>
  <c r="J306" i="39"/>
  <c r="U198" i="44" s="1"/>
  <c r="S312" i="34"/>
  <c r="R488" i="30"/>
  <c r="G431" i="34"/>
  <c r="K253" i="35"/>
  <c r="M253" i="38"/>
  <c r="G253" i="35"/>
  <c r="M259" i="31"/>
  <c r="G259" i="31"/>
  <c r="J512" i="40"/>
  <c r="V262" i="44" s="1"/>
  <c r="G355" i="36"/>
  <c r="J423" i="32"/>
  <c r="N244" i="44" s="1"/>
  <c r="L253" i="35"/>
  <c r="R312" i="35"/>
  <c r="G347" i="37"/>
  <c r="J92" i="37"/>
  <c r="R153" i="2"/>
  <c r="L458" i="33"/>
  <c r="R458" i="34"/>
  <c r="S564" i="2"/>
  <c r="J405" i="36"/>
  <c r="N253" i="2"/>
  <c r="S253" i="32"/>
  <c r="G520" i="2"/>
  <c r="O488" i="38"/>
  <c r="Q259" i="40"/>
  <c r="G425" i="30"/>
  <c r="P253" i="2"/>
  <c r="G159" i="33"/>
  <c r="G259" i="40"/>
  <c r="J512" i="33"/>
  <c r="O262" i="44" s="1"/>
  <c r="J417" i="36"/>
  <c r="R241" i="44" s="1"/>
  <c r="N271" i="31"/>
  <c r="J347" i="30"/>
  <c r="L216" i="44" s="1"/>
  <c r="G365" i="30"/>
  <c r="G28" i="32"/>
  <c r="K300" i="17"/>
  <c r="O300" i="17" s="1"/>
  <c r="P300" i="17" s="1"/>
  <c r="G30" i="40"/>
  <c r="Q591" i="34"/>
  <c r="N591" i="34"/>
  <c r="Q330" i="40"/>
  <c r="J92" i="31"/>
  <c r="J646" i="30"/>
  <c r="P92" i="36"/>
  <c r="K92" i="33"/>
  <c r="O153" i="37"/>
  <c r="S153" i="39"/>
  <c r="N92" i="34"/>
  <c r="L153" i="30"/>
  <c r="M199" i="36"/>
  <c r="M695" i="2"/>
  <c r="O458" i="2"/>
  <c r="K135" i="32"/>
  <c r="K564" i="36"/>
  <c r="G466" i="37"/>
  <c r="P316" i="36"/>
  <c r="S314" i="40"/>
  <c r="P330" i="40"/>
  <c r="G115" i="36"/>
  <c r="R223" i="39"/>
  <c r="P183" i="33"/>
  <c r="L330" i="32"/>
  <c r="Q306" i="30"/>
  <c r="N324" i="30"/>
  <c r="G253" i="2"/>
  <c r="R253" i="32"/>
  <c r="R221" i="2"/>
  <c r="G373" i="35"/>
  <c r="N259" i="40"/>
  <c r="G339" i="30"/>
  <c r="G34" i="35"/>
  <c r="M488" i="38"/>
  <c r="K259" i="40"/>
  <c r="J40" i="40"/>
  <c r="V160" i="44" s="1"/>
  <c r="J526" i="37"/>
  <c r="S269" i="44" s="1"/>
  <c r="O271" i="31"/>
  <c r="Q271" i="31"/>
  <c r="P163" i="40"/>
  <c r="V108" i="44" s="1"/>
  <c r="R225" i="2"/>
  <c r="Q326" i="34"/>
  <c r="S153" i="31"/>
  <c r="P548" i="31"/>
  <c r="S564" i="30"/>
  <c r="P92" i="33"/>
  <c r="S564" i="31"/>
  <c r="P564" i="33"/>
  <c r="S153" i="40"/>
  <c r="R153" i="31"/>
  <c r="P458" i="34"/>
  <c r="P234" i="35"/>
  <c r="S153" i="34"/>
  <c r="R153" i="39"/>
  <c r="N153" i="36"/>
  <c r="N153" i="33"/>
  <c r="J92" i="38"/>
  <c r="R92" i="34"/>
  <c r="K92" i="30"/>
  <c r="L153" i="35"/>
  <c r="N304" i="30"/>
  <c r="L306" i="33"/>
  <c r="J298" i="32"/>
  <c r="N194" i="44" s="1"/>
  <c r="S695" i="35"/>
  <c r="J534" i="30"/>
  <c r="L273" i="44" s="1"/>
  <c r="S298" i="32"/>
  <c r="K300" i="31"/>
  <c r="S326" i="34"/>
  <c r="S324" i="39"/>
  <c r="N275" i="33"/>
  <c r="N103" i="36"/>
  <c r="R73" i="44" s="1"/>
  <c r="R312" i="31"/>
  <c r="S304" i="30"/>
  <c r="M328" i="37"/>
  <c r="P322" i="40"/>
  <c r="N324" i="39"/>
  <c r="K298" i="32"/>
  <c r="J300" i="31"/>
  <c r="M195" i="44" s="1"/>
  <c r="M322" i="40"/>
  <c r="S322" i="40"/>
  <c r="Q253" i="2"/>
  <c r="M253" i="32"/>
  <c r="J253" i="2"/>
  <c r="K172" i="44" s="1"/>
  <c r="G431" i="40"/>
  <c r="G26" i="36"/>
  <c r="J259" i="40"/>
  <c r="V175" i="44" s="1"/>
  <c r="G488" i="38"/>
  <c r="S259" i="40"/>
  <c r="G435" i="36"/>
  <c r="J271" i="31"/>
  <c r="M181" i="44" s="1"/>
  <c r="P271" i="31"/>
  <c r="G347" i="35"/>
  <c r="Q300" i="36"/>
  <c r="R591" i="33"/>
  <c r="L273" i="35"/>
  <c r="G375" i="2"/>
  <c r="J462" i="34"/>
  <c r="P280" i="44" s="1"/>
  <c r="O304" i="30"/>
  <c r="L320" i="38"/>
  <c r="K322" i="40"/>
  <c r="K304" i="30"/>
  <c r="K318" i="34"/>
  <c r="N310" i="34"/>
  <c r="O306" i="30"/>
  <c r="O316" i="36"/>
  <c r="L298" i="32"/>
  <c r="N332" i="31"/>
  <c r="M312" i="31"/>
  <c r="M314" i="40"/>
  <c r="K310" i="34"/>
  <c r="O310" i="34"/>
  <c r="N300" i="36"/>
  <c r="S324" i="31"/>
  <c r="R314" i="40"/>
  <c r="P322" i="32"/>
  <c r="M330" i="32"/>
  <c r="R332" i="31"/>
  <c r="J328" i="37"/>
  <c r="S209" i="44" s="1"/>
  <c r="L312" i="31"/>
  <c r="J310" i="34"/>
  <c r="P200" i="44" s="1"/>
  <c r="J300" i="36"/>
  <c r="R195" i="44" s="1"/>
  <c r="K332" i="31"/>
  <c r="N253" i="32"/>
  <c r="S488" i="38"/>
  <c r="R259" i="40"/>
  <c r="K488" i="38"/>
  <c r="J379" i="32"/>
  <c r="N232" i="44" s="1"/>
  <c r="G271" i="31"/>
  <c r="G306" i="33"/>
  <c r="J38" i="2"/>
  <c r="K159" i="44" s="1"/>
  <c r="S310" i="34"/>
  <c r="G417" i="2"/>
  <c r="G189" i="36"/>
  <c r="M92" i="33"/>
  <c r="O564" i="36"/>
  <c r="K591" i="33"/>
  <c r="O300" i="31"/>
  <c r="S332" i="39"/>
  <c r="N322" i="40"/>
  <c r="K300" i="36"/>
  <c r="J312" i="31"/>
  <c r="M201" i="44" s="1"/>
  <c r="L306" i="30"/>
  <c r="P320" i="37"/>
  <c r="S316" i="36"/>
  <c r="J306" i="30"/>
  <c r="L198" i="44" s="1"/>
  <c r="J52" i="36"/>
  <c r="R166" i="44" s="1"/>
  <c r="V162" i="17"/>
  <c r="Q324" i="31"/>
  <c r="M322" i="32"/>
  <c r="K312" i="31"/>
  <c r="S300" i="31"/>
  <c r="L316" i="36"/>
  <c r="S322" i="32"/>
  <c r="L253" i="2"/>
  <c r="Q253" i="32"/>
  <c r="R253" i="2"/>
  <c r="N488" i="38"/>
  <c r="J361" i="37"/>
  <c r="S223" i="44" s="1"/>
  <c r="L259" i="40"/>
  <c r="G445" i="30"/>
  <c r="L488" i="38"/>
  <c r="R271" i="31"/>
  <c r="Q298" i="32"/>
  <c r="P306" i="30"/>
  <c r="J591" i="33"/>
  <c r="Q591" i="33"/>
  <c r="P591" i="33"/>
  <c r="L304" i="30"/>
  <c r="O306" i="33"/>
  <c r="N300" i="31"/>
  <c r="J393" i="39"/>
  <c r="U239" i="44" s="1"/>
  <c r="M328" i="38"/>
  <c r="M326" i="34"/>
  <c r="N312" i="31"/>
  <c r="S312" i="31"/>
  <c r="O253" i="2"/>
  <c r="P253" i="32"/>
  <c r="G253" i="32"/>
  <c r="G343" i="2"/>
  <c r="G361" i="36"/>
  <c r="G419" i="36"/>
  <c r="P259" i="40"/>
  <c r="G514" i="30"/>
  <c r="G526" i="39"/>
  <c r="J339" i="31"/>
  <c r="M212" i="44" s="1"/>
  <c r="S271" i="31"/>
  <c r="G355" i="33"/>
  <c r="R229" i="2"/>
  <c r="J48" i="33"/>
  <c r="O164" i="44" s="1"/>
  <c r="G478" i="31"/>
  <c r="N591" i="33"/>
  <c r="Q332" i="30"/>
  <c r="M92" i="39"/>
  <c r="S591" i="33"/>
  <c r="K92" i="32"/>
  <c r="N306" i="30"/>
  <c r="N330" i="40"/>
  <c r="J320" i="37"/>
  <c r="S205" i="44" s="1"/>
  <c r="S328" i="37"/>
  <c r="N318" i="34"/>
  <c r="O298" i="32"/>
  <c r="G650" i="2"/>
  <c r="L328" i="37"/>
  <c r="N314" i="40"/>
  <c r="K324" i="39"/>
  <c r="K328" i="37"/>
  <c r="M310" i="34"/>
  <c r="L332" i="39"/>
  <c r="P306" i="33"/>
  <c r="P314" i="40"/>
  <c r="P310" i="34"/>
  <c r="S320" i="37"/>
  <c r="J306" i="33"/>
  <c r="O198" i="44" s="1"/>
  <c r="AF162" i="17"/>
  <c r="N125" i="32"/>
  <c r="N84" i="44" s="1"/>
  <c r="N324" i="31"/>
  <c r="P320" i="38"/>
  <c r="Q328" i="37"/>
  <c r="S253" i="2"/>
  <c r="O253" i="32"/>
  <c r="L253" i="32"/>
  <c r="P488" i="38"/>
  <c r="O259" i="40"/>
  <c r="G417" i="33"/>
  <c r="J367" i="32"/>
  <c r="N226" i="44" s="1"/>
  <c r="J318" i="34"/>
  <c r="P204" i="44" s="1"/>
  <c r="L591" i="33"/>
  <c r="R189" i="36"/>
  <c r="R191" i="36" s="1"/>
  <c r="M591" i="33"/>
  <c r="Q92" i="38"/>
  <c r="S199" i="34"/>
  <c r="S92" i="40"/>
  <c r="J92" i="36"/>
  <c r="N153" i="37"/>
  <c r="J153" i="40"/>
  <c r="K153" i="32"/>
  <c r="G476" i="35"/>
  <c r="G117" i="40"/>
  <c r="N117" i="40"/>
  <c r="V80" i="44" s="1"/>
  <c r="P171" i="39"/>
  <c r="U112" i="44" s="1"/>
  <c r="G171" i="39"/>
  <c r="P167" i="2"/>
  <c r="K110" i="44" s="1"/>
  <c r="G167" i="2"/>
  <c r="G478" i="37"/>
  <c r="J478" i="37"/>
  <c r="S288" i="44" s="1"/>
  <c r="G87" i="30"/>
  <c r="L87" i="30"/>
  <c r="L58" i="44" s="1"/>
  <c r="G115" i="32"/>
  <c r="N115" i="32"/>
  <c r="N79" i="44" s="1"/>
  <c r="M281" i="38"/>
  <c r="P281" i="38"/>
  <c r="S281" i="38"/>
  <c r="K279" i="31"/>
  <c r="P161" i="30"/>
  <c r="L107" i="44" s="1"/>
  <c r="G161" i="30"/>
  <c r="K695" i="40"/>
  <c r="N458" i="30"/>
  <c r="O458" i="38"/>
  <c r="K135" i="38"/>
  <c r="J373" i="37"/>
  <c r="S229" i="44" s="1"/>
  <c r="G373" i="37"/>
  <c r="G123" i="30"/>
  <c r="N123" i="30"/>
  <c r="L83" i="44" s="1"/>
  <c r="M61" i="35"/>
  <c r="G277" i="33"/>
  <c r="Q277" i="33"/>
  <c r="J277" i="33"/>
  <c r="O184" i="44" s="1"/>
  <c r="O279" i="2"/>
  <c r="P279" i="2"/>
  <c r="N117" i="37"/>
  <c r="S80" i="44" s="1"/>
  <c r="G117" i="37"/>
  <c r="Q92" i="35"/>
  <c r="J135" i="32"/>
  <c r="R458" i="38"/>
  <c r="N458" i="37"/>
  <c r="N410" i="33"/>
  <c r="O458" i="33"/>
  <c r="O548" i="37"/>
  <c r="K410" i="38"/>
  <c r="K548" i="36"/>
  <c r="K410" i="32"/>
  <c r="J472" i="39"/>
  <c r="U285" i="44" s="1"/>
  <c r="G28" i="34"/>
  <c r="J28" i="34"/>
  <c r="P154" i="44" s="1"/>
  <c r="O695" i="32"/>
  <c r="M458" i="2"/>
  <c r="G516" i="30"/>
  <c r="J516" i="30"/>
  <c r="L264" i="44" s="1"/>
  <c r="P287" i="32"/>
  <c r="N287" i="32"/>
  <c r="P257" i="30"/>
  <c r="S257" i="30"/>
  <c r="R644" i="34"/>
  <c r="R695" i="34" s="1"/>
  <c r="P141" i="44" s="1"/>
  <c r="O644" i="34"/>
  <c r="M314" i="34"/>
  <c r="N310" i="40"/>
  <c r="N332" i="37"/>
  <c r="R314" i="34"/>
  <c r="R332" i="37"/>
  <c r="K330" i="34"/>
  <c r="S324" i="38"/>
  <c r="K328" i="31"/>
  <c r="G173" i="35"/>
  <c r="K118" i="17"/>
  <c r="O118" i="17" s="1"/>
  <c r="P118" i="17" s="1"/>
  <c r="G30" i="36"/>
  <c r="G435" i="30"/>
  <c r="J435" i="30"/>
  <c r="L250" i="44" s="1"/>
  <c r="J381" i="31"/>
  <c r="M233" i="44" s="1"/>
  <c r="G381" i="31"/>
  <c r="G512" i="31"/>
  <c r="J512" i="31"/>
  <c r="M262" i="44" s="1"/>
  <c r="J425" i="36"/>
  <c r="R245" i="44" s="1"/>
  <c r="G425" i="36"/>
  <c r="J339" i="32"/>
  <c r="N212" i="44" s="1"/>
  <c r="G339" i="32"/>
  <c r="J46" i="32"/>
  <c r="N163" i="44" s="1"/>
  <c r="G46" i="32"/>
  <c r="J530" i="35"/>
  <c r="Q271" i="44" s="1"/>
  <c r="G530" i="35"/>
  <c r="P163" i="34"/>
  <c r="P108" i="44" s="1"/>
  <c r="G163" i="34"/>
  <c r="G163" i="35"/>
  <c r="P163" i="35"/>
  <c r="Q108" i="44" s="1"/>
  <c r="R695" i="37"/>
  <c r="S141" i="44" s="1"/>
  <c r="M61" i="39"/>
  <c r="G103" i="32"/>
  <c r="N103" i="32"/>
  <c r="N73" i="44" s="1"/>
  <c r="G161" i="32"/>
  <c r="P161" i="32"/>
  <c r="N107" i="44" s="1"/>
  <c r="R548" i="34"/>
  <c r="K458" i="32"/>
  <c r="K135" i="30"/>
  <c r="L259" i="35"/>
  <c r="O259" i="35"/>
  <c r="K259" i="35"/>
  <c r="S259" i="35"/>
  <c r="R259" i="35"/>
  <c r="M259" i="35"/>
  <c r="J259" i="35"/>
  <c r="Q175" i="44" s="1"/>
  <c r="Q259" i="35"/>
  <c r="G259" i="35"/>
  <c r="G312" i="32"/>
  <c r="R312" i="32"/>
  <c r="G312" i="33"/>
  <c r="R312" i="33"/>
  <c r="Q253" i="34"/>
  <c r="R253" i="34"/>
  <c r="J253" i="34"/>
  <c r="P172" i="44" s="1"/>
  <c r="N253" i="34"/>
  <c r="S253" i="34"/>
  <c r="P253" i="34"/>
  <c r="O253" i="34"/>
  <c r="M253" i="34"/>
  <c r="G488" i="2"/>
  <c r="J488" i="2"/>
  <c r="K293" i="44" s="1"/>
  <c r="S488" i="2"/>
  <c r="M488" i="2"/>
  <c r="L488" i="2"/>
  <c r="O488" i="2"/>
  <c r="P488" i="2"/>
  <c r="R488" i="2"/>
  <c r="P271" i="32"/>
  <c r="Q271" i="32"/>
  <c r="O271" i="32"/>
  <c r="K271" i="32"/>
  <c r="R271" i="32"/>
  <c r="G271" i="32"/>
  <c r="J271" i="32"/>
  <c r="N181" i="44" s="1"/>
  <c r="S271" i="32"/>
  <c r="L271" i="32"/>
  <c r="O285" i="33"/>
  <c r="G425" i="35"/>
  <c r="J425" i="35"/>
  <c r="Q245" i="44" s="1"/>
  <c r="G445" i="34"/>
  <c r="J445" i="34"/>
  <c r="P255" i="44" s="1"/>
  <c r="J433" i="31"/>
  <c r="M249" i="44" s="1"/>
  <c r="G433" i="31"/>
  <c r="G417" i="31"/>
  <c r="J417" i="31"/>
  <c r="M241" i="44" s="1"/>
  <c r="G377" i="33"/>
  <c r="J377" i="33"/>
  <c r="O231" i="44" s="1"/>
  <c r="J371" i="33"/>
  <c r="O228" i="44" s="1"/>
  <c r="G371" i="33"/>
  <c r="J339" i="2"/>
  <c r="K212" i="44" s="1"/>
  <c r="G339" i="2"/>
  <c r="G107" i="31"/>
  <c r="N107" i="31"/>
  <c r="N179" i="31" s="1"/>
  <c r="S275" i="37"/>
  <c r="R275" i="37"/>
  <c r="L644" i="30"/>
  <c r="S644" i="30"/>
  <c r="S695" i="30" s="1"/>
  <c r="N322" i="34"/>
  <c r="M328" i="30"/>
  <c r="N310" i="32"/>
  <c r="O310" i="40"/>
  <c r="S328" i="31"/>
  <c r="L326" i="32"/>
  <c r="K326" i="40"/>
  <c r="O328" i="31"/>
  <c r="S591" i="31"/>
  <c r="P310" i="32"/>
  <c r="N324" i="38"/>
  <c r="S310" i="32"/>
  <c r="G167" i="32"/>
  <c r="P167" i="32"/>
  <c r="N110" i="44" s="1"/>
  <c r="S564" i="36"/>
  <c r="P564" i="38"/>
  <c r="R548" i="39"/>
  <c r="N332" i="38"/>
  <c r="K320" i="39"/>
  <c r="N330" i="34"/>
  <c r="S332" i="37"/>
  <c r="S318" i="40"/>
  <c r="S318" i="32"/>
  <c r="K310" i="40"/>
  <c r="J326" i="32"/>
  <c r="N208" i="44" s="1"/>
  <c r="L328" i="31"/>
  <c r="S324" i="37"/>
  <c r="M310" i="40"/>
  <c r="J466" i="32"/>
  <c r="N282" i="44" s="1"/>
  <c r="R219" i="34"/>
  <c r="P137" i="44" s="1"/>
  <c r="P314" i="34"/>
  <c r="J476" i="31"/>
  <c r="M287" i="44" s="1"/>
  <c r="K591" i="31"/>
  <c r="N312" i="32"/>
  <c r="J328" i="31"/>
  <c r="M209" i="44" s="1"/>
  <c r="P310" i="40"/>
  <c r="S300" i="40"/>
  <c r="K298" i="33"/>
  <c r="K488" i="2"/>
  <c r="N259" i="35"/>
  <c r="G445" i="37"/>
  <c r="J445" i="37"/>
  <c r="S255" i="44" s="1"/>
  <c r="J524" i="2"/>
  <c r="K268" i="44" s="1"/>
  <c r="G524" i="2"/>
  <c r="J490" i="36"/>
  <c r="R294" i="44" s="1"/>
  <c r="G490" i="36"/>
  <c r="G451" i="34"/>
  <c r="J451" i="34"/>
  <c r="P258" i="44" s="1"/>
  <c r="G24" i="40"/>
  <c r="J24" i="40"/>
  <c r="V152" i="44" s="1"/>
  <c r="J324" i="37"/>
  <c r="S207" i="44" s="1"/>
  <c r="O310" i="32"/>
  <c r="K328" i="30"/>
  <c r="M310" i="32"/>
  <c r="G466" i="2"/>
  <c r="R322" i="34"/>
  <c r="P330" i="34"/>
  <c r="K320" i="31"/>
  <c r="L318" i="32"/>
  <c r="L328" i="39"/>
  <c r="O326" i="40"/>
  <c r="O322" i="34"/>
  <c r="S326" i="40"/>
  <c r="N314" i="34"/>
  <c r="K322" i="34"/>
  <c r="L310" i="32"/>
  <c r="P320" i="31"/>
  <c r="K318" i="32"/>
  <c r="J314" i="34"/>
  <c r="P202" i="44" s="1"/>
  <c r="J320" i="39"/>
  <c r="U205" i="44" s="1"/>
  <c r="S328" i="30"/>
  <c r="N318" i="32"/>
  <c r="O326" i="32"/>
  <c r="L314" i="34"/>
  <c r="L326" i="40"/>
  <c r="G111" i="38"/>
  <c r="R326" i="40"/>
  <c r="R318" i="40"/>
  <c r="O328" i="39"/>
  <c r="J492" i="32"/>
  <c r="N295" i="44" s="1"/>
  <c r="M328" i="39"/>
  <c r="M330" i="34"/>
  <c r="L320" i="39"/>
  <c r="G131" i="36"/>
  <c r="Q279" i="2"/>
  <c r="O300" i="34"/>
  <c r="Q300" i="34"/>
  <c r="G300" i="34"/>
  <c r="R259" i="39"/>
  <c r="P259" i="39"/>
  <c r="G259" i="39"/>
  <c r="N259" i="39"/>
  <c r="K259" i="39"/>
  <c r="O259" i="39"/>
  <c r="M259" i="39"/>
  <c r="Q259" i="39"/>
  <c r="R312" i="40"/>
  <c r="N312" i="40"/>
  <c r="G312" i="40"/>
  <c r="K488" i="33"/>
  <c r="J488" i="33"/>
  <c r="O293" i="44" s="1"/>
  <c r="M488" i="33"/>
  <c r="R488" i="33"/>
  <c r="P488" i="33"/>
  <c r="L488" i="33"/>
  <c r="G488" i="33"/>
  <c r="O488" i="33"/>
  <c r="P253" i="37"/>
  <c r="Q253" i="37"/>
  <c r="O253" i="37"/>
  <c r="L253" i="37"/>
  <c r="G253" i="37"/>
  <c r="J253" i="37"/>
  <c r="S172" i="44" s="1"/>
  <c r="N253" i="37"/>
  <c r="S253" i="37"/>
  <c r="R253" i="37"/>
  <c r="K488" i="32"/>
  <c r="M488" i="32"/>
  <c r="J488" i="32"/>
  <c r="N293" i="44" s="1"/>
  <c r="L488" i="32"/>
  <c r="Q488" i="32"/>
  <c r="O488" i="32"/>
  <c r="S488" i="32"/>
  <c r="P488" i="32"/>
  <c r="L271" i="37"/>
  <c r="S271" i="37"/>
  <c r="M271" i="37"/>
  <c r="N271" i="37"/>
  <c r="Q271" i="37"/>
  <c r="O271" i="37"/>
  <c r="J273" i="33"/>
  <c r="O182" i="44" s="1"/>
  <c r="J419" i="34"/>
  <c r="P242" i="44" s="1"/>
  <c r="G419" i="34"/>
  <c r="J510" i="36"/>
  <c r="R261" i="44" s="1"/>
  <c r="G510" i="36"/>
  <c r="J528" i="33"/>
  <c r="O270" i="44" s="1"/>
  <c r="G528" i="33"/>
  <c r="J40" i="34"/>
  <c r="P160" i="44" s="1"/>
  <c r="G40" i="34"/>
  <c r="G445" i="36"/>
  <c r="J445" i="36"/>
  <c r="R255" i="44" s="1"/>
  <c r="J423" i="40"/>
  <c r="V244" i="44" s="1"/>
  <c r="G423" i="40"/>
  <c r="G26" i="40"/>
  <c r="J26" i="40"/>
  <c r="V153" i="44" s="1"/>
  <c r="G514" i="33"/>
  <c r="J514" i="33"/>
  <c r="O263" i="44" s="1"/>
  <c r="G34" i="34"/>
  <c r="J34" i="34"/>
  <c r="P157" i="44" s="1"/>
  <c r="G383" i="33"/>
  <c r="J383" i="33"/>
  <c r="O234" i="44" s="1"/>
  <c r="G87" i="16"/>
  <c r="I87" i="16" s="1"/>
  <c r="J310" i="40"/>
  <c r="V200" i="44" s="1"/>
  <c r="O328" i="30"/>
  <c r="G173" i="2"/>
  <c r="G28" i="2"/>
  <c r="J28" i="2"/>
  <c r="K154" i="44" s="1"/>
  <c r="J385" i="30"/>
  <c r="L235" i="44" s="1"/>
  <c r="G385" i="30"/>
  <c r="G347" i="32"/>
  <c r="J347" i="32"/>
  <c r="N216" i="44" s="1"/>
  <c r="S330" i="34"/>
  <c r="G381" i="37"/>
  <c r="G379" i="40"/>
  <c r="M548" i="32"/>
  <c r="N92" i="30"/>
  <c r="O185" i="31"/>
  <c r="P410" i="36"/>
  <c r="Q153" i="37"/>
  <c r="L548" i="34"/>
  <c r="L458" i="40"/>
  <c r="L458" i="35"/>
  <c r="R564" i="38"/>
  <c r="L564" i="34"/>
  <c r="L410" i="33"/>
  <c r="L695" i="33"/>
  <c r="N695" i="2"/>
  <c r="M548" i="30"/>
  <c r="G343" i="37"/>
  <c r="J371" i="35"/>
  <c r="Q228" i="44" s="1"/>
  <c r="J445" i="32"/>
  <c r="N255" i="44" s="1"/>
  <c r="J300" i="40"/>
  <c r="V195" i="44" s="1"/>
  <c r="R92" i="30"/>
  <c r="J328" i="30"/>
  <c r="L209" i="44" s="1"/>
  <c r="K312" i="32"/>
  <c r="S300" i="39"/>
  <c r="S312" i="40"/>
  <c r="S310" i="40"/>
  <c r="Q300" i="40"/>
  <c r="J361" i="30"/>
  <c r="L223" i="44" s="1"/>
  <c r="G343" i="36"/>
  <c r="G355" i="40"/>
  <c r="J538" i="32"/>
  <c r="Q318" i="32"/>
  <c r="Q326" i="40"/>
  <c r="R229" i="30"/>
  <c r="J401" i="35"/>
  <c r="N129" i="30"/>
  <c r="M312" i="32"/>
  <c r="S314" i="34"/>
  <c r="L304" i="38"/>
  <c r="N298" i="33"/>
  <c r="M304" i="39"/>
  <c r="O306" i="37"/>
  <c r="S298" i="38"/>
  <c r="S328" i="39"/>
  <c r="M300" i="34"/>
  <c r="K300" i="40"/>
  <c r="N326" i="40"/>
  <c r="J312" i="33"/>
  <c r="O201" i="44" s="1"/>
  <c r="L310" i="40"/>
  <c r="P306" i="37"/>
  <c r="P316" i="30"/>
  <c r="S312" i="33"/>
  <c r="S316" i="30"/>
  <c r="L332" i="38"/>
  <c r="M326" i="32"/>
  <c r="O316" i="30"/>
  <c r="Q316" i="38"/>
  <c r="S316" i="38"/>
  <c r="J328" i="39"/>
  <c r="U209" i="44" s="1"/>
  <c r="L312" i="40"/>
  <c r="L316" i="2"/>
  <c r="Q328" i="30"/>
  <c r="N312" i="33"/>
  <c r="J425" i="2"/>
  <c r="K245" i="44" s="1"/>
  <c r="G365" i="39"/>
  <c r="J28" i="33"/>
  <c r="O154" i="44" s="1"/>
  <c r="J397" i="35"/>
  <c r="R229" i="35"/>
  <c r="J546" i="32"/>
  <c r="J397" i="32"/>
  <c r="J399" i="31"/>
  <c r="Q326" i="32"/>
  <c r="L332" i="37"/>
  <c r="M326" i="40"/>
  <c r="L330" i="34"/>
  <c r="Q316" i="30"/>
  <c r="Q324" i="37"/>
  <c r="Q306" i="37"/>
  <c r="S300" i="34"/>
  <c r="L312" i="33"/>
  <c r="J310" i="32"/>
  <c r="N200" i="44" s="1"/>
  <c r="L322" i="34"/>
  <c r="R326" i="32"/>
  <c r="Q328" i="31"/>
  <c r="J512" i="32"/>
  <c r="N262" i="44" s="1"/>
  <c r="J48" i="36"/>
  <c r="R164" i="44" s="1"/>
  <c r="G46" i="37"/>
  <c r="G225" i="30"/>
  <c r="J403" i="33"/>
  <c r="J405" i="32"/>
  <c r="K564" i="38"/>
  <c r="J540" i="31"/>
  <c r="R225" i="34"/>
  <c r="Q312" i="40"/>
  <c r="M318" i="32"/>
  <c r="S320" i="31"/>
  <c r="O304" i="39"/>
  <c r="K312" i="40"/>
  <c r="J300" i="34"/>
  <c r="P195" i="44" s="1"/>
  <c r="Q328" i="39"/>
  <c r="J306" i="2"/>
  <c r="K198" i="44" s="1"/>
  <c r="J401" i="32"/>
  <c r="Q153" i="38"/>
  <c r="S153" i="33"/>
  <c r="O153" i="30"/>
  <c r="N458" i="2"/>
  <c r="G500" i="39"/>
  <c r="J500" i="39"/>
  <c r="U299" i="44" s="1"/>
  <c r="G500" i="31"/>
  <c r="J500" i="31"/>
  <c r="M299" i="44" s="1"/>
  <c r="G498" i="35"/>
  <c r="J498" i="35"/>
  <c r="Q298" i="44" s="1"/>
  <c r="G496" i="39"/>
  <c r="J496" i="39"/>
  <c r="U297" i="44" s="1"/>
  <c r="G496" i="32"/>
  <c r="J496" i="32"/>
  <c r="N297" i="44" s="1"/>
  <c r="G494" i="36"/>
  <c r="J494" i="36"/>
  <c r="R296" i="44" s="1"/>
  <c r="J492" i="40"/>
  <c r="V295" i="44" s="1"/>
  <c r="G492" i="40"/>
  <c r="J486" i="36"/>
  <c r="R292" i="44" s="1"/>
  <c r="G486" i="36"/>
  <c r="G480" i="40"/>
  <c r="J480" i="40"/>
  <c r="V289" i="44" s="1"/>
  <c r="G468" i="30"/>
  <c r="J468" i="30"/>
  <c r="L283" i="44" s="1"/>
  <c r="G464" i="30"/>
  <c r="J464" i="30"/>
  <c r="L281" i="44" s="1"/>
  <c r="G536" i="37"/>
  <c r="J536" i="37"/>
  <c r="S274" i="44" s="1"/>
  <c r="G536" i="30"/>
  <c r="J536" i="30"/>
  <c r="L274" i="44" s="1"/>
  <c r="G534" i="34"/>
  <c r="J534" i="34"/>
  <c r="P273" i="44" s="1"/>
  <c r="G532" i="30"/>
  <c r="J532" i="30"/>
  <c r="L272" i="44" s="1"/>
  <c r="G522" i="34"/>
  <c r="J522" i="34"/>
  <c r="P267" i="44" s="1"/>
  <c r="G518" i="34"/>
  <c r="J518" i="34"/>
  <c r="P265" i="44" s="1"/>
  <c r="G449" i="30"/>
  <c r="J449" i="30"/>
  <c r="L257" i="44" s="1"/>
  <c r="G447" i="34"/>
  <c r="J447" i="34"/>
  <c r="P256" i="44" s="1"/>
  <c r="G437" i="30"/>
  <c r="J437" i="30"/>
  <c r="L251" i="44" s="1"/>
  <c r="G429" i="30"/>
  <c r="J429" i="30"/>
  <c r="L247" i="44" s="1"/>
  <c r="J393" i="35"/>
  <c r="Q239" i="44" s="1"/>
  <c r="G393" i="35"/>
  <c r="G391" i="40"/>
  <c r="J391" i="40"/>
  <c r="V238" i="44" s="1"/>
  <c r="G391" i="32"/>
  <c r="J391" i="32"/>
  <c r="N238" i="44" s="1"/>
  <c r="J58" i="36"/>
  <c r="R169" i="44" s="1"/>
  <c r="G58" i="36"/>
  <c r="J56" i="40"/>
  <c r="V168" i="44" s="1"/>
  <c r="G56" i="40"/>
  <c r="J56" i="32"/>
  <c r="N168" i="44" s="1"/>
  <c r="G56" i="32"/>
  <c r="J54" i="36"/>
  <c r="R167" i="44" s="1"/>
  <c r="G54" i="36"/>
  <c r="J52" i="40"/>
  <c r="V166" i="44" s="1"/>
  <c r="G52" i="40"/>
  <c r="G52" i="32"/>
  <c r="J52" i="32"/>
  <c r="N166" i="44" s="1"/>
  <c r="J50" i="36"/>
  <c r="R165" i="44" s="1"/>
  <c r="G50" i="36"/>
  <c r="J44" i="40"/>
  <c r="V162" i="44" s="1"/>
  <c r="G44" i="40"/>
  <c r="J44" i="32"/>
  <c r="N162" i="44" s="1"/>
  <c r="G44" i="32"/>
  <c r="J42" i="36"/>
  <c r="R161" i="44" s="1"/>
  <c r="G42" i="36"/>
  <c r="G32" i="40"/>
  <c r="J32" i="40"/>
  <c r="V156" i="44" s="1"/>
  <c r="J32" i="32"/>
  <c r="N156" i="44" s="1"/>
  <c r="G32" i="32"/>
  <c r="J24" i="32"/>
  <c r="N152" i="44" s="1"/>
  <c r="G24" i="32"/>
  <c r="N125" i="36"/>
  <c r="R84" i="44" s="1"/>
  <c r="G125" i="36"/>
  <c r="N115" i="40"/>
  <c r="V79" i="44" s="1"/>
  <c r="G115" i="40"/>
  <c r="G113" i="37"/>
  <c r="N113" i="37"/>
  <c r="G113" i="2"/>
  <c r="N113" i="2"/>
  <c r="N197" i="2" s="1"/>
  <c r="N199" i="2" s="1"/>
  <c r="G107" i="39"/>
  <c r="N107" i="39"/>
  <c r="G169" i="30"/>
  <c r="P169" i="30"/>
  <c r="L111" i="44" s="1"/>
  <c r="G149" i="32"/>
  <c r="P149" i="32"/>
  <c r="N102" i="44" s="1"/>
  <c r="G149" i="30"/>
  <c r="P149" i="30"/>
  <c r="L102" i="44" s="1"/>
  <c r="R215" i="2"/>
  <c r="K135" i="44" s="1"/>
  <c r="G215" i="2"/>
  <c r="O281" i="38"/>
  <c r="R281" i="38"/>
  <c r="K281" i="38"/>
  <c r="L281" i="38"/>
  <c r="N281" i="38"/>
  <c r="G281" i="38"/>
  <c r="Q281" i="38"/>
  <c r="G285" i="37"/>
  <c r="J285" i="37"/>
  <c r="S188" i="44" s="1"/>
  <c r="L285" i="37"/>
  <c r="O285" i="37"/>
  <c r="N285" i="37"/>
  <c r="R285" i="37"/>
  <c r="P285" i="37"/>
  <c r="S285" i="37"/>
  <c r="G275" i="37"/>
  <c r="J275" i="37"/>
  <c r="S183" i="44" s="1"/>
  <c r="Q275" i="37"/>
  <c r="N275" i="37"/>
  <c r="M275" i="37"/>
  <c r="K275" i="37"/>
  <c r="O275" i="37"/>
  <c r="P275" i="37"/>
  <c r="L275" i="37"/>
  <c r="G255" i="36"/>
  <c r="S255" i="36"/>
  <c r="M255" i="36"/>
  <c r="J255" i="36"/>
  <c r="R173" i="44" s="1"/>
  <c r="P255" i="36"/>
  <c r="L255" i="36"/>
  <c r="Q255" i="36"/>
  <c r="K255" i="36"/>
  <c r="O255" i="36"/>
  <c r="G275" i="35"/>
  <c r="M275" i="35"/>
  <c r="N275" i="35"/>
  <c r="K275" i="35"/>
  <c r="Q275" i="35"/>
  <c r="J275" i="35"/>
  <c r="Q183" i="44" s="1"/>
  <c r="L275" i="35"/>
  <c r="O275" i="35"/>
  <c r="R275" i="35"/>
  <c r="G285" i="33"/>
  <c r="P285" i="33"/>
  <c r="Q285" i="33"/>
  <c r="J285" i="33"/>
  <c r="O188" i="44" s="1"/>
  <c r="M285" i="33"/>
  <c r="L285" i="33"/>
  <c r="R285" i="33"/>
  <c r="N285" i="33"/>
  <c r="G281" i="33"/>
  <c r="N281" i="33"/>
  <c r="Q281" i="33"/>
  <c r="K281" i="33"/>
  <c r="R281" i="33"/>
  <c r="O281" i="33"/>
  <c r="P281" i="33"/>
  <c r="J281" i="33"/>
  <c r="O186" i="44" s="1"/>
  <c r="M281" i="33"/>
  <c r="M277" i="33"/>
  <c r="L277" i="33"/>
  <c r="O277" i="33"/>
  <c r="S277" i="33"/>
  <c r="K277" i="33"/>
  <c r="R277" i="33"/>
  <c r="P277" i="33"/>
  <c r="N277" i="33"/>
  <c r="L273" i="33"/>
  <c r="O273" i="33"/>
  <c r="K273" i="33"/>
  <c r="G273" i="33"/>
  <c r="N273" i="33"/>
  <c r="Q273" i="33"/>
  <c r="R273" i="33"/>
  <c r="P273" i="33"/>
  <c r="G287" i="32"/>
  <c r="Q287" i="32"/>
  <c r="M287" i="32"/>
  <c r="K287" i="32"/>
  <c r="R287" i="32"/>
  <c r="S287" i="32"/>
  <c r="J287" i="32"/>
  <c r="N189" i="44" s="1"/>
  <c r="O287" i="32"/>
  <c r="L287" i="32"/>
  <c r="Q279" i="31"/>
  <c r="P279" i="31"/>
  <c r="L279" i="31"/>
  <c r="O279" i="31"/>
  <c r="G279" i="31"/>
  <c r="R279" i="31"/>
  <c r="J279" i="31"/>
  <c r="M185" i="44" s="1"/>
  <c r="S279" i="31"/>
  <c r="M279" i="31"/>
  <c r="G257" i="30"/>
  <c r="O257" i="30"/>
  <c r="Q257" i="30"/>
  <c r="M257" i="30"/>
  <c r="R257" i="30"/>
  <c r="L257" i="30"/>
  <c r="N257" i="30"/>
  <c r="G283" i="2"/>
  <c r="Q283" i="2"/>
  <c r="S283" i="2"/>
  <c r="K283" i="2"/>
  <c r="P283" i="2"/>
  <c r="O283" i="2"/>
  <c r="R283" i="2"/>
  <c r="J283" i="2"/>
  <c r="K187" i="44" s="1"/>
  <c r="M283" i="2"/>
  <c r="L283" i="2"/>
  <c r="N283" i="2"/>
  <c r="G279" i="2"/>
  <c r="S279" i="2"/>
  <c r="K279" i="2"/>
  <c r="R279" i="2"/>
  <c r="J279" i="2"/>
  <c r="K185" i="44" s="1"/>
  <c r="M279" i="2"/>
  <c r="L279" i="2"/>
  <c r="N279" i="2"/>
  <c r="P253" i="36"/>
  <c r="S253" i="36"/>
  <c r="P271" i="36"/>
  <c r="L271" i="36"/>
  <c r="P159" i="30"/>
  <c r="L106" i="44" s="1"/>
  <c r="R591" i="31"/>
  <c r="Q306" i="35"/>
  <c r="S316" i="34"/>
  <c r="S300" i="33"/>
  <c r="S488" i="36"/>
  <c r="O488" i="36"/>
  <c r="G87" i="31"/>
  <c r="R271" i="36"/>
  <c r="M259" i="34"/>
  <c r="P163" i="31"/>
  <c r="M108" i="44" s="1"/>
  <c r="G163" i="31"/>
  <c r="N117" i="39"/>
  <c r="U80" i="44" s="1"/>
  <c r="N306" i="35"/>
  <c r="N300" i="33"/>
  <c r="O298" i="31"/>
  <c r="N304" i="31"/>
  <c r="G466" i="31"/>
  <c r="P161" i="33"/>
  <c r="O107" i="44" s="1"/>
  <c r="J472" i="31"/>
  <c r="M285" i="44" s="1"/>
  <c r="L410" i="38"/>
  <c r="J347" i="40"/>
  <c r="V216" i="44" s="1"/>
  <c r="G347" i="40"/>
  <c r="G343" i="40"/>
  <c r="G161" i="38"/>
  <c r="J312" i="2"/>
  <c r="K201" i="44" s="1"/>
  <c r="J298" i="31"/>
  <c r="M194" i="44" s="1"/>
  <c r="N97" i="32"/>
  <c r="N70" i="44" s="1"/>
  <c r="R219" i="33"/>
  <c r="O137" i="44" s="1"/>
  <c r="Q316" i="34"/>
  <c r="L300" i="33"/>
  <c r="O312" i="30"/>
  <c r="S644" i="34"/>
  <c r="S695" i="34" s="1"/>
  <c r="Q644" i="34"/>
  <c r="R644" i="30"/>
  <c r="R695" i="30" s="1"/>
  <c r="L141" i="44" s="1"/>
  <c r="J318" i="32"/>
  <c r="N204" i="44" s="1"/>
  <c r="K153" i="30"/>
  <c r="P234" i="32"/>
  <c r="Q548" i="2"/>
  <c r="Q564" i="2"/>
  <c r="O153" i="40"/>
  <c r="K153" i="31"/>
  <c r="K135" i="31"/>
  <c r="K92" i="31"/>
  <c r="S564" i="34"/>
  <c r="K153" i="37"/>
  <c r="L135" i="35"/>
  <c r="M92" i="31"/>
  <c r="O548" i="32"/>
  <c r="K564" i="40"/>
  <c r="M644" i="30"/>
  <c r="M695" i="30" s="1"/>
  <c r="K644" i="34"/>
  <c r="O644" i="30"/>
  <c r="M644" i="34"/>
  <c r="Q644" i="30"/>
  <c r="Q318" i="40"/>
  <c r="Q332" i="37"/>
  <c r="P92" i="35"/>
  <c r="N644" i="30"/>
  <c r="N695" i="30" s="1"/>
  <c r="P644" i="34"/>
  <c r="P695" i="34" s="1"/>
  <c r="J306" i="36"/>
  <c r="R198" i="44" s="1"/>
  <c r="Q458" i="38"/>
  <c r="N548" i="35"/>
  <c r="Q153" i="39"/>
  <c r="Q199" i="33"/>
  <c r="S564" i="35"/>
  <c r="M153" i="32"/>
  <c r="M564" i="32"/>
  <c r="Q332" i="38"/>
  <c r="P92" i="38"/>
  <c r="M153" i="2"/>
  <c r="N92" i="31"/>
  <c r="P92" i="30"/>
  <c r="L564" i="36"/>
  <c r="J199" i="37"/>
  <c r="R153" i="38"/>
  <c r="R564" i="39"/>
  <c r="N458" i="34"/>
  <c r="N92" i="37"/>
  <c r="J153" i="38"/>
  <c r="N548" i="33"/>
  <c r="R458" i="2"/>
  <c r="O410" i="37"/>
  <c r="R458" i="32"/>
  <c r="R135" i="34"/>
  <c r="O234" i="31"/>
  <c r="L458" i="34"/>
  <c r="R135" i="36"/>
  <c r="R92" i="36"/>
  <c r="P458" i="36"/>
  <c r="K458" i="31"/>
  <c r="N548" i="2"/>
  <c r="L564" i="37"/>
  <c r="Q92" i="2"/>
  <c r="P644" i="30"/>
  <c r="L644" i="34"/>
  <c r="L695" i="34" s="1"/>
  <c r="N644" i="34"/>
  <c r="R332" i="38"/>
  <c r="Q199" i="34"/>
  <c r="J644" i="30"/>
  <c r="J644" i="34"/>
  <c r="Q314" i="34"/>
  <c r="K644" i="30"/>
  <c r="K695" i="30" s="1"/>
  <c r="S320" i="39"/>
  <c r="Q330" i="34"/>
  <c r="M312" i="2"/>
  <c r="L304" i="31"/>
  <c r="N298" i="31"/>
  <c r="P306" i="36"/>
  <c r="K259" i="34"/>
  <c r="P488" i="37"/>
  <c r="M271" i="36"/>
  <c r="R205" i="36"/>
  <c r="R130" i="44" s="1"/>
  <c r="Q695" i="2"/>
  <c r="S458" i="34"/>
  <c r="Q304" i="31"/>
  <c r="S312" i="2"/>
  <c r="Q300" i="32"/>
  <c r="O488" i="37"/>
  <c r="M488" i="37"/>
  <c r="G271" i="36"/>
  <c r="J488" i="36"/>
  <c r="R293" i="44" s="1"/>
  <c r="G38" i="31"/>
  <c r="G28" i="39"/>
  <c r="J367" i="35"/>
  <c r="Q226" i="44" s="1"/>
  <c r="J510" i="37"/>
  <c r="S261" i="44" s="1"/>
  <c r="Q306" i="36"/>
  <c r="P316" i="34"/>
  <c r="R312" i="2"/>
  <c r="J417" i="40"/>
  <c r="V241" i="44" s="1"/>
  <c r="J435" i="34"/>
  <c r="P250" i="44" s="1"/>
  <c r="J377" i="34"/>
  <c r="P231" i="44" s="1"/>
  <c r="K488" i="37"/>
  <c r="K488" i="36"/>
  <c r="Q259" i="34"/>
  <c r="J526" i="30"/>
  <c r="L269" i="44" s="1"/>
  <c r="N488" i="37"/>
  <c r="S135" i="32"/>
  <c r="S153" i="36"/>
  <c r="O410" i="30"/>
  <c r="P548" i="34"/>
  <c r="J234" i="31"/>
  <c r="R92" i="35"/>
  <c r="N548" i="37"/>
  <c r="O548" i="35"/>
  <c r="K410" i="36"/>
  <c r="J135" i="34"/>
  <c r="P548" i="36"/>
  <c r="L548" i="40"/>
  <c r="L548" i="35"/>
  <c r="R410" i="37"/>
  <c r="K410" i="40"/>
  <c r="M458" i="31"/>
  <c r="L564" i="38"/>
  <c r="P548" i="32"/>
  <c r="N306" i="36"/>
  <c r="O306" i="35"/>
  <c r="N300" i="32"/>
  <c r="O300" i="33"/>
  <c r="O306" i="36"/>
  <c r="K300" i="32"/>
  <c r="L306" i="36"/>
  <c r="O304" i="31"/>
  <c r="M312" i="30"/>
  <c r="M300" i="33"/>
  <c r="J312" i="30"/>
  <c r="L201" i="44" s="1"/>
  <c r="J482" i="31"/>
  <c r="M290" i="44" s="1"/>
  <c r="P306" i="35"/>
  <c r="L316" i="34"/>
  <c r="O458" i="32"/>
  <c r="K304" i="31"/>
  <c r="M300" i="32"/>
  <c r="Q298" i="31"/>
  <c r="L312" i="30"/>
  <c r="O135" i="40"/>
  <c r="G40" i="36"/>
  <c r="J355" i="34"/>
  <c r="P220" i="44" s="1"/>
  <c r="P488" i="36"/>
  <c r="P259" i="34"/>
  <c r="G512" i="34"/>
  <c r="J361" i="32"/>
  <c r="N223" i="44" s="1"/>
  <c r="L488" i="36"/>
  <c r="R195" i="32"/>
  <c r="G195" i="32"/>
  <c r="J38" i="37"/>
  <c r="S159" i="44" s="1"/>
  <c r="M253" i="36"/>
  <c r="R259" i="34"/>
  <c r="K253" i="36"/>
  <c r="G253" i="36"/>
  <c r="G482" i="35"/>
  <c r="J482" i="35"/>
  <c r="Q290" i="44" s="1"/>
  <c r="R195" i="30"/>
  <c r="G195" i="30"/>
  <c r="I199" i="30"/>
  <c r="P171" i="2"/>
  <c r="K112" i="44" s="1"/>
  <c r="G171" i="2"/>
  <c r="G97" i="33"/>
  <c r="N97" i="33"/>
  <c r="O70" i="44" s="1"/>
  <c r="J462" i="35"/>
  <c r="Q280" i="44" s="1"/>
  <c r="G462" i="35"/>
  <c r="R219" i="2"/>
  <c r="K137" i="44" s="1"/>
  <c r="G171" i="38"/>
  <c r="P171" i="38"/>
  <c r="T112" i="44" s="1"/>
  <c r="J259" i="34"/>
  <c r="P175" i="44" s="1"/>
  <c r="O259" i="34"/>
  <c r="S259" i="34"/>
  <c r="L259" i="34"/>
  <c r="O253" i="36"/>
  <c r="L253" i="36"/>
  <c r="J253" i="36"/>
  <c r="R172" i="44" s="1"/>
  <c r="N253" i="36"/>
  <c r="R253" i="36"/>
  <c r="Q253" i="36"/>
  <c r="R488" i="36"/>
  <c r="Q488" i="36"/>
  <c r="M488" i="36"/>
  <c r="S271" i="36"/>
  <c r="J271" i="36"/>
  <c r="R181" i="44" s="1"/>
  <c r="O271" i="36"/>
  <c r="N271" i="36"/>
  <c r="Q271" i="36"/>
  <c r="K271" i="36"/>
  <c r="G488" i="37"/>
  <c r="R488" i="37"/>
  <c r="J488" i="37"/>
  <c r="S293" i="44" s="1"/>
  <c r="L488" i="37"/>
  <c r="G38" i="32"/>
  <c r="J38" i="32"/>
  <c r="N159" i="44" s="1"/>
  <c r="G343" i="35"/>
  <c r="J343" i="35"/>
  <c r="Q214" i="44" s="1"/>
  <c r="G431" i="33"/>
  <c r="J431" i="33"/>
  <c r="O248" i="44" s="1"/>
  <c r="J512" i="37"/>
  <c r="S262" i="44" s="1"/>
  <c r="G512" i="37"/>
  <c r="J367" i="36"/>
  <c r="R226" i="44" s="1"/>
  <c r="G367" i="36"/>
  <c r="J365" i="35"/>
  <c r="Q225" i="44" s="1"/>
  <c r="G365" i="35"/>
  <c r="G528" i="30"/>
  <c r="J528" i="30"/>
  <c r="L270" i="44" s="1"/>
  <c r="G163" i="30"/>
  <c r="P163" i="30"/>
  <c r="L108" i="44" s="1"/>
  <c r="J375" i="36"/>
  <c r="R230" i="44" s="1"/>
  <c r="G375" i="36"/>
  <c r="G375" i="33"/>
  <c r="J375" i="33"/>
  <c r="O230" i="44" s="1"/>
  <c r="J355" i="35"/>
  <c r="Q220" i="44" s="1"/>
  <c r="G355" i="35"/>
  <c r="J524" i="33"/>
  <c r="O268" i="44" s="1"/>
  <c r="G524" i="33"/>
  <c r="G78" i="16"/>
  <c r="I78" i="16" s="1"/>
  <c r="J478" i="40"/>
  <c r="V288" i="44" s="1"/>
  <c r="G478" i="40"/>
  <c r="N131" i="39"/>
  <c r="U87" i="44" s="1"/>
  <c r="G131" i="39"/>
  <c r="J524" i="30"/>
  <c r="L268" i="44" s="1"/>
  <c r="G524" i="30"/>
  <c r="J476" i="33"/>
  <c r="O287" i="44" s="1"/>
  <c r="G476" i="33"/>
  <c r="G173" i="34"/>
  <c r="P173" i="34"/>
  <c r="P113" i="44" s="1"/>
  <c r="G87" i="37"/>
  <c r="L87" i="37"/>
  <c r="S58" i="44" s="1"/>
  <c r="Q695" i="33"/>
  <c r="M695" i="33"/>
  <c r="M135" i="30"/>
  <c r="M135" i="34"/>
  <c r="O591" i="31"/>
  <c r="P591" i="31"/>
  <c r="L591" i="31"/>
  <c r="J591" i="31"/>
  <c r="M591" i="31"/>
  <c r="G591" i="31"/>
  <c r="N591" i="31"/>
  <c r="J476" i="2"/>
  <c r="K287" i="44" s="1"/>
  <c r="G476" i="2"/>
  <c r="J646" i="39"/>
  <c r="G646" i="39"/>
  <c r="R548" i="33"/>
  <c r="R458" i="33"/>
  <c r="P410" i="37"/>
  <c r="P92" i="37"/>
  <c r="Q153" i="36"/>
  <c r="L564" i="40"/>
  <c r="J300" i="32"/>
  <c r="N195" i="44" s="1"/>
  <c r="N312" i="30"/>
  <c r="K105" i="17"/>
  <c r="O105" i="17" s="1"/>
  <c r="Q105" i="17" s="1"/>
  <c r="K235" i="17"/>
  <c r="O235" i="17" s="1"/>
  <c r="Q235" i="17" s="1"/>
  <c r="O564" i="31"/>
  <c r="P695" i="37"/>
  <c r="Q564" i="32"/>
  <c r="O92" i="2"/>
  <c r="M564" i="31"/>
  <c r="L548" i="38"/>
  <c r="O458" i="34"/>
  <c r="O548" i="34"/>
  <c r="S548" i="34"/>
  <c r="L548" i="30"/>
  <c r="O410" i="34"/>
  <c r="L564" i="30"/>
  <c r="L458" i="31"/>
  <c r="S458" i="30"/>
  <c r="K548" i="31"/>
  <c r="S458" i="32"/>
  <c r="P410" i="40"/>
  <c r="O153" i="31"/>
  <c r="L548" i="31"/>
  <c r="L458" i="38"/>
  <c r="O410" i="38"/>
  <c r="O92" i="38"/>
  <c r="Q92" i="32"/>
  <c r="N564" i="2"/>
  <c r="O316" i="34"/>
  <c r="N312" i="2"/>
  <c r="S300" i="32"/>
  <c r="K298" i="31"/>
  <c r="J300" i="33"/>
  <c r="O195" i="44" s="1"/>
  <c r="K266" i="17"/>
  <c r="O266" i="17" s="1"/>
  <c r="K305" i="17"/>
  <c r="O305" i="17" s="1"/>
  <c r="S410" i="34"/>
  <c r="Q410" i="33"/>
  <c r="O153" i="34"/>
  <c r="O458" i="36"/>
  <c r="L410" i="31"/>
  <c r="L458" i="37"/>
  <c r="K458" i="30"/>
  <c r="P564" i="40"/>
  <c r="K548" i="33"/>
  <c r="O548" i="36"/>
  <c r="L564" i="35"/>
  <c r="S410" i="30"/>
  <c r="L312" i="2"/>
  <c r="S410" i="31"/>
  <c r="P458" i="38"/>
  <c r="R548" i="31"/>
  <c r="O153" i="2"/>
  <c r="N153" i="34"/>
  <c r="L153" i="34"/>
  <c r="S458" i="37"/>
  <c r="P410" i="31"/>
  <c r="Q92" i="33"/>
  <c r="L410" i="36"/>
  <c r="L548" i="36"/>
  <c r="S92" i="38"/>
  <c r="S92" i="36"/>
  <c r="J135" i="36"/>
  <c r="J185" i="36"/>
  <c r="J153" i="36"/>
  <c r="Q300" i="33"/>
  <c r="L298" i="31"/>
  <c r="S92" i="32"/>
  <c r="P564" i="2"/>
  <c r="S199" i="36"/>
  <c r="P92" i="40"/>
  <c r="Q92" i="31"/>
  <c r="R458" i="37"/>
  <c r="G401" i="2"/>
  <c r="J401" i="2"/>
  <c r="G189" i="30"/>
  <c r="I191" i="30"/>
  <c r="R189" i="30"/>
  <c r="R191" i="30" s="1"/>
  <c r="G211" i="32"/>
  <c r="R211" i="32"/>
  <c r="G492" i="39"/>
  <c r="J492" i="39"/>
  <c r="U295" i="44" s="1"/>
  <c r="J472" i="30"/>
  <c r="L285" i="44" s="1"/>
  <c r="G472" i="30"/>
  <c r="G464" i="37"/>
  <c r="J464" i="37"/>
  <c r="S281" i="44" s="1"/>
  <c r="J532" i="2"/>
  <c r="K272" i="44" s="1"/>
  <c r="G532" i="2"/>
  <c r="G522" i="33"/>
  <c r="J522" i="33"/>
  <c r="O267" i="44" s="1"/>
  <c r="G516" i="37"/>
  <c r="J516" i="37"/>
  <c r="S264" i="44" s="1"/>
  <c r="G449" i="37"/>
  <c r="J449" i="37"/>
  <c r="S257" i="44" s="1"/>
  <c r="J449" i="2"/>
  <c r="K257" i="44" s="1"/>
  <c r="G449" i="2"/>
  <c r="G437" i="2"/>
  <c r="J437" i="2"/>
  <c r="K251" i="44" s="1"/>
  <c r="G429" i="37"/>
  <c r="J429" i="37"/>
  <c r="S247" i="44" s="1"/>
  <c r="G421" i="37"/>
  <c r="J421" i="37"/>
  <c r="S243" i="44" s="1"/>
  <c r="G391" i="31"/>
  <c r="J391" i="31"/>
  <c r="M238" i="44" s="1"/>
  <c r="G56" i="39"/>
  <c r="J56" i="39"/>
  <c r="U168" i="44" s="1"/>
  <c r="J54" i="35"/>
  <c r="Q167" i="44" s="1"/>
  <c r="G54" i="35"/>
  <c r="G52" i="39"/>
  <c r="J52" i="39"/>
  <c r="U166" i="44" s="1"/>
  <c r="J52" i="31"/>
  <c r="M166" i="44" s="1"/>
  <c r="G52" i="31"/>
  <c r="G44" i="31"/>
  <c r="J44" i="31"/>
  <c r="M162" i="44" s="1"/>
  <c r="G32" i="31"/>
  <c r="J32" i="31"/>
  <c r="M156" i="44" s="1"/>
  <c r="J30" i="35"/>
  <c r="Q155" i="44" s="1"/>
  <c r="G30" i="35"/>
  <c r="G24" i="39"/>
  <c r="J24" i="39"/>
  <c r="U152" i="44" s="1"/>
  <c r="G24" i="31"/>
  <c r="J24" i="31"/>
  <c r="M152" i="44" s="1"/>
  <c r="N125" i="35"/>
  <c r="Q84" i="44" s="1"/>
  <c r="G125" i="35"/>
  <c r="G115" i="31"/>
  <c r="N115" i="31"/>
  <c r="M79" i="44" s="1"/>
  <c r="N113" i="36"/>
  <c r="G113" i="36"/>
  <c r="G103" i="39"/>
  <c r="N103" i="39"/>
  <c r="U73" i="44" s="1"/>
  <c r="G169" i="40"/>
  <c r="P169" i="40"/>
  <c r="V111" i="44" s="1"/>
  <c r="G149" i="40"/>
  <c r="P149" i="40"/>
  <c r="V102" i="44" s="1"/>
  <c r="G149" i="34"/>
  <c r="P149" i="34"/>
  <c r="P102" i="44" s="1"/>
  <c r="G149" i="33"/>
  <c r="P149" i="33"/>
  <c r="O102" i="44" s="1"/>
  <c r="G147" i="32"/>
  <c r="P147" i="32"/>
  <c r="N101" i="44" s="1"/>
  <c r="G147" i="30"/>
  <c r="P147" i="30"/>
  <c r="L101" i="44" s="1"/>
  <c r="G215" i="38"/>
  <c r="R215" i="38"/>
  <c r="T135" i="44" s="1"/>
  <c r="G215" i="34"/>
  <c r="R215" i="34"/>
  <c r="P135" i="44" s="1"/>
  <c r="G213" i="32"/>
  <c r="R213" i="32"/>
  <c r="N134" i="44" s="1"/>
  <c r="G263" i="40"/>
  <c r="J263" i="40"/>
  <c r="V177" i="44" s="1"/>
  <c r="O263" i="40"/>
  <c r="L263" i="40"/>
  <c r="N263" i="40"/>
  <c r="Q263" i="40"/>
  <c r="P263" i="40"/>
  <c r="R263" i="40"/>
  <c r="M263" i="40"/>
  <c r="S263" i="40"/>
  <c r="K263" i="40"/>
  <c r="G283" i="39"/>
  <c r="Q283" i="39"/>
  <c r="P283" i="39"/>
  <c r="M283" i="39"/>
  <c r="J283" i="39"/>
  <c r="U187" i="44" s="1"/>
  <c r="N283" i="39"/>
  <c r="O283" i="39"/>
  <c r="R283" i="39"/>
  <c r="S283" i="39"/>
  <c r="K283" i="39"/>
  <c r="G279" i="39"/>
  <c r="Q279" i="39"/>
  <c r="P279" i="39"/>
  <c r="N279" i="39"/>
  <c r="M279" i="39"/>
  <c r="O279" i="39"/>
  <c r="S279" i="39"/>
  <c r="L279" i="39"/>
  <c r="K279" i="39"/>
  <c r="R279" i="39"/>
  <c r="J279" i="39"/>
  <c r="U185" i="44" s="1"/>
  <c r="G275" i="39"/>
  <c r="M275" i="39"/>
  <c r="S275" i="39"/>
  <c r="R275" i="39"/>
  <c r="P275" i="39"/>
  <c r="K275" i="39"/>
  <c r="J275" i="39"/>
  <c r="U183" i="44" s="1"/>
  <c r="O275" i="39"/>
  <c r="N275" i="39"/>
  <c r="Q275" i="39"/>
  <c r="G289" i="38"/>
  <c r="S289" i="38"/>
  <c r="O289" i="38"/>
  <c r="P289" i="38"/>
  <c r="K289" i="38"/>
  <c r="M289" i="38"/>
  <c r="N289" i="38"/>
  <c r="L289" i="38"/>
  <c r="G285" i="38"/>
  <c r="P285" i="38"/>
  <c r="Q285" i="38"/>
  <c r="S285" i="38"/>
  <c r="L285" i="38"/>
  <c r="N285" i="38"/>
  <c r="M285" i="38"/>
  <c r="K285" i="38"/>
  <c r="O285" i="38"/>
  <c r="R285" i="38"/>
  <c r="G289" i="37"/>
  <c r="N289" i="37"/>
  <c r="O289" i="37"/>
  <c r="P289" i="37"/>
  <c r="Q289" i="37"/>
  <c r="S289" i="37"/>
  <c r="M289" i="37"/>
  <c r="J289" i="37"/>
  <c r="S190" i="44" s="1"/>
  <c r="L289" i="37"/>
  <c r="G283" i="36"/>
  <c r="K283" i="36"/>
  <c r="M283" i="36"/>
  <c r="O283" i="36"/>
  <c r="P283" i="36"/>
  <c r="R283" i="36"/>
  <c r="J283" i="36"/>
  <c r="R187" i="44" s="1"/>
  <c r="S283" i="36"/>
  <c r="L283" i="36"/>
  <c r="Q283" i="36"/>
  <c r="G279" i="36"/>
  <c r="S279" i="36"/>
  <c r="O279" i="36"/>
  <c r="R279" i="36"/>
  <c r="M279" i="36"/>
  <c r="K279" i="36"/>
  <c r="P279" i="36"/>
  <c r="Q279" i="36"/>
  <c r="J279" i="36"/>
  <c r="R185" i="44" s="1"/>
  <c r="L279" i="36"/>
  <c r="G283" i="35"/>
  <c r="O283" i="35"/>
  <c r="S283" i="35"/>
  <c r="M283" i="35"/>
  <c r="K283" i="35"/>
  <c r="J283" i="35"/>
  <c r="Q187" i="44" s="1"/>
  <c r="L283" i="35"/>
  <c r="N283" i="35"/>
  <c r="G279" i="35"/>
  <c r="P279" i="35"/>
  <c r="L279" i="35"/>
  <c r="M279" i="35"/>
  <c r="Q279" i="35"/>
  <c r="S279" i="35"/>
  <c r="K279" i="35"/>
  <c r="J279" i="35"/>
  <c r="Q185" i="44" s="1"/>
  <c r="N279" i="35"/>
  <c r="O279" i="35"/>
  <c r="G255" i="35"/>
  <c r="J255" i="35"/>
  <c r="Q173" i="44" s="1"/>
  <c r="L255" i="35"/>
  <c r="M255" i="35"/>
  <c r="N255" i="35"/>
  <c r="Q255" i="35"/>
  <c r="S255" i="35"/>
  <c r="K255" i="35"/>
  <c r="G289" i="33"/>
  <c r="Q289" i="33"/>
  <c r="K289" i="33"/>
  <c r="R289" i="33"/>
  <c r="N289" i="33"/>
  <c r="P289" i="33"/>
  <c r="L289" i="33"/>
  <c r="J289" i="33"/>
  <c r="O190" i="44" s="1"/>
  <c r="M289" i="33"/>
  <c r="G257" i="33"/>
  <c r="N257" i="33"/>
  <c r="O257" i="33"/>
  <c r="R257" i="33"/>
  <c r="J257" i="33"/>
  <c r="O174" i="44" s="1"/>
  <c r="M257" i="33"/>
  <c r="P257" i="33"/>
  <c r="L257" i="33"/>
  <c r="Q257" i="33"/>
  <c r="G291" i="32"/>
  <c r="J291" i="32"/>
  <c r="N191" i="44" s="1"/>
  <c r="P291" i="32"/>
  <c r="Q291" i="32"/>
  <c r="R291" i="32"/>
  <c r="L291" i="32"/>
  <c r="M291" i="32"/>
  <c r="K291" i="32"/>
  <c r="R273" i="31"/>
  <c r="M273" i="31"/>
  <c r="G273" i="31"/>
  <c r="Q273" i="31"/>
  <c r="S273" i="31"/>
  <c r="J273" i="31"/>
  <c r="M182" i="44" s="1"/>
  <c r="O273" i="31"/>
  <c r="L273" i="31"/>
  <c r="N273" i="31"/>
  <c r="G263" i="31"/>
  <c r="P263" i="31"/>
  <c r="S263" i="31"/>
  <c r="N263" i="31"/>
  <c r="O263" i="31"/>
  <c r="K263" i="31"/>
  <c r="Q263" i="31"/>
  <c r="L263" i="31"/>
  <c r="M291" i="2"/>
  <c r="O291" i="2"/>
  <c r="P291" i="2"/>
  <c r="Q291" i="2"/>
  <c r="N291" i="2"/>
  <c r="J291" i="2"/>
  <c r="K191" i="44" s="1"/>
  <c r="S291" i="2"/>
  <c r="L291" i="2"/>
  <c r="K291" i="2"/>
  <c r="G287" i="2"/>
  <c r="L287" i="2"/>
  <c r="N287" i="2"/>
  <c r="K287" i="2"/>
  <c r="M287" i="2"/>
  <c r="Q287" i="2"/>
  <c r="R287" i="2"/>
  <c r="J287" i="2"/>
  <c r="K189" i="44" s="1"/>
  <c r="O287" i="2"/>
  <c r="P287" i="2"/>
  <c r="G255" i="2"/>
  <c r="O255" i="2"/>
  <c r="J255" i="2"/>
  <c r="K173" i="44" s="1"/>
  <c r="Q255" i="2"/>
  <c r="L255" i="2"/>
  <c r="M255" i="2"/>
  <c r="N255" i="2"/>
  <c r="K255" i="2"/>
  <c r="P255" i="2"/>
  <c r="S255" i="2"/>
  <c r="R255" i="2"/>
  <c r="G646" i="31"/>
  <c r="J646" i="31"/>
  <c r="G589" i="38"/>
  <c r="M589" i="38"/>
  <c r="L589" i="38"/>
  <c r="O589" i="38"/>
  <c r="S589" i="38"/>
  <c r="K589" i="38"/>
  <c r="N589" i="38"/>
  <c r="G589" i="36"/>
  <c r="O589" i="36"/>
  <c r="Q589" i="36"/>
  <c r="L589" i="36"/>
  <c r="M589" i="36"/>
  <c r="S589" i="36"/>
  <c r="J589" i="36"/>
  <c r="R589" i="36"/>
  <c r="P589" i="36"/>
  <c r="G229" i="39"/>
  <c r="R229" i="39"/>
  <c r="G496" i="31"/>
  <c r="J496" i="31"/>
  <c r="M297" i="44" s="1"/>
  <c r="G480" i="39"/>
  <c r="J480" i="39"/>
  <c r="U289" i="44" s="1"/>
  <c r="G536" i="36"/>
  <c r="J536" i="36"/>
  <c r="R274" i="44" s="1"/>
  <c r="P169" i="34"/>
  <c r="P111" i="44" s="1"/>
  <c r="R221" i="37"/>
  <c r="J395" i="39"/>
  <c r="N548" i="40"/>
  <c r="K458" i="39"/>
  <c r="O92" i="34"/>
  <c r="O410" i="36"/>
  <c r="Q283" i="35"/>
  <c r="G167" i="37"/>
  <c r="P167" i="37"/>
  <c r="S110" i="44" s="1"/>
  <c r="G453" i="31"/>
  <c r="J453" i="31"/>
  <c r="G189" i="32"/>
  <c r="I191" i="32"/>
  <c r="G455" i="32"/>
  <c r="J455" i="32"/>
  <c r="G453" i="33"/>
  <c r="J453" i="33"/>
  <c r="G544" i="33"/>
  <c r="J544" i="33"/>
  <c r="R229" i="34"/>
  <c r="G229" i="34"/>
  <c r="G129" i="35"/>
  <c r="N129" i="35"/>
  <c r="G455" i="35"/>
  <c r="J455" i="35"/>
  <c r="G538" i="35"/>
  <c r="J538" i="35"/>
  <c r="G542" i="35"/>
  <c r="J542" i="35"/>
  <c r="G546" i="35"/>
  <c r="J546" i="35"/>
  <c r="G221" i="36"/>
  <c r="R221" i="36"/>
  <c r="G225" i="38"/>
  <c r="R225" i="38"/>
  <c r="G225" i="40"/>
  <c r="R225" i="40"/>
  <c r="G453" i="40"/>
  <c r="J453" i="40"/>
  <c r="G540" i="40"/>
  <c r="J540" i="40"/>
  <c r="G544" i="40"/>
  <c r="J544" i="40"/>
  <c r="G500" i="37"/>
  <c r="J500" i="37"/>
  <c r="S299" i="44" s="1"/>
  <c r="J500" i="2"/>
  <c r="K299" i="44" s="1"/>
  <c r="G500" i="2"/>
  <c r="J498" i="33"/>
  <c r="O298" i="44" s="1"/>
  <c r="G498" i="33"/>
  <c r="J496" i="37"/>
  <c r="S297" i="44" s="1"/>
  <c r="G496" i="37"/>
  <c r="J496" i="30"/>
  <c r="L297" i="44" s="1"/>
  <c r="G496" i="30"/>
  <c r="J492" i="30"/>
  <c r="L295" i="44" s="1"/>
  <c r="G492" i="30"/>
  <c r="G486" i="34"/>
  <c r="J486" i="34"/>
  <c r="P292" i="44" s="1"/>
  <c r="G480" i="30"/>
  <c r="J480" i="30"/>
  <c r="L289" i="44" s="1"/>
  <c r="J472" i="37"/>
  <c r="S285" i="44" s="1"/>
  <c r="G472" i="37"/>
  <c r="J472" i="2"/>
  <c r="K285" i="44" s="1"/>
  <c r="G472" i="2"/>
  <c r="G468" i="36"/>
  <c r="J468" i="36"/>
  <c r="R283" i="44" s="1"/>
  <c r="G464" i="36"/>
  <c r="J464" i="36"/>
  <c r="R281" i="44" s="1"/>
  <c r="G536" i="35"/>
  <c r="J536" i="35"/>
  <c r="Q274" i="44" s="1"/>
  <c r="G534" i="32"/>
  <c r="J534" i="32"/>
  <c r="N273" i="44" s="1"/>
  <c r="G532" i="36"/>
  <c r="J532" i="36"/>
  <c r="R272" i="44" s="1"/>
  <c r="G518" i="40"/>
  <c r="J518" i="40"/>
  <c r="V265" i="44" s="1"/>
  <c r="G518" i="32"/>
  <c r="J518" i="32"/>
  <c r="N265" i="44" s="1"/>
  <c r="G451" i="40"/>
  <c r="J451" i="40"/>
  <c r="V258" i="44" s="1"/>
  <c r="G451" i="32"/>
  <c r="J451" i="32"/>
  <c r="N258" i="44" s="1"/>
  <c r="G449" i="36"/>
  <c r="J449" i="36"/>
  <c r="R257" i="44" s="1"/>
  <c r="G447" i="40"/>
  <c r="J447" i="40"/>
  <c r="V256" i="44" s="1"/>
  <c r="G447" i="32"/>
  <c r="J447" i="32"/>
  <c r="N256" i="44" s="1"/>
  <c r="G437" i="36"/>
  <c r="J437" i="36"/>
  <c r="R251" i="44" s="1"/>
  <c r="G429" i="36"/>
  <c r="J429" i="36"/>
  <c r="R247" i="44" s="1"/>
  <c r="G421" i="2"/>
  <c r="J421" i="2"/>
  <c r="K243" i="44" s="1"/>
  <c r="G393" i="34"/>
  <c r="J393" i="34"/>
  <c r="P239" i="44" s="1"/>
  <c r="G391" i="30"/>
  <c r="J391" i="30"/>
  <c r="L238" i="44" s="1"/>
  <c r="J58" i="34"/>
  <c r="P169" i="44" s="1"/>
  <c r="G58" i="34"/>
  <c r="J56" i="38"/>
  <c r="T168" i="44" s="1"/>
  <c r="G56" i="38"/>
  <c r="J56" i="30"/>
  <c r="L168" i="44" s="1"/>
  <c r="G56" i="30"/>
  <c r="G52" i="38"/>
  <c r="J52" i="38"/>
  <c r="T166" i="44" s="1"/>
  <c r="G52" i="30"/>
  <c r="J52" i="30"/>
  <c r="L166" i="44" s="1"/>
  <c r="J50" i="34"/>
  <c r="P165" i="44" s="1"/>
  <c r="G50" i="34"/>
  <c r="J44" i="30"/>
  <c r="L162" i="44" s="1"/>
  <c r="G44" i="30"/>
  <c r="G42" i="34"/>
  <c r="J42" i="34"/>
  <c r="P161" i="44" s="1"/>
  <c r="J32" i="38"/>
  <c r="T156" i="44" s="1"/>
  <c r="G32" i="38"/>
  <c r="J32" i="30"/>
  <c r="L156" i="44" s="1"/>
  <c r="G32" i="30"/>
  <c r="J24" i="38"/>
  <c r="T152" i="44" s="1"/>
  <c r="G24" i="38"/>
  <c r="G24" i="30"/>
  <c r="J24" i="30"/>
  <c r="L152" i="44" s="1"/>
  <c r="G125" i="34"/>
  <c r="N125" i="34"/>
  <c r="P84" i="44" s="1"/>
  <c r="G115" i="38"/>
  <c r="N115" i="38"/>
  <c r="T79" i="44" s="1"/>
  <c r="G107" i="37"/>
  <c r="N107" i="37"/>
  <c r="G107" i="30"/>
  <c r="N107" i="30"/>
  <c r="G103" i="38"/>
  <c r="N103" i="38"/>
  <c r="T73" i="44" s="1"/>
  <c r="G103" i="30"/>
  <c r="N103" i="30"/>
  <c r="L73" i="44" s="1"/>
  <c r="G213" i="31"/>
  <c r="R213" i="31"/>
  <c r="M134" i="44" s="1"/>
  <c r="G395" i="37"/>
  <c r="J395" i="37"/>
  <c r="G498" i="34"/>
  <c r="J498" i="34"/>
  <c r="P298" i="44" s="1"/>
  <c r="G486" i="35"/>
  <c r="J486" i="35"/>
  <c r="Q292" i="44" s="1"/>
  <c r="J536" i="2"/>
  <c r="K274" i="44" s="1"/>
  <c r="G536" i="2"/>
  <c r="P330" i="36"/>
  <c r="L320" i="35"/>
  <c r="G171" i="31"/>
  <c r="O255" i="35"/>
  <c r="P169" i="38"/>
  <c r="T111" i="44" s="1"/>
  <c r="R589" i="38"/>
  <c r="Q153" i="30"/>
  <c r="J391" i="39"/>
  <c r="U238" i="44" s="1"/>
  <c r="G455" i="30"/>
  <c r="J455" i="30"/>
  <c r="G490" i="35"/>
  <c r="J490" i="35"/>
  <c r="Q294" i="44" s="1"/>
  <c r="G534" i="33"/>
  <c r="J534" i="33"/>
  <c r="O273" i="44" s="1"/>
  <c r="P169" i="36"/>
  <c r="R111" i="44" s="1"/>
  <c r="J546" i="2"/>
  <c r="J314" i="33"/>
  <c r="O202" i="44" s="1"/>
  <c r="L332" i="2"/>
  <c r="S314" i="33"/>
  <c r="N322" i="36"/>
  <c r="R314" i="33"/>
  <c r="M330" i="33"/>
  <c r="N324" i="2"/>
  <c r="Q328" i="35"/>
  <c r="J546" i="36"/>
  <c r="J34" i="33"/>
  <c r="O157" i="44" s="1"/>
  <c r="G363" i="32"/>
  <c r="G405" i="2"/>
  <c r="P149" i="37"/>
  <c r="S102" i="44" s="1"/>
  <c r="K153" i="38"/>
  <c r="S257" i="33"/>
  <c r="K257" i="33"/>
  <c r="N291" i="32"/>
  <c r="J361" i="33"/>
  <c r="O223" i="44" s="1"/>
  <c r="G361" i="33"/>
  <c r="G163" i="36"/>
  <c r="P163" i="36"/>
  <c r="R108" i="44" s="1"/>
  <c r="N117" i="31"/>
  <c r="M80" i="44" s="1"/>
  <c r="G117" i="31"/>
  <c r="J542" i="2"/>
  <c r="G542" i="2"/>
  <c r="G183" i="34"/>
  <c r="P183" i="34"/>
  <c r="G455" i="36"/>
  <c r="J455" i="36"/>
  <c r="G403" i="39"/>
  <c r="J403" i="39"/>
  <c r="J500" i="30"/>
  <c r="L299" i="44" s="1"/>
  <c r="G500" i="30"/>
  <c r="S277" i="40"/>
  <c r="J277" i="40"/>
  <c r="V184" i="44" s="1"/>
  <c r="L277" i="40"/>
  <c r="N277" i="40"/>
  <c r="G277" i="40"/>
  <c r="O277" i="40"/>
  <c r="Q277" i="40"/>
  <c r="P277" i="40"/>
  <c r="M277" i="40"/>
  <c r="R277" i="40"/>
  <c r="N322" i="33"/>
  <c r="K330" i="33"/>
  <c r="K328" i="35"/>
  <c r="N332" i="2"/>
  <c r="M314" i="33"/>
  <c r="S328" i="35"/>
  <c r="L314" i="36"/>
  <c r="R205" i="40"/>
  <c r="V130" i="44" s="1"/>
  <c r="N111" i="32"/>
  <c r="N231" i="32" s="1"/>
  <c r="N234" i="32" s="1"/>
  <c r="K202" i="17"/>
  <c r="O202" i="17" s="1"/>
  <c r="Q202" i="17" s="1"/>
  <c r="Q324" i="2"/>
  <c r="M330" i="36"/>
  <c r="G173" i="36"/>
  <c r="R225" i="33"/>
  <c r="P169" i="2"/>
  <c r="K111" i="44" s="1"/>
  <c r="J494" i="35"/>
  <c r="Q296" i="44" s="1"/>
  <c r="J468" i="37"/>
  <c r="S283" i="44" s="1"/>
  <c r="J437" i="37"/>
  <c r="S251" i="44" s="1"/>
  <c r="J447" i="33"/>
  <c r="O256" i="44" s="1"/>
  <c r="O410" i="35"/>
  <c r="P273" i="31"/>
  <c r="P589" i="38"/>
  <c r="Q289" i="38"/>
  <c r="M263" i="31"/>
  <c r="R153" i="33"/>
  <c r="J389" i="37"/>
  <c r="S237" i="44" s="1"/>
  <c r="G389" i="37"/>
  <c r="J538" i="2"/>
  <c r="G538" i="2"/>
  <c r="G183" i="31"/>
  <c r="P183" i="31"/>
  <c r="G544" i="34"/>
  <c r="J544" i="34"/>
  <c r="G399" i="37"/>
  <c r="J399" i="37"/>
  <c r="G480" i="31"/>
  <c r="J480" i="31"/>
  <c r="M289" i="44" s="1"/>
  <c r="J468" i="2"/>
  <c r="K283" i="44" s="1"/>
  <c r="G468" i="2"/>
  <c r="J320" i="30"/>
  <c r="L205" i="44" s="1"/>
  <c r="K314" i="33"/>
  <c r="N314" i="36"/>
  <c r="L314" i="33"/>
  <c r="J484" i="33"/>
  <c r="O291" i="44" s="1"/>
  <c r="M328" i="35"/>
  <c r="P322" i="33"/>
  <c r="P320" i="30"/>
  <c r="S320" i="30"/>
  <c r="G381" i="33"/>
  <c r="P149" i="38"/>
  <c r="T102" i="44" s="1"/>
  <c r="G48" i="35"/>
  <c r="G42" i="35"/>
  <c r="J407" i="39"/>
  <c r="G429" i="2"/>
  <c r="G50" i="35"/>
  <c r="P410" i="34"/>
  <c r="J532" i="37"/>
  <c r="S272" i="44" s="1"/>
  <c r="P458" i="40"/>
  <c r="P410" i="30"/>
  <c r="Q589" i="38"/>
  <c r="O291" i="32"/>
  <c r="O289" i="33"/>
  <c r="J510" i="34"/>
  <c r="P261" i="44" s="1"/>
  <c r="G510" i="34"/>
  <c r="G339" i="33"/>
  <c r="J339" i="33"/>
  <c r="O212" i="44" s="1"/>
  <c r="R263" i="31"/>
  <c r="G399" i="39"/>
  <c r="G223" i="35"/>
  <c r="R223" i="35"/>
  <c r="I191" i="37"/>
  <c r="G189" i="37"/>
  <c r="R189" i="37"/>
  <c r="R191" i="37" s="1"/>
  <c r="G492" i="31"/>
  <c r="J492" i="31"/>
  <c r="M295" i="44" s="1"/>
  <c r="G273" i="40"/>
  <c r="N273" i="40"/>
  <c r="J273" i="40"/>
  <c r="V182" i="44" s="1"/>
  <c r="L273" i="40"/>
  <c r="O273" i="40"/>
  <c r="P273" i="40"/>
  <c r="K273" i="40"/>
  <c r="Q273" i="40"/>
  <c r="S273" i="40"/>
  <c r="R135" i="2"/>
  <c r="J520" i="40"/>
  <c r="V266" i="44" s="1"/>
  <c r="J403" i="37"/>
  <c r="S314" i="36"/>
  <c r="S332" i="2"/>
  <c r="M314" i="36"/>
  <c r="K324" i="2"/>
  <c r="N99" i="31"/>
  <c r="M71" i="44" s="1"/>
  <c r="L330" i="36"/>
  <c r="N330" i="36"/>
  <c r="N330" i="33"/>
  <c r="J314" i="36"/>
  <c r="R202" i="44" s="1"/>
  <c r="L328" i="35"/>
  <c r="K330" i="36"/>
  <c r="N314" i="33"/>
  <c r="P322" i="36"/>
  <c r="O314" i="33"/>
  <c r="P173" i="31"/>
  <c r="M113" i="44" s="1"/>
  <c r="G44" i="39"/>
  <c r="R324" i="2"/>
  <c r="J328" i="35"/>
  <c r="Q209" i="44" s="1"/>
  <c r="L322" i="36"/>
  <c r="G117" i="36"/>
  <c r="J476" i="34"/>
  <c r="P287" i="44" s="1"/>
  <c r="J542" i="36"/>
  <c r="P161" i="40"/>
  <c r="V107" i="44" s="1"/>
  <c r="G516" i="2"/>
  <c r="R410" i="39"/>
  <c r="J451" i="33"/>
  <c r="O258" i="44" s="1"/>
  <c r="L410" i="40"/>
  <c r="L410" i="35"/>
  <c r="L410" i="37"/>
  <c r="K589" i="36"/>
  <c r="J263" i="31"/>
  <c r="M177" i="44" s="1"/>
  <c r="K273" i="31"/>
  <c r="K289" i="37"/>
  <c r="J355" i="37"/>
  <c r="S220" i="44" s="1"/>
  <c r="G355" i="37"/>
  <c r="R221" i="32"/>
  <c r="G219" i="32"/>
  <c r="R219" i="32"/>
  <c r="N137" i="44" s="1"/>
  <c r="G223" i="31"/>
  <c r="R223" i="31"/>
  <c r="G129" i="32"/>
  <c r="N129" i="32"/>
  <c r="G453" i="34"/>
  <c r="J453" i="34"/>
  <c r="G407" i="37"/>
  <c r="J407" i="37"/>
  <c r="J464" i="2"/>
  <c r="K281" i="44" s="1"/>
  <c r="G464" i="2"/>
  <c r="G518" i="33"/>
  <c r="J518" i="33"/>
  <c r="O265" i="44" s="1"/>
  <c r="P149" i="35"/>
  <c r="Q102" i="44" s="1"/>
  <c r="G149" i="35"/>
  <c r="G474" i="30"/>
  <c r="O410" i="40"/>
  <c r="L330" i="33"/>
  <c r="S320" i="35"/>
  <c r="S322" i="36"/>
  <c r="J431" i="36"/>
  <c r="R248" i="44" s="1"/>
  <c r="J417" i="35"/>
  <c r="Q241" i="44" s="1"/>
  <c r="I199" i="32"/>
  <c r="N199" i="34"/>
  <c r="J538" i="36"/>
  <c r="J56" i="31"/>
  <c r="M168" i="44" s="1"/>
  <c r="J540" i="33"/>
  <c r="S564" i="38"/>
  <c r="N153" i="30"/>
  <c r="R289" i="37"/>
  <c r="S287" i="2"/>
  <c r="J514" i="32"/>
  <c r="N263" i="44" s="1"/>
  <c r="G514" i="32"/>
  <c r="R213" i="40"/>
  <c r="V134" i="44" s="1"/>
  <c r="G285" i="40"/>
  <c r="S285" i="40"/>
  <c r="O285" i="40"/>
  <c r="Q285" i="40"/>
  <c r="P285" i="40"/>
  <c r="L285" i="40"/>
  <c r="N285" i="40"/>
  <c r="G281" i="40"/>
  <c r="O281" i="40"/>
  <c r="P281" i="40"/>
  <c r="J281" i="40"/>
  <c r="V186" i="44" s="1"/>
  <c r="Q281" i="40"/>
  <c r="L281" i="40"/>
  <c r="K281" i="40"/>
  <c r="R281" i="40"/>
  <c r="S281" i="40"/>
  <c r="M281" i="40"/>
  <c r="N281" i="40"/>
  <c r="G291" i="39"/>
  <c r="M291" i="39"/>
  <c r="P291" i="39"/>
  <c r="O291" i="39"/>
  <c r="N291" i="39"/>
  <c r="R291" i="39"/>
  <c r="S291" i="39"/>
  <c r="Q291" i="39"/>
  <c r="K291" i="39"/>
  <c r="J291" i="39"/>
  <c r="U191" i="44" s="1"/>
  <c r="G287" i="39"/>
  <c r="K287" i="39"/>
  <c r="M287" i="39"/>
  <c r="R287" i="39"/>
  <c r="N287" i="39"/>
  <c r="S287" i="39"/>
  <c r="O287" i="39"/>
  <c r="P279" i="37"/>
  <c r="O279" i="37"/>
  <c r="G279" i="37"/>
  <c r="K279" i="37"/>
  <c r="N279" i="37"/>
  <c r="L279" i="37"/>
  <c r="L255" i="37"/>
  <c r="R255" i="37"/>
  <c r="J255" i="37"/>
  <c r="S173" i="44" s="1"/>
  <c r="M255" i="37"/>
  <c r="N255" i="37"/>
  <c r="O255" i="37"/>
  <c r="P255" i="37"/>
  <c r="G287" i="36"/>
  <c r="L287" i="36"/>
  <c r="M287" i="36"/>
  <c r="R287" i="36"/>
  <c r="O287" i="36"/>
  <c r="Q287" i="36"/>
  <c r="K287" i="36"/>
  <c r="P287" i="36"/>
  <c r="P273" i="36"/>
  <c r="R273" i="36"/>
  <c r="J273" i="36"/>
  <c r="R182" i="44" s="1"/>
  <c r="K273" i="36"/>
  <c r="L273" i="36"/>
  <c r="G273" i="36"/>
  <c r="M273" i="36"/>
  <c r="G263" i="36"/>
  <c r="P263" i="36"/>
  <c r="Q263" i="36"/>
  <c r="K263" i="36"/>
  <c r="S263" i="36"/>
  <c r="L263" i="36"/>
  <c r="M263" i="36"/>
  <c r="K279" i="34"/>
  <c r="R279" i="34"/>
  <c r="Q279" i="34"/>
  <c r="O279" i="34"/>
  <c r="M279" i="34"/>
  <c r="J279" i="34"/>
  <c r="P185" i="44" s="1"/>
  <c r="L279" i="34"/>
  <c r="G279" i="34"/>
  <c r="P279" i="34"/>
  <c r="S279" i="34"/>
  <c r="G275" i="34"/>
  <c r="S275" i="34"/>
  <c r="N275" i="34"/>
  <c r="P275" i="34"/>
  <c r="R275" i="34"/>
  <c r="Q275" i="34"/>
  <c r="K275" i="34"/>
  <c r="G255" i="34"/>
  <c r="P255" i="34"/>
  <c r="M255" i="34"/>
  <c r="O255" i="34"/>
  <c r="L255" i="34"/>
  <c r="Q255" i="34"/>
  <c r="N255" i="34"/>
  <c r="G287" i="31"/>
  <c r="N287" i="31"/>
  <c r="L287" i="31"/>
  <c r="O287" i="31"/>
  <c r="P287" i="31"/>
  <c r="R287" i="31"/>
  <c r="M287" i="31"/>
  <c r="K287" i="31"/>
  <c r="S287" i="31"/>
  <c r="G283" i="31"/>
  <c r="O283" i="31"/>
  <c r="L283" i="31"/>
  <c r="P283" i="31"/>
  <c r="S283" i="31"/>
  <c r="M283" i="31"/>
  <c r="R283" i="31"/>
  <c r="Q283" i="31"/>
  <c r="G291" i="30"/>
  <c r="M291" i="30"/>
  <c r="P291" i="30"/>
  <c r="N291" i="30"/>
  <c r="Q291" i="30"/>
  <c r="J291" i="30"/>
  <c r="L191" i="44" s="1"/>
  <c r="O291" i="30"/>
  <c r="L291" i="30"/>
  <c r="K291" i="30"/>
  <c r="S291" i="30"/>
  <c r="R291" i="30"/>
  <c r="G287" i="30"/>
  <c r="J287" i="30"/>
  <c r="L189" i="44" s="1"/>
  <c r="P287" i="30"/>
  <c r="M287" i="30"/>
  <c r="R287" i="30"/>
  <c r="K287" i="30"/>
  <c r="L287" i="30"/>
  <c r="N287" i="30"/>
  <c r="G283" i="30"/>
  <c r="N283" i="30"/>
  <c r="Q283" i="30"/>
  <c r="J283" i="30"/>
  <c r="L187" i="44" s="1"/>
  <c r="L283" i="30"/>
  <c r="O283" i="30"/>
  <c r="G279" i="30"/>
  <c r="O279" i="30"/>
  <c r="R279" i="30"/>
  <c r="Q279" i="30"/>
  <c r="S279" i="30"/>
  <c r="K279" i="30"/>
  <c r="L279" i="30"/>
  <c r="M279" i="30"/>
  <c r="N279" i="30"/>
  <c r="G275" i="30"/>
  <c r="Q275" i="30"/>
  <c r="N275" i="30"/>
  <c r="L275" i="30"/>
  <c r="P275" i="30"/>
  <c r="S275" i="30"/>
  <c r="O275" i="30"/>
  <c r="R275" i="30"/>
  <c r="G589" i="40"/>
  <c r="M589" i="40"/>
  <c r="O589" i="40"/>
  <c r="S589" i="40"/>
  <c r="Q589" i="40"/>
  <c r="P589" i="40"/>
  <c r="K589" i="40"/>
  <c r="R589" i="40"/>
  <c r="K644" i="38"/>
  <c r="Q644" i="38"/>
  <c r="Q695" i="38" s="1"/>
  <c r="M644" i="38"/>
  <c r="S644" i="38"/>
  <c r="P644" i="38"/>
  <c r="G644" i="38"/>
  <c r="R644" i="38"/>
  <c r="O644" i="38"/>
  <c r="N644" i="38"/>
  <c r="L644" i="36"/>
  <c r="L695" i="36" s="1"/>
  <c r="O644" i="36"/>
  <c r="O695" i="36" s="1"/>
  <c r="S644" i="36"/>
  <c r="Q644" i="36"/>
  <c r="J644" i="36"/>
  <c r="P644" i="36"/>
  <c r="Q644" i="32"/>
  <c r="M644" i="32"/>
  <c r="M695" i="32" s="1"/>
  <c r="L644" i="32"/>
  <c r="L695" i="32" s="1"/>
  <c r="K644" i="32"/>
  <c r="J644" i="32"/>
  <c r="R644" i="32"/>
  <c r="S644" i="32"/>
  <c r="R589" i="31"/>
  <c r="J589" i="31"/>
  <c r="P589" i="31"/>
  <c r="K589" i="31"/>
  <c r="L589" i="31"/>
  <c r="J279" i="30"/>
  <c r="L185" i="44" s="1"/>
  <c r="Q322" i="36"/>
  <c r="Q332" i="32"/>
  <c r="S283" i="30"/>
  <c r="J589" i="40"/>
  <c r="S589" i="31"/>
  <c r="J285" i="40"/>
  <c r="V188" i="44" s="1"/>
  <c r="L589" i="40"/>
  <c r="K644" i="36"/>
  <c r="O589" i="31"/>
  <c r="S279" i="37"/>
  <c r="G589" i="31"/>
  <c r="R255" i="34"/>
  <c r="L591" i="40"/>
  <c r="Q591" i="40"/>
  <c r="K591" i="40"/>
  <c r="Q322" i="38"/>
  <c r="S255" i="37"/>
  <c r="K255" i="37"/>
  <c r="J287" i="39"/>
  <c r="U189" i="44" s="1"/>
  <c r="J283" i="31"/>
  <c r="M187" i="44" s="1"/>
  <c r="O263" i="36"/>
  <c r="R263" i="36"/>
  <c r="J287" i="36"/>
  <c r="R189" i="44" s="1"/>
  <c r="R279" i="37"/>
  <c r="K283" i="30"/>
  <c r="W162" i="17"/>
  <c r="Q330" i="33"/>
  <c r="S273" i="36"/>
  <c r="Q332" i="2"/>
  <c r="M275" i="34"/>
  <c r="J263" i="36"/>
  <c r="R177" i="44" s="1"/>
  <c r="O273" i="36"/>
  <c r="K285" i="40"/>
  <c r="N283" i="31"/>
  <c r="P287" i="39"/>
  <c r="K255" i="34"/>
  <c r="M644" i="36"/>
  <c r="M695" i="36" s="1"/>
  <c r="K275" i="30"/>
  <c r="Q314" i="36"/>
  <c r="K254" i="17"/>
  <c r="O254" i="17" s="1"/>
  <c r="Q332" i="40"/>
  <c r="Q322" i="33"/>
  <c r="Q287" i="30"/>
  <c r="O287" i="30"/>
  <c r="Q287" i="39"/>
  <c r="J287" i="31"/>
  <c r="M189" i="44" s="1"/>
  <c r="Q273" i="36"/>
  <c r="R285" i="40"/>
  <c r="J279" i="37"/>
  <c r="S185" i="44" s="1"/>
  <c r="Q287" i="31"/>
  <c r="S287" i="30"/>
  <c r="S255" i="34"/>
  <c r="G255" i="37"/>
  <c r="N644" i="32"/>
  <c r="Q330" i="36"/>
  <c r="M589" i="31"/>
  <c r="P644" i="32"/>
  <c r="G173" i="32"/>
  <c r="P173" i="32"/>
  <c r="N113" i="44" s="1"/>
  <c r="Q330" i="37"/>
  <c r="L644" i="38"/>
  <c r="M275" i="30"/>
  <c r="S287" i="36"/>
  <c r="K283" i="31"/>
  <c r="G644" i="32"/>
  <c r="G644" i="36"/>
  <c r="Q314" i="33"/>
  <c r="Q324" i="40"/>
  <c r="M92" i="38"/>
  <c r="J466" i="30"/>
  <c r="L282" i="44" s="1"/>
  <c r="G591" i="37"/>
  <c r="G205" i="33"/>
  <c r="J591" i="37"/>
  <c r="R219" i="31"/>
  <c r="M137" i="44" s="1"/>
  <c r="G101" i="31"/>
  <c r="G341" i="31"/>
  <c r="G205" i="30"/>
  <c r="M591" i="37"/>
  <c r="N121" i="2"/>
  <c r="K82" i="44" s="1"/>
  <c r="G123" i="39"/>
  <c r="N123" i="39"/>
  <c r="U83" i="44" s="1"/>
  <c r="R591" i="37"/>
  <c r="G530" i="40"/>
  <c r="P591" i="37"/>
  <c r="G123" i="2"/>
  <c r="O591" i="37"/>
  <c r="Q591" i="37"/>
  <c r="I39" i="44"/>
  <c r="L591" i="37"/>
  <c r="K591" i="37"/>
  <c r="G22" i="40"/>
  <c r="R92" i="31"/>
  <c r="Q564" i="38"/>
  <c r="Q548" i="40"/>
  <c r="Q410" i="40"/>
  <c r="S548" i="39"/>
  <c r="S458" i="39"/>
  <c r="S564" i="39"/>
  <c r="S564" i="37"/>
  <c r="N410" i="35"/>
  <c r="N458" i="35"/>
  <c r="P458" i="31"/>
  <c r="Q564" i="39"/>
  <c r="Q92" i="39"/>
  <c r="S92" i="33"/>
  <c r="L458" i="36"/>
  <c r="P92" i="31"/>
  <c r="P135" i="31"/>
  <c r="P458" i="2"/>
  <c r="P135" i="2"/>
  <c r="P564" i="31"/>
  <c r="S458" i="35"/>
  <c r="S548" i="2"/>
  <c r="S548" i="36"/>
  <c r="O548" i="30"/>
  <c r="O458" i="30"/>
  <c r="S548" i="31"/>
  <c r="P410" i="33"/>
  <c r="P458" i="33"/>
  <c r="S458" i="40"/>
  <c r="P548" i="38"/>
  <c r="N410" i="31"/>
  <c r="N548" i="31"/>
  <c r="M564" i="40"/>
  <c r="S153" i="2"/>
  <c r="J153" i="31"/>
  <c r="M234" i="40"/>
  <c r="S564" i="40"/>
  <c r="N92" i="38"/>
  <c r="N153" i="32"/>
  <c r="J153" i="35"/>
  <c r="P548" i="37"/>
  <c r="P458" i="37"/>
  <c r="N564" i="32"/>
  <c r="N564" i="38"/>
  <c r="N548" i="32"/>
  <c r="N458" i="32"/>
  <c r="M135" i="38"/>
  <c r="R458" i="39"/>
  <c r="N410" i="34"/>
  <c r="R92" i="2"/>
  <c r="O548" i="39"/>
  <c r="R458" i="40"/>
  <c r="R153" i="40"/>
  <c r="J135" i="38"/>
  <c r="O548" i="33"/>
  <c r="R548" i="2"/>
  <c r="L548" i="33"/>
  <c r="P548" i="39"/>
  <c r="P458" i="39"/>
  <c r="K548" i="38"/>
  <c r="R153" i="34"/>
  <c r="Q92" i="37"/>
  <c r="R548" i="37"/>
  <c r="K548" i="40"/>
  <c r="O548" i="38"/>
  <c r="J341" i="34"/>
  <c r="P213" i="44" s="1"/>
  <c r="N92" i="40"/>
  <c r="K121" i="17"/>
  <c r="K283" i="17"/>
  <c r="O283" i="17" s="1"/>
  <c r="P283" i="17" s="1"/>
  <c r="K307" i="17"/>
  <c r="O307" i="17" s="1"/>
  <c r="Q307" i="17" s="1"/>
  <c r="K284" i="17"/>
  <c r="O284" i="17" s="1"/>
  <c r="P284" i="17" s="1"/>
  <c r="K219" i="17"/>
  <c r="O219" i="17" s="1"/>
  <c r="Q219" i="17" s="1"/>
  <c r="K268" i="17"/>
  <c r="O268" i="17" s="1"/>
  <c r="Q268" i="17" s="1"/>
  <c r="K168" i="17"/>
  <c r="O168" i="17" s="1"/>
  <c r="K285" i="17"/>
  <c r="O285" i="17" s="1"/>
  <c r="K270" i="17"/>
  <c r="O270" i="17" s="1"/>
  <c r="Q270" i="17" s="1"/>
  <c r="K208" i="17"/>
  <c r="O208" i="17" s="1"/>
  <c r="Q208" i="17" s="1"/>
  <c r="K267" i="17"/>
  <c r="O267" i="17" s="1"/>
  <c r="Q267" i="17" s="1"/>
  <c r="K147" i="17"/>
  <c r="K301" i="17"/>
  <c r="O301" i="17" s="1"/>
  <c r="Q458" i="40"/>
  <c r="S234" i="32"/>
  <c r="Q410" i="39"/>
  <c r="P548" i="2"/>
  <c r="M234" i="32"/>
  <c r="P234" i="33"/>
  <c r="S458" i="31"/>
  <c r="P548" i="33"/>
  <c r="P410" i="38"/>
  <c r="R410" i="31"/>
  <c r="M234" i="35"/>
  <c r="N153" i="38"/>
  <c r="R153" i="37"/>
  <c r="J153" i="33"/>
  <c r="Q548" i="39"/>
  <c r="S695" i="37"/>
  <c r="N548" i="38"/>
  <c r="N410" i="38"/>
  <c r="R135" i="33"/>
  <c r="N410" i="32"/>
  <c r="S410" i="37"/>
  <c r="Q153" i="35"/>
  <c r="N548" i="39"/>
  <c r="R548" i="38"/>
  <c r="R410" i="38"/>
  <c r="N548" i="34"/>
  <c r="Q695" i="40"/>
  <c r="Q135" i="34"/>
  <c r="N410" i="37"/>
  <c r="O410" i="39"/>
  <c r="O458" i="39"/>
  <c r="R548" i="40"/>
  <c r="R410" i="40"/>
  <c r="N458" i="33"/>
  <c r="R410" i="2"/>
  <c r="P410" i="39"/>
  <c r="K458" i="36"/>
  <c r="R410" i="34"/>
  <c r="K458" i="33"/>
  <c r="L410" i="34"/>
  <c r="K458" i="40"/>
  <c r="J650" i="40"/>
  <c r="J341" i="33"/>
  <c r="O213" i="44" s="1"/>
  <c r="N101" i="40"/>
  <c r="V72" i="44" s="1"/>
  <c r="G101" i="2"/>
  <c r="G159" i="2"/>
  <c r="J462" i="33"/>
  <c r="O280" i="44" s="1"/>
  <c r="S300" i="38"/>
  <c r="K261" i="17"/>
  <c r="O261" i="17" s="1"/>
  <c r="K150" i="17"/>
  <c r="O150" i="17" s="1"/>
  <c r="P150" i="17" s="1"/>
  <c r="G474" i="40"/>
  <c r="G476" i="32"/>
  <c r="M153" i="38"/>
  <c r="R153" i="36"/>
  <c r="J453" i="2"/>
  <c r="G484" i="34"/>
  <c r="G161" i="34"/>
  <c r="P173" i="40"/>
  <c r="V113" i="44" s="1"/>
  <c r="K117" i="17"/>
  <c r="O117" i="17" s="1"/>
  <c r="Q117" i="17" s="1"/>
  <c r="K228" i="17"/>
  <c r="O228" i="17" s="1"/>
  <c r="P228" i="17" s="1"/>
  <c r="M92" i="37"/>
  <c r="K92" i="35"/>
  <c r="O92" i="39"/>
  <c r="R135" i="31"/>
  <c r="J135" i="35"/>
  <c r="K263" i="17"/>
  <c r="O263" i="17" s="1"/>
  <c r="J524" i="34"/>
  <c r="P268" i="44" s="1"/>
  <c r="L564" i="33"/>
  <c r="P135" i="36"/>
  <c r="N97" i="34"/>
  <c r="P70" i="44" s="1"/>
  <c r="G478" i="36"/>
  <c r="K272" i="17"/>
  <c r="O272" i="17" s="1"/>
  <c r="Q272" i="17" s="1"/>
  <c r="R135" i="37"/>
  <c r="P135" i="34"/>
  <c r="K212" i="17"/>
  <c r="O212" i="17" s="1"/>
  <c r="Q212" i="17" s="1"/>
  <c r="S153" i="32"/>
  <c r="G159" i="35"/>
  <c r="K249" i="17"/>
  <c r="P135" i="37"/>
  <c r="P135" i="39"/>
  <c r="G462" i="36"/>
  <c r="G161" i="35"/>
  <c r="K247" i="17"/>
  <c r="J462" i="40"/>
  <c r="V280" i="44" s="1"/>
  <c r="K108" i="17"/>
  <c r="N179" i="36"/>
  <c r="K294" i="17"/>
  <c r="O294" i="17" s="1"/>
  <c r="Q294" i="17" s="1"/>
  <c r="Q135" i="33"/>
  <c r="S185" i="38"/>
  <c r="G20" i="30"/>
  <c r="L20" i="30"/>
  <c r="L61" i="44" s="1"/>
  <c r="J455" i="31"/>
  <c r="G205" i="2"/>
  <c r="R205" i="2"/>
  <c r="K130" i="44" s="1"/>
  <c r="G173" i="30"/>
  <c r="P173" i="30"/>
  <c r="L113" i="44" s="1"/>
  <c r="S43" i="44"/>
  <c r="S41" i="44" s="1"/>
  <c r="AC49" i="17"/>
  <c r="N97" i="37"/>
  <c r="S70" i="44" s="1"/>
  <c r="G97" i="37"/>
  <c r="N310" i="38"/>
  <c r="G129" i="40"/>
  <c r="N129" i="40"/>
  <c r="G451" i="36"/>
  <c r="J451" i="36"/>
  <c r="R258" i="44" s="1"/>
  <c r="G391" i="34"/>
  <c r="J391" i="34"/>
  <c r="P238" i="44" s="1"/>
  <c r="J44" i="34"/>
  <c r="P162" i="44" s="1"/>
  <c r="G44" i="34"/>
  <c r="G32" i="34"/>
  <c r="J32" i="34"/>
  <c r="P156" i="44" s="1"/>
  <c r="N125" i="38"/>
  <c r="T84" i="44" s="1"/>
  <c r="G125" i="38"/>
  <c r="G113" i="31"/>
  <c r="N113" i="31"/>
  <c r="M78" i="44" s="1"/>
  <c r="G169" i="31"/>
  <c r="P169" i="31"/>
  <c r="M111" i="44" s="1"/>
  <c r="G215" i="31"/>
  <c r="R215" i="31"/>
  <c r="M135" i="44" s="1"/>
  <c r="G287" i="40"/>
  <c r="J287" i="40"/>
  <c r="V189" i="44" s="1"/>
  <c r="M287" i="40"/>
  <c r="N287" i="40"/>
  <c r="S287" i="40"/>
  <c r="G283" i="40"/>
  <c r="K283" i="40"/>
  <c r="M283" i="40"/>
  <c r="G279" i="40"/>
  <c r="R279" i="40"/>
  <c r="L279" i="40"/>
  <c r="N279" i="40"/>
  <c r="K279" i="40"/>
  <c r="G289" i="39"/>
  <c r="M289" i="39"/>
  <c r="L289" i="39"/>
  <c r="G285" i="39"/>
  <c r="N285" i="39"/>
  <c r="R285" i="39"/>
  <c r="G291" i="38"/>
  <c r="R291" i="38"/>
  <c r="K291" i="38"/>
  <c r="P291" i="38"/>
  <c r="L291" i="38"/>
  <c r="M291" i="38"/>
  <c r="S291" i="38"/>
  <c r="N291" i="38"/>
  <c r="O291" i="38"/>
  <c r="G273" i="38"/>
  <c r="Q273" i="38"/>
  <c r="L273" i="38"/>
  <c r="G263" i="38"/>
  <c r="N263" i="38"/>
  <c r="L263" i="38"/>
  <c r="O263" i="38"/>
  <c r="G257" i="37"/>
  <c r="R257" i="37"/>
  <c r="K257" i="37"/>
  <c r="O285" i="35"/>
  <c r="Q285" i="35"/>
  <c r="J285" i="35"/>
  <c r="Q188" i="44" s="1"/>
  <c r="G285" i="35"/>
  <c r="G257" i="35"/>
  <c r="M257" i="35"/>
  <c r="Q257" i="35"/>
  <c r="Q285" i="34"/>
  <c r="S285" i="34"/>
  <c r="O285" i="34"/>
  <c r="P285" i="34"/>
  <c r="G277" i="34"/>
  <c r="K277" i="34"/>
  <c r="P277" i="34"/>
  <c r="S277" i="34"/>
  <c r="G257" i="34"/>
  <c r="S257" i="34"/>
  <c r="R257" i="34"/>
  <c r="Q257" i="34"/>
  <c r="M257" i="34"/>
  <c r="O257" i="34"/>
  <c r="J257" i="34"/>
  <c r="P174" i="44" s="1"/>
  <c r="K257" i="34"/>
  <c r="G285" i="31"/>
  <c r="N285" i="31"/>
  <c r="S285" i="31"/>
  <c r="Q285" i="31"/>
  <c r="P285" i="31"/>
  <c r="G275" i="31"/>
  <c r="K275" i="31"/>
  <c r="J275" i="31"/>
  <c r="M183" i="44" s="1"/>
  <c r="O275" i="31"/>
  <c r="P275" i="31"/>
  <c r="G289" i="30"/>
  <c r="O289" i="30"/>
  <c r="L289" i="30"/>
  <c r="N289" i="30"/>
  <c r="S285" i="30"/>
  <c r="L285" i="30"/>
  <c r="J285" i="30"/>
  <c r="L188" i="44" s="1"/>
  <c r="O285" i="30"/>
  <c r="Q285" i="30"/>
  <c r="M285" i="30"/>
  <c r="P285" i="30"/>
  <c r="R285" i="30"/>
  <c r="G285" i="30"/>
  <c r="L281" i="30"/>
  <c r="M281" i="30"/>
  <c r="K281" i="30"/>
  <c r="G277" i="30"/>
  <c r="N277" i="30"/>
  <c r="G273" i="30"/>
  <c r="Q273" i="30"/>
  <c r="J273" i="30"/>
  <c r="L182" i="44" s="1"/>
  <c r="P273" i="30"/>
  <c r="L273" i="30"/>
  <c r="G263" i="30"/>
  <c r="S263" i="30"/>
  <c r="L263" i="30"/>
  <c r="P263" i="30"/>
  <c r="Q263" i="30"/>
  <c r="K263" i="30"/>
  <c r="O263" i="30"/>
  <c r="N263" i="30"/>
  <c r="R263" i="30"/>
  <c r="U30" i="17"/>
  <c r="K22" i="44" s="1"/>
  <c r="Y30" i="17"/>
  <c r="O22" i="44" s="1"/>
  <c r="AB30" i="17"/>
  <c r="R22" i="44" s="1"/>
  <c r="AC30" i="17"/>
  <c r="S22" i="44" s="1"/>
  <c r="V30" i="17"/>
  <c r="L22" i="44" s="1"/>
  <c r="AD30" i="17"/>
  <c r="T22" i="44" s="1"/>
  <c r="AF30" i="17"/>
  <c r="V22" i="44" s="1"/>
  <c r="X30" i="17"/>
  <c r="N22" i="44" s="1"/>
  <c r="Z30" i="17"/>
  <c r="P22" i="44" s="1"/>
  <c r="AE30" i="17"/>
  <c r="U22" i="44" s="1"/>
  <c r="U156" i="17"/>
  <c r="I175" i="2"/>
  <c r="I175" i="31"/>
  <c r="P175" i="31" s="1"/>
  <c r="M114" i="44" s="1"/>
  <c r="I175" i="33"/>
  <c r="P175" i="33" s="1"/>
  <c r="O114" i="44" s="1"/>
  <c r="AC198" i="17"/>
  <c r="X198" i="17"/>
  <c r="Y198" i="17"/>
  <c r="AB198" i="17"/>
  <c r="AA198" i="17"/>
  <c r="Z198" i="17"/>
  <c r="W198" i="17"/>
  <c r="V198" i="17"/>
  <c r="R74" i="16"/>
  <c r="S74" i="16"/>
  <c r="I20" i="37"/>
  <c r="T74" i="16"/>
  <c r="U74" i="16"/>
  <c r="N74" i="16"/>
  <c r="AE198" i="17"/>
  <c r="AF198" i="17"/>
  <c r="U198" i="17"/>
  <c r="I20" i="39"/>
  <c r="Q74" i="16"/>
  <c r="O74" i="16"/>
  <c r="I20" i="40"/>
  <c r="J20" i="40" s="1"/>
  <c r="V150" i="44" s="1"/>
  <c r="I20" i="36"/>
  <c r="G20" i="36" s="1"/>
  <c r="AD198" i="17"/>
  <c r="I20" i="35"/>
  <c r="I20" i="38"/>
  <c r="I20" i="31"/>
  <c r="J20" i="31" s="1"/>
  <c r="M150" i="44" s="1"/>
  <c r="I20" i="2"/>
  <c r="J20" i="2" s="1"/>
  <c r="K150" i="44" s="1"/>
  <c r="L74" i="16"/>
  <c r="V74" i="16"/>
  <c r="I20" i="33"/>
  <c r="J20" i="33" s="1"/>
  <c r="O150" i="44" s="1"/>
  <c r="M74" i="16"/>
  <c r="P74" i="16"/>
  <c r="I20" i="34"/>
  <c r="X103" i="17"/>
  <c r="X101" i="17" s="1"/>
  <c r="Z103" i="17"/>
  <c r="Z101" i="17" s="1"/>
  <c r="I85" i="32"/>
  <c r="G85" i="32" s="1"/>
  <c r="I85" i="31"/>
  <c r="G85" i="31" s="1"/>
  <c r="I85" i="37"/>
  <c r="G85" i="37" s="1"/>
  <c r="I85" i="33"/>
  <c r="G85" i="33" s="1"/>
  <c r="I85" i="2"/>
  <c r="L85" i="2" s="1"/>
  <c r="K57" i="44" s="1"/>
  <c r="I85" i="36"/>
  <c r="L85" i="36" s="1"/>
  <c r="R57" i="44" s="1"/>
  <c r="V119" i="17"/>
  <c r="I119" i="33"/>
  <c r="AE119" i="17"/>
  <c r="I119" i="36"/>
  <c r="W119" i="17"/>
  <c r="X119" i="17"/>
  <c r="I119" i="2"/>
  <c r="AF119" i="17"/>
  <c r="AC119" i="17"/>
  <c r="I119" i="35"/>
  <c r="U119" i="17"/>
  <c r="AD119" i="17"/>
  <c r="I119" i="31"/>
  <c r="G119" i="31" s="1"/>
  <c r="I119" i="39"/>
  <c r="I119" i="30"/>
  <c r="N119" i="30" s="1"/>
  <c r="L81" i="44" s="1"/>
  <c r="I119" i="40"/>
  <c r="Z119" i="17"/>
  <c r="I119" i="38"/>
  <c r="G119" i="38" s="1"/>
  <c r="I119" i="34"/>
  <c r="G119" i="34" s="1"/>
  <c r="AB119" i="17"/>
  <c r="Y119" i="17"/>
  <c r="I119" i="37"/>
  <c r="I119" i="32"/>
  <c r="I165" i="38"/>
  <c r="AC151" i="17"/>
  <c r="X151" i="17"/>
  <c r="I165" i="36"/>
  <c r="Y151" i="17"/>
  <c r="AB151" i="17"/>
  <c r="I165" i="34"/>
  <c r="AD151" i="17"/>
  <c r="AF151" i="17"/>
  <c r="I165" i="33"/>
  <c r="V151" i="17"/>
  <c r="U151" i="17"/>
  <c r="I165" i="39"/>
  <c r="I165" i="32"/>
  <c r="Z151" i="17"/>
  <c r="I165" i="35"/>
  <c r="I165" i="30"/>
  <c r="P165" i="30" s="1"/>
  <c r="L109" i="44" s="1"/>
  <c r="I165" i="40"/>
  <c r="I165" i="2"/>
  <c r="W151" i="17"/>
  <c r="AA151" i="17"/>
  <c r="I165" i="37"/>
  <c r="AE151" i="17"/>
  <c r="W289" i="17"/>
  <c r="X289" i="17"/>
  <c r="AF289" i="17"/>
  <c r="AA289" i="17"/>
  <c r="Y289" i="17"/>
  <c r="AD289" i="17"/>
  <c r="AE289" i="17"/>
  <c r="I269" i="32"/>
  <c r="I269" i="30"/>
  <c r="U227" i="17"/>
  <c r="I269" i="38"/>
  <c r="I269" i="34"/>
  <c r="AB227" i="17"/>
  <c r="AA227" i="17"/>
  <c r="I269" i="33"/>
  <c r="AF227" i="17"/>
  <c r="AE227" i="17"/>
  <c r="Y227" i="17"/>
  <c r="AC227" i="17"/>
  <c r="V227" i="17"/>
  <c r="AD227" i="17"/>
  <c r="X227" i="17"/>
  <c r="W227" i="17"/>
  <c r="Z227" i="17"/>
  <c r="I441" i="34"/>
  <c r="I441" i="39"/>
  <c r="I441" i="40"/>
  <c r="I441" i="30"/>
  <c r="I441" i="2"/>
  <c r="I441" i="35"/>
  <c r="I441" i="38"/>
  <c r="G441" i="38" s="1"/>
  <c r="I441" i="36"/>
  <c r="I441" i="32"/>
  <c r="I441" i="37"/>
  <c r="G441" i="37" s="1"/>
  <c r="I441" i="31"/>
  <c r="AF288" i="17"/>
  <c r="U288" i="17"/>
  <c r="X288" i="17"/>
  <c r="I441" i="33"/>
  <c r="W288" i="17"/>
  <c r="V288" i="17"/>
  <c r="AC288" i="17"/>
  <c r="AE288" i="17"/>
  <c r="AB288" i="17"/>
  <c r="AD288" i="17"/>
  <c r="AA288" i="17"/>
  <c r="Z288" i="17"/>
  <c r="Y288" i="17"/>
  <c r="I267" i="38"/>
  <c r="I267" i="33"/>
  <c r="I267" i="35"/>
  <c r="I267" i="32"/>
  <c r="I267" i="34"/>
  <c r="I267" i="36"/>
  <c r="I267" i="39"/>
  <c r="S267" i="39" s="1"/>
  <c r="I267" i="2"/>
  <c r="I267" i="37"/>
  <c r="I267" i="31"/>
  <c r="I267" i="40"/>
  <c r="AE226" i="17"/>
  <c r="I267" i="30"/>
  <c r="X226" i="17"/>
  <c r="AB226" i="17"/>
  <c r="V226" i="17"/>
  <c r="AF226" i="17"/>
  <c r="Z226" i="17"/>
  <c r="U226" i="17"/>
  <c r="W226" i="17"/>
  <c r="AC226" i="17"/>
  <c r="AA226" i="17"/>
  <c r="AA218" i="17" s="1"/>
  <c r="Y226" i="17"/>
  <c r="I357" i="33"/>
  <c r="I357" i="36"/>
  <c r="I357" i="32"/>
  <c r="J357" i="32" s="1"/>
  <c r="N221" i="44" s="1"/>
  <c r="I357" i="39"/>
  <c r="I357" i="37"/>
  <c r="I357" i="31"/>
  <c r="I357" i="2"/>
  <c r="I357" i="34"/>
  <c r="J357" i="34" s="1"/>
  <c r="P221" i="44" s="1"/>
  <c r="I357" i="38"/>
  <c r="G357" i="38" s="1"/>
  <c r="I357" i="30"/>
  <c r="I357" i="40"/>
  <c r="AF256" i="17"/>
  <c r="U256" i="17"/>
  <c r="AA256" i="17"/>
  <c r="Y256" i="17"/>
  <c r="AE256" i="17"/>
  <c r="AC256" i="17"/>
  <c r="W256" i="17"/>
  <c r="V256" i="17"/>
  <c r="X256" i="17"/>
  <c r="AD256" i="17"/>
  <c r="I357" i="35"/>
  <c r="AB256" i="17"/>
  <c r="Z256" i="17"/>
  <c r="I302" i="36"/>
  <c r="O302" i="36" s="1"/>
  <c r="I302" i="31"/>
  <c r="J302" i="31" s="1"/>
  <c r="M196" i="44" s="1"/>
  <c r="I302" i="40"/>
  <c r="G302" i="40" s="1"/>
  <c r="I302" i="38"/>
  <c r="O302" i="38" s="1"/>
  <c r="I302" i="33"/>
  <c r="G302" i="33" s="1"/>
  <c r="I302" i="34"/>
  <c r="G302" i="34" s="1"/>
  <c r="I302" i="35"/>
  <c r="O302" i="35" s="1"/>
  <c r="I302" i="30"/>
  <c r="G302" i="30" s="1"/>
  <c r="I302" i="39"/>
  <c r="K302" i="39" s="1"/>
  <c r="I302" i="32"/>
  <c r="J302" i="32" s="1"/>
  <c r="N196" i="44" s="1"/>
  <c r="I302" i="2"/>
  <c r="Q302" i="2" s="1"/>
  <c r="Z233" i="17"/>
  <c r="X233" i="17"/>
  <c r="W233" i="17"/>
  <c r="AD233" i="17"/>
  <c r="AB233" i="17"/>
  <c r="I302" i="37"/>
  <c r="S302" i="37" s="1"/>
  <c r="AA233" i="17"/>
  <c r="AF233" i="17"/>
  <c r="AE233" i="17"/>
  <c r="U233" i="17"/>
  <c r="AC233" i="17"/>
  <c r="V233" i="17"/>
  <c r="I351" i="34"/>
  <c r="I351" i="2"/>
  <c r="G351" i="2" s="1"/>
  <c r="I351" i="38"/>
  <c r="G351" i="38" s="1"/>
  <c r="I351" i="37"/>
  <c r="I351" i="33"/>
  <c r="I351" i="31"/>
  <c r="I351" i="32"/>
  <c r="I351" i="39"/>
  <c r="I351" i="40"/>
  <c r="G351" i="40" s="1"/>
  <c r="I351" i="30"/>
  <c r="Z253" i="17"/>
  <c r="AA253" i="17"/>
  <c r="I351" i="35"/>
  <c r="G351" i="35" s="1"/>
  <c r="AB253" i="17"/>
  <c r="U253" i="17"/>
  <c r="W253" i="17"/>
  <c r="Y253" i="17"/>
  <c r="AE253" i="17"/>
  <c r="V253" i="17"/>
  <c r="AD253" i="17"/>
  <c r="X253" i="17"/>
  <c r="AF253" i="17"/>
  <c r="I351" i="36"/>
  <c r="AC253" i="17"/>
  <c r="I349" i="34"/>
  <c r="I349" i="37"/>
  <c r="G349" i="37" s="1"/>
  <c r="I349" i="32"/>
  <c r="I349" i="35"/>
  <c r="I349" i="2"/>
  <c r="I349" i="30"/>
  <c r="U252" i="17"/>
  <c r="W252" i="17"/>
  <c r="Y252" i="17"/>
  <c r="I349" i="39"/>
  <c r="AD252" i="17"/>
  <c r="AF252" i="17"/>
  <c r="Z252" i="17"/>
  <c r="AB252" i="17"/>
  <c r="AA252" i="17"/>
  <c r="AC252" i="17"/>
  <c r="X252" i="17"/>
  <c r="AE252" i="17"/>
  <c r="W174" i="17"/>
  <c r="X174" i="17"/>
  <c r="I217" i="34"/>
  <c r="G217" i="34" s="1"/>
  <c r="I217" i="2"/>
  <c r="G217" i="2" s="1"/>
  <c r="I217" i="39"/>
  <c r="R217" i="39" s="1"/>
  <c r="U136" i="44" s="1"/>
  <c r="I217" i="32"/>
  <c r="G217" i="32" s="1"/>
  <c r="I217" i="37"/>
  <c r="R217" i="37" s="1"/>
  <c r="U33" i="17"/>
  <c r="K25" i="44" s="1"/>
  <c r="AD33" i="17"/>
  <c r="T25" i="44" s="1"/>
  <c r="AE33" i="17"/>
  <c r="U25" i="44" s="1"/>
  <c r="AC33" i="17"/>
  <c r="S25" i="44" s="1"/>
  <c r="Y33" i="17"/>
  <c r="O25" i="44" s="1"/>
  <c r="V33" i="17"/>
  <c r="L25" i="44" s="1"/>
  <c r="AB33" i="17"/>
  <c r="R25" i="44" s="1"/>
  <c r="W33" i="17"/>
  <c r="M25" i="44" s="1"/>
  <c r="Z33" i="17"/>
  <c r="P25" i="44" s="1"/>
  <c r="X33" i="17"/>
  <c r="N25" i="44" s="1"/>
  <c r="AA33" i="17"/>
  <c r="Q25" i="44" s="1"/>
  <c r="AF33" i="17"/>
  <c r="V25" i="44" s="1"/>
  <c r="I308" i="32"/>
  <c r="M308" i="32" s="1"/>
  <c r="I308" i="38"/>
  <c r="I308" i="35"/>
  <c r="G308" i="35" s="1"/>
  <c r="AC236" i="17"/>
  <c r="I308" i="40"/>
  <c r="G308" i="40" s="1"/>
  <c r="I308" i="39"/>
  <c r="G308" i="39" s="1"/>
  <c r="W236" i="17"/>
  <c r="AE236" i="17"/>
  <c r="I308" i="34"/>
  <c r="G308" i="34" s="1"/>
  <c r="AF236" i="17"/>
  <c r="Y236" i="17"/>
  <c r="AA236" i="17"/>
  <c r="I308" i="36"/>
  <c r="G308" i="36" s="1"/>
  <c r="U236" i="17"/>
  <c r="AD236" i="17"/>
  <c r="AB236" i="17"/>
  <c r="I308" i="31"/>
  <c r="G308" i="31" s="1"/>
  <c r="Z236" i="17"/>
  <c r="X236" i="17"/>
  <c r="I308" i="37"/>
  <c r="G308" i="37" s="1"/>
  <c r="V236" i="17"/>
  <c r="AE328" i="17"/>
  <c r="AE325" i="17" s="1"/>
  <c r="U328" i="17"/>
  <c r="U325" i="17" s="1"/>
  <c r="V328" i="17"/>
  <c r="Y328" i="17"/>
  <c r="AA328" i="17"/>
  <c r="AA325" i="17" s="1"/>
  <c r="AC328" i="17"/>
  <c r="Z328" i="17"/>
  <c r="Z325" i="17" s="1"/>
  <c r="AD328" i="17"/>
  <c r="AD325" i="17" s="1"/>
  <c r="AF328" i="17"/>
  <c r="W328" i="17"/>
  <c r="X328" i="17"/>
  <c r="AB328" i="17"/>
  <c r="AB325" i="17" s="1"/>
  <c r="I557" i="2"/>
  <c r="J557" i="2" s="1"/>
  <c r="I557" i="30"/>
  <c r="I564" i="30" s="1"/>
  <c r="L308" i="44" s="1"/>
  <c r="U44" i="17"/>
  <c r="K36" i="44" s="1"/>
  <c r="Y44" i="17"/>
  <c r="O36" i="44" s="1"/>
  <c r="Z44" i="17"/>
  <c r="P36" i="44" s="1"/>
  <c r="AD44" i="17"/>
  <c r="T36" i="44" s="1"/>
  <c r="AF44" i="17"/>
  <c r="V36" i="44" s="1"/>
  <c r="AE44" i="17"/>
  <c r="U36" i="44" s="1"/>
  <c r="V44" i="17"/>
  <c r="L36" i="44" s="1"/>
  <c r="X44" i="17"/>
  <c r="N36" i="44" s="1"/>
  <c r="AC44" i="17"/>
  <c r="S36" i="44" s="1"/>
  <c r="W44" i="17"/>
  <c r="M36" i="44" s="1"/>
  <c r="AA44" i="17"/>
  <c r="Q36" i="44" s="1"/>
  <c r="AD114" i="17"/>
  <c r="X114" i="17"/>
  <c r="AE114" i="17"/>
  <c r="I109" i="31"/>
  <c r="G109" i="31" s="1"/>
  <c r="AA114" i="17"/>
  <c r="AF114" i="17"/>
  <c r="Z114" i="17"/>
  <c r="W114" i="17"/>
  <c r="AB114" i="17"/>
  <c r="AC114" i="17"/>
  <c r="I109" i="35"/>
  <c r="G109" i="35" s="1"/>
  <c r="V114" i="17"/>
  <c r="I109" i="30"/>
  <c r="I109" i="36"/>
  <c r="N109" i="36" s="1"/>
  <c r="R76" i="44" s="1"/>
  <c r="Y114" i="17"/>
  <c r="I109" i="39"/>
  <c r="G109" i="39" s="1"/>
  <c r="I109" i="34"/>
  <c r="G109" i="34" s="1"/>
  <c r="I109" i="33"/>
  <c r="U114" i="17"/>
  <c r="I109" i="37"/>
  <c r="I109" i="32"/>
  <c r="I109" i="2"/>
  <c r="I109" i="40"/>
  <c r="I369" i="35"/>
  <c r="I369" i="37"/>
  <c r="I369" i="33"/>
  <c r="J369" i="33" s="1"/>
  <c r="O227" i="44" s="1"/>
  <c r="I369" i="34"/>
  <c r="I369" i="36"/>
  <c r="AE262" i="17"/>
  <c r="X262" i="17"/>
  <c r="AB262" i="17"/>
  <c r="AF262" i="17"/>
  <c r="Z262" i="17"/>
  <c r="U262" i="17"/>
  <c r="AA262" i="17"/>
  <c r="Y262" i="17"/>
  <c r="AD262" i="17"/>
  <c r="W262" i="17"/>
  <c r="V262" i="17"/>
  <c r="AC262" i="17"/>
  <c r="Y42" i="17"/>
  <c r="O34" i="44" s="1"/>
  <c r="Z42" i="17"/>
  <c r="P34" i="44" s="1"/>
  <c r="AA42" i="17"/>
  <c r="Q34" i="44" s="1"/>
  <c r="AB42" i="17"/>
  <c r="R34" i="44" s="1"/>
  <c r="V42" i="17"/>
  <c r="L34" i="44" s="1"/>
  <c r="W42" i="17"/>
  <c r="M34" i="44" s="1"/>
  <c r="AF42" i="17"/>
  <c r="V34" i="44" s="1"/>
  <c r="U42" i="17"/>
  <c r="K34" i="44" s="1"/>
  <c r="AD42" i="17"/>
  <c r="T34" i="44" s="1"/>
  <c r="X42" i="17"/>
  <c r="N34" i="44" s="1"/>
  <c r="AF169" i="17"/>
  <c r="I207" i="39"/>
  <c r="AC169" i="17"/>
  <c r="AB169" i="17"/>
  <c r="I207" i="31"/>
  <c r="Y169" i="17"/>
  <c r="X169" i="17"/>
  <c r="I207" i="32"/>
  <c r="W169" i="17"/>
  <c r="U169" i="17"/>
  <c r="I207" i="38"/>
  <c r="I207" i="36"/>
  <c r="I207" i="34"/>
  <c r="G207" i="34" s="1"/>
  <c r="AD169" i="17"/>
  <c r="AA169" i="17"/>
  <c r="I207" i="37"/>
  <c r="G207" i="37" s="1"/>
  <c r="I207" i="2"/>
  <c r="I234" i="2" s="1"/>
  <c r="I207" i="33"/>
  <c r="I207" i="35"/>
  <c r="R207" i="35" s="1"/>
  <c r="Q131" i="44" s="1"/>
  <c r="AE169" i="17"/>
  <c r="I207" i="30"/>
  <c r="R207" i="30" s="1"/>
  <c r="L131" i="44" s="1"/>
  <c r="I207" i="40"/>
  <c r="P157" i="2"/>
  <c r="K105" i="44" s="1"/>
  <c r="N97" i="31"/>
  <c r="M70" i="44" s="1"/>
  <c r="S16" i="44"/>
  <c r="I16" i="44" s="1"/>
  <c r="K24" i="17"/>
  <c r="I15" i="50" s="1"/>
  <c r="G455" i="33"/>
  <c r="J455" i="33"/>
  <c r="G225" i="35"/>
  <c r="R225" i="35"/>
  <c r="J498" i="2"/>
  <c r="K298" i="44" s="1"/>
  <c r="G498" i="2"/>
  <c r="J468" i="40"/>
  <c r="V283" i="44" s="1"/>
  <c r="G468" i="40"/>
  <c r="G518" i="36"/>
  <c r="J518" i="36"/>
  <c r="R265" i="44" s="1"/>
  <c r="J52" i="34"/>
  <c r="P166" i="44" s="1"/>
  <c r="G52" i="34"/>
  <c r="G115" i="34"/>
  <c r="N115" i="34"/>
  <c r="P79" i="44" s="1"/>
  <c r="N103" i="34"/>
  <c r="P73" i="44" s="1"/>
  <c r="G103" i="34"/>
  <c r="I145" i="32"/>
  <c r="G145" i="32" s="1"/>
  <c r="Y142" i="17"/>
  <c r="Y141" i="17" s="1"/>
  <c r="AC142" i="17"/>
  <c r="AC141" i="17" s="1"/>
  <c r="N332" i="34"/>
  <c r="N322" i="31"/>
  <c r="S328" i="40"/>
  <c r="L87" i="35"/>
  <c r="Q58" i="44" s="1"/>
  <c r="I557" i="40"/>
  <c r="J557" i="40" s="1"/>
  <c r="J646" i="40"/>
  <c r="G646" i="40"/>
  <c r="G227" i="33"/>
  <c r="R227" i="33"/>
  <c r="G544" i="35"/>
  <c r="J544" i="35"/>
  <c r="G542" i="40"/>
  <c r="J542" i="40"/>
  <c r="J464" i="32"/>
  <c r="N281" i="44" s="1"/>
  <c r="G464" i="32"/>
  <c r="G429" i="40"/>
  <c r="J429" i="40"/>
  <c r="V247" i="44" s="1"/>
  <c r="G393" i="30"/>
  <c r="J393" i="30"/>
  <c r="L239" i="44" s="1"/>
  <c r="J54" i="30"/>
  <c r="L167" i="44" s="1"/>
  <c r="G54" i="30"/>
  <c r="J24" i="34"/>
  <c r="P152" i="44" s="1"/>
  <c r="G24" i="34"/>
  <c r="X281" i="17"/>
  <c r="AB281" i="17"/>
  <c r="I427" i="36"/>
  <c r="Z281" i="17"/>
  <c r="AA281" i="17"/>
  <c r="U281" i="17"/>
  <c r="AF281" i="17"/>
  <c r="AE281" i="17"/>
  <c r="W281" i="17"/>
  <c r="V281" i="17"/>
  <c r="Y281" i="17"/>
  <c r="AD281" i="17"/>
  <c r="AC281" i="17"/>
  <c r="I427" i="37"/>
  <c r="K318" i="38"/>
  <c r="J341" i="35"/>
  <c r="Q213" i="44" s="1"/>
  <c r="V289" i="17"/>
  <c r="Y233" i="17"/>
  <c r="G211" i="33"/>
  <c r="R211" i="33"/>
  <c r="I191" i="34"/>
  <c r="G189" i="34"/>
  <c r="G540" i="35"/>
  <c r="J540" i="35"/>
  <c r="G500" i="33"/>
  <c r="J500" i="33"/>
  <c r="O299" i="44" s="1"/>
  <c r="J486" i="30"/>
  <c r="L292" i="44" s="1"/>
  <c r="G486" i="30"/>
  <c r="G516" i="32"/>
  <c r="J516" i="32"/>
  <c r="N264" i="44" s="1"/>
  <c r="G437" i="40"/>
  <c r="J437" i="40"/>
  <c r="V251" i="44" s="1"/>
  <c r="J393" i="37"/>
  <c r="S239" i="44" s="1"/>
  <c r="G393" i="37"/>
  <c r="J56" i="34"/>
  <c r="P168" i="44" s="1"/>
  <c r="G56" i="34"/>
  <c r="G50" i="30"/>
  <c r="J50" i="30"/>
  <c r="L165" i="44" s="1"/>
  <c r="J30" i="30"/>
  <c r="L155" i="44" s="1"/>
  <c r="G30" i="30"/>
  <c r="G159" i="31"/>
  <c r="N308" i="40"/>
  <c r="K310" i="38"/>
  <c r="M310" i="37"/>
  <c r="L310" i="37"/>
  <c r="W74" i="16"/>
  <c r="I165" i="31"/>
  <c r="J449" i="40"/>
  <c r="V257" i="44" s="1"/>
  <c r="G453" i="35"/>
  <c r="J453" i="35"/>
  <c r="G129" i="37"/>
  <c r="N129" i="37"/>
  <c r="G455" i="40"/>
  <c r="J455" i="40"/>
  <c r="G536" i="39"/>
  <c r="J536" i="39"/>
  <c r="U274" i="44" s="1"/>
  <c r="G516" i="40"/>
  <c r="J516" i="40"/>
  <c r="V264" i="44" s="1"/>
  <c r="G449" i="32"/>
  <c r="J449" i="32"/>
  <c r="N257" i="44" s="1"/>
  <c r="G421" i="40"/>
  <c r="J421" i="40"/>
  <c r="V243" i="44" s="1"/>
  <c r="J58" i="30"/>
  <c r="L169" i="44" s="1"/>
  <c r="G58" i="30"/>
  <c r="J50" i="38"/>
  <c r="T165" i="44" s="1"/>
  <c r="G50" i="38"/>
  <c r="G30" i="38"/>
  <c r="J30" i="38"/>
  <c r="T155" i="44" s="1"/>
  <c r="G125" i="30"/>
  <c r="N125" i="30"/>
  <c r="L84" i="44" s="1"/>
  <c r="I439" i="36"/>
  <c r="I439" i="32"/>
  <c r="I439" i="40"/>
  <c r="AD287" i="17"/>
  <c r="AE287" i="17"/>
  <c r="W287" i="17"/>
  <c r="V287" i="17"/>
  <c r="AA287" i="17"/>
  <c r="X287" i="17"/>
  <c r="AB287" i="17"/>
  <c r="Y287" i="17"/>
  <c r="U287" i="17"/>
  <c r="I439" i="38"/>
  <c r="G439" i="38" s="1"/>
  <c r="AC287" i="17"/>
  <c r="Z287" i="17"/>
  <c r="I439" i="37"/>
  <c r="AF287" i="17"/>
  <c r="J320" i="40"/>
  <c r="V205" i="44" s="1"/>
  <c r="I20" i="32"/>
  <c r="J20" i="32" s="1"/>
  <c r="N150" i="44" s="1"/>
  <c r="Q326" i="38"/>
  <c r="L330" i="39"/>
  <c r="M320" i="32"/>
  <c r="J54" i="38"/>
  <c r="T167" i="44" s="1"/>
  <c r="V142" i="17"/>
  <c r="V141" i="17" s="1"/>
  <c r="V169" i="17"/>
  <c r="AA119" i="17"/>
  <c r="R322" i="39"/>
  <c r="R326" i="38"/>
  <c r="S330" i="31"/>
  <c r="M330" i="30"/>
  <c r="O332" i="34"/>
  <c r="M330" i="39"/>
  <c r="P302" i="37"/>
  <c r="K326" i="38"/>
  <c r="N324" i="34"/>
  <c r="K332" i="34"/>
  <c r="S310" i="37"/>
  <c r="J328" i="40"/>
  <c r="V209" i="44" s="1"/>
  <c r="K320" i="32"/>
  <c r="N330" i="39"/>
  <c r="O310" i="37"/>
  <c r="L328" i="32"/>
  <c r="M322" i="39"/>
  <c r="P308" i="39"/>
  <c r="L322" i="31"/>
  <c r="O328" i="32"/>
  <c r="L320" i="40"/>
  <c r="L326" i="38"/>
  <c r="L320" i="32"/>
  <c r="K318" i="37"/>
  <c r="N310" i="37"/>
  <c r="N322" i="39"/>
  <c r="O310" i="38"/>
  <c r="N318" i="38"/>
  <c r="O322" i="31"/>
  <c r="S326" i="37"/>
  <c r="K324" i="34"/>
  <c r="M318" i="38"/>
  <c r="P320" i="40"/>
  <c r="Q318" i="37"/>
  <c r="P322" i="39"/>
  <c r="G167" i="34"/>
  <c r="P167" i="34"/>
  <c r="P110" i="44" s="1"/>
  <c r="K330" i="30"/>
  <c r="N314" i="39"/>
  <c r="M310" i="38"/>
  <c r="L314" i="39"/>
  <c r="L330" i="31"/>
  <c r="M302" i="32"/>
  <c r="M330" i="31"/>
  <c r="J310" i="37"/>
  <c r="S200" i="44" s="1"/>
  <c r="R302" i="37"/>
  <c r="Q328" i="32"/>
  <c r="O326" i="38"/>
  <c r="L332" i="34"/>
  <c r="K320" i="40"/>
  <c r="M314" i="39"/>
  <c r="S314" i="39"/>
  <c r="S318" i="37"/>
  <c r="P314" i="39"/>
  <c r="P320" i="32"/>
  <c r="P330" i="31"/>
  <c r="R318" i="37"/>
  <c r="Q302" i="31"/>
  <c r="M318" i="37"/>
  <c r="N320" i="40"/>
  <c r="P310" i="37"/>
  <c r="P310" i="38"/>
  <c r="M328" i="40"/>
  <c r="R314" i="39"/>
  <c r="P322" i="31"/>
  <c r="P330" i="30"/>
  <c r="O328" i="40"/>
  <c r="L330" i="30"/>
  <c r="S330" i="30"/>
  <c r="J328" i="32"/>
  <c r="N209" i="44" s="1"/>
  <c r="L328" i="40"/>
  <c r="K330" i="39"/>
  <c r="O326" i="37"/>
  <c r="N326" i="37"/>
  <c r="N326" i="38"/>
  <c r="K322" i="31"/>
  <c r="K328" i="40"/>
  <c r="N330" i="30"/>
  <c r="J320" i="32"/>
  <c r="N205" i="44" s="1"/>
  <c r="S328" i="32"/>
  <c r="K330" i="31"/>
  <c r="S324" i="34"/>
  <c r="K322" i="39"/>
  <c r="K328" i="32"/>
  <c r="Q310" i="37"/>
  <c r="R318" i="38"/>
  <c r="S320" i="32"/>
  <c r="R324" i="34"/>
  <c r="S548" i="37"/>
  <c r="Q458" i="39"/>
  <c r="S153" i="38"/>
  <c r="Q330" i="39"/>
  <c r="AE162" i="17"/>
  <c r="G373" i="36"/>
  <c r="J373" i="36"/>
  <c r="R229" i="44" s="1"/>
  <c r="J318" i="37"/>
  <c r="S204" i="44" s="1"/>
  <c r="S322" i="39"/>
  <c r="K279" i="17"/>
  <c r="O279" i="17" s="1"/>
  <c r="Q279" i="17" s="1"/>
  <c r="K240" i="17"/>
  <c r="O240" i="17" s="1"/>
  <c r="Q240" i="17" s="1"/>
  <c r="K250" i="17"/>
  <c r="O250" i="17" s="1"/>
  <c r="Q330" i="31"/>
  <c r="O314" i="39"/>
  <c r="Q324" i="34"/>
  <c r="L153" i="33"/>
  <c r="M564" i="36"/>
  <c r="M61" i="32"/>
  <c r="M410" i="36"/>
  <c r="S61" i="35"/>
  <c r="O410" i="2"/>
  <c r="O153" i="39"/>
  <c r="K135" i="34"/>
  <c r="R564" i="40"/>
  <c r="N695" i="37"/>
  <c r="K61" i="40"/>
  <c r="O61" i="34"/>
  <c r="AC42" i="17"/>
  <c r="S34" i="44" s="1"/>
  <c r="Q330" i="30"/>
  <c r="N695" i="35"/>
  <c r="Q135" i="35"/>
  <c r="J153" i="32"/>
  <c r="Q564" i="30"/>
  <c r="Q153" i="2"/>
  <c r="R135" i="32"/>
  <c r="R153" i="32"/>
  <c r="Q234" i="32"/>
  <c r="Q695" i="35"/>
  <c r="Q458" i="35"/>
  <c r="Q548" i="35"/>
  <c r="Q410" i="35"/>
  <c r="R135" i="35"/>
  <c r="R153" i="35"/>
  <c r="O153" i="32"/>
  <c r="S135" i="2"/>
  <c r="S695" i="2"/>
  <c r="P695" i="2"/>
  <c r="S410" i="36"/>
  <c r="Q410" i="38"/>
  <c r="R135" i="39"/>
  <c r="J135" i="37"/>
  <c r="J153" i="37"/>
  <c r="R92" i="38"/>
  <c r="R135" i="38"/>
  <c r="N410" i="39"/>
  <c r="N458" i="39"/>
  <c r="N564" i="39"/>
  <c r="N458" i="36"/>
  <c r="N410" i="36"/>
  <c r="Q92" i="36"/>
  <c r="J153" i="30"/>
  <c r="N153" i="39"/>
  <c r="L135" i="30"/>
  <c r="L185" i="35"/>
  <c r="O695" i="2"/>
  <c r="L695" i="40"/>
  <c r="M458" i="33"/>
  <c r="N695" i="33"/>
  <c r="O89" i="44" s="1"/>
  <c r="N695" i="40"/>
  <c r="Q332" i="34"/>
  <c r="R410" i="33"/>
  <c r="Q310" i="38"/>
  <c r="N153" i="31"/>
  <c r="Q328" i="40"/>
  <c r="M153" i="36"/>
  <c r="K410" i="31"/>
  <c r="L458" i="30"/>
  <c r="Q548" i="38"/>
  <c r="K28" i="17"/>
  <c r="I19" i="50" s="1"/>
  <c r="K25" i="17"/>
  <c r="O25" i="17" s="1"/>
  <c r="G171" i="35"/>
  <c r="P171" i="35"/>
  <c r="Q112" i="44" s="1"/>
  <c r="G28" i="36"/>
  <c r="J28" i="36"/>
  <c r="R154" i="44" s="1"/>
  <c r="O177" i="37"/>
  <c r="O135" i="37"/>
  <c r="G646" i="36"/>
  <c r="J646" i="36"/>
  <c r="G167" i="30"/>
  <c r="P167" i="30"/>
  <c r="L110" i="44" s="1"/>
  <c r="G646" i="37"/>
  <c r="J646" i="37"/>
  <c r="R227" i="30"/>
  <c r="G227" i="30"/>
  <c r="G129" i="31"/>
  <c r="N129" i="31"/>
  <c r="G211" i="31"/>
  <c r="R211" i="31"/>
  <c r="G397" i="31"/>
  <c r="J397" i="31"/>
  <c r="G405" i="31"/>
  <c r="J405" i="31"/>
  <c r="G538" i="31"/>
  <c r="J538" i="31"/>
  <c r="G542" i="31"/>
  <c r="J542" i="31"/>
  <c r="J546" i="31"/>
  <c r="G546" i="31"/>
  <c r="G395" i="32"/>
  <c r="J395" i="32"/>
  <c r="G399" i="32"/>
  <c r="J399" i="32"/>
  <c r="G403" i="32"/>
  <c r="J403" i="32"/>
  <c r="G407" i="32"/>
  <c r="J407" i="32"/>
  <c r="G540" i="32"/>
  <c r="J540" i="32"/>
  <c r="G223" i="33"/>
  <c r="R223" i="33"/>
  <c r="J397" i="33"/>
  <c r="G397" i="33"/>
  <c r="G401" i="33"/>
  <c r="J401" i="33"/>
  <c r="G405" i="33"/>
  <c r="J405" i="33"/>
  <c r="R189" i="35"/>
  <c r="R191" i="35" s="1"/>
  <c r="G189" i="35"/>
  <c r="I191" i="35"/>
  <c r="G221" i="35"/>
  <c r="R221" i="35"/>
  <c r="G395" i="35"/>
  <c r="J395" i="35"/>
  <c r="G399" i="35"/>
  <c r="J399" i="35"/>
  <c r="G225" i="36"/>
  <c r="R225" i="36"/>
  <c r="G183" i="37"/>
  <c r="P183" i="37"/>
  <c r="G129" i="38"/>
  <c r="N129" i="38"/>
  <c r="G229" i="38"/>
  <c r="R229" i="38"/>
  <c r="G227" i="39"/>
  <c r="R227" i="39"/>
  <c r="G453" i="39"/>
  <c r="J453" i="39"/>
  <c r="G540" i="39"/>
  <c r="J540" i="39"/>
  <c r="G544" i="39"/>
  <c r="J544" i="39"/>
  <c r="G229" i="40"/>
  <c r="R229" i="40"/>
  <c r="J397" i="40"/>
  <c r="G397" i="40"/>
  <c r="J405" i="40"/>
  <c r="G405" i="40"/>
  <c r="J500" i="35"/>
  <c r="Q299" i="44" s="1"/>
  <c r="G500" i="35"/>
  <c r="J498" i="39"/>
  <c r="U298" i="44" s="1"/>
  <c r="G498" i="39"/>
  <c r="G498" i="31"/>
  <c r="J498" i="31"/>
  <c r="M298" i="44" s="1"/>
  <c r="G494" i="40"/>
  <c r="J494" i="40"/>
  <c r="V296" i="44" s="1"/>
  <c r="G494" i="32"/>
  <c r="J494" i="32"/>
  <c r="N296" i="44" s="1"/>
  <c r="G492" i="36"/>
  <c r="J492" i="36"/>
  <c r="R295" i="44" s="1"/>
  <c r="G490" i="40"/>
  <c r="J490" i="40"/>
  <c r="V294" i="44" s="1"/>
  <c r="G490" i="32"/>
  <c r="J490" i="32"/>
  <c r="N294" i="44" s="1"/>
  <c r="G486" i="40"/>
  <c r="J486" i="40"/>
  <c r="V292" i="44" s="1"/>
  <c r="G486" i="32"/>
  <c r="J486" i="32"/>
  <c r="N292" i="44" s="1"/>
  <c r="J480" i="36"/>
  <c r="R289" i="44" s="1"/>
  <c r="G480" i="36"/>
  <c r="G472" i="35"/>
  <c r="J472" i="35"/>
  <c r="Q285" i="44" s="1"/>
  <c r="J464" i="34"/>
  <c r="P281" i="44" s="1"/>
  <c r="G464" i="34"/>
  <c r="G536" i="34"/>
  <c r="J536" i="34"/>
  <c r="P274" i="44" s="1"/>
  <c r="G518" i="30"/>
  <c r="J518" i="30"/>
  <c r="L265" i="44" s="1"/>
  <c r="G516" i="34"/>
  <c r="J516" i="34"/>
  <c r="P264" i="44" s="1"/>
  <c r="G451" i="30"/>
  <c r="J451" i="30"/>
  <c r="L258" i="44" s="1"/>
  <c r="G449" i="34"/>
  <c r="J449" i="34"/>
  <c r="P257" i="44" s="1"/>
  <c r="G447" i="30"/>
  <c r="J447" i="30"/>
  <c r="L256" i="44" s="1"/>
  <c r="G437" i="34"/>
  <c r="J437" i="34"/>
  <c r="P251" i="44" s="1"/>
  <c r="G429" i="34"/>
  <c r="J429" i="34"/>
  <c r="P247" i="44" s="1"/>
  <c r="G421" i="34"/>
  <c r="J421" i="34"/>
  <c r="P243" i="44" s="1"/>
  <c r="J393" i="32"/>
  <c r="N239" i="44" s="1"/>
  <c r="G393" i="32"/>
  <c r="J58" i="40"/>
  <c r="V169" i="44" s="1"/>
  <c r="G58" i="40"/>
  <c r="J58" i="32"/>
  <c r="N169" i="44" s="1"/>
  <c r="G58" i="32"/>
  <c r="J56" i="36"/>
  <c r="R168" i="44" s="1"/>
  <c r="G56" i="36"/>
  <c r="G54" i="40"/>
  <c r="J54" i="40"/>
  <c r="V167" i="44" s="1"/>
  <c r="J54" i="32"/>
  <c r="N167" i="44" s="1"/>
  <c r="G54" i="32"/>
  <c r="J50" i="40"/>
  <c r="V165" i="44" s="1"/>
  <c r="G50" i="40"/>
  <c r="G50" i="32"/>
  <c r="J50" i="32"/>
  <c r="N165" i="44" s="1"/>
  <c r="J44" i="36"/>
  <c r="R162" i="44" s="1"/>
  <c r="G44" i="36"/>
  <c r="J42" i="40"/>
  <c r="V161" i="44" s="1"/>
  <c r="G42" i="40"/>
  <c r="G32" i="36"/>
  <c r="J32" i="36"/>
  <c r="R156" i="44" s="1"/>
  <c r="J30" i="32"/>
  <c r="N155" i="44" s="1"/>
  <c r="G30" i="32"/>
  <c r="J24" i="36"/>
  <c r="R152" i="44" s="1"/>
  <c r="G24" i="36"/>
  <c r="N125" i="40"/>
  <c r="V84" i="44" s="1"/>
  <c r="G125" i="40"/>
  <c r="N113" i="40"/>
  <c r="G113" i="40"/>
  <c r="G113" i="33"/>
  <c r="N113" i="33"/>
  <c r="G107" i="35"/>
  <c r="N107" i="35"/>
  <c r="P169" i="32"/>
  <c r="N111" i="44" s="1"/>
  <c r="G169" i="32"/>
  <c r="G149" i="31"/>
  <c r="P149" i="31"/>
  <c r="M102" i="44" s="1"/>
  <c r="G149" i="2"/>
  <c r="P149" i="2"/>
  <c r="K102" i="44" s="1"/>
  <c r="G213" i="2"/>
  <c r="R213" i="2"/>
  <c r="K134" i="44" s="1"/>
  <c r="M273" i="37"/>
  <c r="O273" i="37"/>
  <c r="L273" i="37"/>
  <c r="K273" i="37"/>
  <c r="G273" i="37"/>
  <c r="S273" i="37"/>
  <c r="N273" i="37"/>
  <c r="P273" i="37"/>
  <c r="J273" i="37"/>
  <c r="S182" i="44" s="1"/>
  <c r="R273" i="37"/>
  <c r="N263" i="37"/>
  <c r="O263" i="37"/>
  <c r="M263" i="37"/>
  <c r="Q263" i="37"/>
  <c r="R263" i="37"/>
  <c r="K263" i="37"/>
  <c r="G263" i="37"/>
  <c r="S263" i="37"/>
  <c r="L263" i="37"/>
  <c r="J263" i="37"/>
  <c r="S177" i="44" s="1"/>
  <c r="G291" i="36"/>
  <c r="L291" i="36"/>
  <c r="J291" i="36"/>
  <c r="R191" i="44" s="1"/>
  <c r="S291" i="36"/>
  <c r="M291" i="36"/>
  <c r="N291" i="36"/>
  <c r="Q291" i="36"/>
  <c r="K291" i="36"/>
  <c r="P291" i="36"/>
  <c r="O291" i="36"/>
  <c r="R291" i="36"/>
  <c r="G277" i="36"/>
  <c r="O277" i="36"/>
  <c r="J277" i="36"/>
  <c r="R184" i="44" s="1"/>
  <c r="L277" i="36"/>
  <c r="M277" i="36"/>
  <c r="P277" i="36"/>
  <c r="Q277" i="36"/>
  <c r="R277" i="36"/>
  <c r="K277" i="36"/>
  <c r="S277" i="36"/>
  <c r="G257" i="36"/>
  <c r="O257" i="36"/>
  <c r="S257" i="36"/>
  <c r="Q257" i="36"/>
  <c r="M257" i="36"/>
  <c r="R257" i="36"/>
  <c r="K257" i="36"/>
  <c r="J257" i="36"/>
  <c r="R174" i="44" s="1"/>
  <c r="L257" i="36"/>
  <c r="P257" i="36"/>
  <c r="J277" i="35"/>
  <c r="Q184" i="44" s="1"/>
  <c r="O277" i="35"/>
  <c r="G277" i="35"/>
  <c r="L277" i="35"/>
  <c r="M277" i="35"/>
  <c r="K277" i="35"/>
  <c r="S277" i="35"/>
  <c r="N277" i="35"/>
  <c r="Q277" i="35"/>
  <c r="G273" i="35"/>
  <c r="S273" i="35"/>
  <c r="J273" i="35"/>
  <c r="Q182" i="44" s="1"/>
  <c r="M273" i="35"/>
  <c r="Q273" i="35"/>
  <c r="N273" i="35"/>
  <c r="K273" i="35"/>
  <c r="G263" i="35"/>
  <c r="Q263" i="35"/>
  <c r="K263" i="35"/>
  <c r="N263" i="35"/>
  <c r="J263" i="35"/>
  <c r="Q177" i="44" s="1"/>
  <c r="M263" i="35"/>
  <c r="L263" i="35"/>
  <c r="S263" i="35"/>
  <c r="O263" i="35"/>
  <c r="G291" i="34"/>
  <c r="O291" i="34"/>
  <c r="R291" i="34"/>
  <c r="P291" i="34"/>
  <c r="S291" i="34"/>
  <c r="N291" i="34"/>
  <c r="L291" i="34"/>
  <c r="K291" i="34"/>
  <c r="Q291" i="34"/>
  <c r="M291" i="34"/>
  <c r="G287" i="33"/>
  <c r="M287" i="33"/>
  <c r="P287" i="33"/>
  <c r="Q287" i="33"/>
  <c r="R287" i="33"/>
  <c r="N287" i="33"/>
  <c r="J287" i="33"/>
  <c r="O189" i="44" s="1"/>
  <c r="K287" i="33"/>
  <c r="L287" i="33"/>
  <c r="O287" i="33"/>
  <c r="G283" i="33"/>
  <c r="N283" i="33"/>
  <c r="Q283" i="33"/>
  <c r="L283" i="33"/>
  <c r="K283" i="33"/>
  <c r="M283" i="33"/>
  <c r="O283" i="33"/>
  <c r="J283" i="33"/>
  <c r="O187" i="44" s="1"/>
  <c r="R283" i="33"/>
  <c r="P283" i="33"/>
  <c r="S283" i="33"/>
  <c r="G279" i="33"/>
  <c r="N279" i="33"/>
  <c r="R279" i="33"/>
  <c r="L279" i="33"/>
  <c r="S279" i="33"/>
  <c r="O279" i="33"/>
  <c r="P279" i="33"/>
  <c r="J279" i="33"/>
  <c r="O185" i="44" s="1"/>
  <c r="K279" i="33"/>
  <c r="Q279" i="33"/>
  <c r="G275" i="33"/>
  <c r="R275" i="33"/>
  <c r="J275" i="33"/>
  <c r="O183" i="44" s="1"/>
  <c r="M275" i="33"/>
  <c r="Q275" i="33"/>
  <c r="P275" i="33"/>
  <c r="L275" i="33"/>
  <c r="O275" i="33"/>
  <c r="M289" i="32"/>
  <c r="N289" i="32"/>
  <c r="K289" i="32"/>
  <c r="L289" i="32"/>
  <c r="S289" i="32"/>
  <c r="R289" i="32"/>
  <c r="P289" i="32"/>
  <c r="G289" i="32"/>
  <c r="J289" i="32"/>
  <c r="N190" i="44" s="1"/>
  <c r="Q289" i="32"/>
  <c r="O289" i="32"/>
  <c r="K257" i="32"/>
  <c r="G257" i="32"/>
  <c r="J257" i="32"/>
  <c r="N174" i="44" s="1"/>
  <c r="M257" i="32"/>
  <c r="P257" i="32"/>
  <c r="N257" i="32"/>
  <c r="Q257" i="32"/>
  <c r="O257" i="32"/>
  <c r="R257" i="32"/>
  <c r="L257" i="32"/>
  <c r="G255" i="30"/>
  <c r="Q255" i="30"/>
  <c r="S255" i="30"/>
  <c r="R255" i="30"/>
  <c r="K255" i="30"/>
  <c r="P255" i="30"/>
  <c r="L255" i="30"/>
  <c r="M255" i="30"/>
  <c r="O255" i="30"/>
  <c r="N255" i="30"/>
  <c r="J255" i="30"/>
  <c r="L173" i="44" s="1"/>
  <c r="G285" i="2"/>
  <c r="J285" i="2"/>
  <c r="K188" i="44" s="1"/>
  <c r="L285" i="2"/>
  <c r="N285" i="2"/>
  <c r="M285" i="2"/>
  <c r="R285" i="2"/>
  <c r="O285" i="2"/>
  <c r="P285" i="2"/>
  <c r="Q285" i="2"/>
  <c r="K285" i="2"/>
  <c r="G281" i="2"/>
  <c r="J281" i="2"/>
  <c r="K186" i="44" s="1"/>
  <c r="S281" i="2"/>
  <c r="N281" i="2"/>
  <c r="M281" i="2"/>
  <c r="Q281" i="2"/>
  <c r="L281" i="2"/>
  <c r="K281" i="2"/>
  <c r="O281" i="2"/>
  <c r="P281" i="2"/>
  <c r="G277" i="2"/>
  <c r="R277" i="2"/>
  <c r="J277" i="2"/>
  <c r="K184" i="44" s="1"/>
  <c r="K277" i="2"/>
  <c r="L277" i="2"/>
  <c r="M277" i="2"/>
  <c r="O277" i="2"/>
  <c r="S277" i="2"/>
  <c r="N277" i="2"/>
  <c r="Q277" i="2"/>
  <c r="P277" i="2"/>
  <c r="S644" i="39"/>
  <c r="S695" i="39" s="1"/>
  <c r="Q644" i="39"/>
  <c r="Q695" i="39" s="1"/>
  <c r="O644" i="39"/>
  <c r="P644" i="39"/>
  <c r="J644" i="39"/>
  <c r="M644" i="39"/>
  <c r="K644" i="39"/>
  <c r="K695" i="39" s="1"/>
  <c r="N644" i="39"/>
  <c r="R644" i="39"/>
  <c r="G589" i="37"/>
  <c r="R589" i="37"/>
  <c r="S589" i="37"/>
  <c r="O589" i="37"/>
  <c r="N589" i="37"/>
  <c r="M589" i="37"/>
  <c r="L589" i="37"/>
  <c r="P589" i="37"/>
  <c r="Q589" i="37"/>
  <c r="J589" i="37"/>
  <c r="K589" i="37"/>
  <c r="G589" i="35"/>
  <c r="K589" i="35"/>
  <c r="L589" i="35"/>
  <c r="N589" i="35"/>
  <c r="J589" i="35"/>
  <c r="R589" i="35"/>
  <c r="S589" i="35"/>
  <c r="Q589" i="35"/>
  <c r="M589" i="35"/>
  <c r="O589" i="35"/>
  <c r="G589" i="33"/>
  <c r="R589" i="33"/>
  <c r="M589" i="33"/>
  <c r="L589" i="33"/>
  <c r="J589" i="33"/>
  <c r="Q589" i="33"/>
  <c r="S589" i="33"/>
  <c r="N589" i="33"/>
  <c r="G644" i="31"/>
  <c r="N644" i="31"/>
  <c r="N695" i="31" s="1"/>
  <c r="M644" i="31"/>
  <c r="R644" i="31"/>
  <c r="L644" i="31"/>
  <c r="L695" i="31" s="1"/>
  <c r="J644" i="31"/>
  <c r="S644" i="31"/>
  <c r="O644" i="31"/>
  <c r="Q644" i="31"/>
  <c r="P644" i="31"/>
  <c r="P695" i="31" s="1"/>
  <c r="AB174" i="17"/>
  <c r="U174" i="17"/>
  <c r="AF174" i="17"/>
  <c r="AD174" i="17"/>
  <c r="Z174" i="17"/>
  <c r="I217" i="40"/>
  <c r="V174" i="17"/>
  <c r="AC174" i="17"/>
  <c r="I217" i="38"/>
  <c r="G217" i="38" s="1"/>
  <c r="Y174" i="17"/>
  <c r="I217" i="30"/>
  <c r="AE174" i="17"/>
  <c r="I217" i="36"/>
  <c r="I217" i="31"/>
  <c r="AA174" i="17"/>
  <c r="I217" i="33"/>
  <c r="I217" i="35"/>
  <c r="R217" i="35" s="1"/>
  <c r="Q136" i="44" s="1"/>
  <c r="W156" i="17"/>
  <c r="I175" i="38"/>
  <c r="G175" i="38" s="1"/>
  <c r="I175" i="37"/>
  <c r="I175" i="30"/>
  <c r="AB156" i="17"/>
  <c r="I175" i="36"/>
  <c r="P175" i="36" s="1"/>
  <c r="R114" i="44" s="1"/>
  <c r="X156" i="17"/>
  <c r="Y156" i="17"/>
  <c r="AE156" i="17"/>
  <c r="V156" i="17"/>
  <c r="I175" i="32"/>
  <c r="G175" i="32" s="1"/>
  <c r="I175" i="40"/>
  <c r="Z156" i="17"/>
  <c r="I175" i="39"/>
  <c r="I175" i="34"/>
  <c r="P175" i="34" s="1"/>
  <c r="P114" i="44" s="1"/>
  <c r="AF156" i="17"/>
  <c r="AD156" i="17"/>
  <c r="AA156" i="17"/>
  <c r="I175" i="35"/>
  <c r="Y199" i="17"/>
  <c r="AA199" i="17"/>
  <c r="R75" i="16"/>
  <c r="I22" i="36"/>
  <c r="J22" i="36" s="1"/>
  <c r="R151" i="44" s="1"/>
  <c r="U199" i="17"/>
  <c r="I22" i="39"/>
  <c r="J22" i="39" s="1"/>
  <c r="U151" i="44" s="1"/>
  <c r="P75" i="16"/>
  <c r="O75" i="16"/>
  <c r="W199" i="17"/>
  <c r="I22" i="32"/>
  <c r="J22" i="32" s="1"/>
  <c r="N151" i="44" s="1"/>
  <c r="U75" i="16"/>
  <c r="W75" i="16"/>
  <c r="AF199" i="17"/>
  <c r="I22" i="37"/>
  <c r="J22" i="37" s="1"/>
  <c r="S151" i="44" s="1"/>
  <c r="M75" i="16"/>
  <c r="L75" i="16"/>
  <c r="AB199" i="17"/>
  <c r="I22" i="34"/>
  <c r="J22" i="34" s="1"/>
  <c r="P151" i="44" s="1"/>
  <c r="V75" i="16"/>
  <c r="I22" i="38"/>
  <c r="J22" i="38" s="1"/>
  <c r="T151" i="44" s="1"/>
  <c r="V199" i="17"/>
  <c r="X199" i="17"/>
  <c r="N75" i="16"/>
  <c r="I22" i="30"/>
  <c r="J22" i="30" s="1"/>
  <c r="L151" i="44" s="1"/>
  <c r="I22" i="33"/>
  <c r="J22" i="33" s="1"/>
  <c r="O151" i="44" s="1"/>
  <c r="Z199" i="17"/>
  <c r="Q75" i="16"/>
  <c r="I22" i="31"/>
  <c r="I22" i="35"/>
  <c r="J22" i="35" s="1"/>
  <c r="Q151" i="44" s="1"/>
  <c r="V103" i="17"/>
  <c r="V101" i="17" s="1"/>
  <c r="AF103" i="17"/>
  <c r="AF101" i="17" s="1"/>
  <c r="AC103" i="17"/>
  <c r="AC101" i="17" s="1"/>
  <c r="U103" i="17"/>
  <c r="U101" i="17" s="1"/>
  <c r="W103" i="17"/>
  <c r="W101" i="17" s="1"/>
  <c r="Y103" i="17"/>
  <c r="Y101" i="17" s="1"/>
  <c r="AE103" i="17"/>
  <c r="AE101" i="17" s="1"/>
  <c r="AA103" i="17"/>
  <c r="AA101" i="17" s="1"/>
  <c r="AB103" i="17"/>
  <c r="AB101" i="17" s="1"/>
  <c r="AD103" i="17"/>
  <c r="AD101" i="17" s="1"/>
  <c r="I265" i="31"/>
  <c r="I265" i="36"/>
  <c r="I265" i="33"/>
  <c r="I265" i="32"/>
  <c r="I265" i="30"/>
  <c r="AF225" i="17"/>
  <c r="AB225" i="17"/>
  <c r="X225" i="17"/>
  <c r="V225" i="17"/>
  <c r="AC225" i="17"/>
  <c r="AD225" i="17"/>
  <c r="Z225" i="17"/>
  <c r="AE225" i="17"/>
  <c r="I482" i="36"/>
  <c r="I482" i="40"/>
  <c r="J482" i="40" s="1"/>
  <c r="V290" i="44" s="1"/>
  <c r="AE304" i="17"/>
  <c r="I482" i="30"/>
  <c r="U304" i="17"/>
  <c r="V304" i="17"/>
  <c r="AD304" i="17"/>
  <c r="AD293" i="17" s="1"/>
  <c r="AA304" i="17"/>
  <c r="AF304" i="17"/>
  <c r="X304" i="17"/>
  <c r="U142" i="17"/>
  <c r="U141" i="17" s="1"/>
  <c r="I145" i="40"/>
  <c r="I145" i="38"/>
  <c r="I145" i="39"/>
  <c r="I145" i="34"/>
  <c r="P145" i="34" s="1"/>
  <c r="AF142" i="17"/>
  <c r="I145" i="35"/>
  <c r="I153" i="35" s="1"/>
  <c r="I145" i="31"/>
  <c r="AB142" i="17"/>
  <c r="X142" i="17"/>
  <c r="I145" i="36"/>
  <c r="I145" i="30"/>
  <c r="I153" i="30" s="1"/>
  <c r="W142" i="17"/>
  <c r="W141" i="17" s="1"/>
  <c r="AD142" i="17"/>
  <c r="AD141" i="17" s="1"/>
  <c r="AE142" i="17"/>
  <c r="AE141" i="17" s="1"/>
  <c r="I145" i="2"/>
  <c r="G145" i="2" s="1"/>
  <c r="I145" i="37"/>
  <c r="Z142" i="17"/>
  <c r="Z141" i="17" s="1"/>
  <c r="AA142" i="17"/>
  <c r="AA141" i="17" s="1"/>
  <c r="I145" i="33"/>
  <c r="G145" i="33" s="1"/>
  <c r="AE115" i="17"/>
  <c r="Z115" i="17"/>
  <c r="I111" i="35"/>
  <c r="G111" i="35" s="1"/>
  <c r="AB115" i="17"/>
  <c r="I111" i="34"/>
  <c r="N111" i="34" s="1"/>
  <c r="AF115" i="17"/>
  <c r="X115" i="17"/>
  <c r="V115" i="17"/>
  <c r="AC115" i="17"/>
  <c r="I111" i="36"/>
  <c r="W115" i="17"/>
  <c r="Y115" i="17"/>
  <c r="I111" i="30"/>
  <c r="U115" i="17"/>
  <c r="I111" i="37"/>
  <c r="G111" i="37" s="1"/>
  <c r="AB109" i="17"/>
  <c r="AF109" i="17"/>
  <c r="V109" i="17"/>
  <c r="AE109" i="17"/>
  <c r="X109" i="17"/>
  <c r="AA109" i="17"/>
  <c r="AC109" i="17"/>
  <c r="AD109" i="17"/>
  <c r="Y109" i="17"/>
  <c r="Z109" i="17"/>
  <c r="I341" i="40"/>
  <c r="J341" i="40" s="1"/>
  <c r="V213" i="44" s="1"/>
  <c r="I341" i="36"/>
  <c r="AD248" i="17"/>
  <c r="K248" i="17" s="1"/>
  <c r="AC45" i="17"/>
  <c r="S37" i="44" s="1"/>
  <c r="U45" i="17"/>
  <c r="Y45" i="17"/>
  <c r="O37" i="44" s="1"/>
  <c r="X45" i="17"/>
  <c r="N37" i="44" s="1"/>
  <c r="Z45" i="17"/>
  <c r="P37" i="44" s="1"/>
  <c r="AD45" i="17"/>
  <c r="T37" i="44" s="1"/>
  <c r="AE45" i="17"/>
  <c r="U37" i="44" s="1"/>
  <c r="AF45" i="17"/>
  <c r="V37" i="44" s="1"/>
  <c r="V45" i="17"/>
  <c r="L37" i="44" s="1"/>
  <c r="AA45" i="17"/>
  <c r="Q37" i="44" s="1"/>
  <c r="AB45" i="17"/>
  <c r="R37" i="44" s="1"/>
  <c r="P179" i="40"/>
  <c r="P135" i="40"/>
  <c r="K92" i="37"/>
  <c r="J46" i="38"/>
  <c r="T163" i="44" s="1"/>
  <c r="G46" i="38"/>
  <c r="P135" i="30"/>
  <c r="J389" i="39"/>
  <c r="U237" i="44" s="1"/>
  <c r="J401" i="40"/>
  <c r="J468" i="34"/>
  <c r="P283" i="44" s="1"/>
  <c r="M23" i="44"/>
  <c r="I23" i="44" s="1"/>
  <c r="K31" i="17"/>
  <c r="J181" i="33"/>
  <c r="J135" i="33"/>
  <c r="J646" i="33"/>
  <c r="N458" i="38"/>
  <c r="P135" i="35"/>
  <c r="J375" i="32"/>
  <c r="N230" i="44" s="1"/>
  <c r="G375" i="32"/>
  <c r="J476" i="39"/>
  <c r="U287" i="44" s="1"/>
  <c r="G476" i="39"/>
  <c r="G121" i="33"/>
  <c r="N121" i="33"/>
  <c r="O82" i="44" s="1"/>
  <c r="L87" i="38"/>
  <c r="T58" i="44" s="1"/>
  <c r="G87" i="38"/>
  <c r="J135" i="30"/>
  <c r="G117" i="30"/>
  <c r="X49" i="17"/>
  <c r="P159" i="36"/>
  <c r="R106" i="44" s="1"/>
  <c r="G365" i="32"/>
  <c r="J28" i="37"/>
  <c r="S154" i="44" s="1"/>
  <c r="J381" i="40"/>
  <c r="V233" i="44" s="1"/>
  <c r="J135" i="31"/>
  <c r="O61" i="32"/>
  <c r="Q135" i="32"/>
  <c r="J462" i="2"/>
  <c r="K280" i="44" s="1"/>
  <c r="G462" i="2"/>
  <c r="R223" i="30"/>
  <c r="R458" i="31"/>
  <c r="N458" i="31"/>
  <c r="G474" i="31"/>
  <c r="K154" i="17"/>
  <c r="O154" i="17" s="1"/>
  <c r="Q154" i="17" s="1"/>
  <c r="K47" i="17"/>
  <c r="J234" i="32"/>
  <c r="M410" i="32"/>
  <c r="N548" i="30"/>
  <c r="N410" i="30"/>
  <c r="P458" i="30"/>
  <c r="J365" i="2"/>
  <c r="K225" i="44" s="1"/>
  <c r="G365" i="2"/>
  <c r="G530" i="33"/>
  <c r="G371" i="31"/>
  <c r="S458" i="36"/>
  <c r="P135" i="33"/>
  <c r="N101" i="30"/>
  <c r="L72" i="44" s="1"/>
  <c r="P78" i="44"/>
  <c r="L135" i="37"/>
  <c r="R211" i="39"/>
  <c r="J496" i="35"/>
  <c r="Q297" i="44" s="1"/>
  <c r="G97" i="38"/>
  <c r="Q135" i="36"/>
  <c r="O135" i="2"/>
  <c r="K135" i="37"/>
  <c r="G512" i="2"/>
  <c r="J522" i="30"/>
  <c r="L267" i="44" s="1"/>
  <c r="Q231" i="38"/>
  <c r="Q234" i="38" s="1"/>
  <c r="Q135" i="38"/>
  <c r="S410" i="39"/>
  <c r="N564" i="35"/>
  <c r="S135" i="33"/>
  <c r="P410" i="2"/>
  <c r="L322" i="40"/>
  <c r="Q314" i="32"/>
  <c r="Q332" i="39"/>
  <c r="L87" i="34"/>
  <c r="P58" i="44" s="1"/>
  <c r="G87" i="34"/>
  <c r="N61" i="33"/>
  <c r="G227" i="2"/>
  <c r="R227" i="2"/>
  <c r="G183" i="32"/>
  <c r="P183" i="32"/>
  <c r="G453" i="32"/>
  <c r="J453" i="32"/>
  <c r="G538" i="33"/>
  <c r="J538" i="33"/>
  <c r="G542" i="33"/>
  <c r="J542" i="33"/>
  <c r="G546" i="33"/>
  <c r="J546" i="33"/>
  <c r="G221" i="34"/>
  <c r="R221" i="34"/>
  <c r="R223" i="37"/>
  <c r="G223" i="37"/>
  <c r="G538" i="40"/>
  <c r="J538" i="40"/>
  <c r="J546" i="40"/>
  <c r="G546" i="40"/>
  <c r="G129" i="2"/>
  <c r="N129" i="2"/>
  <c r="J498" i="37"/>
  <c r="S298" i="44" s="1"/>
  <c r="G498" i="37"/>
  <c r="G496" i="34"/>
  <c r="J496" i="34"/>
  <c r="P297" i="44" s="1"/>
  <c r="J494" i="30"/>
  <c r="L296" i="44" s="1"/>
  <c r="G494" i="30"/>
  <c r="G490" i="30"/>
  <c r="J490" i="30"/>
  <c r="L294" i="44" s="1"/>
  <c r="G472" i="33"/>
  <c r="J472" i="33"/>
  <c r="O285" i="44" s="1"/>
  <c r="G468" i="32"/>
  <c r="J468" i="32"/>
  <c r="N283" i="44" s="1"/>
  <c r="G464" i="39"/>
  <c r="J464" i="39"/>
  <c r="U281" i="44" s="1"/>
  <c r="G536" i="32"/>
  <c r="J536" i="32"/>
  <c r="N274" i="44" s="1"/>
  <c r="G534" i="36"/>
  <c r="J534" i="36"/>
  <c r="R273" i="44" s="1"/>
  <c r="G532" i="40"/>
  <c r="J532" i="40"/>
  <c r="V272" i="44" s="1"/>
  <c r="G532" i="32"/>
  <c r="J532" i="32"/>
  <c r="N272" i="44" s="1"/>
  <c r="G522" i="36"/>
  <c r="J522" i="36"/>
  <c r="R267" i="44" s="1"/>
  <c r="Q322" i="32"/>
  <c r="G373" i="30"/>
  <c r="P157" i="34"/>
  <c r="P105" i="44" s="1"/>
  <c r="Q314" i="40"/>
  <c r="R324" i="39"/>
  <c r="R324" i="31"/>
  <c r="G87" i="39"/>
  <c r="K264" i="17"/>
  <c r="O264" i="17" s="1"/>
  <c r="Q264" i="17" s="1"/>
  <c r="K277" i="17"/>
  <c r="O277" i="17" s="1"/>
  <c r="P277" i="17" s="1"/>
  <c r="Q330" i="32"/>
  <c r="S135" i="38"/>
  <c r="S548" i="35"/>
  <c r="Q332" i="31"/>
  <c r="L199" i="31"/>
  <c r="Q328" i="38"/>
  <c r="Q291" i="38"/>
  <c r="M257" i="37"/>
  <c r="M263" i="38"/>
  <c r="N257" i="35"/>
  <c r="R275" i="31"/>
  <c r="Q289" i="30"/>
  <c r="N257" i="34"/>
  <c r="L277" i="30"/>
  <c r="N285" i="30"/>
  <c r="L287" i="40"/>
  <c r="P283" i="40"/>
  <c r="L283" i="40"/>
  <c r="N285" i="35"/>
  <c r="P281" i="30"/>
  <c r="K285" i="31"/>
  <c r="L285" i="31"/>
  <c r="O285" i="31"/>
  <c r="S263" i="38"/>
  <c r="K285" i="30"/>
  <c r="R285" i="34"/>
  <c r="O287" i="40"/>
  <c r="P289" i="39"/>
  <c r="Q277" i="34"/>
  <c r="G285" i="34"/>
  <c r="N107" i="33"/>
  <c r="N179" i="33" s="1"/>
  <c r="J279" i="40"/>
  <c r="V185" i="44" s="1"/>
  <c r="J281" i="30"/>
  <c r="L186" i="44" s="1"/>
  <c r="Q275" i="31"/>
  <c r="M263" i="30"/>
  <c r="M277" i="34"/>
  <c r="J285" i="39"/>
  <c r="U188" i="44" s="1"/>
  <c r="Q279" i="40"/>
  <c r="P257" i="37"/>
  <c r="S283" i="40"/>
  <c r="O273" i="30"/>
  <c r="S277" i="30"/>
  <c r="S285" i="35"/>
  <c r="O281" i="30"/>
  <c r="R281" i="30"/>
  <c r="K285" i="34"/>
  <c r="O285" i="39"/>
  <c r="P273" i="38"/>
  <c r="N277" i="34"/>
  <c r="R273" i="38"/>
  <c r="S281" i="30"/>
  <c r="N285" i="34"/>
  <c r="S273" i="30"/>
  <c r="K273" i="38"/>
  <c r="P135" i="32"/>
  <c r="P92" i="32"/>
  <c r="J421" i="32"/>
  <c r="N243" i="44" s="1"/>
  <c r="M289" i="30"/>
  <c r="M285" i="34"/>
  <c r="O277" i="30"/>
  <c r="N275" i="31"/>
  <c r="K289" i="30"/>
  <c r="O279" i="40"/>
  <c r="P279" i="40"/>
  <c r="S257" i="37"/>
  <c r="Q287" i="40"/>
  <c r="K287" i="40"/>
  <c r="R283" i="40"/>
  <c r="R285" i="31"/>
  <c r="L285" i="35"/>
  <c r="O277" i="34"/>
  <c r="L285" i="34"/>
  <c r="S285" i="39"/>
  <c r="P277" i="30"/>
  <c r="K273" i="30"/>
  <c r="M273" i="30"/>
  <c r="R153" i="30"/>
  <c r="J447" i="36"/>
  <c r="R256" i="44" s="1"/>
  <c r="J289" i="30"/>
  <c r="L190" i="44" s="1"/>
  <c r="J277" i="30"/>
  <c r="L184" i="44" s="1"/>
  <c r="K257" i="35"/>
  <c r="M275" i="31"/>
  <c r="S289" i="30"/>
  <c r="N289" i="39"/>
  <c r="M279" i="40"/>
  <c r="L257" i="37"/>
  <c r="Q283" i="40"/>
  <c r="O283" i="40"/>
  <c r="M285" i="35"/>
  <c r="K285" i="39"/>
  <c r="K289" i="39"/>
  <c r="S289" i="39"/>
  <c r="Q281" i="30"/>
  <c r="S273" i="38"/>
  <c r="K263" i="38"/>
  <c r="J437" i="32"/>
  <c r="N251" i="44" s="1"/>
  <c r="L277" i="34"/>
  <c r="L275" i="31"/>
  <c r="O257" i="35"/>
  <c r="J263" i="30"/>
  <c r="L177" i="44" s="1"/>
  <c r="M285" i="31"/>
  <c r="L257" i="35"/>
  <c r="R289" i="30"/>
  <c r="J289" i="39"/>
  <c r="U190" i="44" s="1"/>
  <c r="Q257" i="37"/>
  <c r="Q285" i="39"/>
  <c r="J283" i="40"/>
  <c r="V187" i="44" s="1"/>
  <c r="O273" i="38"/>
  <c r="M285" i="39"/>
  <c r="R287" i="40"/>
  <c r="Q289" i="39"/>
  <c r="R289" i="39"/>
  <c r="N257" i="37"/>
  <c r="Q263" i="38"/>
  <c r="K277" i="30"/>
  <c r="M277" i="30"/>
  <c r="N273" i="30"/>
  <c r="G281" i="30"/>
  <c r="R277" i="30"/>
  <c r="N564" i="30"/>
  <c r="M135" i="40"/>
  <c r="J429" i="32"/>
  <c r="N247" i="44" s="1"/>
  <c r="J257" i="35"/>
  <c r="Q174" i="44" s="1"/>
  <c r="M273" i="38"/>
  <c r="L257" i="34"/>
  <c r="J285" i="31"/>
  <c r="M188" i="44" s="1"/>
  <c r="S257" i="35"/>
  <c r="S275" i="31"/>
  <c r="P289" i="30"/>
  <c r="P257" i="34"/>
  <c r="P263" i="38"/>
  <c r="Q277" i="30"/>
  <c r="S279" i="40"/>
  <c r="J257" i="37"/>
  <c r="S174" i="44" s="1"/>
  <c r="P285" i="39"/>
  <c r="N283" i="40"/>
  <c r="P287" i="40"/>
  <c r="O289" i="39"/>
  <c r="O257" i="37"/>
  <c r="R273" i="30"/>
  <c r="R263" i="38"/>
  <c r="N281" i="30"/>
  <c r="R277" i="34"/>
  <c r="Q51" i="51"/>
  <c r="AN12" i="51"/>
  <c r="Q42" i="51"/>
  <c r="K101" i="61"/>
  <c r="H275" i="61"/>
  <c r="H277" i="61"/>
  <c r="H276" i="61"/>
  <c r="H274" i="61"/>
  <c r="Q60" i="51"/>
  <c r="Q65" i="51"/>
  <c r="G280" i="61"/>
  <c r="G282" i="61" s="1"/>
  <c r="G284" i="61" s="1"/>
  <c r="Q69" i="51"/>
  <c r="Q34" i="51"/>
  <c r="Q48" i="51"/>
  <c r="Q31" i="51"/>
  <c r="Q39" i="51"/>
  <c r="W48" i="51"/>
  <c r="T57" i="51"/>
  <c r="T60" i="51"/>
  <c r="W39" i="51"/>
  <c r="W57" i="51"/>
  <c r="W69" i="51"/>
  <c r="W65" i="51"/>
  <c r="W34" i="51"/>
  <c r="W42" i="51"/>
  <c r="W60" i="51"/>
  <c r="W51" i="51"/>
  <c r="W31" i="51"/>
  <c r="AT12" i="51"/>
  <c r="T69" i="51"/>
  <c r="T51" i="51"/>
  <c r="T65" i="51"/>
  <c r="T48" i="51"/>
  <c r="T34" i="51"/>
  <c r="T31" i="51"/>
  <c r="T42" i="51"/>
  <c r="L548" i="2"/>
  <c r="L410" i="2"/>
  <c r="K410" i="39"/>
  <c r="N153" i="2"/>
  <c r="M410" i="33"/>
  <c r="M548" i="36"/>
  <c r="M61" i="37"/>
  <c r="Q61" i="38"/>
  <c r="S61" i="40"/>
  <c r="M61" i="36"/>
  <c r="S61" i="36"/>
  <c r="M61" i="31"/>
  <c r="N61" i="38"/>
  <c r="O92" i="36"/>
  <c r="G80" i="16"/>
  <c r="I80" i="16" s="1"/>
  <c r="G79" i="16"/>
  <c r="I79" i="16" s="1"/>
  <c r="K92" i="34"/>
  <c r="M61" i="33"/>
  <c r="Q61" i="30"/>
  <c r="O153" i="33"/>
  <c r="O135" i="33"/>
  <c r="O92" i="33"/>
  <c r="O61" i="30"/>
  <c r="R135" i="30"/>
  <c r="N153" i="40"/>
  <c r="AK7" i="51"/>
  <c r="AK8" i="51"/>
  <c r="K167" i="17"/>
  <c r="O167" i="17" s="1"/>
  <c r="Q167" i="17" s="1"/>
  <c r="K273" i="17"/>
  <c r="O273" i="17" s="1"/>
  <c r="Q273" i="17" s="1"/>
  <c r="K102" i="17"/>
  <c r="O102" i="17" s="1"/>
  <c r="Q102" i="17" s="1"/>
  <c r="K148" i="17"/>
  <c r="O148" i="17" s="1"/>
  <c r="K211" i="17"/>
  <c r="O211" i="17" s="1"/>
  <c r="Q211" i="17" s="1"/>
  <c r="K259" i="17"/>
  <c r="O259" i="17" s="1"/>
  <c r="Q259" i="17" s="1"/>
  <c r="K258" i="17"/>
  <c r="O258" i="17" s="1"/>
  <c r="Q258" i="17" s="1"/>
  <c r="K238" i="17"/>
  <c r="O238" i="17" s="1"/>
  <c r="P238" i="17" s="1"/>
  <c r="K170" i="17"/>
  <c r="O170" i="17" s="1"/>
  <c r="Q170" i="17" s="1"/>
  <c r="K222" i="17"/>
  <c r="O222" i="17" s="1"/>
  <c r="P222" i="17" s="1"/>
  <c r="K125" i="17"/>
  <c r="O125" i="17" s="1"/>
  <c r="K163" i="17"/>
  <c r="O163" i="17" s="1"/>
  <c r="K410" i="30"/>
  <c r="L153" i="39"/>
  <c r="O135" i="30"/>
  <c r="Q153" i="32"/>
  <c r="S410" i="2"/>
  <c r="M199" i="35"/>
  <c r="L153" i="2"/>
  <c r="K548" i="30"/>
  <c r="N410" i="2"/>
  <c r="P695" i="33"/>
  <c r="R695" i="40"/>
  <c r="V141" i="44" s="1"/>
  <c r="N92" i="36"/>
  <c r="S564" i="33"/>
  <c r="M458" i="30"/>
  <c r="M135" i="37"/>
  <c r="G117" i="38"/>
  <c r="K205" i="17"/>
  <c r="O205" i="17" s="1"/>
  <c r="Q205" i="17" s="1"/>
  <c r="K201" i="17"/>
  <c r="O201" i="17" s="1"/>
  <c r="P201" i="17" s="1"/>
  <c r="K260" i="17"/>
  <c r="O260" i="17" s="1"/>
  <c r="P260" i="17" s="1"/>
  <c r="P564" i="34"/>
  <c r="J92" i="30"/>
  <c r="J153" i="34"/>
  <c r="O199" i="37"/>
  <c r="Q231" i="31"/>
  <c r="Q135" i="31"/>
  <c r="M135" i="2"/>
  <c r="J419" i="30"/>
  <c r="L242" i="44" s="1"/>
  <c r="G419" i="30"/>
  <c r="G40" i="35"/>
  <c r="J40" i="35"/>
  <c r="Q160" i="44" s="1"/>
  <c r="J347" i="33"/>
  <c r="O216" i="44" s="1"/>
  <c r="G347" i="33"/>
  <c r="J528" i="32"/>
  <c r="N270" i="44" s="1"/>
  <c r="G528" i="32"/>
  <c r="J389" i="35"/>
  <c r="Q237" i="44" s="1"/>
  <c r="G389" i="35"/>
  <c r="J526" i="32"/>
  <c r="N269" i="44" s="1"/>
  <c r="G526" i="32"/>
  <c r="G34" i="31"/>
  <c r="J34" i="31"/>
  <c r="M157" i="44" s="1"/>
  <c r="G379" i="31"/>
  <c r="J379" i="31"/>
  <c r="M232" i="44" s="1"/>
  <c r="G367" i="34"/>
  <c r="J367" i="34"/>
  <c r="P226" i="44" s="1"/>
  <c r="J345" i="32"/>
  <c r="N215" i="44" s="1"/>
  <c r="G345" i="32"/>
  <c r="G377" i="35"/>
  <c r="J377" i="35"/>
  <c r="Q231" i="44" s="1"/>
  <c r="G367" i="31"/>
  <c r="J367" i="31"/>
  <c r="M226" i="44" s="1"/>
  <c r="G425" i="33"/>
  <c r="J425" i="33"/>
  <c r="O245" i="44" s="1"/>
  <c r="J365" i="31"/>
  <c r="M225" i="44" s="1"/>
  <c r="G365" i="31"/>
  <c r="J339" i="34"/>
  <c r="P212" i="44" s="1"/>
  <c r="G339" i="34"/>
  <c r="P163" i="32"/>
  <c r="N108" i="44" s="1"/>
  <c r="G163" i="32"/>
  <c r="N101" i="38"/>
  <c r="T72" i="44" s="1"/>
  <c r="G101" i="38"/>
  <c r="M38" i="44"/>
  <c r="I38" i="44" s="1"/>
  <c r="K46" i="17"/>
  <c r="O177" i="38"/>
  <c r="J379" i="2"/>
  <c r="K232" i="44" s="1"/>
  <c r="G379" i="2"/>
  <c r="J40" i="30"/>
  <c r="L160" i="44" s="1"/>
  <c r="G40" i="30"/>
  <c r="J377" i="40"/>
  <c r="V231" i="44" s="1"/>
  <c r="G377" i="40"/>
  <c r="M177" i="33"/>
  <c r="M135" i="33"/>
  <c r="J385" i="36"/>
  <c r="R235" i="44" s="1"/>
  <c r="T21" i="44"/>
  <c r="I21" i="44" s="1"/>
  <c r="K29" i="17"/>
  <c r="T1021" i="5"/>
  <c r="T1022" i="5" s="1"/>
  <c r="T1023" i="5" s="1"/>
  <c r="T1024" i="5" s="1"/>
  <c r="T1025" i="5" s="1"/>
  <c r="T1026" i="5" s="1"/>
  <c r="T1027" i="5" s="1"/>
  <c r="T1028" i="5" s="1"/>
  <c r="T1029" i="5" s="1"/>
  <c r="T1030" i="5" s="1"/>
  <c r="T1031" i="5" s="1"/>
  <c r="T1032" i="5" s="1"/>
  <c r="T1033" i="5" s="1"/>
  <c r="T1034" i="5" s="1"/>
  <c r="T1035" i="5" s="1"/>
  <c r="T1036" i="5" s="1"/>
  <c r="T1037" i="5" s="1"/>
  <c r="T1038" i="5" s="1"/>
  <c r="T1039" i="5" s="1"/>
  <c r="T1040" i="5" s="1"/>
  <c r="T1041" i="5" s="1"/>
  <c r="T1042" i="5" s="1"/>
  <c r="T1043" i="5" s="1"/>
  <c r="T1044" i="5" s="1"/>
  <c r="T1045" i="5" s="1"/>
  <c r="T1046" i="5" s="1"/>
  <c r="T1047" i="5" s="1"/>
  <c r="T1048" i="5" s="1"/>
  <c r="T1049" i="5" s="1"/>
  <c r="T1050" i="5" s="1"/>
  <c r="T1051" i="5" s="1"/>
  <c r="T1052" i="5" s="1"/>
  <c r="T1054" i="5" s="1"/>
  <c r="T1055" i="5" s="1"/>
  <c r="T1056" i="5" s="1"/>
  <c r="T1057" i="5" s="1"/>
  <c r="T1058" i="5" s="1"/>
  <c r="T1059" i="5" s="1"/>
  <c r="T1060" i="5" s="1"/>
  <c r="T1061" i="5" s="1"/>
  <c r="T1062" i="5" s="1"/>
  <c r="T1063" i="5" s="1"/>
  <c r="T1064" i="5" s="1"/>
  <c r="T1065" i="5" s="1"/>
  <c r="T1066" i="5" s="1"/>
  <c r="T1067" i="5" s="1"/>
  <c r="T1068" i="5" s="1"/>
  <c r="T1069" i="5" s="1"/>
  <c r="T1070" i="5" s="1"/>
  <c r="T1071" i="5" s="1"/>
  <c r="T1072" i="5" s="1"/>
  <c r="T1073" i="5" s="1"/>
  <c r="T1074" i="5" s="1"/>
  <c r="T1075" i="5" s="1"/>
  <c r="T1076" i="5" s="1"/>
  <c r="T1077" i="5" s="1"/>
  <c r="T1078" i="5" s="1"/>
  <c r="T1079" i="5" s="1"/>
  <c r="T1080" i="5" s="1"/>
  <c r="T1081" i="5" s="1"/>
  <c r="T1082" i="5" s="1"/>
  <c r="T1083" i="5" s="1"/>
  <c r="T1084" i="5" s="1"/>
  <c r="T1085" i="5" s="1"/>
  <c r="T1086" i="5" s="1"/>
  <c r="T1087" i="5" s="1"/>
  <c r="T1088" i="5" s="1"/>
  <c r="T1089" i="5" s="1"/>
  <c r="T1090" i="5" s="1"/>
  <c r="T1091" i="5" s="1"/>
  <c r="T1092" i="5" s="1"/>
  <c r="T1093" i="5" s="1"/>
  <c r="T1094" i="5" s="1"/>
  <c r="T1095" i="5" s="1"/>
  <c r="T1096" i="5" s="1"/>
  <c r="T1097" i="5" s="1"/>
  <c r="T1098" i="5" s="1"/>
  <c r="T1099" i="5" s="1"/>
  <c r="T1100" i="5" s="1"/>
  <c r="T1101" i="5" s="1"/>
  <c r="T1102" i="5" s="1"/>
  <c r="T1103" i="5" s="1"/>
  <c r="T1104" i="5" s="1"/>
  <c r="T1105" i="5" s="1"/>
  <c r="T1106" i="5" s="1"/>
  <c r="T1107" i="5" s="1"/>
  <c r="T1108" i="5" s="1"/>
  <c r="T1109" i="5" s="1"/>
  <c r="T1110" i="5" s="1"/>
  <c r="T1111" i="5" s="1"/>
  <c r="T1112" i="5" s="1"/>
  <c r="T1113" i="5" s="1"/>
  <c r="T1114" i="5" s="1"/>
  <c r="T1115" i="5" s="1"/>
  <c r="T1116" i="5" s="1"/>
  <c r="T1117" i="5" s="1"/>
  <c r="T1118" i="5" s="1"/>
  <c r="T1119" i="5" s="1"/>
  <c r="T1120" i="5" s="1"/>
  <c r="T1121" i="5" s="1"/>
  <c r="T1122" i="5" s="1"/>
  <c r="T1123" i="5" s="1"/>
  <c r="T1124" i="5" s="1"/>
  <c r="T1125" i="5" s="1"/>
  <c r="T1126" i="5" s="1"/>
  <c r="T1127" i="5" s="1"/>
  <c r="T1128" i="5" s="1"/>
  <c r="T1129" i="5" s="1"/>
  <c r="T1130" i="5" s="1"/>
  <c r="T1131" i="5" s="1"/>
  <c r="T1132" i="5" s="1"/>
  <c r="T1133" i="5" s="1"/>
  <c r="T1134" i="5" s="1"/>
  <c r="T1135" i="5" s="1"/>
  <c r="T1136" i="5" s="1"/>
  <c r="T1137" i="5" s="1"/>
  <c r="T1138" i="5" s="1"/>
  <c r="T1139" i="5" s="1"/>
  <c r="T1140" i="5" s="1"/>
  <c r="T1141" i="5" s="1"/>
  <c r="T1142" i="5" s="1"/>
  <c r="T1143" i="5" s="1"/>
  <c r="T1144" i="5" s="1"/>
  <c r="T1145" i="5" s="1"/>
  <c r="T1146" i="5" s="1"/>
  <c r="T1147" i="5" s="1"/>
  <c r="T1148" i="5" s="1"/>
  <c r="T1149" i="5" s="1"/>
  <c r="T1150" i="5" s="1"/>
  <c r="T1151" i="5" s="1"/>
  <c r="T1152" i="5" s="1"/>
  <c r="T1153" i="5" s="1"/>
  <c r="T1154" i="5" s="1"/>
  <c r="T1155" i="5" s="1"/>
  <c r="T1156" i="5" s="1"/>
  <c r="T1157" i="5" s="1"/>
  <c r="T1158" i="5" s="1"/>
  <c r="T1159" i="5" s="1"/>
  <c r="T1160" i="5" s="1"/>
  <c r="T1161" i="5" s="1"/>
  <c r="T1162" i="5" s="1"/>
  <c r="T1163" i="5" s="1"/>
  <c r="T1164" i="5" s="1"/>
  <c r="T1165" i="5" s="1"/>
  <c r="T1166" i="5" s="1"/>
  <c r="T1167" i="5" s="1"/>
  <c r="T1168" i="5" s="1"/>
  <c r="T1169" i="5" s="1"/>
  <c r="T1170" i="5" s="1"/>
  <c r="T1171" i="5" s="1"/>
  <c r="T1172" i="5" s="1"/>
  <c r="T1173" i="5" s="1"/>
  <c r="T1174" i="5" s="1"/>
  <c r="T1175" i="5" s="1"/>
  <c r="T1176" i="5" s="1"/>
  <c r="T1177" i="5" s="1"/>
  <c r="T1178" i="5" s="1"/>
  <c r="T1179" i="5" s="1"/>
  <c r="T1180" i="5" s="1"/>
  <c r="T1181" i="5" s="1"/>
  <c r="T1182" i="5" s="1"/>
  <c r="T1183" i="5" s="1"/>
  <c r="T1184" i="5" s="1"/>
  <c r="T1185" i="5" s="1"/>
  <c r="T1186" i="5" s="1"/>
  <c r="T1187" i="5" s="1"/>
  <c r="T1188" i="5" s="1"/>
  <c r="T1189" i="5" s="1"/>
  <c r="T1190" i="5" s="1"/>
  <c r="T1191" i="5" s="1"/>
  <c r="T1192" i="5" s="1"/>
  <c r="T1193" i="5" s="1"/>
  <c r="T1194" i="5" s="1"/>
  <c r="T1195" i="5" s="1"/>
  <c r="T1196" i="5" s="1"/>
  <c r="T1197" i="5" s="1"/>
  <c r="T1198" i="5" s="1"/>
  <c r="T1199" i="5" s="1"/>
  <c r="T1200" i="5" s="1"/>
  <c r="T1201" i="5" s="1"/>
  <c r="T1202" i="5" s="1"/>
  <c r="T1203" i="5" s="1"/>
  <c r="T1204" i="5" s="1"/>
  <c r="T1205" i="5" s="1"/>
  <c r="T1206" i="5" s="1"/>
  <c r="T1207" i="5" s="1"/>
  <c r="T1208" i="5" s="1"/>
  <c r="T1209" i="5" s="1"/>
  <c r="T1210" i="5" s="1"/>
  <c r="T1211" i="5" s="1"/>
  <c r="T1212" i="5" s="1"/>
  <c r="T1213" i="5" s="1"/>
  <c r="T1214" i="5" s="1"/>
  <c r="T1215" i="5" s="1"/>
  <c r="T1216" i="5" s="1"/>
  <c r="T1217" i="5" s="1"/>
  <c r="T1218" i="5" s="1"/>
  <c r="T1219" i="5" s="1"/>
  <c r="T1220" i="5" s="1"/>
  <c r="T1221" i="5" s="1"/>
  <c r="T1222" i="5" s="1"/>
  <c r="T1223" i="5" s="1"/>
  <c r="T1224" i="5" s="1"/>
  <c r="T1225" i="5" s="1"/>
  <c r="T1226" i="5" s="1"/>
  <c r="T1227" i="5" s="1"/>
  <c r="T1228" i="5" s="1"/>
  <c r="T1229" i="5" s="1"/>
  <c r="T1230" i="5" s="1"/>
  <c r="T1231" i="5" s="1"/>
  <c r="T1232" i="5" s="1"/>
  <c r="T1233" i="5" s="1"/>
  <c r="T1234" i="5" s="1"/>
  <c r="T1235" i="5" s="1"/>
  <c r="T1236" i="5" s="1"/>
  <c r="T1237" i="5" s="1"/>
  <c r="T1238" i="5" s="1"/>
  <c r="T1239" i="5" s="1"/>
  <c r="T1240" i="5" s="1"/>
  <c r="T1241" i="5" s="1"/>
  <c r="T1242" i="5" s="1"/>
  <c r="T1243" i="5" s="1"/>
  <c r="T1244" i="5" s="1"/>
  <c r="T1245" i="5" s="1"/>
  <c r="T1246" i="5" s="1"/>
  <c r="T1247" i="5" s="1"/>
  <c r="T1248" i="5" s="1"/>
  <c r="T1249" i="5" s="1"/>
  <c r="T1250" i="5" s="1"/>
  <c r="T1251" i="5" s="1"/>
  <c r="T1252" i="5" s="1"/>
  <c r="T1253" i="5" s="1"/>
  <c r="T1254" i="5" s="1"/>
  <c r="T1255" i="5" s="1"/>
  <c r="T1256" i="5" s="1"/>
  <c r="T1257" i="5" s="1"/>
  <c r="T1258" i="5" s="1"/>
  <c r="T1259" i="5" s="1"/>
  <c r="T1260" i="5" s="1"/>
  <c r="T1261" i="5" s="1"/>
  <c r="T1262" i="5" s="1"/>
  <c r="T1263" i="5" s="1"/>
  <c r="T1264" i="5" s="1"/>
  <c r="T1265" i="5" s="1"/>
  <c r="T1266" i="5" s="1"/>
  <c r="T1267" i="5" s="1"/>
  <c r="T1268" i="5" s="1"/>
  <c r="T1269" i="5" s="1"/>
  <c r="T1270" i="5" s="1"/>
  <c r="T1271" i="5" s="1"/>
  <c r="T1272" i="5" s="1"/>
  <c r="T1273" i="5" s="1"/>
  <c r="T1274" i="5" s="1"/>
  <c r="T1275" i="5" s="1"/>
  <c r="T1276" i="5" s="1"/>
  <c r="T1277" i="5" s="1"/>
  <c r="T1278" i="5" s="1"/>
  <c r="T1279" i="5" s="1"/>
  <c r="T1280" i="5" s="1"/>
  <c r="T1281" i="5" s="1"/>
  <c r="T1282" i="5" s="1"/>
  <c r="T1283" i="5" s="1"/>
  <c r="T1284" i="5" s="1"/>
  <c r="T1285" i="5" s="1"/>
  <c r="T1286" i="5" s="1"/>
  <c r="T1287" i="5" s="1"/>
  <c r="T1288" i="5" s="1"/>
  <c r="T1289" i="5" s="1"/>
  <c r="T1290" i="5" s="1"/>
  <c r="T1291" i="5" s="1"/>
  <c r="T1292" i="5" s="1"/>
  <c r="T1293" i="5" s="1"/>
  <c r="T1294" i="5" s="1"/>
  <c r="T1295" i="5" s="1"/>
  <c r="T1296" i="5" s="1"/>
  <c r="T1297" i="5" s="1"/>
  <c r="T1298" i="5" s="1"/>
  <c r="T1299" i="5" s="1"/>
  <c r="T1300" i="5" s="1"/>
  <c r="T1301" i="5" s="1"/>
  <c r="T1302" i="5" s="1"/>
  <c r="T1303" i="5" s="1"/>
  <c r="T1304" i="5" s="1"/>
  <c r="T1305" i="5" s="1"/>
  <c r="T1306" i="5" s="1"/>
  <c r="T1307" i="5" s="1"/>
  <c r="T1308" i="5" s="1"/>
  <c r="T1309" i="5" s="1"/>
  <c r="T1310" i="5" s="1"/>
  <c r="T1311" i="5" s="1"/>
  <c r="T1312" i="5" s="1"/>
  <c r="T1313" i="5" s="1"/>
  <c r="T1314" i="5" s="1"/>
  <c r="T1315" i="5" s="1"/>
  <c r="T1316" i="5" s="1"/>
  <c r="T1317" i="5" s="1"/>
  <c r="T1318" i="5" s="1"/>
  <c r="T1319" i="5" s="1"/>
  <c r="T1320" i="5" s="1"/>
  <c r="T1321" i="5" s="1"/>
  <c r="T1322" i="5" s="1"/>
  <c r="T1323" i="5" s="1"/>
  <c r="T1324" i="5" s="1"/>
  <c r="T1325" i="5" s="1"/>
  <c r="T1326" i="5" s="1"/>
  <c r="T1327" i="5" s="1"/>
  <c r="T1328" i="5" s="1"/>
  <c r="T1329" i="5" s="1"/>
  <c r="T1330" i="5" s="1"/>
  <c r="T1331" i="5" s="1"/>
  <c r="T1332" i="5" s="1"/>
  <c r="T1333" i="5" s="1"/>
  <c r="T1334" i="5" s="1"/>
  <c r="T1335" i="5" s="1"/>
  <c r="T1336" i="5" s="1"/>
  <c r="T1337" i="5" s="1"/>
  <c r="T1338" i="5" s="1"/>
  <c r="T1339" i="5" s="1"/>
  <c r="T1340" i="5" s="1"/>
  <c r="T1341" i="5" s="1"/>
  <c r="T1342" i="5" s="1"/>
  <c r="T1343" i="5" s="1"/>
  <c r="T1344" i="5" s="1"/>
  <c r="T1345" i="5" s="1"/>
  <c r="T1346" i="5" s="1"/>
  <c r="T1347" i="5" s="1"/>
  <c r="T1348" i="5" s="1"/>
  <c r="T1349" i="5" s="1"/>
  <c r="T1350" i="5" s="1"/>
  <c r="T1351" i="5" s="1"/>
  <c r="T1352" i="5" s="1"/>
  <c r="T1353" i="5" s="1"/>
  <c r="T1354" i="5" s="1"/>
  <c r="T1355" i="5" s="1"/>
  <c r="T1356" i="5" s="1"/>
  <c r="T1357" i="5" s="1"/>
  <c r="T1358" i="5" s="1"/>
  <c r="T1359" i="5" s="1"/>
  <c r="T1360" i="5" s="1"/>
  <c r="T1361" i="5" s="1"/>
  <c r="T1362" i="5" s="1"/>
  <c r="T1363" i="5" s="1"/>
  <c r="T1364" i="5" s="1"/>
  <c r="T1365" i="5" s="1"/>
  <c r="T1366" i="5" s="1"/>
  <c r="T1367" i="5" s="1"/>
  <c r="T1368" i="5" s="1"/>
  <c r="T1369" i="5" s="1"/>
  <c r="T1370" i="5" s="1"/>
  <c r="T1371" i="5" s="1"/>
  <c r="T1372" i="5" s="1"/>
  <c r="T1373" i="5" s="1"/>
  <c r="T1374" i="5" s="1"/>
  <c r="T1375" i="5" s="1"/>
  <c r="T1376" i="5" s="1"/>
  <c r="T1377" i="5" s="1"/>
  <c r="T1378" i="5" s="1"/>
  <c r="T1379" i="5" s="1"/>
  <c r="T1380" i="5" s="1"/>
  <c r="T1381" i="5" s="1"/>
  <c r="T1382" i="5" s="1"/>
  <c r="T1383" i="5" s="1"/>
  <c r="T1384" i="5" s="1"/>
  <c r="T1385" i="5" s="1"/>
  <c r="T1386" i="5" s="1"/>
  <c r="T1387" i="5" s="1"/>
  <c r="T1388" i="5" s="1"/>
  <c r="T1389" i="5" s="1"/>
  <c r="T1390" i="5" s="1"/>
  <c r="T1391" i="5" s="1"/>
  <c r="T1392" i="5" s="1"/>
  <c r="T1393" i="5" s="1"/>
  <c r="T1394" i="5" s="1"/>
  <c r="T1395" i="5" s="1"/>
  <c r="T1396" i="5" s="1"/>
  <c r="T1397" i="5" s="1"/>
  <c r="T1398" i="5" s="1"/>
  <c r="T1399" i="5" s="1"/>
  <c r="T1400" i="5" s="1"/>
  <c r="T1401" i="5" s="1"/>
  <c r="T1402" i="5" s="1"/>
  <c r="T1403" i="5" s="1"/>
  <c r="T1404" i="5" s="1"/>
  <c r="T1405" i="5" s="1"/>
  <c r="T1406" i="5" s="1"/>
  <c r="T1407" i="5" s="1"/>
  <c r="T1408" i="5" s="1"/>
  <c r="T1409" i="5" s="1"/>
  <c r="T1410" i="5" s="1"/>
  <c r="T1411" i="5" s="1"/>
  <c r="T1412" i="5" s="1"/>
  <c r="T1413" i="5" s="1"/>
  <c r="T1414" i="5" s="1"/>
  <c r="T1415" i="5" s="1"/>
  <c r="T1416" i="5" s="1"/>
  <c r="T1417" i="5" s="1"/>
  <c r="T1418" i="5" s="1"/>
  <c r="T1419" i="5" s="1"/>
  <c r="T1420" i="5" s="1"/>
  <c r="T1421" i="5" s="1"/>
  <c r="T1422" i="5" s="1"/>
  <c r="T1423" i="5" s="1"/>
  <c r="T1424" i="5" s="1"/>
  <c r="T1425" i="5" s="1"/>
  <c r="T1426" i="5" s="1"/>
  <c r="T1427" i="5" s="1"/>
  <c r="T1428" i="5" s="1"/>
  <c r="T1429" i="5" s="1"/>
  <c r="T1430" i="5" s="1"/>
  <c r="T1431" i="5" s="1"/>
  <c r="T1432" i="5" s="1"/>
  <c r="T1433" i="5" s="1"/>
  <c r="T1434" i="5" s="1"/>
  <c r="T1435" i="5" s="1"/>
  <c r="T1436" i="5" s="1"/>
  <c r="T1437" i="5" s="1"/>
  <c r="T1438" i="5" s="1"/>
  <c r="T1439" i="5" s="1"/>
  <c r="T1440" i="5" s="1"/>
  <c r="T1441" i="5" s="1"/>
  <c r="T1442" i="5" s="1"/>
  <c r="T1443" i="5" s="1"/>
  <c r="T1444" i="5" s="1"/>
  <c r="T1445" i="5" s="1"/>
  <c r="T1446" i="5" s="1"/>
  <c r="T1447" i="5" s="1"/>
  <c r="T1448" i="5" s="1"/>
  <c r="T1449" i="5" s="1"/>
  <c r="T1450" i="5" s="1"/>
  <c r="T1451" i="5" s="1"/>
  <c r="T1452" i="5" s="1"/>
  <c r="T1453" i="5" s="1"/>
  <c r="T1454" i="5" s="1"/>
  <c r="T1455" i="5" s="1"/>
  <c r="T1456" i="5" s="1"/>
  <c r="T1457" i="5" s="1"/>
  <c r="T1458" i="5" s="1"/>
  <c r="T1459" i="5" s="1"/>
  <c r="T1460" i="5" s="1"/>
  <c r="T1461" i="5" s="1"/>
  <c r="T1462" i="5" s="1"/>
  <c r="T1463" i="5" s="1"/>
  <c r="T1464" i="5" s="1"/>
  <c r="T1465" i="5" s="1"/>
  <c r="T1466" i="5" s="1"/>
  <c r="T1467" i="5" s="1"/>
  <c r="T1468" i="5" s="1"/>
  <c r="T1469" i="5" s="1"/>
  <c r="T1470" i="5" s="1"/>
  <c r="T1471" i="5" s="1"/>
  <c r="T1472" i="5" s="1"/>
  <c r="T1473" i="5" s="1"/>
  <c r="T1474" i="5" s="1"/>
  <c r="T1475" i="5" s="1"/>
  <c r="T1476" i="5" s="1"/>
  <c r="T1477" i="5" s="1"/>
  <c r="T1478" i="5" s="1"/>
  <c r="T1479" i="5" s="1"/>
  <c r="T1480" i="5" s="1"/>
  <c r="T1481" i="5" s="1"/>
  <c r="T1482" i="5" s="1"/>
  <c r="T1483" i="5" s="1"/>
  <c r="T1484" i="5" s="1"/>
  <c r="T1485" i="5" s="1"/>
  <c r="T1486" i="5" s="1"/>
  <c r="T1487" i="5" s="1"/>
  <c r="T1488" i="5" s="1"/>
  <c r="T1489" i="5" s="1"/>
  <c r="T1490" i="5" s="1"/>
  <c r="T1491" i="5" s="1"/>
  <c r="T1492" i="5" s="1"/>
  <c r="T1493" i="5" s="1"/>
  <c r="T1494" i="5" s="1"/>
  <c r="T1495" i="5" s="1"/>
  <c r="T1496" i="5" s="1"/>
  <c r="T1497" i="5" s="1"/>
  <c r="T1498" i="5" s="1"/>
  <c r="T1499" i="5" s="1"/>
  <c r="T1500" i="5" s="1"/>
  <c r="T1501" i="5" s="1"/>
  <c r="T1502" i="5" s="1"/>
  <c r="T1503" i="5" s="1"/>
  <c r="T1504" i="5" s="1"/>
  <c r="T1505" i="5" s="1"/>
  <c r="T1506" i="5" s="1"/>
  <c r="T1507" i="5" s="1"/>
  <c r="T1508" i="5" s="1"/>
  <c r="T1509" i="5" s="1"/>
  <c r="T1510" i="5" s="1"/>
  <c r="T1511" i="5" s="1"/>
  <c r="T1512" i="5" s="1"/>
  <c r="T1513" i="5" s="1"/>
  <c r="T1514" i="5" s="1"/>
  <c r="T1515" i="5" s="1"/>
  <c r="T1516" i="5" s="1"/>
  <c r="T1517" i="5" s="1"/>
  <c r="T1518" i="5" s="1"/>
  <c r="T1519" i="5" s="1"/>
  <c r="T1520" i="5" s="1"/>
  <c r="T1521" i="5" s="1"/>
  <c r="T1522" i="5" s="1"/>
  <c r="T1523" i="5" s="1"/>
  <c r="T1524" i="5" s="1"/>
  <c r="T1525" i="5" s="1"/>
  <c r="T1526" i="5" s="1"/>
  <c r="T1527" i="5" s="1"/>
  <c r="T1528" i="5" s="1"/>
  <c r="T1529" i="5" s="1"/>
  <c r="T1530" i="5" s="1"/>
  <c r="T1531" i="5" s="1"/>
  <c r="T1532" i="5" s="1"/>
  <c r="T1533" i="5" s="1"/>
  <c r="T1534" i="5" s="1"/>
  <c r="T1535" i="5" s="1"/>
  <c r="T1536" i="5" s="1"/>
  <c r="T1537" i="5" s="1"/>
  <c r="T1538" i="5" s="1"/>
  <c r="T1539" i="5" s="1"/>
  <c r="T1540" i="5" s="1"/>
  <c r="T1541" i="5" s="1"/>
  <c r="T1542" i="5" s="1"/>
  <c r="T1543" i="5" s="1"/>
  <c r="T1544" i="5" s="1"/>
  <c r="T1545" i="5" s="1"/>
  <c r="T1546" i="5" s="1"/>
  <c r="T1547" i="5" s="1"/>
  <c r="T1548" i="5" s="1"/>
  <c r="T1549" i="5" s="1"/>
  <c r="T1550" i="5" s="1"/>
  <c r="T1551" i="5" s="1"/>
  <c r="T1552" i="5" s="1"/>
  <c r="T1553" i="5" s="1"/>
  <c r="T1554" i="5" s="1"/>
  <c r="T1555" i="5" s="1"/>
  <c r="T1556" i="5" s="1"/>
  <c r="T1557" i="5" s="1"/>
  <c r="T1558" i="5" s="1"/>
  <c r="T1559" i="5" s="1"/>
  <c r="T1560" i="5" s="1"/>
  <c r="T1561" i="5" s="1"/>
  <c r="T1562" i="5" s="1"/>
  <c r="T1563" i="5" s="1"/>
  <c r="T1564" i="5" s="1"/>
  <c r="T1565" i="5" s="1"/>
  <c r="T1566" i="5" s="1"/>
  <c r="T1567" i="5" s="1"/>
  <c r="T1568" i="5" s="1"/>
  <c r="T1569" i="5" s="1"/>
  <c r="T1570" i="5" s="1"/>
  <c r="T1571" i="5" s="1"/>
  <c r="T1572" i="5" s="1"/>
  <c r="T1573" i="5" s="1"/>
  <c r="T1574" i="5" s="1"/>
  <c r="T1575" i="5" s="1"/>
  <c r="T1576" i="5" s="1"/>
  <c r="T1577" i="5" s="1"/>
  <c r="T1578" i="5" s="1"/>
  <c r="T1579" i="5" s="1"/>
  <c r="T1580" i="5" s="1"/>
  <c r="T1581" i="5" s="1"/>
  <c r="T1582" i="5" s="1"/>
  <c r="T1583" i="5" s="1"/>
  <c r="T1584" i="5" s="1"/>
  <c r="T1585" i="5" s="1"/>
  <c r="T1586" i="5" s="1"/>
  <c r="T1587" i="5" s="1"/>
  <c r="T1588" i="5" s="1"/>
  <c r="T1589" i="5" s="1"/>
  <c r="T1590" i="5" s="1"/>
  <c r="T1591" i="5" s="1"/>
  <c r="T1592" i="5" s="1"/>
  <c r="T1593" i="5" s="1"/>
  <c r="T1594" i="5" s="1"/>
  <c r="T1595" i="5" s="1"/>
  <c r="T1596" i="5" s="1"/>
  <c r="T1597" i="5" s="1"/>
  <c r="T1598" i="5" s="1"/>
  <c r="T1599" i="5" s="1"/>
  <c r="T1600" i="5" s="1"/>
  <c r="T1601" i="5" s="1"/>
  <c r="T1602" i="5" s="1"/>
  <c r="T1603" i="5" s="1"/>
  <c r="T1604" i="5" s="1"/>
  <c r="T1605" i="5" s="1"/>
  <c r="T1606" i="5" s="1"/>
  <c r="T1607" i="5" s="1"/>
  <c r="T1608" i="5" s="1"/>
  <c r="T1609" i="5" s="1"/>
  <c r="T1610" i="5" s="1"/>
  <c r="T1611" i="5" s="1"/>
  <c r="T1612" i="5" s="1"/>
  <c r="T1613" i="5" s="1"/>
  <c r="T1614" i="5" s="1"/>
  <c r="T1615" i="5" s="1"/>
  <c r="T1616" i="5" s="1"/>
  <c r="T1617" i="5" s="1"/>
  <c r="T1618" i="5" s="1"/>
  <c r="T1619" i="5" s="1"/>
  <c r="T1620" i="5" s="1"/>
  <c r="T1621" i="5" s="1"/>
  <c r="T1622" i="5" s="1"/>
  <c r="T1623" i="5" s="1"/>
  <c r="T1624" i="5" s="1"/>
  <c r="T1625" i="5" s="1"/>
  <c r="T1626" i="5" s="1"/>
  <c r="T1627" i="5" s="1"/>
  <c r="T1628" i="5" s="1"/>
  <c r="T1629" i="5" s="1"/>
  <c r="T1630" i="5" s="1"/>
  <c r="T1631" i="5" s="1"/>
  <c r="T1632" i="5" s="1"/>
  <c r="T1633" i="5" s="1"/>
  <c r="T1634" i="5" s="1"/>
  <c r="T1635" i="5" s="1"/>
  <c r="T1636" i="5" s="1"/>
  <c r="T1637" i="5" s="1"/>
  <c r="T1638" i="5" s="1"/>
  <c r="T1639" i="5" s="1"/>
  <c r="T1640" i="5" s="1"/>
  <c r="T1641" i="5" s="1"/>
  <c r="T1642" i="5" s="1"/>
  <c r="T1643" i="5" s="1"/>
  <c r="T1644" i="5" s="1"/>
  <c r="T1645" i="5" s="1"/>
  <c r="T1646" i="5" s="1"/>
  <c r="T1647" i="5" s="1"/>
  <c r="T1648" i="5" s="1"/>
  <c r="T1649" i="5" s="1"/>
  <c r="T1650" i="5" s="1"/>
  <c r="T1651" i="5" s="1"/>
  <c r="T1652" i="5" s="1"/>
  <c r="T1653" i="5" s="1"/>
  <c r="T1654" i="5" s="1"/>
  <c r="T1655" i="5" s="1"/>
  <c r="T1656" i="5" s="1"/>
  <c r="T1657" i="5" s="1"/>
  <c r="T1658" i="5" s="1"/>
  <c r="T1659" i="5" s="1"/>
  <c r="T1660" i="5" s="1"/>
  <c r="T1661" i="5" s="1"/>
  <c r="T1662" i="5" s="1"/>
  <c r="T1663" i="5" s="1"/>
  <c r="T1664" i="5" s="1"/>
  <c r="T1665" i="5" s="1"/>
  <c r="T1666" i="5" s="1"/>
  <c r="T1667" i="5" s="1"/>
  <c r="T1668" i="5" s="1"/>
  <c r="T1669" i="5" s="1"/>
  <c r="T1670" i="5" s="1"/>
  <c r="T1671" i="5" s="1"/>
  <c r="T1672" i="5" s="1"/>
  <c r="T1673" i="5" s="1"/>
  <c r="T1674" i="5" s="1"/>
  <c r="T1675" i="5" s="1"/>
  <c r="T1676" i="5" s="1"/>
  <c r="T1677" i="5" s="1"/>
  <c r="T1678" i="5" s="1"/>
  <c r="T1679" i="5" s="1"/>
  <c r="T1680" i="5" s="1"/>
  <c r="T1681" i="5" s="1"/>
  <c r="T1682" i="5" s="1"/>
  <c r="T1683" i="5" s="1"/>
  <c r="T1684" i="5" s="1"/>
  <c r="T1685" i="5" s="1"/>
  <c r="T1686" i="5" s="1"/>
  <c r="T1687" i="5" s="1"/>
  <c r="T1688" i="5" s="1"/>
  <c r="T1689" i="5" s="1"/>
  <c r="T1690" i="5" s="1"/>
  <c r="T1691" i="5" s="1"/>
  <c r="T1692" i="5" s="1"/>
  <c r="T1693" i="5" s="1"/>
  <c r="T1694" i="5" s="1"/>
  <c r="T1695" i="5" s="1"/>
  <c r="T1696" i="5" s="1"/>
  <c r="T1697" i="5" s="1"/>
  <c r="T1698" i="5" s="1"/>
  <c r="T1699" i="5" s="1"/>
  <c r="T1700" i="5" s="1"/>
  <c r="T1701" i="5" s="1"/>
  <c r="T1702" i="5" s="1"/>
  <c r="T1703" i="5" s="1"/>
  <c r="T1704" i="5" s="1"/>
  <c r="T1705" i="5" s="1"/>
  <c r="T1706" i="5" s="1"/>
  <c r="T1707" i="5" s="1"/>
  <c r="T1708" i="5" s="1"/>
  <c r="T1709" i="5" s="1"/>
  <c r="T1710" i="5" s="1"/>
  <c r="T1711" i="5" s="1"/>
  <c r="T1712" i="5" s="1"/>
  <c r="T1713" i="5" s="1"/>
  <c r="T1714" i="5" s="1"/>
  <c r="T1715" i="5" s="1"/>
  <c r="T1716" i="5" s="1"/>
  <c r="T1717" i="5" s="1"/>
  <c r="T1718" i="5" s="1"/>
  <c r="T1719" i="5" s="1"/>
  <c r="T1720" i="5" s="1"/>
  <c r="T1721" i="5" s="1"/>
  <c r="T1722" i="5" s="1"/>
  <c r="T1723" i="5" s="1"/>
  <c r="T1724" i="5" s="1"/>
  <c r="T1725" i="5" s="1"/>
  <c r="T1726" i="5" s="1"/>
  <c r="T1727" i="5" s="1"/>
  <c r="T1728" i="5" s="1"/>
  <c r="T1729" i="5" s="1"/>
  <c r="T1730" i="5" s="1"/>
  <c r="T1731" i="5" s="1"/>
  <c r="T1732" i="5" s="1"/>
  <c r="T1733" i="5" s="1"/>
  <c r="T1734" i="5" s="1"/>
  <c r="T1735" i="5" s="1"/>
  <c r="T1736" i="5" s="1"/>
  <c r="T1737" i="5" s="1"/>
  <c r="T1738" i="5" s="1"/>
  <c r="T1739" i="5" s="1"/>
  <c r="T1740" i="5" s="1"/>
  <c r="T1741" i="5" s="1"/>
  <c r="T1742" i="5" s="1"/>
  <c r="T1743" i="5" s="1"/>
  <c r="T1744" i="5" s="1"/>
  <c r="T1745" i="5" s="1"/>
  <c r="T1746" i="5" s="1"/>
  <c r="T1747" i="5" s="1"/>
  <c r="T1748" i="5" s="1"/>
  <c r="T1749" i="5" s="1"/>
  <c r="T1750" i="5" s="1"/>
  <c r="T1751" i="5" s="1"/>
  <c r="T1752" i="5" s="1"/>
  <c r="T1753" i="5" s="1"/>
  <c r="T1754" i="5" s="1"/>
  <c r="T1755" i="5" s="1"/>
  <c r="T1756" i="5" s="1"/>
  <c r="T1757" i="5" s="1"/>
  <c r="T1758" i="5" s="1"/>
  <c r="T1759" i="5" s="1"/>
  <c r="T1760" i="5" s="1"/>
  <c r="T1761" i="5" s="1"/>
  <c r="T1762" i="5" s="1"/>
  <c r="T1763" i="5" s="1"/>
  <c r="T1764" i="5" s="1"/>
  <c r="T1765" i="5" s="1"/>
  <c r="T1766" i="5" s="1"/>
  <c r="T1767" i="5" s="1"/>
  <c r="T1768" i="5" s="1"/>
  <c r="T1769" i="5" s="1"/>
  <c r="T1770" i="5" s="1"/>
  <c r="T1771" i="5" s="1"/>
  <c r="T1772" i="5" s="1"/>
  <c r="T1773" i="5" s="1"/>
  <c r="T1774" i="5" s="1"/>
  <c r="T1775" i="5" s="1"/>
  <c r="T1776" i="5" s="1"/>
  <c r="T1777" i="5" s="1"/>
  <c r="T1778" i="5" s="1"/>
  <c r="T1779" i="5" s="1"/>
  <c r="T1780" i="5" s="1"/>
  <c r="T1781" i="5" s="1"/>
  <c r="T1782" i="5" s="1"/>
  <c r="T1783" i="5" s="1"/>
  <c r="T1784" i="5" s="1"/>
  <c r="T1785" i="5" s="1"/>
  <c r="T1786" i="5" s="1"/>
  <c r="T1787" i="5" s="1"/>
  <c r="T1788" i="5" s="1"/>
  <c r="T1789" i="5" s="1"/>
  <c r="T1790" i="5" s="1"/>
  <c r="T1791" i="5" s="1"/>
  <c r="T1792" i="5" s="1"/>
  <c r="T1793" i="5" s="1"/>
  <c r="T1794" i="5" s="1"/>
  <c r="T1795" i="5" s="1"/>
  <c r="T1796" i="5" s="1"/>
  <c r="T1797" i="5" s="1"/>
  <c r="T1798" i="5" s="1"/>
  <c r="T1799" i="5" s="1"/>
  <c r="T1800" i="5" s="1"/>
  <c r="T1801" i="5" s="1"/>
  <c r="T1802" i="5" s="1"/>
  <c r="T1803" i="5" s="1"/>
  <c r="T1804" i="5" s="1"/>
  <c r="T1805" i="5" s="1"/>
  <c r="T1806" i="5" s="1"/>
  <c r="T1807" i="5" s="1"/>
  <c r="T1808" i="5" s="1"/>
  <c r="T1809" i="5" s="1"/>
  <c r="T1810" i="5" s="1"/>
  <c r="T1811" i="5" s="1"/>
  <c r="T1812" i="5" s="1"/>
  <c r="T1813" i="5" s="1"/>
  <c r="T1814" i="5" s="1"/>
  <c r="T1815" i="5" s="1"/>
  <c r="T1816" i="5" s="1"/>
  <c r="T1817" i="5" s="1"/>
  <c r="T1818" i="5" s="1"/>
  <c r="T1819" i="5" s="1"/>
  <c r="T1820" i="5" s="1"/>
  <c r="T1821" i="5" s="1"/>
  <c r="T1822" i="5" s="1"/>
  <c r="T1823" i="5" s="1"/>
  <c r="T1824" i="5" s="1"/>
  <c r="T1825" i="5" s="1"/>
  <c r="T1826" i="5" s="1"/>
  <c r="T1827" i="5" s="1"/>
  <c r="T1828" i="5" s="1"/>
  <c r="T1829" i="5" s="1"/>
  <c r="T1830" i="5" s="1"/>
  <c r="T1831" i="5" s="1"/>
  <c r="T1832" i="5" s="1"/>
  <c r="T1833" i="5" s="1"/>
  <c r="T1834" i="5" s="1"/>
  <c r="T1835" i="5" s="1"/>
  <c r="T1836" i="5" s="1"/>
  <c r="T1837" i="5" s="1"/>
  <c r="T1838" i="5" s="1"/>
  <c r="T1839" i="5" s="1"/>
  <c r="T1840" i="5" s="1"/>
  <c r="T1841" i="5" s="1"/>
  <c r="T1842" i="5" s="1"/>
  <c r="T1843" i="5" s="1"/>
  <c r="T1844" i="5" s="1"/>
  <c r="T1845" i="5" s="1"/>
  <c r="T1846" i="5" s="1"/>
  <c r="T1847" i="5" s="1"/>
  <c r="T1848" i="5" s="1"/>
  <c r="T1849" i="5" s="1"/>
  <c r="T1850" i="5" s="1"/>
  <c r="T1851" i="5" s="1"/>
  <c r="T1852" i="5" s="1"/>
  <c r="T1853" i="5" s="1"/>
  <c r="T1854" i="5" s="1"/>
  <c r="T1855" i="5" s="1"/>
  <c r="T1856" i="5" s="1"/>
  <c r="T1857" i="5" s="1"/>
  <c r="T1858" i="5" s="1"/>
  <c r="T1859" i="5" s="1"/>
  <c r="T1860" i="5" s="1"/>
  <c r="T1861" i="5" s="1"/>
  <c r="T1862" i="5" s="1"/>
  <c r="T1863" i="5" s="1"/>
  <c r="T1864" i="5" s="1"/>
  <c r="T1865" i="5" s="1"/>
  <c r="T1866" i="5" s="1"/>
  <c r="T1867" i="5" s="1"/>
  <c r="T1868" i="5" s="1"/>
  <c r="T1869" i="5" s="1"/>
  <c r="T1870" i="5" s="1"/>
  <c r="T1871" i="5" s="1"/>
  <c r="T1872" i="5" s="1"/>
  <c r="T1873" i="5" s="1"/>
  <c r="T1874" i="5" s="1"/>
  <c r="T1875" i="5" s="1"/>
  <c r="T1876" i="5" s="1"/>
  <c r="T1877" i="5" s="1"/>
  <c r="T1878" i="5" s="1"/>
  <c r="T1879" i="5" s="1"/>
  <c r="T1880" i="5" s="1"/>
  <c r="T1881" i="5" s="1"/>
  <c r="T1882" i="5" s="1"/>
  <c r="T1883" i="5" s="1"/>
  <c r="T1884" i="5" s="1"/>
  <c r="T1885" i="5" s="1"/>
  <c r="T1886" i="5" s="1"/>
  <c r="T1887" i="5" s="1"/>
  <c r="T1888" i="5" s="1"/>
  <c r="T1889" i="5" s="1"/>
  <c r="T1890" i="5" s="1"/>
  <c r="T1891" i="5" s="1"/>
  <c r="T1892" i="5" s="1"/>
  <c r="T1893" i="5" s="1"/>
  <c r="T1894" i="5" s="1"/>
  <c r="T1895" i="5" s="1"/>
  <c r="T1896" i="5" s="1"/>
  <c r="T1897" i="5" s="1"/>
  <c r="T1898" i="5" s="1"/>
  <c r="T1899" i="5" s="1"/>
  <c r="T1900" i="5" s="1"/>
  <c r="T1901" i="5" s="1"/>
  <c r="T1902" i="5" s="1"/>
  <c r="T1903" i="5" s="1"/>
  <c r="T1904" i="5" s="1"/>
  <c r="T1905" i="5" s="1"/>
  <c r="T1906" i="5" s="1"/>
  <c r="T1907" i="5" s="1"/>
  <c r="T1908" i="5" s="1"/>
  <c r="T1909" i="5" s="1"/>
  <c r="T1910" i="5" s="1"/>
  <c r="T1911" i="5" s="1"/>
  <c r="T1912" i="5" s="1"/>
  <c r="T1913" i="5" s="1"/>
  <c r="T1914" i="5" s="1"/>
  <c r="T1915" i="5" s="1"/>
  <c r="T1916" i="5" s="1"/>
  <c r="T1917" i="5" s="1"/>
  <c r="T1918" i="5" s="1"/>
  <c r="T1919" i="5" s="1"/>
  <c r="T1920" i="5" s="1"/>
  <c r="T1921" i="5" s="1"/>
  <c r="T1922" i="5" s="1"/>
  <c r="T1923" i="5" s="1"/>
  <c r="T1924" i="5" s="1"/>
  <c r="T1925" i="5" s="1"/>
  <c r="T1926" i="5" s="1"/>
  <c r="T1927" i="5" s="1"/>
  <c r="T1928" i="5" s="1"/>
  <c r="T1929" i="5" s="1"/>
  <c r="T1930" i="5" s="1"/>
  <c r="T1931" i="5" s="1"/>
  <c r="T1932" i="5" s="1"/>
  <c r="T1933" i="5" s="1"/>
  <c r="T1934" i="5" s="1"/>
  <c r="T1935" i="5" s="1"/>
  <c r="T1936" i="5" s="1"/>
  <c r="T1937" i="5" s="1"/>
  <c r="T1938" i="5" s="1"/>
  <c r="T1939" i="5" s="1"/>
  <c r="T1940" i="5" s="1"/>
  <c r="T1941" i="5" s="1"/>
  <c r="T1942" i="5" s="1"/>
  <c r="T1943" i="5" s="1"/>
  <c r="T1944" i="5" s="1"/>
  <c r="T1945" i="5" s="1"/>
  <c r="T1946" i="5" s="1"/>
  <c r="T1947" i="5" s="1"/>
  <c r="T1948" i="5" s="1"/>
  <c r="T1949" i="5" s="1"/>
  <c r="T1950" i="5" s="1"/>
  <c r="T1951" i="5" s="1"/>
  <c r="T1952" i="5" s="1"/>
  <c r="T1953" i="5" s="1"/>
  <c r="T1954" i="5" s="1"/>
  <c r="T1955" i="5" s="1"/>
  <c r="T1956" i="5" s="1"/>
  <c r="T1957" i="5" s="1"/>
  <c r="T1958" i="5" s="1"/>
  <c r="T1959" i="5" s="1"/>
  <c r="T1960" i="5" s="1"/>
  <c r="T1961" i="5" s="1"/>
  <c r="T1962" i="5" s="1"/>
  <c r="T1963" i="5" s="1"/>
  <c r="T1964" i="5" s="1"/>
  <c r="T1965" i="5" s="1"/>
  <c r="T1966" i="5" s="1"/>
  <c r="T1967" i="5" s="1"/>
  <c r="T1968" i="5" s="1"/>
  <c r="T1969" i="5" s="1"/>
  <c r="T1970" i="5" s="1"/>
  <c r="T1971" i="5" s="1"/>
  <c r="T1972" i="5" s="1"/>
  <c r="T1973" i="5" s="1"/>
  <c r="T1974" i="5" s="1"/>
  <c r="T1975" i="5" s="1"/>
  <c r="T1976" i="5" s="1"/>
  <c r="T1977" i="5" s="1"/>
  <c r="T1978" i="5" s="1"/>
  <c r="T1979" i="5" s="1"/>
  <c r="T1980" i="5" s="1"/>
  <c r="T1981" i="5" s="1"/>
  <c r="T1982" i="5" s="1"/>
  <c r="T1983" i="5" s="1"/>
  <c r="T1984" i="5" s="1"/>
  <c r="T1985" i="5" s="1"/>
  <c r="T1986" i="5" s="1"/>
  <c r="T1987" i="5" s="1"/>
  <c r="T1988" i="5" s="1"/>
  <c r="T1989" i="5" s="1"/>
  <c r="T1990" i="5" s="1"/>
  <c r="T1991" i="5" s="1"/>
  <c r="T1992" i="5" s="1"/>
  <c r="T1993" i="5" s="1"/>
  <c r="T1994" i="5" s="1"/>
  <c r="T1995" i="5" s="1"/>
  <c r="T1996" i="5" s="1"/>
  <c r="T1997" i="5" s="1"/>
  <c r="T1998" i="5" s="1"/>
  <c r="T1999" i="5" s="1"/>
  <c r="T2000" i="5" s="1"/>
  <c r="T2001" i="5" s="1"/>
  <c r="T2002" i="5" s="1"/>
  <c r="T2003" i="5" s="1"/>
  <c r="T2004" i="5" s="1"/>
  <c r="T2005" i="5" s="1"/>
  <c r="T2006" i="5" s="1"/>
  <c r="T2007" i="5" s="1"/>
  <c r="T2008" i="5" s="1"/>
  <c r="T2009" i="5" s="1"/>
  <c r="T2010" i="5" s="1"/>
  <c r="T2011" i="5" s="1"/>
  <c r="T2012" i="5" s="1"/>
  <c r="T2013" i="5" s="1"/>
  <c r="T2014" i="5" s="1"/>
  <c r="T2015" i="5" s="1"/>
  <c r="T2016" i="5" s="1"/>
  <c r="T2017" i="5" s="1"/>
  <c r="T2018" i="5" s="1"/>
  <c r="T2019" i="5" s="1"/>
  <c r="T2020" i="5" s="1"/>
  <c r="T2021" i="5" s="1"/>
  <c r="T2022" i="5" s="1"/>
  <c r="T2023" i="5" s="1"/>
  <c r="T2024" i="5" s="1"/>
  <c r="T2025" i="5" s="1"/>
  <c r="T2026" i="5" s="1"/>
  <c r="T2027" i="5" s="1"/>
  <c r="T1020" i="5"/>
  <c r="J341" i="37"/>
  <c r="S213" i="44" s="1"/>
  <c r="G341" i="37"/>
  <c r="K172" i="17"/>
  <c r="O172" i="17" s="1"/>
  <c r="Q172" i="17" s="1"/>
  <c r="J466" i="40"/>
  <c r="V282" i="44" s="1"/>
  <c r="G466" i="40"/>
  <c r="N179" i="34"/>
  <c r="P75" i="44"/>
  <c r="K232" i="17"/>
  <c r="O232" i="17" s="1"/>
  <c r="J28" i="30"/>
  <c r="L154" i="44" s="1"/>
  <c r="P161" i="39"/>
  <c r="U107" i="44" s="1"/>
  <c r="G161" i="39"/>
  <c r="K75" i="44"/>
  <c r="N179" i="2"/>
  <c r="S61" i="38"/>
  <c r="M591" i="32"/>
  <c r="K591" i="32"/>
  <c r="R591" i="32"/>
  <c r="Q591" i="32"/>
  <c r="M458" i="36"/>
  <c r="G478" i="30"/>
  <c r="J478" i="30"/>
  <c r="L288" i="44" s="1"/>
  <c r="M153" i="34"/>
  <c r="Q61" i="36"/>
  <c r="R564" i="36"/>
  <c r="O61" i="40"/>
  <c r="N61" i="30"/>
  <c r="O61" i="33"/>
  <c r="K271" i="17"/>
  <c r="K269" i="17"/>
  <c r="O269" i="17" s="1"/>
  <c r="G271" i="37"/>
  <c r="R271" i="37"/>
  <c r="K271" i="37"/>
  <c r="G423" i="34"/>
  <c r="J423" i="34"/>
  <c r="P244" i="44" s="1"/>
  <c r="G46" i="2"/>
  <c r="J46" i="2"/>
  <c r="K163" i="44" s="1"/>
  <c r="J474" i="2"/>
  <c r="K286" i="44" s="1"/>
  <c r="G474" i="2"/>
  <c r="M61" i="30"/>
  <c r="M61" i="40"/>
  <c r="M410" i="30"/>
  <c r="M92" i="34"/>
  <c r="M548" i="33"/>
  <c r="P410" i="32"/>
  <c r="G474" i="32"/>
  <c r="J474" i="32"/>
  <c r="N286" i="44" s="1"/>
  <c r="K317" i="17"/>
  <c r="O317" i="17" s="1"/>
  <c r="Q317" i="17" s="1"/>
  <c r="K234" i="17"/>
  <c r="O234" i="17" s="1"/>
  <c r="Q234" i="17" s="1"/>
  <c r="K155" i="17"/>
  <c r="O155" i="17" s="1"/>
  <c r="Q155" i="17" s="1"/>
  <c r="K276" i="17"/>
  <c r="K290" i="17"/>
  <c r="G385" i="40"/>
  <c r="J385" i="40"/>
  <c r="V235" i="44" s="1"/>
  <c r="J425" i="32"/>
  <c r="N245" i="44" s="1"/>
  <c r="G425" i="32"/>
  <c r="J389" i="40"/>
  <c r="V237" i="44" s="1"/>
  <c r="G389" i="40"/>
  <c r="G361" i="39"/>
  <c r="J361" i="39"/>
  <c r="U223" i="44" s="1"/>
  <c r="G478" i="33"/>
  <c r="J478" i="33"/>
  <c r="O288" i="44" s="1"/>
  <c r="G478" i="39"/>
  <c r="J478" i="39"/>
  <c r="U288" i="44" s="1"/>
  <c r="J524" i="39"/>
  <c r="U268" i="44" s="1"/>
  <c r="G524" i="39"/>
  <c r="G131" i="38"/>
  <c r="N131" i="38"/>
  <c r="T87" i="44" s="1"/>
  <c r="G373" i="32"/>
  <c r="J373" i="32"/>
  <c r="N229" i="44" s="1"/>
  <c r="G121" i="32"/>
  <c r="AA162" i="17"/>
  <c r="G159" i="34"/>
  <c r="J474" i="39"/>
  <c r="U286" i="44" s="1"/>
  <c r="G474" i="39"/>
  <c r="N97" i="39"/>
  <c r="U70" i="44" s="1"/>
  <c r="O564" i="38"/>
  <c r="K302" i="17"/>
  <c r="K312" i="17"/>
  <c r="O312" i="17" s="1"/>
  <c r="Q312" i="17" s="1"/>
  <c r="G195" i="2"/>
  <c r="R195" i="2"/>
  <c r="K321" i="17"/>
  <c r="L185" i="30"/>
  <c r="J234" i="35"/>
  <c r="Q234" i="35"/>
  <c r="Q177" i="2"/>
  <c r="L591" i="32"/>
  <c r="Q458" i="33"/>
  <c r="P147" i="33"/>
  <c r="O101" i="44" s="1"/>
  <c r="K120" i="17"/>
  <c r="O120" i="17" s="1"/>
  <c r="G389" i="36"/>
  <c r="G389" i="31"/>
  <c r="J403" i="36"/>
  <c r="G480" i="37"/>
  <c r="P183" i="40"/>
  <c r="R225" i="37"/>
  <c r="N263" i="32"/>
  <c r="G492" i="2"/>
  <c r="R213" i="30"/>
  <c r="L134" i="44" s="1"/>
  <c r="R285" i="32"/>
  <c r="J530" i="31"/>
  <c r="M271" i="44" s="1"/>
  <c r="Q548" i="33"/>
  <c r="R229" i="33"/>
  <c r="R302" i="36"/>
  <c r="J375" i="39"/>
  <c r="U230" i="44" s="1"/>
  <c r="J395" i="36"/>
  <c r="R227" i="35"/>
  <c r="G472" i="36"/>
  <c r="K61" i="39"/>
  <c r="I20" i="44"/>
  <c r="R223" i="34"/>
  <c r="P147" i="39"/>
  <c r="U101" i="44" s="1"/>
  <c r="K320" i="17"/>
  <c r="U49" i="17"/>
  <c r="J462" i="31"/>
  <c r="M280" i="44" s="1"/>
  <c r="C654" i="30"/>
  <c r="I654" i="30" s="1"/>
  <c r="J654" i="30" s="1"/>
  <c r="AD352" i="17"/>
  <c r="R205" i="31"/>
  <c r="M130" i="44" s="1"/>
  <c r="G117" i="34"/>
  <c r="G203" i="31"/>
  <c r="O410" i="32"/>
  <c r="R217" i="38"/>
  <c r="T136" i="44" s="1"/>
  <c r="G167" i="31"/>
  <c r="K231" i="17"/>
  <c r="O231" i="17" s="1"/>
  <c r="S660" i="32"/>
  <c r="M119" i="31"/>
  <c r="M125" i="31"/>
  <c r="M203" i="31"/>
  <c r="M234" i="31" s="1"/>
  <c r="M129" i="31"/>
  <c r="J225" i="33"/>
  <c r="J189" i="33"/>
  <c r="J191" i="33" s="1"/>
  <c r="O124" i="44" s="1"/>
  <c r="J87" i="33"/>
  <c r="J92" i="33" s="1"/>
  <c r="J221" i="33"/>
  <c r="G173" i="37"/>
  <c r="L695" i="2"/>
  <c r="S559" i="32"/>
  <c r="S285" i="32"/>
  <c r="S275" i="32"/>
  <c r="S291" i="32"/>
  <c r="S589" i="32"/>
  <c r="S283" i="32"/>
  <c r="S279" i="32"/>
  <c r="S281" i="32"/>
  <c r="S263" i="32"/>
  <c r="S688" i="32"/>
  <c r="S648" i="32"/>
  <c r="S682" i="32"/>
  <c r="S672" i="32"/>
  <c r="S257" i="32"/>
  <c r="S498" i="32"/>
  <c r="S674" i="32"/>
  <c r="S522" i="32"/>
  <c r="S548" i="32" s="1"/>
  <c r="S395" i="32"/>
  <c r="S410" i="32" s="1"/>
  <c r="S273" i="32"/>
  <c r="S255" i="32"/>
  <c r="S277" i="32"/>
  <c r="I199" i="2"/>
  <c r="G97" i="40"/>
  <c r="J223" i="39"/>
  <c r="J189" i="39"/>
  <c r="J191" i="39" s="1"/>
  <c r="U124" i="44" s="1"/>
  <c r="J145" i="39"/>
  <c r="J153" i="39" s="1"/>
  <c r="J121" i="39"/>
  <c r="J83" i="39"/>
  <c r="J92" i="39" s="1"/>
  <c r="J211" i="39"/>
  <c r="J167" i="39"/>
  <c r="J103" i="39"/>
  <c r="J165" i="39"/>
  <c r="N553" i="36"/>
  <c r="N692" i="36"/>
  <c r="N660" i="36"/>
  <c r="N664" i="36"/>
  <c r="N646" i="36"/>
  <c r="N279" i="36"/>
  <c r="N275" i="36"/>
  <c r="N674" i="36"/>
  <c r="N672" i="36"/>
  <c r="N654" i="36"/>
  <c r="N287" i="36"/>
  <c r="N285" i="36"/>
  <c r="N670" i="36"/>
  <c r="N662" i="36"/>
  <c r="N277" i="36"/>
  <c r="N555" i="36"/>
  <c r="N528" i="36"/>
  <c r="N548" i="36" s="1"/>
  <c r="N684" i="36"/>
  <c r="N668" i="36"/>
  <c r="N652" i="36"/>
  <c r="N682" i="36"/>
  <c r="N680" i="36"/>
  <c r="N589" i="36"/>
  <c r="N289" i="36"/>
  <c r="N283" i="36"/>
  <c r="N257" i="36"/>
  <c r="N676" i="36"/>
  <c r="N650" i="36"/>
  <c r="N648" i="36"/>
  <c r="N561" i="36"/>
  <c r="N690" i="36"/>
  <c r="N658" i="36"/>
  <c r="N666" i="36"/>
  <c r="N644" i="36"/>
  <c r="N273" i="36"/>
  <c r="N255" i="36"/>
  <c r="J223" i="40"/>
  <c r="J117" i="40"/>
  <c r="J85" i="40"/>
  <c r="J92" i="40" s="1"/>
  <c r="J211" i="40"/>
  <c r="J213" i="40"/>
  <c r="J159" i="40"/>
  <c r="J123" i="40"/>
  <c r="J227" i="40"/>
  <c r="R662" i="35"/>
  <c r="R692" i="35"/>
  <c r="R666" i="35"/>
  <c r="R273" i="35"/>
  <c r="R648" i="35"/>
  <c r="R686" i="35"/>
  <c r="R654" i="35"/>
  <c r="R682" i="35"/>
  <c r="R674" i="35"/>
  <c r="R644" i="35"/>
  <c r="R670" i="35"/>
  <c r="R676" i="35"/>
  <c r="R257" i="35"/>
  <c r="R255" i="35"/>
  <c r="R559" i="35"/>
  <c r="R514" i="35"/>
  <c r="R427" i="35"/>
  <c r="R470" i="35"/>
  <c r="R472" i="35"/>
  <c r="R361" i="35"/>
  <c r="R445" i="35"/>
  <c r="R522" i="35"/>
  <c r="R520" i="35"/>
  <c r="R439" i="35"/>
  <c r="R532" i="35"/>
  <c r="R373" i="35"/>
  <c r="R464" i="35"/>
  <c r="R688" i="35"/>
  <c r="R660" i="35"/>
  <c r="R652" i="35"/>
  <c r="R690" i="35"/>
  <c r="R672" i="35"/>
  <c r="R656" i="35"/>
  <c r="R283" i="35"/>
  <c r="R263" i="35"/>
  <c r="R285" i="35"/>
  <c r="R684" i="35"/>
  <c r="R680" i="35"/>
  <c r="R664" i="35"/>
  <c r="R658" i="35"/>
  <c r="R277" i="35"/>
  <c r="R279" i="35"/>
  <c r="P555" i="35"/>
  <c r="P289" i="35"/>
  <c r="P664" i="35"/>
  <c r="P650" i="35"/>
  <c r="P285" i="35"/>
  <c r="P275" i="35"/>
  <c r="P257" i="35"/>
  <c r="P255" i="35"/>
  <c r="P692" i="35"/>
  <c r="P658" i="35"/>
  <c r="P672" i="35"/>
  <c r="P654" i="35"/>
  <c r="P666" i="35"/>
  <c r="P287" i="35"/>
  <c r="P283" i="35"/>
  <c r="P355" i="35"/>
  <c r="P514" i="35"/>
  <c r="P524" i="35"/>
  <c r="P369" i="35"/>
  <c r="P421" i="35"/>
  <c r="P357" i="35"/>
  <c r="P449" i="35"/>
  <c r="P478" i="35"/>
  <c r="P520" i="35"/>
  <c r="P427" i="35"/>
  <c r="P407" i="35"/>
  <c r="P522" i="35"/>
  <c r="P674" i="35"/>
  <c r="P589" i="35"/>
  <c r="P263" i="35"/>
  <c r="P678" i="35"/>
  <c r="P676" i="35"/>
  <c r="P682" i="35"/>
  <c r="P644" i="35"/>
  <c r="P273" i="35"/>
  <c r="P557" i="35"/>
  <c r="P662" i="35"/>
  <c r="P660" i="35"/>
  <c r="P690" i="35"/>
  <c r="P668" i="35"/>
  <c r="P277" i="35"/>
  <c r="P281" i="35"/>
  <c r="L561" i="39"/>
  <c r="L564" i="39" s="1"/>
  <c r="L686" i="39"/>
  <c r="L684" i="39"/>
  <c r="L660" i="39"/>
  <c r="L275" i="39"/>
  <c r="L283" i="39"/>
  <c r="L291" i="39"/>
  <c r="L690" i="39"/>
  <c r="L646" i="39"/>
  <c r="L644" i="39"/>
  <c r="L680" i="39"/>
  <c r="L534" i="39"/>
  <c r="L544" i="39"/>
  <c r="L389" i="39"/>
  <c r="L443" i="39"/>
  <c r="L512" i="39"/>
  <c r="L518" i="39"/>
  <c r="L508" i="39"/>
  <c r="L486" i="39"/>
  <c r="L403" i="39"/>
  <c r="L494" i="39"/>
  <c r="L423" i="39"/>
  <c r="L375" i="39"/>
  <c r="L666" i="39"/>
  <c r="L688" i="39"/>
  <c r="L656" i="39"/>
  <c r="L654" i="39"/>
  <c r="L662" i="39"/>
  <c r="L255" i="39"/>
  <c r="L285" i="39"/>
  <c r="L287" i="39"/>
  <c r="L674" i="39"/>
  <c r="L664" i="39"/>
  <c r="L670" i="39"/>
  <c r="L676" i="39"/>
  <c r="L652" i="39"/>
  <c r="L678" i="39"/>
  <c r="J287" i="34"/>
  <c r="P189" i="44" s="1"/>
  <c r="J403" i="34"/>
  <c r="J540" i="34"/>
  <c r="J273" i="34"/>
  <c r="P182" i="44" s="1"/>
  <c r="J275" i="34"/>
  <c r="P183" i="44" s="1"/>
  <c r="J285" i="34"/>
  <c r="P188" i="44" s="1"/>
  <c r="J283" i="34"/>
  <c r="P187" i="44" s="1"/>
  <c r="J532" i="34"/>
  <c r="P272" i="44" s="1"/>
  <c r="J407" i="34"/>
  <c r="J494" i="34"/>
  <c r="P296" i="44" s="1"/>
  <c r="J291" i="34"/>
  <c r="P191" i="44" s="1"/>
  <c r="J480" i="34"/>
  <c r="P289" i="44" s="1"/>
  <c r="J490" i="34"/>
  <c r="P294" i="44" s="1"/>
  <c r="J277" i="34"/>
  <c r="P184" i="44" s="1"/>
  <c r="J492" i="34"/>
  <c r="P295" i="44" s="1"/>
  <c r="M50" i="59"/>
  <c r="M121" i="32"/>
  <c r="M119" i="32"/>
  <c r="M85" i="32"/>
  <c r="M92" i="32" s="1"/>
  <c r="M123" i="32"/>
  <c r="Q306" i="34"/>
  <c r="S688" i="33"/>
  <c r="S273" i="33"/>
  <c r="S287" i="33"/>
  <c r="S281" i="33"/>
  <c r="S275" i="33"/>
  <c r="S472" i="33"/>
  <c r="S662" i="33"/>
  <c r="S343" i="33"/>
  <c r="S524" i="33"/>
  <c r="S548" i="33" s="1"/>
  <c r="S478" i="33"/>
  <c r="S660" i="33"/>
  <c r="S397" i="33"/>
  <c r="S339" i="33"/>
  <c r="S690" i="33"/>
  <c r="S451" i="33"/>
  <c r="S341" i="33"/>
  <c r="S470" i="33"/>
  <c r="S429" i="33"/>
  <c r="S419" i="33"/>
  <c r="S289" i="33"/>
  <c r="S285" i="33"/>
  <c r="S291" i="33"/>
  <c r="S255" i="33"/>
  <c r="N92" i="33"/>
  <c r="Q544" i="37"/>
  <c r="Q285" i="37"/>
  <c r="Q672" i="37"/>
  <c r="Q255" i="37"/>
  <c r="Q455" i="37"/>
  <c r="Q458" i="37" s="1"/>
  <c r="Q291" i="37"/>
  <c r="Q540" i="37"/>
  <c r="Q373" i="37"/>
  <c r="Q682" i="37"/>
  <c r="Q371" i="37"/>
  <c r="Q528" i="37"/>
  <c r="Q379" i="37"/>
  <c r="Q365" i="37"/>
  <c r="Q341" i="37"/>
  <c r="Q367" i="37"/>
  <c r="Q648" i="37"/>
  <c r="Q279" i="37"/>
  <c r="Q281" i="37"/>
  <c r="Q680" i="37"/>
  <c r="Q283" i="37"/>
  <c r="Q273" i="37"/>
  <c r="Q656" i="37"/>
  <c r="Q688" i="37"/>
  <c r="Q664" i="37"/>
  <c r="R695" i="36"/>
  <c r="R141" i="44" s="1"/>
  <c r="J520" i="34"/>
  <c r="P266" i="44" s="1"/>
  <c r="J389" i="34"/>
  <c r="P237" i="44" s="1"/>
  <c r="J375" i="34"/>
  <c r="P230" i="44" s="1"/>
  <c r="P171" i="33"/>
  <c r="O112" i="44" s="1"/>
  <c r="R652" i="2"/>
  <c r="L674" i="35"/>
  <c r="S684" i="38"/>
  <c r="P658" i="40"/>
  <c r="P690" i="40"/>
  <c r="R670" i="2"/>
  <c r="R648" i="2"/>
  <c r="R680" i="2"/>
  <c r="R658" i="2"/>
  <c r="R690" i="2"/>
  <c r="S682" i="38"/>
  <c r="P678" i="40"/>
  <c r="Q449" i="31"/>
  <c r="M127" i="36"/>
  <c r="S510" i="38"/>
  <c r="Q387" i="31"/>
  <c r="S101" i="34"/>
  <c r="M87" i="36"/>
  <c r="P660" i="40"/>
  <c r="M111" i="36"/>
  <c r="M231" i="36" s="1"/>
  <c r="M234" i="36" s="1"/>
  <c r="S474" i="38"/>
  <c r="L648" i="35"/>
  <c r="Q397" i="31"/>
  <c r="S480" i="38"/>
  <c r="S654" i="38"/>
  <c r="S466" i="38"/>
  <c r="Q403" i="31"/>
  <c r="Q431" i="31"/>
  <c r="Q405" i="31"/>
  <c r="Q520" i="31"/>
  <c r="Q439" i="31"/>
  <c r="Q553" i="34"/>
  <c r="K129" i="40"/>
  <c r="K117" i="40"/>
  <c r="L101" i="40"/>
  <c r="L99" i="40"/>
  <c r="C125" i="50"/>
  <c r="C169" i="61"/>
  <c r="C182" i="61"/>
  <c r="R71" i="30"/>
  <c r="L715" i="30"/>
  <c r="J530" i="34"/>
  <c r="P271" i="44" s="1"/>
  <c r="J383" i="34"/>
  <c r="P234" i="44" s="1"/>
  <c r="L650" i="35"/>
  <c r="M451" i="32"/>
  <c r="M458" i="32" s="1"/>
  <c r="R654" i="2"/>
  <c r="Q652" i="31"/>
  <c r="Q684" i="31"/>
  <c r="R672" i="2"/>
  <c r="Q654" i="31"/>
  <c r="Q670" i="31"/>
  <c r="Q686" i="31"/>
  <c r="S656" i="38"/>
  <c r="L684" i="35"/>
  <c r="Q540" i="31"/>
  <c r="Q435" i="31"/>
  <c r="M131" i="36"/>
  <c r="P652" i="40"/>
  <c r="P692" i="40"/>
  <c r="S377" i="38"/>
  <c r="Q496" i="31"/>
  <c r="Q381" i="31"/>
  <c r="Q534" i="31"/>
  <c r="Q389" i="31"/>
  <c r="Q476" i="31"/>
  <c r="Q512" i="31"/>
  <c r="Q464" i="31"/>
  <c r="Q341" i="31"/>
  <c r="S117" i="34"/>
  <c r="L559" i="32"/>
  <c r="P90" i="16"/>
  <c r="W90" i="16"/>
  <c r="J514" i="34"/>
  <c r="P263" i="44" s="1"/>
  <c r="Q658" i="31"/>
  <c r="S668" i="38"/>
  <c r="M496" i="32"/>
  <c r="R686" i="2"/>
  <c r="R688" i="2"/>
  <c r="S688" i="38"/>
  <c r="R674" i="2"/>
  <c r="Q680" i="31"/>
  <c r="P670" i="40"/>
  <c r="Q472" i="31"/>
  <c r="S339" i="38"/>
  <c r="L662" i="35"/>
  <c r="L678" i="35"/>
  <c r="L656" i="35"/>
  <c r="S646" i="38"/>
  <c r="Q417" i="31"/>
  <c r="Q393" i="31"/>
  <c r="S536" i="38"/>
  <c r="Q480" i="31"/>
  <c r="Q443" i="31"/>
  <c r="S99" i="34"/>
  <c r="P243" i="32"/>
  <c r="N89" i="30"/>
  <c r="M209" i="37"/>
  <c r="M151" i="37"/>
  <c r="M229" i="37"/>
  <c r="M147" i="37"/>
  <c r="M159" i="37"/>
  <c r="M221" i="37"/>
  <c r="M189" i="37"/>
  <c r="M191" i="37" s="1"/>
  <c r="M203" i="37"/>
  <c r="M175" i="37"/>
  <c r="L449" i="2"/>
  <c r="L458" i="2" s="1"/>
  <c r="L559" i="2"/>
  <c r="L490" i="2"/>
  <c r="L557" i="2"/>
  <c r="J343" i="34"/>
  <c r="P214" i="44" s="1"/>
  <c r="J387" i="34"/>
  <c r="P236" i="44" s="1"/>
  <c r="Q255" i="39"/>
  <c r="R668" i="2"/>
  <c r="Q682" i="31"/>
  <c r="L682" i="35"/>
  <c r="S660" i="38"/>
  <c r="P674" i="40"/>
  <c r="R664" i="2"/>
  <c r="R666" i="2"/>
  <c r="Q664" i="31"/>
  <c r="L660" i="35"/>
  <c r="S666" i="38"/>
  <c r="P686" i="40"/>
  <c r="M83" i="36"/>
  <c r="Q544" i="31"/>
  <c r="P668" i="40"/>
  <c r="Q365" i="31"/>
  <c r="L688" i="35"/>
  <c r="P656" i="40"/>
  <c r="P672" i="40"/>
  <c r="S345" i="38"/>
  <c r="Q508" i="31"/>
  <c r="Q423" i="31"/>
  <c r="Q401" i="31"/>
  <c r="S131" i="34"/>
  <c r="S421" i="38"/>
  <c r="S458" i="38" s="1"/>
  <c r="P580" i="32"/>
  <c r="K557" i="30"/>
  <c r="K564" i="30" s="1"/>
  <c r="K71" i="31"/>
  <c r="L690" i="35"/>
  <c r="S692" i="38"/>
  <c r="P666" i="40"/>
  <c r="R646" i="2"/>
  <c r="R678" i="2"/>
  <c r="Q660" i="31"/>
  <c r="Q692" i="31"/>
  <c r="R656" i="2"/>
  <c r="S672" i="38"/>
  <c r="Q648" i="31"/>
  <c r="L676" i="35"/>
  <c r="S658" i="38"/>
  <c r="Q345" i="31"/>
  <c r="M107" i="36"/>
  <c r="M179" i="36" s="1"/>
  <c r="M185" i="36" s="1"/>
  <c r="S520" i="38"/>
  <c r="P684" i="40"/>
  <c r="Q371" i="31"/>
  <c r="S361" i="38"/>
  <c r="S351" i="38"/>
  <c r="S686" i="38"/>
  <c r="M121" i="36"/>
  <c r="S353" i="38"/>
  <c r="R561" i="2"/>
  <c r="R564" i="2" s="1"/>
  <c r="Q528" i="31"/>
  <c r="Q361" i="31"/>
  <c r="Q353" i="31"/>
  <c r="S107" i="34"/>
  <c r="S179" i="34" s="1"/>
  <c r="J89" i="30"/>
  <c r="Q555" i="31"/>
  <c r="M557" i="30"/>
  <c r="S87" i="34"/>
  <c r="S92" i="34" s="1"/>
  <c r="R243" i="30"/>
  <c r="L71" i="34"/>
  <c r="S131" i="30"/>
  <c r="S227" i="30"/>
  <c r="S111" i="30"/>
  <c r="S85" i="30"/>
  <c r="S92" i="30" s="1"/>
  <c r="S225" i="30"/>
  <c r="S203" i="30"/>
  <c r="S183" i="30"/>
  <c r="S175" i="30"/>
  <c r="L221" i="31"/>
  <c r="L219" i="31"/>
  <c r="L227" i="31"/>
  <c r="L103" i="31"/>
  <c r="L101" i="31"/>
  <c r="N488" i="36"/>
  <c r="N503" i="36" s="1"/>
  <c r="R660" i="2"/>
  <c r="Q650" i="31"/>
  <c r="Q674" i="31"/>
  <c r="S652" i="38"/>
  <c r="Q676" i="31"/>
  <c r="Q646" i="31"/>
  <c r="Q662" i="31"/>
  <c r="Q678" i="31"/>
  <c r="Q688" i="31"/>
  <c r="L652" i="35"/>
  <c r="S650" i="38"/>
  <c r="S690" i="38"/>
  <c r="P662" i="40"/>
  <c r="Q377" i="31"/>
  <c r="M119" i="36"/>
  <c r="S532" i="38"/>
  <c r="Q357" i="31"/>
  <c r="L654" i="35"/>
  <c r="L670" i="35"/>
  <c r="L686" i="35"/>
  <c r="P646" i="40"/>
  <c r="Q451" i="31"/>
  <c r="M97" i="36"/>
  <c r="S383" i="38"/>
  <c r="L672" i="35"/>
  <c r="Q385" i="31"/>
  <c r="S401" i="38"/>
  <c r="S662" i="38"/>
  <c r="P688" i="40"/>
  <c r="Q455" i="31"/>
  <c r="Q500" i="31"/>
  <c r="Q492" i="31"/>
  <c r="S119" i="34"/>
  <c r="R580" i="30"/>
  <c r="N580" i="35"/>
  <c r="O468" i="40"/>
  <c r="O494" i="40"/>
  <c r="O516" i="40"/>
  <c r="O462" i="40"/>
  <c r="O690" i="40"/>
  <c r="O695" i="40" s="1"/>
  <c r="O478" i="40"/>
  <c r="O417" i="40"/>
  <c r="L183" i="38"/>
  <c r="L225" i="38"/>
  <c r="L159" i="38"/>
  <c r="L101" i="38"/>
  <c r="C84" i="61"/>
  <c r="L243" i="39"/>
  <c r="L711" i="39"/>
  <c r="N553" i="34"/>
  <c r="N564" i="34" s="1"/>
  <c r="J397" i="39"/>
  <c r="L97" i="34"/>
  <c r="L135" i="34" s="1"/>
  <c r="C82" i="50"/>
  <c r="L229" i="34"/>
  <c r="J42" i="38"/>
  <c r="T161" i="44" s="1"/>
  <c r="J42" i="30"/>
  <c r="L161" i="44" s="1"/>
  <c r="N40" i="39"/>
  <c r="O58" i="37"/>
  <c r="J58" i="35"/>
  <c r="Q169" i="44" s="1"/>
  <c r="J42" i="2"/>
  <c r="K161" i="44" s="1"/>
  <c r="R46" i="2"/>
  <c r="AF210" i="17"/>
  <c r="AF241" i="17"/>
  <c r="AB210" i="17"/>
  <c r="F2542" i="5"/>
  <c r="J58" i="38"/>
  <c r="T169" i="44" s="1"/>
  <c r="J42" i="32"/>
  <c r="N161" i="44" s="1"/>
  <c r="R20" i="38"/>
  <c r="R464" i="36"/>
  <c r="R443" i="36"/>
  <c r="R371" i="36"/>
  <c r="O56" i="36"/>
  <c r="O61" i="36" s="1"/>
  <c r="C353" i="15"/>
  <c r="K42" i="61"/>
  <c r="K15" i="61" s="1"/>
  <c r="Q61" i="35"/>
  <c r="G403" i="31"/>
  <c r="J403" i="31"/>
  <c r="J300" i="38"/>
  <c r="T195" i="44" s="1"/>
  <c r="G227" i="31"/>
  <c r="R227" i="31"/>
  <c r="K298" i="17"/>
  <c r="O298" i="17" s="1"/>
  <c r="Q298" i="17" s="1"/>
  <c r="K251" i="17"/>
  <c r="O251" i="17" s="1"/>
  <c r="J343" i="38"/>
  <c r="T214" i="44" s="1"/>
  <c r="M375" i="35"/>
  <c r="S109" i="34"/>
  <c r="S181" i="34" s="1"/>
  <c r="F2765" i="5"/>
  <c r="R32" i="40"/>
  <c r="R24" i="40"/>
  <c r="J245" i="38"/>
  <c r="J339" i="38" s="1"/>
  <c r="T212" i="44" s="1"/>
  <c r="Y51" i="17"/>
  <c r="K51" i="17" s="1"/>
  <c r="O51" i="17" s="1"/>
  <c r="Q51" i="17" s="1"/>
  <c r="AD124" i="17"/>
  <c r="H1035" i="5"/>
  <c r="H906" i="5"/>
  <c r="H838" i="5"/>
  <c r="G99" i="34"/>
  <c r="Q78" i="44"/>
  <c r="J484" i="37"/>
  <c r="S291" i="44" s="1"/>
  <c r="K143" i="17"/>
  <c r="O143" i="17" s="1"/>
  <c r="S61" i="30"/>
  <c r="Y112" i="17"/>
  <c r="AE112" i="17"/>
  <c r="AF112" i="17"/>
  <c r="I105" i="38"/>
  <c r="I105" i="35"/>
  <c r="N105" i="35" s="1"/>
  <c r="Q74" i="44" s="1"/>
  <c r="I105" i="34"/>
  <c r="N105" i="34" s="1"/>
  <c r="I105" i="32"/>
  <c r="G105" i="32" s="1"/>
  <c r="AA112" i="17"/>
  <c r="AB112" i="17"/>
  <c r="V112" i="17"/>
  <c r="AC112" i="17"/>
  <c r="I105" i="36"/>
  <c r="I105" i="31"/>
  <c r="Z112" i="17"/>
  <c r="X112" i="17"/>
  <c r="AD112" i="17"/>
  <c r="W112" i="17"/>
  <c r="U112" i="17"/>
  <c r="I105" i="39"/>
  <c r="G105" i="39" s="1"/>
  <c r="I105" i="33"/>
  <c r="G105" i="33" s="1"/>
  <c r="I105" i="2"/>
  <c r="I105" i="37"/>
  <c r="I105" i="30"/>
  <c r="R82" i="16"/>
  <c r="U206" i="17"/>
  <c r="I36" i="34"/>
  <c r="I36" i="40"/>
  <c r="AC206" i="17"/>
  <c r="W82" i="16"/>
  <c r="V82" i="16"/>
  <c r="X206" i="17"/>
  <c r="I36" i="38"/>
  <c r="U82" i="16"/>
  <c r="AE206" i="17"/>
  <c r="O82" i="16"/>
  <c r="N82" i="16"/>
  <c r="AF206" i="17"/>
  <c r="P82" i="16"/>
  <c r="L82" i="16"/>
  <c r="W206" i="17"/>
  <c r="S82" i="16"/>
  <c r="I36" i="39"/>
  <c r="I36" i="35"/>
  <c r="I36" i="32"/>
  <c r="AA206" i="17"/>
  <c r="T82" i="16"/>
  <c r="I36" i="31"/>
  <c r="Z206" i="17"/>
  <c r="Q82" i="16"/>
  <c r="I36" i="2"/>
  <c r="V206" i="17"/>
  <c r="I36" i="33"/>
  <c r="AB206" i="17"/>
  <c r="AD206" i="17"/>
  <c r="I36" i="37"/>
  <c r="G36" i="37" s="1"/>
  <c r="I36" i="30"/>
  <c r="I36" i="36"/>
  <c r="Y206" i="17"/>
  <c r="M82" i="16"/>
  <c r="N312" i="39"/>
  <c r="G470" i="40"/>
  <c r="G99" i="37"/>
  <c r="J397" i="2"/>
  <c r="G397" i="2"/>
  <c r="G223" i="2"/>
  <c r="R223" i="2"/>
  <c r="G179" i="2"/>
  <c r="C656" i="39"/>
  <c r="I656" i="39" s="1"/>
  <c r="G656" i="39" s="1"/>
  <c r="M69" i="59"/>
  <c r="K149" i="17"/>
  <c r="O219" i="36"/>
  <c r="N113" i="39"/>
  <c r="T205" i="5"/>
  <c r="F2533" i="5"/>
  <c r="F2764" i="5"/>
  <c r="F2584" i="5"/>
  <c r="F2565" i="5"/>
  <c r="X124" i="17"/>
  <c r="F2557" i="5"/>
  <c r="F2609" i="5"/>
  <c r="K51" i="61"/>
  <c r="K49" i="61" s="1"/>
  <c r="K65" i="61"/>
  <c r="K59" i="61" s="1"/>
  <c r="K71" i="61"/>
  <c r="K70" i="61" s="1"/>
  <c r="K80" i="61"/>
  <c r="K90" i="61"/>
  <c r="P58" i="38"/>
  <c r="P28" i="32"/>
  <c r="R510" i="30"/>
  <c r="K20" i="30"/>
  <c r="K61" i="30" s="1"/>
  <c r="F2610" i="5"/>
  <c r="F2675" i="5"/>
  <c r="W124" i="17"/>
  <c r="AF122" i="17"/>
  <c r="K122" i="17" s="1"/>
  <c r="O122" i="17" s="1"/>
  <c r="H406" i="5"/>
  <c r="H378" i="5"/>
  <c r="F2528" i="5"/>
  <c r="F2668" i="5"/>
  <c r="AE124" i="17"/>
  <c r="Z35" i="17"/>
  <c r="P27" i="44" s="1"/>
  <c r="F2566" i="5"/>
  <c r="H2649" i="5"/>
  <c r="H2573" i="5"/>
  <c r="K179" i="61"/>
  <c r="K178" i="61" s="1"/>
  <c r="AD49" i="17"/>
  <c r="J484" i="36"/>
  <c r="R291" i="44" s="1"/>
  <c r="R209" i="39"/>
  <c r="U132" i="44" s="1"/>
  <c r="P159" i="32"/>
  <c r="N106" i="44" s="1"/>
  <c r="P267" i="17"/>
  <c r="K329" i="17"/>
  <c r="O329" i="17" s="1"/>
  <c r="Q329" i="17" s="1"/>
  <c r="G117" i="35"/>
  <c r="N111" i="35"/>
  <c r="P159" i="37"/>
  <c r="S106" i="44" s="1"/>
  <c r="K221" i="17"/>
  <c r="O221" i="17" s="1"/>
  <c r="Q221" i="17" s="1"/>
  <c r="S234" i="38"/>
  <c r="S234" i="39"/>
  <c r="R203" i="36"/>
  <c r="R129" i="44" s="1"/>
  <c r="P159" i="40"/>
  <c r="V106" i="44" s="1"/>
  <c r="AE123" i="17"/>
  <c r="I127" i="40"/>
  <c r="I127" i="32"/>
  <c r="AD123" i="17"/>
  <c r="I127" i="37"/>
  <c r="I127" i="38"/>
  <c r="I127" i="35"/>
  <c r="U123" i="17"/>
  <c r="I127" i="31"/>
  <c r="I359" i="32"/>
  <c r="I359" i="35"/>
  <c r="I359" i="33"/>
  <c r="W257" i="17"/>
  <c r="Y257" i="17"/>
  <c r="AD257" i="17"/>
  <c r="X257" i="17"/>
  <c r="I359" i="34"/>
  <c r="I359" i="30"/>
  <c r="I359" i="36"/>
  <c r="AA257" i="17"/>
  <c r="AC257" i="17"/>
  <c r="AF257" i="17"/>
  <c r="I359" i="39"/>
  <c r="I359" i="37"/>
  <c r="I359" i="38"/>
  <c r="AE257" i="17"/>
  <c r="V257" i="17"/>
  <c r="I359" i="2"/>
  <c r="I359" i="40"/>
  <c r="I359" i="31"/>
  <c r="U257" i="17"/>
  <c r="Z257" i="17"/>
  <c r="AB257" i="17"/>
  <c r="K209" i="17"/>
  <c r="O209" i="17" s="1"/>
  <c r="Q209" i="17" s="1"/>
  <c r="G117" i="32"/>
  <c r="G650" i="39"/>
  <c r="P35" i="44"/>
  <c r="G474" i="37"/>
  <c r="K203" i="17"/>
  <c r="O203" i="17" s="1"/>
  <c r="Q203" i="17" s="1"/>
  <c r="K164" i="17"/>
  <c r="O164" i="17" s="1"/>
  <c r="Q164" i="17" s="1"/>
  <c r="N197" i="32"/>
  <c r="N199" i="32" s="1"/>
  <c r="G646" i="32"/>
  <c r="K239" i="17"/>
  <c r="O239" i="17" s="1"/>
  <c r="Q239" i="17" s="1"/>
  <c r="K315" i="17"/>
  <c r="O315" i="17" s="1"/>
  <c r="Q315" i="17" s="1"/>
  <c r="K214" i="17"/>
  <c r="O214" i="17" s="1"/>
  <c r="Q214" i="17" s="1"/>
  <c r="J484" i="32"/>
  <c r="N291" i="44" s="1"/>
  <c r="I508" i="32"/>
  <c r="I508" i="31"/>
  <c r="I508" i="33"/>
  <c r="I508" i="34"/>
  <c r="W311" i="17"/>
  <c r="W310" i="17" s="1"/>
  <c r="AD311" i="17"/>
  <c r="Y311" i="17"/>
  <c r="Y310" i="17" s="1"/>
  <c r="I508" i="38"/>
  <c r="I548" i="38" s="1"/>
  <c r="U311" i="17"/>
  <c r="U310" i="17" s="1"/>
  <c r="Z311" i="17"/>
  <c r="I508" i="35"/>
  <c r="I508" i="37"/>
  <c r="I508" i="40"/>
  <c r="I508" i="36"/>
  <c r="X311" i="17"/>
  <c r="AE311" i="17"/>
  <c r="AE310" i="17" s="1"/>
  <c r="V311" i="17"/>
  <c r="V310" i="17" s="1"/>
  <c r="I508" i="2"/>
  <c r="I508" i="39"/>
  <c r="I508" i="30"/>
  <c r="AB311" i="17"/>
  <c r="AB310" i="17" s="1"/>
  <c r="AF311" i="17"/>
  <c r="AF310" i="17" s="1"/>
  <c r="AA311" i="17"/>
  <c r="AA310" i="17" s="1"/>
  <c r="AC311" i="17"/>
  <c r="AC310" i="17" s="1"/>
  <c r="X34" i="17"/>
  <c r="AF34" i="17"/>
  <c r="V26" i="44" s="1"/>
  <c r="AE34" i="17"/>
  <c r="U26" i="44" s="1"/>
  <c r="U34" i="17"/>
  <c r="W34" i="17"/>
  <c r="AD34" i="17"/>
  <c r="T26" i="44" s="1"/>
  <c r="AB34" i="17"/>
  <c r="R26" i="44" s="1"/>
  <c r="AA34" i="17"/>
  <c r="Q26" i="44" s="1"/>
  <c r="Y34" i="17"/>
  <c r="O26" i="44" s="1"/>
  <c r="Z34" i="17"/>
  <c r="P26" i="44" s="1"/>
  <c r="AC34" i="17"/>
  <c r="V34" i="17"/>
  <c r="L26" i="44" s="1"/>
  <c r="N101" i="37"/>
  <c r="S72" i="44" s="1"/>
  <c r="J470" i="40"/>
  <c r="V284" i="44" s="1"/>
  <c r="G121" i="30"/>
  <c r="N121" i="30"/>
  <c r="L82" i="44" s="1"/>
  <c r="Q24" i="44"/>
  <c r="I24" i="44" s="1"/>
  <c r="K32" i="17"/>
  <c r="O32" i="17" s="1"/>
  <c r="Q32" i="17" s="1"/>
  <c r="K330" i="17"/>
  <c r="O330" i="17" s="1"/>
  <c r="Q330" i="17" s="1"/>
  <c r="Q300" i="2"/>
  <c r="N591" i="2"/>
  <c r="P171" i="32"/>
  <c r="N112" i="44" s="1"/>
  <c r="K157" i="17"/>
  <c r="O157" i="17" s="1"/>
  <c r="Q157" i="17" s="1"/>
  <c r="N197" i="30"/>
  <c r="N199" i="30" s="1"/>
  <c r="Q304" i="34"/>
  <c r="S458" i="2"/>
  <c r="M135" i="39"/>
  <c r="E22" i="49"/>
  <c r="M22" i="49" s="1"/>
  <c r="J650" i="30"/>
  <c r="G650" i="30"/>
  <c r="G650" i="32"/>
  <c r="J650" i="32"/>
  <c r="C654" i="31"/>
  <c r="I654" i="31" s="1"/>
  <c r="J654" i="31" s="1"/>
  <c r="S591" i="2"/>
  <c r="R203" i="40"/>
  <c r="V129" i="44" s="1"/>
  <c r="K234" i="32"/>
  <c r="Q135" i="39"/>
  <c r="K29" i="59"/>
  <c r="S135" i="31"/>
  <c r="S135" i="36"/>
  <c r="M564" i="38"/>
  <c r="P199" i="34"/>
  <c r="D128" i="59"/>
  <c r="Q316" i="40"/>
  <c r="S548" i="30"/>
  <c r="S410" i="35"/>
  <c r="O135" i="31"/>
  <c r="P548" i="40"/>
  <c r="M564" i="33"/>
  <c r="R564" i="32"/>
  <c r="D50" i="59"/>
  <c r="M89" i="30"/>
  <c r="M559" i="30"/>
  <c r="J591" i="39"/>
  <c r="L591" i="36"/>
  <c r="D109" i="59"/>
  <c r="O135" i="34"/>
  <c r="Q458" i="2"/>
  <c r="N103" i="40"/>
  <c r="V73" i="44" s="1"/>
  <c r="I589" i="2"/>
  <c r="F2621" i="5"/>
  <c r="F2527" i="5"/>
  <c r="F2540" i="5"/>
  <c r="F2688" i="5"/>
  <c r="F2744" i="5"/>
  <c r="F2759" i="5"/>
  <c r="C363" i="17"/>
  <c r="H475" i="5"/>
  <c r="H251" i="5"/>
  <c r="K20" i="2"/>
  <c r="K50" i="34"/>
  <c r="F2642" i="5"/>
  <c r="F2560" i="5"/>
  <c r="F2535" i="5"/>
  <c r="F2575" i="5"/>
  <c r="F2669" i="5"/>
  <c r="F2696" i="5"/>
  <c r="F2753" i="5"/>
  <c r="H743" i="5"/>
  <c r="F2607" i="5"/>
  <c r="F2529" i="5"/>
  <c r="F2534" i="5"/>
  <c r="F2665" i="5"/>
  <c r="F2650" i="5"/>
  <c r="F2695" i="5"/>
  <c r="F2743" i="5"/>
  <c r="F2755" i="5"/>
  <c r="X316" i="17"/>
  <c r="K316" i="17" s="1"/>
  <c r="O316" i="17" s="1"/>
  <c r="Q316" i="17" s="1"/>
  <c r="F2766" i="5"/>
  <c r="H2011" i="5"/>
  <c r="H1935" i="5"/>
  <c r="H726" i="5"/>
  <c r="P595" i="36"/>
  <c r="G121" i="31"/>
  <c r="N121" i="31"/>
  <c r="M82" i="44" s="1"/>
  <c r="G171" i="30"/>
  <c r="P171" i="30"/>
  <c r="L112" i="44" s="1"/>
  <c r="M35" i="44"/>
  <c r="B353" i="17"/>
  <c r="J484" i="39"/>
  <c r="U291" i="44" s="1"/>
  <c r="G484" i="39"/>
  <c r="G123" i="32"/>
  <c r="N123" i="32"/>
  <c r="N83" i="44" s="1"/>
  <c r="M593" i="37"/>
  <c r="J593" i="37"/>
  <c r="K104" i="17"/>
  <c r="O104" i="17" s="1"/>
  <c r="I199" i="39"/>
  <c r="G195" i="39"/>
  <c r="P159" i="38"/>
  <c r="T106" i="44" s="1"/>
  <c r="G159" i="38"/>
  <c r="C656" i="34"/>
  <c r="I656" i="34" s="1"/>
  <c r="G656" i="34" s="1"/>
  <c r="N121" i="36"/>
  <c r="R82" i="44" s="1"/>
  <c r="W49" i="17"/>
  <c r="G466" i="34"/>
  <c r="R195" i="39"/>
  <c r="C654" i="39"/>
  <c r="I654" i="39" s="1"/>
  <c r="G654" i="39" s="1"/>
  <c r="C654" i="35"/>
  <c r="I654" i="35" s="1"/>
  <c r="G654" i="35" s="1"/>
  <c r="C654" i="37"/>
  <c r="I654" i="37" s="1"/>
  <c r="G654" i="37" s="1"/>
  <c r="W352" i="17"/>
  <c r="AC352" i="17"/>
  <c r="AE352" i="17"/>
  <c r="AA352" i="17"/>
  <c r="AB352" i="17"/>
  <c r="C656" i="36"/>
  <c r="I656" i="36" s="1"/>
  <c r="G656" i="36" s="1"/>
  <c r="C354" i="15"/>
  <c r="C656" i="2"/>
  <c r="I656" i="2" s="1"/>
  <c r="C656" i="40"/>
  <c r="I656" i="40" s="1"/>
  <c r="G656" i="40" s="1"/>
  <c r="C656" i="38"/>
  <c r="I656" i="38" s="1"/>
  <c r="G656" i="38" s="1"/>
  <c r="G111" i="39"/>
  <c r="G591" i="35"/>
  <c r="Q591" i="35"/>
  <c r="P591" i="35"/>
  <c r="L591" i="35"/>
  <c r="J591" i="35"/>
  <c r="J648" i="36"/>
  <c r="G648" i="36"/>
  <c r="J648" i="39"/>
  <c r="G648" i="39"/>
  <c r="G648" i="40"/>
  <c r="J648" i="40"/>
  <c r="J646" i="38"/>
  <c r="G646" i="38"/>
  <c r="G591" i="30"/>
  <c r="R591" i="30"/>
  <c r="S591" i="30"/>
  <c r="Q591" i="30"/>
  <c r="M591" i="30"/>
  <c r="L591" i="30"/>
  <c r="N591" i="30"/>
  <c r="P591" i="30"/>
  <c r="K591" i="30"/>
  <c r="O591" i="30"/>
  <c r="I199" i="40"/>
  <c r="C650" i="33"/>
  <c r="I650" i="33" s="1"/>
  <c r="J650" i="33" s="1"/>
  <c r="S650" i="31"/>
  <c r="S666" i="31"/>
  <c r="S682" i="31"/>
  <c r="P656" i="38"/>
  <c r="P680" i="38"/>
  <c r="R680" i="31"/>
  <c r="R688" i="31"/>
  <c r="P650" i="38"/>
  <c r="P674" i="38"/>
  <c r="M389" i="35"/>
  <c r="M373" i="35"/>
  <c r="M508" i="35"/>
  <c r="M688" i="35"/>
  <c r="M419" i="35"/>
  <c r="M405" i="35"/>
  <c r="M544" i="35"/>
  <c r="L103" i="33"/>
  <c r="L135" i="33" s="1"/>
  <c r="R211" i="36"/>
  <c r="M185" i="31"/>
  <c r="P27" i="70"/>
  <c r="Q312" i="2"/>
  <c r="M542" i="35"/>
  <c r="J646" i="35"/>
  <c r="AA243" i="17"/>
  <c r="AE243" i="17"/>
  <c r="F2587" i="5"/>
  <c r="F2532" i="5"/>
  <c r="F2646" i="5"/>
  <c r="F2599" i="5"/>
  <c r="N107" i="40"/>
  <c r="P30" i="2"/>
  <c r="R36" i="38"/>
  <c r="R339" i="36"/>
  <c r="R542" i="30"/>
  <c r="X144" i="17"/>
  <c r="AB144" i="17"/>
  <c r="AF144" i="17"/>
  <c r="F1861" i="5"/>
  <c r="F2628" i="5"/>
  <c r="F2637" i="5"/>
  <c r="F2568" i="5"/>
  <c r="K58" i="34"/>
  <c r="AC224" i="17"/>
  <c r="V224" i="17"/>
  <c r="N46" i="40"/>
  <c r="N61" i="40" s="1"/>
  <c r="R534" i="36"/>
  <c r="S54" i="32"/>
  <c r="S61" i="32" s="1"/>
  <c r="J644" i="38"/>
  <c r="W278" i="17"/>
  <c r="AB278" i="17"/>
  <c r="U111" i="17"/>
  <c r="X111" i="17"/>
  <c r="V52" i="17"/>
  <c r="V49" i="17" s="1"/>
  <c r="AB52" i="17"/>
  <c r="W26" i="17"/>
  <c r="M18" i="44" s="1"/>
  <c r="AB26" i="17"/>
  <c r="R18" i="44" s="1"/>
  <c r="F2760" i="5"/>
  <c r="F2749" i="5"/>
  <c r="F2773" i="5"/>
  <c r="F2670" i="5"/>
  <c r="F2608" i="5"/>
  <c r="F2541" i="5"/>
  <c r="F2536" i="5"/>
  <c r="F2574" i="5"/>
  <c r="F2556" i="5"/>
  <c r="F2611" i="5"/>
  <c r="F2648" i="5"/>
  <c r="F2555" i="5"/>
  <c r="F2598" i="5"/>
  <c r="U26" i="17"/>
  <c r="K18" i="44" s="1"/>
  <c r="H2153" i="5"/>
  <c r="H1689" i="5"/>
  <c r="H1349" i="5"/>
  <c r="H913" i="5"/>
  <c r="H773" i="5"/>
  <c r="H749" i="5"/>
  <c r="H521" i="5"/>
  <c r="H2539" i="5"/>
  <c r="H2336" i="5"/>
  <c r="H2304" i="5"/>
  <c r="H1644" i="5"/>
  <c r="H1540" i="5"/>
  <c r="H1128" i="5"/>
  <c r="H1036" i="5"/>
  <c r="Q2797" i="5"/>
  <c r="S2797" i="5" s="1"/>
  <c r="S2799" i="5" s="1"/>
  <c r="Q593" i="35"/>
  <c r="J593" i="40"/>
  <c r="C656" i="33"/>
  <c r="I656" i="33" s="1"/>
  <c r="G656" i="33" s="1"/>
  <c r="C656" i="37"/>
  <c r="I656" i="37" s="1"/>
  <c r="G656" i="37" s="1"/>
  <c r="C656" i="30"/>
  <c r="I656" i="30" s="1"/>
  <c r="I593" i="2"/>
  <c r="R593" i="2" s="1"/>
  <c r="M593" i="35"/>
  <c r="N593" i="40"/>
  <c r="C595" i="34"/>
  <c r="I595" i="34" s="1"/>
  <c r="O595" i="34" s="1"/>
  <c r="S593" i="33"/>
  <c r="R593" i="33"/>
  <c r="J593" i="33"/>
  <c r="P593" i="32"/>
  <c r="Q593" i="32"/>
  <c r="P591" i="2"/>
  <c r="K591" i="2"/>
  <c r="M591" i="2"/>
  <c r="C597" i="33"/>
  <c r="I597" i="33" s="1"/>
  <c r="P597" i="33" s="1"/>
  <c r="G123" i="37"/>
  <c r="N123" i="37"/>
  <c r="S83" i="44" s="1"/>
  <c r="C656" i="32"/>
  <c r="I656" i="32" s="1"/>
  <c r="C656" i="31"/>
  <c r="I656" i="31" s="1"/>
  <c r="G656" i="31" s="1"/>
  <c r="G123" i="33"/>
  <c r="E23" i="49"/>
  <c r="M23" i="49" s="1"/>
  <c r="C654" i="2"/>
  <c r="I654" i="2" s="1"/>
  <c r="G654" i="2" s="1"/>
  <c r="C654" i="33"/>
  <c r="I654" i="33" s="1"/>
  <c r="C654" i="38"/>
  <c r="I654" i="38" s="1"/>
  <c r="G654" i="38" s="1"/>
  <c r="C654" i="34"/>
  <c r="I654" i="34" s="1"/>
  <c r="G654" i="34" s="1"/>
  <c r="C654" i="32"/>
  <c r="I654" i="32" s="1"/>
  <c r="J654" i="32" s="1"/>
  <c r="C654" i="36"/>
  <c r="I654" i="36" s="1"/>
  <c r="J654" i="36" s="1"/>
  <c r="X352" i="17"/>
  <c r="U352" i="17"/>
  <c r="AF352" i="17"/>
  <c r="G648" i="35"/>
  <c r="J648" i="35"/>
  <c r="K286" i="17"/>
  <c r="O286" i="17" s="1"/>
  <c r="Q286" i="17" s="1"/>
  <c r="G648" i="34"/>
  <c r="J648" i="34"/>
  <c r="J648" i="30"/>
  <c r="G648" i="30"/>
  <c r="G648" i="38"/>
  <c r="J648" i="38"/>
  <c r="K37" i="17"/>
  <c r="O37" i="17" s="1"/>
  <c r="Q37" i="17" s="1"/>
  <c r="G650" i="31"/>
  <c r="J650" i="31"/>
  <c r="G648" i="33"/>
  <c r="J648" i="33"/>
  <c r="J650" i="37"/>
  <c r="G650" i="37"/>
  <c r="G470" i="2"/>
  <c r="G591" i="34"/>
  <c r="J591" i="34"/>
  <c r="M591" i="34"/>
  <c r="S591" i="34"/>
  <c r="L591" i="34"/>
  <c r="P591" i="34"/>
  <c r="K591" i="34"/>
  <c r="O591" i="34"/>
  <c r="K41" i="17"/>
  <c r="O41" i="17" s="1"/>
  <c r="Q41" i="17" s="1"/>
  <c r="K116" i="17"/>
  <c r="K213" i="17"/>
  <c r="O213" i="17" s="1"/>
  <c r="Q213" i="17" s="1"/>
  <c r="C650" i="36"/>
  <c r="I650" i="36" s="1"/>
  <c r="M353" i="35"/>
  <c r="M480" i="35"/>
  <c r="J199" i="35"/>
  <c r="P199" i="37"/>
  <c r="R221" i="31"/>
  <c r="R225" i="32"/>
  <c r="R189" i="32"/>
  <c r="R191" i="32" s="1"/>
  <c r="R227" i="36"/>
  <c r="J407" i="35"/>
  <c r="P151" i="35"/>
  <c r="Q103" i="44" s="1"/>
  <c r="M283" i="34"/>
  <c r="O28" i="39"/>
  <c r="O61" i="39" s="1"/>
  <c r="P589" i="33"/>
  <c r="AD323" i="17"/>
  <c r="Z323" i="17"/>
  <c r="AF306" i="17"/>
  <c r="X306" i="17"/>
  <c r="F1860" i="5"/>
  <c r="F2585" i="5"/>
  <c r="X291" i="17"/>
  <c r="AF291" i="17"/>
  <c r="U291" i="17"/>
  <c r="AC291" i="17"/>
  <c r="Y291" i="17"/>
  <c r="AB291" i="17"/>
  <c r="AE295" i="17"/>
  <c r="X295" i="17"/>
  <c r="AA244" i="17"/>
  <c r="W244" i="17"/>
  <c r="AB244" i="17"/>
  <c r="AB242" i="17"/>
  <c r="U242" i="17"/>
  <c r="F2631" i="5"/>
  <c r="F2712" i="5"/>
  <c r="F2655" i="5"/>
  <c r="F2582" i="5"/>
  <c r="F2577" i="5"/>
  <c r="F2596" i="5"/>
  <c r="F2559" i="5"/>
  <c r="F2617" i="5"/>
  <c r="F2636" i="5"/>
  <c r="F2604" i="5"/>
  <c r="F2567" i="5"/>
  <c r="AA204" i="17"/>
  <c r="X204" i="17"/>
  <c r="AB282" i="17"/>
  <c r="AA282" i="17"/>
  <c r="Z171" i="17"/>
  <c r="V171" i="17"/>
  <c r="AE171" i="17"/>
  <c r="AF171" i="17"/>
  <c r="AA171" i="17"/>
  <c r="AD173" i="17"/>
  <c r="X173" i="17"/>
  <c r="AB36" i="17"/>
  <c r="V36" i="17"/>
  <c r="L28" i="44" s="1"/>
  <c r="F2728" i="5"/>
  <c r="F2623" i="5"/>
  <c r="F2629" i="5"/>
  <c r="F2767" i="5"/>
  <c r="F2761" i="5"/>
  <c r="F2756" i="5"/>
  <c r="F2751" i="5"/>
  <c r="F2745" i="5"/>
  <c r="F2713" i="5"/>
  <c r="F1863" i="5"/>
  <c r="F2684" i="5"/>
  <c r="F2697" i="5"/>
  <c r="F2654" i="5"/>
  <c r="F2672" i="5"/>
  <c r="F2659" i="5"/>
  <c r="F2685" i="5"/>
  <c r="F2768" i="5"/>
  <c r="F2763" i="5"/>
  <c r="F2757" i="5"/>
  <c r="F2752" i="5"/>
  <c r="F2747" i="5"/>
  <c r="F2733" i="5"/>
  <c r="AB243" i="17"/>
  <c r="W243" i="17"/>
  <c r="AE153" i="17"/>
  <c r="O83" i="16"/>
  <c r="AF255" i="17"/>
  <c r="K255" i="17" s="1"/>
  <c r="I219" i="30"/>
  <c r="AC40" i="17"/>
  <c r="K40" i="17" s="1"/>
  <c r="AF35" i="17"/>
  <c r="U35" i="17"/>
  <c r="K27" i="44" s="1"/>
  <c r="I209" i="30"/>
  <c r="I167" i="35"/>
  <c r="AD35" i="17"/>
  <c r="I462" i="37"/>
  <c r="I503" i="37" s="1"/>
  <c r="R709" i="37" s="1"/>
  <c r="R203" i="32"/>
  <c r="N129" i="44" s="1"/>
  <c r="G203" i="32"/>
  <c r="G85" i="2"/>
  <c r="N131" i="37"/>
  <c r="S87" i="44" s="1"/>
  <c r="G131" i="37"/>
  <c r="J652" i="32"/>
  <c r="O593" i="37"/>
  <c r="J593" i="32"/>
  <c r="N109" i="39"/>
  <c r="N181" i="39" s="1"/>
  <c r="N105" i="39"/>
  <c r="P161" i="31"/>
  <c r="M107" i="44" s="1"/>
  <c r="G161" i="31"/>
  <c r="AA123" i="17"/>
  <c r="V123" i="17"/>
  <c r="AC123" i="17"/>
  <c r="I127" i="2"/>
  <c r="I127" i="34"/>
  <c r="I127" i="30"/>
  <c r="I127" i="36"/>
  <c r="Y123" i="17"/>
  <c r="I127" i="33"/>
  <c r="AF123" i="17"/>
  <c r="W123" i="17"/>
  <c r="AB123" i="17"/>
  <c r="Z123" i="17"/>
  <c r="I127" i="39"/>
  <c r="AC304" i="17"/>
  <c r="I482" i="34"/>
  <c r="Y304" i="17"/>
  <c r="Y293" i="17" s="1"/>
  <c r="I482" i="39"/>
  <c r="I482" i="2"/>
  <c r="I482" i="33"/>
  <c r="I482" i="38"/>
  <c r="I503" i="38" s="1"/>
  <c r="R709" i="38" s="1"/>
  <c r="Z304" i="17"/>
  <c r="Z293" i="17" s="1"/>
  <c r="W304" i="17"/>
  <c r="I261" i="37"/>
  <c r="I261" i="34"/>
  <c r="I261" i="38"/>
  <c r="I261" i="30"/>
  <c r="I261" i="36"/>
  <c r="I261" i="40"/>
  <c r="I261" i="2"/>
  <c r="I261" i="32"/>
  <c r="I261" i="35"/>
  <c r="I261" i="33"/>
  <c r="I261" i="39"/>
  <c r="I261" i="31"/>
  <c r="U223" i="17"/>
  <c r="AC223" i="17"/>
  <c r="Z223" i="17"/>
  <c r="AE223" i="17"/>
  <c r="X326" i="17"/>
  <c r="AF326" i="17"/>
  <c r="AC326" i="17"/>
  <c r="V326" i="17"/>
  <c r="Y326" i="17"/>
  <c r="W326" i="17"/>
  <c r="W296" i="17"/>
  <c r="AA296" i="17"/>
  <c r="AC296" i="17"/>
  <c r="V296" i="17"/>
  <c r="U296" i="17"/>
  <c r="AF296" i="17"/>
  <c r="X296" i="17"/>
  <c r="I443" i="30"/>
  <c r="I443" i="32"/>
  <c r="I443" i="36"/>
  <c r="I443" i="2"/>
  <c r="I443" i="35"/>
  <c r="I443" i="39"/>
  <c r="U289" i="17"/>
  <c r="Z289" i="17"/>
  <c r="I443" i="33"/>
  <c r="I443" i="34"/>
  <c r="I443" i="40"/>
  <c r="I443" i="38"/>
  <c r="I443" i="37"/>
  <c r="I443" i="31"/>
  <c r="AB289" i="17"/>
  <c r="AC289" i="17"/>
  <c r="J355" i="2"/>
  <c r="K220" i="44" s="1"/>
  <c r="S199" i="38"/>
  <c r="S199" i="2"/>
  <c r="G530" i="30"/>
  <c r="Q199" i="30"/>
  <c r="G117" i="33"/>
  <c r="N121" i="37"/>
  <c r="S82" i="44" s="1"/>
  <c r="G341" i="2"/>
  <c r="G341" i="39"/>
  <c r="J341" i="39"/>
  <c r="U213" i="44" s="1"/>
  <c r="G203" i="34"/>
  <c r="R203" i="34"/>
  <c r="P129" i="44" s="1"/>
  <c r="R203" i="2"/>
  <c r="K129" i="44" s="1"/>
  <c r="G203" i="2"/>
  <c r="G203" i="39"/>
  <c r="R203" i="37"/>
  <c r="S129" i="44" s="1"/>
  <c r="G203" i="37"/>
  <c r="P42" i="44"/>
  <c r="P41" i="44" s="1"/>
  <c r="K50" i="17"/>
  <c r="Z49" i="17"/>
  <c r="V42" i="44"/>
  <c r="V41" i="44" s="1"/>
  <c r="AF49" i="17"/>
  <c r="K19" i="44"/>
  <c r="K33" i="44"/>
  <c r="I33" i="44" s="1"/>
  <c r="U32" i="44"/>
  <c r="L43" i="44"/>
  <c r="K113" i="17"/>
  <c r="K237" i="17"/>
  <c r="O237" i="17" s="1"/>
  <c r="Q237" i="17" s="1"/>
  <c r="K297" i="17"/>
  <c r="O297" i="17" s="1"/>
  <c r="Q297" i="17" s="1"/>
  <c r="AB293" i="17"/>
  <c r="K327" i="17"/>
  <c r="O327" i="17" s="1"/>
  <c r="Q327" i="17" s="1"/>
  <c r="K215" i="17"/>
  <c r="O215" i="17" s="1"/>
  <c r="Q215" i="17" s="1"/>
  <c r="R203" i="39"/>
  <c r="U129" i="44" s="1"/>
  <c r="J652" i="39"/>
  <c r="J652" i="36"/>
  <c r="J652" i="40"/>
  <c r="G652" i="40"/>
  <c r="G209" i="2"/>
  <c r="R209" i="2"/>
  <c r="K132" i="44" s="1"/>
  <c r="G203" i="38"/>
  <c r="R203" i="38"/>
  <c r="T129" i="44" s="1"/>
  <c r="G121" i="40"/>
  <c r="N121" i="40"/>
  <c r="V82" i="44" s="1"/>
  <c r="G121" i="39"/>
  <c r="N121" i="39"/>
  <c r="U82" i="44" s="1"/>
  <c r="P159" i="39"/>
  <c r="U106" i="44" s="1"/>
  <c r="G159" i="39"/>
  <c r="G341" i="32"/>
  <c r="K160" i="17"/>
  <c r="K318" i="17"/>
  <c r="N99" i="38"/>
  <c r="T71" i="44" s="1"/>
  <c r="G99" i="38"/>
  <c r="G482" i="32"/>
  <c r="J482" i="32"/>
  <c r="N290" i="44" s="1"/>
  <c r="G157" i="31"/>
  <c r="K299" i="17"/>
  <c r="O299" i="17" s="1"/>
  <c r="Q299" i="17" s="1"/>
  <c r="P107" i="44"/>
  <c r="R203" i="30"/>
  <c r="L129" i="44" s="1"/>
  <c r="AA49" i="17"/>
  <c r="Q43" i="44"/>
  <c r="Q41" i="44" s="1"/>
  <c r="K126" i="17"/>
  <c r="O126" i="17" s="1"/>
  <c r="Q126" i="17" s="1"/>
  <c r="O593" i="31"/>
  <c r="P157" i="38"/>
  <c r="T105" i="44" s="1"/>
  <c r="G203" i="30"/>
  <c r="Q305" i="17"/>
  <c r="P305" i="17"/>
  <c r="N131" i="40"/>
  <c r="V87" i="44" s="1"/>
  <c r="G131" i="40"/>
  <c r="K303" i="17"/>
  <c r="O303" i="17" s="1"/>
  <c r="Q303" i="17" s="1"/>
  <c r="R219" i="39"/>
  <c r="U137" i="44" s="1"/>
  <c r="G219" i="39"/>
  <c r="O121" i="17"/>
  <c r="Q121" i="17" s="1"/>
  <c r="K139" i="44"/>
  <c r="K200" i="17"/>
  <c r="O200" i="17" s="1"/>
  <c r="Q200" i="17" s="1"/>
  <c r="K220" i="17"/>
  <c r="O220" i="17" s="1"/>
  <c r="Q220" i="17" s="1"/>
  <c r="K43" i="17"/>
  <c r="T41" i="44"/>
  <c r="I353" i="31"/>
  <c r="I353" i="34"/>
  <c r="I349" i="38"/>
  <c r="I349" i="33"/>
  <c r="I439" i="33"/>
  <c r="I439" i="2"/>
  <c r="I439" i="31"/>
  <c r="I557" i="36"/>
  <c r="I557" i="35"/>
  <c r="I557" i="38"/>
  <c r="I557" i="31"/>
  <c r="I557" i="34"/>
  <c r="I557" i="32"/>
  <c r="J557" i="32" s="1"/>
  <c r="I371" i="32"/>
  <c r="I371" i="40"/>
  <c r="I371" i="39"/>
  <c r="I488" i="39"/>
  <c r="I488" i="35"/>
  <c r="M81" i="16"/>
  <c r="S81" i="16"/>
  <c r="O81" i="16"/>
  <c r="Q81" i="16"/>
  <c r="V81" i="16"/>
  <c r="I34" i="40"/>
  <c r="I34" i="2"/>
  <c r="I34" i="36"/>
  <c r="I377" i="36"/>
  <c r="I377" i="32"/>
  <c r="I377" i="39"/>
  <c r="I298" i="34"/>
  <c r="I298" i="40"/>
  <c r="I298" i="36"/>
  <c r="K199" i="34"/>
  <c r="AC156" i="17"/>
  <c r="I353" i="38"/>
  <c r="J656" i="40"/>
  <c r="G466" i="35"/>
  <c r="J466" i="35"/>
  <c r="Q282" i="44" s="1"/>
  <c r="J466" i="39"/>
  <c r="U282" i="44" s="1"/>
  <c r="G466" i="39"/>
  <c r="R195" i="35"/>
  <c r="Q126" i="44" s="1"/>
  <c r="Q125" i="44" s="1"/>
  <c r="I199" i="35"/>
  <c r="G195" i="35"/>
  <c r="K593" i="33"/>
  <c r="M593" i="33"/>
  <c r="M593" i="39"/>
  <c r="R195" i="33"/>
  <c r="O126" i="44" s="1"/>
  <c r="N97" i="36"/>
  <c r="R70" i="44" s="1"/>
  <c r="G97" i="36"/>
  <c r="N231" i="38"/>
  <c r="N234" i="38" s="1"/>
  <c r="T77" i="44"/>
  <c r="K152" i="17"/>
  <c r="O152" i="17" s="1"/>
  <c r="U27" i="44"/>
  <c r="AE49" i="17"/>
  <c r="K175" i="17"/>
  <c r="G20" i="40"/>
  <c r="G462" i="39"/>
  <c r="J462" i="39"/>
  <c r="U280" i="44" s="1"/>
  <c r="G99" i="30"/>
  <c r="N99" i="30"/>
  <c r="L71" i="44" s="1"/>
  <c r="P593" i="39"/>
  <c r="I199" i="33"/>
  <c r="U43" i="44"/>
  <c r="U41" i="44" s="1"/>
  <c r="I367" i="39"/>
  <c r="I367" i="40"/>
  <c r="I367" i="2"/>
  <c r="I367" i="33"/>
  <c r="I431" i="38"/>
  <c r="I111" i="31"/>
  <c r="I111" i="2"/>
  <c r="I99" i="33"/>
  <c r="I349" i="31"/>
  <c r="M61" i="38"/>
  <c r="Q61" i="2"/>
  <c r="O61" i="2"/>
  <c r="L135" i="32"/>
  <c r="R199" i="38"/>
  <c r="T126" i="44"/>
  <c r="T125" i="44" s="1"/>
  <c r="M593" i="31"/>
  <c r="G593" i="30"/>
  <c r="R195" i="36"/>
  <c r="M593" i="38"/>
  <c r="K593" i="38"/>
  <c r="J652" i="37"/>
  <c r="G101" i="33"/>
  <c r="N101" i="33"/>
  <c r="O72" i="44" s="1"/>
  <c r="J553" i="32"/>
  <c r="J593" i="34"/>
  <c r="P593" i="38"/>
  <c r="O247" i="17"/>
  <c r="G131" i="31"/>
  <c r="G484" i="2"/>
  <c r="G99" i="39"/>
  <c r="M41" i="44"/>
  <c r="R593" i="34"/>
  <c r="P593" i="36"/>
  <c r="G652" i="30"/>
  <c r="I199" i="36"/>
  <c r="K41" i="44"/>
  <c r="G157" i="33"/>
  <c r="P29" i="44"/>
  <c r="O35" i="44"/>
  <c r="G97" i="2"/>
  <c r="R205" i="37"/>
  <c r="S130" i="44" s="1"/>
  <c r="G121" i="35"/>
  <c r="N121" i="35"/>
  <c r="Q82" i="44" s="1"/>
  <c r="P145" i="35"/>
  <c r="N121" i="38"/>
  <c r="T82" i="44" s="1"/>
  <c r="G121" i="38"/>
  <c r="G117" i="2"/>
  <c r="N117" i="2"/>
  <c r="K80" i="44" s="1"/>
  <c r="P171" i="37"/>
  <c r="S112" i="44" s="1"/>
  <c r="G171" i="37"/>
  <c r="N97" i="30"/>
  <c r="L70" i="44" s="1"/>
  <c r="G97" i="30"/>
  <c r="G510" i="31"/>
  <c r="J510" i="31"/>
  <c r="J433" i="37"/>
  <c r="S249" i="44" s="1"/>
  <c r="G433" i="37"/>
  <c r="G526" i="2"/>
  <c r="J526" i="2"/>
  <c r="L87" i="40"/>
  <c r="V58" i="44" s="1"/>
  <c r="G87" i="40"/>
  <c r="J425" i="31"/>
  <c r="M245" i="44" s="1"/>
  <c r="S199" i="37"/>
  <c r="P199" i="38"/>
  <c r="J381" i="30"/>
  <c r="L233" i="44" s="1"/>
  <c r="AC162" i="17"/>
  <c r="G365" i="37"/>
  <c r="J445" i="40"/>
  <c r="V255" i="44" s="1"/>
  <c r="G383" i="34"/>
  <c r="G375" i="35"/>
  <c r="J355" i="30"/>
  <c r="L220" i="44" s="1"/>
  <c r="N131" i="34"/>
  <c r="P87" i="44" s="1"/>
  <c r="G524" i="35"/>
  <c r="G462" i="32"/>
  <c r="Q199" i="38"/>
  <c r="O185" i="30"/>
  <c r="M92" i="2"/>
  <c r="K591" i="35"/>
  <c r="J591" i="30"/>
  <c r="R591" i="35"/>
  <c r="N591" i="35"/>
  <c r="J466" i="36"/>
  <c r="R282" i="44" s="1"/>
  <c r="N593" i="35"/>
  <c r="G593" i="35"/>
  <c r="J593" i="35"/>
  <c r="K593" i="35"/>
  <c r="R593" i="35"/>
  <c r="Q593" i="40"/>
  <c r="S593" i="40"/>
  <c r="R593" i="40"/>
  <c r="K593" i="40"/>
  <c r="O593" i="40"/>
  <c r="S593" i="37"/>
  <c r="L593" i="37"/>
  <c r="N593" i="37"/>
  <c r="G593" i="37"/>
  <c r="Q593" i="37"/>
  <c r="K593" i="37"/>
  <c r="G593" i="39"/>
  <c r="O593" i="39"/>
  <c r="Q593" i="39"/>
  <c r="L593" i="39"/>
  <c r="K593" i="39"/>
  <c r="R593" i="39"/>
  <c r="O593" i="33"/>
  <c r="L593" i="33"/>
  <c r="N593" i="33"/>
  <c r="P593" i="33"/>
  <c r="G593" i="33"/>
  <c r="M593" i="32"/>
  <c r="K593" i="32"/>
  <c r="R593" i="32"/>
  <c r="O593" i="32"/>
  <c r="G593" i="32"/>
  <c r="V77" i="44"/>
  <c r="N231" i="40"/>
  <c r="N234" i="40" s="1"/>
  <c r="K313" i="17"/>
  <c r="O313" i="17" s="1"/>
  <c r="Q313" i="17" s="1"/>
  <c r="G476" i="38"/>
  <c r="P270" i="17"/>
  <c r="N231" i="39"/>
  <c r="N234" i="39" s="1"/>
  <c r="S593" i="35"/>
  <c r="L593" i="35"/>
  <c r="N593" i="32"/>
  <c r="N593" i="39"/>
  <c r="M593" i="40"/>
  <c r="L593" i="40"/>
  <c r="J652" i="38"/>
  <c r="O105" i="44"/>
  <c r="K322" i="17"/>
  <c r="O322" i="17" s="1"/>
  <c r="Q322" i="17" s="1"/>
  <c r="R195" i="31"/>
  <c r="G195" i="31"/>
  <c r="J553" i="2"/>
  <c r="Q593" i="33"/>
  <c r="R593" i="37"/>
  <c r="P593" i="37"/>
  <c r="P593" i="35"/>
  <c r="S593" i="32"/>
  <c r="L593" i="32"/>
  <c r="S593" i="39"/>
  <c r="G593" i="40"/>
  <c r="J476" i="38"/>
  <c r="T287" i="44" s="1"/>
  <c r="I199" i="37"/>
  <c r="R195" i="37"/>
  <c r="G195" i="37"/>
  <c r="L20" i="40"/>
  <c r="U19" i="44"/>
  <c r="K27" i="17"/>
  <c r="N41" i="44"/>
  <c r="J650" i="35"/>
  <c r="G650" i="35"/>
  <c r="R209" i="37"/>
  <c r="S132" i="44" s="1"/>
  <c r="Q234" i="33"/>
  <c r="S185" i="2"/>
  <c r="I271" i="30"/>
  <c r="I271" i="33"/>
  <c r="I271" i="2"/>
  <c r="I271" i="38"/>
  <c r="I271" i="35"/>
  <c r="I271" i="39"/>
  <c r="I83" i="31"/>
  <c r="I83" i="33"/>
  <c r="I83" i="2"/>
  <c r="I83" i="34"/>
  <c r="I83" i="40"/>
  <c r="I83" i="39"/>
  <c r="I83" i="37"/>
  <c r="I83" i="35"/>
  <c r="I83" i="36"/>
  <c r="I83" i="38"/>
  <c r="I83" i="30"/>
  <c r="I83" i="32"/>
  <c r="X123" i="17"/>
  <c r="I427" i="38"/>
  <c r="I427" i="33"/>
  <c r="J185" i="35"/>
  <c r="I89" i="39"/>
  <c r="I89" i="33"/>
  <c r="I89" i="30"/>
  <c r="I89" i="34"/>
  <c r="I89" i="40"/>
  <c r="I89" i="36"/>
  <c r="I89" i="32"/>
  <c r="I89" i="38"/>
  <c r="I89" i="31"/>
  <c r="I89" i="2"/>
  <c r="I89" i="35"/>
  <c r="I89" i="37"/>
  <c r="Z169" i="17"/>
  <c r="I423" i="37"/>
  <c r="I423" i="31"/>
  <c r="I423" i="33"/>
  <c r="I423" i="38"/>
  <c r="I423" i="2"/>
  <c r="I423" i="35"/>
  <c r="I423" i="39"/>
  <c r="L199" i="35"/>
  <c r="S185" i="31"/>
  <c r="Q185" i="35"/>
  <c r="P92" i="39"/>
  <c r="S234" i="40"/>
  <c r="K199" i="30"/>
  <c r="J185" i="30"/>
  <c r="L234" i="35"/>
  <c r="L199" i="40"/>
  <c r="R595" i="36"/>
  <c r="Q595" i="36"/>
  <c r="S595" i="36"/>
  <c r="L595" i="36"/>
  <c r="N595" i="36"/>
  <c r="O595" i="36"/>
  <c r="M105" i="44"/>
  <c r="J595" i="36"/>
  <c r="J652" i="31"/>
  <c r="G195" i="34"/>
  <c r="R195" i="34"/>
  <c r="N123" i="35"/>
  <c r="Q83" i="44" s="1"/>
  <c r="G123" i="35"/>
  <c r="O108" i="17"/>
  <c r="Q593" i="31"/>
  <c r="O593" i="36"/>
  <c r="O593" i="30"/>
  <c r="G203" i="33"/>
  <c r="N97" i="2"/>
  <c r="K70" i="44" s="1"/>
  <c r="O147" i="17"/>
  <c r="G195" i="38"/>
  <c r="I199" i="38"/>
  <c r="R203" i="35"/>
  <c r="Q129" i="44" s="1"/>
  <c r="G203" i="35"/>
  <c r="G591" i="2"/>
  <c r="L591" i="2"/>
  <c r="L85" i="31"/>
  <c r="G131" i="30"/>
  <c r="R185" i="31"/>
  <c r="I363" i="39"/>
  <c r="I363" i="37"/>
  <c r="I363" i="31"/>
  <c r="I363" i="2"/>
  <c r="I363" i="36"/>
  <c r="I363" i="38"/>
  <c r="I269" i="2"/>
  <c r="I269" i="31"/>
  <c r="I269" i="35"/>
  <c r="I269" i="39"/>
  <c r="G269" i="39" s="1"/>
  <c r="I269" i="37"/>
  <c r="I269" i="40"/>
  <c r="I269" i="36"/>
  <c r="I265" i="39"/>
  <c r="I265" i="40"/>
  <c r="R265" i="40" s="1"/>
  <c r="I265" i="38"/>
  <c r="I265" i="34"/>
  <c r="I427" i="32"/>
  <c r="J427" i="32" s="1"/>
  <c r="I427" i="31"/>
  <c r="I427" i="2"/>
  <c r="I427" i="35"/>
  <c r="I427" i="30"/>
  <c r="I427" i="34"/>
  <c r="I427" i="40"/>
  <c r="G427" i="40" s="1"/>
  <c r="I427" i="39"/>
  <c r="I484" i="30"/>
  <c r="I85" i="30"/>
  <c r="I85" i="39"/>
  <c r="I85" i="38"/>
  <c r="L85" i="38" s="1"/>
  <c r="I85" i="40"/>
  <c r="I433" i="40"/>
  <c r="I433" i="34"/>
  <c r="I433" i="38"/>
  <c r="I433" i="33"/>
  <c r="J433" i="33" s="1"/>
  <c r="I433" i="39"/>
  <c r="I433" i="2"/>
  <c r="I433" i="36"/>
  <c r="I433" i="30"/>
  <c r="I433" i="32"/>
  <c r="I369" i="31"/>
  <c r="I369" i="32"/>
  <c r="I369" i="30"/>
  <c r="I369" i="39"/>
  <c r="I369" i="2"/>
  <c r="I369" i="38"/>
  <c r="I369" i="40"/>
  <c r="I308" i="2"/>
  <c r="I308" i="30"/>
  <c r="I470" i="34"/>
  <c r="I470" i="35"/>
  <c r="I470" i="32"/>
  <c r="I503" i="32" s="1"/>
  <c r="R709" i="32" s="1"/>
  <c r="I470" i="33"/>
  <c r="I470" i="36"/>
  <c r="O185" i="2"/>
  <c r="M185" i="35"/>
  <c r="K234" i="30"/>
  <c r="L81" i="16"/>
  <c r="Q199" i="31"/>
  <c r="J199" i="39"/>
  <c r="L153" i="40"/>
  <c r="G183" i="30"/>
  <c r="P183" i="30"/>
  <c r="G401" i="30"/>
  <c r="J401" i="30"/>
  <c r="G542" i="30"/>
  <c r="J542" i="30"/>
  <c r="I85" i="34"/>
  <c r="I85" i="35"/>
  <c r="J403" i="40"/>
  <c r="R227" i="38"/>
  <c r="N107" i="38"/>
  <c r="N103" i="2"/>
  <c r="K73" i="44" s="1"/>
  <c r="R213" i="36"/>
  <c r="R134" i="44" s="1"/>
  <c r="N115" i="39"/>
  <c r="U79" i="44" s="1"/>
  <c r="G151" i="35"/>
  <c r="P593" i="34"/>
  <c r="Q593" i="34"/>
  <c r="S593" i="34"/>
  <c r="R593" i="31"/>
  <c r="J593" i="31"/>
  <c r="K593" i="31"/>
  <c r="Q593" i="36"/>
  <c r="R593" i="36"/>
  <c r="S593" i="30"/>
  <c r="R593" i="30"/>
  <c r="J593" i="30"/>
  <c r="O593" i="38"/>
  <c r="J593" i="38"/>
  <c r="S593" i="38"/>
  <c r="P29" i="70"/>
  <c r="W29" i="70" s="1"/>
  <c r="AD29" i="70" s="1"/>
  <c r="J652" i="35"/>
  <c r="J652" i="34"/>
  <c r="K265" i="17"/>
  <c r="K593" i="34"/>
  <c r="O593" i="34"/>
  <c r="G593" i="34"/>
  <c r="S593" i="31"/>
  <c r="L593" i="31"/>
  <c r="J593" i="36"/>
  <c r="K593" i="36"/>
  <c r="N593" i="36"/>
  <c r="M593" i="30"/>
  <c r="K593" i="30"/>
  <c r="P593" i="30"/>
  <c r="R593" i="38"/>
  <c r="N593" i="38"/>
  <c r="J652" i="33"/>
  <c r="M72" i="44"/>
  <c r="P161" i="37"/>
  <c r="K319" i="17"/>
  <c r="P155" i="17"/>
  <c r="I17" i="44"/>
  <c r="G101" i="34"/>
  <c r="G101" i="32"/>
  <c r="N101" i="32"/>
  <c r="N72" i="44" s="1"/>
  <c r="N101" i="39"/>
  <c r="G101" i="39"/>
  <c r="P157" i="35"/>
  <c r="N593" i="34"/>
  <c r="L593" i="34"/>
  <c r="N593" i="31"/>
  <c r="S593" i="36"/>
  <c r="M593" i="36"/>
  <c r="L593" i="30"/>
  <c r="N593" i="30"/>
  <c r="L593" i="38"/>
  <c r="Q593" i="38"/>
  <c r="N101" i="34"/>
  <c r="P268" i="17"/>
  <c r="J591" i="2"/>
  <c r="O591" i="2"/>
  <c r="R591" i="2"/>
  <c r="K314" i="17"/>
  <c r="J482" i="37"/>
  <c r="I199" i="34"/>
  <c r="G123" i="31"/>
  <c r="K280" i="17"/>
  <c r="K207" i="17"/>
  <c r="N123" i="31"/>
  <c r="M83" i="44" s="1"/>
  <c r="R185" i="33"/>
  <c r="G470" i="39"/>
  <c r="Q185" i="38"/>
  <c r="N123" i="34"/>
  <c r="P83" i="44" s="1"/>
  <c r="O199" i="36"/>
  <c r="N97" i="35"/>
  <c r="Q70" i="44" s="1"/>
  <c r="R92" i="40"/>
  <c r="O153" i="36"/>
  <c r="I345" i="31"/>
  <c r="I345" i="2"/>
  <c r="I345" i="38"/>
  <c r="I345" i="33"/>
  <c r="I345" i="35"/>
  <c r="I345" i="39"/>
  <c r="I345" i="36"/>
  <c r="I209" i="34"/>
  <c r="I209" i="36"/>
  <c r="I209" i="35"/>
  <c r="I209" i="40"/>
  <c r="I209" i="33"/>
  <c r="I387" i="31"/>
  <c r="I387" i="36"/>
  <c r="I387" i="39"/>
  <c r="I387" i="35"/>
  <c r="I353" i="32"/>
  <c r="I353" i="36"/>
  <c r="I353" i="33"/>
  <c r="I353" i="2"/>
  <c r="I353" i="40"/>
  <c r="S75" i="16"/>
  <c r="I105" i="40"/>
  <c r="T77" i="16"/>
  <c r="S77" i="16"/>
  <c r="N77" i="16"/>
  <c r="I26" i="39"/>
  <c r="I26" i="32"/>
  <c r="I26" i="2"/>
  <c r="U77" i="16"/>
  <c r="R77" i="16"/>
  <c r="Q77" i="16"/>
  <c r="L77" i="16"/>
  <c r="V77" i="16"/>
  <c r="I265" i="35"/>
  <c r="I265" i="2"/>
  <c r="I265" i="37"/>
  <c r="I349" i="40"/>
  <c r="I349" i="36"/>
  <c r="I439" i="34"/>
  <c r="I439" i="35"/>
  <c r="I439" i="39"/>
  <c r="I439" i="30"/>
  <c r="I383" i="40"/>
  <c r="I383" i="30"/>
  <c r="I383" i="39"/>
  <c r="I383" i="36"/>
  <c r="I383" i="32"/>
  <c r="I383" i="31"/>
  <c r="I308" i="33"/>
  <c r="I259" i="36"/>
  <c r="I259" i="37"/>
  <c r="I259" i="33"/>
  <c r="O591" i="35"/>
  <c r="M591" i="35"/>
  <c r="S591" i="35"/>
  <c r="R289" i="38"/>
  <c r="I219" i="35"/>
  <c r="I157" i="36"/>
  <c r="S595" i="37"/>
  <c r="K595" i="36"/>
  <c r="M595" i="36"/>
  <c r="U1881" i="5"/>
  <c r="S1882" i="5"/>
  <c r="S1883" i="5" s="1"/>
  <c r="S1884" i="5" s="1"/>
  <c r="S1885" i="5" s="1"/>
  <c r="S1886" i="5" s="1"/>
  <c r="S1887" i="5" s="1"/>
  <c r="S1888" i="5" s="1"/>
  <c r="S1889" i="5" s="1"/>
  <c r="S1890" i="5" s="1"/>
  <c r="S1891" i="5" s="1"/>
  <c r="S1892" i="5" s="1"/>
  <c r="S1893" i="5" s="1"/>
  <c r="S1894" i="5" s="1"/>
  <c r="S1895" i="5" s="1"/>
  <c r="S1896" i="5" s="1"/>
  <c r="S1897" i="5" s="1"/>
  <c r="S1898" i="5" s="1"/>
  <c r="S1899" i="5" s="1"/>
  <c r="S1900" i="5" s="1"/>
  <c r="S1901" i="5" s="1"/>
  <c r="S1902" i="5" s="1"/>
  <c r="S1903" i="5" s="1"/>
  <c r="S1904" i="5" s="1"/>
  <c r="S1905" i="5" s="1"/>
  <c r="S1906" i="5" s="1"/>
  <c r="S1907" i="5" s="1"/>
  <c r="S1908" i="5" s="1"/>
  <c r="S1909" i="5" s="1"/>
  <c r="S1910" i="5" s="1"/>
  <c r="S1911" i="5" s="1"/>
  <c r="S1912" i="5" s="1"/>
  <c r="S1913" i="5" s="1"/>
  <c r="S1914" i="5" s="1"/>
  <c r="S1915" i="5" s="1"/>
  <c r="S1916" i="5" s="1"/>
  <c r="S1917" i="5" s="1"/>
  <c r="S1918" i="5" s="1"/>
  <c r="S1919" i="5" s="1"/>
  <c r="S1920" i="5" s="1"/>
  <c r="S1921" i="5" s="1"/>
  <c r="S1922" i="5" s="1"/>
  <c r="S1923" i="5" s="1"/>
  <c r="S1924" i="5" s="1"/>
  <c r="S1925" i="5" s="1"/>
  <c r="S1926" i="5" s="1"/>
  <c r="S1927" i="5" s="1"/>
  <c r="S1928" i="5" s="1"/>
  <c r="S1929" i="5" s="1"/>
  <c r="S1930" i="5" s="1"/>
  <c r="S1931" i="5" s="1"/>
  <c r="S1932" i="5" s="1"/>
  <c r="S1933" i="5" s="1"/>
  <c r="S1934" i="5" s="1"/>
  <c r="S1935" i="5" s="1"/>
  <c r="S1936" i="5" s="1"/>
  <c r="S1937" i="5" s="1"/>
  <c r="S1938" i="5" s="1"/>
  <c r="S1939" i="5" s="1"/>
  <c r="S1940" i="5" s="1"/>
  <c r="S1941" i="5" s="1"/>
  <c r="S1942" i="5" s="1"/>
  <c r="S1943" i="5" s="1"/>
  <c r="S1944" i="5" s="1"/>
  <c r="S1945" i="5" s="1"/>
  <c r="S1946" i="5" s="1"/>
  <c r="S1947" i="5" s="1"/>
  <c r="S1948" i="5" s="1"/>
  <c r="S1949" i="5" s="1"/>
  <c r="S1950" i="5" s="1"/>
  <c r="S1951" i="5" s="1"/>
  <c r="S1952" i="5" s="1"/>
  <c r="S1953" i="5" s="1"/>
  <c r="S1954" i="5" s="1"/>
  <c r="S1955" i="5" s="1"/>
  <c r="S1956" i="5" s="1"/>
  <c r="S1957" i="5" s="1"/>
  <c r="S1958" i="5" s="1"/>
  <c r="S1959" i="5" s="1"/>
  <c r="S1960" i="5" s="1"/>
  <c r="S1961" i="5" s="1"/>
  <c r="S1962" i="5" s="1"/>
  <c r="S1963" i="5" s="1"/>
  <c r="S1964" i="5" s="1"/>
  <c r="S1965" i="5" s="1"/>
  <c r="S1966" i="5" s="1"/>
  <c r="S1967" i="5" s="1"/>
  <c r="S1968" i="5" s="1"/>
  <c r="S1969" i="5" s="1"/>
  <c r="S1970" i="5" s="1"/>
  <c r="S1971" i="5" s="1"/>
  <c r="S1972" i="5" s="1"/>
  <c r="S1973" i="5" s="1"/>
  <c r="S1974" i="5" s="1"/>
  <c r="S1975" i="5" s="1"/>
  <c r="S1976" i="5" s="1"/>
  <c r="S1977" i="5" s="1"/>
  <c r="S1978" i="5" s="1"/>
  <c r="S1979" i="5" s="1"/>
  <c r="S1980" i="5" s="1"/>
  <c r="S1981" i="5" s="1"/>
  <c r="S1982" i="5" s="1"/>
  <c r="S1983" i="5" s="1"/>
  <c r="S1984" i="5" s="1"/>
  <c r="S1985" i="5" s="1"/>
  <c r="S1986" i="5" s="1"/>
  <c r="S1987" i="5" s="1"/>
  <c r="S1988" i="5" s="1"/>
  <c r="S1989" i="5" s="1"/>
  <c r="S1990" i="5" s="1"/>
  <c r="S1991" i="5" s="1"/>
  <c r="S1992" i="5" s="1"/>
  <c r="S1993" i="5" s="1"/>
  <c r="S1994" i="5" s="1"/>
  <c r="S1995" i="5" s="1"/>
  <c r="S1996" i="5" s="1"/>
  <c r="S1997" i="5" s="1"/>
  <c r="S1998" i="5" s="1"/>
  <c r="S1999" i="5" s="1"/>
  <c r="S2000" i="5" s="1"/>
  <c r="S2001" i="5" s="1"/>
  <c r="S2002" i="5" s="1"/>
  <c r="S2003" i="5" s="1"/>
  <c r="S2004" i="5" s="1"/>
  <c r="S2005" i="5" s="1"/>
  <c r="S2006" i="5" s="1"/>
  <c r="S2007" i="5" s="1"/>
  <c r="S2008" i="5" s="1"/>
  <c r="S2009" i="5" s="1"/>
  <c r="S2010" i="5" s="1"/>
  <c r="S2011" i="5" s="1"/>
  <c r="S2012" i="5" s="1"/>
  <c r="S2013" i="5" s="1"/>
  <c r="S2014" i="5" s="1"/>
  <c r="S2015" i="5" s="1"/>
  <c r="S2016" i="5" s="1"/>
  <c r="S2017" i="5" s="1"/>
  <c r="S2018" i="5" s="1"/>
  <c r="S2019" i="5" s="1"/>
  <c r="S2020" i="5" s="1"/>
  <c r="S2021" i="5" s="1"/>
  <c r="S2022" i="5" s="1"/>
  <c r="S2023" i="5" s="1"/>
  <c r="S2024" i="5" s="1"/>
  <c r="S2025" i="5" s="1"/>
  <c r="S2026" i="5" s="1"/>
  <c r="S2027" i="5" s="1"/>
  <c r="S2028" i="5" s="1"/>
  <c r="S2029" i="5" s="1"/>
  <c r="S2030" i="5" s="1"/>
  <c r="S2031" i="5" s="1"/>
  <c r="S2032" i="5" s="1"/>
  <c r="S2033" i="5" s="1"/>
  <c r="S2034" i="5" s="1"/>
  <c r="S2035" i="5" s="1"/>
  <c r="S2036" i="5" s="1"/>
  <c r="S2037" i="5" s="1"/>
  <c r="S2038" i="5" s="1"/>
  <c r="S2039" i="5" s="1"/>
  <c r="S2040" i="5" s="1"/>
  <c r="S2041" i="5" s="1"/>
  <c r="S2042" i="5" s="1"/>
  <c r="S2043" i="5" s="1"/>
  <c r="S2044" i="5" s="1"/>
  <c r="S2045" i="5" s="1"/>
  <c r="S2046" i="5" s="1"/>
  <c r="S2047" i="5" s="1"/>
  <c r="S2048" i="5" s="1"/>
  <c r="S2049" i="5" s="1"/>
  <c r="S2050" i="5" s="1"/>
  <c r="S2051" i="5" s="1"/>
  <c r="S2052" i="5" s="1"/>
  <c r="S2053" i="5" s="1"/>
  <c r="S2054" i="5" s="1"/>
  <c r="S2055" i="5" s="1"/>
  <c r="S2056" i="5" s="1"/>
  <c r="S2057" i="5" s="1"/>
  <c r="S2058" i="5" s="1"/>
  <c r="S2059" i="5" s="1"/>
  <c r="S2060" i="5" s="1"/>
  <c r="S2061" i="5" s="1"/>
  <c r="S2062" i="5" s="1"/>
  <c r="S2063" i="5" s="1"/>
  <c r="S2064" i="5" s="1"/>
  <c r="S2065" i="5" s="1"/>
  <c r="S2066" i="5" s="1"/>
  <c r="S2067" i="5" s="1"/>
  <c r="S2068" i="5" s="1"/>
  <c r="S2069" i="5" s="1"/>
  <c r="S2070" i="5" s="1"/>
  <c r="S2071" i="5" s="1"/>
  <c r="S2072" i="5" s="1"/>
  <c r="S2073" i="5" s="1"/>
  <c r="S2074" i="5" s="1"/>
  <c r="S2075" i="5" s="1"/>
  <c r="S2076" i="5" s="1"/>
  <c r="S2077" i="5" s="1"/>
  <c r="S2078" i="5" s="1"/>
  <c r="S2079" i="5" s="1"/>
  <c r="S2080" i="5" s="1"/>
  <c r="S2081" i="5" s="1"/>
  <c r="S2082" i="5" s="1"/>
  <c r="S2083" i="5" s="1"/>
  <c r="S2084" i="5" s="1"/>
  <c r="S2085" i="5" s="1"/>
  <c r="S2086" i="5" s="1"/>
  <c r="S2087" i="5" s="1"/>
  <c r="S2088" i="5" s="1"/>
  <c r="S2089" i="5" s="1"/>
  <c r="S2090" i="5" s="1"/>
  <c r="S2091" i="5" s="1"/>
  <c r="S2092" i="5" s="1"/>
  <c r="S2093" i="5" s="1"/>
  <c r="S2094" i="5" s="1"/>
  <c r="S2095" i="5" s="1"/>
  <c r="S2096" i="5" s="1"/>
  <c r="S2097" i="5" s="1"/>
  <c r="S2098" i="5" s="1"/>
  <c r="S2099" i="5" s="1"/>
  <c r="S2100" i="5" s="1"/>
  <c r="S2101" i="5" s="1"/>
  <c r="S2102" i="5" s="1"/>
  <c r="S2103" i="5" s="1"/>
  <c r="S2104" i="5" s="1"/>
  <c r="S2105" i="5" s="1"/>
  <c r="S2106" i="5" s="1"/>
  <c r="S2107" i="5" s="1"/>
  <c r="S2108" i="5" s="1"/>
  <c r="S2109" i="5" s="1"/>
  <c r="S2110" i="5" s="1"/>
  <c r="S2111" i="5" s="1"/>
  <c r="S2112" i="5" s="1"/>
  <c r="S2113" i="5" s="1"/>
  <c r="S2114" i="5" s="1"/>
  <c r="S2115" i="5" s="1"/>
  <c r="S2116" i="5" s="1"/>
  <c r="S2117" i="5" s="1"/>
  <c r="S2118" i="5" s="1"/>
  <c r="S2119" i="5" s="1"/>
  <c r="S2120" i="5" s="1"/>
  <c r="S2121" i="5" s="1"/>
  <c r="S2122" i="5" s="1"/>
  <c r="S2123" i="5" s="1"/>
  <c r="S2124" i="5" s="1"/>
  <c r="S2125" i="5" s="1"/>
  <c r="S2126" i="5" s="1"/>
  <c r="S2127" i="5" s="1"/>
  <c r="S2128" i="5" s="1"/>
  <c r="S2129" i="5" s="1"/>
  <c r="S2130" i="5" s="1"/>
  <c r="S2131" i="5" s="1"/>
  <c r="S2132" i="5" s="1"/>
  <c r="S2133" i="5" s="1"/>
  <c r="S2134" i="5" s="1"/>
  <c r="S2135" i="5" s="1"/>
  <c r="S2136" i="5" s="1"/>
  <c r="S2137" i="5" s="1"/>
  <c r="S2138" i="5" s="1"/>
  <c r="S2139" i="5" s="1"/>
  <c r="S2140" i="5" s="1"/>
  <c r="S2141" i="5" s="1"/>
  <c r="S2142" i="5" s="1"/>
  <c r="S2143" i="5" s="1"/>
  <c r="S2144" i="5" s="1"/>
  <c r="S2145" i="5" s="1"/>
  <c r="S2146" i="5" s="1"/>
  <c r="S2147" i="5" s="1"/>
  <c r="S2148" i="5" s="1"/>
  <c r="S2149" i="5" s="1"/>
  <c r="S2150" i="5" s="1"/>
  <c r="S2151" i="5" s="1"/>
  <c r="S2152" i="5" s="1"/>
  <c r="S2153" i="5" s="1"/>
  <c r="S2154" i="5" s="1"/>
  <c r="S2155" i="5" s="1"/>
  <c r="S2156" i="5" s="1"/>
  <c r="S2157" i="5" s="1"/>
  <c r="S2158" i="5" s="1"/>
  <c r="S2159" i="5" s="1"/>
  <c r="S2160" i="5" s="1"/>
  <c r="S2161" i="5" s="1"/>
  <c r="S2162" i="5" s="1"/>
  <c r="S2163" i="5" s="1"/>
  <c r="S2164" i="5" s="1"/>
  <c r="S2165" i="5" s="1"/>
  <c r="S2166" i="5" s="1"/>
  <c r="S2167" i="5" s="1"/>
  <c r="S2168" i="5" s="1"/>
  <c r="S2169" i="5" s="1"/>
  <c r="S2170" i="5" s="1"/>
  <c r="S2171" i="5" s="1"/>
  <c r="S2172" i="5" s="1"/>
  <c r="S2173" i="5" s="1"/>
  <c r="S2174" i="5" s="1"/>
  <c r="S2175" i="5" s="1"/>
  <c r="S2176" i="5" s="1"/>
  <c r="S2177" i="5" s="1"/>
  <c r="S2178" i="5" s="1"/>
  <c r="S2179" i="5" s="1"/>
  <c r="S2180" i="5" s="1"/>
  <c r="S2181" i="5" s="1"/>
  <c r="S2182" i="5" s="1"/>
  <c r="S2183" i="5" s="1"/>
  <c r="S2184" i="5" s="1"/>
  <c r="S2185" i="5" s="1"/>
  <c r="S2186" i="5" s="1"/>
  <c r="S2187" i="5" s="1"/>
  <c r="S2188" i="5" s="1"/>
  <c r="S2189" i="5" s="1"/>
  <c r="S2190" i="5" s="1"/>
  <c r="S2191" i="5" s="1"/>
  <c r="S2192" i="5" s="1"/>
  <c r="S2193" i="5" s="1"/>
  <c r="S2194" i="5" s="1"/>
  <c r="S2195" i="5" s="1"/>
  <c r="S2196" i="5" s="1"/>
  <c r="S2197" i="5" s="1"/>
  <c r="S2198" i="5" s="1"/>
  <c r="S2199" i="5" s="1"/>
  <c r="S2200" i="5" s="1"/>
  <c r="S2201" i="5" s="1"/>
  <c r="S2202" i="5" s="1"/>
  <c r="S2203" i="5" s="1"/>
  <c r="S2204" i="5" s="1"/>
  <c r="S2205" i="5" s="1"/>
  <c r="S2206" i="5" s="1"/>
  <c r="S2207" i="5" s="1"/>
  <c r="S2208" i="5" s="1"/>
  <c r="S2209" i="5" s="1"/>
  <c r="S2210" i="5" s="1"/>
  <c r="S2211" i="5" s="1"/>
  <c r="S2212" i="5" s="1"/>
  <c r="S2213" i="5" s="1"/>
  <c r="S2214" i="5" s="1"/>
  <c r="S2215" i="5" s="1"/>
  <c r="S2216" i="5" s="1"/>
  <c r="S2217" i="5" s="1"/>
  <c r="S2218" i="5" s="1"/>
  <c r="S2219" i="5" s="1"/>
  <c r="S2220" i="5" s="1"/>
  <c r="S2221" i="5" s="1"/>
  <c r="S2222" i="5" s="1"/>
  <c r="S2223" i="5" s="1"/>
  <c r="S2224" i="5" s="1"/>
  <c r="S2225" i="5" s="1"/>
  <c r="S2226" i="5" s="1"/>
  <c r="S2227" i="5" s="1"/>
  <c r="S2228" i="5" s="1"/>
  <c r="S2229" i="5" s="1"/>
  <c r="S2230" i="5" s="1"/>
  <c r="S2231" i="5" s="1"/>
  <c r="S2232" i="5" s="1"/>
  <c r="S2233" i="5" s="1"/>
  <c r="S2234" i="5" s="1"/>
  <c r="S2235" i="5" s="1"/>
  <c r="S2236" i="5" s="1"/>
  <c r="S2237" i="5" s="1"/>
  <c r="S2238" i="5" s="1"/>
  <c r="S2239" i="5" s="1"/>
  <c r="S2240" i="5" s="1"/>
  <c r="S2241" i="5" s="1"/>
  <c r="S2242" i="5" s="1"/>
  <c r="S2243" i="5" s="1"/>
  <c r="S2244" i="5" s="1"/>
  <c r="S2245" i="5" s="1"/>
  <c r="S2246" i="5" s="1"/>
  <c r="S2247" i="5" s="1"/>
  <c r="S2248" i="5" s="1"/>
  <c r="S2249" i="5" s="1"/>
  <c r="S2250" i="5" s="1"/>
  <c r="S2251" i="5" s="1"/>
  <c r="S2252" i="5" s="1"/>
  <c r="S2253" i="5" s="1"/>
  <c r="S2254" i="5" s="1"/>
  <c r="S2255" i="5" s="1"/>
  <c r="S2256" i="5" s="1"/>
  <c r="S2257" i="5" s="1"/>
  <c r="S2258" i="5" s="1"/>
  <c r="S2259" i="5" s="1"/>
  <c r="S2260" i="5" s="1"/>
  <c r="S2261" i="5" s="1"/>
  <c r="S2262" i="5" s="1"/>
  <c r="S2263" i="5" s="1"/>
  <c r="S2264" i="5" s="1"/>
  <c r="S2265" i="5" s="1"/>
  <c r="S2266" i="5" s="1"/>
  <c r="S2267" i="5" s="1"/>
  <c r="S2268" i="5" s="1"/>
  <c r="S2269" i="5" s="1"/>
  <c r="S2270" i="5" s="1"/>
  <c r="S2271" i="5" s="1"/>
  <c r="S2272" i="5" s="1"/>
  <c r="S2273" i="5" s="1"/>
  <c r="S2274" i="5" s="1"/>
  <c r="S2275" i="5" s="1"/>
  <c r="S2276" i="5" s="1"/>
  <c r="S2277" i="5" s="1"/>
  <c r="S2278" i="5" s="1"/>
  <c r="S2279" i="5" s="1"/>
  <c r="S2280" i="5" s="1"/>
  <c r="S2281" i="5" s="1"/>
  <c r="S2282" i="5" s="1"/>
  <c r="S2283" i="5" s="1"/>
  <c r="S2284" i="5" s="1"/>
  <c r="S2285" i="5" s="1"/>
  <c r="S2286" i="5" s="1"/>
  <c r="S2287" i="5" s="1"/>
  <c r="S2288" i="5" s="1"/>
  <c r="S2289" i="5" s="1"/>
  <c r="S2290" i="5" s="1"/>
  <c r="S2291" i="5" s="1"/>
  <c r="S2292" i="5" s="1"/>
  <c r="S2293" i="5" s="1"/>
  <c r="S2294" i="5" s="1"/>
  <c r="S2295" i="5" s="1"/>
  <c r="S2296" i="5" s="1"/>
  <c r="S2297" i="5" s="1"/>
  <c r="S2298" i="5" s="1"/>
  <c r="S2299" i="5" s="1"/>
  <c r="S2300" i="5" s="1"/>
  <c r="S2301" i="5" s="1"/>
  <c r="S2302" i="5" s="1"/>
  <c r="S2303" i="5" s="1"/>
  <c r="S2304" i="5" s="1"/>
  <c r="S2305" i="5" s="1"/>
  <c r="S2306" i="5" s="1"/>
  <c r="S2307" i="5" s="1"/>
  <c r="S2308" i="5" s="1"/>
  <c r="S2309" i="5" s="1"/>
  <c r="S2310" i="5" s="1"/>
  <c r="S2311" i="5" s="1"/>
  <c r="S2312" i="5" s="1"/>
  <c r="S2313" i="5" s="1"/>
  <c r="S2314" i="5" s="1"/>
  <c r="S2315" i="5" s="1"/>
  <c r="S2316" i="5" s="1"/>
  <c r="S2317" i="5" s="1"/>
  <c r="S2318" i="5" s="1"/>
  <c r="S2319" i="5" s="1"/>
  <c r="S2320" i="5" s="1"/>
  <c r="S2321" i="5" s="1"/>
  <c r="S2322" i="5" s="1"/>
  <c r="S2323" i="5" s="1"/>
  <c r="S2324" i="5" s="1"/>
  <c r="S2325" i="5" s="1"/>
  <c r="S2326" i="5" s="1"/>
  <c r="S2327" i="5" s="1"/>
  <c r="S2328" i="5" s="1"/>
  <c r="S2329" i="5" s="1"/>
  <c r="S2330" i="5" s="1"/>
  <c r="S2331" i="5" s="1"/>
  <c r="S2332" i="5" s="1"/>
  <c r="S2333" i="5" s="1"/>
  <c r="S2334" i="5" s="1"/>
  <c r="S2335" i="5" s="1"/>
  <c r="S2336" i="5" s="1"/>
  <c r="S2337" i="5" s="1"/>
  <c r="S2338" i="5" s="1"/>
  <c r="S2339" i="5" s="1"/>
  <c r="S2340" i="5" s="1"/>
  <c r="S2341" i="5" s="1"/>
  <c r="S2342" i="5" s="1"/>
  <c r="S2343" i="5" s="1"/>
  <c r="S2344" i="5" s="1"/>
  <c r="S2345" i="5" s="1"/>
  <c r="S2346" i="5" s="1"/>
  <c r="S2347" i="5" s="1"/>
  <c r="S2348" i="5" s="1"/>
  <c r="S2349" i="5" s="1"/>
  <c r="S2350" i="5" s="1"/>
  <c r="S2351" i="5" s="1"/>
  <c r="S2352" i="5" s="1"/>
  <c r="S2353" i="5" s="1"/>
  <c r="S2354" i="5" s="1"/>
  <c r="S2355" i="5" s="1"/>
  <c r="S2356" i="5" s="1"/>
  <c r="S2357" i="5" s="1"/>
  <c r="S2358" i="5" s="1"/>
  <c r="S2359" i="5" s="1"/>
  <c r="S2360" i="5" s="1"/>
  <c r="S2361" i="5" s="1"/>
  <c r="S2362" i="5" s="1"/>
  <c r="S2363" i="5" s="1"/>
  <c r="S2364" i="5" s="1"/>
  <c r="S2365" i="5" s="1"/>
  <c r="S2366" i="5" s="1"/>
  <c r="S2367" i="5" s="1"/>
  <c r="S2368" i="5" s="1"/>
  <c r="S2369" i="5" s="1"/>
  <c r="S2370" i="5" s="1"/>
  <c r="S2371" i="5" s="1"/>
  <c r="S2372" i="5" s="1"/>
  <c r="S2373" i="5" s="1"/>
  <c r="S2374" i="5" s="1"/>
  <c r="S2375" i="5" s="1"/>
  <c r="S2376" i="5" s="1"/>
  <c r="S2377" i="5" s="1"/>
  <c r="S2378" i="5" s="1"/>
  <c r="S2379" i="5" s="1"/>
  <c r="S2380" i="5" s="1"/>
  <c r="S2381" i="5" s="1"/>
  <c r="S2382" i="5" s="1"/>
  <c r="S2383" i="5" s="1"/>
  <c r="S2384" i="5" s="1"/>
  <c r="S2385" i="5" s="1"/>
  <c r="S2386" i="5" s="1"/>
  <c r="S2387" i="5" s="1"/>
  <c r="S2388" i="5" s="1"/>
  <c r="S2389" i="5" s="1"/>
  <c r="S2390" i="5" s="1"/>
  <c r="S2391" i="5" s="1"/>
  <c r="S2392" i="5" s="1"/>
  <c r="S2393" i="5" s="1"/>
  <c r="S2394" i="5" s="1"/>
  <c r="S2395" i="5" s="1"/>
  <c r="S2396" i="5" s="1"/>
  <c r="S2397" i="5" s="1"/>
  <c r="S2398" i="5" s="1"/>
  <c r="S2399" i="5" s="1"/>
  <c r="S2400" i="5" s="1"/>
  <c r="S2401" i="5" s="1"/>
  <c r="S2402" i="5" s="1"/>
  <c r="S2403" i="5" s="1"/>
  <c r="S2404" i="5" s="1"/>
  <c r="S2405" i="5" s="1"/>
  <c r="S2406" i="5" s="1"/>
  <c r="S2407" i="5" s="1"/>
  <c r="S2408" i="5" s="1"/>
  <c r="S2409" i="5" s="1"/>
  <c r="S2410" i="5" s="1"/>
  <c r="S2411" i="5" s="1"/>
  <c r="S2412" i="5" s="1"/>
  <c r="S2413" i="5" s="1"/>
  <c r="S2414" i="5" s="1"/>
  <c r="S2415" i="5" s="1"/>
  <c r="S2416" i="5" s="1"/>
  <c r="S2417" i="5" s="1"/>
  <c r="S2418" i="5" s="1"/>
  <c r="S2419" i="5" s="1"/>
  <c r="S2420" i="5" s="1"/>
  <c r="S2421" i="5" s="1"/>
  <c r="S2422" i="5" s="1"/>
  <c r="S2423" i="5" s="1"/>
  <c r="S2424" i="5" s="1"/>
  <c r="S2425" i="5" s="1"/>
  <c r="S2426" i="5" s="1"/>
  <c r="S2427" i="5" s="1"/>
  <c r="S2428" i="5" s="1"/>
  <c r="S2429" i="5" s="1"/>
  <c r="S2430" i="5" s="1"/>
  <c r="S2431" i="5" s="1"/>
  <c r="S2432" i="5" s="1"/>
  <c r="S2433" i="5" s="1"/>
  <c r="S2434" i="5" s="1"/>
  <c r="S2435" i="5" s="1"/>
  <c r="S2436" i="5" s="1"/>
  <c r="S2437" i="5" s="1"/>
  <c r="S2438" i="5" s="1"/>
  <c r="S2439" i="5" s="1"/>
  <c r="S2440" i="5" s="1"/>
  <c r="S2441" i="5" s="1"/>
  <c r="S2442" i="5" s="1"/>
  <c r="S2443" i="5" s="1"/>
  <c r="S2444" i="5" s="1"/>
  <c r="S2445" i="5" s="1"/>
  <c r="S2446" i="5" s="1"/>
  <c r="S2447" i="5" s="1"/>
  <c r="S2448" i="5" s="1"/>
  <c r="S2449" i="5" s="1"/>
  <c r="S2450" i="5" s="1"/>
  <c r="S2451" i="5" s="1"/>
  <c r="S2452" i="5" s="1"/>
  <c r="S2453" i="5" s="1"/>
  <c r="S2454" i="5" s="1"/>
  <c r="S2455" i="5" s="1"/>
  <c r="S2456" i="5" s="1"/>
  <c r="S2457" i="5" s="1"/>
  <c r="S2458" i="5" s="1"/>
  <c r="S2459" i="5" s="1"/>
  <c r="S2460" i="5" s="1"/>
  <c r="S2461" i="5" s="1"/>
  <c r="S2462" i="5" s="1"/>
  <c r="S2463" i="5" s="1"/>
  <c r="S2464" i="5" s="1"/>
  <c r="S2465" i="5" s="1"/>
  <c r="S2466" i="5" s="1"/>
  <c r="S2467" i="5" s="1"/>
  <c r="S2468" i="5" s="1"/>
  <c r="S2469" i="5" s="1"/>
  <c r="S2470" i="5" s="1"/>
  <c r="S2471" i="5" s="1"/>
  <c r="S2472" i="5" s="1"/>
  <c r="S2473" i="5" s="1"/>
  <c r="S2474" i="5" s="1"/>
  <c r="S2475" i="5" s="1"/>
  <c r="S2476" i="5" s="1"/>
  <c r="S2477" i="5" s="1"/>
  <c r="S2478" i="5" s="1"/>
  <c r="S2479" i="5" s="1"/>
  <c r="S2480" i="5" s="1"/>
  <c r="S2481" i="5" s="1"/>
  <c r="S2482" i="5" s="1"/>
  <c r="S2483" i="5" s="1"/>
  <c r="S2484" i="5" s="1"/>
  <c r="S2485" i="5" s="1"/>
  <c r="S2486" i="5" s="1"/>
  <c r="S2487" i="5" s="1"/>
  <c r="S2488" i="5" s="1"/>
  <c r="S2489" i="5" s="1"/>
  <c r="S2490" i="5" s="1"/>
  <c r="S2491" i="5" s="1"/>
  <c r="S2492" i="5" s="1"/>
  <c r="S2493" i="5" s="1"/>
  <c r="S2494" i="5" s="1"/>
  <c r="S2495" i="5" s="1"/>
  <c r="S2496" i="5" s="1"/>
  <c r="S2497" i="5" s="1"/>
  <c r="S2498" i="5" s="1"/>
  <c r="S2499" i="5" s="1"/>
  <c r="S2500" i="5" s="1"/>
  <c r="S2501" i="5" s="1"/>
  <c r="S2502" i="5" s="1"/>
  <c r="S2503" i="5" s="1"/>
  <c r="S2504" i="5" s="1"/>
  <c r="S2505" i="5" s="1"/>
  <c r="S2506" i="5" s="1"/>
  <c r="S2507" i="5" s="1"/>
  <c r="S2508" i="5" s="1"/>
  <c r="S2509" i="5" s="1"/>
  <c r="S2510" i="5" s="1"/>
  <c r="S2511" i="5" s="1"/>
  <c r="S2512" i="5" s="1"/>
  <c r="S2513" i="5" s="1"/>
  <c r="S2514" i="5" s="1"/>
  <c r="S2515" i="5" s="1"/>
  <c r="S2516" i="5" s="1"/>
  <c r="S2517" i="5" s="1"/>
  <c r="S2518" i="5" s="1"/>
  <c r="S2519" i="5" s="1"/>
  <c r="S2520" i="5" s="1"/>
  <c r="S2521" i="5" s="1"/>
  <c r="S2522" i="5" s="1"/>
  <c r="S2523" i="5" s="1"/>
  <c r="S2524" i="5" s="1"/>
  <c r="S2525" i="5" s="1"/>
  <c r="S2526" i="5" s="1"/>
  <c r="S2527" i="5" s="1"/>
  <c r="S2528" i="5" s="1"/>
  <c r="S2529" i="5" s="1"/>
  <c r="S2530" i="5" s="1"/>
  <c r="S2531" i="5" s="1"/>
  <c r="S2532" i="5" s="1"/>
  <c r="S2533" i="5" s="1"/>
  <c r="S2534" i="5" s="1"/>
  <c r="S2535" i="5" s="1"/>
  <c r="S2536" i="5" s="1"/>
  <c r="S2537" i="5" s="1"/>
  <c r="S2538" i="5" s="1"/>
  <c r="S2539" i="5" s="1"/>
  <c r="S2540" i="5" s="1"/>
  <c r="S2541" i="5" s="1"/>
  <c r="S2542" i="5" s="1"/>
  <c r="S2543" i="5" s="1"/>
  <c r="S2544" i="5" s="1"/>
  <c r="S2545" i="5" s="1"/>
  <c r="S2546" i="5" s="1"/>
  <c r="S2547" i="5" s="1"/>
  <c r="S2548" i="5" s="1"/>
  <c r="S2549" i="5" s="1"/>
  <c r="S2550" i="5" s="1"/>
  <c r="S2551" i="5" s="1"/>
  <c r="S2552" i="5" s="1"/>
  <c r="S2553" i="5" s="1"/>
  <c r="S2554" i="5" s="1"/>
  <c r="S2555" i="5" s="1"/>
  <c r="S2556" i="5" s="1"/>
  <c r="S2557" i="5" s="1"/>
  <c r="S2558" i="5" s="1"/>
  <c r="S2559" i="5" s="1"/>
  <c r="S2560" i="5" s="1"/>
  <c r="S2561" i="5" s="1"/>
  <c r="S2562" i="5" s="1"/>
  <c r="S2563" i="5" s="1"/>
  <c r="S2564" i="5" s="1"/>
  <c r="S2565" i="5" s="1"/>
  <c r="S2566" i="5" s="1"/>
  <c r="S2567" i="5" s="1"/>
  <c r="S2568" i="5" s="1"/>
  <c r="S2569" i="5" s="1"/>
  <c r="S2570" i="5" s="1"/>
  <c r="S2571" i="5" s="1"/>
  <c r="S2572" i="5" s="1"/>
  <c r="S2573" i="5" s="1"/>
  <c r="S2574" i="5" s="1"/>
  <c r="S2575" i="5" s="1"/>
  <c r="S2576" i="5" s="1"/>
  <c r="S2577" i="5" s="1"/>
  <c r="S2578" i="5" s="1"/>
  <c r="S2579" i="5" s="1"/>
  <c r="S2580" i="5" s="1"/>
  <c r="S2581" i="5" s="1"/>
  <c r="S2582" i="5" s="1"/>
  <c r="S2583" i="5" s="1"/>
  <c r="S2584" i="5" s="1"/>
  <c r="S2585" i="5" s="1"/>
  <c r="S2586" i="5" s="1"/>
  <c r="S2587" i="5" s="1"/>
  <c r="S2588" i="5" s="1"/>
  <c r="S2589" i="5" s="1"/>
  <c r="S2590" i="5" s="1"/>
  <c r="S2591" i="5" s="1"/>
  <c r="S2592" i="5" s="1"/>
  <c r="S2593" i="5" s="1"/>
  <c r="S2594" i="5" s="1"/>
  <c r="S2595" i="5" s="1"/>
  <c r="S2596" i="5" s="1"/>
  <c r="S2597" i="5" s="1"/>
  <c r="S2598" i="5" s="1"/>
  <c r="S2599" i="5" s="1"/>
  <c r="S2600" i="5" s="1"/>
  <c r="S2601" i="5" s="1"/>
  <c r="S2602" i="5" s="1"/>
  <c r="S2603" i="5" s="1"/>
  <c r="S2604" i="5" s="1"/>
  <c r="S2605" i="5" s="1"/>
  <c r="S2606" i="5" s="1"/>
  <c r="S2607" i="5" s="1"/>
  <c r="S2608" i="5" s="1"/>
  <c r="S2609" i="5" s="1"/>
  <c r="S2610" i="5" s="1"/>
  <c r="S2611" i="5" s="1"/>
  <c r="S2612" i="5" s="1"/>
  <c r="S2613" i="5" s="1"/>
  <c r="S2614" i="5" s="1"/>
  <c r="S2615" i="5" s="1"/>
  <c r="S2616" i="5" s="1"/>
  <c r="S2617" i="5" s="1"/>
  <c r="S2618" i="5" s="1"/>
  <c r="S2619" i="5" s="1"/>
  <c r="S2620" i="5" s="1"/>
  <c r="S2621" i="5" s="1"/>
  <c r="S2622" i="5" s="1"/>
  <c r="S2623" i="5" s="1"/>
  <c r="S2624" i="5" s="1"/>
  <c r="S2625" i="5" s="1"/>
  <c r="S2626" i="5" s="1"/>
  <c r="S2627" i="5" s="1"/>
  <c r="S2628" i="5" s="1"/>
  <c r="S2629" i="5" s="1"/>
  <c r="S2630" i="5" s="1"/>
  <c r="S2631" i="5" s="1"/>
  <c r="S2632" i="5" s="1"/>
  <c r="S2633" i="5" s="1"/>
  <c r="S2634" i="5" s="1"/>
  <c r="S2635" i="5" s="1"/>
  <c r="S2636" i="5" s="1"/>
  <c r="S2637" i="5" s="1"/>
  <c r="S2638" i="5" s="1"/>
  <c r="S2639" i="5" s="1"/>
  <c r="S2640" i="5" s="1"/>
  <c r="S2641" i="5" s="1"/>
  <c r="S2642" i="5" s="1"/>
  <c r="S2643" i="5" s="1"/>
  <c r="S2644" i="5" s="1"/>
  <c r="S2645" i="5" s="1"/>
  <c r="S2646" i="5" s="1"/>
  <c r="S2647" i="5" s="1"/>
  <c r="S2648" i="5" s="1"/>
  <c r="S2649" i="5" s="1"/>
  <c r="S2650" i="5" s="1"/>
  <c r="S2651" i="5" s="1"/>
  <c r="S2652" i="5" s="1"/>
  <c r="S2653" i="5" s="1"/>
  <c r="S2654" i="5" s="1"/>
  <c r="S2655" i="5" s="1"/>
  <c r="S2656" i="5" s="1"/>
  <c r="S2657" i="5" s="1"/>
  <c r="S2658" i="5" s="1"/>
  <c r="S2659" i="5" s="1"/>
  <c r="S2660" i="5" s="1"/>
  <c r="S2661" i="5" s="1"/>
  <c r="S2662" i="5" s="1"/>
  <c r="S2663" i="5" s="1"/>
  <c r="S2664" i="5" s="1"/>
  <c r="S2665" i="5" s="1"/>
  <c r="S2666" i="5" s="1"/>
  <c r="S2667" i="5" s="1"/>
  <c r="S2668" i="5" s="1"/>
  <c r="S2669" i="5" s="1"/>
  <c r="S2670" i="5" s="1"/>
  <c r="S2671" i="5" s="1"/>
  <c r="S2672" i="5" s="1"/>
  <c r="S2673" i="5" s="1"/>
  <c r="S2674" i="5" s="1"/>
  <c r="S2675" i="5" s="1"/>
  <c r="S2676" i="5" s="1"/>
  <c r="S2677" i="5" s="1"/>
  <c r="S2678" i="5" s="1"/>
  <c r="S2679" i="5" s="1"/>
  <c r="S2680" i="5" s="1"/>
  <c r="S2681" i="5" s="1"/>
  <c r="S2682" i="5" s="1"/>
  <c r="S2683" i="5" s="1"/>
  <c r="S2684" i="5" s="1"/>
  <c r="S2685" i="5" s="1"/>
  <c r="S2686" i="5" s="1"/>
  <c r="S2687" i="5" s="1"/>
  <c r="S2688" i="5" s="1"/>
  <c r="S2689" i="5" s="1"/>
  <c r="S2690" i="5" s="1"/>
  <c r="S2691" i="5" s="1"/>
  <c r="S2692" i="5" s="1"/>
  <c r="S2693" i="5" s="1"/>
  <c r="S2694" i="5" s="1"/>
  <c r="S2695" i="5" s="1"/>
  <c r="S2696" i="5" s="1"/>
  <c r="S2697" i="5" s="1"/>
  <c r="S2698" i="5" s="1"/>
  <c r="S2699" i="5" s="1"/>
  <c r="S2700" i="5" s="1"/>
  <c r="S2701" i="5" s="1"/>
  <c r="S2702" i="5" s="1"/>
  <c r="S2703" i="5" s="1"/>
  <c r="S2704" i="5" s="1"/>
  <c r="S2705" i="5" s="1"/>
  <c r="S2706" i="5" s="1"/>
  <c r="S2707" i="5" s="1"/>
  <c r="S2708" i="5" s="1"/>
  <c r="S2709" i="5" s="1"/>
  <c r="S2710" i="5" s="1"/>
  <c r="S2711" i="5" s="1"/>
  <c r="S2712" i="5" s="1"/>
  <c r="S2713" i="5" s="1"/>
  <c r="S2714" i="5" s="1"/>
  <c r="S2715" i="5" s="1"/>
  <c r="S2716" i="5" s="1"/>
  <c r="S2717" i="5" s="1"/>
  <c r="S2718" i="5" s="1"/>
  <c r="S2719" i="5" s="1"/>
  <c r="S2720" i="5" s="1"/>
  <c r="S2721" i="5" s="1"/>
  <c r="S2722" i="5" s="1"/>
  <c r="S2723" i="5" s="1"/>
  <c r="S2724" i="5" s="1"/>
  <c r="S2725" i="5" s="1"/>
  <c r="S2726" i="5" s="1"/>
  <c r="S2727" i="5" s="1"/>
  <c r="S2728" i="5" s="1"/>
  <c r="S2729" i="5" s="1"/>
  <c r="S2730" i="5" s="1"/>
  <c r="S2731" i="5" s="1"/>
  <c r="S2732" i="5" s="1"/>
  <c r="S2733" i="5" s="1"/>
  <c r="S2734" i="5" s="1"/>
  <c r="S2735" i="5" s="1"/>
  <c r="S2736" i="5" s="1"/>
  <c r="S2737" i="5" s="1"/>
  <c r="S2738" i="5" s="1"/>
  <c r="S2739" i="5" s="1"/>
  <c r="S2740" i="5" s="1"/>
  <c r="S2741" i="5" s="1"/>
  <c r="S2742" i="5" s="1"/>
  <c r="S2743" i="5" s="1"/>
  <c r="S2744" i="5" s="1"/>
  <c r="S2745" i="5" s="1"/>
  <c r="S2746" i="5" s="1"/>
  <c r="S2747" i="5" s="1"/>
  <c r="S2748" i="5" s="1"/>
  <c r="S2749" i="5" s="1"/>
  <c r="S2750" i="5" s="1"/>
  <c r="S2751" i="5" s="1"/>
  <c r="S2752" i="5" s="1"/>
  <c r="S2753" i="5" s="1"/>
  <c r="S2754" i="5" s="1"/>
  <c r="S2755" i="5" s="1"/>
  <c r="S2756" i="5" s="1"/>
  <c r="S2757" i="5" s="1"/>
  <c r="S2758" i="5" s="1"/>
  <c r="S2759" i="5" s="1"/>
  <c r="S2760" i="5" s="1"/>
  <c r="S2761" i="5" s="1"/>
  <c r="S2762" i="5" s="1"/>
  <c r="S2763" i="5" s="1"/>
  <c r="S2764" i="5" s="1"/>
  <c r="S2765" i="5" s="1"/>
  <c r="S2766" i="5" s="1"/>
  <c r="S2767" i="5" s="1"/>
  <c r="S2768" i="5" s="1"/>
  <c r="S2769" i="5" s="1"/>
  <c r="S2770" i="5" s="1"/>
  <c r="S2771" i="5" s="1"/>
  <c r="S2772" i="5" s="1"/>
  <c r="S2773" i="5" s="1"/>
  <c r="S2774" i="5" s="1"/>
  <c r="S2775" i="5" s="1"/>
  <c r="S2776" i="5" s="1"/>
  <c r="S2777" i="5" s="1"/>
  <c r="S2778" i="5" s="1"/>
  <c r="S2779" i="5" s="1"/>
  <c r="S2780" i="5" s="1"/>
  <c r="S2781" i="5" s="1"/>
  <c r="S2782" i="5" s="1"/>
  <c r="S2783" i="5" s="1"/>
  <c r="S2784" i="5" s="1"/>
  <c r="S2785" i="5" s="1"/>
  <c r="S2786" i="5" s="1"/>
  <c r="S2787" i="5" s="1"/>
  <c r="S2788" i="5" s="1"/>
  <c r="S2789" i="5" s="1"/>
  <c r="S2790" i="5" s="1"/>
  <c r="S2791" i="5" s="1"/>
  <c r="S2792" i="5" s="1"/>
  <c r="S2793" i="5" s="1"/>
  <c r="S2794" i="5" s="1"/>
  <c r="S2795" i="5" s="1"/>
  <c r="S2796" i="5" s="1"/>
  <c r="I99" i="32"/>
  <c r="I99" i="35"/>
  <c r="U84" i="16"/>
  <c r="O84" i="16"/>
  <c r="W84" i="16"/>
  <c r="R84" i="16"/>
  <c r="Q84" i="16"/>
  <c r="T84" i="16"/>
  <c r="I373" i="33"/>
  <c r="I373" i="39"/>
  <c r="I373" i="31"/>
  <c r="I373" i="40"/>
  <c r="I157" i="39"/>
  <c r="I157" i="40"/>
  <c r="I157" i="32"/>
  <c r="I157" i="30"/>
  <c r="L88" i="16"/>
  <c r="P88" i="16"/>
  <c r="I48" i="34"/>
  <c r="N88" i="16"/>
  <c r="I557" i="33"/>
  <c r="I557" i="37"/>
  <c r="I557" i="39"/>
  <c r="M61" i="34"/>
  <c r="J542" i="37"/>
  <c r="R229" i="32"/>
  <c r="I470" i="31"/>
  <c r="I99" i="36"/>
  <c r="I466" i="33"/>
  <c r="I109" i="38"/>
  <c r="I476" i="36"/>
  <c r="I111" i="33"/>
  <c r="G5" i="20" l="1"/>
  <c r="H5" i="20" s="1"/>
  <c r="J5" i="20" s="1"/>
  <c r="Q199" i="2"/>
  <c r="K185" i="30"/>
  <c r="Q185" i="36"/>
  <c r="S61" i="39"/>
  <c r="K564" i="32"/>
  <c r="R185" i="38"/>
  <c r="K89" i="44"/>
  <c r="S564" i="32"/>
  <c r="J564" i="40"/>
  <c r="R185" i="37"/>
  <c r="R185" i="35"/>
  <c r="G6" i="20"/>
  <c r="H6" i="20" s="1"/>
  <c r="J6" i="20" s="1"/>
  <c r="Q199" i="32"/>
  <c r="Q153" i="31"/>
  <c r="J185" i="32"/>
  <c r="O185" i="37"/>
  <c r="O234" i="40"/>
  <c r="R185" i="40"/>
  <c r="K61" i="31"/>
  <c r="Q234" i="34"/>
  <c r="S153" i="37"/>
  <c r="O185" i="40"/>
  <c r="R185" i="2"/>
  <c r="L185" i="32"/>
  <c r="M185" i="2"/>
  <c r="L185" i="39"/>
  <c r="L135" i="39"/>
  <c r="O135" i="39"/>
  <c r="Q153" i="40"/>
  <c r="P61" i="32"/>
  <c r="N564" i="40"/>
  <c r="K564" i="39"/>
  <c r="O185" i="38"/>
  <c r="S199" i="30"/>
  <c r="Q92" i="40"/>
  <c r="K234" i="37"/>
  <c r="S185" i="36"/>
  <c r="S410" i="40"/>
  <c r="Q185" i="39"/>
  <c r="J185" i="37"/>
  <c r="R185" i="39"/>
  <c r="Q185" i="31"/>
  <c r="L564" i="32"/>
  <c r="Q185" i="2"/>
  <c r="L185" i="34"/>
  <c r="K92" i="36"/>
  <c r="K135" i="36"/>
  <c r="S185" i="32"/>
  <c r="M185" i="34"/>
  <c r="G654" i="40"/>
  <c r="L185" i="2"/>
  <c r="K548" i="34"/>
  <c r="M185" i="33"/>
  <c r="O564" i="33"/>
  <c r="S185" i="39"/>
  <c r="V89" i="44"/>
  <c r="R564" i="34"/>
  <c r="Q61" i="32"/>
  <c r="S185" i="40"/>
  <c r="O234" i="37"/>
  <c r="L234" i="2"/>
  <c r="M185" i="39"/>
  <c r="Q185" i="37"/>
  <c r="K234" i="38"/>
  <c r="G207" i="35"/>
  <c r="L234" i="32"/>
  <c r="K234" i="31"/>
  <c r="Q185" i="32"/>
  <c r="L185" i="33"/>
  <c r="K185" i="37"/>
  <c r="O234" i="33"/>
  <c r="R185" i="36"/>
  <c r="J185" i="38"/>
  <c r="M185" i="32"/>
  <c r="R185" i="32"/>
  <c r="R548" i="32"/>
  <c r="Q185" i="33"/>
  <c r="G593" i="36"/>
  <c r="AF166" i="17"/>
  <c r="AF159" i="17" s="1"/>
  <c r="O548" i="40"/>
  <c r="S503" i="37"/>
  <c r="Q503" i="37"/>
  <c r="K185" i="32"/>
  <c r="M199" i="37"/>
  <c r="O185" i="39"/>
  <c r="Q135" i="37"/>
  <c r="O185" i="32"/>
  <c r="N61" i="34"/>
  <c r="O234" i="38"/>
  <c r="S135" i="40"/>
  <c r="S153" i="30"/>
  <c r="M695" i="40"/>
  <c r="O695" i="30"/>
  <c r="I127" i="44"/>
  <c r="O185" i="34"/>
  <c r="G593" i="31"/>
  <c r="K185" i="38"/>
  <c r="O564" i="32"/>
  <c r="M410" i="39"/>
  <c r="M458" i="39"/>
  <c r="Q564" i="33"/>
  <c r="O695" i="34"/>
  <c r="L695" i="38"/>
  <c r="Q564" i="31"/>
  <c r="S185" i="35"/>
  <c r="K135" i="33"/>
  <c r="J185" i="33"/>
  <c r="K503" i="34"/>
  <c r="S234" i="34"/>
  <c r="P564" i="32"/>
  <c r="L185" i="40"/>
  <c r="S92" i="37"/>
  <c r="K564" i="34"/>
  <c r="K153" i="36"/>
  <c r="S92" i="35"/>
  <c r="P564" i="30"/>
  <c r="Q185" i="40"/>
  <c r="Q410" i="36"/>
  <c r="M185" i="38"/>
  <c r="L185" i="37"/>
  <c r="O61" i="38"/>
  <c r="S61" i="31"/>
  <c r="S695" i="40"/>
  <c r="M410" i="38"/>
  <c r="L503" i="32"/>
  <c r="O503" i="36"/>
  <c r="S503" i="36"/>
  <c r="R145" i="44" s="1"/>
  <c r="R503" i="40"/>
  <c r="Q61" i="34"/>
  <c r="K234" i="36"/>
  <c r="S153" i="35"/>
  <c r="Q234" i="40"/>
  <c r="S234" i="37"/>
  <c r="K458" i="34"/>
  <c r="K410" i="34"/>
  <c r="M458" i="40"/>
  <c r="M410" i="40"/>
  <c r="S185" i="37"/>
  <c r="S234" i="35"/>
  <c r="K234" i="33"/>
  <c r="Q234" i="2"/>
  <c r="M548" i="40"/>
  <c r="S135" i="37"/>
  <c r="K234" i="40"/>
  <c r="Q135" i="40"/>
  <c r="O125" i="44"/>
  <c r="C595" i="35"/>
  <c r="I595" i="35" s="1"/>
  <c r="L595" i="35" s="1"/>
  <c r="AC383" i="17"/>
  <c r="V383" i="17"/>
  <c r="AD383" i="17"/>
  <c r="W383" i="17"/>
  <c r="AE383" i="17"/>
  <c r="X383" i="17"/>
  <c r="AF383" i="17"/>
  <c r="U383" i="17"/>
  <c r="Y383" i="17"/>
  <c r="Z383" i="17"/>
  <c r="AA383" i="17"/>
  <c r="AB383" i="17"/>
  <c r="C595" i="31"/>
  <c r="I595" i="31" s="1"/>
  <c r="G595" i="31" s="1"/>
  <c r="M458" i="35"/>
  <c r="C658" i="35"/>
  <c r="I658" i="35" s="1"/>
  <c r="G658" i="35" s="1"/>
  <c r="B386" i="17"/>
  <c r="Q695" i="34"/>
  <c r="V380" i="17"/>
  <c r="AD380" i="17"/>
  <c r="U380" i="17"/>
  <c r="W380" i="17"/>
  <c r="AE380" i="17"/>
  <c r="X380" i="17"/>
  <c r="AF380" i="17"/>
  <c r="Y380" i="17"/>
  <c r="Z380" i="17"/>
  <c r="AA380" i="17"/>
  <c r="AB380" i="17"/>
  <c r="AC380" i="17"/>
  <c r="C595" i="2"/>
  <c r="M695" i="35"/>
  <c r="O61" i="37"/>
  <c r="M89" i="44"/>
  <c r="Q199" i="40"/>
  <c r="C595" i="33"/>
  <c r="I595" i="33" s="1"/>
  <c r="S595" i="33" s="1"/>
  <c r="C595" i="40"/>
  <c r="I595" i="40" s="1"/>
  <c r="P595" i="40" s="1"/>
  <c r="C656" i="35"/>
  <c r="I656" i="35" s="1"/>
  <c r="G656" i="35" s="1"/>
  <c r="B385" i="17"/>
  <c r="S135" i="39"/>
  <c r="K185" i="36"/>
  <c r="C595" i="37"/>
  <c r="I595" i="37" s="1"/>
  <c r="Q595" i="37" s="1"/>
  <c r="C595" i="39"/>
  <c r="I595" i="39" s="1"/>
  <c r="Q595" i="39" s="1"/>
  <c r="J185" i="40"/>
  <c r="N57" i="51"/>
  <c r="O185" i="36"/>
  <c r="Z384" i="17"/>
  <c r="AA384" i="17"/>
  <c r="AB384" i="17"/>
  <c r="AC384" i="17"/>
  <c r="V384" i="17"/>
  <c r="AD384" i="17"/>
  <c r="U384" i="17"/>
  <c r="W384" i="17"/>
  <c r="AE384" i="17"/>
  <c r="X384" i="17"/>
  <c r="AF384" i="17"/>
  <c r="Y384" i="17"/>
  <c r="C595" i="38"/>
  <c r="I595" i="38" s="1"/>
  <c r="O595" i="38" s="1"/>
  <c r="C595" i="30"/>
  <c r="I595" i="30" s="1"/>
  <c r="S595" i="30" s="1"/>
  <c r="S185" i="33"/>
  <c r="M443" i="34"/>
  <c r="M514" i="34"/>
  <c r="M351" i="34"/>
  <c r="M472" i="34"/>
  <c r="M540" i="34"/>
  <c r="M466" i="34"/>
  <c r="M377" i="34"/>
  <c r="M520" i="34"/>
  <c r="M449" i="34"/>
  <c r="M371" i="34"/>
  <c r="M660" i="34"/>
  <c r="M273" i="34"/>
  <c r="M345" i="34"/>
  <c r="M530" i="34"/>
  <c r="M425" i="34"/>
  <c r="M500" i="34"/>
  <c r="M403" i="34"/>
  <c r="M343" i="34"/>
  <c r="M462" i="34"/>
  <c r="M674" i="34"/>
  <c r="M532" i="34"/>
  <c r="M451" i="34"/>
  <c r="M369" i="34"/>
  <c r="M512" i="34"/>
  <c r="M439" i="34"/>
  <c r="M363" i="34"/>
  <c r="M654" i="34"/>
  <c r="M672" i="34"/>
  <c r="M405" i="34"/>
  <c r="M492" i="34"/>
  <c r="M395" i="34"/>
  <c r="M447" i="34"/>
  <c r="M690" i="34"/>
  <c r="M526" i="34"/>
  <c r="M445" i="34"/>
  <c r="M361" i="34"/>
  <c r="M498" i="34"/>
  <c r="M433" i="34"/>
  <c r="M355" i="34"/>
  <c r="M670" i="34"/>
  <c r="M383" i="34"/>
  <c r="M397" i="34"/>
  <c r="M468" i="34"/>
  <c r="M387" i="34"/>
  <c r="M435" i="34"/>
  <c r="M658" i="34"/>
  <c r="M518" i="34"/>
  <c r="M427" i="34"/>
  <c r="M353" i="34"/>
  <c r="M486" i="34"/>
  <c r="M423" i="34"/>
  <c r="M684" i="34"/>
  <c r="M668" i="34"/>
  <c r="M652" i="34"/>
  <c r="M349" i="34"/>
  <c r="M680" i="34"/>
  <c r="M648" i="34"/>
  <c r="M287" i="34"/>
  <c r="M389" i="34"/>
  <c r="M453" i="34"/>
  <c r="M381" i="34"/>
  <c r="M429" i="34"/>
  <c r="M421" i="34"/>
  <c r="M347" i="34"/>
  <c r="M480" i="34"/>
  <c r="M401" i="34"/>
  <c r="M678" i="34"/>
  <c r="M341" i="34"/>
  <c r="M656" i="34"/>
  <c r="M559" i="34"/>
  <c r="M564" i="34" s="1"/>
  <c r="M524" i="34"/>
  <c r="M375" i="34"/>
  <c r="M482" i="34"/>
  <c r="M544" i="34"/>
  <c r="M441" i="34"/>
  <c r="M373" i="34"/>
  <c r="M417" i="34"/>
  <c r="M510" i="34"/>
  <c r="M407" i="34"/>
  <c r="M339" i="34"/>
  <c r="M542" i="34"/>
  <c r="M470" i="34"/>
  <c r="M393" i="34"/>
  <c r="M646" i="34"/>
  <c r="M688" i="34"/>
  <c r="M289" i="34"/>
  <c r="M516" i="34"/>
  <c r="M367" i="34"/>
  <c r="M546" i="34"/>
  <c r="M437" i="34"/>
  <c r="M536" i="34"/>
  <c r="M431" i="34"/>
  <c r="M365" i="34"/>
  <c r="M682" i="34"/>
  <c r="M666" i="34"/>
  <c r="M650" i="34"/>
  <c r="M496" i="34"/>
  <c r="M399" i="34"/>
  <c r="M534" i="34"/>
  <c r="M464" i="34"/>
  <c r="M385" i="34"/>
  <c r="M662" i="34"/>
  <c r="M692" i="34"/>
  <c r="M664" i="34"/>
  <c r="M484" i="34"/>
  <c r="M528" i="34"/>
  <c r="M476" i="34"/>
  <c r="M522" i="34"/>
  <c r="M391" i="34"/>
  <c r="M455" i="34"/>
  <c r="M359" i="34"/>
  <c r="M419" i="34"/>
  <c r="M379" i="34"/>
  <c r="M538" i="34"/>
  <c r="M357" i="34"/>
  <c r="M686" i="34"/>
  <c r="M263" i="34"/>
  <c r="M676" i="34"/>
  <c r="M508" i="34"/>
  <c r="X382" i="17"/>
  <c r="AF382" i="17"/>
  <c r="Y382" i="17"/>
  <c r="Z382" i="17"/>
  <c r="U382" i="17"/>
  <c r="AA382" i="17"/>
  <c r="AB382" i="17"/>
  <c r="AC382" i="17"/>
  <c r="V382" i="17"/>
  <c r="AD382" i="17"/>
  <c r="W382" i="17"/>
  <c r="AE382" i="17"/>
  <c r="C595" i="32"/>
  <c r="I595" i="32" s="1"/>
  <c r="N595" i="32" s="1"/>
  <c r="S135" i="35"/>
  <c r="O135" i="32"/>
  <c r="AA381" i="17"/>
  <c r="AB381" i="17"/>
  <c r="U381" i="17"/>
  <c r="AC381" i="17"/>
  <c r="V381" i="17"/>
  <c r="AD381" i="17"/>
  <c r="W381" i="17"/>
  <c r="AE381" i="17"/>
  <c r="X381" i="17"/>
  <c r="AF381" i="17"/>
  <c r="Y381" i="17"/>
  <c r="Z381" i="17"/>
  <c r="M593" i="34"/>
  <c r="Q234" i="30"/>
  <c r="O185" i="33"/>
  <c r="O410" i="33"/>
  <c r="N179" i="32"/>
  <c r="K564" i="33"/>
  <c r="O234" i="32"/>
  <c r="Q503" i="38"/>
  <c r="T121" i="44" s="1"/>
  <c r="N503" i="31"/>
  <c r="L234" i="39"/>
  <c r="K379" i="17"/>
  <c r="O379" i="17" s="1"/>
  <c r="Q379" i="17" s="1"/>
  <c r="M503" i="33"/>
  <c r="O67" i="44" s="1"/>
  <c r="G111" i="34"/>
  <c r="AB141" i="17"/>
  <c r="S503" i="34"/>
  <c r="N503" i="33"/>
  <c r="Q92" i="30"/>
  <c r="M185" i="30"/>
  <c r="S695" i="36"/>
  <c r="J234" i="34"/>
  <c r="Q458" i="30"/>
  <c r="S234" i="2"/>
  <c r="K153" i="35"/>
  <c r="K185" i="40"/>
  <c r="R185" i="30"/>
  <c r="K61" i="33"/>
  <c r="K153" i="33"/>
  <c r="P564" i="36"/>
  <c r="O503" i="34"/>
  <c r="M503" i="2"/>
  <c r="K67" i="44" s="1"/>
  <c r="O503" i="30"/>
  <c r="Q185" i="30"/>
  <c r="K241" i="17"/>
  <c r="O241" i="17" s="1"/>
  <c r="P241" i="17" s="1"/>
  <c r="R410" i="30"/>
  <c r="Q458" i="34"/>
  <c r="P234" i="36"/>
  <c r="Q185" i="34"/>
  <c r="O458" i="40"/>
  <c r="P695" i="39"/>
  <c r="S503" i="40"/>
  <c r="O503" i="31"/>
  <c r="P503" i="38"/>
  <c r="O135" i="36"/>
  <c r="G86" i="16"/>
  <c r="I86" i="16" s="1"/>
  <c r="L234" i="37"/>
  <c r="N61" i="35"/>
  <c r="S61" i="33"/>
  <c r="L153" i="38"/>
  <c r="L234" i="40"/>
  <c r="K199" i="39"/>
  <c r="M548" i="38"/>
  <c r="M458" i="38"/>
  <c r="P234" i="38"/>
  <c r="Q548" i="30"/>
  <c r="K564" i="31"/>
  <c r="R564" i="30"/>
  <c r="R458" i="30"/>
  <c r="Q564" i="36"/>
  <c r="L695" i="37"/>
  <c r="Q548" i="36"/>
  <c r="M503" i="32"/>
  <c r="P503" i="32"/>
  <c r="K185" i="33"/>
  <c r="M695" i="31"/>
  <c r="K135" i="39"/>
  <c r="Q234" i="31"/>
  <c r="Q118" i="17"/>
  <c r="K153" i="39"/>
  <c r="S503" i="32"/>
  <c r="N145" i="44" s="1"/>
  <c r="R695" i="38"/>
  <c r="T141" i="44" s="1"/>
  <c r="I503" i="35"/>
  <c r="R709" i="35" s="1"/>
  <c r="N503" i="30"/>
  <c r="L61" i="30"/>
  <c r="R695" i="39"/>
  <c r="U141" i="44" s="1"/>
  <c r="R695" i="32"/>
  <c r="N141" i="44" s="1"/>
  <c r="P503" i="36"/>
  <c r="L503" i="33"/>
  <c r="R503" i="30"/>
  <c r="G83" i="16"/>
  <c r="I83" i="16" s="1"/>
  <c r="R458" i="36"/>
  <c r="L234" i="34"/>
  <c r="L135" i="38"/>
  <c r="R503" i="37"/>
  <c r="Q201" i="17"/>
  <c r="Q564" i="34"/>
  <c r="P135" i="38"/>
  <c r="M695" i="38"/>
  <c r="K695" i="34"/>
  <c r="K548" i="39"/>
  <c r="K185" i="34"/>
  <c r="M695" i="39"/>
  <c r="S503" i="30"/>
  <c r="M503" i="40"/>
  <c r="L503" i="36"/>
  <c r="O503" i="37"/>
  <c r="O153" i="38"/>
  <c r="Q61" i="33"/>
  <c r="G91" i="16"/>
  <c r="I91" i="16" s="1"/>
  <c r="S548" i="40"/>
  <c r="Q135" i="2"/>
  <c r="H24" i="70"/>
  <c r="Q23" i="49"/>
  <c r="L503" i="31"/>
  <c r="L503" i="40"/>
  <c r="R503" i="38"/>
  <c r="M503" i="38"/>
  <c r="L503" i="30"/>
  <c r="Q503" i="33"/>
  <c r="L503" i="34"/>
  <c r="R503" i="32"/>
  <c r="O503" i="33"/>
  <c r="N503" i="38"/>
  <c r="K234" i="34"/>
  <c r="G93" i="16"/>
  <c r="I93" i="16" s="1"/>
  <c r="G85" i="16"/>
  <c r="I85" i="16" s="1"/>
  <c r="M234" i="30"/>
  <c r="Q135" i="30"/>
  <c r="O695" i="37"/>
  <c r="M234" i="34"/>
  <c r="O234" i="34"/>
  <c r="K61" i="35"/>
  <c r="K61" i="37"/>
  <c r="Q61" i="31"/>
  <c r="M564" i="2"/>
  <c r="K234" i="39"/>
  <c r="K185" i="39"/>
  <c r="O695" i="33"/>
  <c r="K695" i="33"/>
  <c r="R695" i="33"/>
  <c r="O141" i="44" s="1"/>
  <c r="G92" i="16"/>
  <c r="I92" i="16" s="1"/>
  <c r="G76" i="16"/>
  <c r="I76" i="16" s="1"/>
  <c r="K695" i="38"/>
  <c r="Q410" i="30"/>
  <c r="K61" i="38"/>
  <c r="S61" i="34"/>
  <c r="P61" i="36"/>
  <c r="N61" i="2"/>
  <c r="K61" i="36"/>
  <c r="M548" i="39"/>
  <c r="Q458" i="32"/>
  <c r="Q548" i="32"/>
  <c r="Q410" i="32"/>
  <c r="Q548" i="34"/>
  <c r="Q410" i="34"/>
  <c r="O135" i="35"/>
  <c r="K135" i="35"/>
  <c r="K234" i="35"/>
  <c r="L695" i="30"/>
  <c r="O234" i="35"/>
  <c r="O153" i="35"/>
  <c r="G89" i="16"/>
  <c r="I89" i="16" s="1"/>
  <c r="O695" i="35"/>
  <c r="O185" i="35"/>
  <c r="R410" i="32"/>
  <c r="Q458" i="36"/>
  <c r="G145" i="35"/>
  <c r="R410" i="36"/>
  <c r="K61" i="2"/>
  <c r="L234" i="38"/>
  <c r="N695" i="39"/>
  <c r="N695" i="32"/>
  <c r="N89" i="44" s="1"/>
  <c r="Q695" i="36"/>
  <c r="Q503" i="36"/>
  <c r="K503" i="31"/>
  <c r="G119" i="30"/>
  <c r="G217" i="35"/>
  <c r="L89" i="44"/>
  <c r="P61" i="2"/>
  <c r="O234" i="36"/>
  <c r="O695" i="31"/>
  <c r="K695" i="32"/>
  <c r="AF325" i="17"/>
  <c r="R548" i="36"/>
  <c r="P61" i="38"/>
  <c r="N61" i="39"/>
  <c r="L503" i="2"/>
  <c r="R564" i="35"/>
  <c r="N695" i="34"/>
  <c r="P89" i="44" s="1"/>
  <c r="W166" i="17"/>
  <c r="N695" i="38"/>
  <c r="T89" i="44" s="1"/>
  <c r="R503" i="33"/>
  <c r="P503" i="2"/>
  <c r="M153" i="30"/>
  <c r="AE39" i="17"/>
  <c r="O695" i="39"/>
  <c r="Q695" i="32"/>
  <c r="L503" i="37"/>
  <c r="P695" i="30"/>
  <c r="Q695" i="30"/>
  <c r="O503" i="2"/>
  <c r="K95" i="44" s="1"/>
  <c r="I95" i="44" s="1"/>
  <c r="F68" i="61" s="1"/>
  <c r="K503" i="40"/>
  <c r="K185" i="35"/>
  <c r="V197" i="17"/>
  <c r="P695" i="36"/>
  <c r="G76" i="20"/>
  <c r="H76" i="20" s="1"/>
  <c r="J76" i="20" s="1"/>
  <c r="G73" i="20"/>
  <c r="H73" i="20" s="1"/>
  <c r="J73" i="20" s="1"/>
  <c r="G74" i="20"/>
  <c r="H74" i="20" s="1"/>
  <c r="J74" i="20" s="1"/>
  <c r="G75" i="20"/>
  <c r="H75" i="20" s="1"/>
  <c r="J75" i="20" s="1"/>
  <c r="G78" i="20"/>
  <c r="H78" i="20" s="1"/>
  <c r="J78" i="20" s="1"/>
  <c r="G77" i="20"/>
  <c r="H77" i="20" s="1"/>
  <c r="J77" i="20" s="1"/>
  <c r="G79" i="20"/>
  <c r="H79" i="20" s="1"/>
  <c r="J79" i="20" s="1"/>
  <c r="G68" i="20"/>
  <c r="H68" i="20" s="1"/>
  <c r="J68" i="20" s="1"/>
  <c r="G66" i="20"/>
  <c r="H66" i="20" s="1"/>
  <c r="J66" i="20" s="1"/>
  <c r="G67" i="20"/>
  <c r="H67" i="20" s="1"/>
  <c r="J67" i="20" s="1"/>
  <c r="G70" i="20"/>
  <c r="H70" i="20" s="1"/>
  <c r="J70" i="20" s="1"/>
  <c r="G69" i="20"/>
  <c r="H69" i="20" s="1"/>
  <c r="J69" i="20" s="1"/>
  <c r="G65" i="20"/>
  <c r="H65" i="20" s="1"/>
  <c r="J65" i="20" s="1"/>
  <c r="G55" i="20"/>
  <c r="H55" i="20" s="1"/>
  <c r="J55" i="20" s="1"/>
  <c r="G56" i="20"/>
  <c r="H56" i="20" s="1"/>
  <c r="J56" i="20" s="1"/>
  <c r="G57" i="20"/>
  <c r="H57" i="20" s="1"/>
  <c r="J57" i="20" s="1"/>
  <c r="G58" i="20"/>
  <c r="H58" i="20" s="1"/>
  <c r="J58" i="20" s="1"/>
  <c r="G59" i="20"/>
  <c r="H59" i="20" s="1"/>
  <c r="J59" i="20" s="1"/>
  <c r="G60" i="20"/>
  <c r="H60" i="20" s="1"/>
  <c r="J60" i="20" s="1"/>
  <c r="G61" i="20"/>
  <c r="H61" i="20" s="1"/>
  <c r="J61" i="20" s="1"/>
  <c r="G52" i="20"/>
  <c r="H52" i="20" s="1"/>
  <c r="J52" i="20" s="1"/>
  <c r="G48" i="20"/>
  <c r="G49" i="20"/>
  <c r="G50" i="20"/>
  <c r="G51" i="20"/>
  <c r="G47" i="20"/>
  <c r="G33" i="20"/>
  <c r="H33" i="20" s="1"/>
  <c r="J33" i="20" s="1"/>
  <c r="G31" i="20"/>
  <c r="H31" i="20" s="1"/>
  <c r="J31" i="20" s="1"/>
  <c r="G42" i="20"/>
  <c r="G32" i="20"/>
  <c r="H32" i="20" s="1"/>
  <c r="J32" i="20" s="1"/>
  <c r="G43" i="20"/>
  <c r="G34" i="20"/>
  <c r="H34" i="20" s="1"/>
  <c r="J34" i="20" s="1"/>
  <c r="G40" i="20"/>
  <c r="G38" i="20"/>
  <c r="G30" i="20"/>
  <c r="H30" i="20" s="1"/>
  <c r="J30" i="20" s="1"/>
  <c r="G29" i="20"/>
  <c r="H29" i="20" s="1"/>
  <c r="J29" i="20" s="1"/>
  <c r="G41" i="20"/>
  <c r="G39" i="20"/>
  <c r="G22" i="20"/>
  <c r="H22" i="20" s="1"/>
  <c r="J22" i="20" s="1"/>
  <c r="G25" i="20"/>
  <c r="H25" i="20" s="1"/>
  <c r="J25" i="20" s="1"/>
  <c r="G23" i="20"/>
  <c r="H23" i="20" s="1"/>
  <c r="J23" i="20" s="1"/>
  <c r="G24" i="20"/>
  <c r="H24" i="20" s="1"/>
  <c r="J24" i="20" s="1"/>
  <c r="L410" i="32"/>
  <c r="J273" i="2"/>
  <c r="K182" i="44" s="1"/>
  <c r="J387" i="2"/>
  <c r="K236" i="44" s="1"/>
  <c r="J455" i="2"/>
  <c r="J263" i="2"/>
  <c r="K177" i="44" s="1"/>
  <c r="J518" i="2"/>
  <c r="K265" i="44" s="1"/>
  <c r="J480" i="2"/>
  <c r="K289" i="44" s="1"/>
  <c r="J648" i="2"/>
  <c r="J395" i="2"/>
  <c r="J385" i="2"/>
  <c r="K235" i="44" s="1"/>
  <c r="J361" i="2"/>
  <c r="K223" i="44" s="1"/>
  <c r="J393" i="2"/>
  <c r="K239" i="44" s="1"/>
  <c r="J289" i="2"/>
  <c r="K190" i="44" s="1"/>
  <c r="J644" i="2"/>
  <c r="J435" i="2"/>
  <c r="K250" i="44" s="1"/>
  <c r="J257" i="2"/>
  <c r="K174" i="44" s="1"/>
  <c r="J447" i="2"/>
  <c r="K256" i="44" s="1"/>
  <c r="J451" i="2"/>
  <c r="K258" i="44" s="1"/>
  <c r="J417" i="2"/>
  <c r="K241" i="44" s="1"/>
  <c r="J341" i="2"/>
  <c r="K213" i="44" s="1"/>
  <c r="K544" i="2"/>
  <c r="K682" i="2"/>
  <c r="K672" i="2"/>
  <c r="K536" i="2"/>
  <c r="K690" i="2"/>
  <c r="K666" i="2"/>
  <c r="K656" i="2"/>
  <c r="K680" i="2"/>
  <c r="K553" i="2"/>
  <c r="K688" i="2"/>
  <c r="K445" i="2"/>
  <c r="K484" i="2"/>
  <c r="K474" i="2"/>
  <c r="K423" i="2"/>
  <c r="K559" i="2"/>
  <c r="K439" i="2"/>
  <c r="K353" i="2"/>
  <c r="K361" i="2"/>
  <c r="K363" i="2"/>
  <c r="K357" i="2"/>
  <c r="K419" i="2"/>
  <c r="K662" i="2"/>
  <c r="K676" i="2"/>
  <c r="K407" i="2"/>
  <c r="K540" i="2"/>
  <c r="K530" i="2"/>
  <c r="K468" i="2"/>
  <c r="K528" i="2"/>
  <c r="K476" i="2"/>
  <c r="K395" i="2"/>
  <c r="K377" i="2"/>
  <c r="K644" i="2"/>
  <c r="K686" i="2"/>
  <c r="K652" i="2"/>
  <c r="K343" i="2"/>
  <c r="K514" i="2"/>
  <c r="K375" i="2"/>
  <c r="K383" i="2"/>
  <c r="K538" i="2"/>
  <c r="K433" i="2"/>
  <c r="K385" i="2"/>
  <c r="K399" i="2"/>
  <c r="K443" i="2"/>
  <c r="K339" i="2"/>
  <c r="K557" i="2"/>
  <c r="K670" i="2"/>
  <c r="K646" i="2"/>
  <c r="K684" i="2"/>
  <c r="K492" i="2"/>
  <c r="K494" i="2"/>
  <c r="K349" i="2"/>
  <c r="K441" i="2"/>
  <c r="K510" i="2"/>
  <c r="K347" i="2"/>
  <c r="K437" i="2"/>
  <c r="K664" i="2"/>
  <c r="K660" i="2"/>
  <c r="K263" i="2"/>
  <c r="K466" i="2"/>
  <c r="K421" i="2"/>
  <c r="K397" i="2"/>
  <c r="K522" i="2"/>
  <c r="K520" i="2"/>
  <c r="K532" i="2"/>
  <c r="K345" i="2"/>
  <c r="K542" i="2"/>
  <c r="K379" i="2"/>
  <c r="K526" i="2"/>
  <c r="K650" i="2"/>
  <c r="K648" i="2"/>
  <c r="K257" i="2"/>
  <c r="K405" i="2"/>
  <c r="K490" i="2"/>
  <c r="K431" i="2"/>
  <c r="K359" i="2"/>
  <c r="K425" i="2"/>
  <c r="K429" i="2"/>
  <c r="K401" i="2"/>
  <c r="K393" i="2"/>
  <c r="K455" i="2"/>
  <c r="K496" i="2"/>
  <c r="K427" i="2"/>
  <c r="K674" i="2"/>
  <c r="K678" i="2"/>
  <c r="K692" i="2"/>
  <c r="K289" i="2"/>
  <c r="K341" i="2"/>
  <c r="K391" i="2"/>
  <c r="K546" i="2"/>
  <c r="K365" i="2"/>
  <c r="K524" i="2"/>
  <c r="K449" i="2"/>
  <c r="K470" i="2"/>
  <c r="K381" i="2"/>
  <c r="K472" i="2"/>
  <c r="K389" i="2"/>
  <c r="K658" i="2"/>
  <c r="K654" i="2"/>
  <c r="K668" i="2"/>
  <c r="K273" i="2"/>
  <c r="K417" i="2"/>
  <c r="K453" i="2"/>
  <c r="K447" i="2"/>
  <c r="K373" i="2"/>
  <c r="K351" i="2"/>
  <c r="K367" i="2"/>
  <c r="K516" i="2"/>
  <c r="K478" i="2"/>
  <c r="K508" i="2"/>
  <c r="K369" i="2"/>
  <c r="K462" i="2"/>
  <c r="J381" i="2"/>
  <c r="K233" i="44" s="1"/>
  <c r="J510" i="2"/>
  <c r="K261" i="44" s="1"/>
  <c r="J484" i="2"/>
  <c r="K291" i="44" s="1"/>
  <c r="J652" i="2"/>
  <c r="K561" i="2"/>
  <c r="J520" i="2"/>
  <c r="K266" i="44" s="1"/>
  <c r="J389" i="2"/>
  <c r="K237" i="44" s="1"/>
  <c r="L145" i="36"/>
  <c r="L171" i="36"/>
  <c r="L109" i="36"/>
  <c r="L181" i="36" s="1"/>
  <c r="L161" i="36"/>
  <c r="L227" i="36"/>
  <c r="L125" i="36"/>
  <c r="L189" i="36"/>
  <c r="L191" i="36" s="1"/>
  <c r="L123" i="36"/>
  <c r="L97" i="36"/>
  <c r="L173" i="36"/>
  <c r="L151" i="36"/>
  <c r="L105" i="36"/>
  <c r="L177" i="36" s="1"/>
  <c r="L221" i="36"/>
  <c r="L229" i="36"/>
  <c r="L183" i="36"/>
  <c r="L107" i="36"/>
  <c r="L179" i="36" s="1"/>
  <c r="L117" i="36"/>
  <c r="L99" i="36"/>
  <c r="L163" i="36"/>
  <c r="L121" i="36"/>
  <c r="L169" i="36"/>
  <c r="L203" i="36"/>
  <c r="L211" i="36"/>
  <c r="L103" i="36"/>
  <c r="L127" i="36"/>
  <c r="L219" i="36"/>
  <c r="L119" i="36"/>
  <c r="L147" i="36"/>
  <c r="L157" i="36"/>
  <c r="L209" i="36"/>
  <c r="L207" i="36"/>
  <c r="L129" i="36"/>
  <c r="L195" i="36"/>
  <c r="L199" i="36" s="1"/>
  <c r="L167" i="36"/>
  <c r="L217" i="36"/>
  <c r="L225" i="36"/>
  <c r="L213" i="36"/>
  <c r="L159" i="36"/>
  <c r="L215" i="36"/>
  <c r="L115" i="36"/>
  <c r="L111" i="36"/>
  <c r="L231" i="36" s="1"/>
  <c r="L131" i="36"/>
  <c r="L205" i="36"/>
  <c r="L165" i="36"/>
  <c r="L223" i="36"/>
  <c r="J512" i="2"/>
  <c r="K262" i="44" s="1"/>
  <c r="P503" i="31"/>
  <c r="Q503" i="40"/>
  <c r="J445" i="2"/>
  <c r="K255" i="44" s="1"/>
  <c r="J478" i="2"/>
  <c r="K288" i="44" s="1"/>
  <c r="K253" i="2"/>
  <c r="K211" i="2"/>
  <c r="K151" i="2"/>
  <c r="K173" i="2"/>
  <c r="K109" i="2"/>
  <c r="K181" i="2" s="1"/>
  <c r="K111" i="2"/>
  <c r="K231" i="2" s="1"/>
  <c r="K105" i="2"/>
  <c r="K177" i="2" s="1"/>
  <c r="K127" i="2"/>
  <c r="K209" i="2"/>
  <c r="K171" i="2"/>
  <c r="K203" i="2"/>
  <c r="K221" i="2"/>
  <c r="K115" i="2"/>
  <c r="K163" i="2"/>
  <c r="K87" i="2"/>
  <c r="K92" i="2" s="1"/>
  <c r="K117" i="2"/>
  <c r="K121" i="2"/>
  <c r="K129" i="2"/>
  <c r="K161" i="2"/>
  <c r="K113" i="2"/>
  <c r="K197" i="2" s="1"/>
  <c r="K107" i="2"/>
  <c r="K179" i="2" s="1"/>
  <c r="K219" i="2"/>
  <c r="K131" i="2"/>
  <c r="K101" i="2"/>
  <c r="K119" i="2"/>
  <c r="K215" i="2"/>
  <c r="K157" i="2"/>
  <c r="K97" i="2"/>
  <c r="K149" i="2"/>
  <c r="K207" i="2"/>
  <c r="K99" i="2"/>
  <c r="K195" i="2"/>
  <c r="K183" i="2"/>
  <c r="K125" i="2"/>
  <c r="K189" i="2"/>
  <c r="K191" i="2" s="1"/>
  <c r="K175" i="2"/>
  <c r="K123" i="2"/>
  <c r="K147" i="2"/>
  <c r="K213" i="2"/>
  <c r="K167" i="2"/>
  <c r="K217" i="2"/>
  <c r="K145" i="2"/>
  <c r="K165" i="2"/>
  <c r="K159" i="2"/>
  <c r="K225" i="2"/>
  <c r="K103" i="2"/>
  <c r="J189" i="2"/>
  <c r="J191" i="2" s="1"/>
  <c r="K124" i="44" s="1"/>
  <c r="I124" i="44" s="1"/>
  <c r="J221" i="2"/>
  <c r="J205" i="2"/>
  <c r="J107" i="2"/>
  <c r="J179" i="2" s="1"/>
  <c r="J83" i="2"/>
  <c r="J151" i="2"/>
  <c r="J209" i="2"/>
  <c r="J117" i="2"/>
  <c r="J149" i="2"/>
  <c r="J97" i="2"/>
  <c r="J109" i="2"/>
  <c r="J181" i="2" s="1"/>
  <c r="J85" i="2"/>
  <c r="J165" i="2"/>
  <c r="J163" i="2"/>
  <c r="J223" i="2"/>
  <c r="J183" i="2"/>
  <c r="J219" i="2"/>
  <c r="J129" i="2"/>
  <c r="J195" i="2"/>
  <c r="J131" i="2"/>
  <c r="J211" i="2"/>
  <c r="J207" i="2"/>
  <c r="J227" i="2"/>
  <c r="J169" i="2"/>
  <c r="J145" i="2"/>
  <c r="J175" i="2"/>
  <c r="J147" i="2"/>
  <c r="J167" i="2"/>
  <c r="J217" i="2"/>
  <c r="J157" i="2"/>
  <c r="J173" i="2"/>
  <c r="J127" i="2"/>
  <c r="J119" i="2"/>
  <c r="J101" i="2"/>
  <c r="J203" i="2"/>
  <c r="J125" i="2"/>
  <c r="J105" i="2"/>
  <c r="J177" i="2" s="1"/>
  <c r="J87" i="2"/>
  <c r="J213" i="2"/>
  <c r="J229" i="2"/>
  <c r="J115" i="2"/>
  <c r="J111" i="2"/>
  <c r="J231" i="2" s="1"/>
  <c r="J159" i="2"/>
  <c r="J225" i="2"/>
  <c r="J121" i="2"/>
  <c r="J89" i="2"/>
  <c r="J161" i="2"/>
  <c r="J171" i="2"/>
  <c r="J113" i="2"/>
  <c r="J197" i="2" s="1"/>
  <c r="J103" i="2"/>
  <c r="J99" i="2"/>
  <c r="J215" i="2"/>
  <c r="J123" i="2"/>
  <c r="J375" i="2"/>
  <c r="K230" i="44" s="1"/>
  <c r="J650" i="2"/>
  <c r="J343" i="2"/>
  <c r="K214" i="44" s="1"/>
  <c r="I214" i="44" s="1"/>
  <c r="J514" i="2"/>
  <c r="K263" i="44" s="1"/>
  <c r="N503" i="2"/>
  <c r="M161" i="15"/>
  <c r="K161" i="15"/>
  <c r="F161" i="15"/>
  <c r="J161" i="15"/>
  <c r="N161" i="15"/>
  <c r="H161" i="15"/>
  <c r="O161" i="15"/>
  <c r="I161" i="15"/>
  <c r="G161" i="15"/>
  <c r="L161" i="15"/>
  <c r="R503" i="34"/>
  <c r="N503" i="32"/>
  <c r="L503" i="38"/>
  <c r="K330" i="35"/>
  <c r="J389" i="38"/>
  <c r="T237" i="44" s="1"/>
  <c r="Q503" i="2"/>
  <c r="K678" i="37"/>
  <c r="K283" i="37"/>
  <c r="K464" i="37"/>
  <c r="K425" i="37"/>
  <c r="K660" i="37"/>
  <c r="K656" i="37"/>
  <c r="K688" i="37"/>
  <c r="K530" i="37"/>
  <c r="K391" i="37"/>
  <c r="K492" i="37"/>
  <c r="K347" i="37"/>
  <c r="K496" i="37"/>
  <c r="K557" i="37"/>
  <c r="K476" i="37"/>
  <c r="K670" i="37"/>
  <c r="K686" i="37"/>
  <c r="K484" i="37"/>
  <c r="K478" i="37"/>
  <c r="K439" i="37"/>
  <c r="K379" i="37"/>
  <c r="K365" i="37"/>
  <c r="K429" i="37"/>
  <c r="K417" i="37"/>
  <c r="K544" i="37"/>
  <c r="K433" i="37"/>
  <c r="K480" i="37"/>
  <c r="K339" i="37"/>
  <c r="K383" i="37"/>
  <c r="K441" i="37"/>
  <c r="K654" i="37"/>
  <c r="K662" i="37"/>
  <c r="K672" i="37"/>
  <c r="K538" i="37"/>
  <c r="K451" i="37"/>
  <c r="K474" i="37"/>
  <c r="K453" i="37"/>
  <c r="K449" i="37"/>
  <c r="K470" i="37"/>
  <c r="K494" i="37"/>
  <c r="K355" i="37"/>
  <c r="K534" i="37"/>
  <c r="K287" i="37"/>
  <c r="K559" i="37"/>
  <c r="K561" i="37"/>
  <c r="K684" i="37"/>
  <c r="K692" i="37"/>
  <c r="K375" i="37"/>
  <c r="K542" i="37"/>
  <c r="K421" i="37"/>
  <c r="K508" i="37"/>
  <c r="K540" i="37"/>
  <c r="K377" i="37"/>
  <c r="K528" i="37"/>
  <c r="K518" i="37"/>
  <c r="K395" i="37"/>
  <c r="K514" i="37"/>
  <c r="K652" i="37"/>
  <c r="K674" i="37"/>
  <c r="K676" i="37"/>
  <c r="K393" i="37"/>
  <c r="K359" i="37"/>
  <c r="K419" i="37"/>
  <c r="K445" i="37"/>
  <c r="K536" i="37"/>
  <c r="K520" i="37"/>
  <c r="K381" i="37"/>
  <c r="K524" i="37"/>
  <c r="K343" i="37"/>
  <c r="K666" i="37"/>
  <c r="K658" i="37"/>
  <c r="K682" i="37"/>
  <c r="K367" i="37"/>
  <c r="K401" i="37"/>
  <c r="K407" i="37"/>
  <c r="K353" i="37"/>
  <c r="K553" i="37"/>
  <c r="K532" i="37"/>
  <c r="K512" i="37"/>
  <c r="K462" i="37"/>
  <c r="K397" i="37"/>
  <c r="K403" i="37"/>
  <c r="K443" i="37"/>
  <c r="K668" i="37"/>
  <c r="K369" i="37"/>
  <c r="K650" i="37"/>
  <c r="K664" i="37"/>
  <c r="K486" i="37"/>
  <c r="K423" i="37"/>
  <c r="K455" i="37"/>
  <c r="K387" i="37"/>
  <c r="K516" i="37"/>
  <c r="K385" i="37"/>
  <c r="K345" i="37"/>
  <c r="K389" i="37"/>
  <c r="K435" i="37"/>
  <c r="K363" i="37"/>
  <c r="K253" i="37"/>
  <c r="K291" i="37"/>
  <c r="K277" i="37"/>
  <c r="K644" i="37"/>
  <c r="K431" i="37"/>
  <c r="K646" i="37"/>
  <c r="K648" i="37"/>
  <c r="K680" i="37"/>
  <c r="K468" i="37"/>
  <c r="K351" i="37"/>
  <c r="K546" i="37"/>
  <c r="K399" i="37"/>
  <c r="K510" i="37"/>
  <c r="K357" i="37"/>
  <c r="K349" i="37"/>
  <c r="K405" i="37"/>
  <c r="K373" i="37"/>
  <c r="K341" i="37"/>
  <c r="K472" i="37"/>
  <c r="K522" i="37"/>
  <c r="K690" i="37"/>
  <c r="K555" i="37"/>
  <c r="K500" i="37"/>
  <c r="K447" i="37"/>
  <c r="K371" i="37"/>
  <c r="K490" i="37"/>
  <c r="K482" i="37"/>
  <c r="K437" i="37"/>
  <c r="K498" i="37"/>
  <c r="K361" i="37"/>
  <c r="K526" i="37"/>
  <c r="K427" i="37"/>
  <c r="M314" i="37"/>
  <c r="K503" i="32"/>
  <c r="K503" i="38"/>
  <c r="N503" i="40"/>
  <c r="M561" i="37"/>
  <c r="M542" i="37"/>
  <c r="M361" i="37"/>
  <c r="M468" i="37"/>
  <c r="M546" i="37"/>
  <c r="M445" i="37"/>
  <c r="M349" i="37"/>
  <c r="M451" i="37"/>
  <c r="M363" i="37"/>
  <c r="M559" i="37"/>
  <c r="M351" i="37"/>
  <c r="M377" i="37"/>
  <c r="M447" i="37"/>
  <c r="M534" i="37"/>
  <c r="M429" i="37"/>
  <c r="M435" i="37"/>
  <c r="M555" i="37"/>
  <c r="M439" i="37"/>
  <c r="M520" i="37"/>
  <c r="M421" i="37"/>
  <c r="M427" i="37"/>
  <c r="M423" i="37"/>
  <c r="M403" i="37"/>
  <c r="M514" i="37"/>
  <c r="M373" i="37"/>
  <c r="M453" i="37"/>
  <c r="M371" i="37"/>
  <c r="M464" i="37"/>
  <c r="M369" i="37"/>
  <c r="M484" i="37"/>
  <c r="M341" i="37"/>
  <c r="M496" i="37"/>
  <c r="M417" i="37"/>
  <c r="M359" i="37"/>
  <c r="M500" i="37"/>
  <c r="M395" i="37"/>
  <c r="M470" i="37"/>
  <c r="M646" i="37"/>
  <c r="M490" i="37"/>
  <c r="M399" i="37"/>
  <c r="M339" i="37"/>
  <c r="M660" i="37"/>
  <c r="M680" i="37"/>
  <c r="M283" i="37"/>
  <c r="M480" i="37"/>
  <c r="M347" i="37"/>
  <c r="M536" i="37"/>
  <c r="M393" i="37"/>
  <c r="M474" i="37"/>
  <c r="M389" i="37"/>
  <c r="M650" i="37"/>
  <c r="M557" i="37"/>
  <c r="M522" i="37"/>
  <c r="M472" i="37"/>
  <c r="M530" i="37"/>
  <c r="M383" i="37"/>
  <c r="M686" i="37"/>
  <c r="M462" i="37"/>
  <c r="M385" i="37"/>
  <c r="M682" i="37"/>
  <c r="M666" i="37"/>
  <c r="M664" i="37"/>
  <c r="M644" i="37"/>
  <c r="M287" i="37"/>
  <c r="M455" i="37"/>
  <c r="M437" i="37"/>
  <c r="M518" i="37"/>
  <c r="M524" i="37"/>
  <c r="M367" i="37"/>
  <c r="M544" i="37"/>
  <c r="M449" i="37"/>
  <c r="M379" i="37"/>
  <c r="M684" i="37"/>
  <c r="M648" i="37"/>
  <c r="M528" i="37"/>
  <c r="M431" i="37"/>
  <c r="M407" i="37"/>
  <c r="M486" i="37"/>
  <c r="M516" i="37"/>
  <c r="M357" i="37"/>
  <c r="M670" i="37"/>
  <c r="M654" i="37"/>
  <c r="M538" i="37"/>
  <c r="M441" i="37"/>
  <c r="M375" i="37"/>
  <c r="M668" i="37"/>
  <c r="M652" i="37"/>
  <c r="M688" i="37"/>
  <c r="M391" i="37"/>
  <c r="M387" i="37"/>
  <c r="M397" i="37"/>
  <c r="M443" i="37"/>
  <c r="M510" i="37"/>
  <c r="M353" i="37"/>
  <c r="M532" i="37"/>
  <c r="M433" i="37"/>
  <c r="M365" i="37"/>
  <c r="M658" i="37"/>
  <c r="M672" i="37"/>
  <c r="M381" i="37"/>
  <c r="M419" i="37"/>
  <c r="M492" i="37"/>
  <c r="M526" i="37"/>
  <c r="M425" i="37"/>
  <c r="M355" i="37"/>
  <c r="M690" i="37"/>
  <c r="M674" i="37"/>
  <c r="M291" i="37"/>
  <c r="M508" i="37"/>
  <c r="M540" i="37"/>
  <c r="M401" i="37"/>
  <c r="M345" i="37"/>
  <c r="M656" i="37"/>
  <c r="M279" i="37"/>
  <c r="M343" i="37"/>
  <c r="M676" i="37"/>
  <c r="M692" i="37"/>
  <c r="M277" i="37"/>
  <c r="M553" i="37"/>
  <c r="M662" i="37"/>
  <c r="M678" i="37"/>
  <c r="M253" i="37"/>
  <c r="M476" i="37"/>
  <c r="M512" i="37"/>
  <c r="M405" i="37"/>
  <c r="K695" i="36"/>
  <c r="M503" i="36"/>
  <c r="K503" i="33"/>
  <c r="O503" i="38"/>
  <c r="M503" i="30"/>
  <c r="L67" i="44" s="1"/>
  <c r="K466" i="37"/>
  <c r="K692" i="35"/>
  <c r="K291" i="35"/>
  <c r="K559" i="35"/>
  <c r="K654" i="35"/>
  <c r="K662" i="35"/>
  <c r="K690" i="35"/>
  <c r="K553" i="35"/>
  <c r="K472" i="35"/>
  <c r="K373" i="35"/>
  <c r="K389" i="35"/>
  <c r="K561" i="35"/>
  <c r="K538" i="35"/>
  <c r="K281" i="35"/>
  <c r="K644" i="35"/>
  <c r="K652" i="35"/>
  <c r="K656" i="35"/>
  <c r="K682" i="35"/>
  <c r="K555" i="35"/>
  <c r="K435" i="35"/>
  <c r="K464" i="35"/>
  <c r="K443" i="35"/>
  <c r="K351" i="35"/>
  <c r="K468" i="35"/>
  <c r="K492" i="35"/>
  <c r="K455" i="35"/>
  <c r="K369" i="35"/>
  <c r="K508" i="35"/>
  <c r="K453" i="35"/>
  <c r="K449" i="35"/>
  <c r="K680" i="35"/>
  <c r="K686" i="35"/>
  <c r="K646" i="35"/>
  <c r="K660" i="35"/>
  <c r="K395" i="35"/>
  <c r="K427" i="35"/>
  <c r="K403" i="35"/>
  <c r="K451" i="35"/>
  <c r="K496" i="35"/>
  <c r="K447" i="35"/>
  <c r="K397" i="35"/>
  <c r="K532" i="35"/>
  <c r="K536" i="35"/>
  <c r="K524" i="35"/>
  <c r="K484" i="35"/>
  <c r="K670" i="35"/>
  <c r="K664" i="35"/>
  <c r="K676" i="35"/>
  <c r="K678" i="35"/>
  <c r="K347" i="35"/>
  <c r="K379" i="35"/>
  <c r="K355" i="35"/>
  <c r="K345" i="35"/>
  <c r="K361" i="35"/>
  <c r="K377" i="35"/>
  <c r="K684" i="35"/>
  <c r="K648" i="35"/>
  <c r="K419" i="35"/>
  <c r="K514" i="35"/>
  <c r="K387" i="35"/>
  <c r="K339" i="35"/>
  <c r="K510" i="35"/>
  <c r="K544" i="35"/>
  <c r="K341" i="35"/>
  <c r="K401" i="35"/>
  <c r="K353" i="35"/>
  <c r="K462" i="35"/>
  <c r="K367" i="35"/>
  <c r="K365" i="35"/>
  <c r="K668" i="35"/>
  <c r="K674" i="35"/>
  <c r="K688" i="35"/>
  <c r="K482" i="35"/>
  <c r="K512" i="35"/>
  <c r="K349" i="35"/>
  <c r="K363" i="35"/>
  <c r="K357" i="35"/>
  <c r="K486" i="35"/>
  <c r="K425" i="35"/>
  <c r="K433" i="35"/>
  <c r="K522" i="35"/>
  <c r="K405" i="35"/>
  <c r="K666" i="35"/>
  <c r="K371" i="35"/>
  <c r="K466" i="35"/>
  <c r="K498" i="35"/>
  <c r="K528" i="35"/>
  <c r="K429" i="35"/>
  <c r="K383" i="35"/>
  <c r="K417" i="35"/>
  <c r="K516" i="35"/>
  <c r="K478" i="35"/>
  <c r="K399" i="35"/>
  <c r="K287" i="35"/>
  <c r="K658" i="35"/>
  <c r="K359" i="35"/>
  <c r="K437" i="35"/>
  <c r="K542" i="35"/>
  <c r="K381" i="35"/>
  <c r="K445" i="35"/>
  <c r="K534" i="35"/>
  <c r="K391" i="35"/>
  <c r="K476" i="35"/>
  <c r="K439" i="35"/>
  <c r="K470" i="35"/>
  <c r="K540" i="35"/>
  <c r="K520" i="35"/>
  <c r="K546" i="35"/>
  <c r="K672" i="35"/>
  <c r="K650" i="35"/>
  <c r="K421" i="35"/>
  <c r="K526" i="35"/>
  <c r="K518" i="35"/>
  <c r="K480" i="35"/>
  <c r="K530" i="35"/>
  <c r="K557" i="35"/>
  <c r="K500" i="35"/>
  <c r="K431" i="35"/>
  <c r="K375" i="35"/>
  <c r="K343" i="35"/>
  <c r="K407" i="35"/>
  <c r="K441" i="35"/>
  <c r="K393" i="35"/>
  <c r="K385" i="35"/>
  <c r="K423" i="35"/>
  <c r="M330" i="37"/>
  <c r="S503" i="2"/>
  <c r="K145" i="44" s="1"/>
  <c r="P503" i="30"/>
  <c r="Q503" i="30"/>
  <c r="Q503" i="34"/>
  <c r="M503" i="31"/>
  <c r="K322" i="35"/>
  <c r="K326" i="35"/>
  <c r="P695" i="32"/>
  <c r="O503" i="32"/>
  <c r="K503" i="30"/>
  <c r="R503" i="31"/>
  <c r="S503" i="31"/>
  <c r="K330" i="37"/>
  <c r="K318" i="35"/>
  <c r="K310" i="35"/>
  <c r="C658" i="31"/>
  <c r="I658" i="31" s="1"/>
  <c r="G658" i="31" s="1"/>
  <c r="Q503" i="32"/>
  <c r="K320" i="37"/>
  <c r="C658" i="40"/>
  <c r="I658" i="40" s="1"/>
  <c r="G658" i="40" s="1"/>
  <c r="J435" i="38"/>
  <c r="T250" i="44" s="1"/>
  <c r="I185" i="33"/>
  <c r="O695" i="38"/>
  <c r="K503" i="36"/>
  <c r="P503" i="37"/>
  <c r="K285" i="37"/>
  <c r="P503" i="33"/>
  <c r="R503" i="2"/>
  <c r="K300" i="37"/>
  <c r="K316" i="37"/>
  <c r="P503" i="34"/>
  <c r="P503" i="40"/>
  <c r="M322" i="37"/>
  <c r="K310" i="37"/>
  <c r="G22" i="31"/>
  <c r="J22" i="31"/>
  <c r="M151" i="44" s="1"/>
  <c r="I151" i="44" s="1"/>
  <c r="L20" i="39"/>
  <c r="U61" i="44" s="1"/>
  <c r="J20" i="39"/>
  <c r="U150" i="44" s="1"/>
  <c r="G20" i="34"/>
  <c r="J20" i="34"/>
  <c r="P150" i="44" s="1"/>
  <c r="L20" i="38"/>
  <c r="T61" i="44" s="1"/>
  <c r="J20" i="38"/>
  <c r="T150" i="44" s="1"/>
  <c r="L20" i="35"/>
  <c r="Q61" i="44" s="1"/>
  <c r="J20" i="35"/>
  <c r="Q150" i="44" s="1"/>
  <c r="J379" i="38"/>
  <c r="T232" i="44" s="1"/>
  <c r="I232" i="44" s="1"/>
  <c r="L20" i="36"/>
  <c r="L61" i="36" s="1"/>
  <c r="J20" i="36"/>
  <c r="R150" i="44" s="1"/>
  <c r="J308" i="38"/>
  <c r="T199" i="44" s="1"/>
  <c r="G20" i="37"/>
  <c r="J20" i="37"/>
  <c r="S150" i="44" s="1"/>
  <c r="N595" i="34"/>
  <c r="I18" i="61"/>
  <c r="P175" i="38"/>
  <c r="T114" i="44" s="1"/>
  <c r="Q302" i="33"/>
  <c r="I16" i="50"/>
  <c r="R302" i="33"/>
  <c r="N109" i="35"/>
  <c r="N181" i="35" s="1"/>
  <c r="R503" i="36"/>
  <c r="R61" i="2"/>
  <c r="U293" i="17"/>
  <c r="M302" i="33"/>
  <c r="AE293" i="17"/>
  <c r="G369" i="33"/>
  <c r="S308" i="34"/>
  <c r="G165" i="30"/>
  <c r="V166" i="17"/>
  <c r="V159" i="17" s="1"/>
  <c r="AF218" i="17"/>
  <c r="AE197" i="17"/>
  <c r="J656" i="36"/>
  <c r="Q302" i="40"/>
  <c r="M302" i="2"/>
  <c r="N302" i="2"/>
  <c r="J654" i="39"/>
  <c r="G357" i="32"/>
  <c r="J308" i="40"/>
  <c r="V199" i="44" s="1"/>
  <c r="J351" i="2"/>
  <c r="K218" i="44" s="1"/>
  <c r="Z146" i="17"/>
  <c r="Z139" i="17" s="1"/>
  <c r="I234" i="31"/>
  <c r="R715" i="31" s="1"/>
  <c r="R308" i="36"/>
  <c r="Q308" i="36"/>
  <c r="N197" i="31"/>
  <c r="N199" i="31" s="1"/>
  <c r="M302" i="39"/>
  <c r="S302" i="39"/>
  <c r="V230" i="17"/>
  <c r="P308" i="40"/>
  <c r="K302" i="36"/>
  <c r="P302" i="39"/>
  <c r="O302" i="37"/>
  <c r="J302" i="39"/>
  <c r="U196" i="44" s="1"/>
  <c r="R308" i="40"/>
  <c r="S302" i="36"/>
  <c r="I17" i="61"/>
  <c r="P105" i="17"/>
  <c r="W197" i="17"/>
  <c r="J357" i="38"/>
  <c r="T221" i="44" s="1"/>
  <c r="S308" i="36"/>
  <c r="G207" i="30"/>
  <c r="Q308" i="40"/>
  <c r="J302" i="37"/>
  <c r="S196" i="44" s="1"/>
  <c r="M308" i="36"/>
  <c r="N302" i="39"/>
  <c r="L85" i="33"/>
  <c r="O57" i="44" s="1"/>
  <c r="R207" i="34"/>
  <c r="P131" i="44" s="1"/>
  <c r="M308" i="40"/>
  <c r="G175" i="31"/>
  <c r="J349" i="37"/>
  <c r="S217" i="44" s="1"/>
  <c r="S308" i="40"/>
  <c r="M302" i="37"/>
  <c r="J302" i="36"/>
  <c r="R196" i="44" s="1"/>
  <c r="R302" i="39"/>
  <c r="K308" i="40"/>
  <c r="AD197" i="17"/>
  <c r="O308" i="40"/>
  <c r="I234" i="38"/>
  <c r="R715" i="38" s="1"/>
  <c r="X218" i="17"/>
  <c r="AA146" i="17"/>
  <c r="AA139" i="17" s="1"/>
  <c r="Y146" i="17"/>
  <c r="Y139" i="17" s="1"/>
  <c r="R199" i="40"/>
  <c r="K78" i="44"/>
  <c r="J557" i="30"/>
  <c r="J564" i="30" s="1"/>
  <c r="J654" i="34"/>
  <c r="Q308" i="35"/>
  <c r="S308" i="35"/>
  <c r="J308" i="35"/>
  <c r="Q199" i="44" s="1"/>
  <c r="K308" i="35"/>
  <c r="I234" i="32"/>
  <c r="R715" i="32" s="1"/>
  <c r="R595" i="37"/>
  <c r="Q283" i="17"/>
  <c r="AD230" i="17"/>
  <c r="L595" i="37"/>
  <c r="P595" i="37"/>
  <c r="J595" i="37"/>
  <c r="P308" i="35"/>
  <c r="I163" i="44"/>
  <c r="Q302" i="35"/>
  <c r="M308" i="35"/>
  <c r="S302" i="35"/>
  <c r="Y230" i="17"/>
  <c r="P234" i="17"/>
  <c r="AC325" i="17"/>
  <c r="J302" i="35"/>
  <c r="Q196" i="44" s="1"/>
  <c r="M302" i="35"/>
  <c r="R217" i="32"/>
  <c r="N136" i="44" s="1"/>
  <c r="U146" i="17"/>
  <c r="U139" i="17" s="1"/>
  <c r="G595" i="37"/>
  <c r="R302" i="35"/>
  <c r="N302" i="35"/>
  <c r="P302" i="35"/>
  <c r="O308" i="35"/>
  <c r="K302" i="35"/>
  <c r="R717" i="2"/>
  <c r="X230" i="17"/>
  <c r="V146" i="17"/>
  <c r="V139" i="17" s="1"/>
  <c r="Q308" i="31"/>
  <c r="J308" i="32"/>
  <c r="N199" i="44" s="1"/>
  <c r="O308" i="34"/>
  <c r="Y197" i="17"/>
  <c r="M308" i="31"/>
  <c r="P302" i="33"/>
  <c r="P308" i="34"/>
  <c r="R308" i="31"/>
  <c r="P308" i="31"/>
  <c r="AF146" i="17"/>
  <c r="I185" i="38"/>
  <c r="U197" i="17"/>
  <c r="I159" i="44"/>
  <c r="U230" i="17"/>
  <c r="S308" i="32"/>
  <c r="K302" i="33"/>
  <c r="K308" i="34"/>
  <c r="P308" i="32"/>
  <c r="R308" i="34"/>
  <c r="J308" i="34"/>
  <c r="P199" i="44" s="1"/>
  <c r="N119" i="38"/>
  <c r="T81" i="44" s="1"/>
  <c r="J308" i="31"/>
  <c r="M199" i="44" s="1"/>
  <c r="Q308" i="32"/>
  <c r="N308" i="32"/>
  <c r="R217" i="2"/>
  <c r="K136" i="44" s="1"/>
  <c r="I103" i="44"/>
  <c r="AB246" i="17"/>
  <c r="Q308" i="34"/>
  <c r="R308" i="32"/>
  <c r="O308" i="31"/>
  <c r="N308" i="31"/>
  <c r="G654" i="30"/>
  <c r="M75" i="44"/>
  <c r="Y325" i="17"/>
  <c r="L20" i="37"/>
  <c r="L61" i="37" s="1"/>
  <c r="X146" i="17"/>
  <c r="S302" i="33"/>
  <c r="N302" i="33"/>
  <c r="M308" i="34"/>
  <c r="N197" i="38"/>
  <c r="N199" i="38" s="1"/>
  <c r="S308" i="31"/>
  <c r="J302" i="33"/>
  <c r="O196" i="44" s="1"/>
  <c r="N308" i="34"/>
  <c r="K308" i="31"/>
  <c r="K302" i="40"/>
  <c r="N302" i="40"/>
  <c r="W325" i="17"/>
  <c r="R302" i="40"/>
  <c r="G85" i="36"/>
  <c r="G20" i="38"/>
  <c r="I156" i="44"/>
  <c r="P302" i="2"/>
  <c r="S302" i="2"/>
  <c r="P145" i="2"/>
  <c r="P153" i="2" s="1"/>
  <c r="N77" i="44"/>
  <c r="J441" i="37"/>
  <c r="S253" i="44" s="1"/>
  <c r="P302" i="40"/>
  <c r="O302" i="2"/>
  <c r="Y39" i="17"/>
  <c r="X166" i="17"/>
  <c r="X159" i="17" s="1"/>
  <c r="L302" i="2"/>
  <c r="R302" i="2"/>
  <c r="AC197" i="17"/>
  <c r="S302" i="40"/>
  <c r="Q300" i="17"/>
  <c r="N109" i="34"/>
  <c r="N181" i="34" s="1"/>
  <c r="M302" i="40"/>
  <c r="L302" i="40"/>
  <c r="L20" i="34"/>
  <c r="J302" i="40"/>
  <c r="V196" i="44" s="1"/>
  <c r="G595" i="34"/>
  <c r="I113" i="44"/>
  <c r="N111" i="37"/>
  <c r="I135" i="44"/>
  <c r="F87" i="61" s="1"/>
  <c r="S89" i="44"/>
  <c r="I166" i="44"/>
  <c r="Q150" i="17"/>
  <c r="R548" i="30"/>
  <c r="N302" i="32"/>
  <c r="Q308" i="39"/>
  <c r="K302" i="31"/>
  <c r="O308" i="39"/>
  <c r="N503" i="37"/>
  <c r="I108" i="44"/>
  <c r="W159" i="17"/>
  <c r="K302" i="32"/>
  <c r="K308" i="39"/>
  <c r="N308" i="39"/>
  <c r="P302" i="32"/>
  <c r="G508" i="38"/>
  <c r="AC246" i="17"/>
  <c r="I153" i="33"/>
  <c r="M302" i="31"/>
  <c r="J508" i="38"/>
  <c r="T260" i="44" s="1"/>
  <c r="V293" i="17"/>
  <c r="J656" i="35"/>
  <c r="AD107" i="17"/>
  <c r="AD99" i="17" s="1"/>
  <c r="AD95" i="17" s="1"/>
  <c r="I61" i="35"/>
  <c r="P145" i="33"/>
  <c r="P153" i="33" s="1"/>
  <c r="G20" i="35"/>
  <c r="O302" i="32"/>
  <c r="R308" i="39"/>
  <c r="S302" i="31"/>
  <c r="R302" i="31"/>
  <c r="P102" i="17"/>
  <c r="V246" i="17"/>
  <c r="G175" i="33"/>
  <c r="AD146" i="17"/>
  <c r="AD139" i="17" s="1"/>
  <c r="Y166" i="17"/>
  <c r="Y159" i="17" s="1"/>
  <c r="S302" i="32"/>
  <c r="J654" i="2"/>
  <c r="S308" i="39"/>
  <c r="M308" i="39"/>
  <c r="P302" i="31"/>
  <c r="O302" i="31"/>
  <c r="U76" i="44"/>
  <c r="S595" i="40"/>
  <c r="P308" i="37"/>
  <c r="G105" i="34"/>
  <c r="AC166" i="17"/>
  <c r="AC159" i="17" s="1"/>
  <c r="N119" i="31"/>
  <c r="M81" i="44" s="1"/>
  <c r="P73" i="16"/>
  <c r="G357" i="34"/>
  <c r="AD246" i="17"/>
  <c r="W275" i="17"/>
  <c r="Q308" i="37"/>
  <c r="I73" i="44"/>
  <c r="I153" i="2"/>
  <c r="G654" i="36"/>
  <c r="N179" i="39"/>
  <c r="U75" i="44"/>
  <c r="S78" i="44"/>
  <c r="N197" i="37"/>
  <c r="N199" i="37" s="1"/>
  <c r="I212" i="44"/>
  <c r="H117" i="61" s="1"/>
  <c r="O24" i="17"/>
  <c r="P24" i="17" s="1"/>
  <c r="J656" i="33"/>
  <c r="N126" i="44"/>
  <c r="N125" i="44" s="1"/>
  <c r="R199" i="32"/>
  <c r="AE218" i="17"/>
  <c r="V275" i="17"/>
  <c r="AB166" i="17"/>
  <c r="AB159" i="17" s="1"/>
  <c r="Y218" i="17"/>
  <c r="W218" i="17"/>
  <c r="AB146" i="17"/>
  <c r="I185" i="2"/>
  <c r="I162" i="44"/>
  <c r="AE275" i="17"/>
  <c r="O75" i="44"/>
  <c r="I102" i="44"/>
  <c r="J654" i="35"/>
  <c r="L126" i="44"/>
  <c r="L125" i="44" s="1"/>
  <c r="R199" i="30"/>
  <c r="L595" i="40"/>
  <c r="G175" i="36"/>
  <c r="Q302" i="30"/>
  <c r="P302" i="30"/>
  <c r="O302" i="30"/>
  <c r="N308" i="37"/>
  <c r="R595" i="40"/>
  <c r="O595" i="35"/>
  <c r="G217" i="37"/>
  <c r="Z218" i="17"/>
  <c r="I135" i="30"/>
  <c r="R712" i="30" s="1"/>
  <c r="R302" i="30"/>
  <c r="J503" i="40"/>
  <c r="AE246" i="17"/>
  <c r="S302" i="30"/>
  <c r="K302" i="30"/>
  <c r="O308" i="37"/>
  <c r="R78" i="44"/>
  <c r="N197" i="36"/>
  <c r="N199" i="36" s="1"/>
  <c r="N595" i="40"/>
  <c r="P240" i="17"/>
  <c r="I80" i="44"/>
  <c r="P202" i="17"/>
  <c r="N181" i="36"/>
  <c r="I61" i="37"/>
  <c r="U39" i="17"/>
  <c r="I185" i="37"/>
  <c r="I111" i="44"/>
  <c r="P595" i="35"/>
  <c r="I58" i="44"/>
  <c r="J36" i="37"/>
  <c r="S158" i="44" s="1"/>
  <c r="W39" i="17"/>
  <c r="Z246" i="17"/>
  <c r="N302" i="30"/>
  <c r="R308" i="37"/>
  <c r="S595" i="35"/>
  <c r="K595" i="40"/>
  <c r="V279" i="44"/>
  <c r="M267" i="39"/>
  <c r="M595" i="35"/>
  <c r="AA166" i="17"/>
  <c r="AA159" i="17" s="1"/>
  <c r="M308" i="37"/>
  <c r="L85" i="37"/>
  <c r="S57" i="44" s="1"/>
  <c r="P279" i="17"/>
  <c r="I152" i="44"/>
  <c r="L75" i="44"/>
  <c r="N179" i="30"/>
  <c r="M595" i="40"/>
  <c r="I79" i="44"/>
  <c r="R595" i="35"/>
  <c r="I61" i="36"/>
  <c r="J351" i="40"/>
  <c r="V218" i="44" s="1"/>
  <c r="J595" i="40"/>
  <c r="Q595" i="40"/>
  <c r="G109" i="36"/>
  <c r="W246" i="17"/>
  <c r="Z197" i="17"/>
  <c r="S308" i="37"/>
  <c r="I155" i="44"/>
  <c r="I168" i="44"/>
  <c r="M302" i="30"/>
  <c r="N179" i="37"/>
  <c r="S75" i="44"/>
  <c r="I112" i="44"/>
  <c r="AA246" i="17"/>
  <c r="AC107" i="17"/>
  <c r="AC99" i="17" s="1"/>
  <c r="AC95" i="17" s="1"/>
  <c r="Q148" i="17"/>
  <c r="P148" i="17"/>
  <c r="J595" i="30"/>
  <c r="Q595" i="31"/>
  <c r="Z310" i="17"/>
  <c r="J595" i="31"/>
  <c r="Q284" i="17"/>
  <c r="Y23" i="17"/>
  <c r="I18" i="44"/>
  <c r="I130" i="44"/>
  <c r="F82" i="61" s="1"/>
  <c r="K302" i="34"/>
  <c r="X246" i="17"/>
  <c r="K233" i="17"/>
  <c r="O233" i="17" s="1"/>
  <c r="Q233" i="17" s="1"/>
  <c r="AF246" i="17"/>
  <c r="I22" i="44"/>
  <c r="S595" i="31"/>
  <c r="K595" i="31"/>
  <c r="P595" i="31"/>
  <c r="L595" i="30"/>
  <c r="N595" i="30"/>
  <c r="O595" i="31"/>
  <c r="AE23" i="17"/>
  <c r="K595" i="30"/>
  <c r="N595" i="31"/>
  <c r="R73" i="16"/>
  <c r="R595" i="31"/>
  <c r="M595" i="30"/>
  <c r="AA107" i="17"/>
  <c r="AA99" i="17" s="1"/>
  <c r="AA95" i="17" s="1"/>
  <c r="P595" i="30"/>
  <c r="V39" i="17"/>
  <c r="Q277" i="17"/>
  <c r="K595" i="33"/>
  <c r="Z275" i="17"/>
  <c r="AD166" i="17"/>
  <c r="AD159" i="17" s="1"/>
  <c r="X197" i="17"/>
  <c r="L185" i="38"/>
  <c r="P302" i="38"/>
  <c r="N31" i="44"/>
  <c r="X39" i="17"/>
  <c r="V325" i="17"/>
  <c r="AA197" i="17"/>
  <c r="R217" i="34"/>
  <c r="P136" i="44" s="1"/>
  <c r="AA39" i="17"/>
  <c r="I135" i="39"/>
  <c r="R712" i="39" s="1"/>
  <c r="S302" i="38"/>
  <c r="O302" i="39"/>
  <c r="I564" i="40"/>
  <c r="V308" i="44" s="1"/>
  <c r="I234" i="37"/>
  <c r="R715" i="37" s="1"/>
  <c r="G20" i="39"/>
  <c r="P205" i="17"/>
  <c r="I503" i="30"/>
  <c r="R709" i="30" s="1"/>
  <c r="I410" i="37"/>
  <c r="AE166" i="17"/>
  <c r="AE159" i="17" s="1"/>
  <c r="K30" i="17"/>
  <c r="O18" i="49" s="1"/>
  <c r="N214" i="50" s="1"/>
  <c r="T31" i="44"/>
  <c r="M302" i="38"/>
  <c r="N302" i="38"/>
  <c r="P308" i="36"/>
  <c r="AF39" i="17"/>
  <c r="X325" i="17"/>
  <c r="I185" i="35"/>
  <c r="R714" i="35" s="1"/>
  <c r="K306" i="17"/>
  <c r="O306" i="17" s="1"/>
  <c r="Q306" i="17" s="1"/>
  <c r="AE230" i="17"/>
  <c r="M92" i="36"/>
  <c r="R207" i="37"/>
  <c r="S131" i="44" s="1"/>
  <c r="P175" i="32"/>
  <c r="N114" i="44" s="1"/>
  <c r="K114" i="17"/>
  <c r="O114" i="17" s="1"/>
  <c r="P114" i="17" s="1"/>
  <c r="I36" i="44"/>
  <c r="Z230" i="17"/>
  <c r="AF230" i="17"/>
  <c r="I25" i="44"/>
  <c r="K253" i="17"/>
  <c r="O253" i="17" s="1"/>
  <c r="Q253" i="17" s="1"/>
  <c r="AC230" i="17"/>
  <c r="K226" i="17"/>
  <c r="O226" i="17" s="1"/>
  <c r="P226" i="17" s="1"/>
  <c r="AD275" i="17"/>
  <c r="AD218" i="17"/>
  <c r="K227" i="17"/>
  <c r="O227" i="17" s="1"/>
  <c r="P227" i="17" s="1"/>
  <c r="W146" i="17"/>
  <c r="W139" i="17" s="1"/>
  <c r="K151" i="17"/>
  <c r="O151" i="17" s="1"/>
  <c r="P151" i="17" s="1"/>
  <c r="K119" i="17"/>
  <c r="O119" i="17" s="1"/>
  <c r="Q119" i="17" s="1"/>
  <c r="G74" i="16"/>
  <c r="J74" i="16" s="1"/>
  <c r="I84" i="44"/>
  <c r="J595" i="33"/>
  <c r="P167" i="17"/>
  <c r="O595" i="33"/>
  <c r="Q31" i="44"/>
  <c r="J351" i="35"/>
  <c r="Q218" i="44" s="1"/>
  <c r="X275" i="17"/>
  <c r="K281" i="17"/>
  <c r="O281" i="17" s="1"/>
  <c r="P281" i="17" s="1"/>
  <c r="P163" i="17"/>
  <c r="Q163" i="17"/>
  <c r="R207" i="39"/>
  <c r="U131" i="44" s="1"/>
  <c r="G207" i="39"/>
  <c r="O267" i="34"/>
  <c r="G267" i="34"/>
  <c r="R267" i="34"/>
  <c r="L267" i="34"/>
  <c r="J267" i="34"/>
  <c r="P179" i="44" s="1"/>
  <c r="P267" i="34"/>
  <c r="S267" i="34"/>
  <c r="N267" i="34"/>
  <c r="Q267" i="34"/>
  <c r="K267" i="34"/>
  <c r="M267" i="34"/>
  <c r="Y275" i="17"/>
  <c r="AF141" i="17"/>
  <c r="K236" i="17"/>
  <c r="O236" i="17" s="1"/>
  <c r="O15" i="44"/>
  <c r="J302" i="34"/>
  <c r="P196" i="44" s="1"/>
  <c r="K42" i="17"/>
  <c r="O42" i="17" s="1"/>
  <c r="Q42" i="17" s="1"/>
  <c r="K44" i="17"/>
  <c r="Q302" i="34"/>
  <c r="N302" i="34"/>
  <c r="P308" i="38"/>
  <c r="M308" i="38"/>
  <c r="J439" i="37"/>
  <c r="S252" i="44" s="1"/>
  <c r="G439" i="37"/>
  <c r="G207" i="2"/>
  <c r="R207" i="2"/>
  <c r="K131" i="44" s="1"/>
  <c r="G369" i="34"/>
  <c r="J369" i="34"/>
  <c r="P227" i="44" s="1"/>
  <c r="K328" i="17"/>
  <c r="G308" i="32"/>
  <c r="K308" i="32"/>
  <c r="J349" i="30"/>
  <c r="L217" i="44" s="1"/>
  <c r="G349" i="30"/>
  <c r="G351" i="31"/>
  <c r="J351" i="31"/>
  <c r="M218" i="44" s="1"/>
  <c r="G357" i="37"/>
  <c r="J357" i="37"/>
  <c r="S221" i="44" s="1"/>
  <c r="K267" i="32"/>
  <c r="P267" i="32"/>
  <c r="O267" i="32"/>
  <c r="S267" i="32"/>
  <c r="Q267" i="32"/>
  <c r="R267" i="32"/>
  <c r="N267" i="32"/>
  <c r="L267" i="32"/>
  <c r="G267" i="32"/>
  <c r="M267" i="32"/>
  <c r="J267" i="32"/>
  <c r="N179" i="44" s="1"/>
  <c r="G441" i="30"/>
  <c r="J441" i="30"/>
  <c r="L253" i="44" s="1"/>
  <c r="K269" i="34"/>
  <c r="Q269" i="34"/>
  <c r="P269" i="34"/>
  <c r="L269" i="34"/>
  <c r="N269" i="34"/>
  <c r="O269" i="34"/>
  <c r="R269" i="34"/>
  <c r="J269" i="34"/>
  <c r="P180" i="44" s="1"/>
  <c r="G269" i="34"/>
  <c r="S269" i="34"/>
  <c r="M269" i="34"/>
  <c r="P165" i="2"/>
  <c r="G165" i="2"/>
  <c r="G119" i="35"/>
  <c r="N119" i="35"/>
  <c r="Q81" i="44" s="1"/>
  <c r="G119" i="33"/>
  <c r="N119" i="33"/>
  <c r="O81" i="44" s="1"/>
  <c r="L20" i="2"/>
  <c r="G20" i="2"/>
  <c r="R308" i="35"/>
  <c r="S308" i="38"/>
  <c r="G165" i="31"/>
  <c r="P165" i="31"/>
  <c r="K252" i="17"/>
  <c r="O252" i="17" s="1"/>
  <c r="Q252" i="17" s="1"/>
  <c r="G165" i="36"/>
  <c r="P165" i="36"/>
  <c r="R109" i="44" s="1"/>
  <c r="P595" i="33"/>
  <c r="J564" i="2"/>
  <c r="R595" i="33"/>
  <c r="AA275" i="17"/>
  <c r="R302" i="34"/>
  <c r="N105" i="33"/>
  <c r="N177" i="33" s="1"/>
  <c r="I154" i="44"/>
  <c r="O302" i="34"/>
  <c r="J427" i="36"/>
  <c r="R246" i="44" s="1"/>
  <c r="G427" i="36"/>
  <c r="G207" i="32"/>
  <c r="R207" i="32"/>
  <c r="N131" i="44" s="1"/>
  <c r="G109" i="33"/>
  <c r="N109" i="33"/>
  <c r="J349" i="2"/>
  <c r="K217" i="44" s="1"/>
  <c r="G349" i="2"/>
  <c r="J351" i="33"/>
  <c r="O218" i="44" s="1"/>
  <c r="G351" i="33"/>
  <c r="G302" i="38"/>
  <c r="Q302" i="38"/>
  <c r="I334" i="38"/>
  <c r="T315" i="44" s="1"/>
  <c r="R302" i="38"/>
  <c r="K302" i="38"/>
  <c r="J357" i="39"/>
  <c r="U221" i="44" s="1"/>
  <c r="G357" i="39"/>
  <c r="K267" i="40"/>
  <c r="G267" i="40"/>
  <c r="Q267" i="40"/>
  <c r="S267" i="40"/>
  <c r="R267" i="40"/>
  <c r="O267" i="40"/>
  <c r="L267" i="40"/>
  <c r="N267" i="40"/>
  <c r="M267" i="40"/>
  <c r="J267" i="40"/>
  <c r="V179" i="44" s="1"/>
  <c r="P267" i="40"/>
  <c r="O267" i="35"/>
  <c r="Q267" i="35"/>
  <c r="G267" i="35"/>
  <c r="M267" i="35"/>
  <c r="K267" i="35"/>
  <c r="R267" i="35"/>
  <c r="J267" i="35"/>
  <c r="Q179" i="44" s="1"/>
  <c r="S267" i="35"/>
  <c r="L267" i="35"/>
  <c r="N267" i="35"/>
  <c r="P267" i="35"/>
  <c r="G441" i="31"/>
  <c r="J441" i="31"/>
  <c r="M253" i="44" s="1"/>
  <c r="J441" i="40"/>
  <c r="V253" i="44" s="1"/>
  <c r="G441" i="40"/>
  <c r="R269" i="38"/>
  <c r="L269" i="38"/>
  <c r="K269" i="38"/>
  <c r="M269" i="38"/>
  <c r="Q269" i="38"/>
  <c r="G269" i="38"/>
  <c r="S269" i="38"/>
  <c r="O269" i="38"/>
  <c r="N269" i="38"/>
  <c r="P269" i="38"/>
  <c r="P165" i="40"/>
  <c r="V109" i="44" s="1"/>
  <c r="G165" i="40"/>
  <c r="G165" i="33"/>
  <c r="P165" i="33"/>
  <c r="G20" i="31"/>
  <c r="L20" i="31"/>
  <c r="O308" i="32"/>
  <c r="K308" i="37"/>
  <c r="G207" i="33"/>
  <c r="R207" i="33"/>
  <c r="O131" i="44" s="1"/>
  <c r="G308" i="38"/>
  <c r="Q308" i="38"/>
  <c r="J351" i="32"/>
  <c r="N218" i="44" s="1"/>
  <c r="G351" i="32"/>
  <c r="G357" i="31"/>
  <c r="J357" i="31"/>
  <c r="M221" i="44" s="1"/>
  <c r="G441" i="2"/>
  <c r="J441" i="2"/>
  <c r="K253" i="44" s="1"/>
  <c r="K595" i="37"/>
  <c r="I564" i="2"/>
  <c r="K308" i="44" s="1"/>
  <c r="N595" i="37"/>
  <c r="V23" i="17"/>
  <c r="U246" i="17"/>
  <c r="K210" i="17"/>
  <c r="O210" i="17" s="1"/>
  <c r="Q210" i="17" s="1"/>
  <c r="L135" i="31"/>
  <c r="S695" i="33"/>
  <c r="P145" i="30"/>
  <c r="P153" i="30" s="1"/>
  <c r="AB39" i="17"/>
  <c r="O308" i="38"/>
  <c r="S302" i="34"/>
  <c r="P302" i="34"/>
  <c r="N308" i="38"/>
  <c r="G20" i="32"/>
  <c r="L20" i="32"/>
  <c r="K308" i="38"/>
  <c r="I153" i="32"/>
  <c r="P145" i="32"/>
  <c r="J369" i="37"/>
  <c r="S227" i="44" s="1"/>
  <c r="G369" i="37"/>
  <c r="G349" i="35"/>
  <c r="J349" i="35"/>
  <c r="Q217" i="44" s="1"/>
  <c r="J351" i="37"/>
  <c r="S218" i="44" s="1"/>
  <c r="G351" i="37"/>
  <c r="G302" i="2"/>
  <c r="K302" i="2"/>
  <c r="J357" i="40"/>
  <c r="V221" i="44" s="1"/>
  <c r="G357" i="40"/>
  <c r="N267" i="31"/>
  <c r="R267" i="31"/>
  <c r="L267" i="31"/>
  <c r="M267" i="31"/>
  <c r="S267" i="31"/>
  <c r="K267" i="31"/>
  <c r="O267" i="31"/>
  <c r="Q267" i="31"/>
  <c r="G267" i="31"/>
  <c r="J267" i="31"/>
  <c r="M179" i="44" s="1"/>
  <c r="P267" i="31"/>
  <c r="L267" i="33"/>
  <c r="R267" i="33"/>
  <c r="G267" i="33"/>
  <c r="M267" i="33"/>
  <c r="K267" i="33"/>
  <c r="Q267" i="33"/>
  <c r="O267" i="33"/>
  <c r="N267" i="33"/>
  <c r="J267" i="33"/>
  <c r="O179" i="44" s="1"/>
  <c r="P267" i="33"/>
  <c r="S267" i="33"/>
  <c r="G441" i="39"/>
  <c r="J441" i="39"/>
  <c r="U253" i="44" s="1"/>
  <c r="G165" i="38"/>
  <c r="P165" i="38"/>
  <c r="T109" i="44" s="1"/>
  <c r="N119" i="40"/>
  <c r="V81" i="44" s="1"/>
  <c r="G119" i="40"/>
  <c r="K198" i="17"/>
  <c r="O198" i="17" s="1"/>
  <c r="J302" i="2"/>
  <c r="K196" i="44" s="1"/>
  <c r="G439" i="36"/>
  <c r="J439" i="36"/>
  <c r="R252" i="44" s="1"/>
  <c r="L15" i="44"/>
  <c r="I134" i="44"/>
  <c r="F84" i="50" s="1"/>
  <c r="Z23" i="17"/>
  <c r="J656" i="31"/>
  <c r="I135" i="2"/>
  <c r="R714" i="2" s="1"/>
  <c r="I334" i="34"/>
  <c r="P315" i="44" s="1"/>
  <c r="G341" i="40"/>
  <c r="AF107" i="17"/>
  <c r="AF99" i="17" s="1"/>
  <c r="AF95" i="17" s="1"/>
  <c r="V107" i="17"/>
  <c r="V99" i="17" s="1"/>
  <c r="V95" i="17" s="1"/>
  <c r="AF275" i="17"/>
  <c r="K61" i="34"/>
  <c r="Y246" i="17"/>
  <c r="I61" i="38"/>
  <c r="J234" i="39"/>
  <c r="G175" i="34"/>
  <c r="G145" i="30"/>
  <c r="N109" i="31"/>
  <c r="I167" i="44"/>
  <c r="R308" i="38"/>
  <c r="R207" i="40"/>
  <c r="V131" i="44" s="1"/>
  <c r="G207" i="40"/>
  <c r="K262" i="17"/>
  <c r="O262" i="17" s="1"/>
  <c r="Q262" i="17" s="1"/>
  <c r="G369" i="35"/>
  <c r="J369" i="35"/>
  <c r="Q227" i="44" s="1"/>
  <c r="J349" i="32"/>
  <c r="N217" i="44" s="1"/>
  <c r="G349" i="32"/>
  <c r="I334" i="32"/>
  <c r="N315" i="44" s="1"/>
  <c r="R302" i="32"/>
  <c r="G302" i="32"/>
  <c r="Q302" i="32"/>
  <c r="I334" i="31"/>
  <c r="M315" i="44" s="1"/>
  <c r="G302" i="31"/>
  <c r="J357" i="30"/>
  <c r="L221" i="44" s="1"/>
  <c r="G357" i="30"/>
  <c r="J357" i="36"/>
  <c r="R221" i="44" s="1"/>
  <c r="G357" i="36"/>
  <c r="O267" i="37"/>
  <c r="M267" i="37"/>
  <c r="J267" i="37"/>
  <c r="S179" i="44" s="1"/>
  <c r="P267" i="37"/>
  <c r="R267" i="37"/>
  <c r="L267" i="37"/>
  <c r="G267" i="37"/>
  <c r="N267" i="37"/>
  <c r="Q267" i="37"/>
  <c r="S267" i="37"/>
  <c r="K267" i="37"/>
  <c r="Q267" i="38"/>
  <c r="G267" i="38"/>
  <c r="S267" i="38"/>
  <c r="K267" i="38"/>
  <c r="R267" i="38"/>
  <c r="L267" i="38"/>
  <c r="M267" i="38"/>
  <c r="P267" i="38"/>
  <c r="O267" i="38"/>
  <c r="N267" i="38"/>
  <c r="J441" i="32"/>
  <c r="N253" i="44" s="1"/>
  <c r="G441" i="32"/>
  <c r="G441" i="34"/>
  <c r="J441" i="34"/>
  <c r="P253" i="44" s="1"/>
  <c r="R269" i="30"/>
  <c r="K269" i="30"/>
  <c r="P269" i="30"/>
  <c r="J269" i="30"/>
  <c r="L180" i="44" s="1"/>
  <c r="O269" i="30"/>
  <c r="M269" i="30"/>
  <c r="S269" i="30"/>
  <c r="L269" i="30"/>
  <c r="Q269" i="30"/>
  <c r="G269" i="30"/>
  <c r="N269" i="30"/>
  <c r="P165" i="35"/>
  <c r="Q109" i="44" s="1"/>
  <c r="G165" i="35"/>
  <c r="G119" i="32"/>
  <c r="N119" i="32"/>
  <c r="N81" i="44" s="1"/>
  <c r="G119" i="2"/>
  <c r="N119" i="2"/>
  <c r="K81" i="44" s="1"/>
  <c r="J308" i="37"/>
  <c r="S199" i="44" s="1"/>
  <c r="O302" i="33"/>
  <c r="J369" i="36"/>
  <c r="R227" i="44" s="1"/>
  <c r="G369" i="36"/>
  <c r="N595" i="33"/>
  <c r="R22" i="31"/>
  <c r="R61" i="31" s="1"/>
  <c r="I135" i="37"/>
  <c r="R712" i="37" s="1"/>
  <c r="I61" i="31"/>
  <c r="N119" i="34"/>
  <c r="P81" i="44" s="1"/>
  <c r="K287" i="17"/>
  <c r="O287" i="17" s="1"/>
  <c r="Q287" i="17" s="1"/>
  <c r="M302" i="34"/>
  <c r="R207" i="31"/>
  <c r="M131" i="44" s="1"/>
  <c r="G207" i="31"/>
  <c r="G109" i="40"/>
  <c r="N109" i="40"/>
  <c r="G349" i="39"/>
  <c r="J349" i="39"/>
  <c r="U217" i="44" s="1"/>
  <c r="G351" i="30"/>
  <c r="J351" i="30"/>
  <c r="L218" i="44" s="1"/>
  <c r="Q302" i="37"/>
  <c r="I334" i="37"/>
  <c r="S315" i="44" s="1"/>
  <c r="G302" i="37"/>
  <c r="N302" i="37"/>
  <c r="Q302" i="39"/>
  <c r="I334" i="39"/>
  <c r="U315" i="44" s="1"/>
  <c r="G302" i="39"/>
  <c r="G302" i="36"/>
  <c r="Q302" i="36"/>
  <c r="J357" i="33"/>
  <c r="O221" i="44" s="1"/>
  <c r="G357" i="33"/>
  <c r="L267" i="2"/>
  <c r="J267" i="2"/>
  <c r="K179" i="44" s="1"/>
  <c r="N267" i="2"/>
  <c r="Q267" i="2"/>
  <c r="G267" i="2"/>
  <c r="O267" i="2"/>
  <c r="R267" i="2"/>
  <c r="K267" i="2"/>
  <c r="M267" i="2"/>
  <c r="S267" i="2"/>
  <c r="P267" i="2"/>
  <c r="K288" i="17"/>
  <c r="O288" i="17" s="1"/>
  <c r="P288" i="17" s="1"/>
  <c r="J441" i="36"/>
  <c r="R253" i="44" s="1"/>
  <c r="G441" i="36"/>
  <c r="G269" i="32"/>
  <c r="O269" i="32"/>
  <c r="N269" i="32"/>
  <c r="S269" i="32"/>
  <c r="L269" i="32"/>
  <c r="J269" i="32"/>
  <c r="N180" i="44" s="1"/>
  <c r="R269" i="32"/>
  <c r="P269" i="32"/>
  <c r="M269" i="32"/>
  <c r="Q269" i="32"/>
  <c r="K269" i="32"/>
  <c r="P165" i="34"/>
  <c r="G165" i="34"/>
  <c r="G119" i="37"/>
  <c r="N119" i="37"/>
  <c r="S81" i="44" s="1"/>
  <c r="G119" i="39"/>
  <c r="N119" i="39"/>
  <c r="U81" i="44" s="1"/>
  <c r="N302" i="31"/>
  <c r="N308" i="36"/>
  <c r="O308" i="36"/>
  <c r="R267" i="30"/>
  <c r="M267" i="30"/>
  <c r="O267" i="30"/>
  <c r="G267" i="30"/>
  <c r="N267" i="30"/>
  <c r="L267" i="30"/>
  <c r="Q267" i="30"/>
  <c r="J267" i="30"/>
  <c r="L179" i="44" s="1"/>
  <c r="K267" i="30"/>
  <c r="S267" i="30"/>
  <c r="P267" i="30"/>
  <c r="I185" i="34"/>
  <c r="I135" i="34"/>
  <c r="R712" i="34" s="1"/>
  <c r="X310" i="17"/>
  <c r="L595" i="33"/>
  <c r="J656" i="39"/>
  <c r="J656" i="38"/>
  <c r="I185" i="31"/>
  <c r="G217" i="39"/>
  <c r="Z39" i="17"/>
  <c r="K225" i="17"/>
  <c r="O225" i="17" s="1"/>
  <c r="K33" i="17"/>
  <c r="J439" i="40"/>
  <c r="V252" i="44" s="1"/>
  <c r="G439" i="40"/>
  <c r="R207" i="36"/>
  <c r="R131" i="44" s="1"/>
  <c r="G207" i="36"/>
  <c r="G109" i="2"/>
  <c r="N109" i="2"/>
  <c r="J349" i="34"/>
  <c r="P217" i="44" s="1"/>
  <c r="G349" i="34"/>
  <c r="J351" i="34"/>
  <c r="P218" i="44" s="1"/>
  <c r="G351" i="34"/>
  <c r="K256" i="17"/>
  <c r="O256" i="17" s="1"/>
  <c r="Q256" i="17" s="1"/>
  <c r="P267" i="39"/>
  <c r="Q267" i="39"/>
  <c r="N267" i="39"/>
  <c r="O267" i="39"/>
  <c r="J267" i="39"/>
  <c r="U179" i="44" s="1"/>
  <c r="G267" i="39"/>
  <c r="K267" i="39"/>
  <c r="L267" i="39"/>
  <c r="R267" i="39"/>
  <c r="G441" i="33"/>
  <c r="J441" i="33"/>
  <c r="O253" i="44" s="1"/>
  <c r="M269" i="33"/>
  <c r="Q269" i="33"/>
  <c r="N269" i="33"/>
  <c r="R269" i="33"/>
  <c r="S269" i="33"/>
  <c r="J269" i="33"/>
  <c r="O180" i="44" s="1"/>
  <c r="L269" i="33"/>
  <c r="K269" i="33"/>
  <c r="O269" i="33"/>
  <c r="G269" i="33"/>
  <c r="P269" i="33"/>
  <c r="G165" i="37"/>
  <c r="P165" i="37"/>
  <c r="S109" i="44" s="1"/>
  <c r="G165" i="32"/>
  <c r="P165" i="32"/>
  <c r="N109" i="44" s="1"/>
  <c r="G20" i="33"/>
  <c r="L20" i="33"/>
  <c r="P175" i="2"/>
  <c r="K114" i="44" s="1"/>
  <c r="G175" i="2"/>
  <c r="K308" i="36"/>
  <c r="M302" i="36"/>
  <c r="N302" i="36"/>
  <c r="K302" i="37"/>
  <c r="N109" i="37"/>
  <c r="G109" i="37"/>
  <c r="J351" i="36"/>
  <c r="R218" i="44" s="1"/>
  <c r="G351" i="36"/>
  <c r="G357" i="35"/>
  <c r="J357" i="35"/>
  <c r="Q221" i="44" s="1"/>
  <c r="Z107" i="17"/>
  <c r="Z99" i="17" s="1"/>
  <c r="Z95" i="17" s="1"/>
  <c r="M595" i="37"/>
  <c r="Q595" i="33"/>
  <c r="M73" i="16"/>
  <c r="I234" i="39"/>
  <c r="R715" i="39" s="1"/>
  <c r="AA293" i="17"/>
  <c r="L85" i="32"/>
  <c r="N57" i="44" s="1"/>
  <c r="AB197" i="17"/>
  <c r="I165" i="44"/>
  <c r="J439" i="32"/>
  <c r="N252" i="44" s="1"/>
  <c r="G439" i="32"/>
  <c r="G427" i="37"/>
  <c r="J427" i="37"/>
  <c r="S246" i="44" s="1"/>
  <c r="G207" i="38"/>
  <c r="R207" i="38"/>
  <c r="T131" i="44" s="1"/>
  <c r="N109" i="32"/>
  <c r="G109" i="32"/>
  <c r="N109" i="30"/>
  <c r="G109" i="30"/>
  <c r="G351" i="39"/>
  <c r="J351" i="39"/>
  <c r="U218" i="44" s="1"/>
  <c r="I334" i="35"/>
  <c r="Q315" i="44" s="1"/>
  <c r="G302" i="35"/>
  <c r="G357" i="2"/>
  <c r="J357" i="2"/>
  <c r="K221" i="44" s="1"/>
  <c r="O267" i="36"/>
  <c r="N267" i="36"/>
  <c r="L267" i="36"/>
  <c r="G267" i="36"/>
  <c r="R267" i="36"/>
  <c r="M267" i="36"/>
  <c r="J267" i="36"/>
  <c r="R179" i="44" s="1"/>
  <c r="P267" i="36"/>
  <c r="S267" i="36"/>
  <c r="K267" i="36"/>
  <c r="Q267" i="36"/>
  <c r="G441" i="35"/>
  <c r="J441" i="35"/>
  <c r="Q253" i="44" s="1"/>
  <c r="P165" i="39"/>
  <c r="U109" i="44" s="1"/>
  <c r="G165" i="39"/>
  <c r="N119" i="36"/>
  <c r="R81" i="44" s="1"/>
  <c r="G119" i="36"/>
  <c r="J302" i="30"/>
  <c r="L196" i="44" s="1"/>
  <c r="P302" i="36"/>
  <c r="O302" i="40"/>
  <c r="N308" i="35"/>
  <c r="I30" i="61"/>
  <c r="I28" i="50"/>
  <c r="K26" i="17"/>
  <c r="O26" i="17" s="1"/>
  <c r="Q26" i="17" s="1"/>
  <c r="AD39" i="17"/>
  <c r="O28" i="17"/>
  <c r="Q28" i="17" s="1"/>
  <c r="H38" i="70"/>
  <c r="I21" i="61"/>
  <c r="Q125" i="17"/>
  <c r="P125" i="17"/>
  <c r="I39" i="61"/>
  <c r="O47" i="17"/>
  <c r="Q47" i="17" s="1"/>
  <c r="I37" i="50"/>
  <c r="I153" i="31"/>
  <c r="G145" i="31"/>
  <c r="P145" i="31"/>
  <c r="G22" i="37"/>
  <c r="R22" i="37"/>
  <c r="R22" i="39"/>
  <c r="G22" i="39"/>
  <c r="U166" i="17"/>
  <c r="U159" i="17" s="1"/>
  <c r="K174" i="17"/>
  <c r="O174" i="17" s="1"/>
  <c r="M595" i="34"/>
  <c r="K162" i="17"/>
  <c r="Q162" i="17" s="1"/>
  <c r="AB218" i="17"/>
  <c r="J341" i="36"/>
  <c r="R213" i="44" s="1"/>
  <c r="G341" i="36"/>
  <c r="G482" i="36"/>
  <c r="J482" i="36"/>
  <c r="R290" i="44" s="1"/>
  <c r="R22" i="35"/>
  <c r="G22" i="35"/>
  <c r="K199" i="17"/>
  <c r="O199" i="17" s="1"/>
  <c r="N197" i="33"/>
  <c r="N199" i="33" s="1"/>
  <c r="O78" i="44"/>
  <c r="K103" i="17"/>
  <c r="K109" i="17"/>
  <c r="O109" i="17" s="1"/>
  <c r="Q109" i="17" s="1"/>
  <c r="G111" i="36"/>
  <c r="N111" i="36"/>
  <c r="M265" i="30"/>
  <c r="Q265" i="30"/>
  <c r="P265" i="30"/>
  <c r="K265" i="30"/>
  <c r="G265" i="30"/>
  <c r="S265" i="30"/>
  <c r="J265" i="30"/>
  <c r="L178" i="44" s="1"/>
  <c r="L265" i="30"/>
  <c r="N265" i="30"/>
  <c r="R265" i="30"/>
  <c r="O265" i="30"/>
  <c r="R22" i="38"/>
  <c r="T139" i="44" s="1"/>
  <c r="G22" i="38"/>
  <c r="R22" i="36"/>
  <c r="G22" i="36"/>
  <c r="G217" i="33"/>
  <c r="R217" i="33"/>
  <c r="O136" i="44" s="1"/>
  <c r="R199" i="33"/>
  <c r="J234" i="33"/>
  <c r="I101" i="44"/>
  <c r="G482" i="40"/>
  <c r="G145" i="34"/>
  <c r="I153" i="34"/>
  <c r="S265" i="32"/>
  <c r="R265" i="32"/>
  <c r="K265" i="32"/>
  <c r="G265" i="32"/>
  <c r="O265" i="32"/>
  <c r="M265" i="32"/>
  <c r="N265" i="32"/>
  <c r="Q265" i="32"/>
  <c r="L265" i="32"/>
  <c r="P265" i="32"/>
  <c r="J265" i="32"/>
  <c r="N178" i="44" s="1"/>
  <c r="P175" i="39"/>
  <c r="U114" i="44" s="1"/>
  <c r="G175" i="39"/>
  <c r="M564" i="30"/>
  <c r="I503" i="40"/>
  <c r="R709" i="40" s="1"/>
  <c r="G145" i="39"/>
  <c r="P145" i="39"/>
  <c r="I153" i="39"/>
  <c r="J265" i="33"/>
  <c r="O178" i="44" s="1"/>
  <c r="R265" i="33"/>
  <c r="O265" i="33"/>
  <c r="K265" i="33"/>
  <c r="P265" i="33"/>
  <c r="M265" i="33"/>
  <c r="S265" i="33"/>
  <c r="N265" i="33"/>
  <c r="G265" i="33"/>
  <c r="L265" i="33"/>
  <c r="Q265" i="33"/>
  <c r="G22" i="34"/>
  <c r="R22" i="34"/>
  <c r="G22" i="32"/>
  <c r="R22" i="32"/>
  <c r="R217" i="31"/>
  <c r="M136" i="44" s="1"/>
  <c r="G217" i="31"/>
  <c r="G217" i="40"/>
  <c r="R217" i="40"/>
  <c r="V136" i="44" s="1"/>
  <c r="N197" i="40"/>
  <c r="N199" i="40" s="1"/>
  <c r="V78" i="44"/>
  <c r="Q595" i="34"/>
  <c r="I153" i="36"/>
  <c r="P145" i="36"/>
  <c r="G145" i="36"/>
  <c r="P145" i="38"/>
  <c r="G145" i="38"/>
  <c r="I153" i="38"/>
  <c r="O265" i="36"/>
  <c r="L265" i="36"/>
  <c r="J265" i="36"/>
  <c r="R178" i="44" s="1"/>
  <c r="S265" i="36"/>
  <c r="K265" i="36"/>
  <c r="Q265" i="36"/>
  <c r="M265" i="36"/>
  <c r="R265" i="36"/>
  <c r="G265" i="36"/>
  <c r="N265" i="36"/>
  <c r="P265" i="36"/>
  <c r="G22" i="33"/>
  <c r="R22" i="33"/>
  <c r="P175" i="40"/>
  <c r="V114" i="44" s="1"/>
  <c r="G175" i="40"/>
  <c r="P175" i="30"/>
  <c r="L114" i="44" s="1"/>
  <c r="G175" i="30"/>
  <c r="G217" i="36"/>
  <c r="R217" i="36"/>
  <c r="R136" i="44" s="1"/>
  <c r="K595" i="34"/>
  <c r="S595" i="34"/>
  <c r="R595" i="34"/>
  <c r="K37" i="44"/>
  <c r="I37" i="44" s="1"/>
  <c r="K45" i="17"/>
  <c r="K115" i="17"/>
  <c r="O115" i="17" s="1"/>
  <c r="Q115" i="17" s="1"/>
  <c r="I153" i="40"/>
  <c r="G145" i="40"/>
  <c r="P145" i="40"/>
  <c r="J482" i="30"/>
  <c r="L290" i="44" s="1"/>
  <c r="G482" i="30"/>
  <c r="J265" i="31"/>
  <c r="M178" i="44" s="1"/>
  <c r="M265" i="31"/>
  <c r="K265" i="31"/>
  <c r="L265" i="31"/>
  <c r="G265" i="31"/>
  <c r="O265" i="31"/>
  <c r="R265" i="31"/>
  <c r="N265" i="31"/>
  <c r="P265" i="31"/>
  <c r="Q265" i="31"/>
  <c r="S265" i="31"/>
  <c r="R22" i="30"/>
  <c r="G22" i="30"/>
  <c r="G175" i="35"/>
  <c r="P175" i="35"/>
  <c r="Q114" i="44" s="1"/>
  <c r="P175" i="37"/>
  <c r="S114" i="44" s="1"/>
  <c r="G175" i="37"/>
  <c r="J595" i="34"/>
  <c r="L595" i="34"/>
  <c r="Q238" i="17"/>
  <c r="I24" i="61"/>
  <c r="O31" i="17"/>
  <c r="I22" i="50"/>
  <c r="G111" i="30"/>
  <c r="N111" i="30"/>
  <c r="G145" i="37"/>
  <c r="I153" i="37"/>
  <c r="P145" i="37"/>
  <c r="K142" i="17"/>
  <c r="O142" i="17" s="1"/>
  <c r="R217" i="30"/>
  <c r="L136" i="44" s="1"/>
  <c r="G217" i="30"/>
  <c r="Q75" i="44"/>
  <c r="N179" i="35"/>
  <c r="K79" i="61"/>
  <c r="K48" i="61"/>
  <c r="S185" i="30"/>
  <c r="R695" i="35"/>
  <c r="Q141" i="44" s="1"/>
  <c r="I160" i="44"/>
  <c r="J656" i="34"/>
  <c r="O248" i="17"/>
  <c r="Q248" i="17" s="1"/>
  <c r="Q222" i="17"/>
  <c r="G654" i="31"/>
  <c r="I32" i="50"/>
  <c r="K124" i="17"/>
  <c r="O124" i="17" s="1"/>
  <c r="Q124" i="17" s="1"/>
  <c r="Q595" i="30"/>
  <c r="R595" i="30"/>
  <c r="O595" i="30"/>
  <c r="U107" i="17"/>
  <c r="U99" i="17" s="1"/>
  <c r="U95" i="17" s="1"/>
  <c r="Q15" i="44"/>
  <c r="N31" i="51"/>
  <c r="N65" i="51"/>
  <c r="N69" i="51"/>
  <c r="N48" i="51"/>
  <c r="AK12" i="51"/>
  <c r="I61" i="40"/>
  <c r="N105" i="32"/>
  <c r="L234" i="31"/>
  <c r="Q231" i="17"/>
  <c r="P231" i="17"/>
  <c r="O29" i="17"/>
  <c r="P593" i="2"/>
  <c r="M31" i="44"/>
  <c r="I135" i="31"/>
  <c r="R712" i="31" s="1"/>
  <c r="O302" i="17"/>
  <c r="Q302" i="17" s="1"/>
  <c r="O276" i="17"/>
  <c r="Q276" i="17" s="1"/>
  <c r="L595" i="39"/>
  <c r="J656" i="37"/>
  <c r="I87" i="44"/>
  <c r="S185" i="34"/>
  <c r="M135" i="32"/>
  <c r="L410" i="39"/>
  <c r="P548" i="35"/>
  <c r="P564" i="35"/>
  <c r="N695" i="36"/>
  <c r="R89" i="44" s="1"/>
  <c r="T2028" i="5"/>
  <c r="T2029" i="5" s="1"/>
  <c r="T2030" i="5" s="1"/>
  <c r="T2031" i="5" s="1"/>
  <c r="T2032" i="5" s="1"/>
  <c r="T2033" i="5" s="1"/>
  <c r="T2034" i="5" s="1"/>
  <c r="T2035" i="5" s="1"/>
  <c r="T2036" i="5" s="1"/>
  <c r="T2037" i="5" s="1"/>
  <c r="T2038" i="5" s="1"/>
  <c r="T2039" i="5" s="1"/>
  <c r="T2040" i="5" s="1"/>
  <c r="T2041" i="5" s="1"/>
  <c r="T2042" i="5" s="1"/>
  <c r="T2043" i="5" s="1"/>
  <c r="T2044" i="5" s="1"/>
  <c r="T2045" i="5" s="1"/>
  <c r="T2046" i="5" s="1"/>
  <c r="T2047" i="5" s="1"/>
  <c r="T2048" i="5" s="1"/>
  <c r="T2049" i="5" s="1"/>
  <c r="T2050" i="5" s="1"/>
  <c r="T2051" i="5" s="1"/>
  <c r="T2052" i="5" s="1"/>
  <c r="T2053" i="5" s="1"/>
  <c r="T2054" i="5" s="1"/>
  <c r="T2055" i="5" s="1"/>
  <c r="T2056" i="5" s="1"/>
  <c r="T2057" i="5" s="1"/>
  <c r="T2058" i="5" s="1"/>
  <c r="T2059" i="5" s="1"/>
  <c r="T2060" i="5" s="1"/>
  <c r="T2061" i="5" s="1"/>
  <c r="T2062" i="5" s="1"/>
  <c r="T2063" i="5" s="1"/>
  <c r="T2064" i="5" s="1"/>
  <c r="T2065" i="5" s="1"/>
  <c r="T2066" i="5" s="1"/>
  <c r="T2067" i="5" s="1"/>
  <c r="T2068" i="5" s="1"/>
  <c r="T2069" i="5" s="1"/>
  <c r="T2070" i="5" s="1"/>
  <c r="T2071" i="5" s="1"/>
  <c r="T2072" i="5" s="1"/>
  <c r="T2073" i="5" s="1"/>
  <c r="T2074" i="5" s="1"/>
  <c r="T2075" i="5" s="1"/>
  <c r="T2076" i="5" s="1"/>
  <c r="T2077" i="5" s="1"/>
  <c r="T2078" i="5" s="1"/>
  <c r="T2079" i="5" s="1"/>
  <c r="T2080" i="5" s="1"/>
  <c r="T2081" i="5" s="1"/>
  <c r="T2082" i="5" s="1"/>
  <c r="T2083" i="5" s="1"/>
  <c r="T2084" i="5" s="1"/>
  <c r="T2085" i="5" s="1"/>
  <c r="T2086" i="5" s="1"/>
  <c r="T2087" i="5" s="1"/>
  <c r="T2088" i="5" s="1"/>
  <c r="T2089" i="5" s="1"/>
  <c r="T2090" i="5" s="1"/>
  <c r="T2091" i="5" s="1"/>
  <c r="T2092" i="5" s="1"/>
  <c r="T2093" i="5" s="1"/>
  <c r="T2094" i="5" s="1"/>
  <c r="T2095" i="5" s="1"/>
  <c r="T2096" i="5" s="1"/>
  <c r="T2097" i="5" s="1"/>
  <c r="T2098" i="5" s="1"/>
  <c r="T2099" i="5" s="1"/>
  <c r="T2100" i="5" s="1"/>
  <c r="T2101" i="5" s="1"/>
  <c r="T2102" i="5" s="1"/>
  <c r="T2103" i="5" s="1"/>
  <c r="T2104" i="5" s="1"/>
  <c r="T2105" i="5" s="1"/>
  <c r="T2106" i="5" s="1"/>
  <c r="T2107" i="5" s="1"/>
  <c r="T2108" i="5" s="1"/>
  <c r="T2109" i="5" s="1"/>
  <c r="T2110" i="5" s="1"/>
  <c r="T2111" i="5" s="1"/>
  <c r="T2112" i="5" s="1"/>
  <c r="T2113" i="5" s="1"/>
  <c r="T2114" i="5" s="1"/>
  <c r="T2115" i="5" s="1"/>
  <c r="T2116" i="5" s="1"/>
  <c r="T2117" i="5" s="1"/>
  <c r="T2118" i="5" s="1"/>
  <c r="T2119" i="5" s="1"/>
  <c r="T2120" i="5" s="1"/>
  <c r="T2121" i="5" s="1"/>
  <c r="T2122" i="5" s="1"/>
  <c r="T2123" i="5" s="1"/>
  <c r="T2124" i="5" s="1"/>
  <c r="T2125" i="5" s="1"/>
  <c r="T2126" i="5" s="1"/>
  <c r="T2127" i="5" s="1"/>
  <c r="T2128" i="5" s="1"/>
  <c r="T2129" i="5" s="1"/>
  <c r="T2130" i="5" s="1"/>
  <c r="T2131" i="5" s="1"/>
  <c r="T2132" i="5" s="1"/>
  <c r="T2133" i="5" s="1"/>
  <c r="T2134" i="5" s="1"/>
  <c r="T2135" i="5" s="1"/>
  <c r="T2136" i="5" s="1"/>
  <c r="T2137" i="5" s="1"/>
  <c r="T2138" i="5" s="1"/>
  <c r="T2139" i="5" s="1"/>
  <c r="T2140" i="5" s="1"/>
  <c r="T2141" i="5" s="1"/>
  <c r="T2142" i="5" s="1"/>
  <c r="T2143" i="5" s="1"/>
  <c r="T2144" i="5" s="1"/>
  <c r="T2145" i="5" s="1"/>
  <c r="T2146" i="5" s="1"/>
  <c r="T2147" i="5" s="1"/>
  <c r="T2148" i="5" s="1"/>
  <c r="T2149" i="5" s="1"/>
  <c r="T2150" i="5" s="1"/>
  <c r="T2151" i="5" s="1"/>
  <c r="T2152" i="5" s="1"/>
  <c r="T2153" i="5" s="1"/>
  <c r="T2154" i="5" s="1"/>
  <c r="T2155" i="5" s="1"/>
  <c r="T2156" i="5" s="1"/>
  <c r="T2157" i="5" s="1"/>
  <c r="T2158" i="5" s="1"/>
  <c r="T2159" i="5" s="1"/>
  <c r="T2160" i="5" s="1"/>
  <c r="T2161" i="5" s="1"/>
  <c r="T2162" i="5" s="1"/>
  <c r="T2163" i="5" s="1"/>
  <c r="T2164" i="5" s="1"/>
  <c r="T2165" i="5" s="1"/>
  <c r="T2166" i="5" s="1"/>
  <c r="T2167" i="5" s="1"/>
  <c r="T2168" i="5" s="1"/>
  <c r="T2169" i="5" s="1"/>
  <c r="T2170" i="5" s="1"/>
  <c r="T2171" i="5" s="1"/>
  <c r="T2172" i="5" s="1"/>
  <c r="T2173" i="5" s="1"/>
  <c r="T2174" i="5" s="1"/>
  <c r="T2175" i="5" s="1"/>
  <c r="T2176" i="5" s="1"/>
  <c r="T2177" i="5" s="1"/>
  <c r="T2178" i="5" s="1"/>
  <c r="T2179" i="5" s="1"/>
  <c r="T2180" i="5" s="1"/>
  <c r="T2181" i="5" s="1"/>
  <c r="T2182" i="5" s="1"/>
  <c r="T2183" i="5" s="1"/>
  <c r="T2184" i="5" s="1"/>
  <c r="T2185" i="5" s="1"/>
  <c r="T2186" i="5" s="1"/>
  <c r="T2187" i="5" s="1"/>
  <c r="T2188" i="5" s="1"/>
  <c r="T2189" i="5" s="1"/>
  <c r="T2190" i="5" s="1"/>
  <c r="T2191" i="5" s="1"/>
  <c r="T2192" i="5" s="1"/>
  <c r="T2193" i="5" s="1"/>
  <c r="T2194" i="5" s="1"/>
  <c r="T2195" i="5" s="1"/>
  <c r="T2196" i="5" s="1"/>
  <c r="T2197" i="5" s="1"/>
  <c r="T2198" i="5" s="1"/>
  <c r="T2199" i="5" s="1"/>
  <c r="T2200" i="5" s="1"/>
  <c r="T2201" i="5" s="1"/>
  <c r="T2202" i="5" s="1"/>
  <c r="T2203" i="5" s="1"/>
  <c r="T2204" i="5" s="1"/>
  <c r="T2205" i="5" s="1"/>
  <c r="T2206" i="5" s="1"/>
  <c r="T2207" i="5" s="1"/>
  <c r="T2208" i="5" s="1"/>
  <c r="T2209" i="5" s="1"/>
  <c r="T2210" i="5" s="1"/>
  <c r="T2211" i="5" s="1"/>
  <c r="T2212" i="5" s="1"/>
  <c r="T2213" i="5" s="1"/>
  <c r="T2214" i="5" s="1"/>
  <c r="T2215" i="5" s="1"/>
  <c r="T2216" i="5" s="1"/>
  <c r="T2217" i="5" s="1"/>
  <c r="T2218" i="5" s="1"/>
  <c r="T2219" i="5" s="1"/>
  <c r="T2220" i="5" s="1"/>
  <c r="T2221" i="5" s="1"/>
  <c r="T2222" i="5" s="1"/>
  <c r="T2223" i="5" s="1"/>
  <c r="T2224" i="5" s="1"/>
  <c r="T2225" i="5" s="1"/>
  <c r="T2226" i="5" s="1"/>
  <c r="T2227" i="5" s="1"/>
  <c r="T2228" i="5" s="1"/>
  <c r="T2229" i="5" s="1"/>
  <c r="T2230" i="5" s="1"/>
  <c r="T2231" i="5" s="1"/>
  <c r="T2232" i="5" s="1"/>
  <c r="T2233" i="5" s="1"/>
  <c r="T2234" i="5" s="1"/>
  <c r="T2235" i="5" s="1"/>
  <c r="T2236" i="5" s="1"/>
  <c r="T2237" i="5" s="1"/>
  <c r="T2238" i="5" s="1"/>
  <c r="T2239" i="5" s="1"/>
  <c r="T2240" i="5" s="1"/>
  <c r="T2241" i="5" s="1"/>
  <c r="T2242" i="5" s="1"/>
  <c r="T2243" i="5" s="1"/>
  <c r="T2244" i="5" s="1"/>
  <c r="T2245" i="5" s="1"/>
  <c r="T2246" i="5" s="1"/>
  <c r="T2247" i="5" s="1"/>
  <c r="T2248" i="5" s="1"/>
  <c r="T2249" i="5" s="1"/>
  <c r="T2250" i="5" s="1"/>
  <c r="T2251" i="5" s="1"/>
  <c r="T2252" i="5" s="1"/>
  <c r="T2253" i="5" s="1"/>
  <c r="T2254" i="5" s="1"/>
  <c r="T2255" i="5" s="1"/>
  <c r="T2256" i="5" s="1"/>
  <c r="T2257" i="5" s="1"/>
  <c r="T2258" i="5" s="1"/>
  <c r="T2259" i="5" s="1"/>
  <c r="T2260" i="5" s="1"/>
  <c r="T2261" i="5" s="1"/>
  <c r="T2262" i="5" s="1"/>
  <c r="T2263" i="5" s="1"/>
  <c r="T2264" i="5" s="1"/>
  <c r="T2265" i="5" s="1"/>
  <c r="T2266" i="5" s="1"/>
  <c r="T2267" i="5" s="1"/>
  <c r="T2268" i="5" s="1"/>
  <c r="T2269" i="5" s="1"/>
  <c r="T2270" i="5" s="1"/>
  <c r="T2271" i="5" s="1"/>
  <c r="T2272" i="5" s="1"/>
  <c r="T2273" i="5" s="1"/>
  <c r="T2274" i="5" s="1"/>
  <c r="T2275" i="5" s="1"/>
  <c r="T2276" i="5" s="1"/>
  <c r="T2277" i="5" s="1"/>
  <c r="T2278" i="5" s="1"/>
  <c r="T2279" i="5" s="1"/>
  <c r="T2280" i="5" s="1"/>
  <c r="T2281" i="5" s="1"/>
  <c r="T2282" i="5" s="1"/>
  <c r="T2283" i="5" s="1"/>
  <c r="T2284" i="5" s="1"/>
  <c r="T2285" i="5" s="1"/>
  <c r="T2286" i="5" s="1"/>
  <c r="T2287" i="5" s="1"/>
  <c r="T2288" i="5" s="1"/>
  <c r="T2289" i="5" s="1"/>
  <c r="T2290" i="5" s="1"/>
  <c r="T2291" i="5" s="1"/>
  <c r="T2292" i="5" s="1"/>
  <c r="T2293" i="5" s="1"/>
  <c r="T2294" i="5" s="1"/>
  <c r="T2295" i="5" s="1"/>
  <c r="T2296" i="5" s="1"/>
  <c r="T2297" i="5" s="1"/>
  <c r="T2298" i="5" s="1"/>
  <c r="T2299" i="5" s="1"/>
  <c r="T2300" i="5" s="1"/>
  <c r="T2301" i="5" s="1"/>
  <c r="T2302" i="5" s="1"/>
  <c r="T2303" i="5" s="1"/>
  <c r="T2304" i="5" s="1"/>
  <c r="T2305" i="5" s="1"/>
  <c r="T2306" i="5" s="1"/>
  <c r="T2307" i="5" s="1"/>
  <c r="T2308" i="5" s="1"/>
  <c r="T2309" i="5" s="1"/>
  <c r="T2310" i="5" s="1"/>
  <c r="T2311" i="5" s="1"/>
  <c r="T2312" i="5" s="1"/>
  <c r="T2313" i="5" s="1"/>
  <c r="T2314" i="5" s="1"/>
  <c r="T2315" i="5" s="1"/>
  <c r="T2316" i="5" s="1"/>
  <c r="T2317" i="5" s="1"/>
  <c r="T2318" i="5" s="1"/>
  <c r="T2319" i="5" s="1"/>
  <c r="T2320" i="5" s="1"/>
  <c r="T2321" i="5" s="1"/>
  <c r="T2322" i="5" s="1"/>
  <c r="T2323" i="5" s="1"/>
  <c r="T2324" i="5" s="1"/>
  <c r="T2325" i="5" s="1"/>
  <c r="T2326" i="5" s="1"/>
  <c r="T2327" i="5" s="1"/>
  <c r="T2328" i="5" s="1"/>
  <c r="T2329" i="5" s="1"/>
  <c r="T2330" i="5" s="1"/>
  <c r="T2331" i="5" s="1"/>
  <c r="T2332" i="5" s="1"/>
  <c r="T2333" i="5" s="1"/>
  <c r="T2334" i="5" s="1"/>
  <c r="T2335" i="5" s="1"/>
  <c r="T2336" i="5" s="1"/>
  <c r="T2337" i="5" s="1"/>
  <c r="T2338" i="5" s="1"/>
  <c r="T2339" i="5" s="1"/>
  <c r="T2340" i="5" s="1"/>
  <c r="T2341" i="5" s="1"/>
  <c r="T2342" i="5" s="1"/>
  <c r="T2343" i="5" s="1"/>
  <c r="T2344" i="5" s="1"/>
  <c r="T2345" i="5" s="1"/>
  <c r="T2346" i="5" s="1"/>
  <c r="T2347" i="5" s="1"/>
  <c r="T2348" i="5" s="1"/>
  <c r="T2349" i="5" s="1"/>
  <c r="T2350" i="5" s="1"/>
  <c r="T2351" i="5" s="1"/>
  <c r="T2352" i="5" s="1"/>
  <c r="T2353" i="5" s="1"/>
  <c r="T2354" i="5" s="1"/>
  <c r="T2355" i="5" s="1"/>
  <c r="T2356" i="5" s="1"/>
  <c r="T2357" i="5" s="1"/>
  <c r="T2358" i="5" s="1"/>
  <c r="T2359" i="5" s="1"/>
  <c r="T2360" i="5" s="1"/>
  <c r="T2361" i="5" s="1"/>
  <c r="T2362" i="5" s="1"/>
  <c r="T2363" i="5" s="1"/>
  <c r="T2364" i="5" s="1"/>
  <c r="T2365" i="5" s="1"/>
  <c r="T2366" i="5" s="1"/>
  <c r="T2367" i="5" s="1"/>
  <c r="T2368" i="5" s="1"/>
  <c r="T2369" i="5" s="1"/>
  <c r="T2370" i="5" s="1"/>
  <c r="T2371" i="5" s="1"/>
  <c r="T2372" i="5" s="1"/>
  <c r="T2373" i="5" s="1"/>
  <c r="T2374" i="5" s="1"/>
  <c r="T2375" i="5" s="1"/>
  <c r="T2376" i="5" s="1"/>
  <c r="T2377" i="5" s="1"/>
  <c r="T2378" i="5" s="1"/>
  <c r="T2379" i="5" s="1"/>
  <c r="T2380" i="5" s="1"/>
  <c r="T2381" i="5" s="1"/>
  <c r="T2382" i="5" s="1"/>
  <c r="T2383" i="5" s="1"/>
  <c r="T2384" i="5" s="1"/>
  <c r="T2385" i="5" s="1"/>
  <c r="T2386" i="5" s="1"/>
  <c r="T2387" i="5" s="1"/>
  <c r="T2388" i="5" s="1"/>
  <c r="T2389" i="5" s="1"/>
  <c r="T2390" i="5" s="1"/>
  <c r="T2391" i="5" s="1"/>
  <c r="T2392" i="5" s="1"/>
  <c r="T2393" i="5" s="1"/>
  <c r="T2394" i="5" s="1"/>
  <c r="T2395" i="5" s="1"/>
  <c r="T2396" i="5" s="1"/>
  <c r="T2397" i="5" s="1"/>
  <c r="T2398" i="5" s="1"/>
  <c r="T2399" i="5" s="1"/>
  <c r="T2400" i="5" s="1"/>
  <c r="T2401" i="5" s="1"/>
  <c r="T2402" i="5" s="1"/>
  <c r="T2403" i="5" s="1"/>
  <c r="T2404" i="5" s="1"/>
  <c r="T2405" i="5" s="1"/>
  <c r="T2406" i="5" s="1"/>
  <c r="T2407" i="5" s="1"/>
  <c r="T2408" i="5" s="1"/>
  <c r="T2409" i="5" s="1"/>
  <c r="T2410" i="5" s="1"/>
  <c r="T2411" i="5" s="1"/>
  <c r="T2412" i="5" s="1"/>
  <c r="T2413" i="5" s="1"/>
  <c r="T2414" i="5" s="1"/>
  <c r="T2415" i="5" s="1"/>
  <c r="T2416" i="5" s="1"/>
  <c r="T2417" i="5" s="1"/>
  <c r="T2418" i="5" s="1"/>
  <c r="T2419" i="5" s="1"/>
  <c r="T2420" i="5" s="1"/>
  <c r="T2421" i="5" s="1"/>
  <c r="T2422" i="5" s="1"/>
  <c r="T2423" i="5" s="1"/>
  <c r="T2424" i="5" s="1"/>
  <c r="T2425" i="5" s="1"/>
  <c r="T2426" i="5" s="1"/>
  <c r="T2427" i="5" s="1"/>
  <c r="T2428" i="5" s="1"/>
  <c r="T2429" i="5" s="1"/>
  <c r="T2430" i="5" s="1"/>
  <c r="T2431" i="5" s="1"/>
  <c r="T2432" i="5" s="1"/>
  <c r="T2433" i="5" s="1"/>
  <c r="T2434" i="5" s="1"/>
  <c r="T2435" i="5" s="1"/>
  <c r="T2436" i="5" s="1"/>
  <c r="T2437" i="5" s="1"/>
  <c r="T2438" i="5" s="1"/>
  <c r="T2439" i="5" s="1"/>
  <c r="T2440" i="5" s="1"/>
  <c r="T2441" i="5" s="1"/>
  <c r="T2442" i="5" s="1"/>
  <c r="T2443" i="5" s="1"/>
  <c r="T2444" i="5" s="1"/>
  <c r="T2445" i="5" s="1"/>
  <c r="T2446" i="5" s="1"/>
  <c r="T2447" i="5" s="1"/>
  <c r="T2448" i="5" s="1"/>
  <c r="T2449" i="5" s="1"/>
  <c r="T2450" i="5" s="1"/>
  <c r="T2451" i="5" s="1"/>
  <c r="T2452" i="5" s="1"/>
  <c r="T2453" i="5" s="1"/>
  <c r="T2454" i="5" s="1"/>
  <c r="T2455" i="5" s="1"/>
  <c r="T2456" i="5" s="1"/>
  <c r="T2457" i="5" s="1"/>
  <c r="T2458" i="5" s="1"/>
  <c r="T2459" i="5" s="1"/>
  <c r="T2460" i="5" s="1"/>
  <c r="T2461" i="5" s="1"/>
  <c r="T2462" i="5" s="1"/>
  <c r="T2463" i="5" s="1"/>
  <c r="T2464" i="5" s="1"/>
  <c r="T2465" i="5" s="1"/>
  <c r="T2466" i="5" s="1"/>
  <c r="T2467" i="5" s="1"/>
  <c r="T2468" i="5" s="1"/>
  <c r="T2469" i="5" s="1"/>
  <c r="T2470" i="5" s="1"/>
  <c r="T2471" i="5" s="1"/>
  <c r="T2472" i="5" s="1"/>
  <c r="T2473" i="5" s="1"/>
  <c r="T2474" i="5" s="1"/>
  <c r="T2475" i="5" s="1"/>
  <c r="T2476" i="5" s="1"/>
  <c r="T2477" i="5" s="1"/>
  <c r="T2478" i="5" s="1"/>
  <c r="T2479" i="5" s="1"/>
  <c r="T2480" i="5" s="1"/>
  <c r="T2481" i="5" s="1"/>
  <c r="T2482" i="5" s="1"/>
  <c r="T2483" i="5" s="1"/>
  <c r="T2484" i="5" s="1"/>
  <c r="T2485" i="5" s="1"/>
  <c r="T2486" i="5" s="1"/>
  <c r="T2487" i="5" s="1"/>
  <c r="T2488" i="5" s="1"/>
  <c r="T2489" i="5" s="1"/>
  <c r="T2490" i="5" s="1"/>
  <c r="T2491" i="5" s="1"/>
  <c r="T2492" i="5" s="1"/>
  <c r="T2493" i="5" s="1"/>
  <c r="T2494" i="5" s="1"/>
  <c r="T2495" i="5" s="1"/>
  <c r="T2496" i="5" s="1"/>
  <c r="T2497" i="5" s="1"/>
  <c r="T2498" i="5" s="1"/>
  <c r="T2499" i="5" s="1"/>
  <c r="T2500" i="5" s="1"/>
  <c r="T2501" i="5" s="1"/>
  <c r="T2502" i="5" s="1"/>
  <c r="T2503" i="5" s="1"/>
  <c r="T2504" i="5" s="1"/>
  <c r="T2505" i="5" s="1"/>
  <c r="T2506" i="5" s="1"/>
  <c r="T2507" i="5" s="1"/>
  <c r="T2508" i="5" s="1"/>
  <c r="T2509" i="5" s="1"/>
  <c r="T2510" i="5" s="1"/>
  <c r="T2511" i="5" s="1"/>
  <c r="T2512" i="5" s="1"/>
  <c r="T2513" i="5" s="1"/>
  <c r="T2516" i="5" s="1"/>
  <c r="T2517" i="5" s="1"/>
  <c r="T2518" i="5" s="1"/>
  <c r="T2519" i="5" s="1"/>
  <c r="T2520" i="5" s="1"/>
  <c r="T2521" i="5" s="1"/>
  <c r="T2522" i="5" s="1"/>
  <c r="T2523" i="5" s="1"/>
  <c r="T2524" i="5" s="1"/>
  <c r="T2525" i="5" s="1"/>
  <c r="T2526" i="5" s="1"/>
  <c r="T2527" i="5" s="1"/>
  <c r="T2528" i="5" s="1"/>
  <c r="T2529" i="5" s="1"/>
  <c r="T2530" i="5" s="1"/>
  <c r="T2531" i="5" s="1"/>
  <c r="T2532" i="5" s="1"/>
  <c r="T2533" i="5" s="1"/>
  <c r="T2534" i="5" s="1"/>
  <c r="T2535" i="5" s="1"/>
  <c r="T2536" i="5" s="1"/>
  <c r="T2537" i="5" s="1"/>
  <c r="T2538" i="5" s="1"/>
  <c r="T2539" i="5" s="1"/>
  <c r="T2540" i="5" s="1"/>
  <c r="T2541" i="5" s="1"/>
  <c r="T2542" i="5" s="1"/>
  <c r="T2543" i="5" s="1"/>
  <c r="T2544" i="5" s="1"/>
  <c r="T2545" i="5" s="1"/>
  <c r="T2546" i="5" s="1"/>
  <c r="T2547" i="5" s="1"/>
  <c r="T2548" i="5" s="1"/>
  <c r="T2549" i="5" s="1"/>
  <c r="T2550" i="5" s="1"/>
  <c r="T2551" i="5" s="1"/>
  <c r="T2552" i="5" s="1"/>
  <c r="T2553" i="5" s="1"/>
  <c r="T2554" i="5" s="1"/>
  <c r="T2555" i="5" s="1"/>
  <c r="T2556" i="5" s="1"/>
  <c r="T2557" i="5" s="1"/>
  <c r="T2558" i="5" s="1"/>
  <c r="T2559" i="5" s="1"/>
  <c r="T2560" i="5" s="1"/>
  <c r="T2561" i="5" s="1"/>
  <c r="T2562" i="5" s="1"/>
  <c r="T2563" i="5" s="1"/>
  <c r="T2564" i="5" s="1"/>
  <c r="T2565" i="5" s="1"/>
  <c r="T2566" i="5" s="1"/>
  <c r="T2567" i="5" s="1"/>
  <c r="T2568" i="5" s="1"/>
  <c r="T2569" i="5" s="1"/>
  <c r="T2570" i="5" s="1"/>
  <c r="T2571" i="5" s="1"/>
  <c r="T2572" i="5" s="1"/>
  <c r="T2573" i="5" s="1"/>
  <c r="T2574" i="5" s="1"/>
  <c r="T2575" i="5" s="1"/>
  <c r="T2576" i="5" s="1"/>
  <c r="T2577" i="5" s="1"/>
  <c r="T2578" i="5" s="1"/>
  <c r="T2579" i="5" s="1"/>
  <c r="T2580" i="5" s="1"/>
  <c r="T2581" i="5" s="1"/>
  <c r="T2582" i="5" s="1"/>
  <c r="T2583" i="5" s="1"/>
  <c r="T2584" i="5" s="1"/>
  <c r="T2585" i="5" s="1"/>
  <c r="T2586" i="5" s="1"/>
  <c r="T2587" i="5" s="1"/>
  <c r="T2588" i="5" s="1"/>
  <c r="T2589" i="5" s="1"/>
  <c r="T2590" i="5" s="1"/>
  <c r="T2591" i="5" s="1"/>
  <c r="T2592" i="5" s="1"/>
  <c r="T2593" i="5" s="1"/>
  <c r="T2594" i="5" s="1"/>
  <c r="T2595" i="5" s="1"/>
  <c r="T2596" i="5" s="1"/>
  <c r="T2597" i="5" s="1"/>
  <c r="T2598" i="5" s="1"/>
  <c r="T2599" i="5" s="1"/>
  <c r="I70" i="44"/>
  <c r="S410" i="33"/>
  <c r="P410" i="35"/>
  <c r="J135" i="40"/>
  <c r="N564" i="36"/>
  <c r="Q232" i="17"/>
  <c r="P232" i="17"/>
  <c r="I503" i="39"/>
  <c r="R709" i="39" s="1"/>
  <c r="U23" i="17"/>
  <c r="Y107" i="17"/>
  <c r="Y99" i="17" s="1"/>
  <c r="Y95" i="17" s="1"/>
  <c r="S503" i="38"/>
  <c r="Q548" i="37"/>
  <c r="R458" i="35"/>
  <c r="J185" i="39"/>
  <c r="I22" i="61"/>
  <c r="Q269" i="17"/>
  <c r="P269" i="17"/>
  <c r="J654" i="37"/>
  <c r="O116" i="17"/>
  <c r="P116" i="17" s="1"/>
  <c r="AA23" i="17"/>
  <c r="K35" i="17"/>
  <c r="O35" i="17" s="1"/>
  <c r="Q35" i="17" s="1"/>
  <c r="K36" i="17"/>
  <c r="I29" i="61" s="1"/>
  <c r="G105" i="35"/>
  <c r="S410" i="38"/>
  <c r="L135" i="40"/>
  <c r="S458" i="33"/>
  <c r="I20" i="50"/>
  <c r="O321" i="17"/>
  <c r="Q321" i="17" s="1"/>
  <c r="O271" i="17"/>
  <c r="I36" i="50"/>
  <c r="I38" i="61"/>
  <c r="O46" i="17"/>
  <c r="Q46" i="17" s="1"/>
  <c r="O290" i="17"/>
  <c r="Q290" i="17" s="1"/>
  <c r="N177" i="35"/>
  <c r="I106" i="44"/>
  <c r="R695" i="2"/>
  <c r="K141" i="44" s="1"/>
  <c r="S135" i="34"/>
  <c r="K126" i="44"/>
  <c r="K125" i="44" s="1"/>
  <c r="R199" i="2"/>
  <c r="T1053" i="5"/>
  <c r="U15" i="44"/>
  <c r="P31" i="44"/>
  <c r="AF197" i="17"/>
  <c r="O503" i="40"/>
  <c r="S503" i="33"/>
  <c r="Q152" i="17"/>
  <c r="P152" i="17"/>
  <c r="S26" i="44"/>
  <c r="S15" i="44" s="1"/>
  <c r="AC23" i="17"/>
  <c r="G82" i="16"/>
  <c r="I82" i="16" s="1"/>
  <c r="L564" i="2"/>
  <c r="J656" i="30"/>
  <c r="G656" i="30"/>
  <c r="U126" i="44"/>
  <c r="U125" i="44" s="1"/>
  <c r="R199" i="39"/>
  <c r="O40" i="17"/>
  <c r="P40" i="17" s="1"/>
  <c r="I33" i="61"/>
  <c r="I31" i="50"/>
  <c r="J658" i="31"/>
  <c r="Q120" i="17"/>
  <c r="P120" i="17"/>
  <c r="N595" i="38"/>
  <c r="Q595" i="38"/>
  <c r="J595" i="38"/>
  <c r="S595" i="38"/>
  <c r="M595" i="38"/>
  <c r="L595" i="38"/>
  <c r="R595" i="38"/>
  <c r="K595" i="38"/>
  <c r="P595" i="38"/>
  <c r="S593" i="2"/>
  <c r="J593" i="2"/>
  <c r="Q593" i="2"/>
  <c r="G593" i="2"/>
  <c r="O593" i="2"/>
  <c r="K593" i="2"/>
  <c r="M593" i="2"/>
  <c r="N593" i="2"/>
  <c r="L593" i="2"/>
  <c r="K352" i="17"/>
  <c r="O352" i="17" s="1"/>
  <c r="Q352" i="17" s="1"/>
  <c r="C597" i="40"/>
  <c r="I597" i="40" s="1"/>
  <c r="C597" i="31"/>
  <c r="I597" i="31" s="1"/>
  <c r="K597" i="31" s="1"/>
  <c r="C597" i="32"/>
  <c r="I597" i="32" s="1"/>
  <c r="G597" i="32" s="1"/>
  <c r="C597" i="34"/>
  <c r="I597" i="34" s="1"/>
  <c r="C597" i="38"/>
  <c r="I597" i="38" s="1"/>
  <c r="C597" i="39"/>
  <c r="I597" i="39" s="1"/>
  <c r="C597" i="36"/>
  <c r="I597" i="36" s="1"/>
  <c r="C597" i="30"/>
  <c r="I597" i="30" s="1"/>
  <c r="G597" i="30" s="1"/>
  <c r="C597" i="2"/>
  <c r="C597" i="35"/>
  <c r="I597" i="35" s="1"/>
  <c r="C597" i="37"/>
  <c r="I597" i="37" s="1"/>
  <c r="P294" i="17"/>
  <c r="M595" i="39"/>
  <c r="K595" i="39"/>
  <c r="R595" i="39"/>
  <c r="P595" i="39"/>
  <c r="O595" i="39"/>
  <c r="N595" i="39"/>
  <c r="G656" i="2"/>
  <c r="J656" i="2"/>
  <c r="Q503" i="31"/>
  <c r="K156" i="17"/>
  <c r="AC146" i="17"/>
  <c r="AC139" i="17" s="1"/>
  <c r="X141" i="17"/>
  <c r="K144" i="17"/>
  <c r="O144" i="17" s="1"/>
  <c r="Q144" i="17" s="1"/>
  <c r="N597" i="33"/>
  <c r="Q597" i="33"/>
  <c r="M597" i="33"/>
  <c r="K597" i="33"/>
  <c r="O597" i="33"/>
  <c r="R597" i="33"/>
  <c r="S597" i="33"/>
  <c r="L597" i="33"/>
  <c r="G597" i="33"/>
  <c r="J597" i="33"/>
  <c r="M26" i="44"/>
  <c r="M15" i="44" s="1"/>
  <c r="W23" i="17"/>
  <c r="P100" i="44"/>
  <c r="P99" i="44" s="1"/>
  <c r="P153" i="34"/>
  <c r="S695" i="32"/>
  <c r="M135" i="31"/>
  <c r="O320" i="17"/>
  <c r="Q320" i="17" s="1"/>
  <c r="W73" i="16"/>
  <c r="I25" i="61"/>
  <c r="O160" i="17"/>
  <c r="Q160" i="17" s="1"/>
  <c r="J658" i="40"/>
  <c r="AB107" i="17"/>
  <c r="AB99" i="17" s="1"/>
  <c r="AB95" i="17" s="1"/>
  <c r="O595" i="32"/>
  <c r="C658" i="38"/>
  <c r="I658" i="38" s="1"/>
  <c r="Q410" i="31"/>
  <c r="L458" i="39"/>
  <c r="N73" i="16"/>
  <c r="Q228" i="17"/>
  <c r="I92" i="35"/>
  <c r="R711" i="35" s="1"/>
  <c r="K311" i="17"/>
  <c r="O311" i="17" s="1"/>
  <c r="Q311" i="17" s="1"/>
  <c r="R595" i="32"/>
  <c r="W107" i="17"/>
  <c r="W99" i="17" s="1"/>
  <c r="W95" i="17" s="1"/>
  <c r="C658" i="39"/>
  <c r="I658" i="39" s="1"/>
  <c r="C658" i="37"/>
  <c r="I658" i="37" s="1"/>
  <c r="G658" i="37" s="1"/>
  <c r="M135" i="36"/>
  <c r="M234" i="37"/>
  <c r="Q458" i="31"/>
  <c r="K135" i="40"/>
  <c r="Q695" i="37"/>
  <c r="R548" i="35"/>
  <c r="J135" i="39"/>
  <c r="V73" i="16"/>
  <c r="I23" i="50"/>
  <c r="S595" i="32"/>
  <c r="K242" i="17"/>
  <c r="O242" i="17" s="1"/>
  <c r="Q242" i="17" s="1"/>
  <c r="I161" i="44"/>
  <c r="Q695" i="31"/>
  <c r="S695" i="38"/>
  <c r="G81" i="16"/>
  <c r="I81" i="16" s="1"/>
  <c r="D7" i="20"/>
  <c r="I234" i="30"/>
  <c r="R715" i="30" s="1"/>
  <c r="K244" i="17"/>
  <c r="O244" i="17" s="1"/>
  <c r="Q244" i="17" s="1"/>
  <c r="M410" i="35"/>
  <c r="C658" i="36"/>
  <c r="I658" i="36" s="1"/>
  <c r="C658" i="33"/>
  <c r="I658" i="33" s="1"/>
  <c r="I169" i="44"/>
  <c r="P695" i="40"/>
  <c r="G90" i="16"/>
  <c r="I90" i="16" s="1"/>
  <c r="Q410" i="37"/>
  <c r="L548" i="39"/>
  <c r="L695" i="39"/>
  <c r="P458" i="35"/>
  <c r="U31" i="44"/>
  <c r="G595" i="32"/>
  <c r="J595" i="32"/>
  <c r="C658" i="32"/>
  <c r="I658" i="32" s="1"/>
  <c r="C658" i="2"/>
  <c r="I658" i="2" s="1"/>
  <c r="Q548" i="31"/>
  <c r="M185" i="37"/>
  <c r="S548" i="38"/>
  <c r="L595" i="32"/>
  <c r="K595" i="32"/>
  <c r="R199" i="35"/>
  <c r="AD310" i="17"/>
  <c r="K69" i="61"/>
  <c r="K204" i="61" s="1"/>
  <c r="S231" i="30"/>
  <c r="S234" i="30" s="1"/>
  <c r="S135" i="30"/>
  <c r="M153" i="37"/>
  <c r="L695" i="35"/>
  <c r="P695" i="35"/>
  <c r="R410" i="35"/>
  <c r="J234" i="40"/>
  <c r="P262" i="17"/>
  <c r="J279" i="38"/>
  <c r="T185" i="44" s="1"/>
  <c r="I185" i="44" s="1"/>
  <c r="J255" i="38"/>
  <c r="T173" i="44" s="1"/>
  <c r="I173" i="44" s="1"/>
  <c r="J289" i="38"/>
  <c r="T190" i="44" s="1"/>
  <c r="J285" i="38"/>
  <c r="T188" i="44" s="1"/>
  <c r="I188" i="44" s="1"/>
  <c r="J453" i="38"/>
  <c r="J532" i="38"/>
  <c r="T272" i="44" s="1"/>
  <c r="I272" i="44" s="1"/>
  <c r="H177" i="50" s="1"/>
  <c r="J468" i="38"/>
  <c r="T283" i="44" s="1"/>
  <c r="I283" i="44" s="1"/>
  <c r="H183" i="61" s="1"/>
  <c r="J429" i="38"/>
  <c r="T247" i="44" s="1"/>
  <c r="I247" i="44" s="1"/>
  <c r="J447" i="38"/>
  <c r="T256" i="44" s="1"/>
  <c r="J494" i="38"/>
  <c r="T296" i="44" s="1"/>
  <c r="I296" i="44" s="1"/>
  <c r="J536" i="38"/>
  <c r="T274" i="44" s="1"/>
  <c r="I274" i="44" s="1"/>
  <c r="J395" i="38"/>
  <c r="J492" i="38"/>
  <c r="T295" i="44" s="1"/>
  <c r="I295" i="44" s="1"/>
  <c r="H195" i="61" s="1"/>
  <c r="J287" i="38"/>
  <c r="T189" i="44" s="1"/>
  <c r="I189" i="44" s="1"/>
  <c r="J405" i="38"/>
  <c r="J397" i="38"/>
  <c r="J451" i="38"/>
  <c r="T258" i="44" s="1"/>
  <c r="J407" i="38"/>
  <c r="J403" i="38"/>
  <c r="J275" i="38"/>
  <c r="T183" i="44" s="1"/>
  <c r="I183" i="44" s="1"/>
  <c r="J589" i="38"/>
  <c r="J449" i="38"/>
  <c r="T257" i="44" s="1"/>
  <c r="I257" i="44" s="1"/>
  <c r="J437" i="38"/>
  <c r="T251" i="44" s="1"/>
  <c r="I251" i="44" s="1"/>
  <c r="J516" i="38"/>
  <c r="T264" i="44" s="1"/>
  <c r="I264" i="44" s="1"/>
  <c r="J518" i="38"/>
  <c r="T265" i="44" s="1"/>
  <c r="J421" i="38"/>
  <c r="T243" i="44" s="1"/>
  <c r="I243" i="44" s="1"/>
  <c r="J401" i="38"/>
  <c r="J480" i="38"/>
  <c r="T289" i="44" s="1"/>
  <c r="J546" i="38"/>
  <c r="J544" i="38"/>
  <c r="J559" i="38"/>
  <c r="J498" i="38"/>
  <c r="T298" i="44" s="1"/>
  <c r="I298" i="44" s="1"/>
  <c r="H198" i="61" s="1"/>
  <c r="J496" i="38"/>
  <c r="T297" i="44" s="1"/>
  <c r="I297" i="44" s="1"/>
  <c r="J490" i="38"/>
  <c r="T294" i="44" s="1"/>
  <c r="I294" i="44" s="1"/>
  <c r="H196" i="50" s="1"/>
  <c r="J486" i="38"/>
  <c r="T292" i="44" s="1"/>
  <c r="I292" i="44" s="1"/>
  <c r="H192" i="61" s="1"/>
  <c r="J591" i="38"/>
  <c r="J281" i="38"/>
  <c r="T186" i="44" s="1"/>
  <c r="I186" i="44" s="1"/>
  <c r="J263" i="38"/>
  <c r="T177" i="44" s="1"/>
  <c r="J273" i="38"/>
  <c r="T182" i="44" s="1"/>
  <c r="J283" i="38"/>
  <c r="T187" i="44" s="1"/>
  <c r="I187" i="44" s="1"/>
  <c r="J391" i="38"/>
  <c r="T238" i="44" s="1"/>
  <c r="I238" i="44" s="1"/>
  <c r="J472" i="38"/>
  <c r="T285" i="44" s="1"/>
  <c r="I285" i="44" s="1"/>
  <c r="J534" i="38"/>
  <c r="T273" i="44" s="1"/>
  <c r="I273" i="44" s="1"/>
  <c r="J522" i="38"/>
  <c r="T267" i="44" s="1"/>
  <c r="I267" i="44" s="1"/>
  <c r="J500" i="38"/>
  <c r="T299" i="44" s="1"/>
  <c r="I299" i="44" s="1"/>
  <c r="J524" i="38"/>
  <c r="T268" i="44" s="1"/>
  <c r="I268" i="44" s="1"/>
  <c r="J538" i="38"/>
  <c r="J540" i="38"/>
  <c r="J257" i="38"/>
  <c r="T174" i="44" s="1"/>
  <c r="J277" i="38"/>
  <c r="T184" i="44" s="1"/>
  <c r="I184" i="44" s="1"/>
  <c r="J291" i="38"/>
  <c r="T191" i="44" s="1"/>
  <c r="I191" i="44" s="1"/>
  <c r="J555" i="38"/>
  <c r="J393" i="38"/>
  <c r="T239" i="44" s="1"/>
  <c r="J464" i="38"/>
  <c r="T281" i="44" s="1"/>
  <c r="I281" i="44" s="1"/>
  <c r="J462" i="38"/>
  <c r="T280" i="44" s="1"/>
  <c r="J542" i="38"/>
  <c r="J488" i="38"/>
  <c r="T293" i="44" s="1"/>
  <c r="J365" i="38"/>
  <c r="T225" i="44" s="1"/>
  <c r="I225" i="44" s="1"/>
  <c r="J267" i="38"/>
  <c r="T179" i="44" s="1"/>
  <c r="J253" i="38"/>
  <c r="T172" i="44" s="1"/>
  <c r="I172" i="44" s="1"/>
  <c r="J526" i="38"/>
  <c r="T269" i="44" s="1"/>
  <c r="J455" i="38"/>
  <c r="J650" i="38"/>
  <c r="J269" i="38"/>
  <c r="T180" i="44" s="1"/>
  <c r="J381" i="38"/>
  <c r="T233" i="44" s="1"/>
  <c r="J387" i="38"/>
  <c r="T236" i="44" s="1"/>
  <c r="J367" i="38"/>
  <c r="T226" i="44" s="1"/>
  <c r="J375" i="38"/>
  <c r="T230" i="44" s="1"/>
  <c r="J439" i="38"/>
  <c r="T252" i="44" s="1"/>
  <c r="J385" i="38"/>
  <c r="T235" i="44" s="1"/>
  <c r="J259" i="38"/>
  <c r="T175" i="44" s="1"/>
  <c r="J399" i="38"/>
  <c r="J466" i="38"/>
  <c r="T282" i="44" s="1"/>
  <c r="J341" i="38"/>
  <c r="T213" i="44" s="1"/>
  <c r="J470" i="38"/>
  <c r="T284" i="44" s="1"/>
  <c r="J351" i="38"/>
  <c r="T218" i="44" s="1"/>
  <c r="J441" i="38"/>
  <c r="T253" i="44" s="1"/>
  <c r="J383" i="38"/>
  <c r="T234" i="44" s="1"/>
  <c r="J561" i="38"/>
  <c r="J298" i="38"/>
  <c r="T194" i="44" s="1"/>
  <c r="J326" i="38"/>
  <c r="T208" i="44" s="1"/>
  <c r="J484" i="38"/>
  <c r="T291" i="44" s="1"/>
  <c r="J312" i="38"/>
  <c r="T201" i="44" s="1"/>
  <c r="J314" i="38"/>
  <c r="T202" i="44" s="1"/>
  <c r="J377" i="38"/>
  <c r="T231" i="44" s="1"/>
  <c r="J520" i="38"/>
  <c r="T266" i="44" s="1"/>
  <c r="J512" i="38"/>
  <c r="T262" i="44" s="1"/>
  <c r="J530" i="38"/>
  <c r="T271" i="44" s="1"/>
  <c r="I271" i="44" s="1"/>
  <c r="J445" i="38"/>
  <c r="T255" i="44" s="1"/>
  <c r="J316" i="38"/>
  <c r="T203" i="44" s="1"/>
  <c r="R61" i="40"/>
  <c r="J478" i="38"/>
  <c r="T288" i="44" s="1"/>
  <c r="J371" i="38"/>
  <c r="T228" i="44" s="1"/>
  <c r="J514" i="38"/>
  <c r="T263" i="44" s="1"/>
  <c r="J361" i="38"/>
  <c r="T223" i="44" s="1"/>
  <c r="J528" i="38"/>
  <c r="T270" i="44" s="1"/>
  <c r="I270" i="44" s="1"/>
  <c r="H175" i="50" s="1"/>
  <c r="J373" i="38"/>
  <c r="T229" i="44" s="1"/>
  <c r="J425" i="38"/>
  <c r="T245" i="44" s="1"/>
  <c r="I245" i="44" s="1"/>
  <c r="J310" i="38"/>
  <c r="T200" i="44" s="1"/>
  <c r="J553" i="38"/>
  <c r="O149" i="17"/>
  <c r="J474" i="38"/>
  <c r="T286" i="44" s="1"/>
  <c r="I286" i="44" s="1"/>
  <c r="J355" i="38"/>
  <c r="T220" i="44" s="1"/>
  <c r="I220" i="44" s="1"/>
  <c r="J417" i="38"/>
  <c r="T241" i="44" s="1"/>
  <c r="J510" i="38"/>
  <c r="T261" i="44" s="1"/>
  <c r="J347" i="38"/>
  <c r="T216" i="44" s="1"/>
  <c r="I216" i="44" s="1"/>
  <c r="J419" i="38"/>
  <c r="T242" i="44" s="1"/>
  <c r="I242" i="44" s="1"/>
  <c r="J324" i="38"/>
  <c r="T207" i="44" s="1"/>
  <c r="J302" i="38"/>
  <c r="T196" i="44" s="1"/>
  <c r="J318" i="38"/>
  <c r="T204" i="44" s="1"/>
  <c r="J306" i="38"/>
  <c r="T198" i="44" s="1"/>
  <c r="O43" i="44"/>
  <c r="Y49" i="17"/>
  <c r="J320" i="38"/>
  <c r="T205" i="44" s="1"/>
  <c r="J328" i="38"/>
  <c r="T209" i="44" s="1"/>
  <c r="AE107" i="17"/>
  <c r="AE99" i="17" s="1"/>
  <c r="AE95" i="17" s="1"/>
  <c r="P251" i="17"/>
  <c r="Q251" i="17"/>
  <c r="J36" i="30"/>
  <c r="G36" i="30"/>
  <c r="I61" i="30"/>
  <c r="G36" i="39"/>
  <c r="J36" i="39"/>
  <c r="U158" i="44" s="1"/>
  <c r="G36" i="40"/>
  <c r="J36" i="40"/>
  <c r="V158" i="44" s="1"/>
  <c r="AC275" i="17"/>
  <c r="X293" i="17"/>
  <c r="O595" i="40"/>
  <c r="J36" i="32"/>
  <c r="N158" i="44" s="1"/>
  <c r="G36" i="32"/>
  <c r="N105" i="37"/>
  <c r="G105" i="37"/>
  <c r="K112" i="17"/>
  <c r="N595" i="35"/>
  <c r="G650" i="33"/>
  <c r="G36" i="31"/>
  <c r="J36" i="31"/>
  <c r="G36" i="38"/>
  <c r="J36" i="38"/>
  <c r="G36" i="34"/>
  <c r="J36" i="34"/>
  <c r="P158" i="44" s="1"/>
  <c r="G105" i="2"/>
  <c r="N105" i="2"/>
  <c r="G105" i="31"/>
  <c r="N105" i="31"/>
  <c r="G36" i="36"/>
  <c r="J36" i="36"/>
  <c r="R158" i="44" s="1"/>
  <c r="G36" i="33"/>
  <c r="J36" i="33"/>
  <c r="I61" i="33"/>
  <c r="J36" i="2"/>
  <c r="K158" i="44" s="1"/>
  <c r="G36" i="2"/>
  <c r="J36" i="35"/>
  <c r="G36" i="35"/>
  <c r="K206" i="17"/>
  <c r="O206" i="17" s="1"/>
  <c r="N105" i="30"/>
  <c r="G105" i="30"/>
  <c r="G105" i="36"/>
  <c r="N105" i="36"/>
  <c r="N105" i="38"/>
  <c r="G105" i="38"/>
  <c r="M595" i="33"/>
  <c r="P595" i="34"/>
  <c r="K278" i="17"/>
  <c r="U78" i="44"/>
  <c r="N197" i="39"/>
  <c r="N199" i="39" s="1"/>
  <c r="AA230" i="17"/>
  <c r="T73" i="16"/>
  <c r="U73" i="16"/>
  <c r="J564" i="32"/>
  <c r="G654" i="32"/>
  <c r="AB275" i="17"/>
  <c r="U275" i="17"/>
  <c r="AF293" i="17"/>
  <c r="AC293" i="17"/>
  <c r="Q595" i="35"/>
  <c r="Q260" i="17"/>
  <c r="K173" i="17"/>
  <c r="O595" i="37"/>
  <c r="K595" i="35"/>
  <c r="K171" i="17"/>
  <c r="Q77" i="44"/>
  <c r="N231" i="35"/>
  <c r="N234" i="35" s="1"/>
  <c r="J595" i="35"/>
  <c r="P252" i="17"/>
  <c r="W293" i="17"/>
  <c r="Q595" i="32"/>
  <c r="O113" i="17"/>
  <c r="Q113" i="17" s="1"/>
  <c r="J654" i="38"/>
  <c r="AC218" i="17"/>
  <c r="M595" i="32"/>
  <c r="J658" i="35"/>
  <c r="P695" i="38"/>
  <c r="P595" i="32"/>
  <c r="K282" i="17"/>
  <c r="O282" i="17" s="1"/>
  <c r="Q282" i="17" s="1"/>
  <c r="K257" i="17"/>
  <c r="J359" i="39"/>
  <c r="U222" i="44" s="1"/>
  <c r="G359" i="39"/>
  <c r="J359" i="35"/>
  <c r="Q222" i="44" s="1"/>
  <c r="G359" i="35"/>
  <c r="N127" i="37"/>
  <c r="G127" i="37"/>
  <c r="G127" i="32"/>
  <c r="N127" i="32"/>
  <c r="N85" i="44" s="1"/>
  <c r="J359" i="2"/>
  <c r="K222" i="44" s="1"/>
  <c r="G359" i="2"/>
  <c r="G359" i="37"/>
  <c r="J359" i="37"/>
  <c r="S222" i="44" s="1"/>
  <c r="J359" i="36"/>
  <c r="R222" i="44" s="1"/>
  <c r="G359" i="36"/>
  <c r="G359" i="33"/>
  <c r="J359" i="33"/>
  <c r="O222" i="44" s="1"/>
  <c r="G127" i="31"/>
  <c r="N127" i="31"/>
  <c r="M85" i="44" s="1"/>
  <c r="G127" i="40"/>
  <c r="N127" i="40"/>
  <c r="V85" i="44" s="1"/>
  <c r="J359" i="31"/>
  <c r="M222" i="44" s="1"/>
  <c r="G359" i="31"/>
  <c r="G359" i="34"/>
  <c r="J359" i="34"/>
  <c r="P222" i="44" s="1"/>
  <c r="J359" i="32"/>
  <c r="N222" i="44" s="1"/>
  <c r="G359" i="32"/>
  <c r="G127" i="35"/>
  <c r="N127" i="35"/>
  <c r="Q85" i="44" s="1"/>
  <c r="K304" i="17"/>
  <c r="O304" i="17" s="1"/>
  <c r="K204" i="17"/>
  <c r="O204" i="17" s="1"/>
  <c r="Q204" i="17" s="1"/>
  <c r="K111" i="17"/>
  <c r="G359" i="40"/>
  <c r="J359" i="40"/>
  <c r="V222" i="44" s="1"/>
  <c r="J359" i="38"/>
  <c r="T222" i="44" s="1"/>
  <c r="G359" i="38"/>
  <c r="G359" i="30"/>
  <c r="J359" i="30"/>
  <c r="L222" i="44" s="1"/>
  <c r="N127" i="38"/>
  <c r="T85" i="44" s="1"/>
  <c r="G127" i="38"/>
  <c r="I42" i="44"/>
  <c r="K26" i="44"/>
  <c r="K34" i="17"/>
  <c r="G508" i="40"/>
  <c r="I548" i="40"/>
  <c r="J508" i="40"/>
  <c r="J508" i="31"/>
  <c r="M260" i="44" s="1"/>
  <c r="I548" i="31"/>
  <c r="G508" i="31"/>
  <c r="G508" i="2"/>
  <c r="J508" i="2"/>
  <c r="K260" i="44" s="1"/>
  <c r="I548" i="2"/>
  <c r="J508" i="37"/>
  <c r="S260" i="44" s="1"/>
  <c r="S259" i="44" s="1"/>
  <c r="G508" i="37"/>
  <c r="I548" i="37"/>
  <c r="J508" i="32"/>
  <c r="I548" i="32"/>
  <c r="G508" i="32"/>
  <c r="G508" i="30"/>
  <c r="I548" i="30"/>
  <c r="J508" i="30"/>
  <c r="L260" i="44" s="1"/>
  <c r="L259" i="44" s="1"/>
  <c r="J508" i="35"/>
  <c r="G508" i="35"/>
  <c r="I548" i="35"/>
  <c r="J508" i="34"/>
  <c r="G508" i="34"/>
  <c r="I548" i="34"/>
  <c r="N26" i="44"/>
  <c r="N15" i="44" s="1"/>
  <c r="X23" i="17"/>
  <c r="J508" i="39"/>
  <c r="I548" i="39"/>
  <c r="G508" i="39"/>
  <c r="J508" i="36"/>
  <c r="G508" i="36"/>
  <c r="I548" i="36"/>
  <c r="J508" i="33"/>
  <c r="G508" i="33"/>
  <c r="I548" i="33"/>
  <c r="E24" i="49"/>
  <c r="M24" i="49" s="1"/>
  <c r="M26" i="49" s="1"/>
  <c r="N589" i="2"/>
  <c r="O589" i="2"/>
  <c r="S589" i="2"/>
  <c r="K589" i="2"/>
  <c r="P589" i="2"/>
  <c r="Q589" i="2"/>
  <c r="J589" i="2"/>
  <c r="G589" i="2"/>
  <c r="R589" i="2"/>
  <c r="M589" i="2"/>
  <c r="L589" i="2"/>
  <c r="I19" i="44"/>
  <c r="I564" i="32"/>
  <c r="N308" i="44" s="1"/>
  <c r="T2799" i="5"/>
  <c r="Q73" i="16"/>
  <c r="R44" i="44"/>
  <c r="R41" i="44" s="1"/>
  <c r="R31" i="44" s="1"/>
  <c r="AB49" i="17"/>
  <c r="R695" i="31"/>
  <c r="M141" i="44" s="1"/>
  <c r="P256" i="17"/>
  <c r="L44" i="44"/>
  <c r="K52" i="17"/>
  <c r="S695" i="31"/>
  <c r="K224" i="17"/>
  <c r="O224" i="17" s="1"/>
  <c r="Q224" i="17" s="1"/>
  <c r="V218" i="17"/>
  <c r="P28" i="70"/>
  <c r="W27" i="70"/>
  <c r="M548" i="35"/>
  <c r="C355" i="15"/>
  <c r="B387" i="17" s="1"/>
  <c r="C658" i="34"/>
  <c r="I658" i="34" s="1"/>
  <c r="C658" i="30"/>
  <c r="I658" i="30" s="1"/>
  <c r="AB230" i="17"/>
  <c r="G36" i="20"/>
  <c r="G13" i="20"/>
  <c r="G16" i="20"/>
  <c r="G10" i="20"/>
  <c r="G27" i="20"/>
  <c r="G21" i="20"/>
  <c r="G9" i="20"/>
  <c r="G54" i="20"/>
  <c r="G37" i="20"/>
  <c r="E92" i="20"/>
  <c r="G7" i="20"/>
  <c r="H7" i="20" s="1"/>
  <c r="G14" i="20"/>
  <c r="G64" i="20"/>
  <c r="H64" i="20" s="1"/>
  <c r="J64" i="20" s="1"/>
  <c r="G12" i="20"/>
  <c r="G18" i="20"/>
  <c r="G46" i="20"/>
  <c r="G72" i="20"/>
  <c r="G20" i="20"/>
  <c r="G15" i="20"/>
  <c r="G19" i="20"/>
  <c r="D83" i="20"/>
  <c r="D85" i="20"/>
  <c r="G45" i="20"/>
  <c r="G11" i="20"/>
  <c r="G63" i="20"/>
  <c r="D87" i="20"/>
  <c r="E91" i="20"/>
  <c r="G28" i="20"/>
  <c r="H28" i="20" s="1"/>
  <c r="J28" i="20" s="1"/>
  <c r="V75" i="44"/>
  <c r="N179" i="40"/>
  <c r="S595" i="39"/>
  <c r="J595" i="39"/>
  <c r="O255" i="17"/>
  <c r="Q255" i="17" s="1"/>
  <c r="V31" i="44"/>
  <c r="G462" i="37"/>
  <c r="J462" i="37"/>
  <c r="S280" i="44" s="1"/>
  <c r="V27" i="44"/>
  <c r="V15" i="44" s="1"/>
  <c r="AF23" i="17"/>
  <c r="G650" i="36"/>
  <c r="J650" i="36"/>
  <c r="K323" i="17"/>
  <c r="R597" i="32"/>
  <c r="L597" i="32"/>
  <c r="B354" i="17"/>
  <c r="I595" i="2"/>
  <c r="J658" i="37"/>
  <c r="E26" i="49"/>
  <c r="I129" i="44"/>
  <c r="F79" i="50" s="1"/>
  <c r="T27" i="44"/>
  <c r="AD23" i="17"/>
  <c r="S32" i="44"/>
  <c r="AC39" i="17"/>
  <c r="AE146" i="17"/>
  <c r="AE139" i="17" s="1"/>
  <c r="K153" i="17"/>
  <c r="R28" i="44"/>
  <c r="AB23" i="17"/>
  <c r="K295" i="17"/>
  <c r="G654" i="33"/>
  <c r="J654" i="33"/>
  <c r="J656" i="32"/>
  <c r="G656" i="32"/>
  <c r="C599" i="2"/>
  <c r="C599" i="30"/>
  <c r="I599" i="30" s="1"/>
  <c r="C599" i="35"/>
  <c r="I599" i="35" s="1"/>
  <c r="C599" i="33"/>
  <c r="I599" i="33" s="1"/>
  <c r="C599" i="31"/>
  <c r="I599" i="31" s="1"/>
  <c r="C599" i="34"/>
  <c r="I599" i="34" s="1"/>
  <c r="C599" i="40"/>
  <c r="I599" i="40" s="1"/>
  <c r="C599" i="32"/>
  <c r="I599" i="32" s="1"/>
  <c r="C599" i="37"/>
  <c r="I599" i="37" s="1"/>
  <c r="C599" i="36"/>
  <c r="I599" i="36" s="1"/>
  <c r="C599" i="39"/>
  <c r="I599" i="39" s="1"/>
  <c r="C599" i="38"/>
  <c r="I599" i="38" s="1"/>
  <c r="R209" i="30"/>
  <c r="G209" i="30"/>
  <c r="R219" i="30"/>
  <c r="L137" i="44" s="1"/>
  <c r="G219" i="30"/>
  <c r="K243" i="17"/>
  <c r="W230" i="17"/>
  <c r="K291" i="17"/>
  <c r="B355" i="17"/>
  <c r="I597" i="2"/>
  <c r="I35" i="44"/>
  <c r="K223" i="17"/>
  <c r="G167" i="35"/>
  <c r="P167" i="35"/>
  <c r="Q110" i="44" s="1"/>
  <c r="I110" i="44" s="1"/>
  <c r="L595" i="31"/>
  <c r="M595" i="31"/>
  <c r="G443" i="40"/>
  <c r="J443" i="40"/>
  <c r="V254" i="44" s="1"/>
  <c r="K289" i="17"/>
  <c r="J443" i="35"/>
  <c r="Q254" i="44" s="1"/>
  <c r="G443" i="35"/>
  <c r="R261" i="35"/>
  <c r="L261" i="35"/>
  <c r="P261" i="35"/>
  <c r="K261" i="35"/>
  <c r="G261" i="35"/>
  <c r="O261" i="35"/>
  <c r="Q261" i="35"/>
  <c r="N261" i="35"/>
  <c r="M261" i="35"/>
  <c r="J261" i="35"/>
  <c r="Q176" i="44" s="1"/>
  <c r="S261" i="35"/>
  <c r="M261" i="34"/>
  <c r="S261" i="34"/>
  <c r="J261" i="34"/>
  <c r="P176" i="44" s="1"/>
  <c r="O261" i="34"/>
  <c r="N261" i="34"/>
  <c r="K261" i="34"/>
  <c r="P261" i="34"/>
  <c r="G261" i="34"/>
  <c r="R261" i="34"/>
  <c r="Q261" i="34"/>
  <c r="L261" i="34"/>
  <c r="G482" i="38"/>
  <c r="J482" i="38"/>
  <c r="T290" i="44" s="1"/>
  <c r="N127" i="39"/>
  <c r="U85" i="44" s="1"/>
  <c r="G127" i="39"/>
  <c r="N127" i="33"/>
  <c r="O85" i="44" s="1"/>
  <c r="G127" i="33"/>
  <c r="G127" i="2"/>
  <c r="N127" i="2"/>
  <c r="K85" i="44" s="1"/>
  <c r="U74" i="44"/>
  <c r="N177" i="39"/>
  <c r="I82" i="44"/>
  <c r="J443" i="34"/>
  <c r="P254" i="44" s="1"/>
  <c r="G443" i="34"/>
  <c r="J443" i="2"/>
  <c r="K254" i="44" s="1"/>
  <c r="G443" i="2"/>
  <c r="J443" i="36"/>
  <c r="R254" i="44" s="1"/>
  <c r="G443" i="36"/>
  <c r="K296" i="17"/>
  <c r="K326" i="17"/>
  <c r="J261" i="31"/>
  <c r="M176" i="44" s="1"/>
  <c r="P261" i="31"/>
  <c r="G261" i="31"/>
  <c r="S261" i="31"/>
  <c r="L261" i="31"/>
  <c r="K261" i="31"/>
  <c r="Q261" i="31"/>
  <c r="R261" i="31"/>
  <c r="N261" i="31"/>
  <c r="M261" i="31"/>
  <c r="O261" i="31"/>
  <c r="K261" i="32"/>
  <c r="N261" i="32"/>
  <c r="J261" i="32"/>
  <c r="S261" i="32"/>
  <c r="P261" i="32"/>
  <c r="R261" i="32"/>
  <c r="O261" i="32"/>
  <c r="G261" i="32"/>
  <c r="M261" i="32"/>
  <c r="Q261" i="32"/>
  <c r="L261" i="32"/>
  <c r="I293" i="32"/>
  <c r="N314" i="44" s="1"/>
  <c r="O261" i="40"/>
  <c r="Q261" i="40"/>
  <c r="S261" i="40"/>
  <c r="L261" i="40"/>
  <c r="M261" i="40"/>
  <c r="J261" i="40"/>
  <c r="V176" i="44" s="1"/>
  <c r="K261" i="40"/>
  <c r="N261" i="40"/>
  <c r="R261" i="40"/>
  <c r="P261" i="40"/>
  <c r="G261" i="40"/>
  <c r="O261" i="37"/>
  <c r="G261" i="37"/>
  <c r="S261" i="37"/>
  <c r="M261" i="37"/>
  <c r="N261" i="37"/>
  <c r="J261" i="37"/>
  <c r="S176" i="44" s="1"/>
  <c r="R261" i="37"/>
  <c r="Q261" i="37"/>
  <c r="K261" i="37"/>
  <c r="P261" i="37"/>
  <c r="L261" i="37"/>
  <c r="G482" i="33"/>
  <c r="J482" i="33"/>
  <c r="O290" i="44" s="1"/>
  <c r="G482" i="34"/>
  <c r="J482" i="34"/>
  <c r="P290" i="44" s="1"/>
  <c r="G443" i="31"/>
  <c r="J443" i="31"/>
  <c r="M254" i="44" s="1"/>
  <c r="J443" i="33"/>
  <c r="O254" i="44" s="1"/>
  <c r="G443" i="33"/>
  <c r="G443" i="32"/>
  <c r="J443" i="32"/>
  <c r="N254" i="44" s="1"/>
  <c r="G443" i="30"/>
  <c r="J443" i="30"/>
  <c r="L254" i="44" s="1"/>
  <c r="O261" i="39"/>
  <c r="J261" i="39"/>
  <c r="U176" i="44" s="1"/>
  <c r="G261" i="39"/>
  <c r="M261" i="39"/>
  <c r="Q261" i="39"/>
  <c r="S261" i="39"/>
  <c r="R261" i="39"/>
  <c r="K261" i="39"/>
  <c r="L261" i="39"/>
  <c r="P261" i="39"/>
  <c r="N261" i="39"/>
  <c r="G261" i="2"/>
  <c r="M261" i="2"/>
  <c r="L261" i="2"/>
  <c r="N261" i="2"/>
  <c r="K261" i="2"/>
  <c r="P261" i="2"/>
  <c r="S261" i="2"/>
  <c r="R261" i="2"/>
  <c r="Q261" i="2"/>
  <c r="O261" i="2"/>
  <c r="J261" i="2"/>
  <c r="K176" i="44" s="1"/>
  <c r="S261" i="36"/>
  <c r="Q261" i="36"/>
  <c r="M261" i="36"/>
  <c r="K261" i="36"/>
  <c r="R261" i="36"/>
  <c r="G261" i="36"/>
  <c r="L261" i="36"/>
  <c r="J261" i="36"/>
  <c r="R176" i="44" s="1"/>
  <c r="P261" i="36"/>
  <c r="N261" i="36"/>
  <c r="O261" i="36"/>
  <c r="G482" i="2"/>
  <c r="J482" i="2"/>
  <c r="I503" i="2"/>
  <c r="R711" i="2" s="1"/>
  <c r="N127" i="30"/>
  <c r="G127" i="30"/>
  <c r="P168" i="17"/>
  <c r="Q168" i="17"/>
  <c r="G443" i="37"/>
  <c r="J443" i="37"/>
  <c r="S254" i="44" s="1"/>
  <c r="J443" i="38"/>
  <c r="T254" i="44" s="1"/>
  <c r="G443" i="38"/>
  <c r="J443" i="39"/>
  <c r="U254" i="44" s="1"/>
  <c r="G443" i="39"/>
  <c r="P261" i="33"/>
  <c r="G261" i="33"/>
  <c r="K261" i="33"/>
  <c r="J261" i="33"/>
  <c r="O176" i="44" s="1"/>
  <c r="N261" i="33"/>
  <c r="Q261" i="33"/>
  <c r="M261" i="33"/>
  <c r="S261" i="33"/>
  <c r="R261" i="33"/>
  <c r="O261" i="33"/>
  <c r="L261" i="33"/>
  <c r="O261" i="30"/>
  <c r="J261" i="30"/>
  <c r="L176" i="44" s="1"/>
  <c r="L261" i="30"/>
  <c r="R261" i="30"/>
  <c r="S261" i="30"/>
  <c r="G261" i="30"/>
  <c r="N261" i="30"/>
  <c r="K261" i="30"/>
  <c r="P261" i="30"/>
  <c r="Q261" i="30"/>
  <c r="M261" i="30"/>
  <c r="Q261" i="38"/>
  <c r="G261" i="38"/>
  <c r="O261" i="38"/>
  <c r="S261" i="38"/>
  <c r="P261" i="38"/>
  <c r="J261" i="38"/>
  <c r="T176" i="44" s="1"/>
  <c r="L261" i="38"/>
  <c r="N261" i="38"/>
  <c r="K261" i="38"/>
  <c r="R261" i="38"/>
  <c r="M261" i="38"/>
  <c r="G482" i="39"/>
  <c r="J482" i="39"/>
  <c r="U290" i="44" s="1"/>
  <c r="N127" i="34"/>
  <c r="P85" i="44" s="1"/>
  <c r="G127" i="34"/>
  <c r="U218" i="17"/>
  <c r="G127" i="36"/>
  <c r="N127" i="36"/>
  <c r="R85" i="44" s="1"/>
  <c r="I334" i="40"/>
  <c r="V315" i="44" s="1"/>
  <c r="L298" i="40"/>
  <c r="P298" i="40"/>
  <c r="K298" i="40"/>
  <c r="Q298" i="40"/>
  <c r="G298" i="40"/>
  <c r="O298" i="40"/>
  <c r="S298" i="40"/>
  <c r="N298" i="40"/>
  <c r="R298" i="40"/>
  <c r="J298" i="40"/>
  <c r="G377" i="32"/>
  <c r="J377" i="32"/>
  <c r="N231" i="44" s="1"/>
  <c r="J557" i="38"/>
  <c r="I564" i="38"/>
  <c r="T308" i="44" s="1"/>
  <c r="G439" i="33"/>
  <c r="J439" i="33"/>
  <c r="O252" i="44" s="1"/>
  <c r="J353" i="31"/>
  <c r="M219" i="44" s="1"/>
  <c r="G353" i="31"/>
  <c r="G298" i="34"/>
  <c r="R298" i="34"/>
  <c r="K298" i="34"/>
  <c r="L298" i="34"/>
  <c r="P298" i="34"/>
  <c r="Q298" i="34"/>
  <c r="J298" i="34"/>
  <c r="S298" i="34"/>
  <c r="O298" i="34"/>
  <c r="N298" i="34"/>
  <c r="J377" i="36"/>
  <c r="R231" i="44" s="1"/>
  <c r="G377" i="36"/>
  <c r="J34" i="36"/>
  <c r="G34" i="36"/>
  <c r="S488" i="35"/>
  <c r="S503" i="35" s="1"/>
  <c r="Q145" i="44" s="1"/>
  <c r="R488" i="35"/>
  <c r="R503" i="35" s="1"/>
  <c r="Q488" i="35"/>
  <c r="Q503" i="35" s="1"/>
  <c r="Q121" i="44" s="1"/>
  <c r="K488" i="35"/>
  <c r="L488" i="35"/>
  <c r="L503" i="35" s="1"/>
  <c r="M488" i="35"/>
  <c r="M503" i="35" s="1"/>
  <c r="J488" i="35"/>
  <c r="Q293" i="44" s="1"/>
  <c r="P488" i="35"/>
  <c r="P503" i="35" s="1"/>
  <c r="O488" i="35"/>
  <c r="O503" i="35" s="1"/>
  <c r="N488" i="35"/>
  <c r="G488" i="35"/>
  <c r="J371" i="32"/>
  <c r="N228" i="44" s="1"/>
  <c r="G371" i="32"/>
  <c r="J557" i="35"/>
  <c r="J564" i="35" s="1"/>
  <c r="I564" i="35"/>
  <c r="Q308" i="44" s="1"/>
  <c r="G439" i="31"/>
  <c r="J439" i="31"/>
  <c r="M252" i="44" s="1"/>
  <c r="J349" i="38"/>
  <c r="T217" i="44" s="1"/>
  <c r="G349" i="38"/>
  <c r="O318" i="17"/>
  <c r="Q318" i="17" s="1"/>
  <c r="J34" i="2"/>
  <c r="K157" i="44" s="1"/>
  <c r="G34" i="2"/>
  <c r="N488" i="39"/>
  <c r="L488" i="39"/>
  <c r="L503" i="39" s="1"/>
  <c r="O488" i="39"/>
  <c r="O503" i="39" s="1"/>
  <c r="M488" i="39"/>
  <c r="M503" i="39" s="1"/>
  <c r="G488" i="39"/>
  <c r="J488" i="39"/>
  <c r="Q488" i="39"/>
  <c r="Q503" i="39" s="1"/>
  <c r="U121" i="44" s="1"/>
  <c r="P488" i="39"/>
  <c r="P503" i="39" s="1"/>
  <c r="R488" i="39"/>
  <c r="R503" i="39" s="1"/>
  <c r="S488" i="39"/>
  <c r="S503" i="39" s="1"/>
  <c r="K488" i="39"/>
  <c r="K503" i="39" s="1"/>
  <c r="G371" i="39"/>
  <c r="J371" i="39"/>
  <c r="U228" i="44" s="1"/>
  <c r="J557" i="34"/>
  <c r="J564" i="34" s="1"/>
  <c r="I564" i="34"/>
  <c r="P308" i="44" s="1"/>
  <c r="J557" i="36"/>
  <c r="J564" i="36" s="1"/>
  <c r="I564" i="36"/>
  <c r="R308" i="44" s="1"/>
  <c r="J439" i="2"/>
  <c r="K252" i="44" s="1"/>
  <c r="G439" i="2"/>
  <c r="P285" i="17"/>
  <c r="Q285" i="17"/>
  <c r="Q266" i="17"/>
  <c r="P266" i="17"/>
  <c r="G353" i="38"/>
  <c r="J353" i="38"/>
  <c r="T219" i="44" s="1"/>
  <c r="G298" i="36"/>
  <c r="K298" i="36"/>
  <c r="I334" i="36"/>
  <c r="R315" i="44" s="1"/>
  <c r="P298" i="36"/>
  <c r="Q298" i="36"/>
  <c r="O298" i="36"/>
  <c r="S298" i="36"/>
  <c r="L298" i="36"/>
  <c r="R298" i="36"/>
  <c r="N298" i="36"/>
  <c r="J298" i="36"/>
  <c r="G377" i="39"/>
  <c r="J377" i="39"/>
  <c r="U231" i="44" s="1"/>
  <c r="G34" i="40"/>
  <c r="J34" i="40"/>
  <c r="J371" i="40"/>
  <c r="V228" i="44" s="1"/>
  <c r="G371" i="40"/>
  <c r="J557" i="31"/>
  <c r="J564" i="31" s="1"/>
  <c r="I564" i="31"/>
  <c r="M308" i="44" s="1"/>
  <c r="G349" i="33"/>
  <c r="J349" i="33"/>
  <c r="O217" i="44" s="1"/>
  <c r="J353" i="34"/>
  <c r="G353" i="34"/>
  <c r="I410" i="34"/>
  <c r="O43" i="17"/>
  <c r="I35" i="61"/>
  <c r="I33" i="50"/>
  <c r="P302" i="17"/>
  <c r="O50" i="17"/>
  <c r="Q50" i="17" s="1"/>
  <c r="F96" i="20"/>
  <c r="J349" i="31"/>
  <c r="M217" i="44" s="1"/>
  <c r="G349" i="31"/>
  <c r="G99" i="33"/>
  <c r="N99" i="33"/>
  <c r="O71" i="44" s="1"/>
  <c r="G111" i="2"/>
  <c r="N111" i="2"/>
  <c r="G111" i="31"/>
  <c r="N111" i="31"/>
  <c r="J431" i="38"/>
  <c r="T248" i="44" s="1"/>
  <c r="I248" i="44" s="1"/>
  <c r="G431" i="38"/>
  <c r="G367" i="33"/>
  <c r="J367" i="33"/>
  <c r="O226" i="44" s="1"/>
  <c r="J367" i="2"/>
  <c r="K226" i="44" s="1"/>
  <c r="G367" i="2"/>
  <c r="G367" i="40"/>
  <c r="J367" i="40"/>
  <c r="V226" i="44" s="1"/>
  <c r="G367" i="39"/>
  <c r="J367" i="39"/>
  <c r="U226" i="44" s="1"/>
  <c r="O175" i="17"/>
  <c r="Q175" i="17" s="1"/>
  <c r="P74" i="44"/>
  <c r="N177" i="34"/>
  <c r="P248" i="17"/>
  <c r="P77" i="44"/>
  <c r="N231" i="34"/>
  <c r="N234" i="34" s="1"/>
  <c r="R126" i="44"/>
  <c r="R125" i="44" s="1"/>
  <c r="R199" i="36"/>
  <c r="P15" i="44"/>
  <c r="I29" i="44"/>
  <c r="K269" i="44"/>
  <c r="M261" i="44"/>
  <c r="Q100" i="44"/>
  <c r="Q99" i="44" s="1"/>
  <c r="P153" i="35"/>
  <c r="P247" i="17"/>
  <c r="Q247" i="17"/>
  <c r="J423" i="39"/>
  <c r="U244" i="44" s="1"/>
  <c r="G423" i="39"/>
  <c r="G423" i="31"/>
  <c r="J423" i="31"/>
  <c r="M244" i="44" s="1"/>
  <c r="K169" i="17"/>
  <c r="Z166" i="17"/>
  <c r="Z159" i="17" s="1"/>
  <c r="G89" i="2"/>
  <c r="L89" i="2"/>
  <c r="K59" i="44" s="1"/>
  <c r="G89" i="31"/>
  <c r="L89" i="31"/>
  <c r="M59" i="44" s="1"/>
  <c r="G89" i="30"/>
  <c r="L89" i="30"/>
  <c r="L59" i="44" s="1"/>
  <c r="K123" i="17"/>
  <c r="X107" i="17"/>
  <c r="X99" i="17" s="1"/>
  <c r="X95" i="17" s="1"/>
  <c r="G83" i="30"/>
  <c r="L83" i="30"/>
  <c r="L56" i="44" s="1"/>
  <c r="L83" i="35"/>
  <c r="Q56" i="44" s="1"/>
  <c r="G83" i="35"/>
  <c r="L83" i="31"/>
  <c r="M56" i="44" s="1"/>
  <c r="G83" i="31"/>
  <c r="Q271" i="2"/>
  <c r="R271" i="2"/>
  <c r="L271" i="2"/>
  <c r="J271" i="2"/>
  <c r="K181" i="44" s="1"/>
  <c r="G271" i="2"/>
  <c r="P271" i="2"/>
  <c r="O271" i="2"/>
  <c r="K271" i="2"/>
  <c r="S271" i="2"/>
  <c r="M271" i="2"/>
  <c r="N271" i="2"/>
  <c r="P104" i="17"/>
  <c r="Q104" i="17"/>
  <c r="G423" i="35"/>
  <c r="J423" i="35"/>
  <c r="Q244" i="44" s="1"/>
  <c r="G423" i="37"/>
  <c r="I458" i="37"/>
  <c r="J423" i="37"/>
  <c r="G89" i="37"/>
  <c r="L89" i="37"/>
  <c r="S59" i="44" s="1"/>
  <c r="G89" i="36"/>
  <c r="L89" i="36"/>
  <c r="R59" i="44" s="1"/>
  <c r="L89" i="34"/>
  <c r="P59" i="44" s="1"/>
  <c r="G89" i="34"/>
  <c r="G89" i="33"/>
  <c r="L89" i="33"/>
  <c r="O59" i="44" s="1"/>
  <c r="L83" i="38"/>
  <c r="T56" i="44" s="1"/>
  <c r="G83" i="38"/>
  <c r="L83" i="40"/>
  <c r="V56" i="44" s="1"/>
  <c r="G83" i="40"/>
  <c r="N271" i="39"/>
  <c r="L271" i="39"/>
  <c r="S271" i="39"/>
  <c r="R271" i="39"/>
  <c r="G271" i="39"/>
  <c r="M271" i="39"/>
  <c r="O271" i="39"/>
  <c r="Q271" i="39"/>
  <c r="K271" i="39"/>
  <c r="J271" i="39"/>
  <c r="U181" i="44" s="1"/>
  <c r="P271" i="39"/>
  <c r="O271" i="33"/>
  <c r="J271" i="33"/>
  <c r="O181" i="44" s="1"/>
  <c r="N271" i="33"/>
  <c r="Q271" i="33"/>
  <c r="P271" i="33"/>
  <c r="K271" i="33"/>
  <c r="G271" i="33"/>
  <c r="M271" i="33"/>
  <c r="S271" i="33"/>
  <c r="L271" i="33"/>
  <c r="R271" i="33"/>
  <c r="I92" i="31"/>
  <c r="R711" i="31" s="1"/>
  <c r="S136" i="44"/>
  <c r="M126" i="44"/>
  <c r="M125" i="44" s="1"/>
  <c r="R199" i="31"/>
  <c r="J423" i="2"/>
  <c r="K244" i="44" s="1"/>
  <c r="G423" i="2"/>
  <c r="G89" i="38"/>
  <c r="L89" i="38"/>
  <c r="T59" i="44" s="1"/>
  <c r="L89" i="39"/>
  <c r="U59" i="44" s="1"/>
  <c r="G89" i="39"/>
  <c r="G427" i="38"/>
  <c r="J427" i="38"/>
  <c r="T246" i="44" s="1"/>
  <c r="G83" i="32"/>
  <c r="L83" i="32"/>
  <c r="L83" i="36"/>
  <c r="G83" i="36"/>
  <c r="L83" i="37"/>
  <c r="G83" i="37"/>
  <c r="I92" i="37"/>
  <c r="R711" i="37" s="1"/>
  <c r="L83" i="2"/>
  <c r="G83" i="2"/>
  <c r="I92" i="2"/>
  <c r="R713" i="2" s="1"/>
  <c r="P271" i="35"/>
  <c r="J271" i="35"/>
  <c r="Q181" i="44" s="1"/>
  <c r="R271" i="35"/>
  <c r="S271" i="35"/>
  <c r="M271" i="35"/>
  <c r="G271" i="35"/>
  <c r="K271" i="35"/>
  <c r="L271" i="35"/>
  <c r="Q271" i="35"/>
  <c r="O271" i="35"/>
  <c r="N271" i="35"/>
  <c r="J271" i="30"/>
  <c r="O271" i="30"/>
  <c r="G271" i="30"/>
  <c r="R271" i="30"/>
  <c r="L271" i="30"/>
  <c r="N271" i="30"/>
  <c r="Q271" i="30"/>
  <c r="P271" i="30"/>
  <c r="M271" i="30"/>
  <c r="I293" i="30"/>
  <c r="L314" i="44" s="1"/>
  <c r="S271" i="30"/>
  <c r="K271" i="30"/>
  <c r="I18" i="50"/>
  <c r="I20" i="61"/>
  <c r="O27" i="17"/>
  <c r="Q27" i="17" s="1"/>
  <c r="V61" i="44"/>
  <c r="L61" i="40"/>
  <c r="I92" i="32"/>
  <c r="R711" i="32" s="1"/>
  <c r="S126" i="44"/>
  <c r="S125" i="44" s="1"/>
  <c r="R199" i="37"/>
  <c r="Q250" i="17"/>
  <c r="P250" i="17"/>
  <c r="J423" i="38"/>
  <c r="T244" i="44" s="1"/>
  <c r="G423" i="38"/>
  <c r="J423" i="33"/>
  <c r="O244" i="44" s="1"/>
  <c r="G423" i="33"/>
  <c r="G89" i="35"/>
  <c r="L89" i="35"/>
  <c r="Q59" i="44" s="1"/>
  <c r="G89" i="32"/>
  <c r="L89" i="32"/>
  <c r="N59" i="44" s="1"/>
  <c r="L89" i="40"/>
  <c r="V59" i="44" s="1"/>
  <c r="G89" i="40"/>
  <c r="G427" i="33"/>
  <c r="J427" i="33"/>
  <c r="O246" i="44" s="1"/>
  <c r="G83" i="39"/>
  <c r="L83" i="39"/>
  <c r="U56" i="44" s="1"/>
  <c r="L83" i="34"/>
  <c r="P56" i="44" s="1"/>
  <c r="G83" i="34"/>
  <c r="L83" i="33"/>
  <c r="G83" i="33"/>
  <c r="I92" i="33"/>
  <c r="R711" i="33" s="1"/>
  <c r="O271" i="38"/>
  <c r="P271" i="38"/>
  <c r="N271" i="38"/>
  <c r="L271" i="38"/>
  <c r="K271" i="38"/>
  <c r="M271" i="38"/>
  <c r="J271" i="38"/>
  <c r="T181" i="44" s="1"/>
  <c r="G271" i="38"/>
  <c r="Q271" i="38"/>
  <c r="R271" i="38"/>
  <c r="S271" i="38"/>
  <c r="I92" i="36"/>
  <c r="R711" i="36" s="1"/>
  <c r="J470" i="34"/>
  <c r="G470" i="34"/>
  <c r="I503" i="34"/>
  <c r="R709" i="34" s="1"/>
  <c r="Q308" i="2"/>
  <c r="P308" i="2"/>
  <c r="M308" i="2"/>
  <c r="J308" i="2"/>
  <c r="S308" i="2"/>
  <c r="R308" i="2"/>
  <c r="O308" i="2"/>
  <c r="N308" i="2"/>
  <c r="K308" i="2"/>
  <c r="J433" i="30"/>
  <c r="L249" i="44" s="1"/>
  <c r="G433" i="30"/>
  <c r="G433" i="40"/>
  <c r="J433" i="40"/>
  <c r="V249" i="44" s="1"/>
  <c r="T57" i="44"/>
  <c r="R265" i="34"/>
  <c r="J265" i="34"/>
  <c r="Q265" i="34"/>
  <c r="K265" i="39"/>
  <c r="Q265" i="39"/>
  <c r="N265" i="39"/>
  <c r="O265" i="39"/>
  <c r="P269" i="40"/>
  <c r="S269" i="40"/>
  <c r="K269" i="40"/>
  <c r="J269" i="31"/>
  <c r="O269" i="31"/>
  <c r="K269" i="31"/>
  <c r="M269" i="31"/>
  <c r="G269" i="31"/>
  <c r="N269" i="31"/>
  <c r="M57" i="44"/>
  <c r="I34" i="44"/>
  <c r="P108" i="17"/>
  <c r="Q108" i="17"/>
  <c r="P261" i="17"/>
  <c r="Q261" i="17"/>
  <c r="O249" i="44"/>
  <c r="G427" i="35"/>
  <c r="J427" i="35"/>
  <c r="Q246" i="44" s="1"/>
  <c r="O265" i="38"/>
  <c r="Q265" i="38"/>
  <c r="S265" i="38"/>
  <c r="M269" i="37"/>
  <c r="O269" i="37"/>
  <c r="J269" i="37"/>
  <c r="S180" i="44" s="1"/>
  <c r="J269" i="2"/>
  <c r="K180" i="44" s="1"/>
  <c r="L269" i="2"/>
  <c r="P126" i="44"/>
  <c r="R199" i="34"/>
  <c r="J470" i="36"/>
  <c r="R284" i="44" s="1"/>
  <c r="G470" i="36"/>
  <c r="J470" i="33"/>
  <c r="O284" i="44" s="1"/>
  <c r="G470" i="33"/>
  <c r="S308" i="30"/>
  <c r="R308" i="30"/>
  <c r="J308" i="30"/>
  <c r="P308" i="30"/>
  <c r="N308" i="30"/>
  <c r="O308" i="30"/>
  <c r="M308" i="30"/>
  <c r="K308" i="30"/>
  <c r="G369" i="40"/>
  <c r="J369" i="40"/>
  <c r="V227" i="44" s="1"/>
  <c r="G369" i="32"/>
  <c r="J369" i="32"/>
  <c r="N227" i="44" s="1"/>
  <c r="J433" i="38"/>
  <c r="I458" i="38"/>
  <c r="G433" i="38"/>
  <c r="G427" i="2"/>
  <c r="J427" i="2"/>
  <c r="I458" i="2"/>
  <c r="N246" i="44"/>
  <c r="G77" i="16"/>
  <c r="I77" i="16" s="1"/>
  <c r="J369" i="38"/>
  <c r="T227" i="44" s="1"/>
  <c r="G369" i="38"/>
  <c r="G433" i="34"/>
  <c r="J433" i="34"/>
  <c r="P249" i="44" s="1"/>
  <c r="G427" i="34"/>
  <c r="J427" i="34"/>
  <c r="P246" i="44" s="1"/>
  <c r="J269" i="36"/>
  <c r="R180" i="44" s="1"/>
  <c r="O269" i="36"/>
  <c r="G269" i="35"/>
  <c r="S269" i="35"/>
  <c r="P147" i="17"/>
  <c r="Q147" i="17"/>
  <c r="Q254" i="17"/>
  <c r="P254" i="17"/>
  <c r="T75" i="44"/>
  <c r="N179" i="38"/>
  <c r="G85" i="35"/>
  <c r="L85" i="35"/>
  <c r="G85" i="34"/>
  <c r="I92" i="34"/>
  <c r="R711" i="34" s="1"/>
  <c r="L85" i="34"/>
  <c r="J470" i="32"/>
  <c r="G470" i="32"/>
  <c r="J470" i="35"/>
  <c r="G470" i="35"/>
  <c r="Q308" i="30"/>
  <c r="G308" i="30"/>
  <c r="I334" i="30"/>
  <c r="L315" i="44" s="1"/>
  <c r="L308" i="30"/>
  <c r="G308" i="2"/>
  <c r="I334" i="2"/>
  <c r="K315" i="44" s="1"/>
  <c r="J369" i="2"/>
  <c r="K227" i="44" s="1"/>
  <c r="G369" i="2"/>
  <c r="J369" i="39"/>
  <c r="U227" i="44" s="1"/>
  <c r="G369" i="39"/>
  <c r="J369" i="30"/>
  <c r="L227" i="44" s="1"/>
  <c r="G369" i="30"/>
  <c r="G369" i="31"/>
  <c r="J369" i="31"/>
  <c r="M227" i="44" s="1"/>
  <c r="G433" i="32"/>
  <c r="J433" i="32"/>
  <c r="N249" i="44" s="1"/>
  <c r="G433" i="36"/>
  <c r="J433" i="36"/>
  <c r="I458" i="36"/>
  <c r="G433" i="2"/>
  <c r="J433" i="2"/>
  <c r="K249" i="44" s="1"/>
  <c r="J433" i="39"/>
  <c r="U249" i="44" s="1"/>
  <c r="G433" i="39"/>
  <c r="G433" i="33"/>
  <c r="I458" i="33"/>
  <c r="G85" i="40"/>
  <c r="L85" i="40"/>
  <c r="I92" i="40"/>
  <c r="R711" i="40" s="1"/>
  <c r="G85" i="38"/>
  <c r="I92" i="38"/>
  <c r="R711" i="38" s="1"/>
  <c r="L85" i="39"/>
  <c r="I92" i="39"/>
  <c r="R711" i="39" s="1"/>
  <c r="G85" i="39"/>
  <c r="G85" i="30"/>
  <c r="L85" i="30"/>
  <c r="I92" i="30"/>
  <c r="R711" i="30" s="1"/>
  <c r="J484" i="30"/>
  <c r="G484" i="30"/>
  <c r="G427" i="39"/>
  <c r="J427" i="39"/>
  <c r="U246" i="44" s="1"/>
  <c r="J427" i="40"/>
  <c r="I458" i="40"/>
  <c r="J427" i="30"/>
  <c r="L246" i="44" s="1"/>
  <c r="G427" i="30"/>
  <c r="I458" i="31"/>
  <c r="G427" i="31"/>
  <c r="J427" i="31"/>
  <c r="G427" i="32"/>
  <c r="I458" i="32"/>
  <c r="K265" i="34"/>
  <c r="P265" i="34"/>
  <c r="G265" i="34"/>
  <c r="I293" i="34"/>
  <c r="P314" i="44" s="1"/>
  <c r="S265" i="34"/>
  <c r="M265" i="34"/>
  <c r="N265" i="34"/>
  <c r="L265" i="34"/>
  <c r="O265" i="34"/>
  <c r="N265" i="38"/>
  <c r="L265" i="38"/>
  <c r="K265" i="38"/>
  <c r="M265" i="38"/>
  <c r="I293" i="38"/>
  <c r="T314" i="44" s="1"/>
  <c r="P265" i="38"/>
  <c r="G265" i="38"/>
  <c r="J265" i="38"/>
  <c r="R265" i="38"/>
  <c r="P265" i="40"/>
  <c r="N265" i="40"/>
  <c r="S265" i="40"/>
  <c r="Q265" i="40"/>
  <c r="J265" i="40"/>
  <c r="O265" i="40"/>
  <c r="I293" i="40"/>
  <c r="V314" i="44" s="1"/>
  <c r="G265" i="40"/>
  <c r="M265" i="40"/>
  <c r="L265" i="40"/>
  <c r="K265" i="40"/>
  <c r="G265" i="39"/>
  <c r="J265" i="39"/>
  <c r="M265" i="39"/>
  <c r="P265" i="39"/>
  <c r="S265" i="39"/>
  <c r="I293" i="39"/>
  <c r="U314" i="44" s="1"/>
  <c r="R265" i="39"/>
  <c r="L265" i="39"/>
  <c r="K269" i="36"/>
  <c r="Q269" i="36"/>
  <c r="P269" i="36"/>
  <c r="S269" i="36"/>
  <c r="M269" i="36"/>
  <c r="G269" i="36"/>
  <c r="R269" i="36"/>
  <c r="L269" i="36"/>
  <c r="N269" i="36"/>
  <c r="M269" i="40"/>
  <c r="L269" i="40"/>
  <c r="Q269" i="40"/>
  <c r="G269" i="40"/>
  <c r="O269" i="40"/>
  <c r="N269" i="40"/>
  <c r="R269" i="40"/>
  <c r="J269" i="40"/>
  <c r="V180" i="44" s="1"/>
  <c r="S269" i="37"/>
  <c r="K269" i="37"/>
  <c r="L269" i="37"/>
  <c r="G269" i="37"/>
  <c r="N269" i="37"/>
  <c r="P269" i="37"/>
  <c r="Q269" i="37"/>
  <c r="R269" i="37"/>
  <c r="P269" i="39"/>
  <c r="L269" i="39"/>
  <c r="R269" i="39"/>
  <c r="M269" i="39"/>
  <c r="J269" i="39"/>
  <c r="U180" i="44" s="1"/>
  <c r="K269" i="39"/>
  <c r="S269" i="39"/>
  <c r="O269" i="39"/>
  <c r="Q269" i="39"/>
  <c r="N269" i="39"/>
  <c r="Q269" i="35"/>
  <c r="J269" i="35"/>
  <c r="Q180" i="44" s="1"/>
  <c r="M269" i="35"/>
  <c r="L269" i="35"/>
  <c r="K269" i="35"/>
  <c r="R269" i="35"/>
  <c r="O269" i="35"/>
  <c r="P269" i="35"/>
  <c r="N269" i="35"/>
  <c r="I293" i="31"/>
  <c r="M314" i="44" s="1"/>
  <c r="Q269" i="31"/>
  <c r="S269" i="31"/>
  <c r="L269" i="31"/>
  <c r="P269" i="31"/>
  <c r="R269" i="31"/>
  <c r="S269" i="2"/>
  <c r="N269" i="2"/>
  <c r="P269" i="2"/>
  <c r="Q269" i="2"/>
  <c r="G269" i="2"/>
  <c r="K269" i="2"/>
  <c r="R269" i="2"/>
  <c r="O269" i="2"/>
  <c r="M269" i="2"/>
  <c r="G363" i="38"/>
  <c r="J363" i="38"/>
  <c r="T224" i="44" s="1"/>
  <c r="J363" i="36"/>
  <c r="R224" i="44" s="1"/>
  <c r="G363" i="36"/>
  <c r="G363" i="2"/>
  <c r="J363" i="2"/>
  <c r="K224" i="44" s="1"/>
  <c r="G363" i="31"/>
  <c r="J363" i="31"/>
  <c r="M224" i="44" s="1"/>
  <c r="J363" i="37"/>
  <c r="G363" i="37"/>
  <c r="J363" i="39"/>
  <c r="U224" i="44" s="1"/>
  <c r="G363" i="39"/>
  <c r="P259" i="36"/>
  <c r="Q259" i="36"/>
  <c r="G259" i="36"/>
  <c r="S259" i="36"/>
  <c r="J259" i="36"/>
  <c r="L259" i="36"/>
  <c r="I293" i="36"/>
  <c r="R314" i="44" s="1"/>
  <c r="R259" i="36"/>
  <c r="M259" i="36"/>
  <c r="K259" i="36"/>
  <c r="N259" i="36"/>
  <c r="O259" i="36"/>
  <c r="J383" i="31"/>
  <c r="M234" i="44" s="1"/>
  <c r="G383" i="31"/>
  <c r="J383" i="40"/>
  <c r="V234" i="44" s="1"/>
  <c r="G383" i="40"/>
  <c r="I458" i="35"/>
  <c r="J439" i="35"/>
  <c r="G439" i="35"/>
  <c r="J349" i="40"/>
  <c r="V217" i="44" s="1"/>
  <c r="G349" i="40"/>
  <c r="J353" i="40"/>
  <c r="V219" i="44" s="1"/>
  <c r="G353" i="40"/>
  <c r="J353" i="32"/>
  <c r="G353" i="32"/>
  <c r="I410" i="32"/>
  <c r="G387" i="31"/>
  <c r="J387" i="31"/>
  <c r="M236" i="44" s="1"/>
  <c r="G209" i="36"/>
  <c r="R209" i="36"/>
  <c r="I234" i="36"/>
  <c r="R715" i="36" s="1"/>
  <c r="J345" i="39"/>
  <c r="U215" i="44" s="1"/>
  <c r="G345" i="39"/>
  <c r="J345" i="31"/>
  <c r="M215" i="44" s="1"/>
  <c r="G345" i="31"/>
  <c r="P25" i="17"/>
  <c r="Q25" i="17"/>
  <c r="I83" i="44"/>
  <c r="Q110" i="17"/>
  <c r="P110" i="17"/>
  <c r="S290" i="44"/>
  <c r="O314" i="17"/>
  <c r="Q314" i="17" s="1"/>
  <c r="P301" i="17"/>
  <c r="Q301" i="17"/>
  <c r="Q105" i="44"/>
  <c r="U72" i="44"/>
  <c r="S107" i="44"/>
  <c r="P122" i="17"/>
  <c r="Q122" i="17"/>
  <c r="P143" i="17"/>
  <c r="Q143" i="17"/>
  <c r="O265" i="17"/>
  <c r="Q265" i="17" s="1"/>
  <c r="I334" i="33"/>
  <c r="O315" i="44" s="1"/>
  <c r="J308" i="33"/>
  <c r="M308" i="33"/>
  <c r="S308" i="33"/>
  <c r="Q308" i="33"/>
  <c r="G308" i="33"/>
  <c r="K308" i="33"/>
  <c r="O308" i="33"/>
  <c r="N308" i="33"/>
  <c r="P308" i="33"/>
  <c r="R308" i="33"/>
  <c r="G383" i="32"/>
  <c r="J383" i="32"/>
  <c r="N234" i="44" s="1"/>
  <c r="J383" i="36"/>
  <c r="R234" i="44" s="1"/>
  <c r="G383" i="36"/>
  <c r="G439" i="34"/>
  <c r="I458" i="34"/>
  <c r="J439" i="34"/>
  <c r="J349" i="36"/>
  <c r="R217" i="44" s="1"/>
  <c r="G349" i="36"/>
  <c r="P265" i="37"/>
  <c r="O265" i="37"/>
  <c r="M265" i="37"/>
  <c r="K265" i="37"/>
  <c r="Q265" i="37"/>
  <c r="G265" i="37"/>
  <c r="R265" i="37"/>
  <c r="J265" i="37"/>
  <c r="S178" i="44" s="1"/>
  <c r="N265" i="37"/>
  <c r="L265" i="37"/>
  <c r="S265" i="37"/>
  <c r="J387" i="35"/>
  <c r="Q236" i="44" s="1"/>
  <c r="G387" i="35"/>
  <c r="G209" i="40"/>
  <c r="R209" i="40"/>
  <c r="I234" i="40"/>
  <c r="R715" i="40" s="1"/>
  <c r="G345" i="35"/>
  <c r="J345" i="35"/>
  <c r="I410" i="35"/>
  <c r="J345" i="38"/>
  <c r="G345" i="38"/>
  <c r="I410" i="38"/>
  <c r="O280" i="17"/>
  <c r="Q280" i="17" s="1"/>
  <c r="Q263" i="17"/>
  <c r="P263" i="17"/>
  <c r="G157" i="36"/>
  <c r="P157" i="36"/>
  <c r="I185" i="36"/>
  <c r="O259" i="33"/>
  <c r="Q259" i="33"/>
  <c r="M259" i="33"/>
  <c r="K259" i="33"/>
  <c r="R259" i="33"/>
  <c r="G259" i="33"/>
  <c r="S259" i="33"/>
  <c r="J259" i="33"/>
  <c r="L259" i="33"/>
  <c r="I293" i="33"/>
  <c r="O314" i="44" s="1"/>
  <c r="N259" i="33"/>
  <c r="P259" i="33"/>
  <c r="J383" i="39"/>
  <c r="U234" i="44" s="1"/>
  <c r="G383" i="39"/>
  <c r="G439" i="30"/>
  <c r="J439" i="30"/>
  <c r="I458" i="30"/>
  <c r="L265" i="2"/>
  <c r="Q265" i="2"/>
  <c r="O265" i="2"/>
  <c r="P265" i="2"/>
  <c r="J265" i="2"/>
  <c r="K265" i="2"/>
  <c r="I293" i="2"/>
  <c r="G265" i="2"/>
  <c r="N265" i="2"/>
  <c r="R265" i="2"/>
  <c r="M265" i="2"/>
  <c r="S265" i="2"/>
  <c r="G26" i="2"/>
  <c r="J26" i="2"/>
  <c r="I61" i="2"/>
  <c r="J353" i="33"/>
  <c r="O219" i="44" s="1"/>
  <c r="G353" i="33"/>
  <c r="J387" i="36"/>
  <c r="R236" i="44" s="1"/>
  <c r="G387" i="36"/>
  <c r="R209" i="35"/>
  <c r="G209" i="35"/>
  <c r="I234" i="35"/>
  <c r="R715" i="35" s="1"/>
  <c r="G209" i="34"/>
  <c r="R209" i="34"/>
  <c r="I234" i="34"/>
  <c r="R715" i="34" s="1"/>
  <c r="J345" i="33"/>
  <c r="O215" i="44" s="1"/>
  <c r="G345" i="33"/>
  <c r="P72" i="44"/>
  <c r="O319" i="17"/>
  <c r="Q319" i="17" s="1"/>
  <c r="R219" i="35"/>
  <c r="Q137" i="44" s="1"/>
  <c r="G219" i="35"/>
  <c r="R259" i="37"/>
  <c r="S259" i="37"/>
  <c r="Q259" i="37"/>
  <c r="L259" i="37"/>
  <c r="K259" i="37"/>
  <c r="O259" i="37"/>
  <c r="I293" i="37"/>
  <c r="S314" i="44" s="1"/>
  <c r="N259" i="37"/>
  <c r="P259" i="37"/>
  <c r="J259" i="37"/>
  <c r="G259" i="37"/>
  <c r="M259" i="37"/>
  <c r="G383" i="30"/>
  <c r="J383" i="30"/>
  <c r="I410" i="30"/>
  <c r="G439" i="39"/>
  <c r="J439" i="39"/>
  <c r="I458" i="39"/>
  <c r="J265" i="35"/>
  <c r="P265" i="35"/>
  <c r="K265" i="35"/>
  <c r="S265" i="35"/>
  <c r="Q265" i="35"/>
  <c r="O265" i="35"/>
  <c r="R265" i="35"/>
  <c r="N265" i="35"/>
  <c r="G265" i="35"/>
  <c r="I293" i="35"/>
  <c r="L265" i="35"/>
  <c r="M265" i="35"/>
  <c r="J26" i="32"/>
  <c r="G26" i="32"/>
  <c r="I61" i="32"/>
  <c r="J26" i="39"/>
  <c r="G26" i="39"/>
  <c r="I61" i="39"/>
  <c r="N105" i="40"/>
  <c r="G105" i="40"/>
  <c r="I135" i="40"/>
  <c r="R712" i="40" s="1"/>
  <c r="G75" i="16"/>
  <c r="I75" i="16" s="1"/>
  <c r="S73" i="16"/>
  <c r="J353" i="2"/>
  <c r="K219" i="44" s="1"/>
  <c r="G353" i="2"/>
  <c r="J353" i="36"/>
  <c r="R219" i="44" s="1"/>
  <c r="G353" i="36"/>
  <c r="G387" i="39"/>
  <c r="J387" i="39"/>
  <c r="U236" i="44" s="1"/>
  <c r="G209" i="33"/>
  <c r="R209" i="33"/>
  <c r="I234" i="33"/>
  <c r="R715" i="33" s="1"/>
  <c r="J345" i="36"/>
  <c r="G345" i="36"/>
  <c r="I410" i="36"/>
  <c r="J345" i="2"/>
  <c r="G345" i="2"/>
  <c r="I410" i="2"/>
  <c r="O207" i="17"/>
  <c r="J557" i="37"/>
  <c r="J564" i="37" s="1"/>
  <c r="I564" i="37"/>
  <c r="G157" i="30"/>
  <c r="P157" i="30"/>
  <c r="I185" i="30"/>
  <c r="G373" i="39"/>
  <c r="J373" i="39"/>
  <c r="I410" i="39"/>
  <c r="G84" i="16"/>
  <c r="I84" i="16" s="1"/>
  <c r="O73" i="16"/>
  <c r="G470" i="31"/>
  <c r="J470" i="31"/>
  <c r="I503" i="31"/>
  <c r="R709" i="31" s="1"/>
  <c r="G109" i="38"/>
  <c r="N109" i="38"/>
  <c r="I135" i="38"/>
  <c r="G99" i="36"/>
  <c r="N99" i="36"/>
  <c r="I135" i="36"/>
  <c r="J557" i="33"/>
  <c r="J564" i="33" s="1"/>
  <c r="I564" i="33"/>
  <c r="O308" i="44" s="1"/>
  <c r="G88" i="16"/>
  <c r="I88" i="16" s="1"/>
  <c r="L73" i="16"/>
  <c r="G157" i="32"/>
  <c r="P157" i="32"/>
  <c r="I185" i="32"/>
  <c r="J373" i="33"/>
  <c r="G373" i="33"/>
  <c r="I410" i="33"/>
  <c r="G476" i="36"/>
  <c r="J476" i="36"/>
  <c r="I503" i="36"/>
  <c r="R709" i="36" s="1"/>
  <c r="G466" i="33"/>
  <c r="J466" i="33"/>
  <c r="I503" i="33"/>
  <c r="R709" i="33" s="1"/>
  <c r="J48" i="34"/>
  <c r="G48" i="34"/>
  <c r="I61" i="34"/>
  <c r="G157" i="40"/>
  <c r="P157" i="40"/>
  <c r="I185" i="40"/>
  <c r="G373" i="40"/>
  <c r="J373" i="40"/>
  <c r="I410" i="40"/>
  <c r="G99" i="35"/>
  <c r="N99" i="35"/>
  <c r="I135" i="35"/>
  <c r="N111" i="33"/>
  <c r="G111" i="33"/>
  <c r="I135" i="33"/>
  <c r="J557" i="39"/>
  <c r="J564" i="39" s="1"/>
  <c r="I564" i="39"/>
  <c r="U308" i="44" s="1"/>
  <c r="G157" i="39"/>
  <c r="P157" i="39"/>
  <c r="I185" i="39"/>
  <c r="G373" i="31"/>
  <c r="J373" i="31"/>
  <c r="I410" i="31"/>
  <c r="N99" i="32"/>
  <c r="G99" i="32"/>
  <c r="I135" i="32"/>
  <c r="N67" i="44" l="1"/>
  <c r="G595" i="40"/>
  <c r="AB139" i="17"/>
  <c r="M67" i="44"/>
  <c r="M145" i="44"/>
  <c r="P121" i="44"/>
  <c r="S145" i="44"/>
  <c r="N121" i="44"/>
  <c r="V145" i="44"/>
  <c r="G595" i="33"/>
  <c r="L145" i="44"/>
  <c r="R121" i="44"/>
  <c r="K100" i="44"/>
  <c r="O121" i="44"/>
  <c r="K121" i="44"/>
  <c r="L61" i="35"/>
  <c r="I235" i="44"/>
  <c r="H140" i="61" s="1"/>
  <c r="G595" i="30"/>
  <c r="G595" i="39"/>
  <c r="I289" i="44"/>
  <c r="V67" i="44"/>
  <c r="AE137" i="17"/>
  <c r="AE133" i="17" s="1"/>
  <c r="G595" i="38"/>
  <c r="U67" i="44"/>
  <c r="J61" i="37"/>
  <c r="G595" i="35"/>
  <c r="V121" i="44"/>
  <c r="U145" i="44"/>
  <c r="F80" i="50"/>
  <c r="R234" i="2"/>
  <c r="I258" i="44"/>
  <c r="M503" i="34"/>
  <c r="L121" i="44"/>
  <c r="Q241" i="17"/>
  <c r="Z21" i="17"/>
  <c r="P76" i="44"/>
  <c r="I182" i="44"/>
  <c r="P145" i="44"/>
  <c r="I280" i="44"/>
  <c r="H180" i="61" s="1"/>
  <c r="T67" i="44"/>
  <c r="M695" i="34"/>
  <c r="H185" i="50"/>
  <c r="I27" i="50"/>
  <c r="I288" i="44"/>
  <c r="H188" i="61" s="1"/>
  <c r="M410" i="34"/>
  <c r="F85" i="50"/>
  <c r="Q24" i="17"/>
  <c r="N316" i="44"/>
  <c r="M548" i="34"/>
  <c r="AB386" i="17"/>
  <c r="AC386" i="17"/>
  <c r="V386" i="17"/>
  <c r="AD386" i="17"/>
  <c r="W386" i="17"/>
  <c r="AE386" i="17"/>
  <c r="X386" i="17"/>
  <c r="AF386" i="17"/>
  <c r="Y386" i="17"/>
  <c r="Z386" i="17"/>
  <c r="U386" i="17"/>
  <c r="AA386" i="17"/>
  <c r="I256" i="44"/>
  <c r="H161" i="50" s="1"/>
  <c r="Y387" i="17"/>
  <c r="Z387" i="17"/>
  <c r="AA387" i="17"/>
  <c r="AB387" i="17"/>
  <c r="AC387" i="17"/>
  <c r="V387" i="17"/>
  <c r="AD387" i="17"/>
  <c r="W387" i="17"/>
  <c r="AE387" i="17"/>
  <c r="X387" i="17"/>
  <c r="AF387" i="17"/>
  <c r="U387" i="17"/>
  <c r="M458" i="34"/>
  <c r="K384" i="17"/>
  <c r="O384" i="17" s="1"/>
  <c r="Q384" i="17" s="1"/>
  <c r="W385" i="17"/>
  <c r="AE385" i="17"/>
  <c r="X385" i="17"/>
  <c r="AF385" i="17"/>
  <c r="Y385" i="17"/>
  <c r="Z385" i="17"/>
  <c r="AA385" i="17"/>
  <c r="AB385" i="17"/>
  <c r="U385" i="17"/>
  <c r="AC385" i="17"/>
  <c r="V385" i="17"/>
  <c r="AD385" i="17"/>
  <c r="K383" i="17"/>
  <c r="O383" i="17" s="1"/>
  <c r="Q383" i="17" s="1"/>
  <c r="K382" i="17"/>
  <c r="O382" i="17" s="1"/>
  <c r="Q382" i="17" s="1"/>
  <c r="AD21" i="17"/>
  <c r="I266" i="44"/>
  <c r="H173" i="61" s="1"/>
  <c r="AE21" i="17"/>
  <c r="K381" i="17"/>
  <c r="O381" i="17" s="1"/>
  <c r="Q381" i="17" s="1"/>
  <c r="K380" i="17"/>
  <c r="G17" i="20"/>
  <c r="O74" i="44"/>
  <c r="H197" i="50"/>
  <c r="I265" i="44"/>
  <c r="H172" i="61" s="1"/>
  <c r="U21" i="17"/>
  <c r="I241" i="44"/>
  <c r="H148" i="61" s="1"/>
  <c r="O293" i="32"/>
  <c r="H137" i="61"/>
  <c r="H135" i="50"/>
  <c r="I233" i="44"/>
  <c r="H136" i="50" s="1"/>
  <c r="U316" i="44"/>
  <c r="L61" i="39"/>
  <c r="M564" i="37"/>
  <c r="K323" i="44"/>
  <c r="J564" i="38"/>
  <c r="I239" i="44"/>
  <c r="J548" i="31"/>
  <c r="I237" i="44"/>
  <c r="H140" i="50" s="1"/>
  <c r="S316" i="44"/>
  <c r="T2514" i="5"/>
  <c r="T2515" i="5" s="1"/>
  <c r="J548" i="2"/>
  <c r="U13" i="44"/>
  <c r="I190" i="44"/>
  <c r="W137" i="17"/>
  <c r="W133" i="17" s="1"/>
  <c r="I255" i="44"/>
  <c r="H162" i="61" s="1"/>
  <c r="R61" i="44"/>
  <c r="R714" i="33"/>
  <c r="R714" i="36"/>
  <c r="H200" i="50"/>
  <c r="N185" i="39"/>
  <c r="I223" i="44"/>
  <c r="H126" i="50" s="1"/>
  <c r="R714" i="38"/>
  <c r="M316" i="44"/>
  <c r="L293" i="32"/>
  <c r="I263" i="44"/>
  <c r="H168" i="50" s="1"/>
  <c r="I177" i="44"/>
  <c r="T104" i="44"/>
  <c r="J185" i="2"/>
  <c r="K135" i="2"/>
  <c r="L234" i="36"/>
  <c r="K410" i="2"/>
  <c r="H47" i="20"/>
  <c r="J47" i="20" s="1"/>
  <c r="H51" i="20"/>
  <c r="J51" i="20" s="1"/>
  <c r="H50" i="20"/>
  <c r="J50" i="20" s="1"/>
  <c r="H49" i="20"/>
  <c r="J49" i="20" s="1"/>
  <c r="H48" i="20"/>
  <c r="J48" i="20" s="1"/>
  <c r="H38" i="20"/>
  <c r="J38" i="20" s="1"/>
  <c r="H40" i="20"/>
  <c r="J40" i="20" s="1"/>
  <c r="H43" i="20"/>
  <c r="J43" i="20" s="1"/>
  <c r="H39" i="20"/>
  <c r="J39" i="20" s="1"/>
  <c r="H41" i="20"/>
  <c r="J41" i="20" s="1"/>
  <c r="H42" i="20"/>
  <c r="J42" i="20" s="1"/>
  <c r="H19" i="20"/>
  <c r="J19" i="20" s="1"/>
  <c r="H21" i="20"/>
  <c r="J21" i="20" s="1"/>
  <c r="H20" i="20"/>
  <c r="J20" i="20" s="1"/>
  <c r="I174" i="44"/>
  <c r="J92" i="2"/>
  <c r="K185" i="2"/>
  <c r="K234" i="2"/>
  <c r="L185" i="36"/>
  <c r="K153" i="2"/>
  <c r="I262" i="44"/>
  <c r="H169" i="61" s="1"/>
  <c r="J234" i="2"/>
  <c r="J199" i="2"/>
  <c r="K564" i="2"/>
  <c r="R234" i="37"/>
  <c r="F86" i="61"/>
  <c r="I250" i="44"/>
  <c r="J135" i="2"/>
  <c r="K199" i="2"/>
  <c r="K695" i="2"/>
  <c r="K503" i="35"/>
  <c r="M503" i="37"/>
  <c r="J153" i="2"/>
  <c r="L135" i="36"/>
  <c r="L153" i="36"/>
  <c r="K503" i="2"/>
  <c r="I230" i="44"/>
  <c r="H135" i="61" s="1"/>
  <c r="N135" i="31"/>
  <c r="Q76" i="44"/>
  <c r="K548" i="2"/>
  <c r="K458" i="2"/>
  <c r="K503" i="37"/>
  <c r="O166" i="15"/>
  <c r="O173" i="15"/>
  <c r="O169" i="15"/>
  <c r="O176" i="15"/>
  <c r="O180" i="15"/>
  <c r="O171" i="15"/>
  <c r="O178" i="15"/>
  <c r="O165" i="15"/>
  <c r="O175" i="15"/>
  <c r="O181" i="15"/>
  <c r="O164" i="15"/>
  <c r="O167" i="15"/>
  <c r="O179" i="15"/>
  <c r="O177" i="15"/>
  <c r="O174" i="15"/>
  <c r="O172" i="15"/>
  <c r="O168" i="15"/>
  <c r="O170" i="15"/>
  <c r="H165" i="15"/>
  <c r="H181" i="15"/>
  <c r="H180" i="15"/>
  <c r="H164" i="15"/>
  <c r="H171" i="15"/>
  <c r="H175" i="15"/>
  <c r="H168" i="15"/>
  <c r="H173" i="15"/>
  <c r="H176" i="15"/>
  <c r="H170" i="15"/>
  <c r="H179" i="15"/>
  <c r="H178" i="15"/>
  <c r="H167" i="15"/>
  <c r="H174" i="15"/>
  <c r="H172" i="15"/>
  <c r="H169" i="15"/>
  <c r="H166" i="15"/>
  <c r="H177" i="15"/>
  <c r="N171" i="15"/>
  <c r="N166" i="15"/>
  <c r="N177" i="15"/>
  <c r="N178" i="15"/>
  <c r="N164" i="15"/>
  <c r="N169" i="15"/>
  <c r="N181" i="15"/>
  <c r="N174" i="15"/>
  <c r="N176" i="15"/>
  <c r="N172" i="15"/>
  <c r="N175" i="15"/>
  <c r="N180" i="15"/>
  <c r="N173" i="15"/>
  <c r="N168" i="15"/>
  <c r="N179" i="15"/>
  <c r="N167" i="15"/>
  <c r="N170" i="15"/>
  <c r="N165" i="15"/>
  <c r="K695" i="37"/>
  <c r="K564" i="37"/>
  <c r="J177" i="15"/>
  <c r="J165" i="15"/>
  <c r="J175" i="15"/>
  <c r="J167" i="15"/>
  <c r="J171" i="15"/>
  <c r="J181" i="15"/>
  <c r="J168" i="15"/>
  <c r="J166" i="15"/>
  <c r="J170" i="15"/>
  <c r="J164" i="15"/>
  <c r="J178" i="15"/>
  <c r="J176" i="15"/>
  <c r="J169" i="15"/>
  <c r="J180" i="15"/>
  <c r="J174" i="15"/>
  <c r="J172" i="15"/>
  <c r="J179" i="15"/>
  <c r="J173" i="15"/>
  <c r="F174" i="15"/>
  <c r="F165" i="15"/>
  <c r="F168" i="15"/>
  <c r="F170" i="15"/>
  <c r="F164" i="15"/>
  <c r="F166" i="15"/>
  <c r="F175" i="15"/>
  <c r="F179" i="15"/>
  <c r="F177" i="15"/>
  <c r="F169" i="15"/>
  <c r="F178" i="15"/>
  <c r="F171" i="15"/>
  <c r="F172" i="15"/>
  <c r="F173" i="15"/>
  <c r="F176" i="15"/>
  <c r="F181" i="15"/>
  <c r="F167" i="15"/>
  <c r="F180" i="15"/>
  <c r="L167" i="15"/>
  <c r="L173" i="15"/>
  <c r="L164" i="15"/>
  <c r="L170" i="15"/>
  <c r="L169" i="15"/>
  <c r="L176" i="15"/>
  <c r="L175" i="15"/>
  <c r="L168" i="15"/>
  <c r="L172" i="15"/>
  <c r="L166" i="15"/>
  <c r="L180" i="15"/>
  <c r="L171" i="15"/>
  <c r="L178" i="15"/>
  <c r="L165" i="15"/>
  <c r="L181" i="15"/>
  <c r="L177" i="15"/>
  <c r="L179" i="15"/>
  <c r="L174" i="15"/>
  <c r="K171" i="15"/>
  <c r="K172" i="15"/>
  <c r="K173" i="15"/>
  <c r="K179" i="15"/>
  <c r="K167" i="15"/>
  <c r="K165" i="15"/>
  <c r="K176" i="15"/>
  <c r="K166" i="15"/>
  <c r="K170" i="15"/>
  <c r="K169" i="15"/>
  <c r="K168" i="15"/>
  <c r="K164" i="15"/>
  <c r="K178" i="15"/>
  <c r="K181" i="15"/>
  <c r="K180" i="15"/>
  <c r="K175" i="15"/>
  <c r="K174" i="15"/>
  <c r="K177" i="15"/>
  <c r="M548" i="37"/>
  <c r="G181" i="15"/>
  <c r="G178" i="15"/>
  <c r="G164" i="15"/>
  <c r="G177" i="15"/>
  <c r="G171" i="15"/>
  <c r="G166" i="15"/>
  <c r="G169" i="15"/>
  <c r="G176" i="15"/>
  <c r="G179" i="15"/>
  <c r="G168" i="15"/>
  <c r="G174" i="15"/>
  <c r="G175" i="15"/>
  <c r="G167" i="15"/>
  <c r="G180" i="15"/>
  <c r="G173" i="15"/>
  <c r="G170" i="15"/>
  <c r="G165" i="15"/>
  <c r="G172" i="15"/>
  <c r="M181" i="15"/>
  <c r="M177" i="15"/>
  <c r="M165" i="15"/>
  <c r="M179" i="15"/>
  <c r="M170" i="15"/>
  <c r="M180" i="15"/>
  <c r="M169" i="15"/>
  <c r="M168" i="15"/>
  <c r="M167" i="15"/>
  <c r="M174" i="15"/>
  <c r="M164" i="15"/>
  <c r="M172" i="15"/>
  <c r="M176" i="15"/>
  <c r="M171" i="15"/>
  <c r="M173" i="15"/>
  <c r="M166" i="15"/>
  <c r="M178" i="15"/>
  <c r="M175" i="15"/>
  <c r="I178" i="15"/>
  <c r="I180" i="15"/>
  <c r="I175" i="15"/>
  <c r="I179" i="15"/>
  <c r="I174" i="15"/>
  <c r="I172" i="15"/>
  <c r="I166" i="15"/>
  <c r="I169" i="15"/>
  <c r="I170" i="15"/>
  <c r="I176" i="15"/>
  <c r="I167" i="15"/>
  <c r="I165" i="15"/>
  <c r="I171" i="15"/>
  <c r="I168" i="15"/>
  <c r="I177" i="15"/>
  <c r="I164" i="15"/>
  <c r="I173" i="15"/>
  <c r="I181" i="15"/>
  <c r="K410" i="35"/>
  <c r="K458" i="37"/>
  <c r="AF139" i="17"/>
  <c r="AF137" i="17" s="1"/>
  <c r="AF133" i="17" s="1"/>
  <c r="K548" i="35"/>
  <c r="M410" i="37"/>
  <c r="M458" i="37"/>
  <c r="K458" i="35"/>
  <c r="M695" i="37"/>
  <c r="K410" i="37"/>
  <c r="K564" i="35"/>
  <c r="K548" i="37"/>
  <c r="K695" i="35"/>
  <c r="I150" i="44"/>
  <c r="L61" i="38"/>
  <c r="Z137" i="17"/>
  <c r="Z133" i="17" s="1"/>
  <c r="P109" i="17"/>
  <c r="R293" i="32"/>
  <c r="I17" i="50"/>
  <c r="V137" i="17"/>
  <c r="V133" i="17" s="1"/>
  <c r="I19" i="61"/>
  <c r="S61" i="44"/>
  <c r="O323" i="44"/>
  <c r="R714" i="37"/>
  <c r="X139" i="17"/>
  <c r="X137" i="17" s="1"/>
  <c r="X133" i="17" s="1"/>
  <c r="H115" i="50"/>
  <c r="P233" i="17"/>
  <c r="R67" i="44"/>
  <c r="U137" i="17"/>
  <c r="U133" i="17" s="1"/>
  <c r="P316" i="44"/>
  <c r="N293" i="32"/>
  <c r="AB137" i="17"/>
  <c r="AB133" i="17" s="1"/>
  <c r="R716" i="2"/>
  <c r="AA21" i="17"/>
  <c r="Y21" i="17"/>
  <c r="O100" i="44"/>
  <c r="O99" i="44" s="1"/>
  <c r="L100" i="44"/>
  <c r="L99" i="44" s="1"/>
  <c r="Y195" i="17"/>
  <c r="Y137" i="17"/>
  <c r="Y133" i="17" s="1"/>
  <c r="P61" i="44"/>
  <c r="Q55" i="33"/>
  <c r="L61" i="34"/>
  <c r="P55" i="33"/>
  <c r="AB21" i="17"/>
  <c r="AA137" i="17"/>
  <c r="AA133" i="17" s="1"/>
  <c r="S77" i="44"/>
  <c r="N231" i="37"/>
  <c r="N234" i="37" s="1"/>
  <c r="U195" i="17"/>
  <c r="W195" i="17"/>
  <c r="Q226" i="17"/>
  <c r="I21" i="50"/>
  <c r="AD195" i="17"/>
  <c r="L246" i="17"/>
  <c r="H29" i="70" s="1"/>
  <c r="H25" i="70" s="1"/>
  <c r="K246" i="17"/>
  <c r="R714" i="34"/>
  <c r="AA195" i="17"/>
  <c r="S121" i="44"/>
  <c r="P185" i="38"/>
  <c r="R714" i="31"/>
  <c r="I74" i="16"/>
  <c r="X195" i="17"/>
  <c r="N185" i="35"/>
  <c r="W21" i="17"/>
  <c r="O30" i="17"/>
  <c r="Q30" i="17" s="1"/>
  <c r="G253" i="61"/>
  <c r="X21" i="17"/>
  <c r="N13" i="44"/>
  <c r="Q40" i="17"/>
  <c r="AC21" i="17"/>
  <c r="AB195" i="17"/>
  <c r="AD137" i="17"/>
  <c r="AD133" i="17" s="1"/>
  <c r="V195" i="17"/>
  <c r="V194" i="17" s="1"/>
  <c r="I213" i="44"/>
  <c r="H116" i="50" s="1"/>
  <c r="AE195" i="17"/>
  <c r="N323" i="44"/>
  <c r="P293" i="32"/>
  <c r="F66" i="50"/>
  <c r="P119" i="17"/>
  <c r="Z195" i="17"/>
  <c r="AF21" i="17"/>
  <c r="O36" i="17"/>
  <c r="Q36" i="17" s="1"/>
  <c r="Q151" i="17"/>
  <c r="R234" i="32"/>
  <c r="R234" i="39"/>
  <c r="R234" i="31"/>
  <c r="Q114" i="17"/>
  <c r="I221" i="44"/>
  <c r="H126" i="61" s="1"/>
  <c r="I196" i="44"/>
  <c r="I229" i="17"/>
  <c r="V21" i="17"/>
  <c r="F81" i="61"/>
  <c r="Q293" i="32"/>
  <c r="AC137" i="17"/>
  <c r="AC133" i="17" s="1"/>
  <c r="M293" i="32"/>
  <c r="I78" i="44"/>
  <c r="K39" i="17"/>
  <c r="Q39" i="17" s="1"/>
  <c r="I23" i="61"/>
  <c r="Q227" i="17"/>
  <c r="S293" i="32"/>
  <c r="K310" i="17"/>
  <c r="Q310" i="17" s="1"/>
  <c r="Q281" i="17"/>
  <c r="K218" i="17"/>
  <c r="Q218" i="17" s="1"/>
  <c r="K31" i="44"/>
  <c r="T316" i="44"/>
  <c r="Q116" i="17"/>
  <c r="M139" i="44"/>
  <c r="Q67" i="44"/>
  <c r="M323" i="44"/>
  <c r="AF195" i="17"/>
  <c r="Q288" i="17"/>
  <c r="I28" i="61"/>
  <c r="P160" i="17"/>
  <c r="H194" i="61"/>
  <c r="I26" i="50"/>
  <c r="Q13" i="44"/>
  <c r="I114" i="44"/>
  <c r="I253" i="44"/>
  <c r="I218" i="44"/>
  <c r="I131" i="44"/>
  <c r="F83" i="61" s="1"/>
  <c r="R714" i="32"/>
  <c r="P13" i="44"/>
  <c r="K23" i="17"/>
  <c r="Q23" i="17" s="1"/>
  <c r="I179" i="44"/>
  <c r="N181" i="40"/>
  <c r="V76" i="44"/>
  <c r="L61" i="32"/>
  <c r="N61" i="44"/>
  <c r="M61" i="44"/>
  <c r="L61" i="31"/>
  <c r="I26" i="61"/>
  <c r="I24" i="50"/>
  <c r="O33" i="17"/>
  <c r="D53" i="20"/>
  <c r="D80" i="20" s="1"/>
  <c r="G243" i="61"/>
  <c r="K109" i="44"/>
  <c r="P185" i="2"/>
  <c r="Q236" i="17"/>
  <c r="P236" i="17"/>
  <c r="AC195" i="17"/>
  <c r="N181" i="30"/>
  <c r="L76" i="44"/>
  <c r="O61" i="44"/>
  <c r="L61" i="33"/>
  <c r="I81" i="44"/>
  <c r="O109" i="44"/>
  <c r="O104" i="44" s="1"/>
  <c r="P185" i="33"/>
  <c r="O328" i="17"/>
  <c r="Q328" i="17" s="1"/>
  <c r="F97" i="20"/>
  <c r="F99" i="20" s="1"/>
  <c r="X7" i="17" s="1"/>
  <c r="N181" i="37"/>
  <c r="S76" i="44"/>
  <c r="K76" i="44"/>
  <c r="N181" i="2"/>
  <c r="K61" i="44"/>
  <c r="L61" i="2"/>
  <c r="N76" i="44"/>
  <c r="N181" i="32"/>
  <c r="R234" i="38"/>
  <c r="N100" i="44"/>
  <c r="N99" i="44" s="1"/>
  <c r="P153" i="32"/>
  <c r="O76" i="44"/>
  <c r="N181" i="33"/>
  <c r="N185" i="33" s="1"/>
  <c r="I36" i="61"/>
  <c r="I34" i="50"/>
  <c r="O44" i="17"/>
  <c r="P198" i="17"/>
  <c r="Q198" i="17"/>
  <c r="M109" i="44"/>
  <c r="M104" i="44" s="1"/>
  <c r="P185" i="31"/>
  <c r="P109" i="44"/>
  <c r="P104" i="44" s="1"/>
  <c r="P98" i="44" s="1"/>
  <c r="P185" i="34"/>
  <c r="M76" i="44"/>
  <c r="N181" i="31"/>
  <c r="N139" i="44"/>
  <c r="R61" i="32"/>
  <c r="U100" i="44"/>
  <c r="U99" i="44" s="1"/>
  <c r="P153" i="39"/>
  <c r="P174" i="17"/>
  <c r="Q174" i="17"/>
  <c r="Q31" i="17"/>
  <c r="P31" i="17"/>
  <c r="Q142" i="17"/>
  <c r="P142" i="17"/>
  <c r="V100" i="44"/>
  <c r="V99" i="44" s="1"/>
  <c r="P153" i="40"/>
  <c r="R61" i="34"/>
  <c r="P139" i="44"/>
  <c r="P185" i="37"/>
  <c r="S100" i="44"/>
  <c r="S99" i="44" s="1"/>
  <c r="P153" i="37"/>
  <c r="T100" i="44"/>
  <c r="T99" i="44" s="1"/>
  <c r="P153" i="38"/>
  <c r="R61" i="39"/>
  <c r="U139" i="44"/>
  <c r="K293" i="32"/>
  <c r="M13" i="44"/>
  <c r="L139" i="44"/>
  <c r="R61" i="30"/>
  <c r="R61" i="33"/>
  <c r="O139" i="44"/>
  <c r="R77" i="44"/>
  <c r="N231" i="36"/>
  <c r="N234" i="36" s="1"/>
  <c r="Q199" i="17"/>
  <c r="P199" i="17"/>
  <c r="S139" i="44"/>
  <c r="R61" i="37"/>
  <c r="K197" i="17"/>
  <c r="Q197" i="17" s="1"/>
  <c r="J7" i="20"/>
  <c r="R100" i="44"/>
  <c r="R99" i="44" s="1"/>
  <c r="P153" i="36"/>
  <c r="I141" i="44"/>
  <c r="F94" i="61" s="1"/>
  <c r="N231" i="30"/>
  <c r="N234" i="30" s="1"/>
  <c r="L77" i="44"/>
  <c r="O45" i="17"/>
  <c r="Q45" i="17" s="1"/>
  <c r="I35" i="50"/>
  <c r="I37" i="61"/>
  <c r="R139" i="44"/>
  <c r="R61" i="36"/>
  <c r="Q139" i="44"/>
  <c r="R61" i="35"/>
  <c r="M100" i="44"/>
  <c r="M99" i="44" s="1"/>
  <c r="P153" i="31"/>
  <c r="R61" i="38"/>
  <c r="O103" i="17"/>
  <c r="K101" i="17"/>
  <c r="Q225" i="17"/>
  <c r="P225" i="17"/>
  <c r="N34" i="51"/>
  <c r="N39" i="51"/>
  <c r="N51" i="51"/>
  <c r="N42" i="51"/>
  <c r="N60" i="51"/>
  <c r="N177" i="32"/>
  <c r="N74" i="44"/>
  <c r="K141" i="17"/>
  <c r="Q141" i="17" s="1"/>
  <c r="H117" i="50"/>
  <c r="H119" i="61"/>
  <c r="P30" i="70"/>
  <c r="W30" i="70" s="1"/>
  <c r="AD30" i="70" s="1"/>
  <c r="R597" i="30"/>
  <c r="K146" i="17"/>
  <c r="Q29" i="17"/>
  <c r="P29" i="17"/>
  <c r="T145" i="44"/>
  <c r="O156" i="17"/>
  <c r="P156" i="17" s="1"/>
  <c r="T279" i="44"/>
  <c r="Q271" i="17"/>
  <c r="P271" i="17"/>
  <c r="J548" i="38"/>
  <c r="L323" i="44"/>
  <c r="H194" i="50"/>
  <c r="J44" i="51"/>
  <c r="L44" i="51" s="1"/>
  <c r="O145" i="44"/>
  <c r="M121" i="44"/>
  <c r="G658" i="2"/>
  <c r="J658" i="2"/>
  <c r="J658" i="36"/>
  <c r="G658" i="36"/>
  <c r="O223" i="17"/>
  <c r="P223" i="17" s="1"/>
  <c r="G658" i="32"/>
  <c r="J658" i="32"/>
  <c r="P597" i="36"/>
  <c r="L597" i="36"/>
  <c r="Q597" i="36"/>
  <c r="R597" i="36"/>
  <c r="O597" i="36"/>
  <c r="J597" i="36"/>
  <c r="G597" i="36"/>
  <c r="N597" i="36"/>
  <c r="S597" i="36"/>
  <c r="K597" i="36"/>
  <c r="M597" i="36"/>
  <c r="L597" i="39"/>
  <c r="O597" i="39"/>
  <c r="J597" i="39"/>
  <c r="N597" i="39"/>
  <c r="M597" i="39"/>
  <c r="K597" i="39"/>
  <c r="P597" i="39"/>
  <c r="G597" i="39"/>
  <c r="Q597" i="39"/>
  <c r="R597" i="39"/>
  <c r="S597" i="39"/>
  <c r="P293" i="30"/>
  <c r="Q597" i="38"/>
  <c r="O597" i="38"/>
  <c r="R597" i="38"/>
  <c r="L597" i="38"/>
  <c r="J597" i="38"/>
  <c r="G597" i="38"/>
  <c r="K597" i="38"/>
  <c r="M597" i="38"/>
  <c r="N597" i="38"/>
  <c r="P597" i="38"/>
  <c r="S597" i="38"/>
  <c r="G658" i="38"/>
  <c r="J658" i="38"/>
  <c r="K597" i="37"/>
  <c r="M597" i="37"/>
  <c r="R597" i="37"/>
  <c r="J597" i="37"/>
  <c r="S597" i="37"/>
  <c r="O597" i="37"/>
  <c r="N597" i="37"/>
  <c r="G597" i="37"/>
  <c r="L597" i="37"/>
  <c r="Q597" i="37"/>
  <c r="P597" i="37"/>
  <c r="Q597" i="34"/>
  <c r="M597" i="34"/>
  <c r="J597" i="34"/>
  <c r="L597" i="34"/>
  <c r="O597" i="34"/>
  <c r="G597" i="34"/>
  <c r="N597" i="34"/>
  <c r="R597" i="34"/>
  <c r="S597" i="34"/>
  <c r="P597" i="34"/>
  <c r="K597" i="34"/>
  <c r="R597" i="35"/>
  <c r="G597" i="35"/>
  <c r="P597" i="35"/>
  <c r="J597" i="35"/>
  <c r="M597" i="35"/>
  <c r="Q597" i="35"/>
  <c r="O597" i="35"/>
  <c r="K597" i="35"/>
  <c r="S597" i="35"/>
  <c r="L597" i="35"/>
  <c r="N597" i="35"/>
  <c r="J597" i="32"/>
  <c r="M597" i="32"/>
  <c r="Q597" i="32"/>
  <c r="N597" i="32"/>
  <c r="O597" i="32"/>
  <c r="S597" i="32"/>
  <c r="K597" i="32"/>
  <c r="P597" i="32"/>
  <c r="O171" i="17"/>
  <c r="Q171" i="17" s="1"/>
  <c r="G658" i="39"/>
  <c r="J658" i="39"/>
  <c r="J597" i="31"/>
  <c r="R597" i="31"/>
  <c r="P597" i="31"/>
  <c r="N597" i="31"/>
  <c r="O597" i="31"/>
  <c r="S597" i="31"/>
  <c r="Q597" i="31"/>
  <c r="G597" i="31"/>
  <c r="L597" i="31"/>
  <c r="M597" i="31"/>
  <c r="G658" i="33"/>
  <c r="J658" i="33"/>
  <c r="J597" i="30"/>
  <c r="Q597" i="30"/>
  <c r="K597" i="30"/>
  <c r="N597" i="30"/>
  <c r="M597" i="30"/>
  <c r="O597" i="30"/>
  <c r="P597" i="30"/>
  <c r="L597" i="30"/>
  <c r="S597" i="30"/>
  <c r="N597" i="40"/>
  <c r="Q597" i="40"/>
  <c r="P597" i="40"/>
  <c r="M597" i="40"/>
  <c r="S597" i="40"/>
  <c r="L597" i="40"/>
  <c r="O597" i="40"/>
  <c r="G597" i="40"/>
  <c r="J597" i="40"/>
  <c r="K597" i="40"/>
  <c r="R597" i="40"/>
  <c r="H123" i="50"/>
  <c r="H125" i="61"/>
  <c r="H119" i="50"/>
  <c r="H121" i="61"/>
  <c r="H188" i="50"/>
  <c r="H186" i="61"/>
  <c r="Q149" i="17"/>
  <c r="P149" i="17"/>
  <c r="H128" i="50"/>
  <c r="H130" i="61"/>
  <c r="H183" i="50"/>
  <c r="H181" i="61"/>
  <c r="H173" i="50"/>
  <c r="H175" i="61"/>
  <c r="H185" i="61"/>
  <c r="H187" i="50"/>
  <c r="H150" i="61"/>
  <c r="H148" i="50"/>
  <c r="H162" i="50"/>
  <c r="H164" i="61"/>
  <c r="H196" i="61"/>
  <c r="H198" i="50"/>
  <c r="H150" i="50"/>
  <c r="H152" i="61"/>
  <c r="H201" i="50"/>
  <c r="H199" i="61"/>
  <c r="H141" i="50"/>
  <c r="H197" i="61"/>
  <c r="H199" i="50"/>
  <c r="I43" i="44"/>
  <c r="O41" i="44"/>
  <c r="O31" i="44" s="1"/>
  <c r="O13" i="44" s="1"/>
  <c r="H176" i="50"/>
  <c r="H172" i="50"/>
  <c r="H174" i="61"/>
  <c r="H189" i="61"/>
  <c r="H191" i="50"/>
  <c r="H171" i="61"/>
  <c r="H169" i="50"/>
  <c r="H154" i="61"/>
  <c r="H152" i="50"/>
  <c r="H149" i="61"/>
  <c r="H147" i="50"/>
  <c r="H156" i="50"/>
  <c r="H158" i="61"/>
  <c r="O293" i="30"/>
  <c r="R74" i="44"/>
  <c r="N177" i="36"/>
  <c r="N185" i="36" s="1"/>
  <c r="P206" i="17"/>
  <c r="Q206" i="17"/>
  <c r="N177" i="31"/>
  <c r="M74" i="44"/>
  <c r="J61" i="31"/>
  <c r="M158" i="44"/>
  <c r="M149" i="44" s="1"/>
  <c r="O112" i="17"/>
  <c r="J61" i="35"/>
  <c r="Q158" i="44"/>
  <c r="Q149" i="44" s="1"/>
  <c r="O158" i="44"/>
  <c r="O149" i="44" s="1"/>
  <c r="J61" i="33"/>
  <c r="N177" i="2"/>
  <c r="K74" i="44"/>
  <c r="T158" i="44"/>
  <c r="T149" i="44" s="1"/>
  <c r="J61" i="38"/>
  <c r="N177" i="38"/>
  <c r="T74" i="44"/>
  <c r="N177" i="30"/>
  <c r="L74" i="44"/>
  <c r="S74" i="44"/>
  <c r="N177" i="37"/>
  <c r="L158" i="44"/>
  <c r="L149" i="44" s="1"/>
  <c r="J61" i="30"/>
  <c r="O278" i="17"/>
  <c r="O249" i="17"/>
  <c r="M246" i="17"/>
  <c r="M195" i="17" s="1"/>
  <c r="O316" i="44"/>
  <c r="O173" i="17"/>
  <c r="Q173" i="17" s="1"/>
  <c r="R293" i="34"/>
  <c r="O111" i="17"/>
  <c r="I222" i="44"/>
  <c r="S85" i="44"/>
  <c r="N135" i="37"/>
  <c r="R293" i="35"/>
  <c r="O257" i="17"/>
  <c r="L293" i="35"/>
  <c r="K293" i="35"/>
  <c r="M293" i="2"/>
  <c r="O293" i="2"/>
  <c r="K293" i="33"/>
  <c r="R293" i="31"/>
  <c r="N293" i="34"/>
  <c r="P293" i="31"/>
  <c r="P293" i="34"/>
  <c r="N293" i="36"/>
  <c r="U260" i="44"/>
  <c r="U259" i="44" s="1"/>
  <c r="J548" i="39"/>
  <c r="J548" i="30"/>
  <c r="I25" i="50"/>
  <c r="I27" i="61"/>
  <c r="O34" i="17"/>
  <c r="Q34" i="17" s="1"/>
  <c r="N293" i="37"/>
  <c r="O293" i="31"/>
  <c r="O260" i="44"/>
  <c r="O259" i="44" s="1"/>
  <c r="J548" i="33"/>
  <c r="R260" i="44"/>
  <c r="R259" i="44" s="1"/>
  <c r="J548" i="36"/>
  <c r="Q260" i="44"/>
  <c r="Q259" i="44" s="1"/>
  <c r="J548" i="35"/>
  <c r="J548" i="37"/>
  <c r="V260" i="44"/>
  <c r="V259" i="44" s="1"/>
  <c r="J548" i="40"/>
  <c r="I26" i="44"/>
  <c r="Q293" i="35"/>
  <c r="Q293" i="31"/>
  <c r="P260" i="44"/>
  <c r="P259" i="44" s="1"/>
  <c r="J548" i="34"/>
  <c r="K15" i="44"/>
  <c r="N260" i="44"/>
  <c r="N259" i="44" s="1"/>
  <c r="J548" i="32"/>
  <c r="N293" i="31"/>
  <c r="K293" i="30"/>
  <c r="R316" i="44"/>
  <c r="P293" i="40"/>
  <c r="L92" i="38"/>
  <c r="R293" i="30"/>
  <c r="K275" i="17"/>
  <c r="Q275" i="17" s="1"/>
  <c r="N293" i="2"/>
  <c r="L293" i="37"/>
  <c r="L293" i="2"/>
  <c r="J503" i="37"/>
  <c r="M293" i="34"/>
  <c r="R708" i="40"/>
  <c r="N135" i="39"/>
  <c r="P293" i="36"/>
  <c r="L293" i="31"/>
  <c r="R293" i="40"/>
  <c r="V316" i="44"/>
  <c r="O293" i="34"/>
  <c r="S293" i="34"/>
  <c r="K293" i="34"/>
  <c r="I75" i="44"/>
  <c r="L92" i="31"/>
  <c r="Q293" i="34"/>
  <c r="J503" i="38"/>
  <c r="N293" i="30"/>
  <c r="H18" i="20"/>
  <c r="J18" i="20" s="1"/>
  <c r="R708" i="33"/>
  <c r="L293" i="36"/>
  <c r="R293" i="38"/>
  <c r="N293" i="38"/>
  <c r="L316" i="44"/>
  <c r="S293" i="38"/>
  <c r="M293" i="30"/>
  <c r="L293" i="30"/>
  <c r="G44" i="20"/>
  <c r="H45" i="20"/>
  <c r="J45" i="20" s="1"/>
  <c r="H72" i="20"/>
  <c r="J72" i="20" s="1"/>
  <c r="G71" i="20"/>
  <c r="J658" i="30"/>
  <c r="G658" i="30"/>
  <c r="AD27" i="70"/>
  <c r="AD28" i="70" s="1"/>
  <c r="W28" i="70"/>
  <c r="H46" i="20"/>
  <c r="J46" i="20" s="1"/>
  <c r="H37" i="20"/>
  <c r="J37" i="20" s="1"/>
  <c r="H27" i="20"/>
  <c r="J27" i="20" s="1"/>
  <c r="G26" i="20"/>
  <c r="G35" i="20"/>
  <c r="H36" i="20"/>
  <c r="J36" i="20" s="1"/>
  <c r="G658" i="34"/>
  <c r="J658" i="34"/>
  <c r="O52" i="17"/>
  <c r="Q52" i="17" s="1"/>
  <c r="K49" i="17"/>
  <c r="Q49" i="17" s="1"/>
  <c r="R708" i="36"/>
  <c r="O293" i="37"/>
  <c r="P293" i="35"/>
  <c r="N135" i="34"/>
  <c r="L293" i="33"/>
  <c r="S293" i="31"/>
  <c r="K293" i="38"/>
  <c r="O293" i="38"/>
  <c r="M55" i="44"/>
  <c r="S293" i="30"/>
  <c r="H63" i="20"/>
  <c r="J63" i="20" s="1"/>
  <c r="G62" i="20"/>
  <c r="H54" i="20"/>
  <c r="J54" i="20" s="1"/>
  <c r="G53" i="20"/>
  <c r="C660" i="39"/>
  <c r="I660" i="39" s="1"/>
  <c r="C660" i="30"/>
  <c r="I660" i="30" s="1"/>
  <c r="C660" i="32"/>
  <c r="I660" i="32" s="1"/>
  <c r="C660" i="31"/>
  <c r="I660" i="31" s="1"/>
  <c r="C660" i="40"/>
  <c r="I660" i="40" s="1"/>
  <c r="C660" i="35"/>
  <c r="I660" i="35" s="1"/>
  <c r="C660" i="38"/>
  <c r="I660" i="38" s="1"/>
  <c r="C660" i="36"/>
  <c r="I660" i="36" s="1"/>
  <c r="C356" i="15"/>
  <c r="B388" i="17" s="1"/>
  <c r="C660" i="37"/>
  <c r="I660" i="37" s="1"/>
  <c r="C660" i="33"/>
  <c r="I660" i="33" s="1"/>
  <c r="C660" i="34"/>
  <c r="I660" i="34" s="1"/>
  <c r="C660" i="2"/>
  <c r="I660" i="2" s="1"/>
  <c r="I44" i="44"/>
  <c r="L41" i="44"/>
  <c r="L31" i="44" s="1"/>
  <c r="L13" i="44" s="1"/>
  <c r="O599" i="38"/>
  <c r="N599" i="38"/>
  <c r="M599" i="38"/>
  <c r="Q599" i="38"/>
  <c r="P599" i="38"/>
  <c r="S599" i="38"/>
  <c r="R599" i="38"/>
  <c r="J599" i="38"/>
  <c r="K599" i="38"/>
  <c r="L599" i="38"/>
  <c r="G599" i="38"/>
  <c r="C601" i="31"/>
  <c r="I601" i="31" s="1"/>
  <c r="C601" i="33"/>
  <c r="I601" i="33" s="1"/>
  <c r="C601" i="37"/>
  <c r="I601" i="37" s="1"/>
  <c r="C601" i="39"/>
  <c r="I601" i="39" s="1"/>
  <c r="C601" i="35"/>
  <c r="I601" i="35" s="1"/>
  <c r="C601" i="40"/>
  <c r="I601" i="40" s="1"/>
  <c r="C601" i="30"/>
  <c r="I601" i="30" s="1"/>
  <c r="C601" i="38"/>
  <c r="I601" i="38" s="1"/>
  <c r="C601" i="32"/>
  <c r="I601" i="32" s="1"/>
  <c r="C601" i="36"/>
  <c r="I601" i="36" s="1"/>
  <c r="C601" i="34"/>
  <c r="I601" i="34" s="1"/>
  <c r="C601" i="2"/>
  <c r="R599" i="31"/>
  <c r="P599" i="31"/>
  <c r="O599" i="31"/>
  <c r="K599" i="31"/>
  <c r="Q599" i="31"/>
  <c r="G599" i="31"/>
  <c r="J599" i="31"/>
  <c r="N599" i="31"/>
  <c r="L599" i="31"/>
  <c r="S599" i="31"/>
  <c r="M599" i="31"/>
  <c r="B356" i="17"/>
  <c r="I599" i="2"/>
  <c r="O295" i="17"/>
  <c r="Q295" i="17" s="1"/>
  <c r="T15" i="44"/>
  <c r="T13" i="44" s="1"/>
  <c r="I27" i="44"/>
  <c r="Z354" i="17"/>
  <c r="U353" i="17"/>
  <c r="AA353" i="17"/>
  <c r="AE353" i="17"/>
  <c r="AD354" i="17"/>
  <c r="Y354" i="17"/>
  <c r="U354" i="17"/>
  <c r="W354" i="17"/>
  <c r="AA354" i="17"/>
  <c r="W353" i="17"/>
  <c r="X354" i="17"/>
  <c r="AD353" i="17"/>
  <c r="AB353" i="17"/>
  <c r="Y353" i="17"/>
  <c r="F1161" i="5"/>
  <c r="AE354" i="17"/>
  <c r="X353" i="17"/>
  <c r="AF353" i="17"/>
  <c r="AC354" i="17"/>
  <c r="Z353" i="17"/>
  <c r="V354" i="17"/>
  <c r="V353" i="17"/>
  <c r="AC353" i="17"/>
  <c r="AB354" i="17"/>
  <c r="AF354" i="17"/>
  <c r="F2687" i="5"/>
  <c r="F2694" i="5"/>
  <c r="F1190" i="5"/>
  <c r="F1166" i="5"/>
  <c r="F13" i="12"/>
  <c r="F9" i="12"/>
  <c r="F1177" i="5"/>
  <c r="O323" i="17"/>
  <c r="Q323" i="17" s="1"/>
  <c r="K293" i="37"/>
  <c r="S293" i="2"/>
  <c r="P293" i="2"/>
  <c r="R293" i="33"/>
  <c r="O293" i="33"/>
  <c r="I217" i="44"/>
  <c r="P185" i="35"/>
  <c r="K293" i="36"/>
  <c r="K293" i="40"/>
  <c r="M293" i="38"/>
  <c r="M293" i="31"/>
  <c r="Q293" i="30"/>
  <c r="N135" i="2"/>
  <c r="R597" i="2"/>
  <c r="M597" i="2"/>
  <c r="P597" i="2"/>
  <c r="K597" i="2"/>
  <c r="J597" i="2"/>
  <c r="S597" i="2"/>
  <c r="Q597" i="2"/>
  <c r="L597" i="2"/>
  <c r="G597" i="2"/>
  <c r="O597" i="2"/>
  <c r="N597" i="2"/>
  <c r="M599" i="39"/>
  <c r="G599" i="39"/>
  <c r="N599" i="39"/>
  <c r="S599" i="39"/>
  <c r="K599" i="39"/>
  <c r="P599" i="39"/>
  <c r="R599" i="39"/>
  <c r="L599" i="39"/>
  <c r="O599" i="39"/>
  <c r="J599" i="39"/>
  <c r="Q599" i="39"/>
  <c r="J599" i="32"/>
  <c r="S599" i="32"/>
  <c r="N599" i="32"/>
  <c r="P599" i="32"/>
  <c r="G599" i="32"/>
  <c r="Q599" i="32"/>
  <c r="M599" i="32"/>
  <c r="R599" i="32"/>
  <c r="L599" i="32"/>
  <c r="O599" i="32"/>
  <c r="K599" i="32"/>
  <c r="M599" i="33"/>
  <c r="R599" i="33"/>
  <c r="S599" i="33"/>
  <c r="Q599" i="33"/>
  <c r="O599" i="33"/>
  <c r="G599" i="33"/>
  <c r="N599" i="33"/>
  <c r="J599" i="33"/>
  <c r="L599" i="33"/>
  <c r="P599" i="33"/>
  <c r="K599" i="33"/>
  <c r="E18" i="49"/>
  <c r="C13" i="49"/>
  <c r="I7" i="50"/>
  <c r="V13" i="44"/>
  <c r="O291" i="17"/>
  <c r="O243" i="17"/>
  <c r="Q243" i="17" s="1"/>
  <c r="K230" i="17"/>
  <c r="L132" i="44"/>
  <c r="R234" i="30"/>
  <c r="J599" i="36"/>
  <c r="L599" i="36"/>
  <c r="Q599" i="36"/>
  <c r="S599" i="36"/>
  <c r="K599" i="36"/>
  <c r="N599" i="36"/>
  <c r="M599" i="36"/>
  <c r="R599" i="36"/>
  <c r="G599" i="36"/>
  <c r="P599" i="36"/>
  <c r="O599" i="36"/>
  <c r="O599" i="40"/>
  <c r="R599" i="40"/>
  <c r="M599" i="40"/>
  <c r="Q599" i="40"/>
  <c r="J599" i="40"/>
  <c r="S599" i="40"/>
  <c r="N599" i="40"/>
  <c r="L599" i="40"/>
  <c r="G599" i="40"/>
  <c r="P599" i="40"/>
  <c r="K599" i="40"/>
  <c r="K599" i="35"/>
  <c r="N599" i="35"/>
  <c r="M599" i="35"/>
  <c r="S599" i="35"/>
  <c r="Q599" i="35"/>
  <c r="P599" i="35"/>
  <c r="G599" i="35"/>
  <c r="O599" i="35"/>
  <c r="L599" i="35"/>
  <c r="R599" i="35"/>
  <c r="J599" i="35"/>
  <c r="R15" i="44"/>
  <c r="R13" i="44" s="1"/>
  <c r="I28" i="44"/>
  <c r="S31" i="44"/>
  <c r="S13" i="44" s="1"/>
  <c r="I32" i="44"/>
  <c r="I31" i="44" s="1"/>
  <c r="Q595" i="2"/>
  <c r="J595" i="2"/>
  <c r="K595" i="2"/>
  <c r="P595" i="2"/>
  <c r="L595" i="2"/>
  <c r="G595" i="2"/>
  <c r="S595" i="2"/>
  <c r="N595" i="2"/>
  <c r="M595" i="2"/>
  <c r="R595" i="2"/>
  <c r="O595" i="2"/>
  <c r="R708" i="30"/>
  <c r="M293" i="37"/>
  <c r="P293" i="33"/>
  <c r="R708" i="38"/>
  <c r="Q104" i="44"/>
  <c r="Q98" i="44" s="1"/>
  <c r="L293" i="34"/>
  <c r="K293" i="31"/>
  <c r="N293" i="35"/>
  <c r="S293" i="35"/>
  <c r="I137" i="44"/>
  <c r="F87" i="50" s="1"/>
  <c r="R293" i="2"/>
  <c r="N293" i="33"/>
  <c r="S293" i="33"/>
  <c r="O293" i="36"/>
  <c r="R293" i="36"/>
  <c r="P293" i="38"/>
  <c r="L293" i="38"/>
  <c r="Q293" i="38"/>
  <c r="Z355" i="17"/>
  <c r="Y355" i="17"/>
  <c r="U355" i="17"/>
  <c r="AD355" i="17"/>
  <c r="AE355" i="17"/>
  <c r="AA355" i="17"/>
  <c r="AB355" i="17"/>
  <c r="AC355" i="17"/>
  <c r="AF355" i="17"/>
  <c r="V355" i="17"/>
  <c r="W355" i="17"/>
  <c r="X355" i="17"/>
  <c r="S599" i="37"/>
  <c r="O599" i="37"/>
  <c r="Q599" i="37"/>
  <c r="G599" i="37"/>
  <c r="R599" i="37"/>
  <c r="J599" i="37"/>
  <c r="N599" i="37"/>
  <c r="K599" i="37"/>
  <c r="M599" i="37"/>
  <c r="L599" i="37"/>
  <c r="P599" i="37"/>
  <c r="Q599" i="34"/>
  <c r="R599" i="34"/>
  <c r="S599" i="34"/>
  <c r="N599" i="34"/>
  <c r="O599" i="34"/>
  <c r="K599" i="34"/>
  <c r="P599" i="34"/>
  <c r="G599" i="34"/>
  <c r="M599" i="34"/>
  <c r="J599" i="34"/>
  <c r="L599" i="34"/>
  <c r="Q599" i="30"/>
  <c r="O599" i="30"/>
  <c r="M599" i="30"/>
  <c r="R599" i="30"/>
  <c r="J599" i="30"/>
  <c r="K599" i="30"/>
  <c r="G599" i="30"/>
  <c r="L599" i="30"/>
  <c r="P599" i="30"/>
  <c r="N599" i="30"/>
  <c r="S599" i="30"/>
  <c r="O153" i="17"/>
  <c r="I315" i="44"/>
  <c r="Q304" i="17"/>
  <c r="P304" i="17"/>
  <c r="N176" i="44"/>
  <c r="N171" i="44" s="1"/>
  <c r="J293" i="32"/>
  <c r="K290" i="44"/>
  <c r="K279" i="44" s="1"/>
  <c r="J503" i="2"/>
  <c r="R293" i="37"/>
  <c r="O326" i="17"/>
  <c r="Q326" i="17" s="1"/>
  <c r="K325" i="17"/>
  <c r="Q325" i="17" s="1"/>
  <c r="O289" i="17"/>
  <c r="S293" i="36"/>
  <c r="L85" i="44"/>
  <c r="N135" i="30"/>
  <c r="O296" i="17"/>
  <c r="K293" i="17"/>
  <c r="I254" i="44"/>
  <c r="N503" i="39"/>
  <c r="U89" i="44"/>
  <c r="N503" i="35"/>
  <c r="Q89" i="44"/>
  <c r="I231" i="44"/>
  <c r="V157" i="44"/>
  <c r="V149" i="44" s="1"/>
  <c r="J61" i="40"/>
  <c r="R194" i="44"/>
  <c r="P219" i="44"/>
  <c r="P211" i="44" s="1"/>
  <c r="J410" i="34"/>
  <c r="I228" i="44"/>
  <c r="P194" i="44"/>
  <c r="V194" i="44"/>
  <c r="P43" i="17"/>
  <c r="Q43" i="17"/>
  <c r="U293" i="44"/>
  <c r="U279" i="44" s="1"/>
  <c r="J503" i="39"/>
  <c r="R157" i="44"/>
  <c r="R149" i="44" s="1"/>
  <c r="J61" i="36"/>
  <c r="S149" i="44"/>
  <c r="O293" i="35"/>
  <c r="P293" i="37"/>
  <c r="I72" i="44"/>
  <c r="M293" i="36"/>
  <c r="I136" i="44"/>
  <c r="N185" i="34"/>
  <c r="M293" i="35"/>
  <c r="Q293" i="37"/>
  <c r="K293" i="2"/>
  <c r="Q293" i="2"/>
  <c r="M293" i="33"/>
  <c r="J458" i="33"/>
  <c r="I226" i="44"/>
  <c r="H153" i="50"/>
  <c r="H155" i="61"/>
  <c r="R708" i="32"/>
  <c r="S293" i="37"/>
  <c r="Q293" i="33"/>
  <c r="Q293" i="36"/>
  <c r="S293" i="40"/>
  <c r="O240" i="44"/>
  <c r="T55" i="44"/>
  <c r="M77" i="44"/>
  <c r="N231" i="31"/>
  <c r="N234" i="31" s="1"/>
  <c r="N231" i="2"/>
  <c r="N234" i="2" s="1"/>
  <c r="K77" i="44"/>
  <c r="I261" i="44"/>
  <c r="M259" i="44"/>
  <c r="T259" i="44"/>
  <c r="K99" i="44"/>
  <c r="K259" i="44"/>
  <c r="I269" i="44"/>
  <c r="S56" i="44"/>
  <c r="S55" i="44" s="1"/>
  <c r="L92" i="37"/>
  <c r="K56" i="44"/>
  <c r="L92" i="2"/>
  <c r="R56" i="44"/>
  <c r="R55" i="44" s="1"/>
  <c r="L92" i="36"/>
  <c r="K128" i="17"/>
  <c r="O123" i="17"/>
  <c r="Q123" i="17" s="1"/>
  <c r="K107" i="17"/>
  <c r="O169" i="17"/>
  <c r="K166" i="17"/>
  <c r="O56" i="44"/>
  <c r="O55" i="44" s="1"/>
  <c r="L92" i="33"/>
  <c r="L181" i="44"/>
  <c r="L171" i="44" s="1"/>
  <c r="J293" i="30"/>
  <c r="N56" i="44"/>
  <c r="N55" i="44" s="1"/>
  <c r="L92" i="32"/>
  <c r="S244" i="44"/>
  <c r="S240" i="44" s="1"/>
  <c r="J458" i="37"/>
  <c r="I59" i="44"/>
  <c r="U178" i="44"/>
  <c r="U171" i="44" s="1"/>
  <c r="J293" i="39"/>
  <c r="M293" i="40"/>
  <c r="V178" i="44"/>
  <c r="V171" i="44" s="1"/>
  <c r="J293" i="40"/>
  <c r="L92" i="34"/>
  <c r="P57" i="44"/>
  <c r="P55" i="44" s="1"/>
  <c r="Q293" i="39"/>
  <c r="S293" i="39"/>
  <c r="Q293" i="40"/>
  <c r="M246" i="44"/>
  <c r="M240" i="44" s="1"/>
  <c r="J458" i="31"/>
  <c r="L57" i="44"/>
  <c r="L92" i="30"/>
  <c r="U57" i="44"/>
  <c r="U55" i="44" s="1"/>
  <c r="L92" i="39"/>
  <c r="V57" i="44"/>
  <c r="V55" i="44" s="1"/>
  <c r="L92" i="40"/>
  <c r="I227" i="44"/>
  <c r="Q284" i="44"/>
  <c r="Q279" i="44" s="1"/>
  <c r="J503" i="35"/>
  <c r="J458" i="32"/>
  <c r="K246" i="44"/>
  <c r="J458" i="2"/>
  <c r="T249" i="44"/>
  <c r="T240" i="44" s="1"/>
  <c r="J458" i="38"/>
  <c r="P125" i="44"/>
  <c r="I126" i="44"/>
  <c r="M180" i="44"/>
  <c r="M171" i="44" s="1"/>
  <c r="J293" i="31"/>
  <c r="K293" i="39"/>
  <c r="S224" i="44"/>
  <c r="S211" i="44" s="1"/>
  <c r="J410" i="37"/>
  <c r="L293" i="39"/>
  <c r="P293" i="39"/>
  <c r="T178" i="44"/>
  <c r="T171" i="44" s="1"/>
  <c r="J293" i="38"/>
  <c r="R249" i="44"/>
  <c r="R240" i="44" s="1"/>
  <c r="J458" i="36"/>
  <c r="N240" i="44"/>
  <c r="O293" i="39"/>
  <c r="P284" i="44"/>
  <c r="P279" i="44" s="1"/>
  <c r="J503" i="34"/>
  <c r="R293" i="39"/>
  <c r="M293" i="39"/>
  <c r="L293" i="40"/>
  <c r="O293" i="40"/>
  <c r="N293" i="40"/>
  <c r="V246" i="44"/>
  <c r="V240" i="44" s="1"/>
  <c r="J458" i="40"/>
  <c r="L291" i="44"/>
  <c r="J503" i="30"/>
  <c r="N284" i="44"/>
  <c r="N279" i="44" s="1"/>
  <c r="J503" i="32"/>
  <c r="Q57" i="44"/>
  <c r="Q55" i="44" s="1"/>
  <c r="L92" i="35"/>
  <c r="L199" i="44"/>
  <c r="N293" i="39"/>
  <c r="P178" i="44"/>
  <c r="P171" i="44" s="1"/>
  <c r="J293" i="34"/>
  <c r="K199" i="44"/>
  <c r="Q207" i="17"/>
  <c r="P207" i="17"/>
  <c r="U153" i="44"/>
  <c r="U149" i="44" s="1"/>
  <c r="J61" i="39"/>
  <c r="L234" i="44"/>
  <c r="J410" i="30"/>
  <c r="O175" i="44"/>
  <c r="J293" i="33"/>
  <c r="O199" i="44"/>
  <c r="R132" i="44"/>
  <c r="R234" i="36"/>
  <c r="Q252" i="44"/>
  <c r="Q240" i="44" s="1"/>
  <c r="J458" i="35"/>
  <c r="O132" i="44"/>
  <c r="R234" i="33"/>
  <c r="N177" i="40"/>
  <c r="V74" i="44"/>
  <c r="N135" i="40"/>
  <c r="J458" i="39"/>
  <c r="U252" i="44"/>
  <c r="U240" i="44" s="1"/>
  <c r="S175" i="44"/>
  <c r="S171" i="44" s="1"/>
  <c r="J293" i="37"/>
  <c r="P132" i="44"/>
  <c r="R234" i="34"/>
  <c r="Q132" i="44"/>
  <c r="R234" i="35"/>
  <c r="K178" i="44"/>
  <c r="J293" i="2"/>
  <c r="T215" i="44"/>
  <c r="T211" i="44" s="1"/>
  <c r="J410" i="38"/>
  <c r="S279" i="44"/>
  <c r="Q314" i="44"/>
  <c r="Q316" i="44" s="1"/>
  <c r="R708" i="35"/>
  <c r="I566" i="2"/>
  <c r="R710" i="2"/>
  <c r="V132" i="44"/>
  <c r="R234" i="40"/>
  <c r="S104" i="44"/>
  <c r="I107" i="44"/>
  <c r="I236" i="44"/>
  <c r="N219" i="44"/>
  <c r="N211" i="44" s="1"/>
  <c r="J410" i="32"/>
  <c r="K215" i="44"/>
  <c r="J410" i="2"/>
  <c r="R215" i="44"/>
  <c r="R211" i="44" s="1"/>
  <c r="J410" i="36"/>
  <c r="N153" i="44"/>
  <c r="N149" i="44" s="1"/>
  <c r="J61" i="32"/>
  <c r="Q178" i="44"/>
  <c r="Q171" i="44" s="1"/>
  <c r="J293" i="35"/>
  <c r="K153" i="44"/>
  <c r="J61" i="2"/>
  <c r="K314" i="44"/>
  <c r="I335" i="2"/>
  <c r="H170" i="44" s="1"/>
  <c r="L252" i="44"/>
  <c r="J458" i="30"/>
  <c r="R105" i="44"/>
  <c r="R104" i="44" s="1"/>
  <c r="P185" i="36"/>
  <c r="Q215" i="44"/>
  <c r="Q211" i="44" s="1"/>
  <c r="J410" i="35"/>
  <c r="P252" i="44"/>
  <c r="P240" i="44" s="1"/>
  <c r="J458" i="34"/>
  <c r="J293" i="36"/>
  <c r="R175" i="44"/>
  <c r="R171" i="44" s="1"/>
  <c r="R714" i="39"/>
  <c r="I566" i="39"/>
  <c r="O77" i="44"/>
  <c r="N231" i="33"/>
  <c r="N234" i="33" s="1"/>
  <c r="N135" i="33"/>
  <c r="P164" i="44"/>
  <c r="J61" i="34"/>
  <c r="R712" i="36"/>
  <c r="I566" i="36"/>
  <c r="T76" i="44"/>
  <c r="N181" i="38"/>
  <c r="N135" i="38"/>
  <c r="M284" i="44"/>
  <c r="J503" i="31"/>
  <c r="R712" i="32"/>
  <c r="I566" i="32"/>
  <c r="I566" i="31"/>
  <c r="R708" i="31"/>
  <c r="U105" i="44"/>
  <c r="U104" i="44" s="1"/>
  <c r="P185" i="39"/>
  <c r="I566" i="35"/>
  <c r="R712" i="35"/>
  <c r="R71" i="44"/>
  <c r="N135" i="36"/>
  <c r="S308" i="44"/>
  <c r="R708" i="37"/>
  <c r="I566" i="37"/>
  <c r="T2600" i="5"/>
  <c r="T2626" i="5"/>
  <c r="T2652" i="5" s="1"/>
  <c r="T2677" i="5" s="1"/>
  <c r="M229" i="44"/>
  <c r="J410" i="31"/>
  <c r="R712" i="33"/>
  <c r="I566" i="33"/>
  <c r="Q71" i="44"/>
  <c r="N135" i="35"/>
  <c r="R714" i="40"/>
  <c r="I566" i="40"/>
  <c r="R708" i="34"/>
  <c r="I566" i="34"/>
  <c r="R287" i="44"/>
  <c r="J503" i="36"/>
  <c r="R708" i="39"/>
  <c r="R714" i="30"/>
  <c r="I566" i="30"/>
  <c r="N71" i="44"/>
  <c r="N135" i="32"/>
  <c r="V229" i="44"/>
  <c r="V211" i="44" s="1"/>
  <c r="J410" i="40"/>
  <c r="V105" i="44"/>
  <c r="V104" i="44" s="1"/>
  <c r="P185" i="40"/>
  <c r="O282" i="44"/>
  <c r="J503" i="33"/>
  <c r="O229" i="44"/>
  <c r="O211" i="44" s="1"/>
  <c r="J410" i="33"/>
  <c r="N105" i="44"/>
  <c r="N104" i="44" s="1"/>
  <c r="P185" i="32"/>
  <c r="R712" i="38"/>
  <c r="I566" i="38"/>
  <c r="U229" i="44"/>
  <c r="U211" i="44" s="1"/>
  <c r="J410" i="39"/>
  <c r="L105" i="44"/>
  <c r="P185" i="30"/>
  <c r="H182" i="50" l="1"/>
  <c r="H170" i="61"/>
  <c r="H146" i="50"/>
  <c r="H163" i="61"/>
  <c r="H138" i="50"/>
  <c r="AE333" i="17"/>
  <c r="V98" i="44"/>
  <c r="R98" i="44"/>
  <c r="H160" i="50"/>
  <c r="Q223" i="17"/>
  <c r="H167" i="50"/>
  <c r="H171" i="50"/>
  <c r="H190" i="50"/>
  <c r="V388" i="17"/>
  <c r="AD388" i="17"/>
  <c r="U388" i="17"/>
  <c r="W388" i="17"/>
  <c r="AE388" i="17"/>
  <c r="X388" i="17"/>
  <c r="AF388" i="17"/>
  <c r="Y388" i="17"/>
  <c r="Z388" i="17"/>
  <c r="AA388" i="17"/>
  <c r="AB388" i="17"/>
  <c r="AC388" i="17"/>
  <c r="K387" i="17"/>
  <c r="O387" i="17" s="1"/>
  <c r="Q387" i="17" s="1"/>
  <c r="O380" i="17"/>
  <c r="Q380" i="17" s="1"/>
  <c r="K386" i="17"/>
  <c r="O386" i="17" s="1"/>
  <c r="Q386" i="17" s="1"/>
  <c r="N185" i="32"/>
  <c r="H133" i="50"/>
  <c r="K385" i="17"/>
  <c r="O385" i="17" s="1"/>
  <c r="Q385" i="17" s="1"/>
  <c r="P67" i="44"/>
  <c r="T98" i="44"/>
  <c r="H170" i="50"/>
  <c r="H128" i="61"/>
  <c r="H142" i="61"/>
  <c r="H138" i="61"/>
  <c r="O98" i="44"/>
  <c r="H157" i="61"/>
  <c r="H155" i="50"/>
  <c r="M307" i="33"/>
  <c r="M306" i="33" s="1"/>
  <c r="M307" i="38"/>
  <c r="M306" i="38" s="1"/>
  <c r="M307" i="30"/>
  <c r="M306" i="30" s="1"/>
  <c r="M307" i="2"/>
  <c r="M306" i="2" s="1"/>
  <c r="M307" i="35"/>
  <c r="M306" i="35" s="1"/>
  <c r="M307" i="32"/>
  <c r="M306" i="32" s="1"/>
  <c r="M307" i="34"/>
  <c r="M306" i="34" s="1"/>
  <c r="M307" i="31"/>
  <c r="M306" i="31" s="1"/>
  <c r="M307" i="37"/>
  <c r="M306" i="37" s="1"/>
  <c r="M307" i="40"/>
  <c r="M306" i="40" s="1"/>
  <c r="M307" i="39"/>
  <c r="M306" i="39" s="1"/>
  <c r="M307" i="36"/>
  <c r="M306" i="36" s="1"/>
  <c r="M315" i="30"/>
  <c r="M314" i="30" s="1"/>
  <c r="M315" i="33"/>
  <c r="M315" i="36"/>
  <c r="M315" i="39"/>
  <c r="M315" i="34"/>
  <c r="M315" i="38"/>
  <c r="M314" i="38" s="1"/>
  <c r="M315" i="31"/>
  <c r="M314" i="31" s="1"/>
  <c r="M315" i="37"/>
  <c r="M315" i="2"/>
  <c r="M314" i="2" s="1"/>
  <c r="M315" i="40"/>
  <c r="M315" i="35"/>
  <c r="M315" i="32"/>
  <c r="M314" i="32" s="1"/>
  <c r="Q321" i="40"/>
  <c r="Q320" i="40" s="1"/>
  <c r="Q321" i="35"/>
  <c r="Q320" i="35" s="1"/>
  <c r="Q321" i="30"/>
  <c r="Q320" i="30" s="1"/>
  <c r="Q321" i="33"/>
  <c r="Q320" i="33" s="1"/>
  <c r="Q321" i="36"/>
  <c r="Q320" i="36" s="1"/>
  <c r="Q321" i="2"/>
  <c r="Q320" i="2" s="1"/>
  <c r="Q321" i="37"/>
  <c r="Q320" i="37" s="1"/>
  <c r="Q321" i="31"/>
  <c r="Q320" i="31" s="1"/>
  <c r="Q321" i="38"/>
  <c r="Q320" i="38" s="1"/>
  <c r="Q321" i="32"/>
  <c r="Q320" i="32" s="1"/>
  <c r="Q321" i="34"/>
  <c r="Q320" i="34" s="1"/>
  <c r="Q321" i="39"/>
  <c r="Q320" i="39" s="1"/>
  <c r="Q319" i="32"/>
  <c r="Q319" i="40"/>
  <c r="Q319" i="33"/>
  <c r="Q319" i="36"/>
  <c r="Q319" i="37"/>
  <c r="Q319" i="38"/>
  <c r="Q318" i="38" s="1"/>
  <c r="Q319" i="31"/>
  <c r="Q318" i="31" s="1"/>
  <c r="Q319" i="2"/>
  <c r="Q319" i="35"/>
  <c r="Q318" i="35" s="1"/>
  <c r="Q319" i="30"/>
  <c r="Q318" i="30" s="1"/>
  <c r="Q319" i="39"/>
  <c r="Q318" i="39" s="1"/>
  <c r="Q319" i="34"/>
  <c r="Q318" i="34" s="1"/>
  <c r="Q325" i="40"/>
  <c r="Q325" i="32"/>
  <c r="Q324" i="32" s="1"/>
  <c r="Q325" i="34"/>
  <c r="Q325" i="31"/>
  <c r="Q325" i="37"/>
  <c r="Q325" i="2"/>
  <c r="Q325" i="35"/>
  <c r="Q325" i="36"/>
  <c r="Q325" i="30"/>
  <c r="Q325" i="39"/>
  <c r="Q324" i="39" s="1"/>
  <c r="Q325" i="33"/>
  <c r="Q324" i="33" s="1"/>
  <c r="Q325" i="38"/>
  <c r="Q324" i="38" s="1"/>
  <c r="K321" i="32"/>
  <c r="K321" i="39"/>
  <c r="K321" i="30"/>
  <c r="K320" i="30" s="1"/>
  <c r="K321" i="31"/>
  <c r="K321" i="33"/>
  <c r="K320" i="33" s="1"/>
  <c r="K321" i="40"/>
  <c r="K321" i="36"/>
  <c r="K320" i="36" s="1"/>
  <c r="K321" i="37"/>
  <c r="K321" i="2"/>
  <c r="K321" i="34"/>
  <c r="K320" i="34" s="1"/>
  <c r="K321" i="35"/>
  <c r="K320" i="35" s="1"/>
  <c r="K321" i="38"/>
  <c r="K320" i="38" s="1"/>
  <c r="K325" i="2"/>
  <c r="K325" i="32"/>
  <c r="K324" i="32" s="1"/>
  <c r="K325" i="34"/>
  <c r="K325" i="31"/>
  <c r="K324" i="31" s="1"/>
  <c r="K325" i="40"/>
  <c r="K324" i="40" s="1"/>
  <c r="K325" i="33"/>
  <c r="K324" i="33" s="1"/>
  <c r="K325" i="35"/>
  <c r="K325" i="39"/>
  <c r="K325" i="36"/>
  <c r="K324" i="36" s="1"/>
  <c r="K325" i="37"/>
  <c r="K325" i="30"/>
  <c r="K325" i="38"/>
  <c r="O325" i="35"/>
  <c r="O324" i="35" s="1"/>
  <c r="O325" i="40"/>
  <c r="O324" i="40" s="1"/>
  <c r="O325" i="31"/>
  <c r="O324" i="31" s="1"/>
  <c r="O325" i="39"/>
  <c r="O324" i="39" s="1"/>
  <c r="O325" i="34"/>
  <c r="O324" i="34" s="1"/>
  <c r="O325" i="30"/>
  <c r="O324" i="30" s="1"/>
  <c r="O325" i="32"/>
  <c r="O324" i="32" s="1"/>
  <c r="O325" i="38"/>
  <c r="O324" i="38" s="1"/>
  <c r="O325" i="37"/>
  <c r="O324" i="37" s="1"/>
  <c r="O325" i="2"/>
  <c r="O324" i="2" s="1"/>
  <c r="O325" i="33"/>
  <c r="O324" i="33" s="1"/>
  <c r="O325" i="36"/>
  <c r="O324" i="36" s="1"/>
  <c r="O309" i="2"/>
  <c r="O309" i="33"/>
  <c r="O309" i="35"/>
  <c r="O309" i="39"/>
  <c r="O309" i="36"/>
  <c r="O309" i="34"/>
  <c r="O309" i="38"/>
  <c r="O309" i="30"/>
  <c r="O309" i="31"/>
  <c r="O309" i="40"/>
  <c r="O309" i="32"/>
  <c r="O309" i="37"/>
  <c r="O315" i="39"/>
  <c r="O315" i="2"/>
  <c r="O314" i="2" s="1"/>
  <c r="O315" i="30"/>
  <c r="O315" i="37"/>
  <c r="O314" i="37" s="1"/>
  <c r="O315" i="38"/>
  <c r="O314" i="38" s="1"/>
  <c r="O315" i="36"/>
  <c r="O314" i="36" s="1"/>
  <c r="O315" i="33"/>
  <c r="O315" i="31"/>
  <c r="O315" i="32"/>
  <c r="O314" i="32" s="1"/>
  <c r="O315" i="34"/>
  <c r="O315" i="40"/>
  <c r="O314" i="40" s="1"/>
  <c r="O315" i="35"/>
  <c r="O314" i="35" s="1"/>
  <c r="P313" i="38"/>
  <c r="P312" i="38" s="1"/>
  <c r="P313" i="37"/>
  <c r="P312" i="37" s="1"/>
  <c r="P313" i="40"/>
  <c r="P312" i="40" s="1"/>
  <c r="P313" i="32"/>
  <c r="P312" i="32" s="1"/>
  <c r="P313" i="30"/>
  <c r="P312" i="30" s="1"/>
  <c r="P313" i="36"/>
  <c r="P312" i="36" s="1"/>
  <c r="P313" i="35"/>
  <c r="P312" i="35" s="1"/>
  <c r="P313" i="39"/>
  <c r="P312" i="39" s="1"/>
  <c r="P313" i="34"/>
  <c r="P312" i="34" s="1"/>
  <c r="P313" i="33"/>
  <c r="P312" i="33" s="1"/>
  <c r="P313" i="31"/>
  <c r="P312" i="31" s="1"/>
  <c r="P313" i="2"/>
  <c r="P312" i="2" s="1"/>
  <c r="P311" i="32"/>
  <c r="P311" i="38"/>
  <c r="P311" i="37"/>
  <c r="P311" i="40"/>
  <c r="P311" i="33"/>
  <c r="P311" i="30"/>
  <c r="P310" i="30" s="1"/>
  <c r="P311" i="2"/>
  <c r="P310" i="2" s="1"/>
  <c r="P311" i="34"/>
  <c r="P311" i="31"/>
  <c r="P310" i="31" s="1"/>
  <c r="P311" i="35"/>
  <c r="P310" i="35" s="1"/>
  <c r="P311" i="39"/>
  <c r="P310" i="39" s="1"/>
  <c r="P311" i="36"/>
  <c r="J333" i="30"/>
  <c r="J332" i="30" s="1"/>
  <c r="J333" i="2"/>
  <c r="J332" i="2" s="1"/>
  <c r="J333" i="36"/>
  <c r="J332" i="36" s="1"/>
  <c r="P181" i="15"/>
  <c r="J333" i="40"/>
  <c r="J332" i="40" s="1"/>
  <c r="J333" i="34"/>
  <c r="J332" i="34" s="1"/>
  <c r="J333" i="32"/>
  <c r="J332" i="32" s="1"/>
  <c r="J333" i="38"/>
  <c r="J332" i="38" s="1"/>
  <c r="J333" i="33"/>
  <c r="J332" i="33" s="1"/>
  <c r="J333" i="37"/>
  <c r="J332" i="37" s="1"/>
  <c r="J333" i="35"/>
  <c r="J332" i="35" s="1"/>
  <c r="J333" i="31"/>
  <c r="J332" i="31" s="1"/>
  <c r="J333" i="39"/>
  <c r="J332" i="39" s="1"/>
  <c r="J329" i="40"/>
  <c r="J329" i="31"/>
  <c r="J329" i="30"/>
  <c r="J329" i="37"/>
  <c r="J329" i="32"/>
  <c r="J329" i="34"/>
  <c r="J328" i="34" s="1"/>
  <c r="P209" i="44" s="1"/>
  <c r="J329" i="39"/>
  <c r="J329" i="35"/>
  <c r="J329" i="2"/>
  <c r="J329" i="33"/>
  <c r="J328" i="33" s="1"/>
  <c r="O209" i="44" s="1"/>
  <c r="J329" i="38"/>
  <c r="J329" i="36"/>
  <c r="J328" i="36" s="1"/>
  <c r="R209" i="44" s="1"/>
  <c r="P179" i="15"/>
  <c r="N319" i="39"/>
  <c r="N318" i="39" s="1"/>
  <c r="N319" i="38"/>
  <c r="N319" i="30"/>
  <c r="N318" i="30" s="1"/>
  <c r="N319" i="33"/>
  <c r="N318" i="33" s="1"/>
  <c r="N319" i="37"/>
  <c r="N318" i="37" s="1"/>
  <c r="N319" i="36"/>
  <c r="N319" i="40"/>
  <c r="N319" i="34"/>
  <c r="N319" i="35"/>
  <c r="N318" i="35" s="1"/>
  <c r="N319" i="31"/>
  <c r="N318" i="31" s="1"/>
  <c r="N319" i="32"/>
  <c r="N319" i="2"/>
  <c r="N318" i="2" s="1"/>
  <c r="N307" i="40"/>
  <c r="N306" i="40" s="1"/>
  <c r="N307" i="32"/>
  <c r="N307" i="30"/>
  <c r="N307" i="37"/>
  <c r="N307" i="38"/>
  <c r="N306" i="38" s="1"/>
  <c r="N307" i="2"/>
  <c r="N306" i="2" s="1"/>
  <c r="N307" i="31"/>
  <c r="N307" i="36"/>
  <c r="N307" i="33"/>
  <c r="N307" i="35"/>
  <c r="N307" i="39"/>
  <c r="N307" i="34"/>
  <c r="R331" i="2"/>
  <c r="R330" i="2" s="1"/>
  <c r="R331" i="34"/>
  <c r="R330" i="34" s="1"/>
  <c r="R331" i="37"/>
  <c r="R330" i="37" s="1"/>
  <c r="R331" i="36"/>
  <c r="R330" i="36" s="1"/>
  <c r="R331" i="38"/>
  <c r="R330" i="38" s="1"/>
  <c r="R331" i="35"/>
  <c r="R330" i="35" s="1"/>
  <c r="R331" i="30"/>
  <c r="R330" i="30" s="1"/>
  <c r="R331" i="32"/>
  <c r="R330" i="32" s="1"/>
  <c r="R331" i="39"/>
  <c r="R330" i="39" s="1"/>
  <c r="R331" i="31"/>
  <c r="R330" i="31" s="1"/>
  <c r="R331" i="33"/>
  <c r="R330" i="33" s="1"/>
  <c r="R331" i="40"/>
  <c r="R330" i="40" s="1"/>
  <c r="R327" i="2"/>
  <c r="R326" i="2" s="1"/>
  <c r="R327" i="38"/>
  <c r="R327" i="39"/>
  <c r="R326" i="39" s="1"/>
  <c r="R327" i="30"/>
  <c r="R326" i="30" s="1"/>
  <c r="R327" i="34"/>
  <c r="R326" i="34" s="1"/>
  <c r="R327" i="36"/>
  <c r="R326" i="36" s="1"/>
  <c r="R327" i="37"/>
  <c r="R326" i="37" s="1"/>
  <c r="R327" i="40"/>
  <c r="R327" i="32"/>
  <c r="R327" i="35"/>
  <c r="R326" i="35" s="1"/>
  <c r="R327" i="31"/>
  <c r="R326" i="31" s="1"/>
  <c r="R327" i="33"/>
  <c r="L309" i="31"/>
  <c r="L308" i="31" s="1"/>
  <c r="L309" i="38"/>
  <c r="L308" i="38" s="1"/>
  <c r="L309" i="30"/>
  <c r="L309" i="35"/>
  <c r="L308" i="35" s="1"/>
  <c r="L309" i="2"/>
  <c r="L308" i="2" s="1"/>
  <c r="L309" i="33"/>
  <c r="L308" i="33" s="1"/>
  <c r="L309" i="37"/>
  <c r="L308" i="37" s="1"/>
  <c r="L309" i="40"/>
  <c r="L308" i="40" s="1"/>
  <c r="L309" i="34"/>
  <c r="L308" i="34" s="1"/>
  <c r="L309" i="39"/>
  <c r="L308" i="39" s="1"/>
  <c r="L309" i="32"/>
  <c r="L308" i="32" s="1"/>
  <c r="L309" i="36"/>
  <c r="L308" i="36" s="1"/>
  <c r="L317" i="37"/>
  <c r="L317" i="30"/>
  <c r="L317" i="38"/>
  <c r="L317" i="39"/>
  <c r="L317" i="2"/>
  <c r="L317" i="32"/>
  <c r="L317" i="36"/>
  <c r="L317" i="35"/>
  <c r="L317" i="34"/>
  <c r="L317" i="31"/>
  <c r="L317" i="33"/>
  <c r="L316" i="33" s="1"/>
  <c r="L317" i="40"/>
  <c r="S305" i="30"/>
  <c r="S305" i="40"/>
  <c r="S304" i="40" s="1"/>
  <c r="S305" i="35"/>
  <c r="S304" i="35" s="1"/>
  <c r="S305" i="38"/>
  <c r="S304" i="38" s="1"/>
  <c r="S305" i="33"/>
  <c r="S304" i="33" s="1"/>
  <c r="S305" i="2"/>
  <c r="S304" i="2" s="1"/>
  <c r="S305" i="39"/>
  <c r="S304" i="39" s="1"/>
  <c r="S305" i="37"/>
  <c r="S304" i="37" s="1"/>
  <c r="S305" i="31"/>
  <c r="S304" i="31" s="1"/>
  <c r="S305" i="34"/>
  <c r="S304" i="34" s="1"/>
  <c r="S305" i="36"/>
  <c r="S304" i="36" s="1"/>
  <c r="S305" i="32"/>
  <c r="S304" i="32" s="1"/>
  <c r="S323" i="30"/>
  <c r="S323" i="39"/>
  <c r="S323" i="33"/>
  <c r="S322" i="33" s="1"/>
  <c r="S323" i="40"/>
  <c r="S323" i="2"/>
  <c r="S322" i="2" s="1"/>
  <c r="S323" i="37"/>
  <c r="S322" i="37" s="1"/>
  <c r="S323" i="36"/>
  <c r="S323" i="32"/>
  <c r="S323" i="38"/>
  <c r="S322" i="38" s="1"/>
  <c r="S323" i="34"/>
  <c r="S322" i="34" s="1"/>
  <c r="S323" i="35"/>
  <c r="S322" i="35" s="1"/>
  <c r="S323" i="31"/>
  <c r="S322" i="31" s="1"/>
  <c r="M313" i="39"/>
  <c r="M313" i="38"/>
  <c r="M313" i="40"/>
  <c r="M312" i="40" s="1"/>
  <c r="M313" i="36"/>
  <c r="M313" i="37"/>
  <c r="M313" i="30"/>
  <c r="M313" i="32"/>
  <c r="M313" i="34"/>
  <c r="M313" i="33"/>
  <c r="M313" i="31"/>
  <c r="M313" i="35"/>
  <c r="M313" i="2"/>
  <c r="M319" i="30"/>
  <c r="M318" i="30" s="1"/>
  <c r="M319" i="37"/>
  <c r="M319" i="33"/>
  <c r="M319" i="39"/>
  <c r="M318" i="39" s="1"/>
  <c r="M319" i="34"/>
  <c r="M318" i="34" s="1"/>
  <c r="M319" i="35"/>
  <c r="M318" i="35" s="1"/>
  <c r="M319" i="2"/>
  <c r="M319" i="38"/>
  <c r="M319" i="31"/>
  <c r="M318" i="31" s="1"/>
  <c r="M319" i="32"/>
  <c r="M319" i="36"/>
  <c r="M319" i="40"/>
  <c r="Q327" i="40"/>
  <c r="Q327" i="34"/>
  <c r="Q327" i="39"/>
  <c r="Q326" i="39" s="1"/>
  <c r="Q327" i="30"/>
  <c r="Q326" i="30" s="1"/>
  <c r="Q327" i="38"/>
  <c r="Q327" i="33"/>
  <c r="Q327" i="2"/>
  <c r="Q327" i="32"/>
  <c r="Q327" i="31"/>
  <c r="Q326" i="31" s="1"/>
  <c r="Q327" i="37"/>
  <c r="Q326" i="37" s="1"/>
  <c r="Q327" i="36"/>
  <c r="Q326" i="36" s="1"/>
  <c r="Q327" i="35"/>
  <c r="Q326" i="35" s="1"/>
  <c r="Q305" i="34"/>
  <c r="Q305" i="39"/>
  <c r="Q305" i="31"/>
  <c r="Q305" i="35"/>
  <c r="Q305" i="2"/>
  <c r="Q305" i="33"/>
  <c r="Q305" i="37"/>
  <c r="Q305" i="36"/>
  <c r="Q304" i="36" s="1"/>
  <c r="Q305" i="30"/>
  <c r="Q304" i="30" s="1"/>
  <c r="Q305" i="40"/>
  <c r="Q304" i="40" s="1"/>
  <c r="Q305" i="32"/>
  <c r="Q304" i="32" s="1"/>
  <c r="Q305" i="38"/>
  <c r="Q304" i="38" s="1"/>
  <c r="Q333" i="33"/>
  <c r="Q333" i="40"/>
  <c r="Q333" i="38"/>
  <c r="Q333" i="2"/>
  <c r="Q333" i="37"/>
  <c r="Q333" i="34"/>
  <c r="Q333" i="32"/>
  <c r="Q333" i="39"/>
  <c r="Q333" i="30"/>
  <c r="Q333" i="36"/>
  <c r="Q333" i="31"/>
  <c r="Q333" i="35"/>
  <c r="K319" i="2"/>
  <c r="K318" i="2" s="1"/>
  <c r="K319" i="39"/>
  <c r="K318" i="39" s="1"/>
  <c r="K319" i="35"/>
  <c r="K319" i="31"/>
  <c r="K318" i="31" s="1"/>
  <c r="K319" i="34"/>
  <c r="K319" i="36"/>
  <c r="K319" i="38"/>
  <c r="K319" i="37"/>
  <c r="K319" i="40"/>
  <c r="K319" i="32"/>
  <c r="K319" i="30"/>
  <c r="K318" i="30" s="1"/>
  <c r="K319" i="33"/>
  <c r="K318" i="33" s="1"/>
  <c r="K299" i="35"/>
  <c r="K299" i="40"/>
  <c r="K299" i="39"/>
  <c r="K299" i="36"/>
  <c r="K299" i="33"/>
  <c r="K299" i="30"/>
  <c r="K299" i="34"/>
  <c r="K299" i="32"/>
  <c r="K299" i="31"/>
  <c r="K299" i="2"/>
  <c r="K299" i="37"/>
  <c r="K299" i="38"/>
  <c r="K298" i="38" s="1"/>
  <c r="O319" i="33"/>
  <c r="O318" i="33" s="1"/>
  <c r="O319" i="2"/>
  <c r="O318" i="2" s="1"/>
  <c r="O319" i="39"/>
  <c r="O318" i="39" s="1"/>
  <c r="O319" i="34"/>
  <c r="O318" i="34" s="1"/>
  <c r="O319" i="40"/>
  <c r="O318" i="40" s="1"/>
  <c r="O319" i="35"/>
  <c r="O318" i="35" s="1"/>
  <c r="O319" i="30"/>
  <c r="O318" i="30" s="1"/>
  <c r="O319" i="32"/>
  <c r="O318" i="32" s="1"/>
  <c r="O319" i="36"/>
  <c r="O318" i="36" s="1"/>
  <c r="O319" i="38"/>
  <c r="O318" i="38" s="1"/>
  <c r="O319" i="37"/>
  <c r="O318" i="37" s="1"/>
  <c r="O319" i="31"/>
  <c r="O318" i="31" s="1"/>
  <c r="O311" i="36"/>
  <c r="O311" i="31"/>
  <c r="O310" i="31" s="1"/>
  <c r="O311" i="33"/>
  <c r="O310" i="33" s="1"/>
  <c r="O311" i="32"/>
  <c r="O311" i="39"/>
  <c r="O310" i="39" s="1"/>
  <c r="O311" i="35"/>
  <c r="O310" i="35" s="1"/>
  <c r="O311" i="38"/>
  <c r="O311" i="30"/>
  <c r="O310" i="30" s="1"/>
  <c r="O311" i="34"/>
  <c r="O311" i="2"/>
  <c r="O311" i="40"/>
  <c r="O311" i="37"/>
  <c r="O313" i="35"/>
  <c r="O313" i="32"/>
  <c r="O313" i="30"/>
  <c r="O313" i="33"/>
  <c r="O312" i="33" s="1"/>
  <c r="O313" i="37"/>
  <c r="O312" i="37" s="1"/>
  <c r="O313" i="38"/>
  <c r="O312" i="38" s="1"/>
  <c r="O313" i="39"/>
  <c r="O312" i="39" s="1"/>
  <c r="O313" i="40"/>
  <c r="O312" i="40" s="1"/>
  <c r="O313" i="2"/>
  <c r="O312" i="2" s="1"/>
  <c r="O313" i="31"/>
  <c r="O312" i="31" s="1"/>
  <c r="O313" i="36"/>
  <c r="O312" i="36" s="1"/>
  <c r="O313" i="34"/>
  <c r="O312" i="34" s="1"/>
  <c r="P331" i="30"/>
  <c r="P331" i="34"/>
  <c r="P331" i="32"/>
  <c r="P330" i="32" s="1"/>
  <c r="P331" i="33"/>
  <c r="P330" i="33" s="1"/>
  <c r="P331" i="31"/>
  <c r="P331" i="35"/>
  <c r="P331" i="37"/>
  <c r="P330" i="37" s="1"/>
  <c r="P331" i="39"/>
  <c r="P330" i="39" s="1"/>
  <c r="P331" i="40"/>
  <c r="P331" i="36"/>
  <c r="P331" i="38"/>
  <c r="P330" i="38" s="1"/>
  <c r="P331" i="2"/>
  <c r="P330" i="2" s="1"/>
  <c r="P299" i="36"/>
  <c r="P299" i="31"/>
  <c r="P298" i="31" s="1"/>
  <c r="P299" i="30"/>
  <c r="P298" i="30" s="1"/>
  <c r="P299" i="33"/>
  <c r="P298" i="33" s="1"/>
  <c r="P299" i="34"/>
  <c r="P299" i="39"/>
  <c r="P298" i="39" s="1"/>
  <c r="P299" i="2"/>
  <c r="P298" i="2" s="1"/>
  <c r="P299" i="40"/>
  <c r="P299" i="38"/>
  <c r="P298" i="38" s="1"/>
  <c r="P299" i="35"/>
  <c r="P298" i="35" s="1"/>
  <c r="P299" i="37"/>
  <c r="P298" i="37" s="1"/>
  <c r="P299" i="32"/>
  <c r="P298" i="32" s="1"/>
  <c r="J323" i="35"/>
  <c r="J322" i="35" s="1"/>
  <c r="Q206" i="44" s="1"/>
  <c r="J323" i="30"/>
  <c r="J322" i="30" s="1"/>
  <c r="L206" i="44" s="1"/>
  <c r="P176" i="15"/>
  <c r="J323" i="40"/>
  <c r="J322" i="40" s="1"/>
  <c r="V206" i="44" s="1"/>
  <c r="J323" i="2"/>
  <c r="J322" i="2" s="1"/>
  <c r="K206" i="44" s="1"/>
  <c r="J323" i="36"/>
  <c r="J322" i="36" s="1"/>
  <c r="R206" i="44" s="1"/>
  <c r="J323" i="32"/>
  <c r="J322" i="32" s="1"/>
  <c r="N206" i="44" s="1"/>
  <c r="J323" i="38"/>
  <c r="J322" i="38" s="1"/>
  <c r="T206" i="44" s="1"/>
  <c r="J323" i="34"/>
  <c r="J322" i="34" s="1"/>
  <c r="P206" i="44" s="1"/>
  <c r="J323" i="31"/>
  <c r="J322" i="31" s="1"/>
  <c r="M206" i="44" s="1"/>
  <c r="J323" i="33"/>
  <c r="J322" i="33" s="1"/>
  <c r="O206" i="44" s="1"/>
  <c r="J323" i="37"/>
  <c r="J322" i="37" s="1"/>
  <c r="S206" i="44" s="1"/>
  <c r="J323" i="39"/>
  <c r="J322" i="39" s="1"/>
  <c r="U206" i="44" s="1"/>
  <c r="J321" i="40"/>
  <c r="J321" i="37"/>
  <c r="J321" i="31"/>
  <c r="J321" i="39"/>
  <c r="J321" i="32"/>
  <c r="J321" i="33"/>
  <c r="J320" i="33" s="1"/>
  <c r="O205" i="44" s="1"/>
  <c r="J321" i="30"/>
  <c r="J321" i="36"/>
  <c r="J321" i="35"/>
  <c r="J320" i="35" s="1"/>
  <c r="Q205" i="44" s="1"/>
  <c r="J321" i="34"/>
  <c r="J320" i="34" s="1"/>
  <c r="P205" i="44" s="1"/>
  <c r="J321" i="38"/>
  <c r="J321" i="2"/>
  <c r="P175" i="15"/>
  <c r="N331" i="31"/>
  <c r="N330" i="31" s="1"/>
  <c r="N331" i="39"/>
  <c r="N331" i="34"/>
  <c r="N331" i="36"/>
  <c r="N331" i="30"/>
  <c r="N331" i="37"/>
  <c r="N330" i="37" s="1"/>
  <c r="N331" i="2"/>
  <c r="N330" i="2" s="1"/>
  <c r="N331" i="40"/>
  <c r="N331" i="32"/>
  <c r="N330" i="32" s="1"/>
  <c r="N331" i="35"/>
  <c r="N331" i="33"/>
  <c r="N331" i="38"/>
  <c r="N330" i="38" s="1"/>
  <c r="N333" i="31"/>
  <c r="N333" i="32"/>
  <c r="N332" i="32" s="1"/>
  <c r="N333" i="38"/>
  <c r="N333" i="33"/>
  <c r="N332" i="33" s="1"/>
  <c r="N333" i="2"/>
  <c r="N333" i="39"/>
  <c r="N332" i="39" s="1"/>
  <c r="N333" i="40"/>
  <c r="N332" i="40" s="1"/>
  <c r="N333" i="35"/>
  <c r="N332" i="35" s="1"/>
  <c r="N333" i="37"/>
  <c r="N333" i="30"/>
  <c r="N332" i="30" s="1"/>
  <c r="N333" i="34"/>
  <c r="N333" i="36"/>
  <c r="R321" i="2"/>
  <c r="R320" i="2" s="1"/>
  <c r="R321" i="37"/>
  <c r="R320" i="37" s="1"/>
  <c r="R321" i="34"/>
  <c r="R320" i="34" s="1"/>
  <c r="R321" i="31"/>
  <c r="R320" i="31" s="1"/>
  <c r="R321" i="32"/>
  <c r="R320" i="32" s="1"/>
  <c r="R321" i="30"/>
  <c r="R320" i="30" s="1"/>
  <c r="R321" i="33"/>
  <c r="R320" i="33" s="1"/>
  <c r="R321" i="36"/>
  <c r="R320" i="36" s="1"/>
  <c r="R321" i="38"/>
  <c r="R320" i="38" s="1"/>
  <c r="R321" i="40"/>
  <c r="R320" i="40" s="1"/>
  <c r="R321" i="35"/>
  <c r="R320" i="35" s="1"/>
  <c r="R321" i="39"/>
  <c r="R320" i="39" s="1"/>
  <c r="R325" i="34"/>
  <c r="R325" i="40"/>
  <c r="R324" i="40" s="1"/>
  <c r="R325" i="2"/>
  <c r="R325" i="35"/>
  <c r="R324" i="35" s="1"/>
  <c r="R325" i="36"/>
  <c r="R324" i="36" s="1"/>
  <c r="R325" i="39"/>
  <c r="R325" i="31"/>
  <c r="R325" i="30"/>
  <c r="R324" i="30" s="1"/>
  <c r="R325" i="37"/>
  <c r="R324" i="37" s="1"/>
  <c r="R325" i="32"/>
  <c r="R324" i="32" s="1"/>
  <c r="R325" i="38"/>
  <c r="R324" i="38" s="1"/>
  <c r="R325" i="33"/>
  <c r="R324" i="33" s="1"/>
  <c r="L315" i="34"/>
  <c r="L315" i="39"/>
  <c r="L315" i="35"/>
  <c r="L314" i="35" s="1"/>
  <c r="L315" i="2"/>
  <c r="L314" i="2" s="1"/>
  <c r="L315" i="31"/>
  <c r="L315" i="38"/>
  <c r="L314" i="38" s="1"/>
  <c r="L315" i="33"/>
  <c r="L315" i="37"/>
  <c r="L314" i="37" s="1"/>
  <c r="L315" i="32"/>
  <c r="L314" i="32" s="1"/>
  <c r="L315" i="40"/>
  <c r="L314" i="40" s="1"/>
  <c r="L315" i="36"/>
  <c r="L315" i="30"/>
  <c r="L314" i="30" s="1"/>
  <c r="L307" i="35"/>
  <c r="L306" i="35" s="1"/>
  <c r="L307" i="37"/>
  <c r="L307" i="30"/>
  <c r="L307" i="40"/>
  <c r="L307" i="31"/>
  <c r="L307" i="34"/>
  <c r="L307" i="2"/>
  <c r="L306" i="2" s="1"/>
  <c r="L307" i="32"/>
  <c r="L307" i="38"/>
  <c r="L306" i="38" s="1"/>
  <c r="L307" i="39"/>
  <c r="L307" i="36"/>
  <c r="L307" i="33"/>
  <c r="S299" i="36"/>
  <c r="S299" i="40"/>
  <c r="S299" i="39"/>
  <c r="S299" i="2"/>
  <c r="S299" i="31"/>
  <c r="S298" i="31" s="1"/>
  <c r="S299" i="35"/>
  <c r="S299" i="37"/>
  <c r="S299" i="32"/>
  <c r="S299" i="38"/>
  <c r="S299" i="33"/>
  <c r="S299" i="30"/>
  <c r="S298" i="30" s="1"/>
  <c r="S299" i="34"/>
  <c r="S309" i="40"/>
  <c r="S309" i="35"/>
  <c r="S309" i="33"/>
  <c r="S309" i="38"/>
  <c r="S309" i="34"/>
  <c r="S309" i="30"/>
  <c r="S309" i="37"/>
  <c r="S309" i="2"/>
  <c r="S309" i="36"/>
  <c r="S309" i="31"/>
  <c r="S309" i="32"/>
  <c r="S309" i="39"/>
  <c r="M301" i="32"/>
  <c r="M301" i="34"/>
  <c r="M301" i="33"/>
  <c r="M301" i="40"/>
  <c r="M300" i="40" s="1"/>
  <c r="M301" i="31"/>
  <c r="M300" i="31" s="1"/>
  <c r="M301" i="39"/>
  <c r="M300" i="39" s="1"/>
  <c r="M301" i="2"/>
  <c r="M300" i="2" s="1"/>
  <c r="M301" i="30"/>
  <c r="M300" i="30" s="1"/>
  <c r="M301" i="35"/>
  <c r="M300" i="35" s="1"/>
  <c r="M301" i="37"/>
  <c r="M300" i="37" s="1"/>
  <c r="M301" i="38"/>
  <c r="M300" i="38" s="1"/>
  <c r="M301" i="36"/>
  <c r="M300" i="36" s="1"/>
  <c r="M329" i="36"/>
  <c r="M328" i="36" s="1"/>
  <c r="M329" i="32"/>
  <c r="M328" i="32" s="1"/>
  <c r="M329" i="2"/>
  <c r="M329" i="38"/>
  <c r="M329" i="39"/>
  <c r="M329" i="34"/>
  <c r="M328" i="34" s="1"/>
  <c r="M329" i="37"/>
  <c r="M329" i="40"/>
  <c r="M329" i="33"/>
  <c r="M328" i="33" s="1"/>
  <c r="M329" i="30"/>
  <c r="M329" i="35"/>
  <c r="M329" i="31"/>
  <c r="Q303" i="30"/>
  <c r="Q303" i="37"/>
  <c r="Q303" i="36"/>
  <c r="Q303" i="38"/>
  <c r="Q303" i="32"/>
  <c r="Q303" i="2"/>
  <c r="Q303" i="33"/>
  <c r="Q303" i="39"/>
  <c r="Q303" i="34"/>
  <c r="Q303" i="40"/>
  <c r="Q303" i="31"/>
  <c r="Q303" i="35"/>
  <c r="Q307" i="34"/>
  <c r="Q307" i="35"/>
  <c r="Q307" i="40"/>
  <c r="Q307" i="39"/>
  <c r="Q307" i="36"/>
  <c r="Q307" i="38"/>
  <c r="Q306" i="38" s="1"/>
  <c r="Q307" i="31"/>
  <c r="Q307" i="33"/>
  <c r="Q306" i="33" s="1"/>
  <c r="Q307" i="30"/>
  <c r="Q307" i="32"/>
  <c r="Q307" i="2"/>
  <c r="Q306" i="2" s="1"/>
  <c r="Q307" i="37"/>
  <c r="K315" i="35"/>
  <c r="K315" i="30"/>
  <c r="K314" i="30" s="1"/>
  <c r="K315" i="37"/>
  <c r="K314" i="37" s="1"/>
  <c r="K315" i="32"/>
  <c r="K314" i="32" s="1"/>
  <c r="K315" i="2"/>
  <c r="K314" i="2" s="1"/>
  <c r="K315" i="33"/>
  <c r="K315" i="38"/>
  <c r="K314" i="38" s="1"/>
  <c r="K315" i="36"/>
  <c r="K314" i="36" s="1"/>
  <c r="K315" i="31"/>
  <c r="K315" i="34"/>
  <c r="K315" i="40"/>
  <c r="K314" i="40" s="1"/>
  <c r="K315" i="39"/>
  <c r="K314" i="39" s="1"/>
  <c r="K307" i="34"/>
  <c r="K307" i="38"/>
  <c r="K306" i="38" s="1"/>
  <c r="K307" i="36"/>
  <c r="K306" i="36" s="1"/>
  <c r="K307" i="2"/>
  <c r="K306" i="2" s="1"/>
  <c r="K307" i="31"/>
  <c r="K306" i="31" s="1"/>
  <c r="K307" i="40"/>
  <c r="K306" i="40" s="1"/>
  <c r="K307" i="35"/>
  <c r="K306" i="35" s="1"/>
  <c r="K307" i="32"/>
  <c r="K306" i="32" s="1"/>
  <c r="K307" i="30"/>
  <c r="K306" i="30" s="1"/>
  <c r="K307" i="39"/>
  <c r="K306" i="39" s="1"/>
  <c r="K307" i="37"/>
  <c r="K306" i="37" s="1"/>
  <c r="K307" i="33"/>
  <c r="K306" i="33" s="1"/>
  <c r="K327" i="33"/>
  <c r="K327" i="38"/>
  <c r="K327" i="2"/>
  <c r="K327" i="36"/>
  <c r="K327" i="35"/>
  <c r="K327" i="40"/>
  <c r="K327" i="34"/>
  <c r="K326" i="34" s="1"/>
  <c r="K327" i="32"/>
  <c r="K326" i="32" s="1"/>
  <c r="K327" i="37"/>
  <c r="K326" i="37" s="1"/>
  <c r="K327" i="31"/>
  <c r="K326" i="31" s="1"/>
  <c r="K327" i="39"/>
  <c r="K326" i="39" s="1"/>
  <c r="K327" i="30"/>
  <c r="K326" i="30" s="1"/>
  <c r="O321" i="31"/>
  <c r="O320" i="31" s="1"/>
  <c r="O321" i="34"/>
  <c r="O320" i="34" s="1"/>
  <c r="O321" i="33"/>
  <c r="O320" i="33" s="1"/>
  <c r="O321" i="32"/>
  <c r="O320" i="32" s="1"/>
  <c r="O321" i="2"/>
  <c r="O320" i="2" s="1"/>
  <c r="O321" i="40"/>
  <c r="O320" i="40" s="1"/>
  <c r="O321" i="30"/>
  <c r="O320" i="30" s="1"/>
  <c r="O321" i="38"/>
  <c r="O320" i="38" s="1"/>
  <c r="O321" i="39"/>
  <c r="O320" i="39" s="1"/>
  <c r="O321" i="37"/>
  <c r="O320" i="37" s="1"/>
  <c r="O321" i="35"/>
  <c r="O320" i="35" s="1"/>
  <c r="O321" i="36"/>
  <c r="O320" i="36" s="1"/>
  <c r="O303" i="32"/>
  <c r="O303" i="36"/>
  <c r="O303" i="35"/>
  <c r="O303" i="39"/>
  <c r="O303" i="40"/>
  <c r="O303" i="34"/>
  <c r="O303" i="2"/>
  <c r="O303" i="33"/>
  <c r="O303" i="38"/>
  <c r="O303" i="31"/>
  <c r="O303" i="30"/>
  <c r="O303" i="37"/>
  <c r="P319" i="33"/>
  <c r="P318" i="33" s="1"/>
  <c r="P319" i="34"/>
  <c r="P318" i="34" s="1"/>
  <c r="P319" i="37"/>
  <c r="P318" i="37" s="1"/>
  <c r="P319" i="39"/>
  <c r="P318" i="39" s="1"/>
  <c r="P319" i="35"/>
  <c r="P318" i="35" s="1"/>
  <c r="P319" i="30"/>
  <c r="P318" i="30" s="1"/>
  <c r="P319" i="38"/>
  <c r="P318" i="38" s="1"/>
  <c r="P319" i="31"/>
  <c r="P318" i="31" s="1"/>
  <c r="P319" i="32"/>
  <c r="P318" i="32" s="1"/>
  <c r="P319" i="40"/>
  <c r="P318" i="40" s="1"/>
  <c r="P319" i="36"/>
  <c r="P318" i="36" s="1"/>
  <c r="P319" i="2"/>
  <c r="P318" i="2" s="1"/>
  <c r="P303" i="40"/>
  <c r="P303" i="37"/>
  <c r="P303" i="30"/>
  <c r="P303" i="2"/>
  <c r="P303" i="33"/>
  <c r="P303" i="31"/>
  <c r="P303" i="36"/>
  <c r="P303" i="39"/>
  <c r="P303" i="32"/>
  <c r="P303" i="38"/>
  <c r="P303" i="34"/>
  <c r="P303" i="35"/>
  <c r="P317" i="40"/>
  <c r="P317" i="38"/>
  <c r="P317" i="2"/>
  <c r="P317" i="37"/>
  <c r="P317" i="35"/>
  <c r="P317" i="34"/>
  <c r="P317" i="36"/>
  <c r="P317" i="39"/>
  <c r="P317" i="32"/>
  <c r="P317" i="30"/>
  <c r="P317" i="33"/>
  <c r="P316" i="33" s="1"/>
  <c r="P317" i="31"/>
  <c r="P316" i="31" s="1"/>
  <c r="J317" i="38"/>
  <c r="J317" i="31"/>
  <c r="J317" i="39"/>
  <c r="J317" i="30"/>
  <c r="J316" i="30" s="1"/>
  <c r="L203" i="44" s="1"/>
  <c r="J317" i="32"/>
  <c r="J316" i="32" s="1"/>
  <c r="N203" i="44" s="1"/>
  <c r="J317" i="37"/>
  <c r="J316" i="37" s="1"/>
  <c r="S203" i="44" s="1"/>
  <c r="J317" i="40"/>
  <c r="J316" i="40" s="1"/>
  <c r="V203" i="44" s="1"/>
  <c r="J317" i="36"/>
  <c r="J316" i="36" s="1"/>
  <c r="R203" i="44" s="1"/>
  <c r="J317" i="2"/>
  <c r="J316" i="2" s="1"/>
  <c r="K203" i="44" s="1"/>
  <c r="J317" i="34"/>
  <c r="J316" i="34" s="1"/>
  <c r="P203" i="44" s="1"/>
  <c r="J317" i="33"/>
  <c r="J316" i="33" s="1"/>
  <c r="O203" i="44" s="1"/>
  <c r="J317" i="35"/>
  <c r="J316" i="35" s="1"/>
  <c r="Q203" i="44" s="1"/>
  <c r="P173" i="15"/>
  <c r="J303" i="38"/>
  <c r="J303" i="30"/>
  <c r="J303" i="2"/>
  <c r="J303" i="40"/>
  <c r="J303" i="33"/>
  <c r="J303" i="37"/>
  <c r="J303" i="36"/>
  <c r="J303" i="32"/>
  <c r="J303" i="31"/>
  <c r="J303" i="39"/>
  <c r="J303" i="34"/>
  <c r="J303" i="35"/>
  <c r="P166" i="15"/>
  <c r="N309" i="38"/>
  <c r="N309" i="39"/>
  <c r="N309" i="2"/>
  <c r="N309" i="36"/>
  <c r="N309" i="30"/>
  <c r="N309" i="35"/>
  <c r="N309" i="40"/>
  <c r="N309" i="33"/>
  <c r="N309" i="31"/>
  <c r="N309" i="37"/>
  <c r="N309" i="32"/>
  <c r="N309" i="34"/>
  <c r="N313" i="39"/>
  <c r="N313" i="33"/>
  <c r="N313" i="34"/>
  <c r="N313" i="35"/>
  <c r="N313" i="38"/>
  <c r="N312" i="38" s="1"/>
  <c r="N313" i="30"/>
  <c r="N313" i="36"/>
  <c r="N313" i="2"/>
  <c r="N313" i="31"/>
  <c r="N313" i="32"/>
  <c r="N313" i="40"/>
  <c r="N313" i="37"/>
  <c r="N312" i="37" s="1"/>
  <c r="R301" i="32"/>
  <c r="R300" i="32" s="1"/>
  <c r="R301" i="37"/>
  <c r="R300" i="37" s="1"/>
  <c r="R301" i="35"/>
  <c r="R300" i="35" s="1"/>
  <c r="R301" i="38"/>
  <c r="R300" i="38" s="1"/>
  <c r="R301" i="36"/>
  <c r="R300" i="36" s="1"/>
  <c r="R301" i="31"/>
  <c r="R300" i="31" s="1"/>
  <c r="R301" i="34"/>
  <c r="R300" i="34" s="1"/>
  <c r="R301" i="33"/>
  <c r="R300" i="33" s="1"/>
  <c r="R301" i="30"/>
  <c r="R300" i="30" s="1"/>
  <c r="R301" i="2"/>
  <c r="R300" i="2" s="1"/>
  <c r="R301" i="39"/>
  <c r="R300" i="39" s="1"/>
  <c r="R301" i="40"/>
  <c r="R300" i="40" s="1"/>
  <c r="R315" i="40"/>
  <c r="R315" i="35"/>
  <c r="R314" i="35" s="1"/>
  <c r="R315" i="37"/>
  <c r="R314" i="37" s="1"/>
  <c r="R315" i="36"/>
  <c r="R314" i="36" s="1"/>
  <c r="R315" i="31"/>
  <c r="R315" i="30"/>
  <c r="R315" i="39"/>
  <c r="R315" i="34"/>
  <c r="R315" i="2"/>
  <c r="R314" i="2" s="1"/>
  <c r="R315" i="38"/>
  <c r="R314" i="38" s="1"/>
  <c r="R315" i="33"/>
  <c r="R315" i="32"/>
  <c r="R314" i="32" s="1"/>
  <c r="R303" i="36"/>
  <c r="R303" i="32"/>
  <c r="R303" i="35"/>
  <c r="R303" i="38"/>
  <c r="R303" i="37"/>
  <c r="R303" i="31"/>
  <c r="R303" i="33"/>
  <c r="R303" i="39"/>
  <c r="R303" i="40"/>
  <c r="R303" i="30"/>
  <c r="R303" i="2"/>
  <c r="R303" i="34"/>
  <c r="L319" i="32"/>
  <c r="L319" i="2"/>
  <c r="L318" i="2" s="1"/>
  <c r="L319" i="30"/>
  <c r="L318" i="30" s="1"/>
  <c r="L319" i="33"/>
  <c r="L318" i="33" s="1"/>
  <c r="L319" i="34"/>
  <c r="L318" i="34" s="1"/>
  <c r="L319" i="38"/>
  <c r="L318" i="38" s="1"/>
  <c r="L319" i="31"/>
  <c r="L318" i="31" s="1"/>
  <c r="L319" i="36"/>
  <c r="L318" i="36" s="1"/>
  <c r="L319" i="40"/>
  <c r="L318" i="40" s="1"/>
  <c r="L319" i="35"/>
  <c r="L318" i="35" s="1"/>
  <c r="L319" i="37"/>
  <c r="L318" i="37" s="1"/>
  <c r="L319" i="39"/>
  <c r="L318" i="39" s="1"/>
  <c r="L321" i="2"/>
  <c r="L321" i="38"/>
  <c r="L321" i="30"/>
  <c r="L320" i="30" s="1"/>
  <c r="L321" i="35"/>
  <c r="L321" i="39"/>
  <c r="L321" i="40"/>
  <c r="L321" i="34"/>
  <c r="L320" i="34" s="1"/>
  <c r="L321" i="33"/>
  <c r="L320" i="33" s="1"/>
  <c r="L321" i="32"/>
  <c r="L321" i="36"/>
  <c r="L320" i="36" s="1"/>
  <c r="L321" i="31"/>
  <c r="L320" i="31" s="1"/>
  <c r="L321" i="37"/>
  <c r="L320" i="37" s="1"/>
  <c r="S311" i="40"/>
  <c r="S311" i="39"/>
  <c r="S310" i="39" s="1"/>
  <c r="S311" i="30"/>
  <c r="S310" i="30" s="1"/>
  <c r="S311" i="33"/>
  <c r="S311" i="37"/>
  <c r="S311" i="38"/>
  <c r="S310" i="38" s="1"/>
  <c r="S311" i="35"/>
  <c r="S310" i="35" s="1"/>
  <c r="S311" i="32"/>
  <c r="S311" i="31"/>
  <c r="S310" i="31" s="1"/>
  <c r="S311" i="36"/>
  <c r="S311" i="34"/>
  <c r="S311" i="2"/>
  <c r="S333" i="33"/>
  <c r="S333" i="35"/>
  <c r="S333" i="38"/>
  <c r="S333" i="31"/>
  <c r="S332" i="31" s="1"/>
  <c r="S333" i="40"/>
  <c r="S332" i="40" s="1"/>
  <c r="S333" i="39"/>
  <c r="S333" i="2"/>
  <c r="S333" i="37"/>
  <c r="S333" i="36"/>
  <c r="S333" i="30"/>
  <c r="S332" i="30" s="1"/>
  <c r="S333" i="34"/>
  <c r="S332" i="34" s="1"/>
  <c r="S333" i="32"/>
  <c r="S332" i="32" s="1"/>
  <c r="S317" i="34"/>
  <c r="S317" i="2"/>
  <c r="S317" i="31"/>
  <c r="S317" i="38"/>
  <c r="S317" i="33"/>
  <c r="S317" i="36"/>
  <c r="S317" i="35"/>
  <c r="S317" i="40"/>
  <c r="S316" i="40" s="1"/>
  <c r="S317" i="32"/>
  <c r="S317" i="30"/>
  <c r="S317" i="37"/>
  <c r="S317" i="39"/>
  <c r="M305" i="33"/>
  <c r="M305" i="35"/>
  <c r="M305" i="37"/>
  <c r="M305" i="39"/>
  <c r="M305" i="36"/>
  <c r="M305" i="2"/>
  <c r="M305" i="30"/>
  <c r="M304" i="30" s="1"/>
  <c r="M305" i="38"/>
  <c r="M304" i="38" s="1"/>
  <c r="M305" i="34"/>
  <c r="M304" i="34" s="1"/>
  <c r="M305" i="40"/>
  <c r="M304" i="40" s="1"/>
  <c r="M305" i="32"/>
  <c r="M304" i="32" s="1"/>
  <c r="M305" i="31"/>
  <c r="M304" i="31" s="1"/>
  <c r="M321" i="32"/>
  <c r="M321" i="36"/>
  <c r="M320" i="36" s="1"/>
  <c r="M321" i="35"/>
  <c r="M320" i="35" s="1"/>
  <c r="M321" i="30"/>
  <c r="M320" i="30" s="1"/>
  <c r="M321" i="2"/>
  <c r="M320" i="2" s="1"/>
  <c r="M321" i="38"/>
  <c r="M320" i="38" s="1"/>
  <c r="M321" i="39"/>
  <c r="M320" i="39" s="1"/>
  <c r="M321" i="37"/>
  <c r="M320" i="37" s="1"/>
  <c r="M321" i="34"/>
  <c r="M320" i="34" s="1"/>
  <c r="M321" i="33"/>
  <c r="M320" i="33" s="1"/>
  <c r="M321" i="31"/>
  <c r="M320" i="31" s="1"/>
  <c r="M321" i="40"/>
  <c r="M320" i="40" s="1"/>
  <c r="Q317" i="40"/>
  <c r="Q317" i="37"/>
  <c r="Q317" i="35"/>
  <c r="Q316" i="35" s="1"/>
  <c r="Q317" i="32"/>
  <c r="Q317" i="30"/>
  <c r="Q317" i="38"/>
  <c r="Q317" i="33"/>
  <c r="Q317" i="31"/>
  <c r="Q317" i="39"/>
  <c r="Q317" i="34"/>
  <c r="Q317" i="36"/>
  <c r="Q316" i="36" s="1"/>
  <c r="Q317" i="2"/>
  <c r="Q316" i="2" s="1"/>
  <c r="Q309" i="36"/>
  <c r="Q309" i="33"/>
  <c r="Q309" i="34"/>
  <c r="Q309" i="40"/>
  <c r="Q309" i="37"/>
  <c r="Q309" i="38"/>
  <c r="Q309" i="30"/>
  <c r="Q309" i="32"/>
  <c r="Q309" i="35"/>
  <c r="Q309" i="39"/>
  <c r="Q309" i="2"/>
  <c r="Q309" i="31"/>
  <c r="K301" i="31"/>
  <c r="K301" i="40"/>
  <c r="K301" i="2"/>
  <c r="K301" i="37"/>
  <c r="K301" i="33"/>
  <c r="K300" i="33" s="1"/>
  <c r="K301" i="32"/>
  <c r="K301" i="34"/>
  <c r="K300" i="34" s="1"/>
  <c r="K301" i="36"/>
  <c r="K301" i="38"/>
  <c r="K301" i="30"/>
  <c r="K301" i="35"/>
  <c r="K301" i="39"/>
  <c r="K300" i="39" s="1"/>
  <c r="K329" i="31"/>
  <c r="K329" i="35"/>
  <c r="K329" i="30"/>
  <c r="K329" i="39"/>
  <c r="K329" i="36"/>
  <c r="K328" i="36" s="1"/>
  <c r="K329" i="33"/>
  <c r="K328" i="33" s="1"/>
  <c r="K329" i="37"/>
  <c r="K329" i="40"/>
  <c r="K329" i="32"/>
  <c r="K329" i="38"/>
  <c r="K328" i="38" s="1"/>
  <c r="K329" i="34"/>
  <c r="K328" i="34" s="1"/>
  <c r="K329" i="2"/>
  <c r="K333" i="31"/>
  <c r="K333" i="35"/>
  <c r="K333" i="34"/>
  <c r="K333" i="40"/>
  <c r="K332" i="40" s="1"/>
  <c r="K333" i="30"/>
  <c r="K332" i="30" s="1"/>
  <c r="K333" i="33"/>
  <c r="K332" i="33" s="1"/>
  <c r="K333" i="2"/>
  <c r="K332" i="2" s="1"/>
  <c r="K333" i="37"/>
  <c r="K332" i="37" s="1"/>
  <c r="K333" i="32"/>
  <c r="K332" i="32" s="1"/>
  <c r="K333" i="36"/>
  <c r="K332" i="36" s="1"/>
  <c r="K333" i="39"/>
  <c r="K332" i="39" s="1"/>
  <c r="K333" i="38"/>
  <c r="K332" i="38" s="1"/>
  <c r="O331" i="31"/>
  <c r="O330" i="31" s="1"/>
  <c r="O331" i="38"/>
  <c r="O330" i="38" s="1"/>
  <c r="O331" i="32"/>
  <c r="O330" i="32" s="1"/>
  <c r="O331" i="40"/>
  <c r="O330" i="40" s="1"/>
  <c r="O331" i="30"/>
  <c r="O330" i="30" s="1"/>
  <c r="O331" i="35"/>
  <c r="O330" i="35" s="1"/>
  <c r="O331" i="39"/>
  <c r="O330" i="39" s="1"/>
  <c r="O331" i="33"/>
  <c r="O330" i="33" s="1"/>
  <c r="O331" i="37"/>
  <c r="O330" i="37" s="1"/>
  <c r="O331" i="34"/>
  <c r="O330" i="34" s="1"/>
  <c r="O331" i="2"/>
  <c r="O330" i="2" s="1"/>
  <c r="O331" i="36"/>
  <c r="O330" i="36" s="1"/>
  <c r="O323" i="32"/>
  <c r="O322" i="32" s="1"/>
  <c r="O323" i="37"/>
  <c r="O322" i="37" s="1"/>
  <c r="O323" i="30"/>
  <c r="O323" i="2"/>
  <c r="O322" i="2" s="1"/>
  <c r="O323" i="36"/>
  <c r="O322" i="36" s="1"/>
  <c r="O323" i="39"/>
  <c r="O322" i="39" s="1"/>
  <c r="O323" i="33"/>
  <c r="O322" i="33" s="1"/>
  <c r="O323" i="40"/>
  <c r="O322" i="40" s="1"/>
  <c r="O323" i="35"/>
  <c r="O322" i="35" s="1"/>
  <c r="O323" i="38"/>
  <c r="O322" i="38" s="1"/>
  <c r="O323" i="31"/>
  <c r="O323" i="34"/>
  <c r="P329" i="34"/>
  <c r="P328" i="34" s="1"/>
  <c r="P329" i="39"/>
  <c r="P328" i="39" s="1"/>
  <c r="P329" i="31"/>
  <c r="P328" i="31" s="1"/>
  <c r="P329" i="35"/>
  <c r="P328" i="35" s="1"/>
  <c r="P329" i="37"/>
  <c r="P328" i="37" s="1"/>
  <c r="P329" i="2"/>
  <c r="P328" i="2" s="1"/>
  <c r="P329" i="36"/>
  <c r="P328" i="36" s="1"/>
  <c r="P329" i="38"/>
  <c r="P328" i="38" s="1"/>
  <c r="P329" i="30"/>
  <c r="P328" i="30" s="1"/>
  <c r="P329" i="40"/>
  <c r="P328" i="40" s="1"/>
  <c r="P329" i="32"/>
  <c r="P328" i="32" s="1"/>
  <c r="P329" i="33"/>
  <c r="P328" i="33" s="1"/>
  <c r="P315" i="36"/>
  <c r="P314" i="36" s="1"/>
  <c r="P315" i="37"/>
  <c r="P314" i="37" s="1"/>
  <c r="P315" i="40"/>
  <c r="P315" i="30"/>
  <c r="P314" i="30" s="1"/>
  <c r="P315" i="32"/>
  <c r="P314" i="32" s="1"/>
  <c r="P315" i="34"/>
  <c r="P315" i="33"/>
  <c r="P314" i="33" s="1"/>
  <c r="P315" i="39"/>
  <c r="P315" i="35"/>
  <c r="P315" i="31"/>
  <c r="P315" i="2"/>
  <c r="P314" i="2" s="1"/>
  <c r="P315" i="38"/>
  <c r="P314" i="38" s="1"/>
  <c r="P305" i="39"/>
  <c r="P304" i="39" s="1"/>
  <c r="P305" i="37"/>
  <c r="P304" i="37" s="1"/>
  <c r="P305" i="40"/>
  <c r="P304" i="40" s="1"/>
  <c r="P305" i="30"/>
  <c r="P304" i="30" s="1"/>
  <c r="P305" i="2"/>
  <c r="P304" i="2" s="1"/>
  <c r="P305" i="31"/>
  <c r="P304" i="31" s="1"/>
  <c r="P305" i="36"/>
  <c r="P304" i="36" s="1"/>
  <c r="P305" i="32"/>
  <c r="P304" i="32" s="1"/>
  <c r="P305" i="35"/>
  <c r="P304" i="35" s="1"/>
  <c r="P305" i="33"/>
  <c r="P304" i="33" s="1"/>
  <c r="P305" i="38"/>
  <c r="P304" i="38" s="1"/>
  <c r="P305" i="34"/>
  <c r="P304" i="34" s="1"/>
  <c r="J315" i="38"/>
  <c r="J315" i="33"/>
  <c r="J315" i="32"/>
  <c r="J314" i="32" s="1"/>
  <c r="N202" i="44" s="1"/>
  <c r="J315" i="39"/>
  <c r="J314" i="39" s="1"/>
  <c r="U202" i="44" s="1"/>
  <c r="J315" i="35"/>
  <c r="J315" i="2"/>
  <c r="J314" i="2" s="1"/>
  <c r="K202" i="44" s="1"/>
  <c r="J315" i="31"/>
  <c r="J314" i="31" s="1"/>
  <c r="M202" i="44" s="1"/>
  <c r="J315" i="37"/>
  <c r="J314" i="37" s="1"/>
  <c r="S202" i="44" s="1"/>
  <c r="J315" i="34"/>
  <c r="J315" i="30"/>
  <c r="J315" i="36"/>
  <c r="J315" i="40"/>
  <c r="P172" i="15"/>
  <c r="J299" i="30"/>
  <c r="J299" i="38"/>
  <c r="J299" i="35"/>
  <c r="J299" i="37"/>
  <c r="J299" i="39"/>
  <c r="J299" i="36"/>
  <c r="J299" i="2"/>
  <c r="J299" i="40"/>
  <c r="J299" i="34"/>
  <c r="J299" i="32"/>
  <c r="J299" i="31"/>
  <c r="J299" i="33"/>
  <c r="P164" i="15"/>
  <c r="N323" i="31"/>
  <c r="N323" i="2"/>
  <c r="N322" i="2" s="1"/>
  <c r="N323" i="39"/>
  <c r="N323" i="33"/>
  <c r="N323" i="35"/>
  <c r="N323" i="30"/>
  <c r="N323" i="40"/>
  <c r="N323" i="34"/>
  <c r="N323" i="38"/>
  <c r="N322" i="38" s="1"/>
  <c r="N323" i="37"/>
  <c r="N322" i="37" s="1"/>
  <c r="N323" i="32"/>
  <c r="N322" i="32" s="1"/>
  <c r="N323" i="36"/>
  <c r="N305" i="33"/>
  <c r="N305" i="31"/>
  <c r="N305" i="30"/>
  <c r="N305" i="37"/>
  <c r="N305" i="40"/>
  <c r="N305" i="39"/>
  <c r="N305" i="34"/>
  <c r="N305" i="32"/>
  <c r="N304" i="32" s="1"/>
  <c r="N305" i="38"/>
  <c r="N305" i="36"/>
  <c r="N305" i="35"/>
  <c r="N305" i="2"/>
  <c r="R311" i="33"/>
  <c r="R310" i="33" s="1"/>
  <c r="R311" i="32"/>
  <c r="R310" i="32" s="1"/>
  <c r="R311" i="37"/>
  <c r="R310" i="37" s="1"/>
  <c r="R311" i="34"/>
  <c r="R310" i="34" s="1"/>
  <c r="R311" i="35"/>
  <c r="R310" i="35" s="1"/>
  <c r="R311" i="31"/>
  <c r="R310" i="31" s="1"/>
  <c r="R311" i="39"/>
  <c r="R310" i="39" s="1"/>
  <c r="R311" i="40"/>
  <c r="R310" i="40" s="1"/>
  <c r="R311" i="36"/>
  <c r="R310" i="36" s="1"/>
  <c r="R311" i="30"/>
  <c r="R310" i="30" s="1"/>
  <c r="R311" i="2"/>
  <c r="R310" i="2" s="1"/>
  <c r="R311" i="38"/>
  <c r="R310" i="38" s="1"/>
  <c r="R323" i="2"/>
  <c r="R322" i="2" s="1"/>
  <c r="R323" i="38"/>
  <c r="R322" i="38" s="1"/>
  <c r="R323" i="34"/>
  <c r="R323" i="35"/>
  <c r="R323" i="39"/>
  <c r="R323" i="40"/>
  <c r="R322" i="40" s="1"/>
  <c r="R323" i="37"/>
  <c r="R322" i="37" s="1"/>
  <c r="R323" i="36"/>
  <c r="R322" i="36" s="1"/>
  <c r="R323" i="32"/>
  <c r="R322" i="32" s="1"/>
  <c r="R323" i="30"/>
  <c r="R322" i="30" s="1"/>
  <c r="R323" i="31"/>
  <c r="R322" i="31" s="1"/>
  <c r="R323" i="33"/>
  <c r="R322" i="33" s="1"/>
  <c r="R313" i="33"/>
  <c r="R313" i="36"/>
  <c r="R313" i="40"/>
  <c r="R313" i="34"/>
  <c r="R313" i="38"/>
  <c r="R312" i="38" s="1"/>
  <c r="R313" i="32"/>
  <c r="R313" i="37"/>
  <c r="R313" i="2"/>
  <c r="R313" i="39"/>
  <c r="R313" i="35"/>
  <c r="R313" i="30"/>
  <c r="R312" i="30" s="1"/>
  <c r="R313" i="31"/>
  <c r="L305" i="36"/>
  <c r="L305" i="32"/>
  <c r="L305" i="34"/>
  <c r="L305" i="2"/>
  <c r="L305" i="37"/>
  <c r="L305" i="38"/>
  <c r="L305" i="40"/>
  <c r="L304" i="40" s="1"/>
  <c r="L305" i="30"/>
  <c r="L305" i="33"/>
  <c r="L305" i="39"/>
  <c r="L305" i="31"/>
  <c r="L305" i="35"/>
  <c r="L313" i="2"/>
  <c r="L313" i="40"/>
  <c r="L313" i="38"/>
  <c r="L313" i="32"/>
  <c r="L313" i="35"/>
  <c r="L313" i="31"/>
  <c r="L313" i="36"/>
  <c r="L313" i="39"/>
  <c r="L313" i="33"/>
  <c r="L313" i="30"/>
  <c r="L313" i="34"/>
  <c r="L313" i="37"/>
  <c r="S307" i="2"/>
  <c r="S306" i="2" s="1"/>
  <c r="S307" i="39"/>
  <c r="S306" i="39" s="1"/>
  <c r="S307" i="40"/>
  <c r="S306" i="40" s="1"/>
  <c r="S307" i="36"/>
  <c r="S306" i="36" s="1"/>
  <c r="S307" i="37"/>
  <c r="S306" i="37" s="1"/>
  <c r="S307" i="32"/>
  <c r="S306" i="32" s="1"/>
  <c r="S307" i="30"/>
  <c r="S306" i="30" s="1"/>
  <c r="S307" i="31"/>
  <c r="S306" i="31" s="1"/>
  <c r="S307" i="35"/>
  <c r="S306" i="35" s="1"/>
  <c r="S307" i="33"/>
  <c r="S306" i="33" s="1"/>
  <c r="S307" i="38"/>
  <c r="S306" i="38" s="1"/>
  <c r="S307" i="34"/>
  <c r="S306" i="34" s="1"/>
  <c r="S321" i="39"/>
  <c r="S321" i="33"/>
  <c r="S320" i="33" s="1"/>
  <c r="S321" i="2"/>
  <c r="S321" i="40"/>
  <c r="S320" i="40" s="1"/>
  <c r="S321" i="37"/>
  <c r="S321" i="34"/>
  <c r="S320" i="34" s="1"/>
  <c r="S321" i="32"/>
  <c r="S321" i="31"/>
  <c r="S321" i="38"/>
  <c r="S320" i="38" s="1"/>
  <c r="S321" i="30"/>
  <c r="S321" i="36"/>
  <c r="S320" i="36" s="1"/>
  <c r="S321" i="35"/>
  <c r="S303" i="34"/>
  <c r="S303" i="33"/>
  <c r="S303" i="40"/>
  <c r="S303" i="32"/>
  <c r="S303" i="36"/>
  <c r="S303" i="39"/>
  <c r="S303" i="35"/>
  <c r="S303" i="38"/>
  <c r="S303" i="37"/>
  <c r="S303" i="31"/>
  <c r="S303" i="2"/>
  <c r="S303" i="30"/>
  <c r="M333" i="33"/>
  <c r="M332" i="33" s="1"/>
  <c r="M333" i="40"/>
  <c r="M332" i="40" s="1"/>
  <c r="M333" i="32"/>
  <c r="M332" i="32" s="1"/>
  <c r="M333" i="38"/>
  <c r="M332" i="38" s="1"/>
  <c r="M333" i="37"/>
  <c r="M332" i="37" s="1"/>
  <c r="M333" i="39"/>
  <c r="M332" i="39" s="1"/>
  <c r="M333" i="30"/>
  <c r="M332" i="30" s="1"/>
  <c r="M333" i="36"/>
  <c r="M332" i="36" s="1"/>
  <c r="M333" i="35"/>
  <c r="M332" i="35" s="1"/>
  <c r="M333" i="31"/>
  <c r="M332" i="31" s="1"/>
  <c r="M333" i="2"/>
  <c r="M332" i="2" s="1"/>
  <c r="M333" i="34"/>
  <c r="M332" i="34" s="1"/>
  <c r="M323" i="37"/>
  <c r="M323" i="35"/>
  <c r="M323" i="2"/>
  <c r="M322" i="2" s="1"/>
  <c r="M323" i="40"/>
  <c r="M323" i="33"/>
  <c r="M322" i="33" s="1"/>
  <c r="M323" i="32"/>
  <c r="M323" i="31"/>
  <c r="M322" i="31" s="1"/>
  <c r="M323" i="39"/>
  <c r="M323" i="36"/>
  <c r="M322" i="36" s="1"/>
  <c r="M323" i="38"/>
  <c r="M322" i="38" s="1"/>
  <c r="M323" i="30"/>
  <c r="M323" i="34"/>
  <c r="M331" i="36"/>
  <c r="M331" i="31"/>
  <c r="M331" i="33"/>
  <c r="M331" i="39"/>
  <c r="M331" i="30"/>
  <c r="M331" i="34"/>
  <c r="M331" i="35"/>
  <c r="M330" i="35" s="1"/>
  <c r="M331" i="38"/>
  <c r="M330" i="38" s="1"/>
  <c r="M331" i="40"/>
  <c r="M330" i="40" s="1"/>
  <c r="M331" i="37"/>
  <c r="M331" i="2"/>
  <c r="M330" i="2" s="1"/>
  <c r="M331" i="32"/>
  <c r="Q313" i="2"/>
  <c r="Q313" i="36"/>
  <c r="Q313" i="38"/>
  <c r="Q313" i="35"/>
  <c r="Q313" i="39"/>
  <c r="Q313" i="37"/>
  <c r="Q313" i="34"/>
  <c r="Q313" i="30"/>
  <c r="Q312" i="30" s="1"/>
  <c r="Q313" i="40"/>
  <c r="Q313" i="33"/>
  <c r="Q312" i="33" s="1"/>
  <c r="Q313" i="32"/>
  <c r="Q312" i="32" s="1"/>
  <c r="Q313" i="31"/>
  <c r="Q312" i="31" s="1"/>
  <c r="Q331" i="31"/>
  <c r="Q331" i="38"/>
  <c r="Q330" i="38" s="1"/>
  <c r="Q331" i="40"/>
  <c r="Q331" i="37"/>
  <c r="Q331" i="32"/>
  <c r="Q331" i="36"/>
  <c r="Q331" i="30"/>
  <c r="Q331" i="2"/>
  <c r="Q330" i="2" s="1"/>
  <c r="Q331" i="34"/>
  <c r="Q331" i="33"/>
  <c r="Q331" i="39"/>
  <c r="Q331" i="35"/>
  <c r="K311" i="34"/>
  <c r="K311" i="36"/>
  <c r="K311" i="30"/>
  <c r="K310" i="30" s="1"/>
  <c r="K311" i="37"/>
  <c r="K311" i="35"/>
  <c r="K311" i="38"/>
  <c r="K311" i="39"/>
  <c r="K310" i="39" s="1"/>
  <c r="K311" i="33"/>
  <c r="K310" i="33" s="1"/>
  <c r="K311" i="40"/>
  <c r="K311" i="2"/>
  <c r="K310" i="2" s="1"/>
  <c r="K311" i="32"/>
  <c r="K311" i="31"/>
  <c r="K310" i="31" s="1"/>
  <c r="K323" i="37"/>
  <c r="K323" i="36"/>
  <c r="K322" i="36" s="1"/>
  <c r="K323" i="32"/>
  <c r="K322" i="32" s="1"/>
  <c r="K323" i="30"/>
  <c r="K322" i="30" s="1"/>
  <c r="K323" i="33"/>
  <c r="K322" i="33" s="1"/>
  <c r="K323" i="35"/>
  <c r="K323" i="40"/>
  <c r="K323" i="2"/>
  <c r="K322" i="2" s="1"/>
  <c r="K323" i="38"/>
  <c r="K322" i="38" s="1"/>
  <c r="K323" i="34"/>
  <c r="K323" i="39"/>
  <c r="K323" i="31"/>
  <c r="O333" i="34"/>
  <c r="O333" i="40"/>
  <c r="O332" i="40" s="1"/>
  <c r="O333" i="39"/>
  <c r="O332" i="39" s="1"/>
  <c r="O333" i="36"/>
  <c r="O332" i="36" s="1"/>
  <c r="O333" i="31"/>
  <c r="O332" i="31" s="1"/>
  <c r="O333" i="2"/>
  <c r="O332" i="2" s="1"/>
  <c r="O333" i="32"/>
  <c r="O332" i="32" s="1"/>
  <c r="O333" i="37"/>
  <c r="O332" i="37" s="1"/>
  <c r="O333" i="38"/>
  <c r="O332" i="38" s="1"/>
  <c r="O333" i="30"/>
  <c r="O332" i="30" s="1"/>
  <c r="O333" i="33"/>
  <c r="O332" i="33" s="1"/>
  <c r="O333" i="35"/>
  <c r="O332" i="35" s="1"/>
  <c r="O301" i="34"/>
  <c r="O301" i="33"/>
  <c r="O301" i="31"/>
  <c r="O301" i="35"/>
  <c r="O301" i="38"/>
  <c r="O301" i="37"/>
  <c r="O301" i="36"/>
  <c r="O300" i="36" s="1"/>
  <c r="O301" i="30"/>
  <c r="O301" i="39"/>
  <c r="O300" i="39" s="1"/>
  <c r="O301" i="32"/>
  <c r="O300" i="32" s="1"/>
  <c r="O301" i="2"/>
  <c r="O300" i="2" s="1"/>
  <c r="O301" i="40"/>
  <c r="O300" i="40" s="1"/>
  <c r="P325" i="31"/>
  <c r="P324" i="31" s="1"/>
  <c r="P325" i="40"/>
  <c r="P324" i="40" s="1"/>
  <c r="P325" i="34"/>
  <c r="P324" i="34" s="1"/>
  <c r="P325" i="37"/>
  <c r="P324" i="37" s="1"/>
  <c r="P325" i="33"/>
  <c r="P324" i="33" s="1"/>
  <c r="P325" i="39"/>
  <c r="P324" i="39" s="1"/>
  <c r="P325" i="2"/>
  <c r="P324" i="2" s="1"/>
  <c r="P325" i="32"/>
  <c r="P324" i="32" s="1"/>
  <c r="P325" i="36"/>
  <c r="P324" i="36" s="1"/>
  <c r="P325" i="30"/>
  <c r="P324" i="30" s="1"/>
  <c r="P325" i="35"/>
  <c r="P324" i="35" s="1"/>
  <c r="P325" i="38"/>
  <c r="P324" i="38" s="1"/>
  <c r="P307" i="30"/>
  <c r="P307" i="37"/>
  <c r="P307" i="38"/>
  <c r="P306" i="38" s="1"/>
  <c r="P307" i="33"/>
  <c r="P307" i="35"/>
  <c r="P307" i="36"/>
  <c r="P307" i="34"/>
  <c r="P307" i="40"/>
  <c r="P307" i="31"/>
  <c r="P307" i="39"/>
  <c r="P307" i="2"/>
  <c r="P306" i="2" s="1"/>
  <c r="P307" i="32"/>
  <c r="J313" i="2"/>
  <c r="J313" i="40"/>
  <c r="J312" i="40" s="1"/>
  <c r="V201" i="44" s="1"/>
  <c r="I201" i="44" s="1"/>
  <c r="J313" i="37"/>
  <c r="J313" i="39"/>
  <c r="J313" i="34"/>
  <c r="J313" i="32"/>
  <c r="J313" i="31"/>
  <c r="J313" i="38"/>
  <c r="J313" i="33"/>
  <c r="J313" i="35"/>
  <c r="J313" i="30"/>
  <c r="J313" i="36"/>
  <c r="P171" i="15"/>
  <c r="J311" i="37"/>
  <c r="J311" i="39"/>
  <c r="J310" i="39" s="1"/>
  <c r="U200" i="44" s="1"/>
  <c r="J311" i="35"/>
  <c r="J310" i="35" s="1"/>
  <c r="Q200" i="44" s="1"/>
  <c r="J311" i="40"/>
  <c r="J311" i="2"/>
  <c r="J311" i="33"/>
  <c r="J311" i="31"/>
  <c r="J310" i="31" s="1"/>
  <c r="M200" i="44" s="1"/>
  <c r="J311" i="36"/>
  <c r="J311" i="32"/>
  <c r="J311" i="38"/>
  <c r="J311" i="30"/>
  <c r="J310" i="30" s="1"/>
  <c r="L200" i="44" s="1"/>
  <c r="J311" i="34"/>
  <c r="P170" i="15"/>
  <c r="N327" i="33"/>
  <c r="N326" i="33" s="1"/>
  <c r="N327" i="40"/>
  <c r="N327" i="38"/>
  <c r="N327" i="37"/>
  <c r="N327" i="36"/>
  <c r="N327" i="30"/>
  <c r="N326" i="30" s="1"/>
  <c r="N327" i="34"/>
  <c r="N326" i="34" s="1"/>
  <c r="N327" i="32"/>
  <c r="N327" i="39"/>
  <c r="N326" i="39" s="1"/>
  <c r="N327" i="2"/>
  <c r="N326" i="2" s="1"/>
  <c r="N327" i="35"/>
  <c r="N326" i="35" s="1"/>
  <c r="N327" i="31"/>
  <c r="N326" i="31" s="1"/>
  <c r="N321" i="40"/>
  <c r="N321" i="32"/>
  <c r="N320" i="32" s="1"/>
  <c r="N321" i="36"/>
  <c r="N320" i="36" s="1"/>
  <c r="N321" i="35"/>
  <c r="N320" i="35" s="1"/>
  <c r="N321" i="31"/>
  <c r="N320" i="31" s="1"/>
  <c r="N321" i="37"/>
  <c r="N320" i="37" s="1"/>
  <c r="N321" i="30"/>
  <c r="N320" i="30" s="1"/>
  <c r="N321" i="38"/>
  <c r="N320" i="38" s="1"/>
  <c r="N321" i="39"/>
  <c r="N320" i="39" s="1"/>
  <c r="N321" i="33"/>
  <c r="N320" i="33" s="1"/>
  <c r="N321" i="2"/>
  <c r="N320" i="2" s="1"/>
  <c r="N321" i="34"/>
  <c r="N320" i="34" s="1"/>
  <c r="R305" i="32"/>
  <c r="R304" i="32" s="1"/>
  <c r="R305" i="37"/>
  <c r="R304" i="37" s="1"/>
  <c r="R305" i="30"/>
  <c r="R304" i="30" s="1"/>
  <c r="R305" i="31"/>
  <c r="R304" i="31" s="1"/>
  <c r="R305" i="40"/>
  <c r="R304" i="40" s="1"/>
  <c r="R305" i="2"/>
  <c r="R304" i="2" s="1"/>
  <c r="R305" i="33"/>
  <c r="R304" i="33" s="1"/>
  <c r="R305" i="35"/>
  <c r="R304" i="35" s="1"/>
  <c r="R305" i="39"/>
  <c r="R304" i="39" s="1"/>
  <c r="R305" i="34"/>
  <c r="R304" i="34" s="1"/>
  <c r="R305" i="38"/>
  <c r="R304" i="38" s="1"/>
  <c r="R305" i="36"/>
  <c r="R304" i="36" s="1"/>
  <c r="R319" i="35"/>
  <c r="R318" i="35" s="1"/>
  <c r="R319" i="38"/>
  <c r="R319" i="32"/>
  <c r="R319" i="36"/>
  <c r="R319" i="2"/>
  <c r="R319" i="30"/>
  <c r="R318" i="30" s="1"/>
  <c r="R319" i="33"/>
  <c r="R319" i="31"/>
  <c r="R318" i="31" s="1"/>
  <c r="R319" i="39"/>
  <c r="R318" i="39" s="1"/>
  <c r="R319" i="37"/>
  <c r="R319" i="40"/>
  <c r="R319" i="34"/>
  <c r="R318" i="34" s="1"/>
  <c r="L327" i="32"/>
  <c r="L327" i="38"/>
  <c r="L327" i="33"/>
  <c r="L327" i="34"/>
  <c r="L326" i="34" s="1"/>
  <c r="L327" i="37"/>
  <c r="L326" i="37" s="1"/>
  <c r="L327" i="36"/>
  <c r="L327" i="31"/>
  <c r="L326" i="31" s="1"/>
  <c r="L327" i="40"/>
  <c r="L327" i="39"/>
  <c r="L326" i="39" s="1"/>
  <c r="L327" i="35"/>
  <c r="L326" i="35" s="1"/>
  <c r="L327" i="30"/>
  <c r="L326" i="30" s="1"/>
  <c r="L327" i="2"/>
  <c r="L326" i="2" s="1"/>
  <c r="L299" i="31"/>
  <c r="L299" i="39"/>
  <c r="L299" i="30"/>
  <c r="L298" i="30" s="1"/>
  <c r="L299" i="37"/>
  <c r="L299" i="33"/>
  <c r="L299" i="35"/>
  <c r="L299" i="40"/>
  <c r="L299" i="34"/>
  <c r="L299" i="32"/>
  <c r="L299" i="36"/>
  <c r="L299" i="2"/>
  <c r="L298" i="2" s="1"/>
  <c r="L299" i="38"/>
  <c r="L298" i="38" s="1"/>
  <c r="S315" i="37"/>
  <c r="S314" i="37" s="1"/>
  <c r="S315" i="31"/>
  <c r="S315" i="2"/>
  <c r="S315" i="35"/>
  <c r="S315" i="38"/>
  <c r="S314" i="38" s="1"/>
  <c r="S315" i="32"/>
  <c r="S314" i="32" s="1"/>
  <c r="S315" i="36"/>
  <c r="S315" i="34"/>
  <c r="S315" i="33"/>
  <c r="S315" i="30"/>
  <c r="S314" i="30" s="1"/>
  <c r="S315" i="40"/>
  <c r="S315" i="39"/>
  <c r="S301" i="38"/>
  <c r="S301" i="35"/>
  <c r="S301" i="36"/>
  <c r="S300" i="36" s="1"/>
  <c r="S301" i="33"/>
  <c r="S301" i="40"/>
  <c r="S301" i="31"/>
  <c r="S301" i="32"/>
  <c r="S301" i="2"/>
  <c r="S301" i="37"/>
  <c r="S301" i="39"/>
  <c r="S301" i="34"/>
  <c r="S301" i="30"/>
  <c r="S300" i="30" s="1"/>
  <c r="M317" i="39"/>
  <c r="M316" i="39" s="1"/>
  <c r="M317" i="31"/>
  <c r="M316" i="31" s="1"/>
  <c r="M317" i="40"/>
  <c r="M316" i="40" s="1"/>
  <c r="M317" i="34"/>
  <c r="M316" i="34" s="1"/>
  <c r="M317" i="33"/>
  <c r="M316" i="33" s="1"/>
  <c r="M317" i="32"/>
  <c r="M316" i="32" s="1"/>
  <c r="M317" i="37"/>
  <c r="M316" i="37" s="1"/>
  <c r="M317" i="2"/>
  <c r="M316" i="2" s="1"/>
  <c r="M317" i="35"/>
  <c r="M316" i="35" s="1"/>
  <c r="M317" i="30"/>
  <c r="M316" i="30" s="1"/>
  <c r="M317" i="38"/>
  <c r="M316" i="38" s="1"/>
  <c r="M317" i="36"/>
  <c r="M316" i="36" s="1"/>
  <c r="M311" i="32"/>
  <c r="M311" i="33"/>
  <c r="M311" i="36"/>
  <c r="M311" i="34"/>
  <c r="M311" i="30"/>
  <c r="M310" i="30" s="1"/>
  <c r="M311" i="31"/>
  <c r="M310" i="31" s="1"/>
  <c r="M311" i="37"/>
  <c r="M311" i="35"/>
  <c r="M310" i="35" s="1"/>
  <c r="M311" i="38"/>
  <c r="M311" i="2"/>
  <c r="M310" i="2" s="1"/>
  <c r="M311" i="39"/>
  <c r="M310" i="39" s="1"/>
  <c r="M311" i="40"/>
  <c r="M327" i="33"/>
  <c r="M327" i="40"/>
  <c r="M327" i="30"/>
  <c r="M326" i="30" s="1"/>
  <c r="M327" i="31"/>
  <c r="M326" i="31" s="1"/>
  <c r="M327" i="36"/>
  <c r="M326" i="36" s="1"/>
  <c r="M327" i="32"/>
  <c r="M327" i="34"/>
  <c r="M327" i="38"/>
  <c r="M326" i="38" s="1"/>
  <c r="M327" i="35"/>
  <c r="M326" i="35" s="1"/>
  <c r="M327" i="37"/>
  <c r="M326" i="37" s="1"/>
  <c r="M327" i="39"/>
  <c r="M326" i="39" s="1"/>
  <c r="M327" i="2"/>
  <c r="M326" i="2" s="1"/>
  <c r="Q323" i="33"/>
  <c r="Q323" i="30"/>
  <c r="Q323" i="32"/>
  <c r="Q323" i="35"/>
  <c r="Q323" i="38"/>
  <c r="Q323" i="36"/>
  <c r="Q323" i="2"/>
  <c r="Q322" i="2" s="1"/>
  <c r="Q323" i="31"/>
  <c r="Q322" i="31" s="1"/>
  <c r="Q323" i="37"/>
  <c r="Q322" i="37" s="1"/>
  <c r="Q323" i="39"/>
  <c r="Q322" i="39" s="1"/>
  <c r="Q323" i="40"/>
  <c r="Q322" i="40" s="1"/>
  <c r="Q323" i="34"/>
  <c r="Q322" i="34" s="1"/>
  <c r="Q311" i="38"/>
  <c r="Q311" i="31"/>
  <c r="Q310" i="31" s="1"/>
  <c r="Q311" i="39"/>
  <c r="Q310" i="39" s="1"/>
  <c r="Q311" i="30"/>
  <c r="Q310" i="30" s="1"/>
  <c r="Q311" i="33"/>
  <c r="Q310" i="33" s="1"/>
  <c r="Q311" i="37"/>
  <c r="Q311" i="36"/>
  <c r="Q311" i="32"/>
  <c r="Q310" i="32" s="1"/>
  <c r="Q311" i="2"/>
  <c r="Q310" i="2" s="1"/>
  <c r="Q311" i="40"/>
  <c r="Q310" i="40" s="1"/>
  <c r="Q311" i="34"/>
  <c r="Q310" i="34" s="1"/>
  <c r="Q311" i="35"/>
  <c r="Q310" i="35" s="1"/>
  <c r="K317" i="37"/>
  <c r="K317" i="40"/>
  <c r="K317" i="38"/>
  <c r="K316" i="38" s="1"/>
  <c r="K317" i="36"/>
  <c r="K316" i="36" s="1"/>
  <c r="K317" i="31"/>
  <c r="K316" i="31" s="1"/>
  <c r="K317" i="39"/>
  <c r="K316" i="39" s="1"/>
  <c r="K317" i="32"/>
  <c r="K316" i="32" s="1"/>
  <c r="K317" i="33"/>
  <c r="K316" i="33" s="1"/>
  <c r="K317" i="2"/>
  <c r="K316" i="2" s="1"/>
  <c r="K317" i="30"/>
  <c r="K316" i="30" s="1"/>
  <c r="K317" i="34"/>
  <c r="K316" i="34" s="1"/>
  <c r="K317" i="35"/>
  <c r="K316" i="35" s="1"/>
  <c r="K309" i="2"/>
  <c r="K309" i="34"/>
  <c r="K309" i="32"/>
  <c r="K309" i="31"/>
  <c r="K309" i="39"/>
  <c r="K309" i="40"/>
  <c r="K309" i="35"/>
  <c r="K309" i="30"/>
  <c r="K309" i="38"/>
  <c r="K309" i="33"/>
  <c r="K309" i="36"/>
  <c r="K309" i="37"/>
  <c r="O327" i="32"/>
  <c r="O327" i="33"/>
  <c r="O327" i="39"/>
  <c r="O326" i="39" s="1"/>
  <c r="O327" i="31"/>
  <c r="O326" i="31" s="1"/>
  <c r="O327" i="36"/>
  <c r="O327" i="2"/>
  <c r="O326" i="2" s="1"/>
  <c r="O327" i="35"/>
  <c r="O326" i="35" s="1"/>
  <c r="O327" i="30"/>
  <c r="O326" i="30" s="1"/>
  <c r="O327" i="34"/>
  <c r="O326" i="34" s="1"/>
  <c r="O327" i="37"/>
  <c r="O327" i="38"/>
  <c r="O327" i="40"/>
  <c r="O305" i="37"/>
  <c r="O305" i="34"/>
  <c r="O305" i="30"/>
  <c r="O305" i="31"/>
  <c r="O305" i="32"/>
  <c r="O304" i="32" s="1"/>
  <c r="O305" i="2"/>
  <c r="O305" i="40"/>
  <c r="O305" i="38"/>
  <c r="O305" i="33"/>
  <c r="O305" i="36"/>
  <c r="O305" i="35"/>
  <c r="O305" i="39"/>
  <c r="P333" i="37"/>
  <c r="P332" i="37" s="1"/>
  <c r="P333" i="34"/>
  <c r="P332" i="34" s="1"/>
  <c r="P333" i="33"/>
  <c r="P332" i="33" s="1"/>
  <c r="P333" i="30"/>
  <c r="P332" i="30" s="1"/>
  <c r="P333" i="39"/>
  <c r="P332" i="39" s="1"/>
  <c r="P333" i="2"/>
  <c r="P332" i="2" s="1"/>
  <c r="P333" i="38"/>
  <c r="P332" i="38" s="1"/>
  <c r="P333" i="40"/>
  <c r="P332" i="40" s="1"/>
  <c r="P333" i="36"/>
  <c r="P332" i="36" s="1"/>
  <c r="P333" i="32"/>
  <c r="P332" i="32" s="1"/>
  <c r="P333" i="31"/>
  <c r="P332" i="31" s="1"/>
  <c r="P333" i="35"/>
  <c r="P332" i="35" s="1"/>
  <c r="P321" i="36"/>
  <c r="P320" i="36" s="1"/>
  <c r="P321" i="2"/>
  <c r="P321" i="35"/>
  <c r="P320" i="35" s="1"/>
  <c r="P321" i="31"/>
  <c r="P321" i="32"/>
  <c r="P321" i="34"/>
  <c r="P320" i="34" s="1"/>
  <c r="P321" i="37"/>
  <c r="P321" i="33"/>
  <c r="P320" i="33" s="1"/>
  <c r="P321" i="30"/>
  <c r="P321" i="40"/>
  <c r="P321" i="38"/>
  <c r="P321" i="39"/>
  <c r="P320" i="39" s="1"/>
  <c r="J327" i="30"/>
  <c r="J326" i="30" s="1"/>
  <c r="L208" i="44" s="1"/>
  <c r="J327" i="35"/>
  <c r="J326" i="35" s="1"/>
  <c r="Q208" i="44" s="1"/>
  <c r="J327" i="40"/>
  <c r="J327" i="2"/>
  <c r="J327" i="38"/>
  <c r="J327" i="31"/>
  <c r="J326" i="31" s="1"/>
  <c r="M208" i="44" s="1"/>
  <c r="J327" i="36"/>
  <c r="J327" i="39"/>
  <c r="J326" i="39" s="1"/>
  <c r="U208" i="44" s="1"/>
  <c r="J327" i="33"/>
  <c r="J327" i="37"/>
  <c r="J326" i="37" s="1"/>
  <c r="S208" i="44" s="1"/>
  <c r="J327" i="34"/>
  <c r="J326" i="34" s="1"/>
  <c r="P208" i="44" s="1"/>
  <c r="J327" i="32"/>
  <c r="P178" i="15"/>
  <c r="J307" i="36"/>
  <c r="J307" i="2"/>
  <c r="J307" i="30"/>
  <c r="J307" i="34"/>
  <c r="J307" i="39"/>
  <c r="J307" i="35"/>
  <c r="J306" i="35" s="1"/>
  <c r="Q198" i="44" s="1"/>
  <c r="I198" i="44" s="1"/>
  <c r="J307" i="32"/>
  <c r="J307" i="40"/>
  <c r="J307" i="37"/>
  <c r="J307" i="31"/>
  <c r="J307" i="33"/>
  <c r="J307" i="38"/>
  <c r="P168" i="15"/>
  <c r="N317" i="34"/>
  <c r="N316" i="34" s="1"/>
  <c r="N317" i="38"/>
  <c r="N316" i="38" s="1"/>
  <c r="N317" i="32"/>
  <c r="N316" i="32" s="1"/>
  <c r="N317" i="39"/>
  <c r="N316" i="39" s="1"/>
  <c r="N317" i="2"/>
  <c r="N316" i="2" s="1"/>
  <c r="N317" i="31"/>
  <c r="N316" i="31" s="1"/>
  <c r="N317" i="37"/>
  <c r="N316" i="37" s="1"/>
  <c r="N317" i="36"/>
  <c r="N316" i="36" s="1"/>
  <c r="N317" i="35"/>
  <c r="N316" i="35" s="1"/>
  <c r="N317" i="33"/>
  <c r="N316" i="33" s="1"/>
  <c r="N317" i="40"/>
  <c r="N316" i="40" s="1"/>
  <c r="N317" i="30"/>
  <c r="N316" i="30" s="1"/>
  <c r="N299" i="2"/>
  <c r="N299" i="33"/>
  <c r="N299" i="31"/>
  <c r="N299" i="36"/>
  <c r="N299" i="39"/>
  <c r="N298" i="39" s="1"/>
  <c r="N299" i="38"/>
  <c r="N298" i="38" s="1"/>
  <c r="N299" i="32"/>
  <c r="N298" i="32" s="1"/>
  <c r="N299" i="30"/>
  <c r="N298" i="30" s="1"/>
  <c r="N299" i="35"/>
  <c r="N299" i="34"/>
  <c r="N299" i="37"/>
  <c r="N299" i="40"/>
  <c r="N301" i="38"/>
  <c r="N301" i="36"/>
  <c r="N301" i="40"/>
  <c r="N301" i="31"/>
  <c r="N301" i="39"/>
  <c r="N300" i="39" s="1"/>
  <c r="N301" i="37"/>
  <c r="N301" i="2"/>
  <c r="N301" i="32"/>
  <c r="N301" i="35"/>
  <c r="N301" i="33"/>
  <c r="N301" i="34"/>
  <c r="N300" i="34" s="1"/>
  <c r="N301" i="30"/>
  <c r="R329" i="34"/>
  <c r="R328" i="34" s="1"/>
  <c r="R329" i="2"/>
  <c r="R328" i="2" s="1"/>
  <c r="R329" i="36"/>
  <c r="R328" i="36" s="1"/>
  <c r="R329" i="37"/>
  <c r="R328" i="37" s="1"/>
  <c r="R329" i="38"/>
  <c r="R328" i="38" s="1"/>
  <c r="R329" i="32"/>
  <c r="R328" i="32" s="1"/>
  <c r="R329" i="30"/>
  <c r="R328" i="30" s="1"/>
  <c r="R329" i="39"/>
  <c r="R328" i="39" s="1"/>
  <c r="R329" i="31"/>
  <c r="R328" i="31" s="1"/>
  <c r="R329" i="40"/>
  <c r="R328" i="40" s="1"/>
  <c r="R329" i="35"/>
  <c r="R328" i="35" s="1"/>
  <c r="R329" i="33"/>
  <c r="R328" i="33" s="1"/>
  <c r="R333" i="38"/>
  <c r="R333" i="32"/>
  <c r="R332" i="32" s="1"/>
  <c r="R333" i="33"/>
  <c r="R332" i="33" s="1"/>
  <c r="R333" i="37"/>
  <c r="R333" i="40"/>
  <c r="R332" i="40" s="1"/>
  <c r="R333" i="31"/>
  <c r="R333" i="36"/>
  <c r="R332" i="36" s="1"/>
  <c r="R333" i="2"/>
  <c r="R332" i="2" s="1"/>
  <c r="R333" i="39"/>
  <c r="R332" i="39" s="1"/>
  <c r="R333" i="35"/>
  <c r="R332" i="35" s="1"/>
  <c r="R333" i="34"/>
  <c r="R332" i="34" s="1"/>
  <c r="R333" i="30"/>
  <c r="R332" i="30" s="1"/>
  <c r="L329" i="33"/>
  <c r="L328" i="33" s="1"/>
  <c r="L329" i="31"/>
  <c r="L329" i="39"/>
  <c r="L329" i="34"/>
  <c r="L329" i="32"/>
  <c r="L329" i="35"/>
  <c r="L329" i="36"/>
  <c r="L328" i="36" s="1"/>
  <c r="L329" i="37"/>
  <c r="L329" i="40"/>
  <c r="L329" i="2"/>
  <c r="L329" i="38"/>
  <c r="L328" i="38" s="1"/>
  <c r="L329" i="30"/>
  <c r="L331" i="2"/>
  <c r="L330" i="2" s="1"/>
  <c r="L331" i="32"/>
  <c r="L331" i="39"/>
  <c r="L331" i="33"/>
  <c r="L331" i="36"/>
  <c r="L331" i="37"/>
  <c r="L330" i="37" s="1"/>
  <c r="L331" i="31"/>
  <c r="L331" i="34"/>
  <c r="L331" i="35"/>
  <c r="L331" i="30"/>
  <c r="L331" i="38"/>
  <c r="L330" i="38" s="1"/>
  <c r="L331" i="40"/>
  <c r="L330" i="40" s="1"/>
  <c r="S319" i="36"/>
  <c r="S319" i="37"/>
  <c r="S319" i="38"/>
  <c r="S318" i="38" s="1"/>
  <c r="S319" i="2"/>
  <c r="S318" i="2" s="1"/>
  <c r="S319" i="33"/>
  <c r="S319" i="39"/>
  <c r="S318" i="39" s="1"/>
  <c r="S319" i="32"/>
  <c r="S319" i="30"/>
  <c r="S318" i="30" s="1"/>
  <c r="S319" i="31"/>
  <c r="S318" i="31" s="1"/>
  <c r="S319" i="40"/>
  <c r="S319" i="35"/>
  <c r="S318" i="35" s="1"/>
  <c r="S319" i="34"/>
  <c r="S318" i="34" s="1"/>
  <c r="S327" i="33"/>
  <c r="S327" i="36"/>
  <c r="S327" i="32"/>
  <c r="S327" i="40"/>
  <c r="S327" i="30"/>
  <c r="S326" i="30" s="1"/>
  <c r="S327" i="2"/>
  <c r="S327" i="39"/>
  <c r="S326" i="39" s="1"/>
  <c r="S327" i="34"/>
  <c r="S327" i="35"/>
  <c r="S326" i="35" s="1"/>
  <c r="S327" i="38"/>
  <c r="S326" i="38" s="1"/>
  <c r="S327" i="37"/>
  <c r="S327" i="31"/>
  <c r="S326" i="31" s="1"/>
  <c r="M299" i="36"/>
  <c r="M298" i="36" s="1"/>
  <c r="M299" i="30"/>
  <c r="M298" i="30" s="1"/>
  <c r="M299" i="34"/>
  <c r="M298" i="34" s="1"/>
  <c r="M299" i="39"/>
  <c r="M298" i="39" s="1"/>
  <c r="M299" i="37"/>
  <c r="M298" i="37" s="1"/>
  <c r="M299" i="32"/>
  <c r="M298" i="32" s="1"/>
  <c r="M299" i="31"/>
  <c r="M298" i="31" s="1"/>
  <c r="M299" i="40"/>
  <c r="M298" i="40" s="1"/>
  <c r="M299" i="33"/>
  <c r="M298" i="33" s="1"/>
  <c r="M299" i="2"/>
  <c r="M298" i="2" s="1"/>
  <c r="M299" i="38"/>
  <c r="M298" i="38" s="1"/>
  <c r="M299" i="35"/>
  <c r="M298" i="35" s="1"/>
  <c r="M309" i="39"/>
  <c r="M309" i="38"/>
  <c r="M309" i="33"/>
  <c r="M309" i="34"/>
  <c r="M309" i="2"/>
  <c r="M309" i="36"/>
  <c r="M309" i="32"/>
  <c r="M309" i="35"/>
  <c r="M309" i="30"/>
  <c r="M309" i="40"/>
  <c r="M309" i="31"/>
  <c r="M309" i="37"/>
  <c r="Q315" i="33"/>
  <c r="Q315" i="2"/>
  <c r="Q314" i="2" s="1"/>
  <c r="Q315" i="40"/>
  <c r="Q315" i="32"/>
  <c r="Q315" i="36"/>
  <c r="Q315" i="31"/>
  <c r="Q315" i="38"/>
  <c r="Q314" i="38" s="1"/>
  <c r="Q315" i="34"/>
  <c r="Q315" i="30"/>
  <c r="Q314" i="30" s="1"/>
  <c r="Q315" i="37"/>
  <c r="Q314" i="37" s="1"/>
  <c r="Q315" i="35"/>
  <c r="Q314" i="35" s="1"/>
  <c r="Q315" i="39"/>
  <c r="Q314" i="39" s="1"/>
  <c r="Q329" i="38"/>
  <c r="Q329" i="40"/>
  <c r="Q329" i="37"/>
  <c r="Q329" i="33"/>
  <c r="Q328" i="33" s="1"/>
  <c r="Q329" i="2"/>
  <c r="Q329" i="36"/>
  <c r="Q328" i="36" s="1"/>
  <c r="Q329" i="30"/>
  <c r="Q329" i="39"/>
  <c r="Q329" i="32"/>
  <c r="Q329" i="35"/>
  <c r="Q329" i="31"/>
  <c r="Q329" i="34"/>
  <c r="Q328" i="34" s="1"/>
  <c r="K331" i="36"/>
  <c r="K331" i="38"/>
  <c r="K330" i="38" s="1"/>
  <c r="K331" i="34"/>
  <c r="K331" i="35"/>
  <c r="K331" i="31"/>
  <c r="K331" i="39"/>
  <c r="K331" i="37"/>
  <c r="K331" i="30"/>
  <c r="K331" i="32"/>
  <c r="K330" i="32" s="1"/>
  <c r="K331" i="33"/>
  <c r="K331" i="40"/>
  <c r="K330" i="40" s="1"/>
  <c r="K331" i="2"/>
  <c r="K330" i="2" s="1"/>
  <c r="K303" i="38"/>
  <c r="K303" i="40"/>
  <c r="K303" i="31"/>
  <c r="K303" i="32"/>
  <c r="K303" i="30"/>
  <c r="K303" i="36"/>
  <c r="K303" i="34"/>
  <c r="K303" i="35"/>
  <c r="K303" i="33"/>
  <c r="K303" i="39"/>
  <c r="K303" i="2"/>
  <c r="K303" i="37"/>
  <c r="O299" i="33"/>
  <c r="O299" i="32"/>
  <c r="O299" i="31"/>
  <c r="O299" i="30"/>
  <c r="O298" i="30" s="1"/>
  <c r="O299" i="36"/>
  <c r="O299" i="40"/>
  <c r="O299" i="37"/>
  <c r="O298" i="37" s="1"/>
  <c r="O299" i="2"/>
  <c r="O298" i="2" s="1"/>
  <c r="O299" i="34"/>
  <c r="O299" i="35"/>
  <c r="O298" i="35" s="1"/>
  <c r="O299" i="38"/>
  <c r="O298" i="38" s="1"/>
  <c r="O299" i="39"/>
  <c r="O298" i="39" s="1"/>
  <c r="O329" i="30"/>
  <c r="O329" i="40"/>
  <c r="O329" i="33"/>
  <c r="O328" i="33" s="1"/>
  <c r="O329" i="32"/>
  <c r="O329" i="39"/>
  <c r="O329" i="31"/>
  <c r="O329" i="35"/>
  <c r="O328" i="35" s="1"/>
  <c r="O329" i="2"/>
  <c r="O329" i="36"/>
  <c r="O328" i="36" s="1"/>
  <c r="O329" i="37"/>
  <c r="O328" i="37" s="1"/>
  <c r="O329" i="34"/>
  <c r="O328" i="34" s="1"/>
  <c r="O329" i="38"/>
  <c r="O328" i="38" s="1"/>
  <c r="P301" i="2"/>
  <c r="P300" i="2" s="1"/>
  <c r="P301" i="37"/>
  <c r="P300" i="37" s="1"/>
  <c r="P301" i="32"/>
  <c r="P300" i="32" s="1"/>
  <c r="P301" i="39"/>
  <c r="P300" i="39" s="1"/>
  <c r="P301" i="38"/>
  <c r="P300" i="38" s="1"/>
  <c r="P301" i="34"/>
  <c r="P300" i="34" s="1"/>
  <c r="P301" i="36"/>
  <c r="P300" i="36" s="1"/>
  <c r="P301" i="31"/>
  <c r="P300" i="31" s="1"/>
  <c r="P301" i="40"/>
  <c r="P300" i="40" s="1"/>
  <c r="P301" i="35"/>
  <c r="P300" i="35" s="1"/>
  <c r="P301" i="30"/>
  <c r="P300" i="30" s="1"/>
  <c r="P301" i="33"/>
  <c r="P300" i="33" s="1"/>
  <c r="P323" i="33"/>
  <c r="P323" i="2"/>
  <c r="P322" i="2" s="1"/>
  <c r="P323" i="34"/>
  <c r="P323" i="30"/>
  <c r="P323" i="38"/>
  <c r="P322" i="38" s="1"/>
  <c r="P323" i="37"/>
  <c r="P322" i="37" s="1"/>
  <c r="P323" i="31"/>
  <c r="P323" i="36"/>
  <c r="P323" i="35"/>
  <c r="P322" i="35" s="1"/>
  <c r="P323" i="40"/>
  <c r="P323" i="32"/>
  <c r="P323" i="39"/>
  <c r="J331" i="33"/>
  <c r="J330" i="33" s="1"/>
  <c r="O210" i="44" s="1"/>
  <c r="J331" i="38"/>
  <c r="J330" i="38" s="1"/>
  <c r="T210" i="44" s="1"/>
  <c r="J331" i="30"/>
  <c r="J330" i="30" s="1"/>
  <c r="L210" i="44" s="1"/>
  <c r="J331" i="35"/>
  <c r="J330" i="35" s="1"/>
  <c r="Q210" i="44" s="1"/>
  <c r="J331" i="34"/>
  <c r="J330" i="34" s="1"/>
  <c r="P210" i="44" s="1"/>
  <c r="J331" i="39"/>
  <c r="J330" i="39" s="1"/>
  <c r="U210" i="44" s="1"/>
  <c r="J331" i="31"/>
  <c r="J330" i="31" s="1"/>
  <c r="M210" i="44" s="1"/>
  <c r="J331" i="37"/>
  <c r="J330" i="37" s="1"/>
  <c r="S210" i="44" s="1"/>
  <c r="J331" i="32"/>
  <c r="J330" i="32" s="1"/>
  <c r="N210" i="44" s="1"/>
  <c r="J331" i="36"/>
  <c r="J330" i="36" s="1"/>
  <c r="R210" i="44" s="1"/>
  <c r="J331" i="2"/>
  <c r="J330" i="2" s="1"/>
  <c r="K210" i="44" s="1"/>
  <c r="J331" i="40"/>
  <c r="J330" i="40" s="1"/>
  <c r="V210" i="44" s="1"/>
  <c r="P180" i="15"/>
  <c r="J309" i="37"/>
  <c r="J309" i="38"/>
  <c r="J309" i="31"/>
  <c r="J309" i="2"/>
  <c r="J309" i="35"/>
  <c r="J309" i="34"/>
  <c r="J309" i="30"/>
  <c r="J309" i="40"/>
  <c r="J309" i="36"/>
  <c r="J308" i="36" s="1"/>
  <c r="R199" i="44" s="1"/>
  <c r="J309" i="32"/>
  <c r="J309" i="33"/>
  <c r="J309" i="39"/>
  <c r="J308" i="39" s="1"/>
  <c r="U199" i="44" s="1"/>
  <c r="P169" i="15"/>
  <c r="J301" i="40"/>
  <c r="J301" i="34"/>
  <c r="J301" i="2"/>
  <c r="J301" i="38"/>
  <c r="J301" i="37"/>
  <c r="J301" i="33"/>
  <c r="J301" i="36"/>
  <c r="J301" i="31"/>
  <c r="J301" i="32"/>
  <c r="J301" i="35"/>
  <c r="J300" i="35" s="1"/>
  <c r="J301" i="30"/>
  <c r="J301" i="39"/>
  <c r="J300" i="39" s="1"/>
  <c r="P165" i="15"/>
  <c r="N329" i="36"/>
  <c r="N328" i="36" s="1"/>
  <c r="N329" i="33"/>
  <c r="N328" i="33" s="1"/>
  <c r="N329" i="30"/>
  <c r="N328" i="30" s="1"/>
  <c r="N329" i="31"/>
  <c r="N328" i="31" s="1"/>
  <c r="N329" i="34"/>
  <c r="N328" i="34" s="1"/>
  <c r="N329" i="35"/>
  <c r="N328" i="35" s="1"/>
  <c r="N329" i="38"/>
  <c r="N328" i="38" s="1"/>
  <c r="N329" i="2"/>
  <c r="N328" i="2" s="1"/>
  <c r="N329" i="32"/>
  <c r="N328" i="32" s="1"/>
  <c r="N329" i="37"/>
  <c r="N328" i="37" s="1"/>
  <c r="N329" i="40"/>
  <c r="N328" i="40" s="1"/>
  <c r="N329" i="39"/>
  <c r="N328" i="39" s="1"/>
  <c r="N311" i="40"/>
  <c r="N311" i="30"/>
  <c r="N310" i="30" s="1"/>
  <c r="N311" i="33"/>
  <c r="N311" i="2"/>
  <c r="N311" i="32"/>
  <c r="N311" i="39"/>
  <c r="N310" i="39" s="1"/>
  <c r="N311" i="34"/>
  <c r="N311" i="38"/>
  <c r="N311" i="31"/>
  <c r="N310" i="31" s="1"/>
  <c r="N311" i="37"/>
  <c r="N311" i="36"/>
  <c r="N310" i="36" s="1"/>
  <c r="N311" i="35"/>
  <c r="N310" i="35" s="1"/>
  <c r="N325" i="30"/>
  <c r="N325" i="34"/>
  <c r="N325" i="38"/>
  <c r="N325" i="39"/>
  <c r="N325" i="36"/>
  <c r="N325" i="31"/>
  <c r="N325" i="2"/>
  <c r="N325" i="40"/>
  <c r="N324" i="40" s="1"/>
  <c r="N325" i="32"/>
  <c r="N324" i="32" s="1"/>
  <c r="N325" i="33"/>
  <c r="N324" i="33" s="1"/>
  <c r="N325" i="37"/>
  <c r="N324" i="37" s="1"/>
  <c r="N325" i="35"/>
  <c r="N324" i="35" s="1"/>
  <c r="R307" i="37"/>
  <c r="R306" i="37" s="1"/>
  <c r="R307" i="40"/>
  <c r="R306" i="40" s="1"/>
  <c r="R307" i="30"/>
  <c r="R306" i="30" s="1"/>
  <c r="R307" i="36"/>
  <c r="R306" i="36" s="1"/>
  <c r="R307" i="2"/>
  <c r="R306" i="2" s="1"/>
  <c r="R307" i="35"/>
  <c r="R306" i="35" s="1"/>
  <c r="R307" i="38"/>
  <c r="R306" i="38" s="1"/>
  <c r="R307" i="32"/>
  <c r="R306" i="32" s="1"/>
  <c r="R307" i="39"/>
  <c r="R306" i="39" s="1"/>
  <c r="R307" i="31"/>
  <c r="R306" i="31" s="1"/>
  <c r="R307" i="34"/>
  <c r="R306" i="34" s="1"/>
  <c r="R307" i="33"/>
  <c r="R306" i="33" s="1"/>
  <c r="R309" i="34"/>
  <c r="R309" i="30"/>
  <c r="R309" i="39"/>
  <c r="R309" i="38"/>
  <c r="R309" i="31"/>
  <c r="R309" i="2"/>
  <c r="R309" i="37"/>
  <c r="R309" i="40"/>
  <c r="R309" i="32"/>
  <c r="R309" i="36"/>
  <c r="R309" i="35"/>
  <c r="R309" i="33"/>
  <c r="L325" i="30"/>
  <c r="L324" i="30" s="1"/>
  <c r="L325" i="35"/>
  <c r="L324" i="35" s="1"/>
  <c r="L325" i="37"/>
  <c r="L324" i="37" s="1"/>
  <c r="L325" i="34"/>
  <c r="L324" i="34" s="1"/>
  <c r="L325" i="33"/>
  <c r="L324" i="33" s="1"/>
  <c r="L325" i="40"/>
  <c r="L324" i="40" s="1"/>
  <c r="L325" i="39"/>
  <c r="L324" i="39" s="1"/>
  <c r="L325" i="31"/>
  <c r="L324" i="31" s="1"/>
  <c r="L325" i="38"/>
  <c r="L324" i="38" s="1"/>
  <c r="L325" i="2"/>
  <c r="L324" i="2" s="1"/>
  <c r="L325" i="36"/>
  <c r="L324" i="36" s="1"/>
  <c r="L325" i="32"/>
  <c r="L324" i="32" s="1"/>
  <c r="L311" i="31"/>
  <c r="L310" i="31" s="1"/>
  <c r="L311" i="34"/>
  <c r="L310" i="34" s="1"/>
  <c r="L311" i="35"/>
  <c r="L311" i="32"/>
  <c r="L311" i="40"/>
  <c r="L311" i="30"/>
  <c r="L310" i="30" s="1"/>
  <c r="L311" i="38"/>
  <c r="L310" i="38" s="1"/>
  <c r="L311" i="37"/>
  <c r="L311" i="39"/>
  <c r="L310" i="39" s="1"/>
  <c r="L311" i="36"/>
  <c r="L311" i="2"/>
  <c r="L311" i="33"/>
  <c r="L333" i="35"/>
  <c r="L333" i="34"/>
  <c r="L333" i="33"/>
  <c r="L332" i="33" s="1"/>
  <c r="L333" i="37"/>
  <c r="L333" i="38"/>
  <c r="L333" i="2"/>
  <c r="L333" i="39"/>
  <c r="L333" i="36"/>
  <c r="L333" i="31"/>
  <c r="L332" i="31" s="1"/>
  <c r="L333" i="40"/>
  <c r="L332" i="40" s="1"/>
  <c r="L333" i="30"/>
  <c r="L332" i="30" s="1"/>
  <c r="L333" i="32"/>
  <c r="L332" i="32" s="1"/>
  <c r="S325" i="34"/>
  <c r="S325" i="2"/>
  <c r="S324" i="2" s="1"/>
  <c r="S325" i="33"/>
  <c r="S324" i="33" s="1"/>
  <c r="S325" i="36"/>
  <c r="S325" i="37"/>
  <c r="S325" i="39"/>
  <c r="S325" i="31"/>
  <c r="S325" i="35"/>
  <c r="S325" i="32"/>
  <c r="S325" i="40"/>
  <c r="S324" i="40" s="1"/>
  <c r="S325" i="30"/>
  <c r="S325" i="38"/>
  <c r="S313" i="40"/>
  <c r="S313" i="36"/>
  <c r="S313" i="30"/>
  <c r="S312" i="30" s="1"/>
  <c r="S313" i="39"/>
  <c r="S313" i="31"/>
  <c r="S313" i="32"/>
  <c r="S313" i="2"/>
  <c r="S313" i="38"/>
  <c r="S313" i="35"/>
  <c r="S313" i="33"/>
  <c r="S313" i="34"/>
  <c r="S313" i="37"/>
  <c r="S67" i="44"/>
  <c r="I67" i="44" s="1"/>
  <c r="F58" i="61" s="1"/>
  <c r="M325" i="39"/>
  <c r="M324" i="39" s="1"/>
  <c r="M325" i="40"/>
  <c r="M324" i="40" s="1"/>
  <c r="M325" i="32"/>
  <c r="M324" i="32" s="1"/>
  <c r="M325" i="33"/>
  <c r="M324" i="33" s="1"/>
  <c r="M325" i="30"/>
  <c r="M324" i="30" s="1"/>
  <c r="M325" i="2"/>
  <c r="M324" i="2" s="1"/>
  <c r="M325" i="38"/>
  <c r="M324" i="38" s="1"/>
  <c r="M325" i="34"/>
  <c r="M324" i="34" s="1"/>
  <c r="M325" i="37"/>
  <c r="M324" i="37" s="1"/>
  <c r="M325" i="36"/>
  <c r="M324" i="36" s="1"/>
  <c r="M325" i="35"/>
  <c r="M324" i="35" s="1"/>
  <c r="M325" i="31"/>
  <c r="M324" i="31" s="1"/>
  <c r="M303" i="32"/>
  <c r="M303" i="38"/>
  <c r="M303" i="35"/>
  <c r="M303" i="39"/>
  <c r="M303" i="2"/>
  <c r="M303" i="34"/>
  <c r="M303" i="36"/>
  <c r="M303" i="37"/>
  <c r="M303" i="31"/>
  <c r="M303" i="30"/>
  <c r="M303" i="40"/>
  <c r="M303" i="33"/>
  <c r="Q299" i="2"/>
  <c r="Q299" i="32"/>
  <c r="Q299" i="30"/>
  <c r="Q299" i="37"/>
  <c r="Q299" i="33"/>
  <c r="Q299" i="39"/>
  <c r="Q299" i="36"/>
  <c r="Q299" i="34"/>
  <c r="Q299" i="40"/>
  <c r="Q299" i="35"/>
  <c r="Q299" i="38"/>
  <c r="Q298" i="38" s="1"/>
  <c r="Q299" i="31"/>
  <c r="Q301" i="2"/>
  <c r="Q301" i="36"/>
  <c r="Q301" i="30"/>
  <c r="Q301" i="32"/>
  <c r="Q301" i="33"/>
  <c r="Q301" i="34"/>
  <c r="Q301" i="40"/>
  <c r="Q301" i="39"/>
  <c r="Q301" i="38"/>
  <c r="Q301" i="35"/>
  <c r="Q300" i="35" s="1"/>
  <c r="Q301" i="31"/>
  <c r="Q300" i="31" s="1"/>
  <c r="Q301" i="37"/>
  <c r="Q300" i="37" s="1"/>
  <c r="K305" i="31"/>
  <c r="K305" i="33"/>
  <c r="K305" i="37"/>
  <c r="K305" i="30"/>
  <c r="K305" i="39"/>
  <c r="K304" i="39" s="1"/>
  <c r="K305" i="36"/>
  <c r="K305" i="34"/>
  <c r="K305" i="35"/>
  <c r="K305" i="32"/>
  <c r="K305" i="38"/>
  <c r="K305" i="40"/>
  <c r="K305" i="2"/>
  <c r="K313" i="32"/>
  <c r="K313" i="31"/>
  <c r="K313" i="34"/>
  <c r="K313" i="2"/>
  <c r="K313" i="40"/>
  <c r="K313" i="36"/>
  <c r="K313" i="38"/>
  <c r="K313" i="33"/>
  <c r="K313" i="35"/>
  <c r="K313" i="37"/>
  <c r="K313" i="30"/>
  <c r="K312" i="30" s="1"/>
  <c r="K313" i="39"/>
  <c r="K312" i="39" s="1"/>
  <c r="O307" i="37"/>
  <c r="O307" i="2"/>
  <c r="O306" i="2" s="1"/>
  <c r="O307" i="30"/>
  <c r="O307" i="38"/>
  <c r="O306" i="38" s="1"/>
  <c r="O307" i="40"/>
  <c r="O306" i="40" s="1"/>
  <c r="O307" i="35"/>
  <c r="O307" i="31"/>
  <c r="O307" i="33"/>
  <c r="O307" i="36"/>
  <c r="O307" i="32"/>
  <c r="O307" i="34"/>
  <c r="O307" i="39"/>
  <c r="O317" i="31"/>
  <c r="O317" i="34"/>
  <c r="O317" i="30"/>
  <c r="O317" i="33"/>
  <c r="O317" i="37"/>
  <c r="O317" i="39"/>
  <c r="O317" i="36"/>
  <c r="O317" i="32"/>
  <c r="O317" i="35"/>
  <c r="O317" i="38"/>
  <c r="O317" i="40"/>
  <c r="O317" i="2"/>
  <c r="P327" i="35"/>
  <c r="P326" i="35" s="1"/>
  <c r="P327" i="34"/>
  <c r="P326" i="34" s="1"/>
  <c r="P327" i="36"/>
  <c r="P326" i="36" s="1"/>
  <c r="P327" i="37"/>
  <c r="P326" i="37" s="1"/>
  <c r="P327" i="32"/>
  <c r="P326" i="32" s="1"/>
  <c r="P327" i="40"/>
  <c r="P326" i="40" s="1"/>
  <c r="P327" i="2"/>
  <c r="P326" i="2" s="1"/>
  <c r="P327" i="39"/>
  <c r="P326" i="39" s="1"/>
  <c r="P327" i="31"/>
  <c r="P326" i="31" s="1"/>
  <c r="P327" i="30"/>
  <c r="P326" i="30" s="1"/>
  <c r="P327" i="33"/>
  <c r="P326" i="33" s="1"/>
  <c r="P327" i="38"/>
  <c r="P326" i="38" s="1"/>
  <c r="P309" i="37"/>
  <c r="P309" i="32"/>
  <c r="P309" i="36"/>
  <c r="P309" i="40"/>
  <c r="P309" i="30"/>
  <c r="P309" i="31"/>
  <c r="P309" i="38"/>
  <c r="P309" i="35"/>
  <c r="P309" i="33"/>
  <c r="P309" i="39"/>
  <c r="P309" i="34"/>
  <c r="P309" i="2"/>
  <c r="J305" i="2"/>
  <c r="J304" i="2" s="1"/>
  <c r="J305" i="30"/>
  <c r="J304" i="30" s="1"/>
  <c r="J305" i="32"/>
  <c r="J304" i="32" s="1"/>
  <c r="J305" i="39"/>
  <c r="J304" i="39" s="1"/>
  <c r="U197" i="44" s="1"/>
  <c r="J305" i="33"/>
  <c r="J304" i="33" s="1"/>
  <c r="J305" i="35"/>
  <c r="J304" i="35" s="1"/>
  <c r="Q197" i="44" s="1"/>
  <c r="P167" i="15"/>
  <c r="J305" i="34"/>
  <c r="J304" i="34" s="1"/>
  <c r="J305" i="36"/>
  <c r="J304" i="36" s="1"/>
  <c r="J305" i="40"/>
  <c r="J304" i="40" s="1"/>
  <c r="J305" i="31"/>
  <c r="J304" i="31" s="1"/>
  <c r="J305" i="38"/>
  <c r="J304" i="38" s="1"/>
  <c r="J305" i="37"/>
  <c r="J304" i="37" s="1"/>
  <c r="J325" i="32"/>
  <c r="J324" i="32" s="1"/>
  <c r="N207" i="44" s="1"/>
  <c r="J325" i="31"/>
  <c r="J324" i="31" s="1"/>
  <c r="M207" i="44" s="1"/>
  <c r="J325" i="35"/>
  <c r="J325" i="37"/>
  <c r="J325" i="38"/>
  <c r="J325" i="39"/>
  <c r="J324" i="39" s="1"/>
  <c r="U207" i="44" s="1"/>
  <c r="J325" i="40"/>
  <c r="J324" i="40" s="1"/>
  <c r="V207" i="44" s="1"/>
  <c r="J325" i="30"/>
  <c r="J324" i="30" s="1"/>
  <c r="L207" i="44" s="1"/>
  <c r="J325" i="33"/>
  <c r="J324" i="33" s="1"/>
  <c r="O207" i="44" s="1"/>
  <c r="J325" i="34"/>
  <c r="J324" i="34" s="1"/>
  <c r="P207" i="44" s="1"/>
  <c r="J325" i="36"/>
  <c r="J324" i="36" s="1"/>
  <c r="R207" i="44" s="1"/>
  <c r="J325" i="2"/>
  <c r="J324" i="2" s="1"/>
  <c r="K207" i="44" s="1"/>
  <c r="P177" i="15"/>
  <c r="J319" i="2"/>
  <c r="J319" i="33"/>
  <c r="J319" i="32"/>
  <c r="J319" i="37"/>
  <c r="J319" i="34"/>
  <c r="J319" i="35"/>
  <c r="J318" i="35" s="1"/>
  <c r="Q204" i="44" s="1"/>
  <c r="J319" i="31"/>
  <c r="J318" i="31" s="1"/>
  <c r="M204" i="44" s="1"/>
  <c r="J319" i="38"/>
  <c r="J319" i="30"/>
  <c r="J318" i="30" s="1"/>
  <c r="L204" i="44" s="1"/>
  <c r="J319" i="36"/>
  <c r="J319" i="39"/>
  <c r="J318" i="39" s="1"/>
  <c r="U204" i="44" s="1"/>
  <c r="J319" i="40"/>
  <c r="P174" i="15"/>
  <c r="N315" i="40"/>
  <c r="N315" i="32"/>
  <c r="N314" i="32" s="1"/>
  <c r="N315" i="31"/>
  <c r="N315" i="37"/>
  <c r="N314" i="37" s="1"/>
  <c r="N315" i="33"/>
  <c r="N315" i="36"/>
  <c r="N315" i="34"/>
  <c r="N315" i="35"/>
  <c r="N314" i="35" s="1"/>
  <c r="N315" i="30"/>
  <c r="N314" i="30" s="1"/>
  <c r="N315" i="2"/>
  <c r="N314" i="2" s="1"/>
  <c r="N315" i="38"/>
  <c r="N314" i="38" s="1"/>
  <c r="N315" i="39"/>
  <c r="N303" i="2"/>
  <c r="N303" i="36"/>
  <c r="N303" i="38"/>
  <c r="N303" i="30"/>
  <c r="N303" i="35"/>
  <c r="N303" i="37"/>
  <c r="N303" i="31"/>
  <c r="N303" i="33"/>
  <c r="N303" i="39"/>
  <c r="N303" i="34"/>
  <c r="N303" i="40"/>
  <c r="N303" i="32"/>
  <c r="R317" i="40"/>
  <c r="R316" i="40" s="1"/>
  <c r="R317" i="38"/>
  <c r="R316" i="38" s="1"/>
  <c r="R317" i="35"/>
  <c r="R316" i="35" s="1"/>
  <c r="R317" i="2"/>
  <c r="R316" i="2" s="1"/>
  <c r="R317" i="30"/>
  <c r="R316" i="30" s="1"/>
  <c r="R317" i="33"/>
  <c r="R316" i="33" s="1"/>
  <c r="R317" i="34"/>
  <c r="R316" i="34" s="1"/>
  <c r="R317" i="32"/>
  <c r="R316" i="32" s="1"/>
  <c r="R317" i="36"/>
  <c r="R316" i="36" s="1"/>
  <c r="R317" i="31"/>
  <c r="R316" i="31" s="1"/>
  <c r="R317" i="37"/>
  <c r="R316" i="37" s="1"/>
  <c r="R317" i="39"/>
  <c r="R316" i="39" s="1"/>
  <c r="R299" i="35"/>
  <c r="R299" i="36"/>
  <c r="R299" i="34"/>
  <c r="R299" i="38"/>
  <c r="R298" i="38" s="1"/>
  <c r="R299" i="37"/>
  <c r="R298" i="37" s="1"/>
  <c r="R299" i="32"/>
  <c r="R298" i="32" s="1"/>
  <c r="R299" i="30"/>
  <c r="R298" i="30" s="1"/>
  <c r="R299" i="33"/>
  <c r="R298" i="33" s="1"/>
  <c r="R299" i="39"/>
  <c r="R298" i="39" s="1"/>
  <c r="R299" i="2"/>
  <c r="R298" i="2" s="1"/>
  <c r="R299" i="40"/>
  <c r="R299" i="31"/>
  <c r="R298" i="31" s="1"/>
  <c r="L303" i="2"/>
  <c r="L303" i="32"/>
  <c r="L302" i="32" s="1"/>
  <c r="L303" i="40"/>
  <c r="L303" i="36"/>
  <c r="L302" i="36" s="1"/>
  <c r="L303" i="33"/>
  <c r="L302" i="33" s="1"/>
  <c r="L303" i="30"/>
  <c r="L302" i="30" s="1"/>
  <c r="L303" i="37"/>
  <c r="L302" i="37" s="1"/>
  <c r="L303" i="38"/>
  <c r="L302" i="38" s="1"/>
  <c r="L303" i="31"/>
  <c r="L302" i="31" s="1"/>
  <c r="L303" i="39"/>
  <c r="L302" i="39" s="1"/>
  <c r="L303" i="34"/>
  <c r="L302" i="34" s="1"/>
  <c r="L303" i="35"/>
  <c r="L302" i="35" s="1"/>
  <c r="L323" i="2"/>
  <c r="L322" i="2" s="1"/>
  <c r="L323" i="34"/>
  <c r="L323" i="40"/>
  <c r="L323" i="36"/>
  <c r="L323" i="38"/>
  <c r="L322" i="38" s="1"/>
  <c r="L323" i="30"/>
  <c r="L323" i="31"/>
  <c r="L323" i="37"/>
  <c r="L322" i="37" s="1"/>
  <c r="L323" i="32"/>
  <c r="L322" i="32" s="1"/>
  <c r="L323" i="35"/>
  <c r="L322" i="35" s="1"/>
  <c r="L323" i="33"/>
  <c r="L322" i="33" s="1"/>
  <c r="L323" i="39"/>
  <c r="L322" i="39" s="1"/>
  <c r="L301" i="33"/>
  <c r="L301" i="30"/>
  <c r="L300" i="30" s="1"/>
  <c r="L301" i="37"/>
  <c r="L301" i="2"/>
  <c r="L301" i="39"/>
  <c r="L300" i="39" s="1"/>
  <c r="L301" i="35"/>
  <c r="L301" i="40"/>
  <c r="L300" i="40" s="1"/>
  <c r="L301" i="34"/>
  <c r="L300" i="34" s="1"/>
  <c r="L301" i="36"/>
  <c r="L300" i="36" s="1"/>
  <c r="L301" i="38"/>
  <c r="L300" i="38" s="1"/>
  <c r="L301" i="31"/>
  <c r="L300" i="31" s="1"/>
  <c r="L301" i="32"/>
  <c r="L300" i="32" s="1"/>
  <c r="S329" i="31"/>
  <c r="S329" i="34"/>
  <c r="S328" i="34" s="1"/>
  <c r="S329" i="35"/>
  <c r="S329" i="37"/>
  <c r="S329" i="39"/>
  <c r="S329" i="40"/>
  <c r="S329" i="32"/>
  <c r="S329" i="38"/>
  <c r="S328" i="38" s="1"/>
  <c r="S329" i="30"/>
  <c r="S329" i="36"/>
  <c r="S328" i="36" s="1"/>
  <c r="S329" i="33"/>
  <c r="S328" i="33" s="1"/>
  <c r="S329" i="2"/>
  <c r="S331" i="2"/>
  <c r="S330" i="2" s="1"/>
  <c r="S331" i="31"/>
  <c r="S331" i="40"/>
  <c r="S330" i="40" s="1"/>
  <c r="S331" i="34"/>
  <c r="S331" i="32"/>
  <c r="S330" i="32" s="1"/>
  <c r="S331" i="37"/>
  <c r="S330" i="37" s="1"/>
  <c r="S331" i="30"/>
  <c r="S331" i="39"/>
  <c r="S330" i="39" s="1"/>
  <c r="S331" i="33"/>
  <c r="S330" i="33" s="1"/>
  <c r="S331" i="35"/>
  <c r="S330" i="35" s="1"/>
  <c r="S331" i="36"/>
  <c r="S330" i="36" s="1"/>
  <c r="S331" i="38"/>
  <c r="S330" i="38" s="1"/>
  <c r="U333" i="17"/>
  <c r="Z333" i="17"/>
  <c r="J58" i="51"/>
  <c r="L58" i="51" s="1"/>
  <c r="X58" i="51" s="1"/>
  <c r="F92" i="50"/>
  <c r="N185" i="38"/>
  <c r="N185" i="40"/>
  <c r="AB333" i="17"/>
  <c r="L195" i="17"/>
  <c r="Q24" i="49" s="1"/>
  <c r="Q26" i="49" s="1"/>
  <c r="I323" i="44"/>
  <c r="AH10" i="51" s="1"/>
  <c r="K36" i="51" s="1"/>
  <c r="K44" i="51" s="1"/>
  <c r="K53" i="51" s="1"/>
  <c r="K62" i="51" s="1"/>
  <c r="I85" i="44"/>
  <c r="Y333" i="17"/>
  <c r="AA333" i="17"/>
  <c r="X333" i="17"/>
  <c r="N185" i="30"/>
  <c r="AF333" i="17"/>
  <c r="W333" i="17"/>
  <c r="S98" i="44"/>
  <c r="U98" i="44"/>
  <c r="Q156" i="17"/>
  <c r="K229" i="17"/>
  <c r="K13" i="44"/>
  <c r="P30" i="17"/>
  <c r="AH7" i="51"/>
  <c r="AD333" i="17"/>
  <c r="V333" i="17"/>
  <c r="N185" i="31"/>
  <c r="I121" i="44"/>
  <c r="F78" i="61" s="1"/>
  <c r="H118" i="61"/>
  <c r="N185" i="2"/>
  <c r="N98" i="44"/>
  <c r="I14" i="50"/>
  <c r="G211" i="50" s="1"/>
  <c r="H124" i="50"/>
  <c r="K139" i="17"/>
  <c r="Q139" i="17" s="1"/>
  <c r="I16" i="61"/>
  <c r="G232" i="61" s="1"/>
  <c r="I32" i="61"/>
  <c r="G233" i="61" s="1"/>
  <c r="I145" i="44"/>
  <c r="J62" i="51" s="1"/>
  <c r="L62" i="51" s="1"/>
  <c r="X62" i="51" s="1"/>
  <c r="I30" i="50"/>
  <c r="G212" i="50" s="1"/>
  <c r="AC333" i="17"/>
  <c r="F81" i="50"/>
  <c r="H121" i="50"/>
  <c r="H123" i="61"/>
  <c r="M98" i="44"/>
  <c r="I61" i="44"/>
  <c r="F50" i="50" s="1"/>
  <c r="H160" i="61"/>
  <c r="H158" i="50"/>
  <c r="Q33" i="17"/>
  <c r="P33" i="17"/>
  <c r="R716" i="40"/>
  <c r="S708" i="40" s="1"/>
  <c r="I139" i="44"/>
  <c r="F92" i="61" s="1"/>
  <c r="Q44" i="17"/>
  <c r="P44" i="17"/>
  <c r="N185" i="37"/>
  <c r="I109" i="44"/>
  <c r="K104" i="44"/>
  <c r="K98" i="44" s="1"/>
  <c r="K9" i="17"/>
  <c r="C12" i="17" s="1"/>
  <c r="M12" i="17" s="1"/>
  <c r="M63" i="17" s="1"/>
  <c r="K21" i="17"/>
  <c r="P21" i="17" s="1"/>
  <c r="I50" i="61"/>
  <c r="I48" i="50"/>
  <c r="Q101" i="17"/>
  <c r="Q103" i="17"/>
  <c r="P103" i="17"/>
  <c r="I99" i="44"/>
  <c r="I100" i="44"/>
  <c r="Q146" i="17"/>
  <c r="R716" i="36"/>
  <c r="S711" i="36" s="1"/>
  <c r="F86" i="50"/>
  <c r="I41" i="44"/>
  <c r="I74" i="44"/>
  <c r="R44" i="51"/>
  <c r="O44" i="51"/>
  <c r="X44" i="51"/>
  <c r="U44" i="51"/>
  <c r="Q246" i="17"/>
  <c r="I158" i="44"/>
  <c r="J35" i="20"/>
  <c r="Q112" i="17"/>
  <c r="P112" i="17"/>
  <c r="P278" i="17"/>
  <c r="Q278" i="17"/>
  <c r="O193" i="17"/>
  <c r="Q249" i="17"/>
  <c r="P249" i="17"/>
  <c r="F89" i="61"/>
  <c r="K195" i="17"/>
  <c r="I260" i="44"/>
  <c r="H167" i="61" s="1"/>
  <c r="H125" i="50"/>
  <c r="H127" i="61"/>
  <c r="Q257" i="17"/>
  <c r="P257" i="17"/>
  <c r="P111" i="17"/>
  <c r="Q111" i="17"/>
  <c r="H21" i="70"/>
  <c r="H34" i="70" s="1"/>
  <c r="H39" i="70" s="1"/>
  <c r="P10" i="70" s="1"/>
  <c r="P8" i="70" s="1"/>
  <c r="F88" i="61"/>
  <c r="J44" i="20"/>
  <c r="G660" i="2"/>
  <c r="J660" i="2"/>
  <c r="C662" i="2"/>
  <c r="I662" i="2" s="1"/>
  <c r="C662" i="39"/>
  <c r="I662" i="39" s="1"/>
  <c r="C662" i="34"/>
  <c r="I662" i="34" s="1"/>
  <c r="C662" i="35"/>
  <c r="I662" i="35" s="1"/>
  <c r="C662" i="32"/>
  <c r="I662" i="32" s="1"/>
  <c r="C662" i="33"/>
  <c r="I662" i="33" s="1"/>
  <c r="C662" i="40"/>
  <c r="I662" i="40" s="1"/>
  <c r="C662" i="30"/>
  <c r="I662" i="30" s="1"/>
  <c r="C662" i="38"/>
  <c r="I662" i="38" s="1"/>
  <c r="C662" i="36"/>
  <c r="I662" i="36" s="1"/>
  <c r="C357" i="15"/>
  <c r="B389" i="17" s="1"/>
  <c r="C662" i="37"/>
  <c r="I662" i="37" s="1"/>
  <c r="C662" i="31"/>
  <c r="I662" i="31" s="1"/>
  <c r="G660" i="40"/>
  <c r="J660" i="40"/>
  <c r="J660" i="39"/>
  <c r="G660" i="39"/>
  <c r="J62" i="20"/>
  <c r="H62" i="20"/>
  <c r="H17" i="20"/>
  <c r="J17" i="20"/>
  <c r="J660" i="34"/>
  <c r="G660" i="34"/>
  <c r="G660" i="36"/>
  <c r="J660" i="36"/>
  <c r="J660" i="31"/>
  <c r="G660" i="31"/>
  <c r="J660" i="33"/>
  <c r="G660" i="33"/>
  <c r="G660" i="38"/>
  <c r="J660" i="38"/>
  <c r="J660" i="32"/>
  <c r="G660" i="32"/>
  <c r="H53" i="20"/>
  <c r="H35" i="20"/>
  <c r="H26" i="20"/>
  <c r="J26" i="20"/>
  <c r="J71" i="20"/>
  <c r="H71" i="20"/>
  <c r="G660" i="37"/>
  <c r="J660" i="37"/>
  <c r="J660" i="35"/>
  <c r="G660" i="35"/>
  <c r="J660" i="30"/>
  <c r="G660" i="30"/>
  <c r="H44" i="20"/>
  <c r="C603" i="2"/>
  <c r="C603" i="38"/>
  <c r="I603" i="38" s="1"/>
  <c r="C603" i="39"/>
  <c r="I603" i="39" s="1"/>
  <c r="C603" i="33"/>
  <c r="I603" i="33" s="1"/>
  <c r="C603" i="37"/>
  <c r="I603" i="37" s="1"/>
  <c r="C603" i="34"/>
  <c r="I603" i="34" s="1"/>
  <c r="C603" i="31"/>
  <c r="I603" i="31" s="1"/>
  <c r="C603" i="40"/>
  <c r="I603" i="40" s="1"/>
  <c r="C603" i="35"/>
  <c r="I603" i="35" s="1"/>
  <c r="C603" i="36"/>
  <c r="I603" i="36" s="1"/>
  <c r="C603" i="32"/>
  <c r="I603" i="32" s="1"/>
  <c r="C603" i="30"/>
  <c r="I603" i="30" s="1"/>
  <c r="K601" i="40"/>
  <c r="M601" i="40"/>
  <c r="N601" i="40"/>
  <c r="L601" i="40"/>
  <c r="O601" i="40"/>
  <c r="J601" i="40"/>
  <c r="Q601" i="40"/>
  <c r="G601" i="40"/>
  <c r="P601" i="40"/>
  <c r="S601" i="40"/>
  <c r="R601" i="40"/>
  <c r="L601" i="33"/>
  <c r="N601" i="33"/>
  <c r="S601" i="33"/>
  <c r="O601" i="33"/>
  <c r="M601" i="33"/>
  <c r="J601" i="33"/>
  <c r="K601" i="33"/>
  <c r="R601" i="33"/>
  <c r="G601" i="33"/>
  <c r="P601" i="33"/>
  <c r="Q601" i="33"/>
  <c r="Q291" i="17"/>
  <c r="P291" i="17"/>
  <c r="K222" i="50"/>
  <c r="D261" i="61"/>
  <c r="B357" i="17"/>
  <c r="I601" i="2"/>
  <c r="S601" i="32"/>
  <c r="G601" i="32"/>
  <c r="N601" i="32"/>
  <c r="Q601" i="32"/>
  <c r="J601" i="32"/>
  <c r="K601" i="32"/>
  <c r="O601" i="32"/>
  <c r="P601" i="32"/>
  <c r="M601" i="32"/>
  <c r="L601" i="32"/>
  <c r="R601" i="32"/>
  <c r="G601" i="35"/>
  <c r="K601" i="35"/>
  <c r="J601" i="35"/>
  <c r="Q601" i="35"/>
  <c r="S601" i="35"/>
  <c r="L601" i="35"/>
  <c r="P601" i="35"/>
  <c r="M601" i="35"/>
  <c r="N601" i="35"/>
  <c r="O601" i="35"/>
  <c r="R601" i="35"/>
  <c r="O601" i="31"/>
  <c r="K601" i="31"/>
  <c r="M601" i="31"/>
  <c r="Q601" i="31"/>
  <c r="L601" i="31"/>
  <c r="N601" i="31"/>
  <c r="R601" i="31"/>
  <c r="S601" i="31"/>
  <c r="P601" i="31"/>
  <c r="G601" i="31"/>
  <c r="J601" i="31"/>
  <c r="I89" i="44"/>
  <c r="F62" i="50" s="1"/>
  <c r="K355" i="17"/>
  <c r="O355" i="17" s="1"/>
  <c r="Q355" i="17" s="1"/>
  <c r="Q230" i="17"/>
  <c r="AH8" i="51"/>
  <c r="H120" i="50"/>
  <c r="H122" i="61"/>
  <c r="K354" i="17"/>
  <c r="O354" i="17" s="1"/>
  <c r="Q354" i="17" s="1"/>
  <c r="I15" i="44"/>
  <c r="I7" i="44" s="1"/>
  <c r="J599" i="2"/>
  <c r="M599" i="2"/>
  <c r="Q599" i="2"/>
  <c r="S599" i="2"/>
  <c r="N599" i="2"/>
  <c r="O599" i="2"/>
  <c r="L599" i="2"/>
  <c r="R599" i="2"/>
  <c r="G599" i="2"/>
  <c r="K599" i="2"/>
  <c r="P599" i="2"/>
  <c r="J601" i="34"/>
  <c r="L601" i="34"/>
  <c r="R601" i="34"/>
  <c r="S601" i="34"/>
  <c r="P601" i="34"/>
  <c r="K601" i="34"/>
  <c r="M601" i="34"/>
  <c r="G601" i="34"/>
  <c r="O601" i="34"/>
  <c r="Q601" i="34"/>
  <c r="N601" i="34"/>
  <c r="J601" i="38"/>
  <c r="P601" i="38"/>
  <c r="O601" i="38"/>
  <c r="N601" i="38"/>
  <c r="S601" i="38"/>
  <c r="L601" i="38"/>
  <c r="R601" i="38"/>
  <c r="K601" i="38"/>
  <c r="M601" i="38"/>
  <c r="Q601" i="38"/>
  <c r="G601" i="38"/>
  <c r="S601" i="39"/>
  <c r="L601" i="39"/>
  <c r="Q601" i="39"/>
  <c r="P601" i="39"/>
  <c r="M601" i="39"/>
  <c r="O601" i="39"/>
  <c r="J601" i="39"/>
  <c r="K601" i="39"/>
  <c r="G601" i="39"/>
  <c r="N601" i="39"/>
  <c r="R601" i="39"/>
  <c r="I290" i="44"/>
  <c r="H192" i="50" s="1"/>
  <c r="P153" i="17"/>
  <c r="Q153" i="17"/>
  <c r="K353" i="17"/>
  <c r="V356" i="17"/>
  <c r="Z356" i="17"/>
  <c r="AB356" i="17"/>
  <c r="U356" i="17"/>
  <c r="X356" i="17"/>
  <c r="AE356" i="17"/>
  <c r="AA356" i="17"/>
  <c r="W356" i="17"/>
  <c r="AF356" i="17"/>
  <c r="AC356" i="17"/>
  <c r="AD356" i="17"/>
  <c r="Y356" i="17"/>
  <c r="L601" i="36"/>
  <c r="K601" i="36"/>
  <c r="R601" i="36"/>
  <c r="J601" i="36"/>
  <c r="N601" i="36"/>
  <c r="Q601" i="36"/>
  <c r="M601" i="36"/>
  <c r="P601" i="36"/>
  <c r="S601" i="36"/>
  <c r="O601" i="36"/>
  <c r="G601" i="36"/>
  <c r="K601" i="30"/>
  <c r="R601" i="30"/>
  <c r="J601" i="30"/>
  <c r="N601" i="30"/>
  <c r="Q601" i="30"/>
  <c r="O601" i="30"/>
  <c r="G601" i="30"/>
  <c r="P601" i="30"/>
  <c r="S601" i="30"/>
  <c r="M601" i="30"/>
  <c r="L601" i="30"/>
  <c r="S601" i="37"/>
  <c r="O601" i="37"/>
  <c r="M601" i="37"/>
  <c r="G601" i="37"/>
  <c r="J601" i="37"/>
  <c r="Q601" i="37"/>
  <c r="R601" i="37"/>
  <c r="L601" i="37"/>
  <c r="K601" i="37"/>
  <c r="N601" i="37"/>
  <c r="P601" i="37"/>
  <c r="Q293" i="17"/>
  <c r="I176" i="44"/>
  <c r="Q296" i="17"/>
  <c r="P296" i="17"/>
  <c r="Q289" i="17"/>
  <c r="P289" i="17"/>
  <c r="H159" i="50"/>
  <c r="H161" i="61"/>
  <c r="I194" i="44"/>
  <c r="I157" i="44"/>
  <c r="H131" i="50"/>
  <c r="H133" i="61"/>
  <c r="H134" i="50"/>
  <c r="H136" i="61"/>
  <c r="I293" i="44"/>
  <c r="H131" i="61"/>
  <c r="H129" i="50"/>
  <c r="I181" i="44"/>
  <c r="H174" i="50"/>
  <c r="H166" i="50"/>
  <c r="H168" i="61"/>
  <c r="P169" i="17"/>
  <c r="Q169" i="17"/>
  <c r="I244" i="44"/>
  <c r="Q166" i="17"/>
  <c r="K159" i="17"/>
  <c r="Q107" i="17"/>
  <c r="K99" i="17"/>
  <c r="I249" i="44"/>
  <c r="I56" i="44"/>
  <c r="K55" i="44"/>
  <c r="I180" i="44"/>
  <c r="I224" i="44"/>
  <c r="I291" i="44"/>
  <c r="L279" i="44"/>
  <c r="F89" i="50"/>
  <c r="F91" i="61"/>
  <c r="L55" i="44"/>
  <c r="I57" i="44"/>
  <c r="K240" i="44"/>
  <c r="I246" i="44"/>
  <c r="H130" i="50"/>
  <c r="H132" i="61"/>
  <c r="I153" i="44"/>
  <c r="K149" i="44"/>
  <c r="R718" i="2"/>
  <c r="S710" i="2" s="1"/>
  <c r="I252" i="44"/>
  <c r="L240" i="44"/>
  <c r="K211" i="44"/>
  <c r="I215" i="44"/>
  <c r="P26" i="70"/>
  <c r="I178" i="44"/>
  <c r="K171" i="44"/>
  <c r="I219" i="44"/>
  <c r="I314" i="44"/>
  <c r="I316" i="44" s="1"/>
  <c r="K316" i="44"/>
  <c r="H139" i="50"/>
  <c r="H141" i="61"/>
  <c r="I132" i="44"/>
  <c r="O171" i="44"/>
  <c r="I175" i="44"/>
  <c r="I234" i="44"/>
  <c r="L211" i="44"/>
  <c r="O279" i="44"/>
  <c r="I282" i="44"/>
  <c r="R716" i="30"/>
  <c r="R716" i="34"/>
  <c r="S708" i="34" s="1"/>
  <c r="R716" i="38"/>
  <c r="I71" i="44"/>
  <c r="R716" i="39"/>
  <c r="S708" i="39" s="1"/>
  <c r="I164" i="44"/>
  <c r="P149" i="44"/>
  <c r="I77" i="44"/>
  <c r="I229" i="44"/>
  <c r="M211" i="44"/>
  <c r="S714" i="36"/>
  <c r="I284" i="44"/>
  <c r="M279" i="44"/>
  <c r="L104" i="44"/>
  <c r="I105" i="44"/>
  <c r="R279" i="44"/>
  <c r="I287" i="44"/>
  <c r="R716" i="37"/>
  <c r="R716" i="35"/>
  <c r="T2601" i="5"/>
  <c r="T2627" i="5"/>
  <c r="T2653" i="5" s="1"/>
  <c r="R716" i="33"/>
  <c r="S712" i="33" s="1"/>
  <c r="R716" i="31"/>
  <c r="S708" i="31" s="1"/>
  <c r="R716" i="32"/>
  <c r="S712" i="32" s="1"/>
  <c r="I76" i="44"/>
  <c r="R58" i="51" l="1"/>
  <c r="I199" i="44"/>
  <c r="K31" i="51"/>
  <c r="S711" i="40"/>
  <c r="AA389" i="17"/>
  <c r="AB389" i="17"/>
  <c r="U389" i="17"/>
  <c r="AC389" i="17"/>
  <c r="V389" i="17"/>
  <c r="AD389" i="17"/>
  <c r="W389" i="17"/>
  <c r="AE389" i="17"/>
  <c r="X389" i="17"/>
  <c r="AF389" i="17"/>
  <c r="Y389" i="17"/>
  <c r="Z389" i="17"/>
  <c r="K388" i="17"/>
  <c r="O58" i="51"/>
  <c r="Q334" i="38"/>
  <c r="U58" i="51"/>
  <c r="Q334" i="37"/>
  <c r="R334" i="30"/>
  <c r="L140" i="44" s="1"/>
  <c r="L138" i="44" s="1"/>
  <c r="I209" i="44"/>
  <c r="G74" i="17"/>
  <c r="I74" i="17" s="1"/>
  <c r="O187" i="17"/>
  <c r="N334" i="31"/>
  <c r="M88" i="44" s="1"/>
  <c r="O334" i="39"/>
  <c r="O334" i="30"/>
  <c r="I200" i="44"/>
  <c r="L334" i="32"/>
  <c r="L334" i="35"/>
  <c r="R334" i="33"/>
  <c r="I204" i="44"/>
  <c r="L334" i="31"/>
  <c r="M62" i="44" s="1"/>
  <c r="L334" i="34"/>
  <c r="R334" i="31"/>
  <c r="R334" i="38"/>
  <c r="L334" i="40"/>
  <c r="M334" i="37"/>
  <c r="M334" i="39"/>
  <c r="O334" i="37"/>
  <c r="R334" i="32"/>
  <c r="I207" i="44"/>
  <c r="R197" i="44"/>
  <c r="R193" i="44" s="1"/>
  <c r="J334" i="36"/>
  <c r="J566" i="36" s="1"/>
  <c r="K197" i="44"/>
  <c r="J334" i="2"/>
  <c r="N334" i="36"/>
  <c r="U195" i="44"/>
  <c r="U193" i="44" s="1"/>
  <c r="J334" i="39"/>
  <c r="J566" i="39" s="1"/>
  <c r="P334" i="34"/>
  <c r="M334" i="32"/>
  <c r="Q334" i="34"/>
  <c r="Q334" i="39"/>
  <c r="L334" i="38"/>
  <c r="R334" i="36"/>
  <c r="K334" i="37"/>
  <c r="K334" i="36"/>
  <c r="Q334" i="2"/>
  <c r="P334" i="39"/>
  <c r="O334" i="31"/>
  <c r="S334" i="35"/>
  <c r="L334" i="36"/>
  <c r="R334" i="37"/>
  <c r="P197" i="44"/>
  <c r="P193" i="44" s="1"/>
  <c r="J334" i="34"/>
  <c r="J566" i="34" s="1"/>
  <c r="N334" i="30"/>
  <c r="L88" i="44" s="1"/>
  <c r="S334" i="36"/>
  <c r="L334" i="30"/>
  <c r="R334" i="40"/>
  <c r="S334" i="34"/>
  <c r="S334" i="40"/>
  <c r="N334" i="2"/>
  <c r="N566" i="2" s="1"/>
  <c r="Q195" i="44"/>
  <c r="Q193" i="44" s="1"/>
  <c r="J334" i="35"/>
  <c r="J566" i="35" s="1"/>
  <c r="M334" i="35"/>
  <c r="N334" i="34"/>
  <c r="N334" i="32"/>
  <c r="O334" i="40"/>
  <c r="R334" i="35"/>
  <c r="K334" i="30"/>
  <c r="P334" i="32"/>
  <c r="P334" i="33"/>
  <c r="O334" i="34"/>
  <c r="L334" i="37"/>
  <c r="I210" i="44"/>
  <c r="O334" i="38"/>
  <c r="M334" i="38"/>
  <c r="M334" i="34"/>
  <c r="N334" i="38"/>
  <c r="T88" i="44" s="1"/>
  <c r="N334" i="33"/>
  <c r="K334" i="34"/>
  <c r="K334" i="32"/>
  <c r="Q334" i="33"/>
  <c r="S334" i="31"/>
  <c r="P334" i="37"/>
  <c r="P334" i="30"/>
  <c r="Q334" i="32"/>
  <c r="S334" i="37"/>
  <c r="Q334" i="35"/>
  <c r="R334" i="2"/>
  <c r="S197" i="44"/>
  <c r="S193" i="44" s="1"/>
  <c r="J334" i="37"/>
  <c r="J566" i="37" s="1"/>
  <c r="O197" i="44"/>
  <c r="O193" i="44" s="1"/>
  <c r="J334" i="33"/>
  <c r="J566" i="33" s="1"/>
  <c r="O334" i="35"/>
  <c r="M334" i="2"/>
  <c r="M334" i="30"/>
  <c r="N334" i="39"/>
  <c r="O334" i="32"/>
  <c r="I202" i="44"/>
  <c r="K334" i="35"/>
  <c r="P334" i="35"/>
  <c r="P334" i="31"/>
  <c r="Q334" i="40"/>
  <c r="S334" i="39"/>
  <c r="L334" i="39"/>
  <c r="L334" i="33"/>
  <c r="R334" i="39"/>
  <c r="J334" i="38"/>
  <c r="J566" i="38" s="1"/>
  <c r="T197" i="44"/>
  <c r="T193" i="44" s="1"/>
  <c r="P334" i="40"/>
  <c r="M334" i="33"/>
  <c r="M334" i="36"/>
  <c r="K334" i="33"/>
  <c r="N334" i="37"/>
  <c r="S88" i="44" s="1"/>
  <c r="K334" i="40"/>
  <c r="S334" i="30"/>
  <c r="I206" i="44"/>
  <c r="P334" i="38"/>
  <c r="Q334" i="30"/>
  <c r="S334" i="2"/>
  <c r="Q334" i="31"/>
  <c r="M197" i="44"/>
  <c r="M193" i="44" s="1"/>
  <c r="J334" i="31"/>
  <c r="J566" i="31" s="1"/>
  <c r="N197" i="44"/>
  <c r="N193" i="44" s="1"/>
  <c r="J334" i="32"/>
  <c r="J566" i="32" s="1"/>
  <c r="O334" i="2"/>
  <c r="M334" i="40"/>
  <c r="I208" i="44"/>
  <c r="K334" i="39"/>
  <c r="R334" i="34"/>
  <c r="I203" i="44"/>
  <c r="K334" i="31"/>
  <c r="K334" i="38"/>
  <c r="Q334" i="36"/>
  <c r="S334" i="33"/>
  <c r="L334" i="2"/>
  <c r="N334" i="40"/>
  <c r="V197" i="44"/>
  <c r="V193" i="44" s="1"/>
  <c r="J334" i="40"/>
  <c r="J566" i="40" s="1"/>
  <c r="L197" i="44"/>
  <c r="L193" i="44" s="1"/>
  <c r="J334" i="30"/>
  <c r="J566" i="30" s="1"/>
  <c r="N334" i="35"/>
  <c r="P334" i="36"/>
  <c r="M334" i="31"/>
  <c r="O334" i="36"/>
  <c r="K334" i="2"/>
  <c r="I205" i="44"/>
  <c r="P334" i="2"/>
  <c r="O334" i="33"/>
  <c r="S334" i="32"/>
  <c r="S334" i="38"/>
  <c r="S715" i="40"/>
  <c r="S712" i="36"/>
  <c r="S715" i="36"/>
  <c r="S708" i="36"/>
  <c r="J36" i="51"/>
  <c r="L36" i="51" s="1"/>
  <c r="O36" i="51" s="1"/>
  <c r="F56" i="50"/>
  <c r="F76" i="50"/>
  <c r="J53" i="51"/>
  <c r="L53" i="51" s="1"/>
  <c r="X53" i="51" s="1"/>
  <c r="H165" i="50"/>
  <c r="G213" i="50"/>
  <c r="F98" i="61"/>
  <c r="F96" i="50"/>
  <c r="I40" i="50"/>
  <c r="I13" i="50" s="1"/>
  <c r="U335" i="17"/>
  <c r="U339" i="17" s="1"/>
  <c r="U341" i="17" s="1"/>
  <c r="S714" i="40"/>
  <c r="S709" i="40"/>
  <c r="O62" i="51"/>
  <c r="S709" i="36"/>
  <c r="S712" i="40"/>
  <c r="I259" i="44"/>
  <c r="I164" i="50" s="1"/>
  <c r="R62" i="51"/>
  <c r="U62" i="51"/>
  <c r="J53" i="20"/>
  <c r="J80" i="20" s="1"/>
  <c r="G234" i="61"/>
  <c r="F52" i="61"/>
  <c r="C182" i="17"/>
  <c r="C189" i="17" s="1"/>
  <c r="K192" i="17" s="1"/>
  <c r="P195" i="17"/>
  <c r="I42" i="61"/>
  <c r="I15" i="61" s="1"/>
  <c r="M15" i="61" s="1"/>
  <c r="F90" i="50"/>
  <c r="O14" i="49"/>
  <c r="H190" i="61"/>
  <c r="J40" i="51"/>
  <c r="F64" i="61"/>
  <c r="I46" i="44"/>
  <c r="I13" i="44" s="1"/>
  <c r="H154" i="50"/>
  <c r="H156" i="61"/>
  <c r="G662" i="37"/>
  <c r="J662" i="37"/>
  <c r="J662" i="30"/>
  <c r="G662" i="30"/>
  <c r="G662" i="35"/>
  <c r="J662" i="35"/>
  <c r="I149" i="44"/>
  <c r="I100" i="50" s="1"/>
  <c r="C664" i="31"/>
  <c r="I664" i="31" s="1"/>
  <c r="C664" i="2"/>
  <c r="I664" i="2" s="1"/>
  <c r="C664" i="34"/>
  <c r="I664" i="34" s="1"/>
  <c r="C664" i="32"/>
  <c r="I664" i="32" s="1"/>
  <c r="C358" i="15"/>
  <c r="B390" i="17" s="1"/>
  <c r="C664" i="40"/>
  <c r="I664" i="40" s="1"/>
  <c r="C664" i="37"/>
  <c r="I664" i="37" s="1"/>
  <c r="C664" i="39"/>
  <c r="I664" i="39" s="1"/>
  <c r="C664" i="36"/>
  <c r="I664" i="36" s="1"/>
  <c r="C664" i="30"/>
  <c r="I664" i="30" s="1"/>
  <c r="C664" i="33"/>
  <c r="I664" i="33" s="1"/>
  <c r="C664" i="35"/>
  <c r="I664" i="35" s="1"/>
  <c r="C664" i="38"/>
  <c r="I664" i="38" s="1"/>
  <c r="J662" i="40"/>
  <c r="G662" i="40"/>
  <c r="G662" i="34"/>
  <c r="J662" i="34"/>
  <c r="H80" i="20"/>
  <c r="J662" i="36"/>
  <c r="G662" i="36"/>
  <c r="G662" i="33"/>
  <c r="J662" i="33"/>
  <c r="G662" i="39"/>
  <c r="J662" i="39"/>
  <c r="G662" i="31"/>
  <c r="J662" i="31"/>
  <c r="G662" i="38"/>
  <c r="J662" i="38"/>
  <c r="J662" i="32"/>
  <c r="G662" i="32"/>
  <c r="J662" i="2"/>
  <c r="G662" i="2"/>
  <c r="K356" i="17"/>
  <c r="O356" i="17" s="1"/>
  <c r="Q356" i="17" s="1"/>
  <c r="O353" i="17"/>
  <c r="Q353" i="17" s="1"/>
  <c r="K34" i="51"/>
  <c r="K42" i="51" s="1"/>
  <c r="K51" i="51" s="1"/>
  <c r="K60" i="51" s="1"/>
  <c r="K39" i="51"/>
  <c r="K48" i="51" s="1"/>
  <c r="K57" i="51" s="1"/>
  <c r="K65" i="51" s="1"/>
  <c r="K69" i="51" s="1"/>
  <c r="O603" i="32"/>
  <c r="S603" i="32"/>
  <c r="G603" i="32"/>
  <c r="L603" i="32"/>
  <c r="R603" i="32"/>
  <c r="Q603" i="32"/>
  <c r="M603" i="32"/>
  <c r="K603" i="32"/>
  <c r="J603" i="32"/>
  <c r="P603" i="32"/>
  <c r="N603" i="32"/>
  <c r="K603" i="31"/>
  <c r="O603" i="31"/>
  <c r="M603" i="31"/>
  <c r="Q603" i="31"/>
  <c r="P603" i="31"/>
  <c r="G603" i="31"/>
  <c r="N603" i="31"/>
  <c r="R603" i="31"/>
  <c r="J603" i="31"/>
  <c r="L603" i="31"/>
  <c r="S603" i="31"/>
  <c r="Q603" i="39"/>
  <c r="M603" i="39"/>
  <c r="G603" i="39"/>
  <c r="R603" i="39"/>
  <c r="S603" i="39"/>
  <c r="O603" i="39"/>
  <c r="N603" i="39"/>
  <c r="L603" i="39"/>
  <c r="P603" i="39"/>
  <c r="K603" i="39"/>
  <c r="J603" i="39"/>
  <c r="R601" i="2"/>
  <c r="S601" i="2"/>
  <c r="K601" i="2"/>
  <c r="J601" i="2"/>
  <c r="N601" i="2"/>
  <c r="M601" i="2"/>
  <c r="L601" i="2"/>
  <c r="Q601" i="2"/>
  <c r="P601" i="2"/>
  <c r="O601" i="2"/>
  <c r="G601" i="2"/>
  <c r="N603" i="36"/>
  <c r="J603" i="36"/>
  <c r="O603" i="36"/>
  <c r="S603" i="36"/>
  <c r="G603" i="36"/>
  <c r="M603" i="36"/>
  <c r="L603" i="36"/>
  <c r="R603" i="36"/>
  <c r="P603" i="36"/>
  <c r="K603" i="36"/>
  <c r="Q603" i="36"/>
  <c r="L603" i="34"/>
  <c r="G603" i="34"/>
  <c r="M603" i="34"/>
  <c r="J603" i="34"/>
  <c r="K603" i="34"/>
  <c r="S603" i="34"/>
  <c r="N603" i="34"/>
  <c r="P603" i="34"/>
  <c r="Q603" i="34"/>
  <c r="R603" i="34"/>
  <c r="O603" i="34"/>
  <c r="O603" i="38"/>
  <c r="P603" i="38"/>
  <c r="N603" i="38"/>
  <c r="K603" i="38"/>
  <c r="Q603" i="38"/>
  <c r="J603" i="38"/>
  <c r="S603" i="38"/>
  <c r="R603" i="38"/>
  <c r="M603" i="38"/>
  <c r="L603" i="38"/>
  <c r="G603" i="38"/>
  <c r="M603" i="30"/>
  <c r="R603" i="30"/>
  <c r="Q603" i="30"/>
  <c r="L603" i="30"/>
  <c r="G603" i="30"/>
  <c r="N603" i="30"/>
  <c r="J603" i="30"/>
  <c r="S603" i="30"/>
  <c r="O603" i="30"/>
  <c r="P603" i="30"/>
  <c r="K603" i="30"/>
  <c r="O603" i="35"/>
  <c r="J603" i="35"/>
  <c r="G603" i="35"/>
  <c r="M603" i="35"/>
  <c r="L603" i="35"/>
  <c r="Q603" i="35"/>
  <c r="S603" i="35"/>
  <c r="R603" i="35"/>
  <c r="K603" i="35"/>
  <c r="N603" i="35"/>
  <c r="P603" i="35"/>
  <c r="G603" i="37"/>
  <c r="J603" i="37"/>
  <c r="N603" i="37"/>
  <c r="R603" i="37"/>
  <c r="S603" i="37"/>
  <c r="O603" i="37"/>
  <c r="Q603" i="37"/>
  <c r="K603" i="37"/>
  <c r="P603" i="37"/>
  <c r="L603" i="37"/>
  <c r="M603" i="37"/>
  <c r="B358" i="17"/>
  <c r="I603" i="2"/>
  <c r="Z357" i="17"/>
  <c r="Y357" i="17"/>
  <c r="AF357" i="17"/>
  <c r="AE357" i="17"/>
  <c r="AB357" i="17"/>
  <c r="W357" i="17"/>
  <c r="AD357" i="17"/>
  <c r="U357" i="17"/>
  <c r="X357" i="17"/>
  <c r="AC357" i="17"/>
  <c r="V357" i="17"/>
  <c r="AA357" i="17"/>
  <c r="F1163" i="5"/>
  <c r="F1175" i="5"/>
  <c r="F1171" i="5"/>
  <c r="F1167" i="5"/>
  <c r="C328" i="15"/>
  <c r="C605" i="31"/>
  <c r="I605" i="31" s="1"/>
  <c r="C605" i="38"/>
  <c r="I605" i="38" s="1"/>
  <c r="C605" i="37"/>
  <c r="I605" i="37" s="1"/>
  <c r="C605" i="30"/>
  <c r="I605" i="30" s="1"/>
  <c r="C605" i="36"/>
  <c r="I605" i="36" s="1"/>
  <c r="C605" i="40"/>
  <c r="I605" i="40" s="1"/>
  <c r="C605" i="32"/>
  <c r="I605" i="32" s="1"/>
  <c r="C605" i="33"/>
  <c r="I605" i="33" s="1"/>
  <c r="C605" i="2"/>
  <c r="C605" i="35"/>
  <c r="I605" i="35" s="1"/>
  <c r="C605" i="39"/>
  <c r="I605" i="39" s="1"/>
  <c r="C605" i="34"/>
  <c r="I605" i="34" s="1"/>
  <c r="S603" i="40"/>
  <c r="P603" i="40"/>
  <c r="R603" i="40"/>
  <c r="Q603" i="40"/>
  <c r="N603" i="40"/>
  <c r="M603" i="40"/>
  <c r="O603" i="40"/>
  <c r="K603" i="40"/>
  <c r="G603" i="40"/>
  <c r="J603" i="40"/>
  <c r="L603" i="40"/>
  <c r="Q603" i="33"/>
  <c r="S603" i="33"/>
  <c r="N603" i="33"/>
  <c r="O603" i="33"/>
  <c r="L603" i="33"/>
  <c r="G603" i="33"/>
  <c r="J603" i="33"/>
  <c r="R603" i="33"/>
  <c r="M603" i="33"/>
  <c r="P603" i="33"/>
  <c r="K603" i="33"/>
  <c r="H193" i="61"/>
  <c r="H195" i="50"/>
  <c r="C93" i="17"/>
  <c r="O92" i="17"/>
  <c r="P99" i="17"/>
  <c r="K96" i="17"/>
  <c r="G22" i="49"/>
  <c r="H149" i="50"/>
  <c r="H151" i="61"/>
  <c r="I171" i="44"/>
  <c r="Q159" i="17"/>
  <c r="K137" i="17"/>
  <c r="H127" i="50"/>
  <c r="H129" i="61"/>
  <c r="I55" i="44"/>
  <c r="H191" i="61"/>
  <c r="H193" i="50"/>
  <c r="S714" i="39"/>
  <c r="H151" i="50"/>
  <c r="H153" i="61"/>
  <c r="F84" i="61"/>
  <c r="F82" i="50"/>
  <c r="W26" i="70"/>
  <c r="P25" i="70"/>
  <c r="P21" i="70" s="1"/>
  <c r="P34" i="70" s="1"/>
  <c r="P39" i="70" s="1"/>
  <c r="W10" i="70" s="1"/>
  <c r="W8" i="70" s="1"/>
  <c r="H159" i="61"/>
  <c r="H157" i="50"/>
  <c r="I240" i="44"/>
  <c r="H124" i="61"/>
  <c r="H122" i="50"/>
  <c r="H120" i="61"/>
  <c r="H118" i="50"/>
  <c r="S713" i="2"/>
  <c r="S711" i="2"/>
  <c r="S714" i="2"/>
  <c r="S716" i="2"/>
  <c r="S717" i="2"/>
  <c r="H139" i="61"/>
  <c r="H137" i="50"/>
  <c r="L98" i="44"/>
  <c r="I104" i="44"/>
  <c r="S712" i="37"/>
  <c r="S709" i="37"/>
  <c r="S711" i="37"/>
  <c r="S714" i="37"/>
  <c r="S715" i="37"/>
  <c r="I102" i="61"/>
  <c r="S709" i="38"/>
  <c r="S715" i="38"/>
  <c r="S708" i="38"/>
  <c r="S714" i="38"/>
  <c r="S711" i="38"/>
  <c r="H182" i="61"/>
  <c r="H184" i="50"/>
  <c r="I279" i="44"/>
  <c r="S715" i="32"/>
  <c r="S711" i="32"/>
  <c r="S709" i="32"/>
  <c r="S708" i="32"/>
  <c r="S714" i="32"/>
  <c r="T2678" i="5"/>
  <c r="T2790" i="5"/>
  <c r="S708" i="37"/>
  <c r="H189" i="50"/>
  <c r="H187" i="61"/>
  <c r="H184" i="61"/>
  <c r="H186" i="50"/>
  <c r="H132" i="50"/>
  <c r="H134" i="61"/>
  <c r="I211" i="44"/>
  <c r="S714" i="34"/>
  <c r="S715" i="34"/>
  <c r="S712" i="34"/>
  <c r="S711" i="34"/>
  <c r="S709" i="34"/>
  <c r="S709" i="30"/>
  <c r="S711" i="30"/>
  <c r="S712" i="30"/>
  <c r="S715" i="30"/>
  <c r="S708" i="30"/>
  <c r="S709" i="35"/>
  <c r="S708" i="35"/>
  <c r="S711" i="35"/>
  <c r="S714" i="35"/>
  <c r="S715" i="35"/>
  <c r="S712" i="31"/>
  <c r="S714" i="31"/>
  <c r="S711" i="31"/>
  <c r="S715" i="31"/>
  <c r="S709" i="31"/>
  <c r="S711" i="33"/>
  <c r="S714" i="33"/>
  <c r="S715" i="33"/>
  <c r="S709" i="33"/>
  <c r="S708" i="33"/>
  <c r="T2793" i="5"/>
  <c r="T2602" i="5"/>
  <c r="T2628" i="5"/>
  <c r="T2654" i="5" s="1"/>
  <c r="S712" i="35"/>
  <c r="S712" i="39"/>
  <c r="S709" i="39"/>
  <c r="S715" i="39"/>
  <c r="S711" i="39"/>
  <c r="S712" i="38"/>
  <c r="S714" i="30"/>
  <c r="R566" i="30" l="1"/>
  <c r="W183" i="17"/>
  <c r="K389" i="17"/>
  <c r="O389" i="17" s="1"/>
  <c r="Q389" i="17" s="1"/>
  <c r="L566" i="31"/>
  <c r="X390" i="17"/>
  <c r="AF390" i="17"/>
  <c r="Y390" i="17"/>
  <c r="Z390" i="17"/>
  <c r="U390" i="17"/>
  <c r="AA390" i="17"/>
  <c r="AB390" i="17"/>
  <c r="AC390" i="17"/>
  <c r="V390" i="17"/>
  <c r="AD390" i="17"/>
  <c r="W390" i="17"/>
  <c r="AE390" i="17"/>
  <c r="O388" i="17"/>
  <c r="Q388" i="17" s="1"/>
  <c r="T119" i="44"/>
  <c r="Q566" i="38"/>
  <c r="S119" i="44"/>
  <c r="Q566" i="37"/>
  <c r="N566" i="30"/>
  <c r="G76" i="17"/>
  <c r="N566" i="31"/>
  <c r="O140" i="44"/>
  <c r="O138" i="44" s="1"/>
  <c r="R566" i="33"/>
  <c r="L566" i="40"/>
  <c r="V62" i="44"/>
  <c r="Q62" i="44"/>
  <c r="L566" i="35"/>
  <c r="M140" i="44"/>
  <c r="M138" i="44" s="1"/>
  <c r="R566" i="31"/>
  <c r="L93" i="44"/>
  <c r="O566" i="30"/>
  <c r="T140" i="44"/>
  <c r="T138" i="44" s="1"/>
  <c r="R566" i="38"/>
  <c r="P62" i="44"/>
  <c r="L566" i="34"/>
  <c r="O566" i="39"/>
  <c r="U93" i="44"/>
  <c r="N62" i="44"/>
  <c r="L566" i="32"/>
  <c r="S93" i="44"/>
  <c r="O566" i="37"/>
  <c r="U65" i="44"/>
  <c r="M566" i="39"/>
  <c r="S65" i="44"/>
  <c r="M566" i="37"/>
  <c r="O93" i="44"/>
  <c r="O566" i="33"/>
  <c r="T301" i="44"/>
  <c r="K566" i="38"/>
  <c r="P566" i="31"/>
  <c r="M116" i="44"/>
  <c r="Q93" i="44"/>
  <c r="O566" i="35"/>
  <c r="K566" i="32"/>
  <c r="N301" i="44"/>
  <c r="N88" i="44"/>
  <c r="N566" i="32"/>
  <c r="S566" i="34"/>
  <c r="P143" i="44"/>
  <c r="R62" i="44"/>
  <c r="L566" i="36"/>
  <c r="T62" i="44"/>
  <c r="L566" i="38"/>
  <c r="J566" i="2"/>
  <c r="J335" i="2"/>
  <c r="K116" i="44"/>
  <c r="P566" i="2"/>
  <c r="P335" i="2"/>
  <c r="M301" i="44"/>
  <c r="K566" i="31"/>
  <c r="S566" i="30"/>
  <c r="L143" i="44"/>
  <c r="P566" i="35"/>
  <c r="Q116" i="44"/>
  <c r="Q119" i="44"/>
  <c r="Q566" i="35"/>
  <c r="P301" i="44"/>
  <c r="K566" i="34"/>
  <c r="L566" i="37"/>
  <c r="S62" i="44"/>
  <c r="P88" i="44"/>
  <c r="N566" i="34"/>
  <c r="V140" i="44"/>
  <c r="V138" i="44" s="1"/>
  <c r="R566" i="40"/>
  <c r="S566" i="35"/>
  <c r="Q143" i="44"/>
  <c r="U119" i="44"/>
  <c r="Q566" i="39"/>
  <c r="K193" i="44"/>
  <c r="I197" i="44"/>
  <c r="V301" i="44"/>
  <c r="K566" i="40"/>
  <c r="Q301" i="44"/>
  <c r="K566" i="35"/>
  <c r="S566" i="37"/>
  <c r="S143" i="44"/>
  <c r="N566" i="33"/>
  <c r="O88" i="44"/>
  <c r="O566" i="34"/>
  <c r="P93" i="44"/>
  <c r="Q65" i="44"/>
  <c r="M566" i="35"/>
  <c r="L566" i="30"/>
  <c r="L62" i="44"/>
  <c r="O566" i="31"/>
  <c r="M93" i="44"/>
  <c r="Q566" i="34"/>
  <c r="P119" i="44"/>
  <c r="K566" i="2"/>
  <c r="K301" i="44"/>
  <c r="K335" i="2"/>
  <c r="R566" i="34"/>
  <c r="P140" i="44"/>
  <c r="P138" i="44" s="1"/>
  <c r="R566" i="39"/>
  <c r="U140" i="44"/>
  <c r="U138" i="44" s="1"/>
  <c r="N119" i="44"/>
  <c r="Q566" i="32"/>
  <c r="O116" i="44"/>
  <c r="P566" i="33"/>
  <c r="R143" i="44"/>
  <c r="S566" i="36"/>
  <c r="U116" i="44"/>
  <c r="P566" i="39"/>
  <c r="N65" i="44"/>
  <c r="M566" i="32"/>
  <c r="R93" i="44"/>
  <c r="O566" i="36"/>
  <c r="N566" i="40"/>
  <c r="V88" i="44"/>
  <c r="U301" i="44"/>
  <c r="K566" i="39"/>
  <c r="Q566" i="31"/>
  <c r="M119" i="44"/>
  <c r="K566" i="33"/>
  <c r="O301" i="44"/>
  <c r="O62" i="44"/>
  <c r="L566" i="33"/>
  <c r="O566" i="32"/>
  <c r="N93" i="44"/>
  <c r="L116" i="44"/>
  <c r="P566" i="30"/>
  <c r="M566" i="34"/>
  <c r="P65" i="44"/>
  <c r="N116" i="44"/>
  <c r="P566" i="32"/>
  <c r="I195" i="44"/>
  <c r="I193" i="44" s="1"/>
  <c r="J65" i="51" s="1"/>
  <c r="L65" i="51" s="1"/>
  <c r="R65" i="51" s="1"/>
  <c r="Q335" i="2"/>
  <c r="K119" i="44"/>
  <c r="Q566" i="2"/>
  <c r="P116" i="44"/>
  <c r="P566" i="34"/>
  <c r="M566" i="31"/>
  <c r="M65" i="44"/>
  <c r="L335" i="2"/>
  <c r="K62" i="44"/>
  <c r="L566" i="2"/>
  <c r="S335" i="2"/>
  <c r="K143" i="44"/>
  <c r="S566" i="2"/>
  <c r="R65" i="44"/>
  <c r="M566" i="36"/>
  <c r="L566" i="39"/>
  <c r="U62" i="44"/>
  <c r="N566" i="39"/>
  <c r="U88" i="44"/>
  <c r="K140" i="44"/>
  <c r="R335" i="2"/>
  <c r="R566" i="2"/>
  <c r="P566" i="37"/>
  <c r="S116" i="44"/>
  <c r="T65" i="44"/>
  <c r="M566" i="38"/>
  <c r="K566" i="30"/>
  <c r="L301" i="44"/>
  <c r="R301" i="44"/>
  <c r="K566" i="36"/>
  <c r="R566" i="32"/>
  <c r="N140" i="44"/>
  <c r="N138" i="44" s="1"/>
  <c r="T143" i="44"/>
  <c r="S566" i="38"/>
  <c r="R116" i="44"/>
  <c r="P566" i="36"/>
  <c r="S566" i="33"/>
  <c r="O143" i="44"/>
  <c r="M566" i="40"/>
  <c r="V65" i="44"/>
  <c r="L119" i="44"/>
  <c r="Q566" i="30"/>
  <c r="O65" i="44"/>
  <c r="M566" i="33"/>
  <c r="S566" i="39"/>
  <c r="U143" i="44"/>
  <c r="L65" i="44"/>
  <c r="M566" i="30"/>
  <c r="S566" i="31"/>
  <c r="M143" i="44"/>
  <c r="T93" i="44"/>
  <c r="O566" i="38"/>
  <c r="R566" i="35"/>
  <c r="Q140" i="44"/>
  <c r="Q138" i="44" s="1"/>
  <c r="K88" i="44"/>
  <c r="N335" i="2"/>
  <c r="K566" i="37"/>
  <c r="S301" i="44"/>
  <c r="N566" i="38"/>
  <c r="S566" i="32"/>
  <c r="N143" i="44"/>
  <c r="N566" i="35"/>
  <c r="Q88" i="44"/>
  <c r="R119" i="44"/>
  <c r="Q566" i="36"/>
  <c r="K93" i="44"/>
  <c r="O335" i="2"/>
  <c r="O566" i="2"/>
  <c r="P566" i="38"/>
  <c r="T116" i="44"/>
  <c r="V116" i="44"/>
  <c r="P566" i="40"/>
  <c r="V119" i="44"/>
  <c r="Q566" i="40"/>
  <c r="K65" i="44"/>
  <c r="M335" i="2"/>
  <c r="M566" i="2"/>
  <c r="O119" i="44"/>
  <c r="Q566" i="33"/>
  <c r="O566" i="40"/>
  <c r="V93" i="44"/>
  <c r="S566" i="40"/>
  <c r="V143" i="44"/>
  <c r="R566" i="37"/>
  <c r="S140" i="44"/>
  <c r="S138" i="44" s="1"/>
  <c r="R140" i="44"/>
  <c r="R138" i="44" s="1"/>
  <c r="R566" i="36"/>
  <c r="R88" i="44"/>
  <c r="N566" i="36"/>
  <c r="N566" i="37"/>
  <c r="L22" i="51"/>
  <c r="U36" i="51"/>
  <c r="R53" i="51"/>
  <c r="U53" i="51"/>
  <c r="O53" i="51"/>
  <c r="R36" i="51"/>
  <c r="X36" i="51"/>
  <c r="G22" i="51"/>
  <c r="H22" i="51" s="1"/>
  <c r="I22" i="51" s="1"/>
  <c r="G24" i="49"/>
  <c r="O24" i="49" s="1"/>
  <c r="U183" i="17"/>
  <c r="I166" i="61"/>
  <c r="O63" i="17"/>
  <c r="V14" i="49" s="1"/>
  <c r="J664" i="30"/>
  <c r="G664" i="30"/>
  <c r="J664" i="40"/>
  <c r="G664" i="40"/>
  <c r="J664" i="2"/>
  <c r="G664" i="2"/>
  <c r="G664" i="38"/>
  <c r="J664" i="38"/>
  <c r="J664" i="36"/>
  <c r="G664" i="36"/>
  <c r="C666" i="31"/>
  <c r="I666" i="31" s="1"/>
  <c r="C666" i="37"/>
  <c r="I666" i="37" s="1"/>
  <c r="C666" i="33"/>
  <c r="I666" i="33" s="1"/>
  <c r="C359" i="15"/>
  <c r="B391" i="17" s="1"/>
  <c r="C666" i="35"/>
  <c r="I666" i="35" s="1"/>
  <c r="C666" i="32"/>
  <c r="I666" i="32" s="1"/>
  <c r="C666" i="30"/>
  <c r="I666" i="30" s="1"/>
  <c r="C666" i="2"/>
  <c r="I666" i="2" s="1"/>
  <c r="C666" i="38"/>
  <c r="I666" i="38" s="1"/>
  <c r="C666" i="39"/>
  <c r="I666" i="39" s="1"/>
  <c r="C666" i="34"/>
  <c r="I666" i="34" s="1"/>
  <c r="C666" i="40"/>
  <c r="I666" i="40" s="1"/>
  <c r="C666" i="36"/>
  <c r="I666" i="36" s="1"/>
  <c r="J664" i="31"/>
  <c r="G664" i="31"/>
  <c r="G664" i="35"/>
  <c r="J664" i="35"/>
  <c r="G664" i="39"/>
  <c r="J664" i="39"/>
  <c r="J664" i="32"/>
  <c r="G664" i="32"/>
  <c r="G664" i="33"/>
  <c r="J664" i="33"/>
  <c r="G664" i="37"/>
  <c r="J664" i="37"/>
  <c r="J664" i="34"/>
  <c r="G664" i="34"/>
  <c r="G605" i="39"/>
  <c r="S605" i="39"/>
  <c r="J605" i="39"/>
  <c r="K605" i="39"/>
  <c r="R605" i="39"/>
  <c r="L605" i="39"/>
  <c r="O605" i="39"/>
  <c r="Q605" i="39"/>
  <c r="M605" i="39"/>
  <c r="N605" i="39"/>
  <c r="P605" i="39"/>
  <c r="K605" i="32"/>
  <c r="G605" i="32"/>
  <c r="S605" i="32"/>
  <c r="L605" i="32"/>
  <c r="J605" i="32"/>
  <c r="N605" i="32"/>
  <c r="P605" i="32"/>
  <c r="M605" i="32"/>
  <c r="Q605" i="32"/>
  <c r="O605" i="32"/>
  <c r="R605" i="32"/>
  <c r="M605" i="37"/>
  <c r="K605" i="37"/>
  <c r="S605" i="37"/>
  <c r="R605" i="37"/>
  <c r="O605" i="37"/>
  <c r="J605" i="37"/>
  <c r="N605" i="37"/>
  <c r="P605" i="37"/>
  <c r="Q605" i="37"/>
  <c r="L605" i="37"/>
  <c r="G605" i="37"/>
  <c r="K357" i="17"/>
  <c r="K605" i="35"/>
  <c r="M605" i="35"/>
  <c r="P605" i="35"/>
  <c r="G605" i="35"/>
  <c r="S605" i="35"/>
  <c r="O605" i="35"/>
  <c r="J605" i="35"/>
  <c r="N605" i="35"/>
  <c r="R605" i="35"/>
  <c r="L605" i="35"/>
  <c r="Q605" i="35"/>
  <c r="R605" i="40"/>
  <c r="S605" i="40"/>
  <c r="J605" i="40"/>
  <c r="Q605" i="40"/>
  <c r="M605" i="40"/>
  <c r="G605" i="40"/>
  <c r="N605" i="40"/>
  <c r="P605" i="40"/>
  <c r="O605" i="40"/>
  <c r="K605" i="40"/>
  <c r="L605" i="40"/>
  <c r="N605" i="38"/>
  <c r="K605" i="38"/>
  <c r="J605" i="38"/>
  <c r="M605" i="38"/>
  <c r="S605" i="38"/>
  <c r="L605" i="38"/>
  <c r="O605" i="38"/>
  <c r="R605" i="38"/>
  <c r="P605" i="38"/>
  <c r="Q605" i="38"/>
  <c r="G605" i="38"/>
  <c r="W358" i="17"/>
  <c r="Z358" i="17"/>
  <c r="AA358" i="17"/>
  <c r="AE358" i="17"/>
  <c r="AD358" i="17"/>
  <c r="V358" i="17"/>
  <c r="U358" i="17"/>
  <c r="AF358" i="17"/>
  <c r="X358" i="17"/>
  <c r="AC358" i="17"/>
  <c r="Y358" i="17"/>
  <c r="AB358" i="17"/>
  <c r="I605" i="2"/>
  <c r="B359" i="17"/>
  <c r="L605" i="36"/>
  <c r="N605" i="36"/>
  <c r="K605" i="36"/>
  <c r="P605" i="36"/>
  <c r="Q605" i="36"/>
  <c r="R605" i="36"/>
  <c r="O605" i="36"/>
  <c r="S605" i="36"/>
  <c r="M605" i="36"/>
  <c r="G605" i="36"/>
  <c r="J605" i="36"/>
  <c r="N605" i="31"/>
  <c r="R605" i="31"/>
  <c r="O605" i="31"/>
  <c r="K605" i="31"/>
  <c r="P605" i="31"/>
  <c r="J605" i="31"/>
  <c r="G605" i="31"/>
  <c r="S605" i="31"/>
  <c r="M605" i="31"/>
  <c r="L605" i="31"/>
  <c r="Q605" i="31"/>
  <c r="Q605" i="34"/>
  <c r="L605" i="34"/>
  <c r="R605" i="34"/>
  <c r="O605" i="34"/>
  <c r="K605" i="34"/>
  <c r="N605" i="34"/>
  <c r="M605" i="34"/>
  <c r="P605" i="34"/>
  <c r="J605" i="34"/>
  <c r="S605" i="34"/>
  <c r="G605" i="34"/>
  <c r="G605" i="33"/>
  <c r="J605" i="33"/>
  <c r="S605" i="33"/>
  <c r="Q605" i="33"/>
  <c r="O605" i="33"/>
  <c r="M605" i="33"/>
  <c r="N605" i="33"/>
  <c r="K605" i="33"/>
  <c r="L605" i="33"/>
  <c r="R605" i="33"/>
  <c r="P605" i="33"/>
  <c r="S605" i="30"/>
  <c r="K605" i="30"/>
  <c r="L605" i="30"/>
  <c r="M605" i="30"/>
  <c r="N605" i="30"/>
  <c r="R605" i="30"/>
  <c r="Q605" i="30"/>
  <c r="O605" i="30"/>
  <c r="J605" i="30"/>
  <c r="P605" i="30"/>
  <c r="G605" i="30"/>
  <c r="C329" i="15"/>
  <c r="C607" i="2"/>
  <c r="C607" i="31"/>
  <c r="I607" i="31" s="1"/>
  <c r="C607" i="30"/>
  <c r="I607" i="30" s="1"/>
  <c r="C607" i="37"/>
  <c r="I607" i="37" s="1"/>
  <c r="C607" i="36"/>
  <c r="I607" i="36" s="1"/>
  <c r="C607" i="38"/>
  <c r="I607" i="38" s="1"/>
  <c r="C607" i="39"/>
  <c r="I607" i="39" s="1"/>
  <c r="C607" i="35"/>
  <c r="I607" i="35" s="1"/>
  <c r="C607" i="33"/>
  <c r="I607" i="33" s="1"/>
  <c r="C607" i="32"/>
  <c r="I607" i="32" s="1"/>
  <c r="C607" i="34"/>
  <c r="I607" i="34" s="1"/>
  <c r="C607" i="40"/>
  <c r="I607" i="40" s="1"/>
  <c r="O603" i="2"/>
  <c r="G603" i="2"/>
  <c r="P603" i="2"/>
  <c r="S603" i="2"/>
  <c r="Q603" i="2"/>
  <c r="L603" i="2"/>
  <c r="R603" i="2"/>
  <c r="N603" i="2"/>
  <c r="M603" i="2"/>
  <c r="J603" i="2"/>
  <c r="K603" i="2"/>
  <c r="P137" i="17"/>
  <c r="K134" i="17"/>
  <c r="O130" i="17"/>
  <c r="C131" i="17"/>
  <c r="K79" i="17" s="1"/>
  <c r="C82" i="17" s="1"/>
  <c r="M82" i="17" s="1"/>
  <c r="G23" i="49"/>
  <c r="O22" i="49"/>
  <c r="S22" i="49" s="1"/>
  <c r="U22" i="49"/>
  <c r="U24" i="49"/>
  <c r="AD26" i="70"/>
  <c r="AD25" i="70" s="1"/>
  <c r="AD21" i="70" s="1"/>
  <c r="W25" i="70"/>
  <c r="W21" i="70" s="1"/>
  <c r="W34" i="70" s="1"/>
  <c r="W39" i="70" s="1"/>
  <c r="AD10" i="70" s="1"/>
  <c r="AD8" i="70" s="1"/>
  <c r="I147" i="61"/>
  <c r="I145" i="50"/>
  <c r="I116" i="61"/>
  <c r="I114" i="50"/>
  <c r="F70" i="50"/>
  <c r="F72" i="61"/>
  <c r="I98" i="44"/>
  <c r="T2629" i="5"/>
  <c r="T2655" i="5" s="1"/>
  <c r="T2603" i="5"/>
  <c r="T2794" i="5"/>
  <c r="T2791" i="5"/>
  <c r="T2679" i="5"/>
  <c r="I103" i="61" l="1"/>
  <c r="G26" i="49"/>
  <c r="K390" i="17"/>
  <c r="AC391" i="17"/>
  <c r="V391" i="17"/>
  <c r="AD391" i="17"/>
  <c r="W391" i="17"/>
  <c r="AE391" i="17"/>
  <c r="X391" i="17"/>
  <c r="AF391" i="17"/>
  <c r="U391" i="17"/>
  <c r="Y391" i="17"/>
  <c r="Z391" i="17"/>
  <c r="AA391" i="17"/>
  <c r="AB391" i="17"/>
  <c r="I101" i="50"/>
  <c r="P317" i="44"/>
  <c r="P319" i="44" s="1"/>
  <c r="I93" i="44"/>
  <c r="F66" i="61" s="1"/>
  <c r="I65" i="44"/>
  <c r="F170" i="44"/>
  <c r="Q317" i="44"/>
  <c r="I119" i="44"/>
  <c r="N317" i="44"/>
  <c r="R317" i="44"/>
  <c r="U317" i="44"/>
  <c r="I62" i="44"/>
  <c r="K317" i="44"/>
  <c r="V317" i="44"/>
  <c r="I116" i="44"/>
  <c r="I88" i="44"/>
  <c r="M317" i="44"/>
  <c r="E170" i="44"/>
  <c r="O317" i="44"/>
  <c r="L317" i="44"/>
  <c r="S317" i="44"/>
  <c r="K138" i="44"/>
  <c r="I140" i="44"/>
  <c r="I143" i="44"/>
  <c r="I301" i="44"/>
  <c r="T317" i="44"/>
  <c r="U65" i="51"/>
  <c r="X65" i="51"/>
  <c r="O65" i="51"/>
  <c r="J666" i="36"/>
  <c r="G666" i="36"/>
  <c r="J666" i="38"/>
  <c r="G666" i="38"/>
  <c r="G666" i="35"/>
  <c r="J666" i="35"/>
  <c r="G666" i="31"/>
  <c r="J666" i="31"/>
  <c r="G666" i="40"/>
  <c r="J666" i="40"/>
  <c r="G666" i="2"/>
  <c r="J666" i="2"/>
  <c r="C668" i="32"/>
  <c r="I668" i="32" s="1"/>
  <c r="C668" i="31"/>
  <c r="I668" i="31" s="1"/>
  <c r="C668" i="40"/>
  <c r="I668" i="40" s="1"/>
  <c r="C668" i="2"/>
  <c r="I668" i="2" s="1"/>
  <c r="C668" i="30"/>
  <c r="I668" i="30" s="1"/>
  <c r="C668" i="35"/>
  <c r="I668" i="35" s="1"/>
  <c r="C668" i="38"/>
  <c r="I668" i="38" s="1"/>
  <c r="C360" i="15"/>
  <c r="B392" i="17" s="1"/>
  <c r="C668" i="36"/>
  <c r="I668" i="36" s="1"/>
  <c r="C668" i="39"/>
  <c r="I668" i="39" s="1"/>
  <c r="C668" i="33"/>
  <c r="I668" i="33" s="1"/>
  <c r="C668" i="34"/>
  <c r="I668" i="34" s="1"/>
  <c r="C668" i="37"/>
  <c r="I668" i="37" s="1"/>
  <c r="J666" i="34"/>
  <c r="G666" i="34"/>
  <c r="J666" i="30"/>
  <c r="G666" i="30"/>
  <c r="J666" i="33"/>
  <c r="G666" i="33"/>
  <c r="G666" i="39"/>
  <c r="J666" i="39"/>
  <c r="G666" i="32"/>
  <c r="J666" i="32"/>
  <c r="G666" i="37"/>
  <c r="J666" i="37"/>
  <c r="B24" i="49"/>
  <c r="J607" i="32"/>
  <c r="N607" i="32"/>
  <c r="R607" i="32"/>
  <c r="P607" i="32"/>
  <c r="G607" i="32"/>
  <c r="L607" i="32"/>
  <c r="Q607" i="32"/>
  <c r="M607" i="32"/>
  <c r="S607" i="32"/>
  <c r="K607" i="32"/>
  <c r="O607" i="32"/>
  <c r="L607" i="33"/>
  <c r="P607" i="33"/>
  <c r="M607" i="33"/>
  <c r="R607" i="33"/>
  <c r="Q607" i="33"/>
  <c r="J607" i="33"/>
  <c r="G607" i="33"/>
  <c r="S607" i="33"/>
  <c r="N607" i="33"/>
  <c r="O607" i="33"/>
  <c r="K607" i="33"/>
  <c r="R607" i="36"/>
  <c r="L607" i="36"/>
  <c r="Q607" i="36"/>
  <c r="M607" i="36"/>
  <c r="S607" i="36"/>
  <c r="J607" i="36"/>
  <c r="K607" i="36"/>
  <c r="G607" i="36"/>
  <c r="N607" i="36"/>
  <c r="O607" i="36"/>
  <c r="P607" i="36"/>
  <c r="B360" i="17"/>
  <c r="I607" i="2"/>
  <c r="O357" i="17"/>
  <c r="Q357" i="17" s="1"/>
  <c r="Q607" i="40"/>
  <c r="M607" i="40"/>
  <c r="K607" i="40"/>
  <c r="O607" i="40"/>
  <c r="N607" i="40"/>
  <c r="S607" i="40"/>
  <c r="L607" i="40"/>
  <c r="J607" i="40"/>
  <c r="R607" i="40"/>
  <c r="P607" i="40"/>
  <c r="G607" i="40"/>
  <c r="S607" i="35"/>
  <c r="K607" i="35"/>
  <c r="P607" i="35"/>
  <c r="J607" i="35"/>
  <c r="L607" i="35"/>
  <c r="Q607" i="35"/>
  <c r="N607" i="35"/>
  <c r="G607" i="35"/>
  <c r="O607" i="35"/>
  <c r="R607" i="35"/>
  <c r="M607" i="35"/>
  <c r="J607" i="37"/>
  <c r="R607" i="37"/>
  <c r="L607" i="37"/>
  <c r="G607" i="37"/>
  <c r="S607" i="37"/>
  <c r="Q607" i="37"/>
  <c r="M607" i="37"/>
  <c r="K607" i="37"/>
  <c r="N607" i="37"/>
  <c r="P607" i="37"/>
  <c r="O607" i="37"/>
  <c r="C609" i="31"/>
  <c r="I609" i="31" s="1"/>
  <c r="C609" i="33"/>
  <c r="I609" i="33" s="1"/>
  <c r="C609" i="32"/>
  <c r="I609" i="32" s="1"/>
  <c r="C609" i="38"/>
  <c r="I609" i="38" s="1"/>
  <c r="C609" i="35"/>
  <c r="I609" i="35" s="1"/>
  <c r="C609" i="40"/>
  <c r="I609" i="40" s="1"/>
  <c r="C609" i="36"/>
  <c r="I609" i="36" s="1"/>
  <c r="C609" i="39"/>
  <c r="I609" i="39" s="1"/>
  <c r="C609" i="34"/>
  <c r="I609" i="34" s="1"/>
  <c r="C609" i="30"/>
  <c r="I609" i="30" s="1"/>
  <c r="C609" i="2"/>
  <c r="C330" i="15"/>
  <c r="C609" i="37"/>
  <c r="I609" i="37" s="1"/>
  <c r="N607" i="34"/>
  <c r="R607" i="34"/>
  <c r="J607" i="34"/>
  <c r="Q607" i="34"/>
  <c r="L607" i="34"/>
  <c r="G607" i="34"/>
  <c r="S607" i="34"/>
  <c r="M607" i="34"/>
  <c r="P607" i="34"/>
  <c r="O607" i="34"/>
  <c r="K607" i="34"/>
  <c r="K607" i="39"/>
  <c r="S607" i="39"/>
  <c r="J607" i="39"/>
  <c r="M607" i="39"/>
  <c r="L607" i="39"/>
  <c r="Q607" i="39"/>
  <c r="N607" i="39"/>
  <c r="P607" i="39"/>
  <c r="O607" i="39"/>
  <c r="G607" i="39"/>
  <c r="R607" i="39"/>
  <c r="R607" i="30"/>
  <c r="M607" i="30"/>
  <c r="G607" i="30"/>
  <c r="K607" i="30"/>
  <c r="Q607" i="30"/>
  <c r="P607" i="30"/>
  <c r="J607" i="30"/>
  <c r="O607" i="30"/>
  <c r="L607" i="30"/>
  <c r="N607" i="30"/>
  <c r="S607" i="30"/>
  <c r="AC359" i="17"/>
  <c r="X359" i="17"/>
  <c r="Z359" i="17"/>
  <c r="AE359" i="17"/>
  <c r="AB359" i="17"/>
  <c r="U359" i="17"/>
  <c r="V359" i="17"/>
  <c r="AD359" i="17"/>
  <c r="AF359" i="17"/>
  <c r="W359" i="17"/>
  <c r="AA359" i="17"/>
  <c r="Y359" i="17"/>
  <c r="F1160" i="5"/>
  <c r="F1172" i="5"/>
  <c r="F1187" i="5"/>
  <c r="F1164" i="5"/>
  <c r="G607" i="38"/>
  <c r="J607" i="38"/>
  <c r="L607" i="38"/>
  <c r="O607" i="38"/>
  <c r="Q607" i="38"/>
  <c r="N607" i="38"/>
  <c r="P607" i="38"/>
  <c r="M607" i="38"/>
  <c r="S607" i="38"/>
  <c r="K607" i="38"/>
  <c r="R607" i="38"/>
  <c r="N607" i="31"/>
  <c r="K607" i="31"/>
  <c r="J607" i="31"/>
  <c r="O607" i="31"/>
  <c r="L607" i="31"/>
  <c r="G607" i="31"/>
  <c r="M607" i="31"/>
  <c r="R607" i="31"/>
  <c r="S607" i="31"/>
  <c r="Q607" i="31"/>
  <c r="P607" i="31"/>
  <c r="J605" i="2"/>
  <c r="L605" i="2"/>
  <c r="K605" i="2"/>
  <c r="M605" i="2"/>
  <c r="N605" i="2"/>
  <c r="Q605" i="2"/>
  <c r="G605" i="2"/>
  <c r="P605" i="2"/>
  <c r="S605" i="2"/>
  <c r="R605" i="2"/>
  <c r="O605" i="2"/>
  <c r="K358" i="17"/>
  <c r="O358" i="17" s="1"/>
  <c r="Q358" i="17" s="1"/>
  <c r="O23" i="49"/>
  <c r="O26" i="49" s="1"/>
  <c r="U23" i="49"/>
  <c r="U26" i="49" s="1"/>
  <c r="M65" i="17"/>
  <c r="AD34" i="70"/>
  <c r="AD39" i="70" s="1"/>
  <c r="B22" i="49"/>
  <c r="B23" i="49"/>
  <c r="K194" i="17"/>
  <c r="S24" i="49"/>
  <c r="T2792" i="5"/>
  <c r="T2680" i="5"/>
  <c r="T2604" i="5"/>
  <c r="T2795" i="5"/>
  <c r="T2630" i="5"/>
  <c r="T2656" i="5" s="1"/>
  <c r="T2681" i="5" s="1"/>
  <c r="Z392" i="17" l="1"/>
  <c r="AA392" i="17"/>
  <c r="AB392" i="17"/>
  <c r="AC392" i="17"/>
  <c r="V392" i="17"/>
  <c r="AD392" i="17"/>
  <c r="U392" i="17"/>
  <c r="W392" i="17"/>
  <c r="AE392" i="17"/>
  <c r="X392" i="17"/>
  <c r="AF392" i="17"/>
  <c r="Y392" i="17"/>
  <c r="K391" i="17"/>
  <c r="O391" i="17" s="1"/>
  <c r="Q391" i="17" s="1"/>
  <c r="O390" i="17"/>
  <c r="Q390" i="17" s="1"/>
  <c r="G170" i="44"/>
  <c r="H169" i="44" s="1"/>
  <c r="P318" i="44"/>
  <c r="J42" i="51"/>
  <c r="L42" i="51" s="1"/>
  <c r="F64" i="50"/>
  <c r="O319" i="44"/>
  <c r="O318" i="44"/>
  <c r="F51" i="50"/>
  <c r="J31" i="51"/>
  <c r="F53" i="61"/>
  <c r="T319" i="44"/>
  <c r="T318" i="44"/>
  <c r="U318" i="44"/>
  <c r="U319" i="44"/>
  <c r="J69" i="51"/>
  <c r="L69" i="51" s="1"/>
  <c r="H202" i="50"/>
  <c r="H200" i="61"/>
  <c r="M318" i="44"/>
  <c r="M319" i="44"/>
  <c r="R318" i="44"/>
  <c r="R319" i="44"/>
  <c r="J60" i="51"/>
  <c r="L60" i="51" s="1"/>
  <c r="F96" i="61"/>
  <c r="F94" i="50"/>
  <c r="F63" i="61"/>
  <c r="J39" i="51"/>
  <c r="L39" i="51" s="1"/>
  <c r="F61" i="50"/>
  <c r="N318" i="44"/>
  <c r="N319" i="44"/>
  <c r="I138" i="44"/>
  <c r="F93" i="61"/>
  <c r="I90" i="61" s="1"/>
  <c r="J57" i="51"/>
  <c r="L57" i="51" s="1"/>
  <c r="F91" i="50"/>
  <c r="I88" i="50" s="1"/>
  <c r="F71" i="50"/>
  <c r="F73" i="61"/>
  <c r="J48" i="51"/>
  <c r="L48" i="51" s="1"/>
  <c r="F76" i="61"/>
  <c r="F74" i="50"/>
  <c r="J51" i="51"/>
  <c r="L51" i="51" s="1"/>
  <c r="V319" i="44"/>
  <c r="V318" i="44"/>
  <c r="Q319" i="44"/>
  <c r="Q318" i="44"/>
  <c r="S319" i="44"/>
  <c r="S318" i="44"/>
  <c r="L318" i="44"/>
  <c r="I317" i="44"/>
  <c r="L319" i="44"/>
  <c r="K319" i="44"/>
  <c r="K318" i="44"/>
  <c r="F56" i="61"/>
  <c r="J34" i="51"/>
  <c r="L34" i="51" s="1"/>
  <c r="F54" i="50"/>
  <c r="G668" i="34"/>
  <c r="J668" i="34"/>
  <c r="C670" i="35"/>
  <c r="I670" i="35" s="1"/>
  <c r="C670" i="30"/>
  <c r="I670" i="30" s="1"/>
  <c r="C670" i="32"/>
  <c r="I670" i="32" s="1"/>
  <c r="C670" i="34"/>
  <c r="I670" i="34" s="1"/>
  <c r="C670" i="31"/>
  <c r="I670" i="31" s="1"/>
  <c r="C670" i="39"/>
  <c r="I670" i="39" s="1"/>
  <c r="C670" i="38"/>
  <c r="I670" i="38" s="1"/>
  <c r="C670" i="40"/>
  <c r="I670" i="40" s="1"/>
  <c r="C670" i="37"/>
  <c r="I670" i="37" s="1"/>
  <c r="C670" i="36"/>
  <c r="I670" i="36" s="1"/>
  <c r="C670" i="2"/>
  <c r="I670" i="2" s="1"/>
  <c r="C361" i="15"/>
  <c r="B393" i="17" s="1"/>
  <c r="C670" i="33"/>
  <c r="I670" i="33" s="1"/>
  <c r="G668" i="2"/>
  <c r="J668" i="2"/>
  <c r="J668" i="33"/>
  <c r="G668" i="33"/>
  <c r="J668" i="38"/>
  <c r="G668" i="38"/>
  <c r="G668" i="40"/>
  <c r="J668" i="40"/>
  <c r="J668" i="39"/>
  <c r="G668" i="39"/>
  <c r="G668" i="35"/>
  <c r="J668" i="35"/>
  <c r="G668" i="31"/>
  <c r="J668" i="31"/>
  <c r="J668" i="37"/>
  <c r="G668" i="37"/>
  <c r="J668" i="36"/>
  <c r="G668" i="36"/>
  <c r="J668" i="30"/>
  <c r="G668" i="30"/>
  <c r="G668" i="32"/>
  <c r="J668" i="32"/>
  <c r="C611" i="33"/>
  <c r="I611" i="33" s="1"/>
  <c r="C611" i="37"/>
  <c r="I611" i="37" s="1"/>
  <c r="C611" i="36"/>
  <c r="I611" i="36" s="1"/>
  <c r="C611" i="30"/>
  <c r="I611" i="30" s="1"/>
  <c r="C611" i="32"/>
  <c r="I611" i="32" s="1"/>
  <c r="C611" i="2"/>
  <c r="C611" i="35"/>
  <c r="I611" i="35" s="1"/>
  <c r="C611" i="31"/>
  <c r="I611" i="31" s="1"/>
  <c r="C611" i="38"/>
  <c r="I611" i="38" s="1"/>
  <c r="C611" i="40"/>
  <c r="I611" i="40" s="1"/>
  <c r="C331" i="15"/>
  <c r="C611" i="34"/>
  <c r="I611" i="34" s="1"/>
  <c r="C611" i="39"/>
  <c r="I611" i="39" s="1"/>
  <c r="L609" i="39"/>
  <c r="P609" i="39"/>
  <c r="J609" i="39"/>
  <c r="O609" i="39"/>
  <c r="S609" i="39"/>
  <c r="G609" i="39"/>
  <c r="N609" i="39"/>
  <c r="R609" i="39"/>
  <c r="K609" i="39"/>
  <c r="Q609" i="39"/>
  <c r="M609" i="39"/>
  <c r="M609" i="38"/>
  <c r="J609" i="38"/>
  <c r="G609" i="38"/>
  <c r="L609" i="38"/>
  <c r="Q609" i="38"/>
  <c r="O609" i="38"/>
  <c r="R609" i="38"/>
  <c r="N609" i="38"/>
  <c r="P609" i="38"/>
  <c r="K609" i="38"/>
  <c r="S609" i="38"/>
  <c r="K359" i="17"/>
  <c r="O359" i="17" s="1"/>
  <c r="Q359" i="17" s="1"/>
  <c r="I609" i="2"/>
  <c r="B361" i="17"/>
  <c r="P609" i="36"/>
  <c r="K609" i="36"/>
  <c r="L609" i="36"/>
  <c r="S609" i="36"/>
  <c r="O609" i="36"/>
  <c r="N609" i="36"/>
  <c r="M609" i="36"/>
  <c r="J609" i="36"/>
  <c r="Q609" i="36"/>
  <c r="G609" i="36"/>
  <c r="R609" i="36"/>
  <c r="R609" i="32"/>
  <c r="N609" i="32"/>
  <c r="O609" i="32"/>
  <c r="J609" i="32"/>
  <c r="M609" i="32"/>
  <c r="L609" i="32"/>
  <c r="K609" i="32"/>
  <c r="Q609" i="32"/>
  <c r="G609" i="32"/>
  <c r="S609" i="32"/>
  <c r="P609" i="32"/>
  <c r="S609" i="40"/>
  <c r="L609" i="40"/>
  <c r="N609" i="40"/>
  <c r="P609" i="40"/>
  <c r="M609" i="40"/>
  <c r="O609" i="40"/>
  <c r="G609" i="40"/>
  <c r="K609" i="40"/>
  <c r="J609" i="40"/>
  <c r="R609" i="40"/>
  <c r="Q609" i="40"/>
  <c r="O609" i="33"/>
  <c r="M609" i="33"/>
  <c r="R609" i="33"/>
  <c r="K609" i="33"/>
  <c r="Q609" i="33"/>
  <c r="G609" i="33"/>
  <c r="S609" i="33"/>
  <c r="N609" i="33"/>
  <c r="P609" i="33"/>
  <c r="L609" i="33"/>
  <c r="J609" i="33"/>
  <c r="O607" i="2"/>
  <c r="M607" i="2"/>
  <c r="P607" i="2"/>
  <c r="G607" i="2"/>
  <c r="S607" i="2"/>
  <c r="K607" i="2"/>
  <c r="J607" i="2"/>
  <c r="R607" i="2"/>
  <c r="N607" i="2"/>
  <c r="L607" i="2"/>
  <c r="Q607" i="2"/>
  <c r="G609" i="30"/>
  <c r="R609" i="30"/>
  <c r="J609" i="30"/>
  <c r="Q609" i="30"/>
  <c r="M609" i="30"/>
  <c r="N609" i="30"/>
  <c r="L609" i="30"/>
  <c r="S609" i="30"/>
  <c r="K609" i="30"/>
  <c r="O609" i="30"/>
  <c r="P609" i="30"/>
  <c r="S609" i="37"/>
  <c r="L609" i="37"/>
  <c r="G609" i="37"/>
  <c r="Q609" i="37"/>
  <c r="J609" i="37"/>
  <c r="O609" i="37"/>
  <c r="N609" i="37"/>
  <c r="K609" i="37"/>
  <c r="P609" i="37"/>
  <c r="R609" i="37"/>
  <c r="M609" i="37"/>
  <c r="M609" i="34"/>
  <c r="R609" i="34"/>
  <c r="O609" i="34"/>
  <c r="N609" i="34"/>
  <c r="S609" i="34"/>
  <c r="P609" i="34"/>
  <c r="Q609" i="34"/>
  <c r="L609" i="34"/>
  <c r="G609" i="34"/>
  <c r="J609" i="34"/>
  <c r="K609" i="34"/>
  <c r="O609" i="35"/>
  <c r="R609" i="35"/>
  <c r="S609" i="35"/>
  <c r="M609" i="35"/>
  <c r="P609" i="35"/>
  <c r="G609" i="35"/>
  <c r="Q609" i="35"/>
  <c r="L609" i="35"/>
  <c r="J609" i="35"/>
  <c r="K609" i="35"/>
  <c r="N609" i="35"/>
  <c r="L609" i="31"/>
  <c r="S609" i="31"/>
  <c r="K609" i="31"/>
  <c r="O609" i="31"/>
  <c r="N609" i="31"/>
  <c r="Q609" i="31"/>
  <c r="J609" i="31"/>
  <c r="M609" i="31"/>
  <c r="R609" i="31"/>
  <c r="P609" i="31"/>
  <c r="G609" i="31"/>
  <c r="AE360" i="17"/>
  <c r="AD360" i="17"/>
  <c r="X360" i="17"/>
  <c r="AF360" i="17"/>
  <c r="AC360" i="17"/>
  <c r="Y360" i="17"/>
  <c r="U360" i="17"/>
  <c r="W360" i="17"/>
  <c r="AB360" i="17"/>
  <c r="AA360" i="17"/>
  <c r="Z360" i="17"/>
  <c r="V360" i="17"/>
  <c r="O65" i="17"/>
  <c r="V16" i="49" s="1"/>
  <c r="O16" i="49"/>
  <c r="S23" i="49"/>
  <c r="K136" i="17"/>
  <c r="T2631" i="5"/>
  <c r="T2657" i="5" s="1"/>
  <c r="T2682" i="5" s="1"/>
  <c r="T2777" i="5" s="1"/>
  <c r="T2605" i="5"/>
  <c r="K392" i="17" l="1"/>
  <c r="W393" i="17"/>
  <c r="AE393" i="17"/>
  <c r="X393" i="17"/>
  <c r="AF393" i="17"/>
  <c r="Y393" i="17"/>
  <c r="Z393" i="17"/>
  <c r="AA393" i="17"/>
  <c r="AB393" i="17"/>
  <c r="U393" i="17"/>
  <c r="AC393" i="17"/>
  <c r="V393" i="17"/>
  <c r="AD393" i="17"/>
  <c r="X42" i="51"/>
  <c r="U42" i="51"/>
  <c r="R42" i="51"/>
  <c r="O42" i="51"/>
  <c r="R34" i="51"/>
  <c r="O34" i="51"/>
  <c r="U34" i="51"/>
  <c r="X34" i="51"/>
  <c r="R48" i="51"/>
  <c r="O48" i="51"/>
  <c r="X48" i="51"/>
  <c r="U48" i="51"/>
  <c r="U39" i="51"/>
  <c r="X39" i="51"/>
  <c r="R39" i="51"/>
  <c r="O39" i="51"/>
  <c r="L31" i="51"/>
  <c r="G20" i="51"/>
  <c r="H20" i="51" s="1"/>
  <c r="I20" i="51" s="1"/>
  <c r="X57" i="51"/>
  <c r="U57" i="51"/>
  <c r="R57" i="51"/>
  <c r="O57" i="51"/>
  <c r="N202" i="50"/>
  <c r="R51" i="51"/>
  <c r="X51" i="51"/>
  <c r="O51" i="51"/>
  <c r="U51" i="51"/>
  <c r="R69" i="51"/>
  <c r="U69" i="51"/>
  <c r="X69" i="51"/>
  <c r="O69" i="51"/>
  <c r="U60" i="51"/>
  <c r="X60" i="51"/>
  <c r="R60" i="51"/>
  <c r="O60" i="51"/>
  <c r="G670" i="36"/>
  <c r="J670" i="36"/>
  <c r="J670" i="39"/>
  <c r="G670" i="39"/>
  <c r="G670" i="30"/>
  <c r="J670" i="30"/>
  <c r="J670" i="33"/>
  <c r="G670" i="33"/>
  <c r="G670" i="37"/>
  <c r="J670" i="37"/>
  <c r="J670" i="31"/>
  <c r="G670" i="31"/>
  <c r="J670" i="35"/>
  <c r="G670" i="35"/>
  <c r="C672" i="40"/>
  <c r="I672" i="40" s="1"/>
  <c r="C672" i="38"/>
  <c r="I672" i="38" s="1"/>
  <c r="C672" i="32"/>
  <c r="I672" i="32" s="1"/>
  <c r="C672" i="31"/>
  <c r="I672" i="31" s="1"/>
  <c r="C672" i="2"/>
  <c r="I672" i="2" s="1"/>
  <c r="C672" i="36"/>
  <c r="I672" i="36" s="1"/>
  <c r="C672" i="35"/>
  <c r="I672" i="35" s="1"/>
  <c r="C672" i="33"/>
  <c r="I672" i="33" s="1"/>
  <c r="C362" i="15"/>
  <c r="B394" i="17" s="1"/>
  <c r="C672" i="37"/>
  <c r="I672" i="37" s="1"/>
  <c r="C672" i="39"/>
  <c r="I672" i="39" s="1"/>
  <c r="C672" i="30"/>
  <c r="I672" i="30" s="1"/>
  <c r="C672" i="34"/>
  <c r="I672" i="34" s="1"/>
  <c r="J670" i="40"/>
  <c r="G670" i="40"/>
  <c r="G670" i="34"/>
  <c r="J670" i="34"/>
  <c r="G670" i="2"/>
  <c r="J670" i="2"/>
  <c r="G670" i="38"/>
  <c r="J670" i="38"/>
  <c r="J670" i="32"/>
  <c r="G670" i="32"/>
  <c r="C332" i="15"/>
  <c r="C613" i="37"/>
  <c r="I613" i="37" s="1"/>
  <c r="C613" i="38"/>
  <c r="I613" i="38" s="1"/>
  <c r="C613" i="2"/>
  <c r="C613" i="31"/>
  <c r="I613" i="31" s="1"/>
  <c r="C613" i="35"/>
  <c r="I613" i="35" s="1"/>
  <c r="C613" i="32"/>
  <c r="I613" i="32" s="1"/>
  <c r="C613" i="34"/>
  <c r="I613" i="34" s="1"/>
  <c r="C613" i="30"/>
  <c r="I613" i="30" s="1"/>
  <c r="C613" i="33"/>
  <c r="I613" i="33" s="1"/>
  <c r="C613" i="40"/>
  <c r="I613" i="40" s="1"/>
  <c r="C613" i="39"/>
  <c r="I613" i="39" s="1"/>
  <c r="C613" i="36"/>
  <c r="I613" i="36" s="1"/>
  <c r="O611" i="35"/>
  <c r="S611" i="35"/>
  <c r="L611" i="35"/>
  <c r="N611" i="35"/>
  <c r="J611" i="35"/>
  <c r="G611" i="35"/>
  <c r="R611" i="35"/>
  <c r="P611" i="35"/>
  <c r="K611" i="35"/>
  <c r="Q611" i="35"/>
  <c r="M611" i="35"/>
  <c r="K611" i="36"/>
  <c r="S611" i="36"/>
  <c r="R611" i="36"/>
  <c r="G611" i="36"/>
  <c r="M611" i="36"/>
  <c r="P611" i="36"/>
  <c r="O611" i="36"/>
  <c r="N611" i="36"/>
  <c r="Q611" i="36"/>
  <c r="J611" i="36"/>
  <c r="L611" i="36"/>
  <c r="M611" i="40"/>
  <c r="L611" i="40"/>
  <c r="S611" i="40"/>
  <c r="N611" i="40"/>
  <c r="P611" i="40"/>
  <c r="Q611" i="40"/>
  <c r="R611" i="40"/>
  <c r="K611" i="40"/>
  <c r="G611" i="40"/>
  <c r="O611" i="40"/>
  <c r="J611" i="40"/>
  <c r="I611" i="2"/>
  <c r="B362" i="17"/>
  <c r="S611" i="37"/>
  <c r="L611" i="37"/>
  <c r="N611" i="37"/>
  <c r="G611" i="37"/>
  <c r="J611" i="37"/>
  <c r="P611" i="37"/>
  <c r="M611" i="37"/>
  <c r="Q611" i="37"/>
  <c r="R611" i="37"/>
  <c r="O611" i="37"/>
  <c r="K611" i="37"/>
  <c r="K360" i="17"/>
  <c r="AA361" i="17"/>
  <c r="AB361" i="17"/>
  <c r="X361" i="17"/>
  <c r="U361" i="17"/>
  <c r="V361" i="17"/>
  <c r="Z361" i="17"/>
  <c r="AC361" i="17"/>
  <c r="W361" i="17"/>
  <c r="Y361" i="17"/>
  <c r="AF361" i="17"/>
  <c r="AE361" i="17"/>
  <c r="AD361" i="17"/>
  <c r="F1183" i="5"/>
  <c r="F1173" i="5"/>
  <c r="M611" i="39"/>
  <c r="G611" i="39"/>
  <c r="P611" i="39"/>
  <c r="J611" i="39"/>
  <c r="N611" i="39"/>
  <c r="L611" i="39"/>
  <c r="R611" i="39"/>
  <c r="O611" i="39"/>
  <c r="S611" i="39"/>
  <c r="K611" i="39"/>
  <c r="Q611" i="39"/>
  <c r="Q611" i="38"/>
  <c r="G611" i="38"/>
  <c r="M611" i="38"/>
  <c r="P611" i="38"/>
  <c r="O611" i="38"/>
  <c r="K611" i="38"/>
  <c r="L611" i="38"/>
  <c r="S611" i="38"/>
  <c r="N611" i="38"/>
  <c r="J611" i="38"/>
  <c r="R611" i="38"/>
  <c r="K611" i="32"/>
  <c r="N611" i="32"/>
  <c r="S611" i="32"/>
  <c r="G611" i="32"/>
  <c r="J611" i="32"/>
  <c r="M611" i="32"/>
  <c r="P611" i="32"/>
  <c r="R611" i="32"/>
  <c r="Q611" i="32"/>
  <c r="L611" i="32"/>
  <c r="O611" i="32"/>
  <c r="R611" i="33"/>
  <c r="K611" i="33"/>
  <c r="J611" i="33"/>
  <c r="O611" i="33"/>
  <c r="P611" i="33"/>
  <c r="Q611" i="33"/>
  <c r="N611" i="33"/>
  <c r="G611" i="33"/>
  <c r="M611" i="33"/>
  <c r="S611" i="33"/>
  <c r="L611" i="33"/>
  <c r="M609" i="2"/>
  <c r="L609" i="2"/>
  <c r="O609" i="2"/>
  <c r="S609" i="2"/>
  <c r="P609" i="2"/>
  <c r="Q609" i="2"/>
  <c r="J609" i="2"/>
  <c r="G609" i="2"/>
  <c r="R609" i="2"/>
  <c r="K609" i="2"/>
  <c r="N609" i="2"/>
  <c r="O611" i="34"/>
  <c r="N611" i="34"/>
  <c r="J611" i="34"/>
  <c r="S611" i="34"/>
  <c r="G611" i="34"/>
  <c r="P611" i="34"/>
  <c r="Q611" i="34"/>
  <c r="K611" i="34"/>
  <c r="R611" i="34"/>
  <c r="L611" i="34"/>
  <c r="M611" i="34"/>
  <c r="O611" i="31"/>
  <c r="J611" i="31"/>
  <c r="M611" i="31"/>
  <c r="G611" i="31"/>
  <c r="R611" i="31"/>
  <c r="K611" i="31"/>
  <c r="Q611" i="31"/>
  <c r="P611" i="31"/>
  <c r="N611" i="31"/>
  <c r="S611" i="31"/>
  <c r="L611" i="31"/>
  <c r="G611" i="30"/>
  <c r="O611" i="30"/>
  <c r="P611" i="30"/>
  <c r="J611" i="30"/>
  <c r="K611" i="30"/>
  <c r="M611" i="30"/>
  <c r="Q611" i="30"/>
  <c r="S611" i="30"/>
  <c r="L611" i="30"/>
  <c r="N611" i="30"/>
  <c r="R611" i="30"/>
  <c r="T2632" i="5"/>
  <c r="T2606" i="5"/>
  <c r="AB394" i="17" l="1"/>
  <c r="AC394" i="17"/>
  <c r="V394" i="17"/>
  <c r="AD394" i="17"/>
  <c r="W394" i="17"/>
  <c r="AE394" i="17"/>
  <c r="X394" i="17"/>
  <c r="AF394" i="17"/>
  <c r="Y394" i="17"/>
  <c r="Z394" i="17"/>
  <c r="U394" i="17"/>
  <c r="AA394" i="17"/>
  <c r="K393" i="17"/>
  <c r="O393" i="17" s="1"/>
  <c r="Q393" i="17" s="1"/>
  <c r="O392" i="17"/>
  <c r="Q392" i="17" s="1"/>
  <c r="U31" i="51"/>
  <c r="X31" i="51"/>
  <c r="L20" i="51"/>
  <c r="R31" i="51"/>
  <c r="O31" i="51"/>
  <c r="J672" i="34"/>
  <c r="G672" i="34"/>
  <c r="C674" i="39"/>
  <c r="I674" i="39" s="1"/>
  <c r="C674" i="33"/>
  <c r="I674" i="33" s="1"/>
  <c r="C674" i="34"/>
  <c r="I674" i="34" s="1"/>
  <c r="C674" i="2"/>
  <c r="I674" i="2" s="1"/>
  <c r="C674" i="30"/>
  <c r="I674" i="30" s="1"/>
  <c r="C674" i="40"/>
  <c r="I674" i="40" s="1"/>
  <c r="C363" i="15"/>
  <c r="B395" i="17" s="1"/>
  <c r="C674" i="32"/>
  <c r="I674" i="32" s="1"/>
  <c r="C674" i="36"/>
  <c r="I674" i="36" s="1"/>
  <c r="C674" i="38"/>
  <c r="I674" i="38" s="1"/>
  <c r="C674" i="35"/>
  <c r="I674" i="35" s="1"/>
  <c r="C674" i="31"/>
  <c r="I674" i="31" s="1"/>
  <c r="C674" i="37"/>
  <c r="I674" i="37" s="1"/>
  <c r="J672" i="2"/>
  <c r="G672" i="2"/>
  <c r="G672" i="40"/>
  <c r="J672" i="40"/>
  <c r="G672" i="30"/>
  <c r="J672" i="30"/>
  <c r="J672" i="33"/>
  <c r="G672" i="33"/>
  <c r="G672" i="31"/>
  <c r="J672" i="31"/>
  <c r="J672" i="39"/>
  <c r="G672" i="39"/>
  <c r="J672" i="35"/>
  <c r="G672" i="35"/>
  <c r="J672" i="32"/>
  <c r="G672" i="32"/>
  <c r="J672" i="37"/>
  <c r="G672" i="37"/>
  <c r="J672" i="36"/>
  <c r="G672" i="36"/>
  <c r="J672" i="38"/>
  <c r="G672" i="38"/>
  <c r="J613" i="33"/>
  <c r="R613" i="33"/>
  <c r="K613" i="33"/>
  <c r="P613" i="33"/>
  <c r="N613" i="33"/>
  <c r="L613" i="33"/>
  <c r="G613" i="33"/>
  <c r="S613" i="33"/>
  <c r="Q613" i="33"/>
  <c r="M613" i="33"/>
  <c r="O613" i="33"/>
  <c r="S613" i="35"/>
  <c r="O613" i="35"/>
  <c r="N613" i="35"/>
  <c r="P613" i="35"/>
  <c r="J613" i="35"/>
  <c r="G613" i="35"/>
  <c r="K613" i="35"/>
  <c r="M613" i="35"/>
  <c r="Q613" i="35"/>
  <c r="R613" i="35"/>
  <c r="L613" i="35"/>
  <c r="K613" i="37"/>
  <c r="G613" i="37"/>
  <c r="P613" i="37"/>
  <c r="J613" i="37"/>
  <c r="M613" i="37"/>
  <c r="Q613" i="37"/>
  <c r="R613" i="37"/>
  <c r="N613" i="37"/>
  <c r="S613" i="37"/>
  <c r="O613" i="37"/>
  <c r="L613" i="37"/>
  <c r="M611" i="2"/>
  <c r="P611" i="2"/>
  <c r="K611" i="2"/>
  <c r="Q611" i="2"/>
  <c r="L611" i="2"/>
  <c r="N611" i="2"/>
  <c r="R611" i="2"/>
  <c r="O611" i="2"/>
  <c r="J611" i="2"/>
  <c r="G611" i="2"/>
  <c r="S611" i="2"/>
  <c r="O613" i="36"/>
  <c r="N613" i="36"/>
  <c r="S613" i="36"/>
  <c r="M613" i="36"/>
  <c r="K613" i="36"/>
  <c r="J613" i="36"/>
  <c r="Q613" i="36"/>
  <c r="L613" i="36"/>
  <c r="G613" i="36"/>
  <c r="R613" i="36"/>
  <c r="P613" i="36"/>
  <c r="M613" i="30"/>
  <c r="S613" i="30"/>
  <c r="R613" i="30"/>
  <c r="K613" i="30"/>
  <c r="G613" i="30"/>
  <c r="O613" i="30"/>
  <c r="N613" i="30"/>
  <c r="P613" i="30"/>
  <c r="Q613" i="30"/>
  <c r="L613" i="30"/>
  <c r="J613" i="30"/>
  <c r="R613" i="31"/>
  <c r="O613" i="31"/>
  <c r="G613" i="31"/>
  <c r="Q613" i="31"/>
  <c r="S613" i="31"/>
  <c r="M613" i="31"/>
  <c r="L613" i="31"/>
  <c r="K613" i="31"/>
  <c r="J613" i="31"/>
  <c r="N613" i="31"/>
  <c r="P613" i="31"/>
  <c r="C615" i="39"/>
  <c r="I615" i="39" s="1"/>
  <c r="C615" i="37"/>
  <c r="I615" i="37" s="1"/>
  <c r="C615" i="35"/>
  <c r="I615" i="35" s="1"/>
  <c r="C615" i="34"/>
  <c r="I615" i="34" s="1"/>
  <c r="C615" i="31"/>
  <c r="I615" i="31" s="1"/>
  <c r="C615" i="36"/>
  <c r="I615" i="36" s="1"/>
  <c r="C615" i="30"/>
  <c r="I615" i="30" s="1"/>
  <c r="C615" i="2"/>
  <c r="C615" i="32"/>
  <c r="I615" i="32" s="1"/>
  <c r="C333" i="15"/>
  <c r="C615" i="38"/>
  <c r="I615" i="38" s="1"/>
  <c r="C615" i="40"/>
  <c r="I615" i="40" s="1"/>
  <c r="C615" i="33"/>
  <c r="I615" i="33" s="1"/>
  <c r="O360" i="17"/>
  <c r="Q360" i="17" s="1"/>
  <c r="G613" i="39"/>
  <c r="O613" i="39"/>
  <c r="R613" i="39"/>
  <c r="K613" i="39"/>
  <c r="Q613" i="39"/>
  <c r="M613" i="39"/>
  <c r="P613" i="39"/>
  <c r="N613" i="39"/>
  <c r="L613" i="39"/>
  <c r="J613" i="39"/>
  <c r="S613" i="39"/>
  <c r="Q613" i="34"/>
  <c r="L613" i="34"/>
  <c r="K613" i="34"/>
  <c r="J613" i="34"/>
  <c r="O613" i="34"/>
  <c r="P613" i="34"/>
  <c r="N613" i="34"/>
  <c r="G613" i="34"/>
  <c r="R613" i="34"/>
  <c r="S613" i="34"/>
  <c r="M613" i="34"/>
  <c r="B363" i="17"/>
  <c r="I613" i="2"/>
  <c r="K361" i="17"/>
  <c r="O361" i="17" s="1"/>
  <c r="Q361" i="17" s="1"/>
  <c r="W362" i="17"/>
  <c r="Z362" i="17"/>
  <c r="AB362" i="17"/>
  <c r="AE362" i="17"/>
  <c r="X362" i="17"/>
  <c r="V362" i="17"/>
  <c r="U362" i="17"/>
  <c r="AF362" i="17"/>
  <c r="AD362" i="17"/>
  <c r="Y362" i="17"/>
  <c r="AC362" i="17"/>
  <c r="AA362" i="17"/>
  <c r="O613" i="40"/>
  <c r="M613" i="40"/>
  <c r="G613" i="40"/>
  <c r="N613" i="40"/>
  <c r="Q613" i="40"/>
  <c r="S613" i="40"/>
  <c r="R613" i="40"/>
  <c r="L613" i="40"/>
  <c r="J613" i="40"/>
  <c r="P613" i="40"/>
  <c r="K613" i="40"/>
  <c r="J613" i="32"/>
  <c r="Q613" i="32"/>
  <c r="S613" i="32"/>
  <c r="O613" i="32"/>
  <c r="M613" i="32"/>
  <c r="K613" i="32"/>
  <c r="L613" i="32"/>
  <c r="G613" i="32"/>
  <c r="R613" i="32"/>
  <c r="N613" i="32"/>
  <c r="P613" i="32"/>
  <c r="J613" i="38"/>
  <c r="R613" i="38"/>
  <c r="G613" i="38"/>
  <c r="P613" i="38"/>
  <c r="L613" i="38"/>
  <c r="S613" i="38"/>
  <c r="O613" i="38"/>
  <c r="N613" i="38"/>
  <c r="K613" i="38"/>
  <c r="Q613" i="38"/>
  <c r="M613" i="38"/>
  <c r="T2634" i="5"/>
  <c r="T2659" i="5" s="1"/>
  <c r="T2684" i="5" s="1"/>
  <c r="T2779" i="5" s="1"/>
  <c r="T2633" i="5"/>
  <c r="T2658" i="5" s="1"/>
  <c r="T2683" i="5" s="1"/>
  <c r="T2778" i="5" s="1"/>
  <c r="T2607" i="5"/>
  <c r="Y395" i="17" l="1"/>
  <c r="Z395" i="17"/>
  <c r="AA395" i="17"/>
  <c r="AB395" i="17"/>
  <c r="AC395" i="17"/>
  <c r="V395" i="17"/>
  <c r="AD395" i="17"/>
  <c r="W395" i="17"/>
  <c r="AE395" i="17"/>
  <c r="X395" i="17"/>
  <c r="AF395" i="17"/>
  <c r="U395" i="17"/>
  <c r="K394" i="17"/>
  <c r="J674" i="38"/>
  <c r="G674" i="38"/>
  <c r="J674" i="40"/>
  <c r="G674" i="40"/>
  <c r="J674" i="33"/>
  <c r="G674" i="33"/>
  <c r="J674" i="37"/>
  <c r="G674" i="37"/>
  <c r="G674" i="36"/>
  <c r="J674" i="36"/>
  <c r="G674" i="30"/>
  <c r="J674" i="30"/>
  <c r="G674" i="39"/>
  <c r="J674" i="39"/>
  <c r="J674" i="31"/>
  <c r="G674" i="31"/>
  <c r="G674" i="32"/>
  <c r="J674" i="32"/>
  <c r="J674" i="2"/>
  <c r="G674" i="2"/>
  <c r="G674" i="35"/>
  <c r="J674" i="35"/>
  <c r="C676" i="38"/>
  <c r="I676" i="38" s="1"/>
  <c r="C676" i="32"/>
  <c r="I676" i="32" s="1"/>
  <c r="C676" i="33"/>
  <c r="I676" i="33" s="1"/>
  <c r="C676" i="31"/>
  <c r="I676" i="31" s="1"/>
  <c r="C676" i="30"/>
  <c r="I676" i="30" s="1"/>
  <c r="C676" i="35"/>
  <c r="I676" i="35" s="1"/>
  <c r="C676" i="36"/>
  <c r="I676" i="36" s="1"/>
  <c r="C676" i="2"/>
  <c r="I676" i="2" s="1"/>
  <c r="C676" i="39"/>
  <c r="I676" i="39" s="1"/>
  <c r="C676" i="40"/>
  <c r="I676" i="40" s="1"/>
  <c r="C676" i="34"/>
  <c r="I676" i="34" s="1"/>
  <c r="C364" i="15"/>
  <c r="B396" i="17" s="1"/>
  <c r="C676" i="37"/>
  <c r="I676" i="37" s="1"/>
  <c r="J674" i="34"/>
  <c r="G674" i="34"/>
  <c r="K362" i="17"/>
  <c r="O362" i="17" s="1"/>
  <c r="Q362" i="17" s="1"/>
  <c r="K613" i="2"/>
  <c r="Q613" i="2"/>
  <c r="J613" i="2"/>
  <c r="M613" i="2"/>
  <c r="S613" i="2"/>
  <c r="O613" i="2"/>
  <c r="P613" i="2"/>
  <c r="G613" i="2"/>
  <c r="R613" i="2"/>
  <c r="N613" i="2"/>
  <c r="L613" i="2"/>
  <c r="C617" i="32"/>
  <c r="I617" i="32" s="1"/>
  <c r="C617" i="35"/>
  <c r="I617" i="35" s="1"/>
  <c r="C617" i="39"/>
  <c r="I617" i="39" s="1"/>
  <c r="C617" i="34"/>
  <c r="I617" i="34" s="1"/>
  <c r="C617" i="31"/>
  <c r="I617" i="31" s="1"/>
  <c r="C617" i="36"/>
  <c r="I617" i="36" s="1"/>
  <c r="C617" i="2"/>
  <c r="C617" i="33"/>
  <c r="I617" i="33" s="1"/>
  <c r="C617" i="38"/>
  <c r="I617" i="38" s="1"/>
  <c r="C617" i="40"/>
  <c r="I617" i="40" s="1"/>
  <c r="C617" i="30"/>
  <c r="I617" i="30" s="1"/>
  <c r="C334" i="15"/>
  <c r="C617" i="37"/>
  <c r="I617" i="37" s="1"/>
  <c r="J615" i="36"/>
  <c r="Q615" i="36"/>
  <c r="O615" i="36"/>
  <c r="P615" i="36"/>
  <c r="L615" i="36"/>
  <c r="K615" i="36"/>
  <c r="M615" i="36"/>
  <c r="R615" i="36"/>
  <c r="G615" i="36"/>
  <c r="S615" i="36"/>
  <c r="N615" i="36"/>
  <c r="M615" i="37"/>
  <c r="G615" i="37"/>
  <c r="O615" i="37"/>
  <c r="R615" i="37"/>
  <c r="J615" i="37"/>
  <c r="N615" i="37"/>
  <c r="Q615" i="37"/>
  <c r="K615" i="37"/>
  <c r="L615" i="37"/>
  <c r="P615" i="37"/>
  <c r="S615" i="37"/>
  <c r="AE363" i="17"/>
  <c r="AD363" i="17"/>
  <c r="Y363" i="17"/>
  <c r="AC363" i="17"/>
  <c r="AA363" i="17"/>
  <c r="U363" i="17"/>
  <c r="AF363" i="17"/>
  <c r="X363" i="17"/>
  <c r="W363" i="17"/>
  <c r="Z363" i="17"/>
  <c r="V363" i="17"/>
  <c r="AB363" i="17"/>
  <c r="M615" i="33"/>
  <c r="P615" i="33"/>
  <c r="L615" i="33"/>
  <c r="R615" i="33"/>
  <c r="S615" i="33"/>
  <c r="N615" i="33"/>
  <c r="K615" i="33"/>
  <c r="G615" i="33"/>
  <c r="J615" i="33"/>
  <c r="O615" i="33"/>
  <c r="Q615" i="33"/>
  <c r="S615" i="32"/>
  <c r="K615" i="32"/>
  <c r="J615" i="32"/>
  <c r="N615" i="32"/>
  <c r="P615" i="32"/>
  <c r="G615" i="32"/>
  <c r="Q615" i="32"/>
  <c r="L615" i="32"/>
  <c r="O615" i="32"/>
  <c r="R615" i="32"/>
  <c r="M615" i="32"/>
  <c r="L615" i="31"/>
  <c r="K615" i="31"/>
  <c r="Q615" i="31"/>
  <c r="G615" i="31"/>
  <c r="R615" i="31"/>
  <c r="J615" i="31"/>
  <c r="M615" i="31"/>
  <c r="P615" i="31"/>
  <c r="S615" i="31"/>
  <c r="O615" i="31"/>
  <c r="N615" i="31"/>
  <c r="M615" i="39"/>
  <c r="P615" i="39"/>
  <c r="J615" i="39"/>
  <c r="R615" i="39"/>
  <c r="Q615" i="39"/>
  <c r="G615" i="39"/>
  <c r="O615" i="39"/>
  <c r="S615" i="39"/>
  <c r="N615" i="39"/>
  <c r="K615" i="39"/>
  <c r="L615" i="39"/>
  <c r="P615" i="40"/>
  <c r="R615" i="40"/>
  <c r="K615" i="40"/>
  <c r="M615" i="40"/>
  <c r="G615" i="40"/>
  <c r="O615" i="40"/>
  <c r="L615" i="40"/>
  <c r="N615" i="40"/>
  <c r="S615" i="40"/>
  <c r="Q615" i="40"/>
  <c r="J615" i="40"/>
  <c r="I615" i="2"/>
  <c r="B364" i="17"/>
  <c r="P615" i="34"/>
  <c r="L615" i="34"/>
  <c r="M615" i="34"/>
  <c r="K615" i="34"/>
  <c r="G615" i="34"/>
  <c r="J615" i="34"/>
  <c r="R615" i="34"/>
  <c r="N615" i="34"/>
  <c r="S615" i="34"/>
  <c r="Q615" i="34"/>
  <c r="O615" i="34"/>
  <c r="O615" i="38"/>
  <c r="J615" i="38"/>
  <c r="L615" i="38"/>
  <c r="N615" i="38"/>
  <c r="P615" i="38"/>
  <c r="S615" i="38"/>
  <c r="M615" i="38"/>
  <c r="R615" i="38"/>
  <c r="K615" i="38"/>
  <c r="G615" i="38"/>
  <c r="Q615" i="38"/>
  <c r="M615" i="30"/>
  <c r="O615" i="30"/>
  <c r="R615" i="30"/>
  <c r="G615" i="30"/>
  <c r="Q615" i="30"/>
  <c r="P615" i="30"/>
  <c r="K615" i="30"/>
  <c r="S615" i="30"/>
  <c r="N615" i="30"/>
  <c r="J615" i="30"/>
  <c r="L615" i="30"/>
  <c r="S615" i="35"/>
  <c r="M615" i="35"/>
  <c r="P615" i="35"/>
  <c r="J615" i="35"/>
  <c r="L615" i="35"/>
  <c r="R615" i="35"/>
  <c r="G615" i="35"/>
  <c r="Q615" i="35"/>
  <c r="N615" i="35"/>
  <c r="O615" i="35"/>
  <c r="K615" i="35"/>
  <c r="T2635" i="5"/>
  <c r="T2660" i="5" s="1"/>
  <c r="T2685" i="5" s="1"/>
  <c r="T2780" i="5" s="1"/>
  <c r="T2608" i="5"/>
  <c r="T2609" i="5" s="1"/>
  <c r="T2610" i="5" s="1"/>
  <c r="V396" i="17" l="1"/>
  <c r="AD396" i="17"/>
  <c r="U396" i="17"/>
  <c r="W396" i="17"/>
  <c r="AE396" i="17"/>
  <c r="X396" i="17"/>
  <c r="AF396" i="17"/>
  <c r="Y396" i="17"/>
  <c r="Z396" i="17"/>
  <c r="AA396" i="17"/>
  <c r="AB396" i="17"/>
  <c r="AC396" i="17"/>
  <c r="O394" i="17"/>
  <c r="Q394" i="17" s="1"/>
  <c r="K395" i="17"/>
  <c r="O395" i="17" s="1"/>
  <c r="Q395" i="17" s="1"/>
  <c r="G676" i="40"/>
  <c r="J676" i="40"/>
  <c r="J676" i="35"/>
  <c r="G676" i="35"/>
  <c r="G676" i="32"/>
  <c r="J676" i="32"/>
  <c r="J676" i="37"/>
  <c r="G676" i="37"/>
  <c r="G676" i="39"/>
  <c r="J676" i="39"/>
  <c r="G676" i="30"/>
  <c r="J676" i="30"/>
  <c r="G676" i="38"/>
  <c r="J676" i="38"/>
  <c r="C678" i="33"/>
  <c r="I678" i="33" s="1"/>
  <c r="C678" i="35"/>
  <c r="I678" i="35" s="1"/>
  <c r="C678" i="32"/>
  <c r="I678" i="32" s="1"/>
  <c r="C678" i="2"/>
  <c r="I678" i="2" s="1"/>
  <c r="C678" i="36"/>
  <c r="I678" i="36" s="1"/>
  <c r="C365" i="15"/>
  <c r="B397" i="17" s="1"/>
  <c r="C678" i="37"/>
  <c r="I678" i="37" s="1"/>
  <c r="C678" i="31"/>
  <c r="I678" i="31" s="1"/>
  <c r="C678" i="40"/>
  <c r="I678" i="40" s="1"/>
  <c r="C678" i="39"/>
  <c r="I678" i="39" s="1"/>
  <c r="C678" i="34"/>
  <c r="I678" i="34" s="1"/>
  <c r="C678" i="30"/>
  <c r="I678" i="30" s="1"/>
  <c r="C678" i="38"/>
  <c r="I678" i="38" s="1"/>
  <c r="G676" i="2"/>
  <c r="J676" i="2"/>
  <c r="G676" i="31"/>
  <c r="J676" i="31"/>
  <c r="J676" i="34"/>
  <c r="G676" i="34"/>
  <c r="J676" i="36"/>
  <c r="G676" i="36"/>
  <c r="J676" i="33"/>
  <c r="G676" i="33"/>
  <c r="G617" i="36"/>
  <c r="L617" i="36"/>
  <c r="O617" i="36"/>
  <c r="P617" i="36"/>
  <c r="R617" i="36"/>
  <c r="M617" i="36"/>
  <c r="K617" i="36"/>
  <c r="J617" i="36"/>
  <c r="N617" i="36"/>
  <c r="Q617" i="36"/>
  <c r="S617" i="36"/>
  <c r="G617" i="37"/>
  <c r="L617" i="37"/>
  <c r="R617" i="37"/>
  <c r="N617" i="37"/>
  <c r="P617" i="37"/>
  <c r="O617" i="37"/>
  <c r="K617" i="37"/>
  <c r="J617" i="37"/>
  <c r="S617" i="37"/>
  <c r="Q617" i="37"/>
  <c r="M617" i="37"/>
  <c r="K617" i="38"/>
  <c r="Q617" i="38"/>
  <c r="M617" i="38"/>
  <c r="P617" i="38"/>
  <c r="S617" i="38"/>
  <c r="N617" i="38"/>
  <c r="L617" i="38"/>
  <c r="R617" i="38"/>
  <c r="G617" i="38"/>
  <c r="O617" i="38"/>
  <c r="J617" i="38"/>
  <c r="N617" i="31"/>
  <c r="Q617" i="31"/>
  <c r="R617" i="31"/>
  <c r="J617" i="31"/>
  <c r="M617" i="31"/>
  <c r="G617" i="31"/>
  <c r="S617" i="31"/>
  <c r="L617" i="31"/>
  <c r="K617" i="31"/>
  <c r="O617" i="31"/>
  <c r="P617" i="31"/>
  <c r="N617" i="32"/>
  <c r="Q617" i="32"/>
  <c r="L617" i="32"/>
  <c r="O617" i="32"/>
  <c r="P617" i="32"/>
  <c r="K617" i="32"/>
  <c r="G617" i="32"/>
  <c r="R617" i="32"/>
  <c r="J617" i="32"/>
  <c r="M617" i="32"/>
  <c r="S617" i="32"/>
  <c r="G617" i="35"/>
  <c r="Q617" i="35"/>
  <c r="S617" i="35"/>
  <c r="J617" i="35"/>
  <c r="K617" i="35"/>
  <c r="O617" i="35"/>
  <c r="P617" i="35"/>
  <c r="R617" i="35"/>
  <c r="M617" i="35"/>
  <c r="N617" i="35"/>
  <c r="L617" i="35"/>
  <c r="Y364" i="17"/>
  <c r="AC364" i="17"/>
  <c r="AD364" i="17"/>
  <c r="U364" i="17"/>
  <c r="Z364" i="17"/>
  <c r="AB364" i="17"/>
  <c r="W364" i="17"/>
  <c r="V364" i="17"/>
  <c r="AF364" i="17"/>
  <c r="AA364" i="17"/>
  <c r="AE364" i="17"/>
  <c r="X364" i="17"/>
  <c r="K363" i="17"/>
  <c r="O363" i="17" s="1"/>
  <c r="Q363" i="17" s="1"/>
  <c r="C619" i="2"/>
  <c r="C619" i="39"/>
  <c r="I619" i="39" s="1"/>
  <c r="C619" i="32"/>
  <c r="I619" i="32" s="1"/>
  <c r="C619" i="40"/>
  <c r="I619" i="40" s="1"/>
  <c r="C619" i="36"/>
  <c r="I619" i="36" s="1"/>
  <c r="C619" i="35"/>
  <c r="I619" i="35" s="1"/>
  <c r="C335" i="15"/>
  <c r="C619" i="38"/>
  <c r="I619" i="38" s="1"/>
  <c r="C619" i="31"/>
  <c r="I619" i="31" s="1"/>
  <c r="C619" i="34"/>
  <c r="I619" i="34" s="1"/>
  <c r="C619" i="33"/>
  <c r="I619" i="33" s="1"/>
  <c r="C619" i="37"/>
  <c r="I619" i="37" s="1"/>
  <c r="C619" i="30"/>
  <c r="I619" i="30" s="1"/>
  <c r="G617" i="33"/>
  <c r="O617" i="33"/>
  <c r="R617" i="33"/>
  <c r="N617" i="33"/>
  <c r="Q617" i="33"/>
  <c r="P617" i="33"/>
  <c r="S617" i="33"/>
  <c r="K617" i="33"/>
  <c r="M617" i="33"/>
  <c r="L617" i="33"/>
  <c r="J617" i="33"/>
  <c r="O617" i="34"/>
  <c r="S617" i="34"/>
  <c r="N617" i="34"/>
  <c r="K617" i="34"/>
  <c r="G617" i="34"/>
  <c r="L617" i="34"/>
  <c r="P617" i="34"/>
  <c r="J617" i="34"/>
  <c r="R617" i="34"/>
  <c r="Q617" i="34"/>
  <c r="M617" i="34"/>
  <c r="K617" i="40"/>
  <c r="L617" i="40"/>
  <c r="R617" i="40"/>
  <c r="Q617" i="40"/>
  <c r="J617" i="40"/>
  <c r="M617" i="40"/>
  <c r="P617" i="40"/>
  <c r="N617" i="40"/>
  <c r="G617" i="40"/>
  <c r="S617" i="40"/>
  <c r="O617" i="40"/>
  <c r="N615" i="2"/>
  <c r="J615" i="2"/>
  <c r="P615" i="2"/>
  <c r="R615" i="2"/>
  <c r="L615" i="2"/>
  <c r="O615" i="2"/>
  <c r="M615" i="2"/>
  <c r="K615" i="2"/>
  <c r="Q615" i="2"/>
  <c r="S615" i="2"/>
  <c r="G615" i="2"/>
  <c r="O617" i="30"/>
  <c r="P617" i="30"/>
  <c r="G617" i="30"/>
  <c r="Q617" i="30"/>
  <c r="J617" i="30"/>
  <c r="S617" i="30"/>
  <c r="L617" i="30"/>
  <c r="N617" i="30"/>
  <c r="M617" i="30"/>
  <c r="R617" i="30"/>
  <c r="K617" i="30"/>
  <c r="B365" i="17"/>
  <c r="I617" i="2"/>
  <c r="S617" i="39"/>
  <c r="R617" i="39"/>
  <c r="M617" i="39"/>
  <c r="J617" i="39"/>
  <c r="Q617" i="39"/>
  <c r="L617" i="39"/>
  <c r="O617" i="39"/>
  <c r="N617" i="39"/>
  <c r="G617" i="39"/>
  <c r="K617" i="39"/>
  <c r="P617" i="39"/>
  <c r="T2611" i="5"/>
  <c r="T2636" i="5"/>
  <c r="T2661" i="5" s="1"/>
  <c r="T2686" i="5" s="1"/>
  <c r="T2781" i="5" s="1"/>
  <c r="AA397" i="17" l="1"/>
  <c r="AB397" i="17"/>
  <c r="U397" i="17"/>
  <c r="AC397" i="17"/>
  <c r="V397" i="17"/>
  <c r="AD397" i="17"/>
  <c r="W397" i="17"/>
  <c r="AE397" i="17"/>
  <c r="X397" i="17"/>
  <c r="AF397" i="17"/>
  <c r="Y397" i="17"/>
  <c r="Z397" i="17"/>
  <c r="K396" i="17"/>
  <c r="O396" i="17" s="1"/>
  <c r="Q396" i="17" s="1"/>
  <c r="J678" i="39"/>
  <c r="G678" i="39"/>
  <c r="C680" i="2"/>
  <c r="I680" i="2" s="1"/>
  <c r="C680" i="32"/>
  <c r="I680" i="32" s="1"/>
  <c r="C366" i="15"/>
  <c r="B398" i="17" s="1"/>
  <c r="C680" i="39"/>
  <c r="I680" i="39" s="1"/>
  <c r="C680" i="36"/>
  <c r="I680" i="36" s="1"/>
  <c r="C680" i="38"/>
  <c r="I680" i="38" s="1"/>
  <c r="C680" i="35"/>
  <c r="I680" i="35" s="1"/>
  <c r="C680" i="40"/>
  <c r="I680" i="40" s="1"/>
  <c r="C680" i="31"/>
  <c r="I680" i="31" s="1"/>
  <c r="C680" i="37"/>
  <c r="I680" i="37" s="1"/>
  <c r="C680" i="34"/>
  <c r="I680" i="34" s="1"/>
  <c r="C680" i="30"/>
  <c r="I680" i="30" s="1"/>
  <c r="C680" i="33"/>
  <c r="I680" i="33" s="1"/>
  <c r="J678" i="35"/>
  <c r="G678" i="35"/>
  <c r="J678" i="38"/>
  <c r="G678" i="38"/>
  <c r="G678" i="40"/>
  <c r="J678" i="40"/>
  <c r="G678" i="36"/>
  <c r="J678" i="36"/>
  <c r="J678" i="33"/>
  <c r="G678" i="33"/>
  <c r="G678" i="30"/>
  <c r="J678" i="30"/>
  <c r="J678" i="31"/>
  <c r="G678" i="31"/>
  <c r="J678" i="2"/>
  <c r="G678" i="2"/>
  <c r="J678" i="34"/>
  <c r="G678" i="34"/>
  <c r="G678" i="37"/>
  <c r="J678" i="37"/>
  <c r="J678" i="32"/>
  <c r="G678" i="32"/>
  <c r="R619" i="39"/>
  <c r="Q619" i="39"/>
  <c r="S619" i="39"/>
  <c r="G619" i="39"/>
  <c r="J619" i="39"/>
  <c r="P619" i="39"/>
  <c r="K619" i="39"/>
  <c r="O619" i="39"/>
  <c r="M619" i="39"/>
  <c r="N619" i="39"/>
  <c r="L619" i="39"/>
  <c r="N617" i="2"/>
  <c r="G617" i="2"/>
  <c r="R617" i="2"/>
  <c r="J617" i="2"/>
  <c r="M617" i="2"/>
  <c r="O617" i="2"/>
  <c r="P617" i="2"/>
  <c r="K617" i="2"/>
  <c r="S617" i="2"/>
  <c r="L617" i="2"/>
  <c r="Q617" i="2"/>
  <c r="P619" i="30"/>
  <c r="O619" i="30"/>
  <c r="S619" i="30"/>
  <c r="K619" i="30"/>
  <c r="Q619" i="30"/>
  <c r="N619" i="30"/>
  <c r="L619" i="30"/>
  <c r="J619" i="30"/>
  <c r="R619" i="30"/>
  <c r="M619" i="30"/>
  <c r="G619" i="30"/>
  <c r="J619" i="31"/>
  <c r="M619" i="31"/>
  <c r="L619" i="31"/>
  <c r="Q619" i="31"/>
  <c r="K619" i="31"/>
  <c r="R619" i="31"/>
  <c r="G619" i="31"/>
  <c r="S619" i="31"/>
  <c r="N619" i="31"/>
  <c r="P619" i="31"/>
  <c r="O619" i="31"/>
  <c r="L619" i="36"/>
  <c r="G619" i="36"/>
  <c r="J619" i="36"/>
  <c r="O619" i="36"/>
  <c r="R619" i="36"/>
  <c r="N619" i="36"/>
  <c r="P619" i="36"/>
  <c r="S619" i="36"/>
  <c r="M619" i="36"/>
  <c r="Q619" i="36"/>
  <c r="K619" i="36"/>
  <c r="B366" i="17"/>
  <c r="I619" i="2"/>
  <c r="K364" i="17"/>
  <c r="O364" i="17" s="1"/>
  <c r="Q364" i="17" s="1"/>
  <c r="G619" i="34"/>
  <c r="L619" i="34"/>
  <c r="R619" i="34"/>
  <c r="J619" i="34"/>
  <c r="S619" i="34"/>
  <c r="O619" i="34"/>
  <c r="K619" i="34"/>
  <c r="P619" i="34"/>
  <c r="Q619" i="34"/>
  <c r="N619" i="34"/>
  <c r="M619" i="34"/>
  <c r="AD365" i="17"/>
  <c r="AA365" i="17"/>
  <c r="AF365" i="17"/>
  <c r="X365" i="17"/>
  <c r="AC365" i="17"/>
  <c r="W365" i="17"/>
  <c r="AE365" i="17"/>
  <c r="U365" i="17"/>
  <c r="Z365" i="17"/>
  <c r="Y365" i="17"/>
  <c r="AB365" i="17"/>
  <c r="V365" i="17"/>
  <c r="P619" i="38"/>
  <c r="G619" i="38"/>
  <c r="R619" i="38"/>
  <c r="K619" i="38"/>
  <c r="S619" i="38"/>
  <c r="O619" i="38"/>
  <c r="M619" i="38"/>
  <c r="L619" i="38"/>
  <c r="Q619" i="38"/>
  <c r="J619" i="38"/>
  <c r="N619" i="38"/>
  <c r="G619" i="40"/>
  <c r="J619" i="40"/>
  <c r="R619" i="40"/>
  <c r="M619" i="40"/>
  <c r="P619" i="40"/>
  <c r="Q619" i="40"/>
  <c r="L619" i="40"/>
  <c r="S619" i="40"/>
  <c r="K619" i="40"/>
  <c r="N619" i="40"/>
  <c r="O619" i="40"/>
  <c r="M619" i="35"/>
  <c r="G619" i="35"/>
  <c r="O619" i="35"/>
  <c r="P619" i="35"/>
  <c r="R619" i="35"/>
  <c r="S619" i="35"/>
  <c r="K619" i="35"/>
  <c r="L619" i="35"/>
  <c r="Q619" i="35"/>
  <c r="N619" i="35"/>
  <c r="J619" i="35"/>
  <c r="M619" i="37"/>
  <c r="O619" i="37"/>
  <c r="Q619" i="37"/>
  <c r="K619" i="37"/>
  <c r="S619" i="37"/>
  <c r="N619" i="37"/>
  <c r="G619" i="37"/>
  <c r="J619" i="37"/>
  <c r="R619" i="37"/>
  <c r="L619" i="37"/>
  <c r="P619" i="37"/>
  <c r="L619" i="33"/>
  <c r="J619" i="33"/>
  <c r="O619" i="33"/>
  <c r="N619" i="33"/>
  <c r="K619" i="33"/>
  <c r="G619" i="33"/>
  <c r="R619" i="33"/>
  <c r="P619" i="33"/>
  <c r="M619" i="33"/>
  <c r="S619" i="33"/>
  <c r="Q619" i="33"/>
  <c r="C621" i="2"/>
  <c r="C621" i="33"/>
  <c r="I621" i="33" s="1"/>
  <c r="C621" i="39"/>
  <c r="I621" i="39" s="1"/>
  <c r="C621" i="34"/>
  <c r="I621" i="34" s="1"/>
  <c r="C621" i="37"/>
  <c r="I621" i="37" s="1"/>
  <c r="C621" i="32"/>
  <c r="I621" i="32" s="1"/>
  <c r="C621" i="40"/>
  <c r="I621" i="40" s="1"/>
  <c r="C621" i="30"/>
  <c r="I621" i="30" s="1"/>
  <c r="C336" i="15"/>
  <c r="C621" i="36"/>
  <c r="I621" i="36" s="1"/>
  <c r="C621" i="31"/>
  <c r="I621" i="31" s="1"/>
  <c r="C621" i="35"/>
  <c r="I621" i="35" s="1"/>
  <c r="C621" i="38"/>
  <c r="I621" i="38" s="1"/>
  <c r="G619" i="32"/>
  <c r="N619" i="32"/>
  <c r="M619" i="32"/>
  <c r="O619" i="32"/>
  <c r="R619" i="32"/>
  <c r="K619" i="32"/>
  <c r="Q619" i="32"/>
  <c r="J619" i="32"/>
  <c r="P619" i="32"/>
  <c r="S619" i="32"/>
  <c r="L619" i="32"/>
  <c r="T2637" i="5"/>
  <c r="T2662" i="5" s="1"/>
  <c r="T2687" i="5" s="1"/>
  <c r="T2782" i="5" s="1"/>
  <c r="T2612" i="5"/>
  <c r="K397" i="17" l="1"/>
  <c r="O397" i="17" s="1"/>
  <c r="Q397" i="17" s="1"/>
  <c r="X398" i="17"/>
  <c r="AF398" i="17"/>
  <c r="Y398" i="17"/>
  <c r="Z398" i="17"/>
  <c r="U398" i="17"/>
  <c r="AA398" i="17"/>
  <c r="AB398" i="17"/>
  <c r="AC398" i="17"/>
  <c r="V398" i="17"/>
  <c r="AD398" i="17"/>
  <c r="W398" i="17"/>
  <c r="AE398" i="17"/>
  <c r="J680" i="37"/>
  <c r="G680" i="37"/>
  <c r="J680" i="38"/>
  <c r="G680" i="38"/>
  <c r="G680" i="32"/>
  <c r="J680" i="32"/>
  <c r="J680" i="33"/>
  <c r="G680" i="33"/>
  <c r="G680" i="31"/>
  <c r="J680" i="31"/>
  <c r="G680" i="36"/>
  <c r="J680" i="36"/>
  <c r="J680" i="2"/>
  <c r="G680" i="2"/>
  <c r="G680" i="30"/>
  <c r="J680" i="30"/>
  <c r="G680" i="40"/>
  <c r="J680" i="40"/>
  <c r="G680" i="39"/>
  <c r="J680" i="39"/>
  <c r="J680" i="34"/>
  <c r="G680" i="34"/>
  <c r="G680" i="35"/>
  <c r="J680" i="35"/>
  <c r="C682" i="37"/>
  <c r="I682" i="37" s="1"/>
  <c r="C682" i="38"/>
  <c r="I682" i="38" s="1"/>
  <c r="C682" i="36"/>
  <c r="I682" i="36" s="1"/>
  <c r="C682" i="40"/>
  <c r="I682" i="40" s="1"/>
  <c r="C682" i="32"/>
  <c r="I682" i="32" s="1"/>
  <c r="C682" i="35"/>
  <c r="I682" i="35" s="1"/>
  <c r="C682" i="39"/>
  <c r="I682" i="39" s="1"/>
  <c r="C367" i="15"/>
  <c r="B399" i="17" s="1"/>
  <c r="C682" i="34"/>
  <c r="I682" i="34" s="1"/>
  <c r="C682" i="33"/>
  <c r="I682" i="33" s="1"/>
  <c r="C682" i="2"/>
  <c r="I682" i="2" s="1"/>
  <c r="C682" i="30"/>
  <c r="I682" i="30" s="1"/>
  <c r="C682" i="31"/>
  <c r="I682" i="31" s="1"/>
  <c r="G621" i="36"/>
  <c r="M621" i="36"/>
  <c r="L621" i="36"/>
  <c r="O621" i="36"/>
  <c r="R621" i="36"/>
  <c r="N621" i="36"/>
  <c r="K621" i="36"/>
  <c r="S621" i="36"/>
  <c r="J621" i="36"/>
  <c r="Q621" i="36"/>
  <c r="P621" i="36"/>
  <c r="G621" i="31"/>
  <c r="Q621" i="31"/>
  <c r="S621" i="31"/>
  <c r="P621" i="31"/>
  <c r="N621" i="31"/>
  <c r="M621" i="31"/>
  <c r="L621" i="31"/>
  <c r="R621" i="31"/>
  <c r="K621" i="31"/>
  <c r="O621" i="31"/>
  <c r="J621" i="31"/>
  <c r="Q621" i="40"/>
  <c r="P621" i="40"/>
  <c r="R621" i="40"/>
  <c r="N621" i="40"/>
  <c r="M621" i="40"/>
  <c r="G621" i="40"/>
  <c r="K621" i="40"/>
  <c r="S621" i="40"/>
  <c r="J621" i="40"/>
  <c r="O621" i="40"/>
  <c r="L621" i="40"/>
  <c r="N621" i="39"/>
  <c r="M621" i="39"/>
  <c r="R621" i="39"/>
  <c r="K621" i="39"/>
  <c r="P621" i="39"/>
  <c r="L621" i="39"/>
  <c r="J621" i="39"/>
  <c r="O621" i="39"/>
  <c r="S621" i="39"/>
  <c r="Q621" i="39"/>
  <c r="G621" i="39"/>
  <c r="N621" i="32"/>
  <c r="P621" i="32"/>
  <c r="L621" i="32"/>
  <c r="J621" i="32"/>
  <c r="M621" i="32"/>
  <c r="K621" i="32"/>
  <c r="G621" i="32"/>
  <c r="S621" i="32"/>
  <c r="O621" i="32"/>
  <c r="Q621" i="32"/>
  <c r="R621" i="32"/>
  <c r="S621" i="33"/>
  <c r="K621" i="33"/>
  <c r="L621" i="33"/>
  <c r="M621" i="33"/>
  <c r="Q621" i="33"/>
  <c r="O621" i="33"/>
  <c r="G621" i="33"/>
  <c r="J621" i="33"/>
  <c r="R621" i="33"/>
  <c r="P621" i="33"/>
  <c r="N621" i="33"/>
  <c r="G621" i="38"/>
  <c r="O621" i="38"/>
  <c r="S621" i="38"/>
  <c r="N621" i="38"/>
  <c r="L621" i="38"/>
  <c r="R621" i="38"/>
  <c r="Q621" i="38"/>
  <c r="J621" i="38"/>
  <c r="K621" i="38"/>
  <c r="M621" i="38"/>
  <c r="P621" i="38"/>
  <c r="C337" i="15"/>
  <c r="C623" i="36"/>
  <c r="I623" i="36" s="1"/>
  <c r="C623" i="33"/>
  <c r="I623" i="33" s="1"/>
  <c r="C623" i="31"/>
  <c r="I623" i="31" s="1"/>
  <c r="C623" i="37"/>
  <c r="I623" i="37" s="1"/>
  <c r="C623" i="35"/>
  <c r="I623" i="35" s="1"/>
  <c r="C623" i="34"/>
  <c r="I623" i="34" s="1"/>
  <c r="C623" i="38"/>
  <c r="I623" i="38" s="1"/>
  <c r="C623" i="2"/>
  <c r="C623" i="32"/>
  <c r="I623" i="32" s="1"/>
  <c r="C623" i="30"/>
  <c r="I623" i="30" s="1"/>
  <c r="C623" i="40"/>
  <c r="I623" i="40" s="1"/>
  <c r="C623" i="39"/>
  <c r="I623" i="39" s="1"/>
  <c r="P621" i="37"/>
  <c r="M621" i="37"/>
  <c r="R621" i="37"/>
  <c r="S621" i="37"/>
  <c r="L621" i="37"/>
  <c r="Q621" i="37"/>
  <c r="K621" i="37"/>
  <c r="O621" i="37"/>
  <c r="G621" i="37"/>
  <c r="J621" i="37"/>
  <c r="N621" i="37"/>
  <c r="I621" i="2"/>
  <c r="B367" i="17"/>
  <c r="S619" i="2"/>
  <c r="J619" i="2"/>
  <c r="K619" i="2"/>
  <c r="O619" i="2"/>
  <c r="Q619" i="2"/>
  <c r="M619" i="2"/>
  <c r="L619" i="2"/>
  <c r="N619" i="2"/>
  <c r="G619" i="2"/>
  <c r="R619" i="2"/>
  <c r="P619" i="2"/>
  <c r="J621" i="35"/>
  <c r="S621" i="35"/>
  <c r="N621" i="35"/>
  <c r="R621" i="35"/>
  <c r="G621" i="35"/>
  <c r="P621" i="35"/>
  <c r="K621" i="35"/>
  <c r="M621" i="35"/>
  <c r="Q621" i="35"/>
  <c r="O621" i="35"/>
  <c r="L621" i="35"/>
  <c r="M621" i="30"/>
  <c r="K621" i="30"/>
  <c r="P621" i="30"/>
  <c r="S621" i="30"/>
  <c r="R621" i="30"/>
  <c r="G621" i="30"/>
  <c r="O621" i="30"/>
  <c r="L621" i="30"/>
  <c r="J621" i="30"/>
  <c r="N621" i="30"/>
  <c r="Q621" i="30"/>
  <c r="N621" i="34"/>
  <c r="S621" i="34"/>
  <c r="P621" i="34"/>
  <c r="O621" i="34"/>
  <c r="M621" i="34"/>
  <c r="G621" i="34"/>
  <c r="L621" i="34"/>
  <c r="K621" i="34"/>
  <c r="Q621" i="34"/>
  <c r="J621" i="34"/>
  <c r="R621" i="34"/>
  <c r="K365" i="17"/>
  <c r="O365" i="17" s="1"/>
  <c r="Q365" i="17" s="1"/>
  <c r="AF366" i="17"/>
  <c r="V366" i="17"/>
  <c r="Y366" i="17"/>
  <c r="U366" i="17"/>
  <c r="X366" i="17"/>
  <c r="AB366" i="17"/>
  <c r="AA366" i="17"/>
  <c r="AC366" i="17"/>
  <c r="AD366" i="17"/>
  <c r="Z366" i="17"/>
  <c r="W366" i="17"/>
  <c r="AE366" i="17"/>
  <c r="T2613" i="5"/>
  <c r="T2638" i="5"/>
  <c r="T2663" i="5" s="1"/>
  <c r="T2688" i="5" s="1"/>
  <c r="T2783" i="5" s="1"/>
  <c r="K398" i="17" l="1"/>
  <c r="O398" i="17" s="1"/>
  <c r="Q398" i="17" s="1"/>
  <c r="AC399" i="17"/>
  <c r="V399" i="17"/>
  <c r="AD399" i="17"/>
  <c r="W399" i="17"/>
  <c r="AE399" i="17"/>
  <c r="X399" i="17"/>
  <c r="AF399" i="17"/>
  <c r="U399" i="17"/>
  <c r="Y399" i="17"/>
  <c r="Z399" i="17"/>
  <c r="AA399" i="17"/>
  <c r="AB399" i="17"/>
  <c r="G682" i="30"/>
  <c r="J682" i="30"/>
  <c r="C684" i="36"/>
  <c r="I684" i="36" s="1"/>
  <c r="C684" i="32"/>
  <c r="I684" i="32" s="1"/>
  <c r="C684" i="2"/>
  <c r="I684" i="2" s="1"/>
  <c r="C684" i="37"/>
  <c r="I684" i="37" s="1"/>
  <c r="C684" i="40"/>
  <c r="I684" i="40" s="1"/>
  <c r="C684" i="33"/>
  <c r="I684" i="33" s="1"/>
  <c r="C684" i="30"/>
  <c r="I684" i="30" s="1"/>
  <c r="C684" i="38"/>
  <c r="I684" i="38" s="1"/>
  <c r="C684" i="39"/>
  <c r="I684" i="39" s="1"/>
  <c r="C684" i="31"/>
  <c r="I684" i="31" s="1"/>
  <c r="C684" i="34"/>
  <c r="I684" i="34" s="1"/>
  <c r="C368" i="15"/>
  <c r="B400" i="17" s="1"/>
  <c r="C684" i="35"/>
  <c r="I684" i="35" s="1"/>
  <c r="G682" i="40"/>
  <c r="J682" i="40"/>
  <c r="J682" i="2"/>
  <c r="G682" i="2"/>
  <c r="G682" i="39"/>
  <c r="J682" i="39"/>
  <c r="J682" i="36"/>
  <c r="G682" i="36"/>
  <c r="G682" i="33"/>
  <c r="J682" i="33"/>
  <c r="G682" i="35"/>
  <c r="J682" i="35"/>
  <c r="J682" i="38"/>
  <c r="G682" i="38"/>
  <c r="J682" i="31"/>
  <c r="G682" i="31"/>
  <c r="G682" i="34"/>
  <c r="J682" i="34"/>
  <c r="J682" i="32"/>
  <c r="G682" i="32"/>
  <c r="G682" i="37"/>
  <c r="J682" i="37"/>
  <c r="N623" i="40"/>
  <c r="O623" i="40"/>
  <c r="R623" i="40"/>
  <c r="J623" i="40"/>
  <c r="P623" i="40"/>
  <c r="Q623" i="40"/>
  <c r="G623" i="40"/>
  <c r="S623" i="40"/>
  <c r="L623" i="40"/>
  <c r="M623" i="40"/>
  <c r="K623" i="40"/>
  <c r="S623" i="38"/>
  <c r="J623" i="38"/>
  <c r="L623" i="38"/>
  <c r="N623" i="38"/>
  <c r="K623" i="38"/>
  <c r="G623" i="38"/>
  <c r="O623" i="38"/>
  <c r="P623" i="38"/>
  <c r="Q623" i="38"/>
  <c r="M623" i="38"/>
  <c r="R623" i="38"/>
  <c r="P623" i="31"/>
  <c r="G623" i="31"/>
  <c r="N623" i="31"/>
  <c r="R623" i="31"/>
  <c r="S623" i="31"/>
  <c r="Q623" i="31"/>
  <c r="O623" i="31"/>
  <c r="K623" i="31"/>
  <c r="M623" i="31"/>
  <c r="L623" i="31"/>
  <c r="J623" i="31"/>
  <c r="AA367" i="17"/>
  <c r="AB367" i="17"/>
  <c r="X367" i="17"/>
  <c r="AF367" i="17"/>
  <c r="AD367" i="17"/>
  <c r="W367" i="17"/>
  <c r="V367" i="17"/>
  <c r="Y367" i="17"/>
  <c r="U367" i="17"/>
  <c r="AE367" i="17"/>
  <c r="Z367" i="17"/>
  <c r="AC367" i="17"/>
  <c r="N623" i="30"/>
  <c r="S623" i="30"/>
  <c r="O623" i="30"/>
  <c r="J623" i="30"/>
  <c r="P623" i="30"/>
  <c r="R623" i="30"/>
  <c r="G623" i="30"/>
  <c r="M623" i="30"/>
  <c r="K623" i="30"/>
  <c r="L623" i="30"/>
  <c r="Q623" i="30"/>
  <c r="O623" i="34"/>
  <c r="N623" i="34"/>
  <c r="L623" i="34"/>
  <c r="P623" i="34"/>
  <c r="M623" i="34"/>
  <c r="S623" i="34"/>
  <c r="G623" i="34"/>
  <c r="Q623" i="34"/>
  <c r="K623" i="34"/>
  <c r="R623" i="34"/>
  <c r="J623" i="34"/>
  <c r="O623" i="33"/>
  <c r="Q623" i="33"/>
  <c r="L623" i="33"/>
  <c r="K623" i="33"/>
  <c r="M623" i="33"/>
  <c r="R623" i="33"/>
  <c r="N623" i="33"/>
  <c r="P623" i="33"/>
  <c r="S623" i="33"/>
  <c r="G623" i="33"/>
  <c r="J623" i="33"/>
  <c r="K366" i="17"/>
  <c r="O366" i="17" s="1"/>
  <c r="Q366" i="17" s="1"/>
  <c r="N621" i="2"/>
  <c r="O621" i="2"/>
  <c r="L621" i="2"/>
  <c r="P621" i="2"/>
  <c r="R621" i="2"/>
  <c r="K621" i="2"/>
  <c r="M621" i="2"/>
  <c r="J621" i="2"/>
  <c r="G621" i="2"/>
  <c r="S621" i="2"/>
  <c r="Q621" i="2"/>
  <c r="M623" i="32"/>
  <c r="P623" i="32"/>
  <c r="L623" i="32"/>
  <c r="O623" i="32"/>
  <c r="K623" i="32"/>
  <c r="G623" i="32"/>
  <c r="J623" i="32"/>
  <c r="Q623" i="32"/>
  <c r="S623" i="32"/>
  <c r="N623" i="32"/>
  <c r="R623" i="32"/>
  <c r="S623" i="35"/>
  <c r="N623" i="35"/>
  <c r="J623" i="35"/>
  <c r="Q623" i="35"/>
  <c r="R623" i="35"/>
  <c r="G623" i="35"/>
  <c r="P623" i="35"/>
  <c r="O623" i="35"/>
  <c r="L623" i="35"/>
  <c r="M623" i="35"/>
  <c r="K623" i="35"/>
  <c r="L623" i="36"/>
  <c r="O623" i="36"/>
  <c r="K623" i="36"/>
  <c r="N623" i="36"/>
  <c r="J623" i="36"/>
  <c r="P623" i="36"/>
  <c r="M623" i="36"/>
  <c r="Q623" i="36"/>
  <c r="G623" i="36"/>
  <c r="S623" i="36"/>
  <c r="R623" i="36"/>
  <c r="L623" i="39"/>
  <c r="K623" i="39"/>
  <c r="O623" i="39"/>
  <c r="G623" i="39"/>
  <c r="Q623" i="39"/>
  <c r="J623" i="39"/>
  <c r="M623" i="39"/>
  <c r="S623" i="39"/>
  <c r="R623" i="39"/>
  <c r="N623" i="39"/>
  <c r="P623" i="39"/>
  <c r="B368" i="17"/>
  <c r="I623" i="2"/>
  <c r="J623" i="37"/>
  <c r="L623" i="37"/>
  <c r="Q623" i="37"/>
  <c r="N623" i="37"/>
  <c r="G623" i="37"/>
  <c r="K623" i="37"/>
  <c r="O623" i="37"/>
  <c r="P623" i="37"/>
  <c r="R623" i="37"/>
  <c r="M623" i="37"/>
  <c r="S623" i="37"/>
  <c r="C625" i="37"/>
  <c r="I625" i="37" s="1"/>
  <c r="C625" i="35"/>
  <c r="I625" i="35" s="1"/>
  <c r="C625" i="2"/>
  <c r="C625" i="30"/>
  <c r="I625" i="30" s="1"/>
  <c r="C338" i="15"/>
  <c r="C625" i="36"/>
  <c r="I625" i="36" s="1"/>
  <c r="C625" i="31"/>
  <c r="I625" i="31" s="1"/>
  <c r="C625" i="38"/>
  <c r="I625" i="38" s="1"/>
  <c r="C625" i="32"/>
  <c r="I625" i="32" s="1"/>
  <c r="C625" i="39"/>
  <c r="I625" i="39" s="1"/>
  <c r="C625" i="33"/>
  <c r="I625" i="33" s="1"/>
  <c r="C625" i="34"/>
  <c r="I625" i="34" s="1"/>
  <c r="C625" i="40"/>
  <c r="I625" i="40" s="1"/>
  <c r="T2614" i="5"/>
  <c r="T2639" i="5"/>
  <c r="T2664" i="5" s="1"/>
  <c r="T2689" i="5" s="1"/>
  <c r="T2784" i="5" s="1"/>
  <c r="Z400" i="17" l="1"/>
  <c r="AA400" i="17"/>
  <c r="AB400" i="17"/>
  <c r="AC400" i="17"/>
  <c r="V400" i="17"/>
  <c r="AD400" i="17"/>
  <c r="U400" i="17"/>
  <c r="W400" i="17"/>
  <c r="AE400" i="17"/>
  <c r="X400" i="17"/>
  <c r="AF400" i="17"/>
  <c r="Y400" i="17"/>
  <c r="K399" i="17"/>
  <c r="O399" i="17" s="1"/>
  <c r="Q399" i="17" s="1"/>
  <c r="G684" i="31"/>
  <c r="J684" i="31"/>
  <c r="J684" i="33"/>
  <c r="G684" i="33"/>
  <c r="J684" i="32"/>
  <c r="G684" i="32"/>
  <c r="J684" i="35"/>
  <c r="G684" i="35"/>
  <c r="G684" i="39"/>
  <c r="J684" i="39"/>
  <c r="J684" i="40"/>
  <c r="G684" i="40"/>
  <c r="J684" i="36"/>
  <c r="G684" i="36"/>
  <c r="C686" i="35"/>
  <c r="I686" i="35" s="1"/>
  <c r="C686" i="33"/>
  <c r="I686" i="33" s="1"/>
  <c r="C686" i="40"/>
  <c r="I686" i="40" s="1"/>
  <c r="C686" i="32"/>
  <c r="I686" i="32" s="1"/>
  <c r="C686" i="38"/>
  <c r="I686" i="38" s="1"/>
  <c r="C686" i="2"/>
  <c r="I686" i="2" s="1"/>
  <c r="C686" i="31"/>
  <c r="I686" i="31" s="1"/>
  <c r="C369" i="15"/>
  <c r="B401" i="17" s="1"/>
  <c r="C686" i="34"/>
  <c r="I686" i="34" s="1"/>
  <c r="C686" i="30"/>
  <c r="I686" i="30" s="1"/>
  <c r="C686" i="37"/>
  <c r="I686" i="37" s="1"/>
  <c r="C686" i="36"/>
  <c r="I686" i="36" s="1"/>
  <c r="C686" i="39"/>
  <c r="I686" i="39" s="1"/>
  <c r="J684" i="38"/>
  <c r="G684" i="38"/>
  <c r="J684" i="37"/>
  <c r="G684" i="37"/>
  <c r="J684" i="34"/>
  <c r="G684" i="34"/>
  <c r="G684" i="30"/>
  <c r="J684" i="30"/>
  <c r="J684" i="2"/>
  <c r="G684" i="2"/>
  <c r="L625" i="40"/>
  <c r="Q625" i="40"/>
  <c r="J625" i="40"/>
  <c r="R625" i="40"/>
  <c r="O625" i="40"/>
  <c r="M625" i="40"/>
  <c r="G625" i="40"/>
  <c r="S625" i="40"/>
  <c r="K625" i="40"/>
  <c r="P625" i="40"/>
  <c r="N625" i="40"/>
  <c r="Q625" i="34"/>
  <c r="P625" i="34"/>
  <c r="K625" i="34"/>
  <c r="J625" i="34"/>
  <c r="S625" i="34"/>
  <c r="R625" i="34"/>
  <c r="O625" i="34"/>
  <c r="N625" i="34"/>
  <c r="G625" i="34"/>
  <c r="M625" i="34"/>
  <c r="L625" i="34"/>
  <c r="N625" i="33"/>
  <c r="L625" i="33"/>
  <c r="R625" i="33"/>
  <c r="K625" i="33"/>
  <c r="G625" i="33"/>
  <c r="J625" i="33"/>
  <c r="O625" i="33"/>
  <c r="M625" i="33"/>
  <c r="S625" i="33"/>
  <c r="P625" i="33"/>
  <c r="Q625" i="33"/>
  <c r="O625" i="31"/>
  <c r="J625" i="31"/>
  <c r="R625" i="31"/>
  <c r="K625" i="31"/>
  <c r="L625" i="31"/>
  <c r="N625" i="31"/>
  <c r="M625" i="31"/>
  <c r="Q625" i="31"/>
  <c r="S625" i="31"/>
  <c r="P625" i="31"/>
  <c r="G625" i="31"/>
  <c r="B369" i="17"/>
  <c r="I625" i="2"/>
  <c r="M625" i="36"/>
  <c r="L625" i="36"/>
  <c r="K625" i="36"/>
  <c r="O625" i="36"/>
  <c r="Q625" i="36"/>
  <c r="P625" i="36"/>
  <c r="S625" i="36"/>
  <c r="G625" i="36"/>
  <c r="J625" i="36"/>
  <c r="N625" i="36"/>
  <c r="R625" i="36"/>
  <c r="J625" i="35"/>
  <c r="M625" i="35"/>
  <c r="G625" i="35"/>
  <c r="Q625" i="35"/>
  <c r="N625" i="35"/>
  <c r="P625" i="35"/>
  <c r="O625" i="35"/>
  <c r="L625" i="35"/>
  <c r="S625" i="35"/>
  <c r="R625" i="35"/>
  <c r="K625" i="35"/>
  <c r="R625" i="32"/>
  <c r="O625" i="32"/>
  <c r="L625" i="32"/>
  <c r="Q625" i="32"/>
  <c r="G625" i="32"/>
  <c r="K625" i="32"/>
  <c r="S625" i="32"/>
  <c r="M625" i="32"/>
  <c r="J625" i="32"/>
  <c r="N625" i="32"/>
  <c r="P625" i="32"/>
  <c r="C339" i="15"/>
  <c r="C627" i="35"/>
  <c r="I627" i="35" s="1"/>
  <c r="C627" i="34"/>
  <c r="I627" i="34" s="1"/>
  <c r="C627" i="37"/>
  <c r="I627" i="37" s="1"/>
  <c r="C627" i="38"/>
  <c r="I627" i="38" s="1"/>
  <c r="C627" i="36"/>
  <c r="I627" i="36" s="1"/>
  <c r="C627" i="40"/>
  <c r="I627" i="40" s="1"/>
  <c r="C627" i="31"/>
  <c r="I627" i="31" s="1"/>
  <c r="C627" i="2"/>
  <c r="C627" i="30"/>
  <c r="I627" i="30" s="1"/>
  <c r="C627" i="32"/>
  <c r="I627" i="32" s="1"/>
  <c r="C627" i="39"/>
  <c r="I627" i="39" s="1"/>
  <c r="C627" i="33"/>
  <c r="I627" i="33" s="1"/>
  <c r="S625" i="37"/>
  <c r="L625" i="37"/>
  <c r="Q625" i="37"/>
  <c r="M625" i="37"/>
  <c r="K625" i="37"/>
  <c r="G625" i="37"/>
  <c r="O625" i="37"/>
  <c r="R625" i="37"/>
  <c r="J625" i="37"/>
  <c r="P625" i="37"/>
  <c r="N625" i="37"/>
  <c r="J623" i="2"/>
  <c r="L623" i="2"/>
  <c r="P623" i="2"/>
  <c r="Q623" i="2"/>
  <c r="M623" i="2"/>
  <c r="G623" i="2"/>
  <c r="S623" i="2"/>
  <c r="O623" i="2"/>
  <c r="N623" i="2"/>
  <c r="R623" i="2"/>
  <c r="K623" i="2"/>
  <c r="S625" i="39"/>
  <c r="P625" i="39"/>
  <c r="Q625" i="39"/>
  <c r="N625" i="39"/>
  <c r="M625" i="39"/>
  <c r="R625" i="39"/>
  <c r="J625" i="39"/>
  <c r="L625" i="39"/>
  <c r="G625" i="39"/>
  <c r="K625" i="39"/>
  <c r="O625" i="39"/>
  <c r="S625" i="38"/>
  <c r="N625" i="38"/>
  <c r="P625" i="38"/>
  <c r="K625" i="38"/>
  <c r="L625" i="38"/>
  <c r="O625" i="38"/>
  <c r="M625" i="38"/>
  <c r="R625" i="38"/>
  <c r="J625" i="38"/>
  <c r="G625" i="38"/>
  <c r="Q625" i="38"/>
  <c r="S625" i="30"/>
  <c r="N625" i="30"/>
  <c r="K625" i="30"/>
  <c r="L625" i="30"/>
  <c r="Q625" i="30"/>
  <c r="G625" i="30"/>
  <c r="M625" i="30"/>
  <c r="P625" i="30"/>
  <c r="O625" i="30"/>
  <c r="R625" i="30"/>
  <c r="J625" i="30"/>
  <c r="AA368" i="17"/>
  <c r="AE368" i="17"/>
  <c r="AB368" i="17"/>
  <c r="AC368" i="17"/>
  <c r="U368" i="17"/>
  <c r="X368" i="17"/>
  <c r="Z368" i="17"/>
  <c r="V368" i="17"/>
  <c r="W368" i="17"/>
  <c r="Y368" i="17"/>
  <c r="AD368" i="17"/>
  <c r="AF368" i="17"/>
  <c r="K367" i="17"/>
  <c r="O367" i="17" s="1"/>
  <c r="Q367" i="17" s="1"/>
  <c r="T2640" i="5"/>
  <c r="T2665" i="5" s="1"/>
  <c r="T2690" i="5" s="1"/>
  <c r="T2785" i="5" s="1"/>
  <c r="T2615" i="5"/>
  <c r="W401" i="17" l="1"/>
  <c r="AE401" i="17"/>
  <c r="X401" i="17"/>
  <c r="AF401" i="17"/>
  <c r="Y401" i="17"/>
  <c r="Z401" i="17"/>
  <c r="AA401" i="17"/>
  <c r="AB401" i="17"/>
  <c r="U401" i="17"/>
  <c r="AC401" i="17"/>
  <c r="V401" i="17"/>
  <c r="AD401" i="17"/>
  <c r="K400" i="17"/>
  <c r="O400" i="17" s="1"/>
  <c r="Q400" i="17" s="1"/>
  <c r="G686" i="30"/>
  <c r="J686" i="30"/>
  <c r="G686" i="2"/>
  <c r="J686" i="2"/>
  <c r="J686" i="33"/>
  <c r="G686" i="33"/>
  <c r="J686" i="39"/>
  <c r="G686" i="39"/>
  <c r="G686" i="34"/>
  <c r="J686" i="34"/>
  <c r="J686" i="38"/>
  <c r="G686" i="38"/>
  <c r="G686" i="35"/>
  <c r="J686" i="35"/>
  <c r="G686" i="36"/>
  <c r="J686" i="36"/>
  <c r="C370" i="15"/>
  <c r="B402" i="17" s="1"/>
  <c r="C688" i="35"/>
  <c r="I688" i="35" s="1"/>
  <c r="C688" i="30"/>
  <c r="I688" i="30" s="1"/>
  <c r="C688" i="34"/>
  <c r="I688" i="34" s="1"/>
  <c r="C688" i="40"/>
  <c r="I688" i="40" s="1"/>
  <c r="C688" i="38"/>
  <c r="I688" i="38" s="1"/>
  <c r="C688" i="36"/>
  <c r="I688" i="36" s="1"/>
  <c r="C688" i="37"/>
  <c r="I688" i="37" s="1"/>
  <c r="C688" i="32"/>
  <c r="I688" i="32" s="1"/>
  <c r="C688" i="2"/>
  <c r="I688" i="2" s="1"/>
  <c r="C688" i="33"/>
  <c r="I688" i="33" s="1"/>
  <c r="C688" i="39"/>
  <c r="I688" i="39" s="1"/>
  <c r="C688" i="31"/>
  <c r="I688" i="31" s="1"/>
  <c r="G686" i="32"/>
  <c r="J686" i="32"/>
  <c r="G686" i="37"/>
  <c r="J686" i="37"/>
  <c r="J686" i="31"/>
  <c r="G686" i="31"/>
  <c r="J686" i="40"/>
  <c r="G686" i="40"/>
  <c r="J627" i="32"/>
  <c r="M627" i="32"/>
  <c r="L627" i="32"/>
  <c r="P627" i="32"/>
  <c r="R627" i="32"/>
  <c r="G627" i="32"/>
  <c r="O627" i="32"/>
  <c r="N627" i="32"/>
  <c r="S627" i="32"/>
  <c r="Q627" i="32"/>
  <c r="K627" i="32"/>
  <c r="R627" i="40"/>
  <c r="K627" i="40"/>
  <c r="M627" i="40"/>
  <c r="G627" i="40"/>
  <c r="J627" i="40"/>
  <c r="N627" i="40"/>
  <c r="S627" i="40"/>
  <c r="L627" i="40"/>
  <c r="Q627" i="40"/>
  <c r="O627" i="40"/>
  <c r="P627" i="40"/>
  <c r="N627" i="34"/>
  <c r="P627" i="34"/>
  <c r="M627" i="34"/>
  <c r="J627" i="34"/>
  <c r="S627" i="34"/>
  <c r="L627" i="34"/>
  <c r="K627" i="34"/>
  <c r="G627" i="34"/>
  <c r="Q627" i="34"/>
  <c r="O627" i="34"/>
  <c r="R627" i="34"/>
  <c r="K368" i="17"/>
  <c r="O368" i="17" s="1"/>
  <c r="Q368" i="17" s="1"/>
  <c r="O627" i="30"/>
  <c r="R627" i="30"/>
  <c r="N627" i="30"/>
  <c r="G627" i="30"/>
  <c r="P627" i="30"/>
  <c r="J627" i="30"/>
  <c r="L627" i="30"/>
  <c r="S627" i="30"/>
  <c r="M627" i="30"/>
  <c r="K627" i="30"/>
  <c r="Q627" i="30"/>
  <c r="L627" i="36"/>
  <c r="S627" i="36"/>
  <c r="R627" i="36"/>
  <c r="P627" i="36"/>
  <c r="N627" i="36"/>
  <c r="K627" i="36"/>
  <c r="Q627" i="36"/>
  <c r="M627" i="36"/>
  <c r="J627" i="36"/>
  <c r="O627" i="36"/>
  <c r="G627" i="36"/>
  <c r="G627" i="35"/>
  <c r="J627" i="35"/>
  <c r="K627" i="35"/>
  <c r="S627" i="35"/>
  <c r="M627" i="35"/>
  <c r="R627" i="35"/>
  <c r="O627" i="35"/>
  <c r="N627" i="35"/>
  <c r="Q627" i="35"/>
  <c r="P627" i="35"/>
  <c r="L627" i="35"/>
  <c r="P625" i="2"/>
  <c r="G625" i="2"/>
  <c r="J625" i="2"/>
  <c r="M625" i="2"/>
  <c r="Q625" i="2"/>
  <c r="K625" i="2"/>
  <c r="L625" i="2"/>
  <c r="R625" i="2"/>
  <c r="N625" i="2"/>
  <c r="O625" i="2"/>
  <c r="S625" i="2"/>
  <c r="G627" i="33"/>
  <c r="Q627" i="33"/>
  <c r="K627" i="33"/>
  <c r="L627" i="33"/>
  <c r="J627" i="33"/>
  <c r="R627" i="33"/>
  <c r="M627" i="33"/>
  <c r="S627" i="33"/>
  <c r="P627" i="33"/>
  <c r="N627" i="33"/>
  <c r="O627" i="33"/>
  <c r="B370" i="17"/>
  <c r="I627" i="2"/>
  <c r="G627" i="38"/>
  <c r="P627" i="38"/>
  <c r="J627" i="38"/>
  <c r="M627" i="38"/>
  <c r="R627" i="38"/>
  <c r="Q627" i="38"/>
  <c r="K627" i="38"/>
  <c r="N627" i="38"/>
  <c r="O627" i="38"/>
  <c r="S627" i="38"/>
  <c r="L627" i="38"/>
  <c r="C340" i="15"/>
  <c r="C629" i="30"/>
  <c r="I629" i="30" s="1"/>
  <c r="C629" i="37"/>
  <c r="I629" i="37" s="1"/>
  <c r="C629" i="31"/>
  <c r="I629" i="31" s="1"/>
  <c r="C629" i="38"/>
  <c r="I629" i="38" s="1"/>
  <c r="C629" i="33"/>
  <c r="I629" i="33" s="1"/>
  <c r="C629" i="39"/>
  <c r="I629" i="39" s="1"/>
  <c r="C629" i="40"/>
  <c r="I629" i="40" s="1"/>
  <c r="C629" i="2"/>
  <c r="C629" i="36"/>
  <c r="I629" i="36" s="1"/>
  <c r="C629" i="32"/>
  <c r="I629" i="32" s="1"/>
  <c r="C629" i="34"/>
  <c r="I629" i="34" s="1"/>
  <c r="C629" i="35"/>
  <c r="I629" i="35" s="1"/>
  <c r="Z369" i="17"/>
  <c r="AF369" i="17"/>
  <c r="AC369" i="17"/>
  <c r="AB369" i="17"/>
  <c r="AE369" i="17"/>
  <c r="U369" i="17"/>
  <c r="Y369" i="17"/>
  <c r="W369" i="17"/>
  <c r="V369" i="17"/>
  <c r="AD369" i="17"/>
  <c r="AA369" i="17"/>
  <c r="X369" i="17"/>
  <c r="L627" i="39"/>
  <c r="N627" i="39"/>
  <c r="R627" i="39"/>
  <c r="J627" i="39"/>
  <c r="P627" i="39"/>
  <c r="O627" i="39"/>
  <c r="S627" i="39"/>
  <c r="G627" i="39"/>
  <c r="K627" i="39"/>
  <c r="Q627" i="39"/>
  <c r="M627" i="39"/>
  <c r="S627" i="31"/>
  <c r="L627" i="31"/>
  <c r="Q627" i="31"/>
  <c r="M627" i="31"/>
  <c r="N627" i="31"/>
  <c r="G627" i="31"/>
  <c r="P627" i="31"/>
  <c r="J627" i="31"/>
  <c r="R627" i="31"/>
  <c r="K627" i="31"/>
  <c r="O627" i="31"/>
  <c r="S627" i="37"/>
  <c r="G627" i="37"/>
  <c r="Q627" i="37"/>
  <c r="K627" i="37"/>
  <c r="R627" i="37"/>
  <c r="L627" i="37"/>
  <c r="M627" i="37"/>
  <c r="O627" i="37"/>
  <c r="P627" i="37"/>
  <c r="N627" i="37"/>
  <c r="J627" i="37"/>
  <c r="T2641" i="5"/>
  <c r="T2666" i="5" s="1"/>
  <c r="T2691" i="5" s="1"/>
  <c r="T2786" i="5" s="1"/>
  <c r="T2616" i="5"/>
  <c r="AB402" i="17" l="1"/>
  <c r="AC402" i="17"/>
  <c r="V402" i="17"/>
  <c r="AD402" i="17"/>
  <c r="W402" i="17"/>
  <c r="AE402" i="17"/>
  <c r="X402" i="17"/>
  <c r="AF402" i="17"/>
  <c r="Y402" i="17"/>
  <c r="Z402" i="17"/>
  <c r="U402" i="17"/>
  <c r="AA402" i="17"/>
  <c r="K401" i="17"/>
  <c r="O401" i="17" s="1"/>
  <c r="Q401" i="17" s="1"/>
  <c r="J688" i="39"/>
  <c r="G688" i="39"/>
  <c r="J688" i="37"/>
  <c r="G688" i="37"/>
  <c r="J688" i="34"/>
  <c r="G688" i="34"/>
  <c r="G688" i="33"/>
  <c r="J688" i="33"/>
  <c r="J688" i="36"/>
  <c r="G688" i="36"/>
  <c r="J688" i="30"/>
  <c r="G688" i="30"/>
  <c r="G688" i="2"/>
  <c r="J688" i="2"/>
  <c r="J688" i="38"/>
  <c r="G688" i="38"/>
  <c r="G688" i="35"/>
  <c r="J688" i="35"/>
  <c r="J688" i="31"/>
  <c r="G688" i="31"/>
  <c r="G688" i="32"/>
  <c r="J688" i="32"/>
  <c r="G688" i="40"/>
  <c r="J688" i="40"/>
  <c r="C690" i="36"/>
  <c r="I690" i="36" s="1"/>
  <c r="C690" i="30"/>
  <c r="I690" i="30" s="1"/>
  <c r="C690" i="34"/>
  <c r="I690" i="34" s="1"/>
  <c r="C690" i="32"/>
  <c r="I690" i="32" s="1"/>
  <c r="C690" i="31"/>
  <c r="I690" i="31" s="1"/>
  <c r="C371" i="15"/>
  <c r="B403" i="17" s="1"/>
  <c r="C690" i="40"/>
  <c r="I690" i="40" s="1"/>
  <c r="C690" i="39"/>
  <c r="I690" i="39" s="1"/>
  <c r="C690" i="33"/>
  <c r="I690" i="33" s="1"/>
  <c r="C690" i="38"/>
  <c r="I690" i="38" s="1"/>
  <c r="C690" i="37"/>
  <c r="I690" i="37" s="1"/>
  <c r="C690" i="35"/>
  <c r="I690" i="35" s="1"/>
  <c r="C690" i="2"/>
  <c r="I690" i="2" s="1"/>
  <c r="M629" i="36"/>
  <c r="R629" i="36"/>
  <c r="N629" i="36"/>
  <c r="Q629" i="36"/>
  <c r="J629" i="36"/>
  <c r="L629" i="36"/>
  <c r="K629" i="36"/>
  <c r="S629" i="36"/>
  <c r="O629" i="36"/>
  <c r="G629" i="36"/>
  <c r="P629" i="36"/>
  <c r="P629" i="33"/>
  <c r="L629" i="33"/>
  <c r="Q629" i="33"/>
  <c r="K629" i="33"/>
  <c r="G629" i="33"/>
  <c r="O629" i="33"/>
  <c r="M629" i="33"/>
  <c r="J629" i="33"/>
  <c r="S629" i="33"/>
  <c r="R629" i="33"/>
  <c r="N629" i="33"/>
  <c r="M629" i="30"/>
  <c r="G629" i="30"/>
  <c r="K629" i="30"/>
  <c r="L629" i="30"/>
  <c r="P629" i="30"/>
  <c r="J629" i="30"/>
  <c r="N629" i="30"/>
  <c r="O629" i="30"/>
  <c r="R629" i="30"/>
  <c r="S629" i="30"/>
  <c r="Q629" i="30"/>
  <c r="K369" i="17"/>
  <c r="O369" i="17" s="1"/>
  <c r="Q369" i="17" s="1"/>
  <c r="L629" i="35"/>
  <c r="R629" i="35"/>
  <c r="K629" i="35"/>
  <c r="N629" i="35"/>
  <c r="G629" i="35"/>
  <c r="P629" i="35"/>
  <c r="Q629" i="35"/>
  <c r="J629" i="35"/>
  <c r="O629" i="35"/>
  <c r="S629" i="35"/>
  <c r="M629" i="35"/>
  <c r="B371" i="17"/>
  <c r="I629" i="2"/>
  <c r="P629" i="38"/>
  <c r="N629" i="38"/>
  <c r="R629" i="38"/>
  <c r="K629" i="38"/>
  <c r="O629" i="38"/>
  <c r="M629" i="38"/>
  <c r="Q629" i="38"/>
  <c r="L629" i="38"/>
  <c r="J629" i="38"/>
  <c r="S629" i="38"/>
  <c r="G629" i="38"/>
  <c r="C631" i="2"/>
  <c r="C631" i="32"/>
  <c r="I631" i="32" s="1"/>
  <c r="C631" i="37"/>
  <c r="I631" i="37" s="1"/>
  <c r="C631" i="33"/>
  <c r="I631" i="33" s="1"/>
  <c r="C631" i="30"/>
  <c r="I631" i="30" s="1"/>
  <c r="C631" i="40"/>
  <c r="I631" i="40" s="1"/>
  <c r="C631" i="34"/>
  <c r="I631" i="34" s="1"/>
  <c r="C631" i="39"/>
  <c r="I631" i="39" s="1"/>
  <c r="C631" i="36"/>
  <c r="I631" i="36" s="1"/>
  <c r="C631" i="31"/>
  <c r="I631" i="31" s="1"/>
  <c r="C631" i="35"/>
  <c r="I631" i="35" s="1"/>
  <c r="C341" i="15"/>
  <c r="C631" i="38"/>
  <c r="I631" i="38" s="1"/>
  <c r="L627" i="2"/>
  <c r="R627" i="2"/>
  <c r="G627" i="2"/>
  <c r="P627" i="2"/>
  <c r="N627" i="2"/>
  <c r="O627" i="2"/>
  <c r="K627" i="2"/>
  <c r="M627" i="2"/>
  <c r="J627" i="2"/>
  <c r="S627" i="2"/>
  <c r="Q627" i="2"/>
  <c r="K629" i="34"/>
  <c r="J629" i="34"/>
  <c r="M629" i="34"/>
  <c r="O629" i="34"/>
  <c r="R629" i="34"/>
  <c r="L629" i="34"/>
  <c r="Q629" i="34"/>
  <c r="S629" i="34"/>
  <c r="G629" i="34"/>
  <c r="P629" i="34"/>
  <c r="N629" i="34"/>
  <c r="Q629" i="40"/>
  <c r="S629" i="40"/>
  <c r="R629" i="40"/>
  <c r="N629" i="40"/>
  <c r="P629" i="40"/>
  <c r="G629" i="40"/>
  <c r="O629" i="40"/>
  <c r="L629" i="40"/>
  <c r="J629" i="40"/>
  <c r="K629" i="40"/>
  <c r="M629" i="40"/>
  <c r="G629" i="31"/>
  <c r="P629" i="31"/>
  <c r="K629" i="31"/>
  <c r="Q629" i="31"/>
  <c r="S629" i="31"/>
  <c r="N629" i="31"/>
  <c r="J629" i="31"/>
  <c r="O629" i="31"/>
  <c r="L629" i="31"/>
  <c r="M629" i="31"/>
  <c r="R629" i="31"/>
  <c r="Y370" i="17"/>
  <c r="U370" i="17"/>
  <c r="AF370" i="17"/>
  <c r="AA370" i="17"/>
  <c r="W370" i="17"/>
  <c r="X370" i="17"/>
  <c r="Z370" i="17"/>
  <c r="AD370" i="17"/>
  <c r="AC370" i="17"/>
  <c r="V370" i="17"/>
  <c r="AB370" i="17"/>
  <c r="AE370" i="17"/>
  <c r="O629" i="32"/>
  <c r="Q629" i="32"/>
  <c r="L629" i="32"/>
  <c r="J629" i="32"/>
  <c r="K629" i="32"/>
  <c r="N629" i="32"/>
  <c r="M629" i="32"/>
  <c r="S629" i="32"/>
  <c r="R629" i="32"/>
  <c r="P629" i="32"/>
  <c r="G629" i="32"/>
  <c r="P629" i="39"/>
  <c r="Q629" i="39"/>
  <c r="R629" i="39"/>
  <c r="N629" i="39"/>
  <c r="O629" i="39"/>
  <c r="K629" i="39"/>
  <c r="J629" i="39"/>
  <c r="S629" i="39"/>
  <c r="L629" i="39"/>
  <c r="M629" i="39"/>
  <c r="G629" i="39"/>
  <c r="L629" i="37"/>
  <c r="N629" i="37"/>
  <c r="K629" i="37"/>
  <c r="G629" i="37"/>
  <c r="S629" i="37"/>
  <c r="J629" i="37"/>
  <c r="O629" i="37"/>
  <c r="R629" i="37"/>
  <c r="Q629" i="37"/>
  <c r="M629" i="37"/>
  <c r="P629" i="37"/>
  <c r="T2642" i="5"/>
  <c r="T2667" i="5" s="1"/>
  <c r="T2692" i="5" s="1"/>
  <c r="T2787" i="5" s="1"/>
  <c r="T2617" i="5"/>
  <c r="Y403" i="17" l="1"/>
  <c r="Y378" i="17" s="1"/>
  <c r="Z403" i="17"/>
  <c r="Z378" i="17" s="1"/>
  <c r="AA403" i="17"/>
  <c r="AA378" i="17" s="1"/>
  <c r="AB403" i="17"/>
  <c r="AB378" i="17" s="1"/>
  <c r="AC403" i="17"/>
  <c r="AC378" i="17" s="1"/>
  <c r="V403" i="17"/>
  <c r="V378" i="17" s="1"/>
  <c r="AD403" i="17"/>
  <c r="AD378" i="17" s="1"/>
  <c r="W403" i="17"/>
  <c r="W378" i="17" s="1"/>
  <c r="AE403" i="17"/>
  <c r="AE378" i="17" s="1"/>
  <c r="X403" i="17"/>
  <c r="X378" i="17" s="1"/>
  <c r="AF403" i="17"/>
  <c r="AF378" i="17" s="1"/>
  <c r="U403" i="17"/>
  <c r="K402" i="17"/>
  <c r="O402" i="17" s="1"/>
  <c r="Q402" i="17" s="1"/>
  <c r="J690" i="35"/>
  <c r="G690" i="35"/>
  <c r="G690" i="39"/>
  <c r="J690" i="39"/>
  <c r="J690" i="32"/>
  <c r="G690" i="32"/>
  <c r="J690" i="37"/>
  <c r="G690" i="37"/>
  <c r="J690" i="40"/>
  <c r="G690" i="40"/>
  <c r="J690" i="34"/>
  <c r="G690" i="34"/>
  <c r="J690" i="38"/>
  <c r="G690" i="38"/>
  <c r="C692" i="36"/>
  <c r="I692" i="36" s="1"/>
  <c r="C692" i="32"/>
  <c r="I692" i="32" s="1"/>
  <c r="C692" i="33"/>
  <c r="I692" i="33" s="1"/>
  <c r="C692" i="40"/>
  <c r="I692" i="40" s="1"/>
  <c r="C692" i="39"/>
  <c r="I692" i="39" s="1"/>
  <c r="C692" i="35"/>
  <c r="I692" i="35" s="1"/>
  <c r="C692" i="30"/>
  <c r="I692" i="30" s="1"/>
  <c r="C692" i="31"/>
  <c r="I692" i="31" s="1"/>
  <c r="C692" i="2"/>
  <c r="I692" i="2" s="1"/>
  <c r="C692" i="37"/>
  <c r="I692" i="37" s="1"/>
  <c r="C692" i="34"/>
  <c r="I692" i="34" s="1"/>
  <c r="C692" i="38"/>
  <c r="I692" i="38" s="1"/>
  <c r="J690" i="30"/>
  <c r="G690" i="30"/>
  <c r="G690" i="2"/>
  <c r="J690" i="2"/>
  <c r="G690" i="33"/>
  <c r="J690" i="33"/>
  <c r="J690" i="31"/>
  <c r="G690" i="31"/>
  <c r="J690" i="36"/>
  <c r="G690" i="36"/>
  <c r="Q631" i="38"/>
  <c r="N631" i="38"/>
  <c r="S631" i="38"/>
  <c r="J631" i="38"/>
  <c r="L631" i="38"/>
  <c r="R631" i="38"/>
  <c r="P631" i="38"/>
  <c r="M631" i="38"/>
  <c r="O631" i="38"/>
  <c r="G631" i="38"/>
  <c r="K631" i="38"/>
  <c r="K631" i="36"/>
  <c r="O631" i="36"/>
  <c r="M631" i="36"/>
  <c r="G631" i="36"/>
  <c r="J631" i="36"/>
  <c r="N631" i="36"/>
  <c r="R631" i="36"/>
  <c r="Q631" i="36"/>
  <c r="P631" i="36"/>
  <c r="S631" i="36"/>
  <c r="L631" i="36"/>
  <c r="Q631" i="30"/>
  <c r="O631" i="30"/>
  <c r="N631" i="30"/>
  <c r="K631" i="30"/>
  <c r="L631" i="30"/>
  <c r="G631" i="30"/>
  <c r="P631" i="30"/>
  <c r="M631" i="30"/>
  <c r="R631" i="30"/>
  <c r="S631" i="30"/>
  <c r="J631" i="30"/>
  <c r="B372" i="17"/>
  <c r="I631" i="2"/>
  <c r="C342" i="15"/>
  <c r="C633" i="33"/>
  <c r="I633" i="33" s="1"/>
  <c r="C633" i="32"/>
  <c r="I633" i="32" s="1"/>
  <c r="C633" i="2"/>
  <c r="C633" i="38"/>
  <c r="I633" i="38" s="1"/>
  <c r="C633" i="40"/>
  <c r="I633" i="40" s="1"/>
  <c r="C633" i="36"/>
  <c r="I633" i="36" s="1"/>
  <c r="C633" i="30"/>
  <c r="I633" i="30" s="1"/>
  <c r="C633" i="31"/>
  <c r="I633" i="31" s="1"/>
  <c r="C633" i="34"/>
  <c r="I633" i="34" s="1"/>
  <c r="C633" i="39"/>
  <c r="I633" i="39" s="1"/>
  <c r="C633" i="37"/>
  <c r="I633" i="37" s="1"/>
  <c r="C633" i="35"/>
  <c r="I633" i="35" s="1"/>
  <c r="M631" i="39"/>
  <c r="Q631" i="39"/>
  <c r="N631" i="39"/>
  <c r="L631" i="39"/>
  <c r="K631" i="39"/>
  <c r="G631" i="39"/>
  <c r="P631" i="39"/>
  <c r="R631" i="39"/>
  <c r="S631" i="39"/>
  <c r="J631" i="39"/>
  <c r="O631" i="39"/>
  <c r="L631" i="33"/>
  <c r="P631" i="33"/>
  <c r="O631" i="33"/>
  <c r="Q631" i="33"/>
  <c r="M631" i="33"/>
  <c r="S631" i="33"/>
  <c r="R631" i="33"/>
  <c r="N631" i="33"/>
  <c r="K631" i="33"/>
  <c r="G631" i="33"/>
  <c r="J631" i="33"/>
  <c r="S629" i="2"/>
  <c r="G629" i="2"/>
  <c r="L629" i="2"/>
  <c r="R629" i="2"/>
  <c r="P629" i="2"/>
  <c r="O629" i="2"/>
  <c r="Q629" i="2"/>
  <c r="J629" i="2"/>
  <c r="N629" i="2"/>
  <c r="M629" i="2"/>
  <c r="K629" i="2"/>
  <c r="J631" i="35"/>
  <c r="Q631" i="35"/>
  <c r="N631" i="35"/>
  <c r="S631" i="35"/>
  <c r="K631" i="35"/>
  <c r="G631" i="35"/>
  <c r="M631" i="35"/>
  <c r="O631" i="35"/>
  <c r="P631" i="35"/>
  <c r="L631" i="35"/>
  <c r="R631" i="35"/>
  <c r="O631" i="34"/>
  <c r="G631" i="34"/>
  <c r="S631" i="34"/>
  <c r="Q631" i="34"/>
  <c r="K631" i="34"/>
  <c r="L631" i="34"/>
  <c r="N631" i="34"/>
  <c r="P631" i="34"/>
  <c r="J631" i="34"/>
  <c r="R631" i="34"/>
  <c r="M631" i="34"/>
  <c r="O631" i="37"/>
  <c r="Q631" i="37"/>
  <c r="L631" i="37"/>
  <c r="S631" i="37"/>
  <c r="G631" i="37"/>
  <c r="P631" i="37"/>
  <c r="J631" i="37"/>
  <c r="K631" i="37"/>
  <c r="N631" i="37"/>
  <c r="M631" i="37"/>
  <c r="R631" i="37"/>
  <c r="U371" i="17"/>
  <c r="Z371" i="17"/>
  <c r="W371" i="17"/>
  <c r="AE371" i="17"/>
  <c r="Y371" i="17"/>
  <c r="AD371" i="17"/>
  <c r="AA371" i="17"/>
  <c r="AF371" i="17"/>
  <c r="X371" i="17"/>
  <c r="AC371" i="17"/>
  <c r="V371" i="17"/>
  <c r="AB371" i="17"/>
  <c r="K370" i="17"/>
  <c r="O370" i="17" s="1"/>
  <c r="Q370" i="17" s="1"/>
  <c r="J631" i="31"/>
  <c r="N631" i="31"/>
  <c r="K631" i="31"/>
  <c r="R631" i="31"/>
  <c r="M631" i="31"/>
  <c r="Q631" i="31"/>
  <c r="S631" i="31"/>
  <c r="P631" i="31"/>
  <c r="O631" i="31"/>
  <c r="G631" i="31"/>
  <c r="L631" i="31"/>
  <c r="R631" i="40"/>
  <c r="G631" i="40"/>
  <c r="O631" i="40"/>
  <c r="Q631" i="40"/>
  <c r="L631" i="40"/>
  <c r="J631" i="40"/>
  <c r="M631" i="40"/>
  <c r="N631" i="40"/>
  <c r="K631" i="40"/>
  <c r="S631" i="40"/>
  <c r="P631" i="40"/>
  <c r="N631" i="32"/>
  <c r="M631" i="32"/>
  <c r="Q631" i="32"/>
  <c r="G631" i="32"/>
  <c r="S631" i="32"/>
  <c r="O631" i="32"/>
  <c r="K631" i="32"/>
  <c r="R631" i="32"/>
  <c r="P631" i="32"/>
  <c r="J631" i="32"/>
  <c r="L631" i="32"/>
  <c r="T2618" i="5"/>
  <c r="T2643" i="5"/>
  <c r="T2668" i="5" s="1"/>
  <c r="T2693" i="5" s="1"/>
  <c r="T2788" i="5" s="1"/>
  <c r="K403" i="17" l="1"/>
  <c r="U378" i="17"/>
  <c r="G692" i="2"/>
  <c r="J692" i="2"/>
  <c r="J695" i="2" s="1"/>
  <c r="I695" i="2"/>
  <c r="J692" i="39"/>
  <c r="J695" i="39" s="1"/>
  <c r="I695" i="39"/>
  <c r="G692" i="39"/>
  <c r="J692" i="36"/>
  <c r="J695" i="36" s="1"/>
  <c r="I695" i="36"/>
  <c r="G692" i="36"/>
  <c r="J692" i="38"/>
  <c r="J695" i="38" s="1"/>
  <c r="G692" i="38"/>
  <c r="I695" i="38"/>
  <c r="J692" i="31"/>
  <c r="J695" i="31" s="1"/>
  <c r="I695" i="31"/>
  <c r="G692" i="31"/>
  <c r="I695" i="40"/>
  <c r="J692" i="40"/>
  <c r="J695" i="40" s="1"/>
  <c r="G692" i="40"/>
  <c r="G692" i="34"/>
  <c r="J692" i="34"/>
  <c r="J695" i="34" s="1"/>
  <c r="I695" i="34"/>
  <c r="I695" i="30"/>
  <c r="J692" i="30"/>
  <c r="J695" i="30" s="1"/>
  <c r="G692" i="30"/>
  <c r="G692" i="33"/>
  <c r="J692" i="33"/>
  <c r="J695" i="33" s="1"/>
  <c r="I695" i="33"/>
  <c r="G692" i="37"/>
  <c r="J692" i="37"/>
  <c r="J695" i="37" s="1"/>
  <c r="J692" i="35"/>
  <c r="J695" i="35" s="1"/>
  <c r="G692" i="35"/>
  <c r="I695" i="35"/>
  <c r="J692" i="32"/>
  <c r="J695" i="32" s="1"/>
  <c r="G692" i="32"/>
  <c r="I695" i="32"/>
  <c r="I695" i="37"/>
  <c r="J633" i="35"/>
  <c r="M633" i="35"/>
  <c r="Q633" i="35"/>
  <c r="G633" i="35"/>
  <c r="R633" i="35"/>
  <c r="O633" i="35"/>
  <c r="N633" i="35"/>
  <c r="L633" i="35"/>
  <c r="P633" i="35"/>
  <c r="K633" i="35"/>
  <c r="S633" i="35"/>
  <c r="L633" i="31"/>
  <c r="J633" i="31"/>
  <c r="G633" i="31"/>
  <c r="S633" i="31"/>
  <c r="Q633" i="31"/>
  <c r="O633" i="31"/>
  <c r="K633" i="31"/>
  <c r="N633" i="31"/>
  <c r="P633" i="31"/>
  <c r="R633" i="31"/>
  <c r="M633" i="31"/>
  <c r="L633" i="38"/>
  <c r="G633" i="38"/>
  <c r="M633" i="38"/>
  <c r="N633" i="38"/>
  <c r="S633" i="38"/>
  <c r="Q633" i="38"/>
  <c r="R633" i="38"/>
  <c r="K633" i="38"/>
  <c r="P633" i="38"/>
  <c r="O633" i="38"/>
  <c r="J633" i="38"/>
  <c r="C343" i="15"/>
  <c r="C635" i="30"/>
  <c r="I635" i="30" s="1"/>
  <c r="C635" i="40"/>
  <c r="I635" i="40" s="1"/>
  <c r="C635" i="32"/>
  <c r="I635" i="32" s="1"/>
  <c r="C635" i="38"/>
  <c r="I635" i="38" s="1"/>
  <c r="C635" i="34"/>
  <c r="I635" i="34" s="1"/>
  <c r="C635" i="37"/>
  <c r="I635" i="37" s="1"/>
  <c r="C635" i="39"/>
  <c r="I635" i="39" s="1"/>
  <c r="C635" i="36"/>
  <c r="I635" i="36" s="1"/>
  <c r="C635" i="2"/>
  <c r="C635" i="31"/>
  <c r="I635" i="31" s="1"/>
  <c r="C635" i="35"/>
  <c r="I635" i="35" s="1"/>
  <c r="C635" i="33"/>
  <c r="I635" i="33" s="1"/>
  <c r="P631" i="2"/>
  <c r="N631" i="2"/>
  <c r="L631" i="2"/>
  <c r="M631" i="2"/>
  <c r="K631" i="2"/>
  <c r="O631" i="2"/>
  <c r="S631" i="2"/>
  <c r="J631" i="2"/>
  <c r="R631" i="2"/>
  <c r="Q631" i="2"/>
  <c r="G631" i="2"/>
  <c r="J633" i="37"/>
  <c r="M633" i="37"/>
  <c r="K633" i="37"/>
  <c r="L633" i="37"/>
  <c r="O633" i="37"/>
  <c r="R633" i="37"/>
  <c r="N633" i="37"/>
  <c r="S633" i="37"/>
  <c r="P633" i="37"/>
  <c r="Q633" i="37"/>
  <c r="G633" i="37"/>
  <c r="J633" i="30"/>
  <c r="R633" i="30"/>
  <c r="P633" i="30"/>
  <c r="S633" i="30"/>
  <c r="G633" i="30"/>
  <c r="O633" i="30"/>
  <c r="L633" i="30"/>
  <c r="N633" i="30"/>
  <c r="Q633" i="30"/>
  <c r="M633" i="30"/>
  <c r="K633" i="30"/>
  <c r="I633" i="2"/>
  <c r="B373" i="17"/>
  <c r="K371" i="17"/>
  <c r="O371" i="17" s="1"/>
  <c r="Q371" i="17" s="1"/>
  <c r="S633" i="39"/>
  <c r="J633" i="39"/>
  <c r="M633" i="39"/>
  <c r="O633" i="39"/>
  <c r="Q633" i="39"/>
  <c r="P633" i="39"/>
  <c r="L633" i="39"/>
  <c r="K633" i="39"/>
  <c r="N633" i="39"/>
  <c r="G633" i="39"/>
  <c r="R633" i="39"/>
  <c r="P633" i="36"/>
  <c r="N633" i="36"/>
  <c r="S633" i="36"/>
  <c r="K633" i="36"/>
  <c r="J633" i="36"/>
  <c r="R633" i="36"/>
  <c r="O633" i="36"/>
  <c r="G633" i="36"/>
  <c r="L633" i="36"/>
  <c r="M633" i="36"/>
  <c r="Q633" i="36"/>
  <c r="S633" i="32"/>
  <c r="K633" i="32"/>
  <c r="R633" i="32"/>
  <c r="P633" i="32"/>
  <c r="L633" i="32"/>
  <c r="J633" i="32"/>
  <c r="O633" i="32"/>
  <c r="M633" i="32"/>
  <c r="Q633" i="32"/>
  <c r="N633" i="32"/>
  <c r="G633" i="32"/>
  <c r="Z372" i="17"/>
  <c r="AF372" i="17"/>
  <c r="W372" i="17"/>
  <c r="Y372" i="17"/>
  <c r="AC372" i="17"/>
  <c r="AB372" i="17"/>
  <c r="AD372" i="17"/>
  <c r="AA372" i="17"/>
  <c r="X372" i="17"/>
  <c r="U372" i="17"/>
  <c r="AE372" i="17"/>
  <c r="V372" i="17"/>
  <c r="G633" i="34"/>
  <c r="L633" i="34"/>
  <c r="K633" i="34"/>
  <c r="S633" i="34"/>
  <c r="O633" i="34"/>
  <c r="R633" i="34"/>
  <c r="N633" i="34"/>
  <c r="Q633" i="34"/>
  <c r="J633" i="34"/>
  <c r="M633" i="34"/>
  <c r="P633" i="34"/>
  <c r="R633" i="40"/>
  <c r="O633" i="40"/>
  <c r="K633" i="40"/>
  <c r="J633" i="40"/>
  <c r="L633" i="40"/>
  <c r="G633" i="40"/>
  <c r="S633" i="40"/>
  <c r="P633" i="40"/>
  <c r="Q633" i="40"/>
  <c r="N633" i="40"/>
  <c r="M633" i="40"/>
  <c r="G633" i="33"/>
  <c r="S633" i="33"/>
  <c r="K633" i="33"/>
  <c r="R633" i="33"/>
  <c r="O633" i="33"/>
  <c r="J633" i="33"/>
  <c r="P633" i="33"/>
  <c r="L633" i="33"/>
  <c r="N633" i="33"/>
  <c r="M633" i="33"/>
  <c r="Q633" i="33"/>
  <c r="T2644" i="5"/>
  <c r="T2669" i="5" s="1"/>
  <c r="T2694" i="5" s="1"/>
  <c r="T2789" i="5" s="1"/>
  <c r="T2619" i="5"/>
  <c r="O403" i="17" l="1"/>
  <c r="Q403" i="17" s="1"/>
  <c r="K378" i="17"/>
  <c r="Q378" i="17" s="1"/>
  <c r="P635" i="33"/>
  <c r="R635" i="33"/>
  <c r="L635" i="33"/>
  <c r="M635" i="33"/>
  <c r="Q635" i="33"/>
  <c r="K635" i="33"/>
  <c r="J635" i="33"/>
  <c r="S635" i="33"/>
  <c r="O635" i="33"/>
  <c r="G635" i="33"/>
  <c r="N635" i="33"/>
  <c r="R635" i="36"/>
  <c r="J635" i="36"/>
  <c r="O635" i="36"/>
  <c r="L635" i="36"/>
  <c r="Q635" i="36"/>
  <c r="S635" i="36"/>
  <c r="M635" i="36"/>
  <c r="K635" i="36"/>
  <c r="P635" i="36"/>
  <c r="N635" i="36"/>
  <c r="G635" i="36"/>
  <c r="N635" i="38"/>
  <c r="S635" i="38"/>
  <c r="L635" i="38"/>
  <c r="G635" i="38"/>
  <c r="J635" i="38"/>
  <c r="P635" i="38"/>
  <c r="Q635" i="38"/>
  <c r="R635" i="38"/>
  <c r="O635" i="38"/>
  <c r="M635" i="38"/>
  <c r="K635" i="38"/>
  <c r="C637" i="39"/>
  <c r="I637" i="39" s="1"/>
  <c r="C637" i="36"/>
  <c r="I637" i="36" s="1"/>
  <c r="C637" i="38"/>
  <c r="I637" i="38" s="1"/>
  <c r="C637" i="34"/>
  <c r="I637" i="34" s="1"/>
  <c r="C637" i="40"/>
  <c r="I637" i="40" s="1"/>
  <c r="C637" i="33"/>
  <c r="I637" i="33" s="1"/>
  <c r="C637" i="32"/>
  <c r="I637" i="32" s="1"/>
  <c r="C637" i="30"/>
  <c r="I637" i="30" s="1"/>
  <c r="C637" i="35"/>
  <c r="I637" i="35" s="1"/>
  <c r="C637" i="37"/>
  <c r="I637" i="37" s="1"/>
  <c r="C637" i="2"/>
  <c r="C637" i="31"/>
  <c r="I637" i="31" s="1"/>
  <c r="AB373" i="17"/>
  <c r="AC373" i="17"/>
  <c r="W373" i="17"/>
  <c r="X373" i="17"/>
  <c r="U373" i="17"/>
  <c r="V373" i="17"/>
  <c r="AA373" i="17"/>
  <c r="AE373" i="17"/>
  <c r="AF373" i="17"/>
  <c r="Y373" i="17"/>
  <c r="Z373" i="17"/>
  <c r="AD373" i="17"/>
  <c r="K635" i="35"/>
  <c r="L635" i="35"/>
  <c r="S635" i="35"/>
  <c r="J635" i="35"/>
  <c r="N635" i="35"/>
  <c r="O635" i="35"/>
  <c r="R635" i="35"/>
  <c r="G635" i="35"/>
  <c r="P635" i="35"/>
  <c r="Q635" i="35"/>
  <c r="M635" i="35"/>
  <c r="K635" i="39"/>
  <c r="J635" i="39"/>
  <c r="O635" i="39"/>
  <c r="M635" i="39"/>
  <c r="N635" i="39"/>
  <c r="Q635" i="39"/>
  <c r="R635" i="39"/>
  <c r="P635" i="39"/>
  <c r="S635" i="39"/>
  <c r="L635" i="39"/>
  <c r="G635" i="39"/>
  <c r="R635" i="32"/>
  <c r="S635" i="32"/>
  <c r="L635" i="32"/>
  <c r="P635" i="32"/>
  <c r="O635" i="32"/>
  <c r="M635" i="32"/>
  <c r="G635" i="32"/>
  <c r="J635" i="32"/>
  <c r="Q635" i="32"/>
  <c r="K635" i="32"/>
  <c r="N635" i="32"/>
  <c r="O633" i="2"/>
  <c r="R633" i="2"/>
  <c r="J633" i="2"/>
  <c r="S633" i="2"/>
  <c r="M633" i="2"/>
  <c r="Q633" i="2"/>
  <c r="G633" i="2"/>
  <c r="N633" i="2"/>
  <c r="L633" i="2"/>
  <c r="K633" i="2"/>
  <c r="P633" i="2"/>
  <c r="G635" i="31"/>
  <c r="R635" i="31"/>
  <c r="O635" i="31"/>
  <c r="N635" i="31"/>
  <c r="Q635" i="31"/>
  <c r="K635" i="31"/>
  <c r="L635" i="31"/>
  <c r="P635" i="31"/>
  <c r="M635" i="31"/>
  <c r="J635" i="31"/>
  <c r="S635" i="31"/>
  <c r="J635" i="37"/>
  <c r="G635" i="37"/>
  <c r="Q635" i="37"/>
  <c r="K635" i="37"/>
  <c r="L635" i="37"/>
  <c r="R635" i="37"/>
  <c r="S635" i="37"/>
  <c r="P635" i="37"/>
  <c r="O635" i="37"/>
  <c r="M635" i="37"/>
  <c r="N635" i="37"/>
  <c r="K635" i="40"/>
  <c r="M635" i="40"/>
  <c r="N635" i="40"/>
  <c r="J635" i="40"/>
  <c r="S635" i="40"/>
  <c r="P635" i="40"/>
  <c r="O635" i="40"/>
  <c r="L635" i="40"/>
  <c r="G635" i="40"/>
  <c r="Q635" i="40"/>
  <c r="R635" i="40"/>
  <c r="K372" i="17"/>
  <c r="O372" i="17" s="1"/>
  <c r="Q372" i="17" s="1"/>
  <c r="B374" i="17"/>
  <c r="I635" i="2"/>
  <c r="L635" i="34"/>
  <c r="G635" i="34"/>
  <c r="K635" i="34"/>
  <c r="S635" i="34"/>
  <c r="J635" i="34"/>
  <c r="M635" i="34"/>
  <c r="O635" i="34"/>
  <c r="Q635" i="34"/>
  <c r="P635" i="34"/>
  <c r="R635" i="34"/>
  <c r="N635" i="34"/>
  <c r="P635" i="30"/>
  <c r="K635" i="30"/>
  <c r="O635" i="30"/>
  <c r="S635" i="30"/>
  <c r="N635" i="30"/>
  <c r="J635" i="30"/>
  <c r="M635" i="30"/>
  <c r="Q635" i="30"/>
  <c r="G635" i="30"/>
  <c r="R635" i="30"/>
  <c r="L635" i="30"/>
  <c r="T2620" i="5"/>
  <c r="T2645" i="5"/>
  <c r="T2670" i="5" s="1"/>
  <c r="T2695" i="5" s="1"/>
  <c r="K373" i="17" l="1"/>
  <c r="O373" i="17" s="1"/>
  <c r="Q373" i="17" s="1"/>
  <c r="S635" i="2"/>
  <c r="N635" i="2"/>
  <c r="Q635" i="2"/>
  <c r="M635" i="2"/>
  <c r="O635" i="2"/>
  <c r="P635" i="2"/>
  <c r="L635" i="2"/>
  <c r="J635" i="2"/>
  <c r="G635" i="2"/>
  <c r="R635" i="2"/>
  <c r="K635" i="2"/>
  <c r="M637" i="35"/>
  <c r="M640" i="35" s="1"/>
  <c r="Q637" i="35"/>
  <c r="Q640" i="35" s="1"/>
  <c r="R637" i="35"/>
  <c r="R640" i="35" s="1"/>
  <c r="P637" i="35"/>
  <c r="P640" i="35" s="1"/>
  <c r="K637" i="35"/>
  <c r="K640" i="35" s="1"/>
  <c r="J637" i="35"/>
  <c r="J640" i="35" s="1"/>
  <c r="G637" i="35"/>
  <c r="S637" i="35"/>
  <c r="S640" i="35" s="1"/>
  <c r="L637" i="35"/>
  <c r="L640" i="35" s="1"/>
  <c r="N637" i="35"/>
  <c r="N640" i="35" s="1"/>
  <c r="O637" i="35"/>
  <c r="O640" i="35" s="1"/>
  <c r="I640" i="35"/>
  <c r="Q637" i="37"/>
  <c r="Q640" i="37" s="1"/>
  <c r="P637" i="37"/>
  <c r="P640" i="37" s="1"/>
  <c r="S637" i="37"/>
  <c r="S640" i="37" s="1"/>
  <c r="L637" i="37"/>
  <c r="L640" i="37" s="1"/>
  <c r="K637" i="37"/>
  <c r="K640" i="37" s="1"/>
  <c r="M637" i="37"/>
  <c r="M640" i="37" s="1"/>
  <c r="J637" i="37"/>
  <c r="J640" i="37" s="1"/>
  <c r="N637" i="37"/>
  <c r="N640" i="37" s="1"/>
  <c r="O637" i="37"/>
  <c r="O640" i="37" s="1"/>
  <c r="R637" i="37"/>
  <c r="R640" i="37" s="1"/>
  <c r="G637" i="37"/>
  <c r="I640" i="37"/>
  <c r="L637" i="33"/>
  <c r="L640" i="33" s="1"/>
  <c r="S637" i="33"/>
  <c r="S640" i="33" s="1"/>
  <c r="G637" i="33"/>
  <c r="M637" i="33"/>
  <c r="M640" i="33" s="1"/>
  <c r="R637" i="33"/>
  <c r="R640" i="33" s="1"/>
  <c r="K637" i="33"/>
  <c r="K640" i="33" s="1"/>
  <c r="O637" i="33"/>
  <c r="O640" i="33" s="1"/>
  <c r="P637" i="33"/>
  <c r="P640" i="33" s="1"/>
  <c r="J637" i="33"/>
  <c r="J640" i="33" s="1"/>
  <c r="N637" i="33"/>
  <c r="N640" i="33" s="1"/>
  <c r="Q637" i="33"/>
  <c r="Q640" i="33" s="1"/>
  <c r="I640" i="33"/>
  <c r="R637" i="36"/>
  <c r="R640" i="36" s="1"/>
  <c r="P637" i="36"/>
  <c r="P640" i="36" s="1"/>
  <c r="S637" i="36"/>
  <c r="S640" i="36" s="1"/>
  <c r="Q637" i="36"/>
  <c r="Q640" i="36" s="1"/>
  <c r="L637" i="36"/>
  <c r="N637" i="36"/>
  <c r="N640" i="36" s="1"/>
  <c r="J637" i="36"/>
  <c r="J640" i="36" s="1"/>
  <c r="M637" i="36"/>
  <c r="M640" i="36" s="1"/>
  <c r="O637" i="36"/>
  <c r="O640" i="36" s="1"/>
  <c r="G637" i="36"/>
  <c r="K637" i="36"/>
  <c r="K640" i="36" s="1"/>
  <c r="I640" i="36"/>
  <c r="L640" i="36"/>
  <c r="S637" i="40"/>
  <c r="S640" i="40" s="1"/>
  <c r="J637" i="40"/>
  <c r="J640" i="40" s="1"/>
  <c r="R637" i="40"/>
  <c r="R640" i="40" s="1"/>
  <c r="K637" i="40"/>
  <c r="K640" i="40" s="1"/>
  <c r="K698" i="40" s="1"/>
  <c r="O637" i="40"/>
  <c r="O640" i="40" s="1"/>
  <c r="P637" i="40"/>
  <c r="P640" i="40" s="1"/>
  <c r="G637" i="40"/>
  <c r="M637" i="40"/>
  <c r="M640" i="40" s="1"/>
  <c r="Q637" i="40"/>
  <c r="Q640" i="40" s="1"/>
  <c r="L637" i="40"/>
  <c r="L640" i="40" s="1"/>
  <c r="N637" i="40"/>
  <c r="N640" i="40" s="1"/>
  <c r="I640" i="40"/>
  <c r="P637" i="31"/>
  <c r="P640" i="31" s="1"/>
  <c r="G637" i="31"/>
  <c r="R637" i="31"/>
  <c r="R640" i="31" s="1"/>
  <c r="M637" i="31"/>
  <c r="M640" i="31" s="1"/>
  <c r="L637" i="31"/>
  <c r="L640" i="31" s="1"/>
  <c r="Q637" i="31"/>
  <c r="Q640" i="31" s="1"/>
  <c r="O637" i="31"/>
  <c r="O640" i="31" s="1"/>
  <c r="K637" i="31"/>
  <c r="K640" i="31" s="1"/>
  <c r="N637" i="31"/>
  <c r="N640" i="31" s="1"/>
  <c r="J637" i="31"/>
  <c r="J640" i="31" s="1"/>
  <c r="S637" i="31"/>
  <c r="S640" i="31" s="1"/>
  <c r="I640" i="31"/>
  <c r="R637" i="30"/>
  <c r="R640" i="30" s="1"/>
  <c r="K637" i="30"/>
  <c r="K640" i="30" s="1"/>
  <c r="N637" i="30"/>
  <c r="N640" i="30" s="1"/>
  <c r="G637" i="30"/>
  <c r="L637" i="30"/>
  <c r="L640" i="30" s="1"/>
  <c r="J637" i="30"/>
  <c r="J640" i="30" s="1"/>
  <c r="M637" i="30"/>
  <c r="M640" i="30" s="1"/>
  <c r="S637" i="30"/>
  <c r="S640" i="30" s="1"/>
  <c r="O637" i="30"/>
  <c r="O640" i="30" s="1"/>
  <c r="P637" i="30"/>
  <c r="P640" i="30" s="1"/>
  <c r="Q637" i="30"/>
  <c r="Q640" i="30" s="1"/>
  <c r="I640" i="30"/>
  <c r="S637" i="34"/>
  <c r="S640" i="34" s="1"/>
  <c r="Q637" i="34"/>
  <c r="Q640" i="34" s="1"/>
  <c r="P637" i="34"/>
  <c r="P640" i="34" s="1"/>
  <c r="J637" i="34"/>
  <c r="J640" i="34" s="1"/>
  <c r="R637" i="34"/>
  <c r="R640" i="34" s="1"/>
  <c r="G637" i="34"/>
  <c r="N637" i="34"/>
  <c r="N640" i="34" s="1"/>
  <c r="M637" i="34"/>
  <c r="M640" i="34" s="1"/>
  <c r="K637" i="34"/>
  <c r="K640" i="34" s="1"/>
  <c r="O637" i="34"/>
  <c r="O640" i="34" s="1"/>
  <c r="L637" i="34"/>
  <c r="L640" i="34" s="1"/>
  <c r="I640" i="34"/>
  <c r="K637" i="39"/>
  <c r="K640" i="39" s="1"/>
  <c r="R637" i="39"/>
  <c r="R640" i="39" s="1"/>
  <c r="J637" i="39"/>
  <c r="J640" i="39" s="1"/>
  <c r="N637" i="39"/>
  <c r="N640" i="39" s="1"/>
  <c r="L637" i="39"/>
  <c r="L640" i="39" s="1"/>
  <c r="G637" i="39"/>
  <c r="S637" i="39"/>
  <c r="S640" i="39" s="1"/>
  <c r="O637" i="39"/>
  <c r="O640" i="39" s="1"/>
  <c r="M637" i="39"/>
  <c r="M640" i="39" s="1"/>
  <c r="Q637" i="39"/>
  <c r="Q640" i="39" s="1"/>
  <c r="P637" i="39"/>
  <c r="P640" i="39" s="1"/>
  <c r="I640" i="39"/>
  <c r="W374" i="17"/>
  <c r="Z374" i="17"/>
  <c r="AE374" i="17"/>
  <c r="AF374" i="17"/>
  <c r="V374" i="17"/>
  <c r="Y374" i="17"/>
  <c r="U374" i="17"/>
  <c r="AD374" i="17"/>
  <c r="AC374" i="17"/>
  <c r="AA374" i="17"/>
  <c r="AB374" i="17"/>
  <c r="X374" i="17"/>
  <c r="B375" i="17"/>
  <c r="I637" i="2"/>
  <c r="M637" i="32"/>
  <c r="M640" i="32" s="1"/>
  <c r="S637" i="32"/>
  <c r="S640" i="32" s="1"/>
  <c r="P637" i="32"/>
  <c r="P640" i="32" s="1"/>
  <c r="N637" i="32"/>
  <c r="N640" i="32" s="1"/>
  <c r="G637" i="32"/>
  <c r="R637" i="32"/>
  <c r="R640" i="32" s="1"/>
  <c r="O637" i="32"/>
  <c r="O640" i="32" s="1"/>
  <c r="Q637" i="32"/>
  <c r="Q640" i="32" s="1"/>
  <c r="K637" i="32"/>
  <c r="K640" i="32" s="1"/>
  <c r="J637" i="32"/>
  <c r="J640" i="32" s="1"/>
  <c r="L637" i="32"/>
  <c r="L640" i="32" s="1"/>
  <c r="I640" i="32"/>
  <c r="G637" i="38"/>
  <c r="N637" i="38"/>
  <c r="N640" i="38" s="1"/>
  <c r="M637" i="38"/>
  <c r="M640" i="38" s="1"/>
  <c r="P637" i="38"/>
  <c r="P640" i="38" s="1"/>
  <c r="R637" i="38"/>
  <c r="R640" i="38" s="1"/>
  <c r="L637" i="38"/>
  <c r="L640" i="38" s="1"/>
  <c r="K637" i="38"/>
  <c r="K640" i="38" s="1"/>
  <c r="Q637" i="38"/>
  <c r="Q640" i="38" s="1"/>
  <c r="S637" i="38"/>
  <c r="S640" i="38" s="1"/>
  <c r="J637" i="38"/>
  <c r="J640" i="38" s="1"/>
  <c r="O637" i="38"/>
  <c r="O640" i="38" s="1"/>
  <c r="I640" i="38"/>
  <c r="T2621" i="5"/>
  <c r="T2646" i="5"/>
  <c r="T2671" i="5" s="1"/>
  <c r="T2696" i="5" s="1"/>
  <c r="F15" i="12" l="1"/>
  <c r="F2676" i="5"/>
  <c r="F12" i="12"/>
  <c r="F14" i="12"/>
  <c r="F10" i="12"/>
  <c r="F2677" i="5"/>
  <c r="F2680" i="5"/>
  <c r="F8" i="57"/>
  <c r="F2683" i="5"/>
  <c r="F11" i="12"/>
  <c r="F8" i="12"/>
  <c r="F2686" i="5"/>
  <c r="F2690" i="5"/>
  <c r="K698" i="38"/>
  <c r="T302" i="44"/>
  <c r="T300" i="44" s="1"/>
  <c r="T278" i="44" s="1"/>
  <c r="T63" i="44"/>
  <c r="L698" i="38"/>
  <c r="T86" i="44"/>
  <c r="T69" i="44" s="1"/>
  <c r="N698" i="38"/>
  <c r="N144" i="44"/>
  <c r="N142" i="44" s="1"/>
  <c r="S698" i="32"/>
  <c r="U66" i="44"/>
  <c r="U64" i="44" s="1"/>
  <c r="M698" i="39"/>
  <c r="U63" i="44"/>
  <c r="L698" i="39"/>
  <c r="U302" i="44"/>
  <c r="U300" i="44" s="1"/>
  <c r="U278" i="44" s="1"/>
  <c r="K698" i="39"/>
  <c r="P144" i="44"/>
  <c r="P142" i="44" s="1"/>
  <c r="S698" i="34"/>
  <c r="L94" i="44"/>
  <c r="L92" i="44" s="1"/>
  <c r="O698" i="30"/>
  <c r="L63" i="44"/>
  <c r="L698" i="30"/>
  <c r="N698" i="31"/>
  <c r="M86" i="44"/>
  <c r="M69" i="44" s="1"/>
  <c r="M63" i="44"/>
  <c r="L698" i="31"/>
  <c r="M117" i="44"/>
  <c r="M115" i="44" s="1"/>
  <c r="P698" i="31"/>
  <c r="V86" i="44"/>
  <c r="V69" i="44" s="1"/>
  <c r="N698" i="40"/>
  <c r="R66" i="44"/>
  <c r="R64" i="44" s="1"/>
  <c r="M698" i="36"/>
  <c r="R120" i="44"/>
  <c r="R118" i="44" s="1"/>
  <c r="Q698" i="36"/>
  <c r="P698" i="33"/>
  <c r="O117" i="44"/>
  <c r="O115" i="44" s="1"/>
  <c r="O66" i="44"/>
  <c r="O64" i="44" s="1"/>
  <c r="M698" i="33"/>
  <c r="S63" i="44"/>
  <c r="L698" i="37"/>
  <c r="Q94" i="44"/>
  <c r="Q92" i="44" s="1"/>
  <c r="O698" i="35"/>
  <c r="Q133" i="44"/>
  <c r="Q128" i="44" s="1"/>
  <c r="Q123" i="44" s="1"/>
  <c r="R698" i="35"/>
  <c r="T276" i="44"/>
  <c r="T275" i="44" s="1"/>
  <c r="T148" i="44" s="1"/>
  <c r="J698" i="38"/>
  <c r="T144" i="44"/>
  <c r="T142" i="44" s="1"/>
  <c r="S698" i="38"/>
  <c r="R698" i="38"/>
  <c r="T133" i="44"/>
  <c r="T128" i="44" s="1"/>
  <c r="T123" i="44" s="1"/>
  <c r="K698" i="32"/>
  <c r="N302" i="44"/>
  <c r="N300" i="44" s="1"/>
  <c r="N278" i="44" s="1"/>
  <c r="N66" i="44"/>
  <c r="N64" i="44" s="1"/>
  <c r="M698" i="32"/>
  <c r="U94" i="44"/>
  <c r="U92" i="44" s="1"/>
  <c r="O698" i="39"/>
  <c r="U86" i="44"/>
  <c r="U69" i="44" s="1"/>
  <c r="N698" i="39"/>
  <c r="P276" i="44"/>
  <c r="P275" i="44" s="1"/>
  <c r="P148" i="44" s="1"/>
  <c r="J698" i="34"/>
  <c r="L144" i="44"/>
  <c r="L142" i="44" s="1"/>
  <c r="S698" i="30"/>
  <c r="M66" i="44"/>
  <c r="M64" i="44" s="1"/>
  <c r="M698" i="31"/>
  <c r="V63" i="44"/>
  <c r="L698" i="40"/>
  <c r="V117" i="44"/>
  <c r="V115" i="44" s="1"/>
  <c r="P698" i="40"/>
  <c r="V276" i="44"/>
  <c r="V275" i="44" s="1"/>
  <c r="V148" i="44" s="1"/>
  <c r="J698" i="40"/>
  <c r="R302" i="44"/>
  <c r="R300" i="44" s="1"/>
  <c r="R278" i="44" s="1"/>
  <c r="V302" i="44"/>
  <c r="V300" i="44" s="1"/>
  <c r="V278" i="44" s="1"/>
  <c r="K698" i="36"/>
  <c r="R144" i="44"/>
  <c r="R142" i="44" s="1"/>
  <c r="S698" i="36"/>
  <c r="O94" i="44"/>
  <c r="O92" i="44" s="1"/>
  <c r="O698" i="33"/>
  <c r="S144" i="44"/>
  <c r="S142" i="44" s="1"/>
  <c r="S698" i="37"/>
  <c r="Q86" i="44"/>
  <c r="Q69" i="44" s="1"/>
  <c r="N698" i="35"/>
  <c r="Q276" i="44"/>
  <c r="Q275" i="44" s="1"/>
  <c r="Q148" i="44" s="1"/>
  <c r="J698" i="35"/>
  <c r="Q120" i="44"/>
  <c r="Q118" i="44" s="1"/>
  <c r="Q698" i="35"/>
  <c r="O698" i="38"/>
  <c r="T94" i="44"/>
  <c r="T92" i="44" s="1"/>
  <c r="T120" i="44"/>
  <c r="T118" i="44" s="1"/>
  <c r="Q698" i="38"/>
  <c r="N120" i="44"/>
  <c r="N118" i="44" s="1"/>
  <c r="Q698" i="32"/>
  <c r="N86" i="44"/>
  <c r="N69" i="44" s="1"/>
  <c r="N698" i="32"/>
  <c r="U117" i="44"/>
  <c r="U115" i="44" s="1"/>
  <c r="P698" i="39"/>
  <c r="U276" i="44"/>
  <c r="U275" i="44" s="1"/>
  <c r="U148" i="44" s="1"/>
  <c r="J698" i="39"/>
  <c r="N698" i="34"/>
  <c r="P86" i="44"/>
  <c r="P69" i="44" s="1"/>
  <c r="P117" i="44"/>
  <c r="P115" i="44" s="1"/>
  <c r="P698" i="34"/>
  <c r="L66" i="44"/>
  <c r="L64" i="44" s="1"/>
  <c r="M698" i="30"/>
  <c r="L86" i="44"/>
  <c r="L69" i="44" s="1"/>
  <c r="N698" i="30"/>
  <c r="M144" i="44"/>
  <c r="M142" i="44" s="1"/>
  <c r="S698" i="31"/>
  <c r="M94" i="44"/>
  <c r="M92" i="44" s="1"/>
  <c r="O698" i="31"/>
  <c r="M133" i="44"/>
  <c r="M128" i="44" s="1"/>
  <c r="M123" i="44" s="1"/>
  <c r="R698" i="31"/>
  <c r="V120" i="44"/>
  <c r="V118" i="44" s="1"/>
  <c r="Q698" i="40"/>
  <c r="V94" i="44"/>
  <c r="V92" i="44" s="1"/>
  <c r="O698" i="40"/>
  <c r="S698" i="40"/>
  <c r="V144" i="44"/>
  <c r="V142" i="44" s="1"/>
  <c r="P698" i="36"/>
  <c r="R117" i="44"/>
  <c r="R115" i="44" s="1"/>
  <c r="O86" i="44"/>
  <c r="O69" i="44" s="1"/>
  <c r="N698" i="33"/>
  <c r="K698" i="33"/>
  <c r="O302" i="44"/>
  <c r="O300" i="44" s="1"/>
  <c r="O278" i="44" s="1"/>
  <c r="O144" i="44"/>
  <c r="O142" i="44" s="1"/>
  <c r="S698" i="33"/>
  <c r="R698" i="37"/>
  <c r="S133" i="44"/>
  <c r="S128" i="44" s="1"/>
  <c r="S123" i="44" s="1"/>
  <c r="S117" i="44"/>
  <c r="S115" i="44" s="1"/>
  <c r="P698" i="37"/>
  <c r="Q302" i="44"/>
  <c r="Q300" i="44" s="1"/>
  <c r="Q278" i="44" s="1"/>
  <c r="K698" i="35"/>
  <c r="Q66" i="44"/>
  <c r="Q64" i="44" s="1"/>
  <c r="M698" i="35"/>
  <c r="T66" i="44"/>
  <c r="T64" i="44" s="1"/>
  <c r="M698" i="38"/>
  <c r="N63" i="44"/>
  <c r="L698" i="32"/>
  <c r="N94" i="44"/>
  <c r="N92" i="44" s="1"/>
  <c r="O698" i="32"/>
  <c r="N117" i="44"/>
  <c r="N115" i="44" s="1"/>
  <c r="P698" i="32"/>
  <c r="U120" i="44"/>
  <c r="U118" i="44" s="1"/>
  <c r="U97" i="44" s="1"/>
  <c r="Q698" i="39"/>
  <c r="U133" i="44"/>
  <c r="U128" i="44" s="1"/>
  <c r="U123" i="44" s="1"/>
  <c r="R698" i="39"/>
  <c r="P94" i="44"/>
  <c r="P92" i="44" s="1"/>
  <c r="O698" i="34"/>
  <c r="P120" i="44"/>
  <c r="P118" i="44" s="1"/>
  <c r="Q698" i="34"/>
  <c r="L117" i="44"/>
  <c r="L115" i="44" s="1"/>
  <c r="P698" i="30"/>
  <c r="L276" i="44"/>
  <c r="L275" i="44" s="1"/>
  <c r="L148" i="44" s="1"/>
  <c r="J698" i="30"/>
  <c r="L302" i="44"/>
  <c r="L300" i="44" s="1"/>
  <c r="L278" i="44" s="1"/>
  <c r="K698" i="30"/>
  <c r="Q698" i="31"/>
  <c r="M120" i="44"/>
  <c r="M118" i="44" s="1"/>
  <c r="V66" i="44"/>
  <c r="V64" i="44" s="1"/>
  <c r="M698" i="40"/>
  <c r="O698" i="36"/>
  <c r="R94" i="44"/>
  <c r="R92" i="44" s="1"/>
  <c r="O63" i="44"/>
  <c r="L698" i="33"/>
  <c r="S94" i="44"/>
  <c r="S92" i="44" s="1"/>
  <c r="O698" i="37"/>
  <c r="Q117" i="44"/>
  <c r="Q115" i="44" s="1"/>
  <c r="P698" i="35"/>
  <c r="P321" i="44"/>
  <c r="I698" i="34"/>
  <c r="P309" i="44" s="1"/>
  <c r="P66" i="44"/>
  <c r="P64" i="44" s="1"/>
  <c r="M698" i="34"/>
  <c r="L321" i="44"/>
  <c r="I698" i="30"/>
  <c r="M321" i="44"/>
  <c r="I698" i="31"/>
  <c r="M309" i="44" s="1"/>
  <c r="M302" i="44"/>
  <c r="M300" i="44" s="1"/>
  <c r="M278" i="44" s="1"/>
  <c r="K698" i="31"/>
  <c r="V133" i="44"/>
  <c r="V128" i="44" s="1"/>
  <c r="V123" i="44" s="1"/>
  <c r="R698" i="40"/>
  <c r="R321" i="44"/>
  <c r="I698" i="36"/>
  <c r="R309" i="44" s="1"/>
  <c r="I698" i="33"/>
  <c r="O309" i="44" s="1"/>
  <c r="O321" i="44"/>
  <c r="S321" i="44"/>
  <c r="I698" i="37"/>
  <c r="S309" i="44" s="1"/>
  <c r="N698" i="37"/>
  <c r="S86" i="44"/>
  <c r="S69" i="44" s="1"/>
  <c r="Q321" i="44"/>
  <c r="I698" i="35"/>
  <c r="Q309" i="44" s="1"/>
  <c r="Q144" i="44"/>
  <c r="Q142" i="44" s="1"/>
  <c r="S698" i="35"/>
  <c r="S120" i="44"/>
  <c r="S118" i="44" s="1"/>
  <c r="S97" i="44" s="1"/>
  <c r="Q698" i="37"/>
  <c r="P63" i="44"/>
  <c r="L698" i="34"/>
  <c r="L133" i="44"/>
  <c r="L128" i="44" s="1"/>
  <c r="L123" i="44" s="1"/>
  <c r="R698" i="30"/>
  <c r="R86" i="44"/>
  <c r="R69" i="44" s="1"/>
  <c r="N698" i="36"/>
  <c r="U144" i="44"/>
  <c r="U142" i="44" s="1"/>
  <c r="S698" i="39"/>
  <c r="S302" i="44"/>
  <c r="S300" i="44" s="1"/>
  <c r="S278" i="44" s="1"/>
  <c r="K698" i="37"/>
  <c r="P133" i="44"/>
  <c r="P128" i="44" s="1"/>
  <c r="P123" i="44" s="1"/>
  <c r="R698" i="34"/>
  <c r="O133" i="44"/>
  <c r="O128" i="44" s="1"/>
  <c r="O123" i="44" s="1"/>
  <c r="R698" i="33"/>
  <c r="S276" i="44"/>
  <c r="S275" i="44" s="1"/>
  <c r="S148" i="44" s="1"/>
  <c r="J698" i="37"/>
  <c r="L698" i="35"/>
  <c r="Q63" i="44"/>
  <c r="T321" i="44"/>
  <c r="I698" i="38"/>
  <c r="T309" i="44" s="1"/>
  <c r="T117" i="44"/>
  <c r="T115" i="44" s="1"/>
  <c r="P698" i="38"/>
  <c r="N321" i="44"/>
  <c r="I698" i="32"/>
  <c r="N309" i="44" s="1"/>
  <c r="AD375" i="17"/>
  <c r="AD350" i="17" s="1"/>
  <c r="AB375" i="17"/>
  <c r="AB350" i="17" s="1"/>
  <c r="X375" i="17"/>
  <c r="X350" i="17" s="1"/>
  <c r="Y375" i="17"/>
  <c r="Y350" i="17" s="1"/>
  <c r="U375" i="17"/>
  <c r="V375" i="17"/>
  <c r="V350" i="17" s="1"/>
  <c r="AF375" i="17"/>
  <c r="AF350" i="17" s="1"/>
  <c r="Z375" i="17"/>
  <c r="Z350" i="17" s="1"/>
  <c r="AC375" i="17"/>
  <c r="AC350" i="17" s="1"/>
  <c r="AA375" i="17"/>
  <c r="AA350" i="17" s="1"/>
  <c r="AE375" i="17"/>
  <c r="AE350" i="17" s="1"/>
  <c r="W375" i="17"/>
  <c r="W350" i="17" s="1"/>
  <c r="F7" i="12"/>
  <c r="F7" i="57"/>
  <c r="F1159" i="5"/>
  <c r="N276" i="44"/>
  <c r="N275" i="44" s="1"/>
  <c r="N148" i="44" s="1"/>
  <c r="J698" i="32"/>
  <c r="N133" i="44"/>
  <c r="N128" i="44" s="1"/>
  <c r="N123" i="44" s="1"/>
  <c r="R698" i="32"/>
  <c r="R133" i="44"/>
  <c r="R128" i="44" s="1"/>
  <c r="R123" i="44" s="1"/>
  <c r="R698" i="36"/>
  <c r="U321" i="44"/>
  <c r="I698" i="39"/>
  <c r="U309" i="44" s="1"/>
  <c r="L120" i="44"/>
  <c r="L118" i="44" s="1"/>
  <c r="Q698" i="30"/>
  <c r="R276" i="44"/>
  <c r="R275" i="44" s="1"/>
  <c r="R148" i="44" s="1"/>
  <c r="J698" i="36"/>
  <c r="O120" i="44"/>
  <c r="O118" i="44" s="1"/>
  <c r="Q698" i="33"/>
  <c r="Q637" i="2"/>
  <c r="Q640" i="2" s="1"/>
  <c r="K637" i="2"/>
  <c r="K640" i="2" s="1"/>
  <c r="S637" i="2"/>
  <c r="S640" i="2" s="1"/>
  <c r="M637" i="2"/>
  <c r="M640" i="2" s="1"/>
  <c r="L637" i="2"/>
  <c r="L640" i="2" s="1"/>
  <c r="P637" i="2"/>
  <c r="P640" i="2" s="1"/>
  <c r="R637" i="2"/>
  <c r="R640" i="2" s="1"/>
  <c r="G637" i="2"/>
  <c r="J637" i="2"/>
  <c r="J640" i="2" s="1"/>
  <c r="N637" i="2"/>
  <c r="N640" i="2" s="1"/>
  <c r="O637" i="2"/>
  <c r="O640" i="2" s="1"/>
  <c r="I640" i="2"/>
  <c r="K374" i="17"/>
  <c r="O374" i="17" s="1"/>
  <c r="Q374" i="17" s="1"/>
  <c r="M276" i="44"/>
  <c r="M275" i="44" s="1"/>
  <c r="M148" i="44" s="1"/>
  <c r="J698" i="31"/>
  <c r="S66" i="44"/>
  <c r="S64" i="44" s="1"/>
  <c r="M698" i="37"/>
  <c r="K698" i="34"/>
  <c r="P302" i="44"/>
  <c r="P300" i="44" s="1"/>
  <c r="P278" i="44" s="1"/>
  <c r="V321" i="44"/>
  <c r="I698" i="40"/>
  <c r="V309" i="44" s="1"/>
  <c r="R63" i="44"/>
  <c r="L698" i="36"/>
  <c r="O276" i="44"/>
  <c r="O275" i="44" s="1"/>
  <c r="O148" i="44" s="1"/>
  <c r="J698" i="33"/>
  <c r="T2647" i="5"/>
  <c r="T2672" i="5" s="1"/>
  <c r="T2697" i="5" s="1"/>
  <c r="T2622" i="5"/>
  <c r="T2796" i="5"/>
  <c r="R122" i="44" l="1"/>
  <c r="N97" i="44"/>
  <c r="T97" i="44"/>
  <c r="O68" i="44"/>
  <c r="V97" i="44"/>
  <c r="L68" i="44"/>
  <c r="O122" i="44"/>
  <c r="V122" i="44"/>
  <c r="Q68" i="44"/>
  <c r="R97" i="44"/>
  <c r="R68" i="44"/>
  <c r="P122" i="44"/>
  <c r="S68" i="44"/>
  <c r="S122" i="44"/>
  <c r="S96" i="44" s="1"/>
  <c r="K144" i="44"/>
  <c r="S698" i="2"/>
  <c r="K86" i="44"/>
  <c r="N698" i="2"/>
  <c r="K117" i="44"/>
  <c r="P698" i="2"/>
  <c r="R698" i="2"/>
  <c r="K133" i="44"/>
  <c r="K120" i="44"/>
  <c r="Q698" i="2"/>
  <c r="K63" i="44"/>
  <c r="L698" i="2"/>
  <c r="K321" i="44"/>
  <c r="K66" i="44"/>
  <c r="M698" i="2"/>
  <c r="R60" i="44"/>
  <c r="R54" i="44" s="1"/>
  <c r="R324" i="44"/>
  <c r="R328" i="44" s="1"/>
  <c r="M122" i="44"/>
  <c r="U68" i="44"/>
  <c r="K94" i="44"/>
  <c r="O698" i="2"/>
  <c r="K698" i="2"/>
  <c r="K302" i="44"/>
  <c r="Q60" i="44"/>
  <c r="Q54" i="44" s="1"/>
  <c r="Q324" i="44"/>
  <c r="Q326" i="44" s="1"/>
  <c r="U122" i="44"/>
  <c r="U96" i="44" s="1"/>
  <c r="N324" i="44"/>
  <c r="N326" i="44" s="1"/>
  <c r="N60" i="44"/>
  <c r="N54" i="44" s="1"/>
  <c r="T122" i="44"/>
  <c r="T96" i="44" s="1"/>
  <c r="V68" i="44"/>
  <c r="M324" i="44"/>
  <c r="M328" i="44" s="1"/>
  <c r="M60" i="44"/>
  <c r="M54" i="44" s="1"/>
  <c r="L60" i="44"/>
  <c r="L54" i="44" s="1"/>
  <c r="L324" i="44"/>
  <c r="L326" i="44" s="1"/>
  <c r="U324" i="44"/>
  <c r="U328" i="44" s="1"/>
  <c r="U60" i="44"/>
  <c r="U54" i="44" s="1"/>
  <c r="N122" i="44"/>
  <c r="T60" i="44"/>
  <c r="T54" i="44" s="1"/>
  <c r="T324" i="44"/>
  <c r="T328" i="44" s="1"/>
  <c r="K375" i="17"/>
  <c r="U350" i="17"/>
  <c r="P60" i="44"/>
  <c r="P54" i="44" s="1"/>
  <c r="P324" i="44"/>
  <c r="P326" i="44" s="1"/>
  <c r="P97" i="44"/>
  <c r="N68" i="44"/>
  <c r="V60" i="44"/>
  <c r="V54" i="44" s="1"/>
  <c r="V324" i="44"/>
  <c r="V326" i="44" s="1"/>
  <c r="L122" i="44"/>
  <c r="O97" i="44"/>
  <c r="M68" i="44"/>
  <c r="K276" i="44"/>
  <c r="J698" i="2"/>
  <c r="G706" i="2"/>
  <c r="I698" i="2"/>
  <c r="L309" i="44"/>
  <c r="I702" i="30"/>
  <c r="O60" i="44"/>
  <c r="O54" i="44" s="1"/>
  <c r="O324" i="44"/>
  <c r="O328" i="44" s="1"/>
  <c r="L97" i="44"/>
  <c r="P68" i="44"/>
  <c r="Q97" i="44"/>
  <c r="Q122" i="44"/>
  <c r="S60" i="44"/>
  <c r="S54" i="44" s="1"/>
  <c r="S53" i="44" s="1"/>
  <c r="S324" i="44"/>
  <c r="S328" i="44" s="1"/>
  <c r="M97" i="44"/>
  <c r="T68" i="44"/>
  <c r="T2648" i="5"/>
  <c r="T2673" i="5" s="1"/>
  <c r="T2698" i="5" s="1"/>
  <c r="T2699" i="5" s="1"/>
  <c r="T2700" i="5" s="1"/>
  <c r="T2701" i="5" s="1"/>
  <c r="T2702" i="5" s="1"/>
  <c r="T2703" i="5" s="1"/>
  <c r="T2704" i="5" s="1"/>
  <c r="T2705" i="5" s="1"/>
  <c r="T2706" i="5" s="1"/>
  <c r="T2707" i="5" s="1"/>
  <c r="T2708" i="5" s="1"/>
  <c r="T2709" i="5" s="1"/>
  <c r="T2710" i="5" s="1"/>
  <c r="T2711" i="5" s="1"/>
  <c r="T2712" i="5" s="1"/>
  <c r="T2713" i="5" s="1"/>
  <c r="T2714" i="5" s="1"/>
  <c r="T2715" i="5" s="1"/>
  <c r="T2716" i="5" s="1"/>
  <c r="T2717" i="5" s="1"/>
  <c r="T2718" i="5" s="1"/>
  <c r="T2719" i="5" s="1"/>
  <c r="T2720" i="5" s="1"/>
  <c r="T2721" i="5" s="1"/>
  <c r="T2722" i="5" s="1"/>
  <c r="T2723" i="5" s="1"/>
  <c r="T2724" i="5" s="1"/>
  <c r="T2725" i="5" s="1"/>
  <c r="T2726" i="5" s="1"/>
  <c r="T2727" i="5" s="1"/>
  <c r="T2728" i="5" s="1"/>
  <c r="T2729" i="5" s="1"/>
  <c r="T2730" i="5" s="1"/>
  <c r="T2731" i="5" s="1"/>
  <c r="T2732" i="5" s="1"/>
  <c r="T2733" i="5" s="1"/>
  <c r="T2734" i="5" s="1"/>
  <c r="T2735" i="5" s="1"/>
  <c r="T2736" i="5" s="1"/>
  <c r="T2737" i="5" s="1"/>
  <c r="T2738" i="5" s="1"/>
  <c r="T2739" i="5" s="1"/>
  <c r="T2740" i="5" s="1"/>
  <c r="T2741" i="5" s="1"/>
  <c r="T2742" i="5" s="1"/>
  <c r="T2743" i="5" s="1"/>
  <c r="T2744" i="5" s="1"/>
  <c r="T2745" i="5" s="1"/>
  <c r="T2746" i="5" s="1"/>
  <c r="T2747" i="5" s="1"/>
  <c r="T2748" i="5" s="1"/>
  <c r="T2749" i="5" s="1"/>
  <c r="T2750" i="5" s="1"/>
  <c r="T2751" i="5" s="1"/>
  <c r="T2752" i="5" s="1"/>
  <c r="T2753" i="5" s="1"/>
  <c r="T2754" i="5" s="1"/>
  <c r="T2755" i="5" s="1"/>
  <c r="T2756" i="5" s="1"/>
  <c r="T2757" i="5" s="1"/>
  <c r="T2758" i="5" s="1"/>
  <c r="T2759" i="5" s="1"/>
  <c r="T2760" i="5" s="1"/>
  <c r="T2761" i="5" s="1"/>
  <c r="T2762" i="5" s="1"/>
  <c r="T2763" i="5" s="1"/>
  <c r="T2764" i="5" s="1"/>
  <c r="T2765" i="5" s="1"/>
  <c r="T2766" i="5" s="1"/>
  <c r="T2767" i="5" s="1"/>
  <c r="T2768" i="5" s="1"/>
  <c r="T2769" i="5" s="1"/>
  <c r="T2770" i="5" s="1"/>
  <c r="T2771" i="5" s="1"/>
  <c r="T2772" i="5" s="1"/>
  <c r="T2773" i="5" s="1"/>
  <c r="T2774" i="5" s="1"/>
  <c r="T2775" i="5" s="1"/>
  <c r="T2776" i="5" s="1"/>
  <c r="T2623" i="5"/>
  <c r="R96" i="44" l="1"/>
  <c r="N96" i="44"/>
  <c r="L96" i="44"/>
  <c r="O53" i="44"/>
  <c r="P96" i="44"/>
  <c r="Q53" i="44"/>
  <c r="V96" i="44"/>
  <c r="O96" i="44"/>
  <c r="L53" i="44"/>
  <c r="R53" i="44"/>
  <c r="U326" i="44"/>
  <c r="U53" i="44"/>
  <c r="U49" i="44" s="1"/>
  <c r="M326" i="44"/>
  <c r="R326" i="44"/>
  <c r="P53" i="44"/>
  <c r="O326" i="44"/>
  <c r="K92" i="44"/>
  <c r="I94" i="44"/>
  <c r="L328" i="44"/>
  <c r="S326" i="44"/>
  <c r="T326" i="44"/>
  <c r="I133" i="44"/>
  <c r="K128" i="44"/>
  <c r="K123" i="44" s="1"/>
  <c r="O375" i="17"/>
  <c r="Q375" i="17" s="1"/>
  <c r="K350" i="17"/>
  <c r="T53" i="44"/>
  <c r="T49" i="44" s="1"/>
  <c r="Q328" i="44"/>
  <c r="N328" i="44"/>
  <c r="K324" i="44"/>
  <c r="K328" i="44" s="1"/>
  <c r="I63" i="44"/>
  <c r="K60" i="44"/>
  <c r="K69" i="44"/>
  <c r="I86" i="44"/>
  <c r="I704" i="2"/>
  <c r="K309" i="44"/>
  <c r="S49" i="44"/>
  <c r="V328" i="44"/>
  <c r="M96" i="44"/>
  <c r="I66" i="44"/>
  <c r="K64" i="44"/>
  <c r="Q96" i="44"/>
  <c r="K275" i="44"/>
  <c r="K148" i="44" s="1"/>
  <c r="I276" i="44"/>
  <c r="V53" i="44"/>
  <c r="M53" i="44"/>
  <c r="N53" i="44"/>
  <c r="I302" i="44"/>
  <c r="K300" i="44"/>
  <c r="K278" i="44" s="1"/>
  <c r="P328" i="44"/>
  <c r="I321" i="44"/>
  <c r="I324" i="44" s="1"/>
  <c r="K118" i="44"/>
  <c r="I120" i="44"/>
  <c r="I117" i="44"/>
  <c r="K115" i="44"/>
  <c r="K142" i="44"/>
  <c r="I144" i="44"/>
  <c r="T2624" i="5"/>
  <c r="T2649" i="5"/>
  <c r="T2674" i="5" s="1"/>
  <c r="N49" i="44" l="1"/>
  <c r="N306" i="44" s="1"/>
  <c r="R49" i="44"/>
  <c r="R307" i="44" s="1"/>
  <c r="R310" i="44" s="1"/>
  <c r="K68" i="44"/>
  <c r="L49" i="44"/>
  <c r="L306" i="44" s="1"/>
  <c r="O49" i="44"/>
  <c r="O307" i="44" s="1"/>
  <c r="O310" i="44" s="1"/>
  <c r="P49" i="44"/>
  <c r="P307" i="44" s="1"/>
  <c r="P310" i="44" s="1"/>
  <c r="Q49" i="44"/>
  <c r="Q307" i="44" s="1"/>
  <c r="Q310" i="44" s="1"/>
  <c r="V49" i="44"/>
  <c r="V306" i="44" s="1"/>
  <c r="K326" i="44"/>
  <c r="M49" i="44"/>
  <c r="M307" i="44" s="1"/>
  <c r="M310" i="44" s="1"/>
  <c r="K97" i="44"/>
  <c r="I97" i="44" s="1"/>
  <c r="F83" i="50"/>
  <c r="I78" i="50" s="1"/>
  <c r="F85" i="61"/>
  <c r="I80" i="61" s="1"/>
  <c r="I123" i="44"/>
  <c r="F77" i="61"/>
  <c r="I75" i="61" s="1"/>
  <c r="J52" i="51"/>
  <c r="F75" i="50"/>
  <c r="I73" i="50" s="1"/>
  <c r="I118" i="44"/>
  <c r="K54" i="44"/>
  <c r="K53" i="44" s="1"/>
  <c r="L307" i="44"/>
  <c r="L310" i="44" s="1"/>
  <c r="F52" i="50"/>
  <c r="I49" i="50" s="1"/>
  <c r="F54" i="61"/>
  <c r="I51" i="61" s="1"/>
  <c r="J22" i="49"/>
  <c r="I60" i="44"/>
  <c r="J32" i="51"/>
  <c r="R306" i="44"/>
  <c r="F67" i="61"/>
  <c r="I65" i="61" s="1"/>
  <c r="F65" i="50"/>
  <c r="I63" i="50" s="1"/>
  <c r="J43" i="51"/>
  <c r="I92" i="44"/>
  <c r="I115" i="44"/>
  <c r="J49" i="51"/>
  <c r="F72" i="50"/>
  <c r="I69" i="50" s="1"/>
  <c r="F74" i="61"/>
  <c r="I71" i="61" s="1"/>
  <c r="J23" i="49"/>
  <c r="J61" i="51"/>
  <c r="F95" i="50"/>
  <c r="I93" i="50" s="1"/>
  <c r="F97" i="61"/>
  <c r="I95" i="61" s="1"/>
  <c r="I142" i="44"/>
  <c r="U306" i="44"/>
  <c r="U307" i="44"/>
  <c r="U310" i="44" s="1"/>
  <c r="I275" i="44"/>
  <c r="I148" i="44" s="1"/>
  <c r="X148" i="44" s="1"/>
  <c r="J66" i="51"/>
  <c r="J24" i="49"/>
  <c r="I113" i="50"/>
  <c r="I99" i="50" s="1"/>
  <c r="G217" i="50" s="1"/>
  <c r="I115" i="61"/>
  <c r="I101" i="61" s="1"/>
  <c r="F55" i="50"/>
  <c r="I53" i="50" s="1"/>
  <c r="F57" i="61"/>
  <c r="I55" i="61" s="1"/>
  <c r="J35" i="51"/>
  <c r="I64" i="44"/>
  <c r="I69" i="44"/>
  <c r="F61" i="61"/>
  <c r="F59" i="50"/>
  <c r="F60" i="50"/>
  <c r="F62" i="61"/>
  <c r="T307" i="44"/>
  <c r="T310" i="44" s="1"/>
  <c r="T306" i="44"/>
  <c r="J70" i="51"/>
  <c r="H201" i="61"/>
  <c r="I179" i="61" s="1"/>
  <c r="I178" i="61" s="1"/>
  <c r="H203" i="50"/>
  <c r="I181" i="50" s="1"/>
  <c r="I180" i="50" s="1"/>
  <c r="G218" i="50" s="1"/>
  <c r="AH9" i="51"/>
  <c r="I300" i="44"/>
  <c r="I278" i="44" s="1"/>
  <c r="X278" i="44" s="1"/>
  <c r="S307" i="44"/>
  <c r="S310" i="44" s="1"/>
  <c r="S306" i="44"/>
  <c r="Q350" i="17"/>
  <c r="K347" i="17"/>
  <c r="Q86" i="17"/>
  <c r="X12" i="17"/>
  <c r="K122" i="44"/>
  <c r="T2650" i="5"/>
  <c r="T2675" i="5" s="1"/>
  <c r="T2625" i="5"/>
  <c r="T2651" i="5" s="1"/>
  <c r="T2676" i="5" s="1"/>
  <c r="N307" i="44" l="1"/>
  <c r="N310" i="44" s="1"/>
  <c r="I47" i="50"/>
  <c r="V307" i="44"/>
  <c r="V310" i="44" s="1"/>
  <c r="I77" i="50"/>
  <c r="P306" i="44"/>
  <c r="O306" i="44"/>
  <c r="Q306" i="44"/>
  <c r="K96" i="44"/>
  <c r="I96" i="44" s="1"/>
  <c r="X96" i="44" s="1"/>
  <c r="I68" i="44"/>
  <c r="I70" i="61"/>
  <c r="M306" i="44"/>
  <c r="I68" i="50"/>
  <c r="I58" i="50"/>
  <c r="I57" i="50" s="1"/>
  <c r="AH14" i="51"/>
  <c r="AH12" i="51"/>
  <c r="AG9" i="51" s="1"/>
  <c r="K32" i="51"/>
  <c r="L32" i="51" s="1"/>
  <c r="G239" i="61"/>
  <c r="M178" i="61"/>
  <c r="M101" i="61"/>
  <c r="G238" i="61"/>
  <c r="G21" i="51"/>
  <c r="H21" i="51" s="1"/>
  <c r="I21" i="51" s="1"/>
  <c r="J18" i="51"/>
  <c r="I79" i="61"/>
  <c r="I54" i="44"/>
  <c r="I122" i="44"/>
  <c r="O58" i="17"/>
  <c r="S58" i="17" s="1"/>
  <c r="M88" i="17"/>
  <c r="J26" i="49"/>
  <c r="AD12" i="17"/>
  <c r="I60" i="61"/>
  <c r="I59" i="61" s="1"/>
  <c r="I49" i="61"/>
  <c r="I46" i="50" l="1"/>
  <c r="G215" i="50" s="1"/>
  <c r="I67" i="50"/>
  <c r="G216" i="50" s="1"/>
  <c r="I69" i="61"/>
  <c r="G237" i="61" s="1"/>
  <c r="I53" i="44"/>
  <c r="I304" i="44" s="1"/>
  <c r="K49" i="44"/>
  <c r="K307" i="44" s="1"/>
  <c r="K310" i="44" s="1"/>
  <c r="I48" i="61"/>
  <c r="Q18" i="49"/>
  <c r="G28" i="49"/>
  <c r="V6" i="17"/>
  <c r="X6" i="17" s="1"/>
  <c r="I205" i="61"/>
  <c r="I207" i="50"/>
  <c r="U88" i="17" s="1"/>
  <c r="U32" i="51"/>
  <c r="R32" i="51"/>
  <c r="O32" i="51"/>
  <c r="X32" i="51"/>
  <c r="K35" i="51"/>
  <c r="K40" i="51"/>
  <c r="AG7" i="51"/>
  <c r="AG8" i="51"/>
  <c r="AH16" i="51"/>
  <c r="AG10" i="51"/>
  <c r="X53" i="44" l="1"/>
  <c r="I206" i="50"/>
  <c r="K208" i="50" s="1"/>
  <c r="M69" i="61"/>
  <c r="K306" i="44"/>
  <c r="I305" i="44"/>
  <c r="K346" i="17"/>
  <c r="N212" i="50"/>
  <c r="C15" i="49"/>
  <c r="I240" i="61"/>
  <c r="K240" i="61"/>
  <c r="G251" i="61"/>
  <c r="U18" i="49"/>
  <c r="I219" i="50"/>
  <c r="K49" i="51"/>
  <c r="L40" i="51"/>
  <c r="M48" i="61"/>
  <c r="G236" i="61"/>
  <c r="I204" i="61"/>
  <c r="G219" i="50"/>
  <c r="K43" i="51"/>
  <c r="L35" i="51"/>
  <c r="G30" i="49"/>
  <c r="O28" i="49"/>
  <c r="W15" i="17"/>
  <c r="H228" i="50" l="1"/>
  <c r="R35" i="51"/>
  <c r="O35" i="51"/>
  <c r="X35" i="51"/>
  <c r="U35" i="51"/>
  <c r="H217" i="50"/>
  <c r="H218" i="50"/>
  <c r="H216" i="50"/>
  <c r="G240" i="61"/>
  <c r="H236" i="61" s="1"/>
  <c r="G242" i="61"/>
  <c r="G244" i="61" s="1"/>
  <c r="G246" i="61" s="1"/>
  <c r="K58" i="51"/>
  <c r="K66" i="51" s="1"/>
  <c r="L49" i="51"/>
  <c r="H225" i="50"/>
  <c r="X9" i="17"/>
  <c r="O30" i="49"/>
  <c r="AA15" i="17"/>
  <c r="K52" i="51"/>
  <c r="L43" i="51"/>
  <c r="G255" i="61"/>
  <c r="H253" i="61" s="1"/>
  <c r="N216" i="50"/>
  <c r="O214" i="50" s="1"/>
  <c r="H215" i="50"/>
  <c r="M204" i="61"/>
  <c r="G228" i="61"/>
  <c r="O40" i="51"/>
  <c r="X40" i="51"/>
  <c r="R40" i="51"/>
  <c r="U40" i="51"/>
  <c r="C17" i="49"/>
  <c r="K224" i="50"/>
  <c r="D263" i="61"/>
  <c r="M344" i="17"/>
  <c r="O344" i="17" s="1"/>
  <c r="H211" i="50" l="1"/>
  <c r="K70" i="51"/>
  <c r="L70" i="51" s="1"/>
  <c r="L66" i="51"/>
  <c r="O212" i="50"/>
  <c r="H251" i="61"/>
  <c r="O43" i="51"/>
  <c r="X43" i="51"/>
  <c r="R43" i="51"/>
  <c r="U43" i="51"/>
  <c r="E34" i="49"/>
  <c r="K61" i="51"/>
  <c r="L61" i="51" s="1"/>
  <c r="L52" i="51"/>
  <c r="E32" i="49"/>
  <c r="K226" i="50"/>
  <c r="D265" i="61"/>
  <c r="O49" i="51"/>
  <c r="U49" i="51"/>
  <c r="R49" i="51"/>
  <c r="X49" i="51"/>
  <c r="H239" i="61"/>
  <c r="H238" i="61"/>
  <c r="H237" i="61"/>
  <c r="L21" i="51" l="1"/>
  <c r="U52" i="51"/>
  <c r="R52" i="51"/>
  <c r="O52" i="51"/>
  <c r="X52" i="51"/>
  <c r="X66" i="51"/>
  <c r="U66" i="51"/>
  <c r="O66" i="51"/>
  <c r="R66" i="51"/>
  <c r="U61" i="51"/>
  <c r="O61" i="51"/>
  <c r="R61" i="51"/>
  <c r="X61" i="51"/>
  <c r="U70" i="51"/>
  <c r="O70" i="51"/>
  <c r="R70" i="51"/>
  <c r="X70" i="51"/>
  <c r="U24" i="51" l="1"/>
  <c r="U20" i="51" s="1"/>
  <c r="X24" i="51"/>
  <c r="X20" i="51" s="1"/>
  <c r="O24" i="51"/>
  <c r="O20" i="51" s="1"/>
  <c r="R24" i="51"/>
  <c r="R20" i="51" s="1"/>
  <c r="G80" i="20"/>
  <c r="G8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Sérgio</author>
  </authors>
  <commentList>
    <comment ref="E81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Sérgio:</t>
        </r>
        <r>
          <rPr>
            <sz val="9"/>
            <color indexed="81"/>
            <rFont val="Segoe UI"/>
            <family val="2"/>
          </rPr>
          <t xml:space="preserve">
ALTERADO CONTA EM 24.04.2017 EM REVISÃO POR LARISSA</t>
        </r>
      </text>
    </comment>
    <comment ref="E177" authorId="0" shapeId="0" xr:uid="{00000000-0006-0000-0200-000002000000}">
      <text>
        <r>
          <rPr>
            <b/>
            <sz val="9"/>
            <color indexed="81"/>
            <rFont val="Segoe UI"/>
            <family val="2"/>
          </rPr>
          <t>Sérgio:</t>
        </r>
        <r>
          <rPr>
            <sz val="9"/>
            <color indexed="81"/>
            <rFont val="Segoe UI"/>
            <family val="2"/>
          </rPr>
          <t xml:space="preserve">
ALTERADO CONTA EM 24.04.2017 EM REVISÃO POR LARISSA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Sérgio</author>
    <author>FINANCEIRO</author>
  </authors>
  <commentList>
    <comment ref="E84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Sérgio:</t>
        </r>
        <r>
          <rPr>
            <sz val="9"/>
            <color indexed="81"/>
            <rFont val="Segoe UI"/>
            <family val="2"/>
          </rPr>
          <t xml:space="preserve">
ALTERADO CONTA EM 24.04.2017 EM REVISÃO POR LARISSA</t>
        </r>
      </text>
    </comment>
    <comment ref="E181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Sérgio:</t>
        </r>
        <r>
          <rPr>
            <sz val="9"/>
            <color indexed="81"/>
            <rFont val="Segoe UI"/>
            <family val="2"/>
          </rPr>
          <t xml:space="preserve">
ALTERADO CONTA EM 24.04.2017 EM REVISÃO POR LARISSA</t>
        </r>
      </text>
    </comment>
    <comment ref="E489" authorId="0" shapeId="0" xr:uid="{00000000-0006-0000-0500-000003000000}">
      <text>
        <r>
          <rPr>
            <b/>
            <sz val="9"/>
            <color indexed="81"/>
            <rFont val="Segoe UI"/>
            <family val="2"/>
          </rPr>
          <t>Sérgio:</t>
        </r>
        <r>
          <rPr>
            <sz val="9"/>
            <color indexed="81"/>
            <rFont val="Segoe UI"/>
            <family val="2"/>
          </rPr>
          <t xml:space="preserve">
alterado de 113 para 126 ....07.11.2017</t>
        </r>
      </text>
    </comment>
    <comment ref="E1084" authorId="1" shapeId="0" xr:uid="{00000000-0006-0000-0500-000004000000}">
      <text>
        <r>
          <rPr>
            <b/>
            <sz val="9"/>
            <color indexed="81"/>
            <rFont val="Segoe UI"/>
            <family val="2"/>
          </rPr>
          <t>FINANCEIRO:</t>
        </r>
        <r>
          <rPr>
            <sz val="9"/>
            <color indexed="81"/>
            <rFont val="Segoe UI"/>
            <family val="2"/>
          </rPr>
          <t xml:space="preserve">
alterado de 145 para 148 Mayne em 08.08.2017</t>
        </r>
      </text>
    </comment>
    <comment ref="E1319" authorId="1" shapeId="0" xr:uid="{00000000-0006-0000-0500-000005000000}">
      <text>
        <r>
          <rPr>
            <b/>
            <sz val="9"/>
            <color indexed="81"/>
            <rFont val="Segoe UI"/>
            <family val="2"/>
          </rPr>
          <t>FINANCEIRO:</t>
        </r>
        <r>
          <rPr>
            <sz val="9"/>
            <color indexed="81"/>
            <rFont val="Segoe UI"/>
            <family val="2"/>
          </rPr>
          <t xml:space="preserve">
alterado de 145 para 148 Mayne em 08.08.2017</t>
        </r>
      </text>
    </comment>
    <comment ref="E1320" authorId="0" shapeId="0" xr:uid="{00000000-0006-0000-0500-000006000000}">
      <text>
        <r>
          <rPr>
            <b/>
            <sz val="9"/>
            <color indexed="81"/>
            <rFont val="Segoe UI"/>
            <family val="2"/>
          </rPr>
          <t>Sérgio:</t>
        </r>
        <r>
          <rPr>
            <sz val="9"/>
            <color indexed="81"/>
            <rFont val="Segoe UI"/>
            <family val="2"/>
          </rPr>
          <t xml:space="preserve">
ALTERADO PARA RUBRICA NOVA DO FESTIVAL DE GASTRONOMIA. RUBRICA ANTERIOR 113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FINANCEIRO</author>
  </authors>
  <commentList>
    <comment ref="C113" authorId="0" shapeId="0" xr:uid="{00000000-0006-0000-0B00-000001000000}">
      <text>
        <r>
          <rPr>
            <b/>
            <sz val="9"/>
            <color indexed="81"/>
            <rFont val="Segoe UI"/>
            <family val="2"/>
          </rPr>
          <t>FINANCEIRO:</t>
        </r>
        <r>
          <rPr>
            <sz val="9"/>
            <color indexed="81"/>
            <rFont val="Segoe UI"/>
            <family val="2"/>
          </rPr>
          <t xml:space="preserve">
Rateio Funbio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FINANCEIRO</author>
  </authors>
  <commentList>
    <comment ref="C115" authorId="0" shapeId="0" xr:uid="{00000000-0006-0000-0C00-000001000000}">
      <text>
        <r>
          <rPr>
            <b/>
            <sz val="9"/>
            <color indexed="81"/>
            <rFont val="Segoe UI"/>
            <family val="2"/>
          </rPr>
          <t>FINANCEIRO:</t>
        </r>
        <r>
          <rPr>
            <sz val="9"/>
            <color indexed="81"/>
            <rFont val="Segoe UI"/>
            <family val="2"/>
          </rPr>
          <t xml:space="preserve">
Rateio Funbio</t>
        </r>
      </text>
    </comment>
  </commentList>
</comments>
</file>

<file path=xl/sharedStrings.xml><?xml version="1.0" encoding="utf-8"?>
<sst xmlns="http://schemas.openxmlformats.org/spreadsheetml/2006/main" count="12911" uniqueCount="1269">
  <si>
    <t>Despesas Fixas</t>
  </si>
  <si>
    <t>Serviços Terceiros</t>
  </si>
  <si>
    <t>Institucional</t>
  </si>
  <si>
    <t>Centros de Custos</t>
  </si>
  <si>
    <t>Administrativo</t>
  </si>
  <si>
    <t>Econômico</t>
  </si>
  <si>
    <t>Comunitário</t>
  </si>
  <si>
    <t>Realizado</t>
  </si>
  <si>
    <t>Orçado</t>
  </si>
  <si>
    <t>Conta</t>
  </si>
  <si>
    <t>Código</t>
  </si>
  <si>
    <t>Descrição</t>
  </si>
  <si>
    <t>INGRESSOS</t>
  </si>
  <si>
    <t>1.1</t>
  </si>
  <si>
    <t>APORTES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</si>
  <si>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</si>
  <si>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</si>
  <si>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</si>
  <si>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</si>
  <si>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</si>
  <si>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</si>
  <si>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</si>
  <si>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</si>
  <si>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</si>
  <si>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</si>
  <si>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</si>
  <si>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</si>
  <si>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</si>
  <si>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1.2</t>
  </si>
  <si>
    <t>RECURSOS PRÓPRIOS</t>
  </si>
  <si>
    <t>1.2.1</t>
  </si>
  <si>
    <t>Saldo Caixa</t>
  </si>
  <si>
    <t>1.2.2</t>
  </si>
  <si>
    <t>Saldo Bancos</t>
  </si>
  <si>
    <t>1.2.3</t>
  </si>
  <si>
    <t>Aplicações</t>
  </si>
  <si>
    <t>1.2.4</t>
  </si>
  <si>
    <t>Rendimentos</t>
  </si>
  <si>
    <t>1.2.5</t>
  </si>
  <si>
    <t>Amortizações</t>
  </si>
  <si>
    <t>1.2.6</t>
  </si>
  <si>
    <t>Inscrições cursos</t>
  </si>
  <si>
    <t>1.2.7</t>
  </si>
  <si>
    <t>Outras entradas</t>
  </si>
  <si>
    <t>1.2.8</t>
  </si>
  <si>
    <t>1.2.9</t>
  </si>
  <si>
    <t>1.2.10</t>
  </si>
  <si>
    <t>1.2.11</t>
  </si>
  <si>
    <t>1.2.12</t>
  </si>
  <si>
    <t>1.2.13</t>
  </si>
  <si>
    <t>1.2.14</t>
  </si>
  <si>
    <t>1.3</t>
  </si>
  <si>
    <t>AJUSTES DE CAIXA</t>
  </si>
  <si>
    <t>1.3.1</t>
  </si>
  <si>
    <t>Doc/Ted devolvidos</t>
  </si>
  <si>
    <t>1.3.2</t>
  </si>
  <si>
    <t>Resgates de Aplicações</t>
  </si>
  <si>
    <t>1.3.3</t>
  </si>
  <si>
    <t>Outros ajustes de caixa</t>
  </si>
  <si>
    <t>2.1</t>
  </si>
  <si>
    <t>Impostos e Taxas</t>
  </si>
  <si>
    <t>2.1.1</t>
  </si>
  <si>
    <t>2.1.2</t>
  </si>
  <si>
    <t>2.1.3</t>
  </si>
  <si>
    <t>IPTU</t>
  </si>
  <si>
    <t>2.1.4</t>
  </si>
  <si>
    <t>TLF (Alvará)</t>
  </si>
  <si>
    <t>2.1.5</t>
  </si>
  <si>
    <t>Taxa de Iluminação</t>
  </si>
  <si>
    <t>2.1.6</t>
  </si>
  <si>
    <t>Taxa de coleta de lixo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</si>
  <si>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</si>
  <si>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</si>
  <si>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</si>
  <si>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</si>
  <si>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</si>
  <si>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</si>
  <si>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</si>
  <si>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</si>
  <si>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2.2.1</t>
  </si>
  <si>
    <t>Eixo Desenvolvimento Econômico</t>
  </si>
  <si>
    <t>2.2.1.1</t>
  </si>
  <si>
    <t>Credito Produtivo</t>
  </si>
  <si>
    <t>2.2.1.1.1</t>
  </si>
  <si>
    <t>2.2.1.1.2</t>
  </si>
  <si>
    <t>2.2.1.1.3</t>
  </si>
  <si>
    <t>2.2.1.1.4</t>
  </si>
  <si>
    <t>2.2.1.2</t>
  </si>
  <si>
    <t>2.2.1.2.1</t>
  </si>
  <si>
    <t>2.2.1.2.2</t>
  </si>
  <si>
    <t>2.2.1.2.3</t>
  </si>
  <si>
    <t>2.2.1.2.4</t>
  </si>
  <si>
    <t>2.2.1.2.5</t>
  </si>
  <si>
    <t>2.2.1.2.6</t>
  </si>
  <si>
    <t>2.2.1.2.7</t>
  </si>
  <si>
    <t>2.2.1.2.8</t>
  </si>
  <si>
    <t>2.2.1.2.9</t>
  </si>
  <si>
    <t>2.2.1.2.10</t>
  </si>
  <si>
    <t>2.2.1.2.11</t>
  </si>
  <si>
    <t>2.2.1.2.12</t>
  </si>
  <si>
    <t>2.2.1.2.13</t>
  </si>
  <si>
    <t>2.2.1.2.14</t>
  </si>
  <si>
    <t>2.2.1.2.15</t>
  </si>
  <si>
    <t>2.2.1.2.16</t>
  </si>
  <si>
    <t>2.2.1.2.17</t>
  </si>
  <si>
    <t>2.2.2</t>
  </si>
  <si>
    <t>Eixo Desenvolvimento Comunitário</t>
  </si>
  <si>
    <t>2.2.2.1</t>
  </si>
  <si>
    <t>Desenvolvimento das organizaões, coletivos e lideranças</t>
  </si>
  <si>
    <t>2.2.2.1.1</t>
  </si>
  <si>
    <t>2.2.2.1.2</t>
  </si>
  <si>
    <t>2.2.2.1.3</t>
  </si>
  <si>
    <t>2.2.2.1.4</t>
  </si>
  <si>
    <t>2.2.2.1.5</t>
  </si>
  <si>
    <t>2.2.2.1.6</t>
  </si>
  <si>
    <t>2.2.2.1.7</t>
  </si>
  <si>
    <t>2.2.2.1.8</t>
  </si>
  <si>
    <t>2.2.2.1.9</t>
  </si>
  <si>
    <t>2.2.2.1.10</t>
  </si>
  <si>
    <t>2.2.2.1.11</t>
  </si>
  <si>
    <t>2.2.2.1.12</t>
  </si>
  <si>
    <t>2.2.2.1.13</t>
  </si>
  <si>
    <t>2.2.2.1.14</t>
  </si>
  <si>
    <t>2.2.2.1.15</t>
  </si>
  <si>
    <t>2.2.2.1.16</t>
  </si>
  <si>
    <t>2.2.2.1.17</t>
  </si>
  <si>
    <t>2.2.2.1.18</t>
  </si>
  <si>
    <t>2.2.2.1.19</t>
  </si>
  <si>
    <t>2.2.2.1.20</t>
  </si>
  <si>
    <t>2.2.2.2</t>
  </si>
  <si>
    <t>Investimentos em projetos socioambientais</t>
  </si>
  <si>
    <t>2.2.2.2.1</t>
  </si>
  <si>
    <t>2.2.2.2.2</t>
  </si>
  <si>
    <t>2.2.2.2.3</t>
  </si>
  <si>
    <t>2.2.2.2.4</t>
  </si>
  <si>
    <t>2.2.2.2.5</t>
  </si>
  <si>
    <t>2.2.2.2.6</t>
  </si>
  <si>
    <t>2.2.2.2.7</t>
  </si>
  <si>
    <t>2.2.2.2.8</t>
  </si>
  <si>
    <t>2.2.2.2.9</t>
  </si>
  <si>
    <t>2.2.2.2.10</t>
  </si>
  <si>
    <t>2.2.2.2.11</t>
  </si>
  <si>
    <t>2.2.2.2.12</t>
  </si>
  <si>
    <t>2.2.2.2.13</t>
  </si>
  <si>
    <t>2.2.2.2.14</t>
  </si>
  <si>
    <t>2.2.2.2.15</t>
  </si>
  <si>
    <t>2.2.2.2.16</t>
  </si>
  <si>
    <t>2.2.2.2.17</t>
  </si>
  <si>
    <t>2.2.2.2.18</t>
  </si>
  <si>
    <t>2.2.2.2.19</t>
  </si>
  <si>
    <t>2.2.2.2.20</t>
  </si>
  <si>
    <t>2.3</t>
  </si>
  <si>
    <t>Despesas de Apoio</t>
  </si>
  <si>
    <t>2.3.1</t>
  </si>
  <si>
    <t>Equipe Taboa</t>
  </si>
  <si>
    <t>2.3.1.1</t>
  </si>
  <si>
    <t>2.3.1.2</t>
  </si>
  <si>
    <t>2.3.1.3</t>
  </si>
  <si>
    <t>2.3.1.4</t>
  </si>
  <si>
    <t>2.3.1.5</t>
  </si>
  <si>
    <t>2.3.1.6</t>
  </si>
  <si>
    <t>2.3.1.7</t>
  </si>
  <si>
    <t>2.3.1.8</t>
  </si>
  <si>
    <t>2.3.1.9</t>
  </si>
  <si>
    <t>2.3.1.10</t>
  </si>
  <si>
    <t>2.3.1.11</t>
  </si>
  <si>
    <t>2.3.1.12</t>
  </si>
  <si>
    <t>2.3.1.13</t>
  </si>
  <si>
    <t>2.3.1.14</t>
  </si>
  <si>
    <t>2.3.1.15</t>
  </si>
  <si>
    <t>2.3.1.16</t>
  </si>
  <si>
    <t>2.3.1.17</t>
  </si>
  <si>
    <t>2.3.1.18</t>
  </si>
  <si>
    <t>2.3.1.19</t>
  </si>
  <si>
    <t>2.3.1.20</t>
  </si>
  <si>
    <t>2.3.2</t>
  </si>
  <si>
    <t>Encargos Sociais</t>
  </si>
  <si>
    <t>Investimentos</t>
  </si>
  <si>
    <t>Painel Financeiro</t>
  </si>
  <si>
    <t>Internet comunitária</t>
  </si>
  <si>
    <t>Doação financeira - ASSOCIAÇÕES</t>
  </si>
  <si>
    <t>Repasse PESC</t>
  </si>
  <si>
    <t>Repasse MP</t>
  </si>
  <si>
    <t>Repasse Funbio</t>
  </si>
  <si>
    <t>Repasse outras Associações</t>
  </si>
  <si>
    <t>Capacitações FORMAÇÃO DE LIDERANÇAS</t>
  </si>
  <si>
    <t>Comitê Comunitário</t>
  </si>
  <si>
    <t>Associação em ação</t>
  </si>
  <si>
    <t>Custos chamada de projetos</t>
  </si>
  <si>
    <t>Assessoria jurídica</t>
  </si>
  <si>
    <t>Assessoria contábil</t>
  </si>
  <si>
    <t>Analista de desenvolvimento</t>
  </si>
  <si>
    <t>Estagiário</t>
  </si>
  <si>
    <t xml:space="preserve">Plano de saúde </t>
  </si>
  <si>
    <t>Consultas médicas (admissionais, continuidade ou demissional)</t>
  </si>
  <si>
    <t>IRRF Patronal</t>
  </si>
  <si>
    <t>FGTS</t>
  </si>
  <si>
    <t>INSS (Individual &amp; Patronal)</t>
  </si>
  <si>
    <t>IRRF (Funcionários)</t>
  </si>
  <si>
    <t>PIS (sobre Folha Bruta 1%)</t>
  </si>
  <si>
    <t>Contribuição Sindical</t>
  </si>
  <si>
    <t>Aluguel</t>
  </si>
  <si>
    <t>Livros/revistas</t>
  </si>
  <si>
    <t>Manutenção de equipamentos</t>
  </si>
  <si>
    <t>Manutenção estrutura física (material e serviço)</t>
  </si>
  <si>
    <t>Internet fixa</t>
  </si>
  <si>
    <t>Certificado digital</t>
  </si>
  <si>
    <t>Despesas bancárias</t>
  </si>
  <si>
    <t>Correios</t>
  </si>
  <si>
    <t>Internet móvel</t>
  </si>
  <si>
    <t>Fretes</t>
  </si>
  <si>
    <t>Reembolsos a colaboradores</t>
  </si>
  <si>
    <t>Telefonia Móvel</t>
  </si>
  <si>
    <t>Seguro Empresarial (Incêndio/Furto/Elétrica)</t>
  </si>
  <si>
    <t>Diarista</t>
  </si>
  <si>
    <t>Auditoria</t>
  </si>
  <si>
    <t>Contabilidade</t>
  </si>
  <si>
    <t>Jurídico</t>
  </si>
  <si>
    <t>Coleta de lixo</t>
  </si>
  <si>
    <t>Turismo CO2 Legal</t>
  </si>
  <si>
    <t>Dedetização</t>
  </si>
  <si>
    <t>Locação de veículo</t>
  </si>
  <si>
    <t>Combustível</t>
  </si>
  <si>
    <t>Reembolso de transporte</t>
  </si>
  <si>
    <t>Hospedagem web/e-mail</t>
  </si>
  <si>
    <t>Design de marca e site</t>
  </si>
  <si>
    <t>Material de divulgação/Impressos</t>
  </si>
  <si>
    <t>Evento de lançamento</t>
  </si>
  <si>
    <t>Plano de comunicação</t>
  </si>
  <si>
    <t>Assessoria comunicação</t>
  </si>
  <si>
    <t>Viagens de intercâmbio</t>
  </si>
  <si>
    <t>Elaboração de Plano de Captação de recursos</t>
  </si>
  <si>
    <t>Viagem/ transporte/hospedagem para captação de recursos</t>
  </si>
  <si>
    <t>Desembolso de Crédito</t>
  </si>
  <si>
    <t>INDIRETO</t>
  </si>
  <si>
    <t>DIRETO</t>
  </si>
  <si>
    <t>Centro Custos</t>
  </si>
  <si>
    <t>ADM</t>
  </si>
  <si>
    <t>INS</t>
  </si>
  <si>
    <t>ECD</t>
  </si>
  <si>
    <t>JANEIRO</t>
  </si>
  <si>
    <t>Valor Mensal R$</t>
  </si>
  <si>
    <t>ECI</t>
  </si>
  <si>
    <t>EID</t>
  </si>
  <si>
    <t>EII</t>
  </si>
  <si>
    <t>CDD</t>
  </si>
  <si>
    <t>CDI</t>
  </si>
  <si>
    <t>CID</t>
  </si>
  <si>
    <t>CII</t>
  </si>
  <si>
    <t>ITD (Sobre Doações PF)</t>
  </si>
  <si>
    <t>IOF (Sobre operações de crédito)</t>
  </si>
  <si>
    <t>Taxas cartorais</t>
  </si>
  <si>
    <t>Taxas bancárias</t>
  </si>
  <si>
    <t>INSS (Notas avulsas)</t>
  </si>
  <si>
    <t>Juros, mora, multas por atraso</t>
  </si>
  <si>
    <t>Taxa corpo de bombeiros</t>
  </si>
  <si>
    <t>Taxa de fiscalização</t>
  </si>
  <si>
    <t>2.1.15</t>
  </si>
  <si>
    <t>2.1.16</t>
  </si>
  <si>
    <t>2.1.17</t>
  </si>
  <si>
    <t>2.1.18</t>
  </si>
  <si>
    <t>2.1.19</t>
  </si>
  <si>
    <t>2.1.20</t>
  </si>
  <si>
    <t>Fluxo de Caixa realizado</t>
  </si>
  <si>
    <t>Conciliação bancária</t>
  </si>
  <si>
    <t>Data</t>
  </si>
  <si>
    <t>Mês</t>
  </si>
  <si>
    <t>Fornecedor</t>
  </si>
  <si>
    <t>Projeto</t>
  </si>
  <si>
    <t>Origem</t>
  </si>
  <si>
    <t>Ocorrência</t>
  </si>
  <si>
    <t>Documento</t>
  </si>
  <si>
    <t>Cód.banco</t>
  </si>
  <si>
    <t>ENTRADA</t>
  </si>
  <si>
    <t>SAÍDA</t>
  </si>
  <si>
    <t>SALDO</t>
  </si>
  <si>
    <t>Conciliado</t>
  </si>
  <si>
    <t>SIM</t>
  </si>
  <si>
    <t>Saldo Inicial</t>
  </si>
  <si>
    <t>Taxas Diversas</t>
  </si>
  <si>
    <t>Tarifas Diversas</t>
  </si>
  <si>
    <t>Cofins</t>
  </si>
  <si>
    <t>Apoio à divulgação dos negócios apoiados</t>
  </si>
  <si>
    <t>Incubação e fortalecimento de negócios</t>
  </si>
  <si>
    <t>Qualificação do artesanato local</t>
  </si>
  <si>
    <t>Programa de mentoria</t>
  </si>
  <si>
    <t>Divulgação de Capacitações</t>
  </si>
  <si>
    <t>Divulgação de negócios e Serra Grande/Documentários de Curta-metragem</t>
  </si>
  <si>
    <t>Apoio a eventos</t>
  </si>
  <si>
    <t>Apoio a estruturação do sistema econômico local</t>
  </si>
  <si>
    <t>Repasse do Funbio</t>
  </si>
  <si>
    <t>PLANO DE CONTAS</t>
  </si>
  <si>
    <t>LISTA DE RUBRICA PARA CARIMBO</t>
  </si>
  <si>
    <t>Capacitações Associações DESENVOLVIMENTO INSTITUCIONAL</t>
  </si>
  <si>
    <t>Conjunto de formações para associações, coletivos e comunidade)</t>
  </si>
  <si>
    <t xml:space="preserve">Encontro de Associações </t>
  </si>
  <si>
    <t xml:space="preserve">Comitê Comunitário (Encontros e avaliação). </t>
  </si>
  <si>
    <t xml:space="preserve">Mobilização e divulgação nos bairros. </t>
  </si>
  <si>
    <t xml:space="preserve">Encontro Final de projetos (feira) </t>
  </si>
  <si>
    <t>Programa de formação de liderança e Programa Germinar</t>
  </si>
  <si>
    <t xml:space="preserve">Chamada de projetos </t>
  </si>
  <si>
    <t>Repasse outras Grupos</t>
  </si>
  <si>
    <t>Repasse fundo de educação</t>
  </si>
  <si>
    <t>Mentoria (Coaching)</t>
  </si>
  <si>
    <t>Assessoria (Tabôa)/Facilitadores</t>
  </si>
  <si>
    <t>Assessoria para desenvolvimento institucional</t>
  </si>
  <si>
    <t>Incubação e Fortalecimento do ambiente negócios</t>
  </si>
  <si>
    <t>Crédito Produtivo</t>
  </si>
  <si>
    <t xml:space="preserve">Assistente Administativo Financeiro </t>
  </si>
  <si>
    <t xml:space="preserve">Assistente de Desenvolvimento Comunitário </t>
  </si>
  <si>
    <t xml:space="preserve"> Gerente de Desenvolvimento Comunitário </t>
  </si>
  <si>
    <t xml:space="preserve">Gerente de Desenvolvimento Econômico </t>
  </si>
  <si>
    <t xml:space="preserve">Gerente Administrativo Financeiro </t>
  </si>
  <si>
    <t>Gerente de Comunicação</t>
  </si>
  <si>
    <t xml:space="preserve">Diretor Executivo </t>
  </si>
  <si>
    <t>Analista de Crédito</t>
  </si>
  <si>
    <t>Vale Transporte</t>
  </si>
  <si>
    <t>Plano Odontológico</t>
  </si>
  <si>
    <t>Benefícios Indiretos (Gratificações, Prêmios, Ticket, outros)</t>
  </si>
  <si>
    <t>Agua</t>
  </si>
  <si>
    <t>Energia Eletrica</t>
  </si>
  <si>
    <t>Material de escritório/papelaria</t>
  </si>
  <si>
    <t>Material de Limpeza</t>
  </si>
  <si>
    <t>Taxi</t>
  </si>
  <si>
    <t>Telefonia Fixa</t>
  </si>
  <si>
    <t>Passagens areas/Terrestres</t>
  </si>
  <si>
    <t>Segurança eletrônica</t>
  </si>
  <si>
    <t>Orgão de Proteção ao crédito _Serasa</t>
  </si>
  <si>
    <t>Orgão de Proteção ao crédito _SPC/CDL</t>
  </si>
  <si>
    <t>Sistema de Informática (ADM-FIN)</t>
  </si>
  <si>
    <t>Sistemas de informática (CRÉDITO)</t>
  </si>
  <si>
    <t>Suporte informática (Assistência)</t>
  </si>
  <si>
    <t>Serviços Diversos Terceiros (PF/PJ)</t>
  </si>
  <si>
    <t>Encargos Sociais &amp; Benefícios</t>
  </si>
  <si>
    <t>Despesas com veículo (Seguro/Mantenções/IPVA)</t>
  </si>
  <si>
    <t>Parcerias e relações institucionais</t>
  </si>
  <si>
    <t>Avaliação e monitoramento</t>
  </si>
  <si>
    <t>Fundo de Crédito_ Rede de Agroecologia</t>
  </si>
  <si>
    <t>Fundo Taboa</t>
  </si>
  <si>
    <t>Rede de Empreendedores - GRUPOS DE EMPRESÁRIOS</t>
  </si>
  <si>
    <t>Biblioteca do Empreeendorismo</t>
  </si>
  <si>
    <t>Capacitações Empreendedores - CURSOS TÉCNICOS</t>
  </si>
  <si>
    <t>Capacitações de Empreendedores - GESTÃO</t>
  </si>
  <si>
    <t>Capacitações  - JOVENS</t>
  </si>
  <si>
    <t xml:space="preserve"> </t>
  </si>
  <si>
    <t>Programa Germinar</t>
  </si>
  <si>
    <t xml:space="preserve">Associação em ação </t>
  </si>
  <si>
    <t>Articulador Comunitário</t>
  </si>
  <si>
    <t>Outras Despesas fixas (5%)</t>
  </si>
  <si>
    <t>Consultoria Geral</t>
  </si>
  <si>
    <t>IEL /CIEE (Intermediação de Estagiários)</t>
  </si>
  <si>
    <t>Reuniões gerais (Conselho/Planejamento/Assembléia)</t>
  </si>
  <si>
    <t>Cursos/Seminários (equipe)</t>
  </si>
  <si>
    <t>Coleta de Indicadores</t>
  </si>
  <si>
    <t>Capacitações Empreendedores - EMPRETEC</t>
  </si>
  <si>
    <t xml:space="preserve">Cartilha sobre níveis de formalização e sustent. Amb. e social </t>
  </si>
  <si>
    <t>Diálogo de Saberes</t>
  </si>
  <si>
    <t>Solftwares Diversos</t>
  </si>
  <si>
    <t>Móveis &amp; Utensílios</t>
  </si>
  <si>
    <t>Veiculos</t>
  </si>
  <si>
    <t>Computadores &amp; Equipamentos de Informática</t>
  </si>
  <si>
    <t>Suprimentos de Informática</t>
  </si>
  <si>
    <t>Eletrônicos</t>
  </si>
  <si>
    <t>Enxoval cozinha</t>
  </si>
  <si>
    <t>Equipamentos/Materiais Diversos</t>
  </si>
  <si>
    <t>Reformas do Imóvel (Estrutura)</t>
  </si>
  <si>
    <t>Instalações (Eletricas/Hidráulas/outras)</t>
  </si>
  <si>
    <t>Imobilizados Diversos</t>
  </si>
  <si>
    <t>Construções (Ampliação)</t>
  </si>
  <si>
    <t>Enxoval escritório</t>
  </si>
  <si>
    <t>Aplicações|Reserva Estratégica (Ajuste de Caixa)</t>
  </si>
  <si>
    <t>Instituto Arapyau - Institucional</t>
  </si>
  <si>
    <t>Instituto Arapyaú - Fundo Educação</t>
  </si>
  <si>
    <t>João Moreira Salles e Branca Vianna Moreira Salles</t>
  </si>
  <si>
    <t>Funbio</t>
  </si>
  <si>
    <t>Doações PF</t>
  </si>
  <si>
    <t>Doações PJ</t>
  </si>
  <si>
    <t>Instituto Arapyaú - PESC</t>
  </si>
  <si>
    <t>Parceria MP/BA</t>
  </si>
  <si>
    <t>Juros de Crédito</t>
  </si>
  <si>
    <t>Outras Parcerias</t>
  </si>
  <si>
    <t>Instituto Arapyaú - Fundo INEMA</t>
  </si>
  <si>
    <t>Instituto Arapyaú - Outros</t>
  </si>
  <si>
    <t>1.1.14</t>
  </si>
  <si>
    <t>1.3.4</t>
  </si>
  <si>
    <t>1.3.5</t>
  </si>
  <si>
    <t>1.3.6</t>
  </si>
  <si>
    <t>1.3.7</t>
  </si>
  <si>
    <t>1.3.8</t>
  </si>
  <si>
    <t>1.3.9</t>
  </si>
  <si>
    <t>1.1.15</t>
  </si>
  <si>
    <t>1.1.16</t>
  </si>
  <si>
    <t>1.1.17</t>
  </si>
  <si>
    <t>1.1.18</t>
  </si>
  <si>
    <t>RATE</t>
  </si>
  <si>
    <t>SOMA</t>
  </si>
  <si>
    <t>Gestão de Recursos</t>
  </si>
  <si>
    <t>Saldos</t>
  </si>
  <si>
    <t>Saldo inicial</t>
  </si>
  <si>
    <t>Saldo em Aplicação</t>
  </si>
  <si>
    <t>DESPESAS VARIÁVEIS</t>
  </si>
  <si>
    <t>DESEMBOLSOS (DESPESAS)</t>
  </si>
  <si>
    <t>DESEMBOLSOS (FRENTES DE ATUAÇÃO)</t>
  </si>
  <si>
    <t>DESEMBOLSOS (DESPESAS FIXAS)</t>
  </si>
  <si>
    <t>2.3.2.1</t>
  </si>
  <si>
    <t>2.3.2.2</t>
  </si>
  <si>
    <t>2.3.2.3</t>
  </si>
  <si>
    <t>2.3.2.4</t>
  </si>
  <si>
    <t>2.3.2.5</t>
  </si>
  <si>
    <t>2.3.2.6</t>
  </si>
  <si>
    <t>2.3.2.7</t>
  </si>
  <si>
    <t>2.3.2.8</t>
  </si>
  <si>
    <t>2.3.2.9</t>
  </si>
  <si>
    <t>2.3.2.10</t>
  </si>
  <si>
    <t>2.3.2.11</t>
  </si>
  <si>
    <t>2.3.2.12</t>
  </si>
  <si>
    <t>2.3.2.13</t>
  </si>
  <si>
    <t>2.3.2.14</t>
  </si>
  <si>
    <t>2.3.2.15</t>
  </si>
  <si>
    <t>2.3.2.16</t>
  </si>
  <si>
    <t>2.3.2.17</t>
  </si>
  <si>
    <t>2.3.2.18</t>
  </si>
  <si>
    <t>Provisão para Décimo Terceiros</t>
  </si>
  <si>
    <t>Provisão para Férias</t>
  </si>
  <si>
    <t>Provisionamento Demissional</t>
  </si>
  <si>
    <t>ACUMULADO</t>
  </si>
  <si>
    <t>2.5.1</t>
  </si>
  <si>
    <t>2.5.1.1</t>
  </si>
  <si>
    <t>2.5.1.2</t>
  </si>
  <si>
    <t>2.5.1.3</t>
  </si>
  <si>
    <t>2.5.1.4</t>
  </si>
  <si>
    <t>2.5.1.5</t>
  </si>
  <si>
    <t>2.5.1.6</t>
  </si>
  <si>
    <t>2.5.1.7</t>
  </si>
  <si>
    <t>2.5.1.8</t>
  </si>
  <si>
    <t>2.5.1.9</t>
  </si>
  <si>
    <t>2.5.1.10</t>
  </si>
  <si>
    <t>2.5.1.11</t>
  </si>
  <si>
    <t>2.5.1.12</t>
  </si>
  <si>
    <t>2.5.1.13</t>
  </si>
  <si>
    <t>2.5.1.14</t>
  </si>
  <si>
    <t>2.5.1.15</t>
  </si>
  <si>
    <t>2.5.1.16</t>
  </si>
  <si>
    <t>2.5.1.17</t>
  </si>
  <si>
    <t>2.5.1.18</t>
  </si>
  <si>
    <t>2.5.1.19</t>
  </si>
  <si>
    <t>2.5.1.20</t>
  </si>
  <si>
    <t>2.5.1.21</t>
  </si>
  <si>
    <t>2.5.1.22</t>
  </si>
  <si>
    <t>2.5.1.23</t>
  </si>
  <si>
    <t>2.5.1.24</t>
  </si>
  <si>
    <t>2.5.1.25</t>
  </si>
  <si>
    <t>2.5.1.26</t>
  </si>
  <si>
    <t>2.5.1.27</t>
  </si>
  <si>
    <t>2.5.1.28</t>
  </si>
  <si>
    <t>2.5.1.29</t>
  </si>
  <si>
    <t>2.5.1.30</t>
  </si>
  <si>
    <t>2.5.1.31</t>
  </si>
  <si>
    <t>2.5.1.32</t>
  </si>
  <si>
    <t>2.5.1.33</t>
  </si>
  <si>
    <t>2.5.1.34</t>
  </si>
  <si>
    <t>2.5.1.35</t>
  </si>
  <si>
    <t>3.0.1</t>
  </si>
  <si>
    <t>3.0.1.1</t>
  </si>
  <si>
    <t>3.0.1.2</t>
  </si>
  <si>
    <t>3.0.1.3</t>
  </si>
  <si>
    <t>3.0.1.4</t>
  </si>
  <si>
    <t>3.0.1.5</t>
  </si>
  <si>
    <t>3.0.1.6</t>
  </si>
  <si>
    <t>3.0.1.7</t>
  </si>
  <si>
    <t>3.0.1.8</t>
  </si>
  <si>
    <t>3.0.1.9</t>
  </si>
  <si>
    <t>3.0.1.10</t>
  </si>
  <si>
    <t>3.0.1.11</t>
  </si>
  <si>
    <t>3.0.1.12</t>
  </si>
  <si>
    <t>3.0.1.13</t>
  </si>
  <si>
    <t>3.0.1.14</t>
  </si>
  <si>
    <t>3.0.1.15</t>
  </si>
  <si>
    <t>3.0.1.16</t>
  </si>
  <si>
    <t>3.0.1.17</t>
  </si>
  <si>
    <t>3.0.1.18</t>
  </si>
  <si>
    <t>3.0.1.19</t>
  </si>
  <si>
    <t>3.0.1.20</t>
  </si>
  <si>
    <t>3.5.1</t>
  </si>
  <si>
    <t>3.5.1.1</t>
  </si>
  <si>
    <t>3.5.1.2</t>
  </si>
  <si>
    <t>3.5.1.3</t>
  </si>
  <si>
    <t>3.5.1.4</t>
  </si>
  <si>
    <t>3.5.1.5</t>
  </si>
  <si>
    <t>3.5.1.6</t>
  </si>
  <si>
    <t>3.5.1.7</t>
  </si>
  <si>
    <t>3.5.1.8</t>
  </si>
  <si>
    <t>3.5.1.9</t>
  </si>
  <si>
    <t>3.5.1.10</t>
  </si>
  <si>
    <t>3.5.1.11</t>
  </si>
  <si>
    <t>3.5.1.12</t>
  </si>
  <si>
    <t>3.5.1.13</t>
  </si>
  <si>
    <t>3.5.1.14</t>
  </si>
  <si>
    <t>3.5.1.15</t>
  </si>
  <si>
    <t>3.5.1.16</t>
  </si>
  <si>
    <t>3.5.1.17</t>
  </si>
  <si>
    <t>3.5.1.18</t>
  </si>
  <si>
    <t>3.5.1.19</t>
  </si>
  <si>
    <t>3.5.1.20</t>
  </si>
  <si>
    <t>4.0.1</t>
  </si>
  <si>
    <t>4.0.1.1</t>
  </si>
  <si>
    <t>4.0.1.2</t>
  </si>
  <si>
    <t>4.0.1.3</t>
  </si>
  <si>
    <t>4.0.1.4</t>
  </si>
  <si>
    <t>4.0.1.5</t>
  </si>
  <si>
    <t>4.0.1.6</t>
  </si>
  <si>
    <t>4.0.1.7</t>
  </si>
  <si>
    <t>4.0.1.8</t>
  </si>
  <si>
    <t>4.0.1.9</t>
  </si>
  <si>
    <t>4.0.1.10</t>
  </si>
  <si>
    <t>4.0.1.11</t>
  </si>
  <si>
    <t>4.0.1.12</t>
  </si>
  <si>
    <t>4.0.1.13</t>
  </si>
  <si>
    <t>4.0.1.14</t>
  </si>
  <si>
    <t>4.0.1.15</t>
  </si>
  <si>
    <t>4.0.1.16</t>
  </si>
  <si>
    <t>4.0.1.17</t>
  </si>
  <si>
    <t>4.0.1.18</t>
  </si>
  <si>
    <t>4.0.1.19</t>
  </si>
  <si>
    <t>4.0.1.20</t>
  </si>
  <si>
    <t>5.0.1</t>
  </si>
  <si>
    <t>5.0.1.1</t>
  </si>
  <si>
    <t>5.0.1.2</t>
  </si>
  <si>
    <t>5.0.1.3</t>
  </si>
  <si>
    <t>5.0.1.4</t>
  </si>
  <si>
    <t>5.0.1.5</t>
  </si>
  <si>
    <t>5.0.1.6</t>
  </si>
  <si>
    <t>5.0.1.7</t>
  </si>
  <si>
    <t>5.0.1.8</t>
  </si>
  <si>
    <t>5.0.1.9</t>
  </si>
  <si>
    <t>5.0.1.10</t>
  </si>
  <si>
    <t>5.0.1.11</t>
  </si>
  <si>
    <t>5.0.1.12</t>
  </si>
  <si>
    <t>5.0.1.13</t>
  </si>
  <si>
    <t>5.0.1.14</t>
  </si>
  <si>
    <t>5.0.1.15</t>
  </si>
  <si>
    <t>5.0.1.16</t>
  </si>
  <si>
    <t>5.0.1.17</t>
  </si>
  <si>
    <t>5.0.1.18</t>
  </si>
  <si>
    <t>Apoio Logístico para dias de campo</t>
  </si>
  <si>
    <t>Advocacia (Oscip)</t>
  </si>
  <si>
    <t>Equipamento de Informática e fotografia</t>
  </si>
  <si>
    <t>Equipamento de Informática e fotografia e infraestrutura</t>
  </si>
  <si>
    <t>Locação de veiculo</t>
  </si>
  <si>
    <t>Auditoria do FTC</t>
  </si>
  <si>
    <t>Monitoramento do impacto FTC (beto)</t>
  </si>
  <si>
    <t>Serviços Audiovisuais</t>
  </si>
  <si>
    <t>Serviços de Comunicação do FTC | Assessoria de Comunicação</t>
  </si>
  <si>
    <t>Serviços de Comunicação do FTC | Revisão de Texto</t>
  </si>
  <si>
    <t>Serviços de Comunicação do FTC | Desing Gráfico</t>
  </si>
  <si>
    <t>Prestação de Serviço contábil</t>
  </si>
  <si>
    <t>Acompanhamento Técnico (Negócios sustentáveis)</t>
  </si>
  <si>
    <t>Apoio a eventos, logística e refeições para operacionalização do Fundo</t>
  </si>
  <si>
    <t>COFINS sobre receita financeira</t>
  </si>
  <si>
    <t>Acompanhamento Técnico</t>
  </si>
  <si>
    <t>5.0.1.19</t>
  </si>
  <si>
    <t>5.0.1.20</t>
  </si>
  <si>
    <t>5.0.1.21</t>
  </si>
  <si>
    <t>5.0.1.22</t>
  </si>
  <si>
    <t>5.0.1.23</t>
  </si>
  <si>
    <t>5.0.1.24</t>
  </si>
  <si>
    <t>5.0.1.25</t>
  </si>
  <si>
    <t>6.0.1</t>
  </si>
  <si>
    <t>Outros Fundos</t>
  </si>
  <si>
    <t>6.0.1.1</t>
  </si>
  <si>
    <t>GLOBAL</t>
  </si>
  <si>
    <t>Divulgação Resultados Finais (Videos/Eventos/Outros)</t>
  </si>
  <si>
    <t>MOVIMENTO BANCÁRIO CONCILIADO E OUTROS FUNDOS</t>
  </si>
  <si>
    <t>DESEMBOLSOS (GESTÃO DE OUTROS FUNDOS)</t>
  </si>
  <si>
    <t xml:space="preserve">GESTÃO DE OUTROS FUNDOS </t>
  </si>
  <si>
    <t>Conta Conciliada</t>
  </si>
  <si>
    <t>FEVEREIRO</t>
  </si>
  <si>
    <t>Painel Resumo</t>
  </si>
  <si>
    <t>ECONÔMICO</t>
  </si>
  <si>
    <t>COMUNITÁRIO</t>
  </si>
  <si>
    <t>ADMINISTRATIVO</t>
  </si>
  <si>
    <t>Incubação e Fortalecimetno do ambiente de negócios</t>
  </si>
  <si>
    <t>Desenvolvimento das organizações, coletivos e lideranças</t>
  </si>
  <si>
    <t>Investimento em projetos socioambientais</t>
  </si>
  <si>
    <t>DISTRIBUIÇÃO % RATEIOS</t>
  </si>
  <si>
    <t>Dif|R$</t>
  </si>
  <si>
    <t>Dif|%</t>
  </si>
  <si>
    <t>Meses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</si>
  <si>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</si>
  <si>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</si>
  <si>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</si>
  <si>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</si>
  <si>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</si>
  <si>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</si>
  <si>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</si>
  <si>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</si>
  <si>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</si>
  <si>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</si>
  <si>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RELATÓRIO ANUAL</t>
  </si>
  <si>
    <t>6.0.1.2</t>
  </si>
  <si>
    <t>6.0.1.3</t>
  </si>
  <si>
    <t>6.0.1.4</t>
  </si>
  <si>
    <t>6.0.1.5</t>
  </si>
  <si>
    <t>6.0.1.6</t>
  </si>
  <si>
    <t>6.0.1.7</t>
  </si>
  <si>
    <t>6.0.1.8</t>
  </si>
  <si>
    <t>6.0.1.9</t>
  </si>
  <si>
    <t>6.0.1.10</t>
  </si>
  <si>
    <t>6.0.1.11</t>
  </si>
  <si>
    <t>6.0.1.12</t>
  </si>
  <si>
    <t>6.0.1.13</t>
  </si>
  <si>
    <t>6.0.1.14</t>
  </si>
  <si>
    <t>6.0.1.15</t>
  </si>
  <si>
    <t>6.0.1.16</t>
  </si>
  <si>
    <t>6.0.1.17</t>
  </si>
  <si>
    <t>6.0.1.18</t>
  </si>
  <si>
    <t>6.0.1.19</t>
  </si>
  <si>
    <t>6.0.1.20</t>
  </si>
  <si>
    <t>6.0.1.21</t>
  </si>
  <si>
    <t>6.0.1.22</t>
  </si>
  <si>
    <t>6.0.1.23</t>
  </si>
  <si>
    <t>6.0.1.24</t>
  </si>
  <si>
    <t>6.0.1.25</t>
  </si>
  <si>
    <t>Aportes</t>
  </si>
  <si>
    <t>INGRESSOS GERAIS</t>
  </si>
  <si>
    <t>Terceiros</t>
  </si>
  <si>
    <t>1.1.19</t>
  </si>
  <si>
    <t>1.1.20</t>
  </si>
  <si>
    <t>Recursos Próprios</t>
  </si>
  <si>
    <t>FLUXO DE CAIXA ANUAL</t>
  </si>
  <si>
    <t>Fluxo de Resultados por Centro de Custos</t>
  </si>
  <si>
    <t>Ajustes de Caixa</t>
  </si>
  <si>
    <t>DESPESAS DE APOIO</t>
  </si>
  <si>
    <t>Administrativas</t>
  </si>
  <si>
    <t>REALIZADO</t>
  </si>
  <si>
    <t>ORÇAMENTO</t>
  </si>
  <si>
    <t>Saldo</t>
  </si>
  <si>
    <t>%</t>
  </si>
  <si>
    <t>AV</t>
  </si>
  <si>
    <t>Disponivel</t>
  </si>
  <si>
    <t>ORÇADO X REALIZADO</t>
  </si>
  <si>
    <t>ANO CORRENTE</t>
  </si>
  <si>
    <t>Disponível</t>
  </si>
  <si>
    <t>AVALIAÇÃO P/RUBRICA</t>
  </si>
  <si>
    <t>Remanejamentos</t>
  </si>
  <si>
    <t>Cód.</t>
  </si>
  <si>
    <t>Realizado Total</t>
  </si>
  <si>
    <t>Saldo Final</t>
  </si>
  <si>
    <t>A</t>
  </si>
  <si>
    <t>B</t>
  </si>
  <si>
    <t>B1</t>
  </si>
  <si>
    <t>B2</t>
  </si>
  <si>
    <t>B3</t>
  </si>
  <si>
    <t>Oficinas</t>
  </si>
  <si>
    <t>B4</t>
  </si>
  <si>
    <t>B5</t>
  </si>
  <si>
    <t>B6</t>
  </si>
  <si>
    <t>B7</t>
  </si>
  <si>
    <t xml:space="preserve">C </t>
  </si>
  <si>
    <t>C1</t>
  </si>
  <si>
    <t>C2</t>
  </si>
  <si>
    <t>C3</t>
  </si>
  <si>
    <t>C4</t>
  </si>
  <si>
    <t>Sub-total</t>
  </si>
  <si>
    <t>D1</t>
  </si>
  <si>
    <t>D2</t>
  </si>
  <si>
    <t xml:space="preserve">  </t>
  </si>
  <si>
    <t xml:space="preserve">   </t>
  </si>
  <si>
    <t>Saldo Teórico da Aplicação Corrente</t>
  </si>
  <si>
    <t>FRENTES DE ATUAÇÃO</t>
  </si>
  <si>
    <t>2.2.1.2.18</t>
  </si>
  <si>
    <t>Alterações</t>
  </si>
  <si>
    <t>Ingressos_Totais</t>
  </si>
  <si>
    <t>Desembolsos_Totais</t>
  </si>
  <si>
    <t>ANO</t>
  </si>
  <si>
    <t>FLUXO DE CAIXA</t>
  </si>
  <si>
    <t>Reserva Técnica</t>
  </si>
  <si>
    <t>5.5.0</t>
  </si>
  <si>
    <t>5.5.0.1</t>
  </si>
  <si>
    <t>Ingressos</t>
  </si>
  <si>
    <t>Desembolsos</t>
  </si>
  <si>
    <t>Aplicações Financeiras</t>
  </si>
  <si>
    <t>Resgate de Aplicações Financeiras</t>
  </si>
  <si>
    <t>SD INICIAL</t>
  </si>
  <si>
    <t>SD FINAL</t>
  </si>
  <si>
    <t>Frentes de Atuação</t>
  </si>
  <si>
    <t>2.2.1.1.5</t>
  </si>
  <si>
    <t>IOF</t>
  </si>
  <si>
    <t>Pagamentos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</si>
  <si>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</si>
  <si>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</si>
  <si>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</si>
  <si>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</si>
  <si>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</si>
  <si>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</si>
  <si>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</si>
  <si>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</si>
  <si>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</si>
  <si>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</si>
  <si>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</si>
  <si>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</si>
  <si>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DIALOGICA</t>
  </si>
  <si>
    <t>MEMÓRIA DE CÁLCULO</t>
  </si>
  <si>
    <t>Soma</t>
  </si>
  <si>
    <t>7.0.1</t>
  </si>
  <si>
    <t>7.0.1.1</t>
  </si>
  <si>
    <t>7.0.1.2</t>
  </si>
  <si>
    <t>7.0.1.3</t>
  </si>
  <si>
    <t>7.0.1.4</t>
  </si>
  <si>
    <t>7.0.1.5</t>
  </si>
  <si>
    <t>7.0.1.6</t>
  </si>
  <si>
    <t>7.0.1.7</t>
  </si>
  <si>
    <t>7.0.1.8</t>
  </si>
  <si>
    <t>7.0.1.9</t>
  </si>
  <si>
    <t>7.0.1.10</t>
  </si>
  <si>
    <t>7.0.1.11</t>
  </si>
  <si>
    <t>7.0.1.12</t>
  </si>
  <si>
    <t>7.0.1.13</t>
  </si>
  <si>
    <t>7.0.1.14</t>
  </si>
  <si>
    <t>7.0.1.15</t>
  </si>
  <si>
    <t>7.0.1.16</t>
  </si>
  <si>
    <t>7.0.1.17</t>
  </si>
  <si>
    <t>7.0.1.18</t>
  </si>
  <si>
    <t>7.0.1.19</t>
  </si>
  <si>
    <t>7.0.1.20</t>
  </si>
  <si>
    <t>7.0.1.21</t>
  </si>
  <si>
    <t>7.0.1.22</t>
  </si>
  <si>
    <t>7.0.1.23</t>
  </si>
  <si>
    <t>7.0.1.24</t>
  </si>
  <si>
    <t>7.0.1.25</t>
  </si>
  <si>
    <t>SALDO FUNDO</t>
  </si>
  <si>
    <t>Agosto</t>
  </si>
  <si>
    <t>Setembro</t>
  </si>
  <si>
    <t>Outubro</t>
  </si>
  <si>
    <t>Novembro</t>
  </si>
  <si>
    <t>Data_Base</t>
  </si>
  <si>
    <t>Valor Aprovado</t>
  </si>
  <si>
    <t>Orçamento de Caixa</t>
  </si>
  <si>
    <t>Fluxo Operacional</t>
  </si>
  <si>
    <r>
      <t>Aportes</t>
    </r>
    <r>
      <rPr>
        <sz val="9"/>
        <color rgb="FF000000"/>
        <rFont val="Calibri"/>
        <family val="2"/>
      </rPr>
      <t xml:space="preserve"> (Doações/Repasses)</t>
    </r>
  </si>
  <si>
    <r>
      <t xml:space="preserve">Recursos Próprios </t>
    </r>
    <r>
      <rPr>
        <sz val="9"/>
        <color rgb="FF000000"/>
        <rFont val="Calibri"/>
        <family val="2"/>
      </rPr>
      <t>(Saldo bancário/aplicações/rendimentos)</t>
    </r>
  </si>
  <si>
    <t>Caixa Operacional</t>
  </si>
  <si>
    <t>DESEMBOLSOS</t>
  </si>
  <si>
    <t>EIXO DESENVOLVIMENTO ECONÔMICO</t>
  </si>
  <si>
    <t>EIXO FORTALECIMENTO COMUNITÁRIO</t>
  </si>
  <si>
    <t>Desenvolvimento das organizações, coletivos e lidernças</t>
  </si>
  <si>
    <t>Custos Diretos</t>
  </si>
  <si>
    <t>Custos indiretos</t>
  </si>
  <si>
    <t>ADMINSTRATIVAS</t>
  </si>
  <si>
    <t>INSTITUCIONAL</t>
  </si>
  <si>
    <t>Custo indireto</t>
  </si>
  <si>
    <t>Desembolso Operacional</t>
  </si>
  <si>
    <t>Fluxo resumido</t>
  </si>
  <si>
    <t>(+)</t>
  </si>
  <si>
    <t>(-)</t>
  </si>
  <si>
    <t>Eixo Econômico</t>
  </si>
  <si>
    <t>Eixo Comunitário</t>
  </si>
  <si>
    <t>Administração</t>
  </si>
  <si>
    <t>(=)</t>
  </si>
  <si>
    <t>Saldo de caixa</t>
  </si>
  <si>
    <t>Recursos MP/BA</t>
  </si>
  <si>
    <t>Saldo final de caixa</t>
  </si>
  <si>
    <t>Doc/Ted/Cheques devolvidos</t>
  </si>
  <si>
    <t>Rendimentos de Aplicações Financeiras</t>
  </si>
  <si>
    <t>SALDO EFETIVO DE INGRESSOS                                  (EXCLUSO RESGATES E AJUSTES)</t>
  </si>
  <si>
    <t>SD DISPON</t>
  </si>
  <si>
    <t>Média/Mês</t>
  </si>
  <si>
    <t>Movimentação Geral</t>
  </si>
  <si>
    <t>Efetividade</t>
  </si>
  <si>
    <t>D</t>
  </si>
  <si>
    <t>E</t>
  </si>
  <si>
    <t>F</t>
  </si>
  <si>
    <t>G</t>
  </si>
  <si>
    <t>Excluso</t>
  </si>
  <si>
    <t>Pessoal</t>
  </si>
  <si>
    <t>ASSESSORIAS</t>
  </si>
  <si>
    <t>Orçamento Realizado</t>
  </si>
  <si>
    <t>Custos Indiretos</t>
  </si>
  <si>
    <t xml:space="preserve"> Outros Custos Indiretos</t>
  </si>
  <si>
    <t>ASSESSORIAS &amp; SERVIÇOS</t>
  </si>
  <si>
    <t>Pessoal|Encargos</t>
  </si>
  <si>
    <r>
      <t xml:space="preserve">Assessorias|Serviços </t>
    </r>
    <r>
      <rPr>
        <sz val="8"/>
        <rFont val="Calibri"/>
        <family val="2"/>
      </rPr>
      <t xml:space="preserve"> (1)</t>
    </r>
  </si>
  <si>
    <t>Outros Custos Diretos</t>
  </si>
  <si>
    <r>
      <t xml:space="preserve">Assessorias|Serviços </t>
    </r>
    <r>
      <rPr>
        <sz val="8"/>
        <rFont val="Calibri"/>
        <family val="2"/>
      </rPr>
      <t xml:space="preserve"> (2)</t>
    </r>
  </si>
  <si>
    <t>Pessoal|Encargos Sociais</t>
  </si>
  <si>
    <t>Outros Custos Indiretos</t>
  </si>
  <si>
    <t>VERIFICADOR</t>
  </si>
  <si>
    <t>Encargos</t>
  </si>
  <si>
    <t>Assessoria|Serviços</t>
  </si>
  <si>
    <t>Rateio_100%</t>
  </si>
  <si>
    <t>(+) Ajuste de Caixa</t>
  </si>
  <si>
    <t>Diferença</t>
  </si>
  <si>
    <t>PAINEL GERAL</t>
  </si>
  <si>
    <t>Saldo Financeiro</t>
  </si>
  <si>
    <t>PLANO OPERATIVO</t>
  </si>
  <si>
    <t>INGRESSOS EFETIVOS</t>
  </si>
  <si>
    <t>DESEMBOLSOS EFETIVOS</t>
  </si>
  <si>
    <t>Doc.Extrato</t>
  </si>
  <si>
    <t>OBS</t>
  </si>
  <si>
    <t>Documento (NF/Recibo)</t>
  </si>
  <si>
    <t>USO</t>
  </si>
  <si>
    <t>Média</t>
  </si>
  <si>
    <t>Utilização</t>
  </si>
  <si>
    <t>Situação</t>
  </si>
  <si>
    <t>Faltante</t>
  </si>
  <si>
    <t>Plano Operativo</t>
  </si>
  <si>
    <t>Ingressos Efetivos</t>
  </si>
  <si>
    <t>Desembolsos Efetivos</t>
  </si>
  <si>
    <t>Monitoramento</t>
  </si>
  <si>
    <t>Frentes</t>
  </si>
  <si>
    <t>Saldo Operativo</t>
  </si>
  <si>
    <t>Meses Corridos</t>
  </si>
  <si>
    <t>Efetividade/Utilização</t>
  </si>
  <si>
    <t>Média/Mês (Aprovado)</t>
  </si>
  <si>
    <t>Média/Mês (Realizado)</t>
  </si>
  <si>
    <t>Saldo (Disponibilidade geral)</t>
  </si>
  <si>
    <t>Orçamento Aprovado_2017</t>
  </si>
  <si>
    <t>Ingressos Faltantes</t>
  </si>
  <si>
    <t>Desembolsos Faltantes</t>
  </si>
  <si>
    <t xml:space="preserve">Distribuição </t>
  </si>
  <si>
    <t>(Sem Funbio)</t>
  </si>
  <si>
    <t>ORÇADO</t>
  </si>
  <si>
    <t>Material de Limpeza/Cozinha/Alimentação</t>
  </si>
  <si>
    <t>USO Geral</t>
  </si>
  <si>
    <t>(Aportes)</t>
  </si>
  <si>
    <t>Salário base s/Encargos  (informativo)</t>
  </si>
  <si>
    <t>% MÉDIO DOS RATEIOS</t>
  </si>
  <si>
    <t>Percentual Médio %</t>
  </si>
  <si>
    <t>Anual</t>
  </si>
  <si>
    <t>Funbio e Outros Fundos (Parte indireta)</t>
  </si>
  <si>
    <t>Folha e Encagos</t>
  </si>
  <si>
    <t xml:space="preserve">RATEIOS </t>
  </si>
  <si>
    <t>Memória de Calculo</t>
  </si>
  <si>
    <t>Vlr|R$</t>
  </si>
  <si>
    <t>Base para rateios dos percentuais</t>
  </si>
  <si>
    <t>Ajustes de Caixa  (DOC/TED realizados e devolvidos/outros)_Saídas</t>
  </si>
  <si>
    <t>Planejamento (Captação de recursos)</t>
  </si>
  <si>
    <t>B8</t>
  </si>
  <si>
    <t>E1</t>
  </si>
  <si>
    <t>F1</t>
  </si>
  <si>
    <t>G1</t>
  </si>
  <si>
    <t>G2</t>
  </si>
  <si>
    <t>G3</t>
  </si>
  <si>
    <t>G4</t>
  </si>
  <si>
    <t>G5</t>
  </si>
  <si>
    <t>H</t>
  </si>
  <si>
    <t>H1</t>
  </si>
  <si>
    <t>H2</t>
  </si>
  <si>
    <t>Z1</t>
  </si>
  <si>
    <t>Z2</t>
  </si>
  <si>
    <t>Comprometido</t>
  </si>
  <si>
    <t>Z3</t>
  </si>
  <si>
    <t>Doações</t>
  </si>
  <si>
    <t>(Amortizações, Juros, inscrições de curos, Outras entradas)</t>
  </si>
  <si>
    <t>(Doc/Ted devolvidos, Resgate de Aplicações)</t>
  </si>
  <si>
    <t>Sald.Aplicação</t>
  </si>
  <si>
    <t xml:space="preserve">Institucional </t>
  </si>
  <si>
    <t>CDB Flex Empresarial/FIC SIGMA DI/GIRO FLEX</t>
  </si>
  <si>
    <t>CDB FIXO</t>
  </si>
  <si>
    <t>SIGMA/DI</t>
  </si>
  <si>
    <t>Larissa Boing</t>
  </si>
  <si>
    <t>MOVIMENTO CONCILIADO (EXCLUSO FUNBIO/OUTROS FUNDOS)</t>
  </si>
  <si>
    <t>Conferência</t>
  </si>
  <si>
    <t>FUNBIO</t>
  </si>
  <si>
    <t>ARAPYAU</t>
  </si>
  <si>
    <t>Relatório Gerencial |2017</t>
  </si>
  <si>
    <t>Assessoria</t>
  </si>
  <si>
    <t>Capacitações/Assessoria</t>
  </si>
  <si>
    <t>Serviço de Terceiros</t>
  </si>
  <si>
    <t>Assessoria &amp; Serviços</t>
  </si>
  <si>
    <t>Parte Indireta dos EIXOS</t>
  </si>
  <si>
    <t>Custo Salarial Colaboradores</t>
  </si>
  <si>
    <t>Base: Outubro/2016 (Anterior ao aumento de Mayne)</t>
  </si>
  <si>
    <t>Colaborador</t>
  </si>
  <si>
    <t>Sal.Bruto (Mês)</t>
  </si>
  <si>
    <t>Anuênio</t>
  </si>
  <si>
    <t>Aux.Refeição</t>
  </si>
  <si>
    <t>Aux.Veículo</t>
  </si>
  <si>
    <t>Plano Saúde</t>
  </si>
  <si>
    <t>sub_Total</t>
  </si>
  <si>
    <t>Provisionamento Encargos</t>
  </si>
  <si>
    <t>Custo Total</t>
  </si>
  <si>
    <t>Mayne da Silva Santos</t>
  </si>
  <si>
    <t>Robson Ribeiro Bittencourt</t>
  </si>
  <si>
    <t>Sergio Carvalho Caldas</t>
  </si>
  <si>
    <t>ATUAL</t>
  </si>
  <si>
    <t>Base: Janeiro/2017</t>
  </si>
  <si>
    <t>2016/2017</t>
  </si>
  <si>
    <t>EIXO ECO</t>
  </si>
  <si>
    <t>%Impacto (Mês)</t>
  </si>
  <si>
    <t>EIXO COM</t>
  </si>
  <si>
    <t>R$ Impacto (Ano)</t>
  </si>
  <si>
    <t>Comparativo a 2016</t>
  </si>
  <si>
    <t>INST</t>
  </si>
  <si>
    <t>Sem Funbio</t>
  </si>
  <si>
    <t>Custo Anual (C/Encargos)</t>
  </si>
  <si>
    <t>Ger.Desenvolvimento Comunitário</t>
  </si>
  <si>
    <t>Ass.Desenvolvimento Comunitário</t>
  </si>
  <si>
    <t>Ger.Desenvolvimento Econômico</t>
  </si>
  <si>
    <t>Gerente Adm.Financeiro</t>
  </si>
  <si>
    <t>Ger.Comunicação</t>
  </si>
  <si>
    <t>Assistente Adm</t>
  </si>
  <si>
    <t>Analista Negócios</t>
  </si>
  <si>
    <t>Estagiário1</t>
  </si>
  <si>
    <t>Estagiário2</t>
  </si>
  <si>
    <t>ANALISTA</t>
  </si>
  <si>
    <t>CENÁRIO B</t>
  </si>
  <si>
    <t>12 MESES</t>
  </si>
  <si>
    <t>com Funbio</t>
  </si>
  <si>
    <t>APENAS CUSTO PARA OPERAR O FUNBIO</t>
  </si>
  <si>
    <t>OBS: Funbio não paga plano de saúde</t>
  </si>
  <si>
    <t>CURSO PRATICO DE SOCIOCRACIA 3.0 PARCELA 2/2</t>
  </si>
  <si>
    <t>AEREU MAGNO CABRAL</t>
  </si>
  <si>
    <t>RATEIO</t>
  </si>
  <si>
    <t>Verificador</t>
  </si>
  <si>
    <t>Diferenças</t>
  </si>
  <si>
    <t>Aplicações Financeias</t>
  </si>
  <si>
    <t>Saldo de caixa operacional</t>
  </si>
  <si>
    <t xml:space="preserve">IMPOSTO SOBRE SERVIÇOS-CORETO EDITORIAL-NF-0199    </t>
  </si>
  <si>
    <t>PREFEITURA DE SÃO PAULO</t>
  </si>
  <si>
    <t xml:space="preserve">LOCALIZA </t>
  </si>
  <si>
    <t>EIXO</t>
  </si>
  <si>
    <t>Rateio outras despesas</t>
  </si>
  <si>
    <t>FUNBIO REALIZADO</t>
  </si>
  <si>
    <t xml:space="preserve"> CONSTRUÇÃO TEORIA DA MUDANÇA PARCELA 2/4               </t>
  </si>
  <si>
    <t>LOCAÇÃO VEICULO</t>
  </si>
  <si>
    <t xml:space="preserve">REVISÃO ORTOG E GRAMATIC REL E TEX TABOA PARC 2/4           </t>
  </si>
  <si>
    <t xml:space="preserve">NARRATIVAS ARTESANAIS VIDEO 3 PARCELA 3/10           </t>
  </si>
  <si>
    <t xml:space="preserve">LOCAÇÃO DE VEÍCULO PARA TABOA (LARISSA B) REF. FEVEREIRO/17 </t>
  </si>
  <si>
    <t xml:space="preserve">ASSESSORIA TABOA PARCELA 3/5                                </t>
  </si>
  <si>
    <t xml:space="preserve">NARRATIVAS ARTESANAIS VIDEO 4 PARCELA 4/10                  </t>
  </si>
  <si>
    <t xml:space="preserve">TEMPORAES APRENDIZAM </t>
  </si>
  <si>
    <t xml:space="preserve">GABRIELA AMORIM      </t>
  </si>
  <si>
    <t xml:space="preserve">COOPERATIVA CATARSE </t>
  </si>
  <si>
    <t>FUNBIO REALIZADO (Geral)</t>
  </si>
  <si>
    <t>(Incluso em contas dos Eixos)</t>
  </si>
  <si>
    <r>
      <t xml:space="preserve">Assessorias|Serviços </t>
    </r>
    <r>
      <rPr>
        <b/>
        <sz val="8"/>
        <rFont val="Calibri"/>
        <family val="2"/>
      </rPr>
      <t xml:space="preserve"> (1)</t>
    </r>
  </si>
  <si>
    <r>
      <t xml:space="preserve">Assessorias|Serviços </t>
    </r>
    <r>
      <rPr>
        <b/>
        <sz val="8"/>
        <rFont val="Calibri"/>
        <family val="2"/>
      </rPr>
      <t xml:space="preserve"> (2)</t>
    </r>
  </si>
  <si>
    <t>Realizado Proprio</t>
  </si>
  <si>
    <t>Realizado Funbio</t>
  </si>
  <si>
    <t>Quadro Resumo</t>
  </si>
  <si>
    <t>Avaliação do Orçamento</t>
  </si>
  <si>
    <t>Memória de Cálculo</t>
  </si>
  <si>
    <t>Base</t>
  </si>
  <si>
    <t>Rateio R$</t>
  </si>
  <si>
    <t>Rateio%</t>
  </si>
  <si>
    <t>3.</t>
  </si>
  <si>
    <t>4.</t>
  </si>
  <si>
    <t>Funbio &amp; Outros Fundos</t>
  </si>
  <si>
    <t>Parte indireta (Assessoria |Serviços e Outros Custos Indiretos)</t>
  </si>
  <si>
    <t>Memóris de Cálculo para Rateios</t>
  </si>
  <si>
    <t>Valor Total para Rateio</t>
  </si>
  <si>
    <t>Atualizado</t>
  </si>
  <si>
    <t>REALIZADO 2017</t>
  </si>
  <si>
    <t>Realizado%</t>
  </si>
  <si>
    <t>CORREÇÃO EFETUADO EM 26.07.2017</t>
  </si>
  <si>
    <t>CORREÇÃO EFETUADO EM 26.07.2017 NAS COMPETÊNCIAS DOS BOLETOS</t>
  </si>
  <si>
    <t>CREDITO DE R$ 0,03 NÃO FOI LANÇADO NO RETORNO PARA NENHUM DESSES DOIS CLIENTES</t>
  </si>
  <si>
    <t>Outras entradas (Reembolsos/Outros)</t>
  </si>
  <si>
    <t>Orçamento Aprovado 2017</t>
  </si>
  <si>
    <t>Rateio</t>
  </si>
  <si>
    <r>
      <t>Orçamento Aprovado</t>
    </r>
    <r>
      <rPr>
        <b/>
        <sz val="10"/>
        <color rgb="FF000099"/>
        <rFont val="Calibri"/>
        <family val="2"/>
        <scheme val="minor"/>
      </rPr>
      <t xml:space="preserve"> (Ajustes posterior a Assembeia)</t>
    </r>
  </si>
  <si>
    <t>Funbio_(Incluso em contas dos Eixos)</t>
  </si>
  <si>
    <t>Fluxo resumido_Realizado 2017</t>
  </si>
  <si>
    <t>Fluxo resumido_Orçado 2017</t>
  </si>
  <si>
    <t>Saldo Bancos &amp; Rendimentos Aplicações*</t>
  </si>
  <si>
    <t>*Saldo em conta corrente e rendimento de aplicações financeiras na data base de 01/08/2017 (Realizado)</t>
  </si>
  <si>
    <t>(Exluso aplicação do MP)</t>
  </si>
  <si>
    <t>ORÇAMENTO 2017</t>
  </si>
  <si>
    <t>(Aprovado em Assembleia)</t>
  </si>
  <si>
    <t>Doc_TED Devolvidos (Saídas)</t>
  </si>
  <si>
    <t>Saídas</t>
  </si>
  <si>
    <t>Z10</t>
  </si>
  <si>
    <t>Encontro de Contas</t>
  </si>
  <si>
    <t>Doc/Ted/Cheques devolvidos/Devoluções (Entrada)</t>
  </si>
  <si>
    <t>Crédito</t>
  </si>
  <si>
    <t>Débito</t>
  </si>
  <si>
    <t>Ambos precisam se anular</t>
  </si>
  <si>
    <t>Patrocínio</t>
  </si>
  <si>
    <t>2.2.1.2.19</t>
  </si>
  <si>
    <t>Material de Limpeza/Alimentação</t>
  </si>
  <si>
    <t>Aliança Territorial</t>
  </si>
  <si>
    <t>Distorções entre Devoluções de DOC_TED</t>
  </si>
  <si>
    <t>SALDO TEÓRICO EM CONTA CORRENTE</t>
  </si>
  <si>
    <t>SD CONCILIADO</t>
  </si>
  <si>
    <t>Conferências gerais de conciliações</t>
  </si>
  <si>
    <t>Rateio de Contas</t>
  </si>
  <si>
    <t>Distribuição de Custos Diretos &amp; Indiretos</t>
  </si>
  <si>
    <t>Somas</t>
  </si>
  <si>
    <t>Base para identificação dos percentuais de rateios direto e indireto</t>
  </si>
  <si>
    <t>Rendimentos Projetados</t>
  </si>
  <si>
    <t>Despesas Administrativas</t>
  </si>
  <si>
    <t>Saldo em Aplicação (Sem rendimento)</t>
  </si>
  <si>
    <t>Doação PF</t>
  </si>
  <si>
    <t>Retirar da 156</t>
  </si>
  <si>
    <t>retirar da 150</t>
  </si>
  <si>
    <t>retirar 173 2000,00</t>
  </si>
  <si>
    <t>* 6000,00 Beto</t>
  </si>
  <si>
    <t>retirar do 177</t>
  </si>
  <si>
    <t>Z11</t>
  </si>
  <si>
    <t>Apoio a eventos/Patrocínio</t>
  </si>
  <si>
    <t>Controle de Aplicações Financeiras</t>
  </si>
  <si>
    <t>Data da aplicação</t>
  </si>
  <si>
    <t>Fundo</t>
  </si>
  <si>
    <t>Data_Rendimento</t>
  </si>
  <si>
    <t>Destino da aplicação</t>
  </si>
  <si>
    <t>CX FIC SIGMA DI</t>
  </si>
  <si>
    <t>Valor Aplicado R$</t>
  </si>
  <si>
    <t>Rendimento Líquido</t>
  </si>
  <si>
    <t>Valor líquido R$</t>
  </si>
  <si>
    <t>Tempo (dias)</t>
  </si>
  <si>
    <t>RESERVA MP</t>
  </si>
  <si>
    <t>Taxa (ad)</t>
  </si>
  <si>
    <t>Taxa (am)</t>
  </si>
  <si>
    <t>Banco : CEF</t>
  </si>
  <si>
    <t>C/C 1687-6</t>
  </si>
  <si>
    <t>276 remanejar</t>
  </si>
  <si>
    <t>COMPROMETIDO</t>
  </si>
  <si>
    <t>Saldo Operacional (Orçamento -Realizado + Comprometido)</t>
  </si>
  <si>
    <t>Desembolsos Gerais Efetivados                                             (EXCLUSO RESGATES E AJUSTES)</t>
  </si>
  <si>
    <t>Movimentação Geral (Incluso Resgastes e Ajustes)</t>
  </si>
  <si>
    <t>A REALIZAR</t>
  </si>
  <si>
    <t>Disponibilidades Projetadas</t>
  </si>
  <si>
    <t>Finalizando período</t>
  </si>
  <si>
    <t xml:space="preserve">Média|Realizado </t>
  </si>
  <si>
    <t>Desembolso Efetivo</t>
  </si>
  <si>
    <t>Saldo C/C 1668-7</t>
  </si>
  <si>
    <t>Hoje é</t>
  </si>
  <si>
    <t>Fluxo de Caixa Operacional</t>
  </si>
  <si>
    <t xml:space="preserve">Recebimentos x Pagamentos </t>
  </si>
  <si>
    <t>Quadro de Saldos</t>
  </si>
  <si>
    <t>PAGAMENTOS</t>
  </si>
  <si>
    <t>RECEBIMENTOS</t>
  </si>
  <si>
    <t>Comprometidos/Realizados</t>
  </si>
  <si>
    <t>(Nota Quitada)</t>
  </si>
  <si>
    <t>(Nota Recebida)</t>
  </si>
  <si>
    <t>(Orçamento Aprovado)</t>
  </si>
  <si>
    <t>(Recebimento Quitado)</t>
  </si>
  <si>
    <t>Recebimentos</t>
  </si>
  <si>
    <t>Venc</t>
  </si>
  <si>
    <t>Doc|n</t>
  </si>
  <si>
    <t>Plano Contas</t>
  </si>
  <si>
    <t>Forma</t>
  </si>
  <si>
    <t>Identificação</t>
  </si>
  <si>
    <t>Classificação</t>
  </si>
  <si>
    <t>Dta Rec Doc.</t>
  </si>
  <si>
    <t>Custo|R$</t>
  </si>
  <si>
    <t>Aporte|R$</t>
  </si>
  <si>
    <t>Data Efetivado</t>
  </si>
  <si>
    <t>Valor Efetivado</t>
  </si>
  <si>
    <t>SD Comprometido</t>
  </si>
  <si>
    <t>SD A|Receber</t>
  </si>
  <si>
    <t>SD Recebido</t>
  </si>
  <si>
    <t>SD A|Pagar</t>
  </si>
  <si>
    <t>SD Liquidado</t>
  </si>
  <si>
    <t>Liquidado</t>
  </si>
  <si>
    <t>A|Pagar</t>
  </si>
  <si>
    <t>Recebido</t>
  </si>
  <si>
    <t>A|Receber</t>
  </si>
  <si>
    <t>Credor</t>
  </si>
  <si>
    <t>Beneficiário</t>
  </si>
  <si>
    <t>A Pagar</t>
  </si>
  <si>
    <t>Investidor</t>
  </si>
  <si>
    <t>A Receber</t>
  </si>
  <si>
    <t>Eficiência (Realizado)</t>
  </si>
  <si>
    <t>Eficiência (Projetado)</t>
  </si>
  <si>
    <t>FOLHA</t>
  </si>
  <si>
    <t>REALIZADO GERAL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</si>
  <si>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</si>
  <si>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CENÁRIO Atual</t>
  </si>
  <si>
    <t>REALIZADO + COMPR</t>
  </si>
  <si>
    <t>RESGATE 03.10.17</t>
  </si>
  <si>
    <t>I</t>
  </si>
  <si>
    <t>I1</t>
  </si>
  <si>
    <t>I2</t>
  </si>
  <si>
    <t>BRASIL PRE-PAGOS ADM DE CARTÕES</t>
  </si>
  <si>
    <t>BRASIL PRE PAGOS ADMINISTRADORA DE CARTÕES (ADESSÃO E CARGA DE 2 CARTÕES PRE PAGOS)</t>
  </si>
  <si>
    <t>FESTIVAL DE GASTRONOMIA</t>
  </si>
  <si>
    <t>CENÁRIO ATUAL (OUTUBRO_2017)</t>
  </si>
  <si>
    <t>Custo Mensal</t>
  </si>
  <si>
    <t>Folha/Mês</t>
  </si>
  <si>
    <t>CENÁRIO 1 PROJETADO</t>
  </si>
  <si>
    <t>COM FUNBIO E MP Atual</t>
  </si>
  <si>
    <t>(S/Encargos )</t>
  </si>
  <si>
    <t>RESGATE 30.10.17</t>
  </si>
  <si>
    <t>VER RELATÓRIO DETALHADO DO RBM</t>
  </si>
  <si>
    <t>VER RELATÓRIO RBM DETALHADO</t>
  </si>
  <si>
    <t xml:space="preserve">Período: Novembro - Dezembro </t>
  </si>
  <si>
    <t>Recurso MP-BA (10%)</t>
  </si>
  <si>
    <t>Drives de Entrada</t>
  </si>
  <si>
    <t>Inferência</t>
  </si>
  <si>
    <t>Rendimentos consolidados</t>
  </si>
  <si>
    <t>Amortizações de Créditos</t>
  </si>
  <si>
    <t>Data-Base</t>
  </si>
  <si>
    <t>Saldo bancário</t>
  </si>
  <si>
    <t>03.11.2017</t>
  </si>
  <si>
    <t>Drives de Saida</t>
  </si>
  <si>
    <t>Recursos aplicados do MP_BA</t>
  </si>
  <si>
    <t>Recursos do MP_BA (10%)</t>
  </si>
  <si>
    <t>Saldo Líquido de Caixa</t>
  </si>
  <si>
    <t>Saldo Bruto de Caixa</t>
  </si>
  <si>
    <t>Fluxo de Caixa Projetado (Ano 2017)</t>
  </si>
  <si>
    <t>Fluxo de Caixa Projetado (Ano 2018)</t>
  </si>
  <si>
    <t>Período: Janeiro-Fevereiro-Março</t>
  </si>
  <si>
    <t>Comprometido (NOVEMBRO / DEZEMBRO)</t>
  </si>
  <si>
    <t xml:space="preserve"> (JANEIRO)</t>
  </si>
  <si>
    <t>(FEVEREIRO)</t>
  </si>
  <si>
    <t>(MARÇO)</t>
  </si>
  <si>
    <t>* Sem provisionamento</t>
  </si>
  <si>
    <t>* C/Provisionamento</t>
  </si>
  <si>
    <t>FLEM</t>
  </si>
  <si>
    <t>COPALM</t>
  </si>
  <si>
    <t>,</t>
  </si>
  <si>
    <t>RESGATE 10000 20/11</t>
  </si>
  <si>
    <t>Resgate</t>
  </si>
  <si>
    <t>Saldo Disponível Liquido</t>
  </si>
  <si>
    <t>SALDO LIQUIDO MP</t>
  </si>
  <si>
    <t>GESTÃO DE FUNDOS</t>
  </si>
  <si>
    <t xml:space="preserve">Saldo bancário </t>
  </si>
  <si>
    <t>RENDIMENTO LIQ</t>
  </si>
  <si>
    <t>DESEMBOLSO EFETIVO TABOA FESTIVAL</t>
  </si>
  <si>
    <t>ADMINSTRATIVO | OPERACIONAL</t>
  </si>
  <si>
    <t>Eficiência</t>
  </si>
  <si>
    <t>Realizado/Comprometido</t>
  </si>
  <si>
    <t>FUNDOS</t>
  </si>
  <si>
    <t>DOAÇÃO</t>
  </si>
  <si>
    <t>Equipamentos &amp; Suprimentos</t>
  </si>
  <si>
    <t>Devolução doação</t>
  </si>
  <si>
    <t>INFORMATIVO</t>
  </si>
  <si>
    <t>Arapyau</t>
  </si>
  <si>
    <t>Realizado  (12 meses)</t>
  </si>
  <si>
    <t>Diferença em rateios</t>
  </si>
  <si>
    <t>VERIFICAR LANÇAMENTO CONTÁBIL</t>
  </si>
  <si>
    <t>F2</t>
  </si>
  <si>
    <t>SALDO C/C 31/12</t>
  </si>
  <si>
    <t>E2</t>
  </si>
  <si>
    <t>ORÇAMENTO|2017</t>
  </si>
  <si>
    <t>=26,02+102,18</t>
  </si>
  <si>
    <t>plano de contas</t>
  </si>
  <si>
    <t>Secretaria</t>
  </si>
  <si>
    <t>Tesoureiro</t>
  </si>
  <si>
    <t>Auxiliar Administrativo</t>
  </si>
  <si>
    <t>Professor</t>
  </si>
  <si>
    <t>Coordenação</t>
  </si>
  <si>
    <t>Designer</t>
  </si>
  <si>
    <t>Infraestrutura/Despesas Operacionais</t>
  </si>
  <si>
    <t>Internet</t>
  </si>
  <si>
    <t>Recursos Humanos</t>
  </si>
  <si>
    <t xml:space="preserve">Coordenação e Facilitação </t>
  </si>
  <si>
    <t>Apoio pedagógico e Facilitação</t>
  </si>
  <si>
    <t>Facilitação</t>
  </si>
  <si>
    <t>Contador</t>
  </si>
  <si>
    <t>Assessor de Comunicação</t>
  </si>
  <si>
    <t>Capacitação dos facilitadores - educação continuada</t>
  </si>
  <si>
    <t>CENTROS DE CUSTOS</t>
  </si>
  <si>
    <t>Juros recebdos</t>
  </si>
  <si>
    <t>Multas recebidas</t>
  </si>
  <si>
    <t>Equipe</t>
  </si>
  <si>
    <t>ENSINO</t>
  </si>
  <si>
    <t>Cursos</t>
  </si>
  <si>
    <t>Desembolso Direto</t>
  </si>
  <si>
    <t>Palestrantes/Professores</t>
  </si>
  <si>
    <t>Logística</t>
  </si>
  <si>
    <t>INCUBAÇÃO OUTROS PARCEIROS</t>
  </si>
  <si>
    <t>Festival de Gastronomia</t>
  </si>
  <si>
    <t>Projeto Interno Permanente I</t>
  </si>
  <si>
    <t>Projeto Interno Permanente II</t>
  </si>
  <si>
    <t>Analista Administrativo</t>
  </si>
  <si>
    <t>Serviços Gerais</t>
  </si>
  <si>
    <t>Assistente de Pedagogia</t>
  </si>
  <si>
    <t>Voluntário</t>
  </si>
  <si>
    <t>Luz</t>
  </si>
  <si>
    <t>Correos</t>
  </si>
  <si>
    <t>Gpas</t>
  </si>
  <si>
    <t>Telefonia</t>
  </si>
  <si>
    <t>Hospedagens</t>
  </si>
  <si>
    <t>Outras Despesas</t>
  </si>
  <si>
    <t>Consultorias</t>
  </si>
  <si>
    <t>Diaristas</t>
  </si>
  <si>
    <t>Sistema de Informatica</t>
  </si>
  <si>
    <t>Nuvem</t>
  </si>
  <si>
    <t>Videos</t>
  </si>
  <si>
    <t>Reuniçoes</t>
  </si>
  <si>
    <t>Captação de recursos</t>
  </si>
  <si>
    <t>Viagens</t>
  </si>
  <si>
    <t>Relatórios</t>
  </si>
  <si>
    <t>Comunicação</t>
  </si>
  <si>
    <t>Logistica</t>
  </si>
  <si>
    <t>Repasse Aliança COMUNITÁRIA</t>
  </si>
  <si>
    <t>8.0.1</t>
  </si>
  <si>
    <t>8.0.1.1</t>
  </si>
  <si>
    <t>8.0.1.2</t>
  </si>
  <si>
    <t>9.0.1</t>
  </si>
  <si>
    <t>9.0.1.1</t>
  </si>
  <si>
    <t>SIGLA</t>
  </si>
  <si>
    <t>OUTROS</t>
  </si>
  <si>
    <t>CAIXA PROPRIO</t>
  </si>
  <si>
    <t>Realizado 2019</t>
  </si>
  <si>
    <t>Realizado 2020</t>
  </si>
  <si>
    <t>C5</t>
  </si>
  <si>
    <t>C6</t>
  </si>
  <si>
    <t>C7</t>
  </si>
  <si>
    <t>C8</t>
  </si>
  <si>
    <t>D3</t>
  </si>
  <si>
    <t>D4</t>
  </si>
  <si>
    <t>D5</t>
  </si>
  <si>
    <t>D6</t>
  </si>
  <si>
    <t>D7</t>
  </si>
  <si>
    <t>D8</t>
  </si>
  <si>
    <t>E3</t>
  </si>
  <si>
    <t>E4</t>
  </si>
  <si>
    <t>E5</t>
  </si>
  <si>
    <t>E6</t>
  </si>
  <si>
    <t>E7</t>
  </si>
  <si>
    <t>E8</t>
  </si>
  <si>
    <t>F3</t>
  </si>
  <si>
    <t>F4</t>
  </si>
  <si>
    <t>F5</t>
  </si>
  <si>
    <t>F6</t>
  </si>
  <si>
    <t>F7</t>
  </si>
  <si>
    <t>F8</t>
  </si>
  <si>
    <t>G6</t>
  </si>
  <si>
    <t>G7</t>
  </si>
  <si>
    <t>G8</t>
  </si>
  <si>
    <t>H3</t>
  </si>
  <si>
    <t>H4</t>
  </si>
  <si>
    <t>H5</t>
  </si>
  <si>
    <t>H6</t>
  </si>
  <si>
    <t>H7</t>
  </si>
  <si>
    <t>H8</t>
  </si>
  <si>
    <t>I3</t>
  </si>
  <si>
    <t>I4</t>
  </si>
  <si>
    <t>I5</t>
  </si>
  <si>
    <t>I6</t>
  </si>
  <si>
    <t>I7</t>
  </si>
  <si>
    <t>I8</t>
  </si>
  <si>
    <t>FUNDOS APROVADOS</t>
  </si>
  <si>
    <t>AJUSTES [+/-]</t>
  </si>
  <si>
    <t>PLANO DE CONTAS desembolsos</t>
  </si>
  <si>
    <t>PLANO DE CONTAS receitas</t>
  </si>
  <si>
    <t>Número da Conta Conciliada</t>
  </si>
  <si>
    <t>Eixo 1</t>
  </si>
  <si>
    <t>Eixo 2</t>
  </si>
  <si>
    <t>Gestão de Fundos</t>
  </si>
  <si>
    <t>Desembolsos para Crédito</t>
  </si>
  <si>
    <t>Desembolsos para Doações</t>
  </si>
  <si>
    <t>Taxas e Tributos</t>
  </si>
  <si>
    <t>Pessoal e Encargos Sociais</t>
  </si>
  <si>
    <t>Serviços de terceiros</t>
  </si>
  <si>
    <t>Mantutenção de extintores</t>
  </si>
  <si>
    <t>Manutenção do Jardim</t>
  </si>
  <si>
    <t>Manutenção do Espaço Físico</t>
  </si>
  <si>
    <t>Equipe Oficina</t>
  </si>
  <si>
    <t>Despesa Extra</t>
  </si>
  <si>
    <t>Estacionamento</t>
  </si>
  <si>
    <t>Realizado 2023</t>
  </si>
  <si>
    <t>Código 1 - despesa ou receita</t>
  </si>
  <si>
    <t>Código - letra</t>
  </si>
  <si>
    <t>PROJETO CURSO</t>
  </si>
  <si>
    <t>Instituto x</t>
  </si>
  <si>
    <t>xxx</t>
  </si>
  <si>
    <t>xxxxxxxxxxxxxxxxxxx</t>
  </si>
  <si>
    <t>Centro de custo 1</t>
  </si>
  <si>
    <t>Centro de custo 2</t>
  </si>
  <si>
    <t>Centro de custo 3</t>
  </si>
  <si>
    <t>Centro de custo 4</t>
  </si>
  <si>
    <t>Centro de custo 5</t>
  </si>
  <si>
    <t>Centro de custo 6</t>
  </si>
  <si>
    <t>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</si>
</sst>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&quot;R$&quot;\ #,##0.00"/>
    <numFmt numFmtId="166" formatCode="_(* #,##0.00_);_(* \(#,##0.00\);_(* \-??_);_(@_)"/>
    <numFmt numFmtId="167" formatCode="&quot;R$&quot;\ #,##0.00;[Red]&quot;R$&quot;\ #,##0.00"/>
    <numFmt numFmtId="168" formatCode="&quot;R$ &quot;#,##0.00"/>
    <numFmt numFmtId="169" formatCode="_-&quot;R$&quot;* #,##0.00_-;\-&quot;R$&quot;* #,##0.00_-;_-&quot;R$&quot;* &quot;-&quot;??_-;_-@_-"/>
    <numFmt numFmtId="170" formatCode="_-* #,##0_-;\-* #,##0_-;_-* &quot;-&quot;??_-;_-@_-"/>
    <numFmt numFmtId="171" formatCode="0.0000%"/>
    <numFmt numFmtId="172" formatCode="_(&quot;R$&quot;* #,##0.00_);_(&quot;R$&quot;* \(#,##0.00\);_(&quot;R$&quot;* &quot;-&quot;??_);_(@_)"/>
  </numFmts>
  <fonts count="15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99"/>
      <name val="Calibri"/>
      <family val="2"/>
      <scheme val="minor"/>
    </font>
    <font>
      <sz val="11"/>
      <color rgb="FF000000"/>
      <name val="Corbel"/>
      <family val="2"/>
      <charset val="1"/>
    </font>
    <font>
      <b/>
      <sz val="11"/>
      <color rgb="FF00009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9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00009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000099"/>
      <name val="Calibri"/>
      <family val="2"/>
    </font>
    <font>
      <b/>
      <sz val="2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00099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22"/>
      <color rgb="FF000099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rgb="FF0000CC"/>
      <name val="Calibri"/>
      <family val="2"/>
    </font>
    <font>
      <b/>
      <sz val="22"/>
      <name val="Calibri"/>
      <family val="2"/>
      <scheme val="minor"/>
    </font>
    <font>
      <sz val="12"/>
      <color rgb="FF0000CC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0000CC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rgb="FF0000CC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99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20"/>
      <color rgb="FF000099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orbel"/>
      <family val="2"/>
      <charset val="1"/>
    </font>
    <font>
      <b/>
      <sz val="11"/>
      <color rgb="FF000099"/>
      <name val="Calibri"/>
      <family val="2"/>
    </font>
    <font>
      <u/>
      <sz val="11"/>
      <color theme="10"/>
      <name val="Calibri"/>
      <family val="2"/>
    </font>
    <font>
      <b/>
      <sz val="9"/>
      <color rgb="FF0000CC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4"/>
      <color rgb="FF0000CC"/>
      <name val="Calibri"/>
      <family val="2"/>
      <scheme val="minor"/>
    </font>
    <font>
      <sz val="9"/>
      <color rgb="FF000000"/>
      <name val="Calibri"/>
      <family val="2"/>
    </font>
    <font>
      <b/>
      <sz val="12"/>
      <color rgb="FF000099"/>
      <name val="Calibri"/>
      <family val="2"/>
    </font>
    <font>
      <sz val="12"/>
      <color rgb="FF000000"/>
      <name val="Calibri"/>
      <family val="2"/>
    </font>
    <font>
      <b/>
      <sz val="12"/>
      <color rgb="FFFF0000"/>
      <name val="Calibri"/>
      <family val="2"/>
    </font>
    <font>
      <b/>
      <i/>
      <sz val="11"/>
      <color rgb="FF000000"/>
      <name val="Calibri"/>
      <family val="2"/>
    </font>
    <font>
      <sz val="9"/>
      <color rgb="FF000099"/>
      <name val="Calibri"/>
      <family val="2"/>
    </font>
    <font>
      <b/>
      <sz val="9"/>
      <color rgb="FF000000"/>
      <name val="Calibri"/>
      <family val="2"/>
    </font>
    <font>
      <b/>
      <sz val="36"/>
      <color theme="1"/>
      <name val="Calibri"/>
      <family val="2"/>
      <scheme val="minor"/>
    </font>
    <font>
      <b/>
      <sz val="16"/>
      <color rgb="FF0000CC"/>
      <name val="Calibri"/>
      <family val="2"/>
      <scheme val="minor"/>
    </font>
    <font>
      <b/>
      <sz val="14"/>
      <color theme="0"/>
      <name val="Calibri"/>
      <family val="2"/>
    </font>
    <font>
      <sz val="8"/>
      <name val="Calibri"/>
      <family val="2"/>
    </font>
    <font>
      <b/>
      <i/>
      <sz val="11"/>
      <name val="Calibri"/>
      <family val="2"/>
    </font>
    <font>
      <b/>
      <i/>
      <sz val="10"/>
      <name val="Calibri"/>
      <family val="2"/>
    </font>
    <font>
      <i/>
      <sz val="11"/>
      <color rgb="FF000000"/>
      <name val="Calibri"/>
      <family val="2"/>
    </font>
    <font>
      <b/>
      <sz val="9"/>
      <color theme="0"/>
      <name val="Calibri"/>
      <family val="2"/>
    </font>
    <font>
      <sz val="10"/>
      <color rgb="FF000099"/>
      <name val="Calibri"/>
      <family val="2"/>
    </font>
    <font>
      <b/>
      <sz val="10"/>
      <color rgb="FF000000"/>
      <name val="Calibri"/>
      <family val="2"/>
    </font>
    <font>
      <b/>
      <sz val="12"/>
      <color theme="0"/>
      <name val="Calibri"/>
      <family val="2"/>
    </font>
    <font>
      <sz val="10"/>
      <color rgb="FFFF0000"/>
      <name val="Calibri"/>
      <family val="2"/>
    </font>
    <font>
      <b/>
      <sz val="18"/>
      <color rgb="FF0000CC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rgb="FFA5002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9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4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000099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sz val="10"/>
      <color rgb="FF0000CC"/>
      <name val="Calibri"/>
      <family val="2"/>
    </font>
    <font>
      <sz val="22"/>
      <color rgb="FF000000"/>
      <name val="Calibri"/>
      <family val="2"/>
    </font>
    <font>
      <b/>
      <sz val="14"/>
      <color rgb="FF000000"/>
      <name val="Corbel"/>
      <family val="2"/>
    </font>
    <font>
      <b/>
      <sz val="11"/>
      <color rgb="FF000000"/>
      <name val="Corbel"/>
      <family val="2"/>
    </font>
    <font>
      <b/>
      <sz val="8"/>
      <name val="Calibri"/>
      <family val="2"/>
    </font>
    <font>
      <b/>
      <sz val="7"/>
      <name val="Calibri"/>
      <family val="2"/>
    </font>
    <font>
      <b/>
      <sz val="10"/>
      <color rgb="FF003399"/>
      <name val="Calibri"/>
      <family val="2"/>
      <scheme val="minor"/>
    </font>
    <font>
      <b/>
      <sz val="12"/>
      <color rgb="FF0000CC"/>
      <name val="Calibri"/>
      <family val="2"/>
    </font>
    <font>
      <b/>
      <sz val="18"/>
      <color theme="0"/>
      <name val="Calibri"/>
      <family val="2"/>
    </font>
    <font>
      <b/>
      <sz val="11"/>
      <color rgb="FF0000CC"/>
      <name val="Calibri"/>
      <family val="2"/>
    </font>
    <font>
      <b/>
      <sz val="8"/>
      <color rgb="FFFF0000"/>
      <name val="Calibri"/>
      <family val="2"/>
    </font>
    <font>
      <sz val="8"/>
      <color rgb="FFFF0000"/>
      <name val="Calibri"/>
      <family val="2"/>
    </font>
    <font>
      <b/>
      <sz val="10"/>
      <color theme="0"/>
      <name val="Calibri"/>
      <family val="2"/>
      <scheme val="minor"/>
    </font>
    <font>
      <b/>
      <sz val="16"/>
      <color theme="1"/>
      <name val="Calibri"/>
      <family val="2"/>
    </font>
    <font>
      <b/>
      <sz val="20"/>
      <name val="Calibri"/>
      <family val="2"/>
      <scheme val="minor"/>
    </font>
    <font>
      <b/>
      <sz val="24"/>
      <name val="Calibri"/>
      <family val="2"/>
      <scheme val="minor"/>
    </font>
    <font>
      <b/>
      <sz val="26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000099"/>
      <name val="Ebrima"/>
    </font>
    <font>
      <b/>
      <i/>
      <sz val="11"/>
      <color rgb="FFFF0000"/>
      <name val="Ebrima"/>
    </font>
    <font>
      <sz val="12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20"/>
      <color theme="0"/>
      <name val="Calibri"/>
      <family val="2"/>
    </font>
    <font>
      <b/>
      <sz val="10"/>
      <color rgb="FF000000"/>
      <name val="Calibri"/>
      <family val="2"/>
      <scheme val="minor"/>
    </font>
    <font>
      <sz val="11"/>
      <color rgb="FF0000CC"/>
      <name val="Arial"/>
      <family val="2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2" tint="-0.499984740745262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theme="9"/>
      </left>
      <right style="thick">
        <color theme="9"/>
      </right>
      <top style="thick">
        <color theme="9"/>
      </top>
      <bottom style="thick">
        <color theme="9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ck">
        <color theme="9"/>
      </top>
      <bottom style="thin">
        <color auto="1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/>
      <right/>
      <top/>
      <bottom style="medium">
        <color auto="1"/>
      </bottom>
      <diagonal/>
    </border>
    <border>
      <left style="medium">
        <color theme="9" tint="-0.24994659260841701"/>
      </left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 style="medium">
        <color theme="9" tint="-0.24994659260841701"/>
      </right>
      <top/>
      <bottom style="medium">
        <color theme="9" tint="-0.24994659260841701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/>
      <diagonal/>
    </border>
    <border>
      <left/>
      <right/>
      <top style="medium">
        <color theme="9" tint="-0.24994659260841701"/>
      </top>
      <bottom/>
      <diagonal/>
    </border>
    <border>
      <left/>
      <right style="medium">
        <color theme="9" tint="-0.24994659260841701"/>
      </right>
      <top style="medium">
        <color theme="9" tint="-0.24994659260841701"/>
      </top>
      <bottom/>
      <diagonal/>
    </border>
    <border>
      <left style="medium">
        <color theme="9" tint="-0.24994659260841701"/>
      </left>
      <right/>
      <top/>
      <bottom style="medium">
        <color theme="9" tint="-0.24994659260841701"/>
      </bottom>
      <diagonal/>
    </border>
    <border>
      <left/>
      <right/>
      <top/>
      <bottom style="medium">
        <color theme="9" tint="-0.24994659260841701"/>
      </bottom>
      <diagonal/>
    </border>
    <border>
      <left/>
      <right style="medium">
        <color theme="9" tint="-0.24994659260841701"/>
      </right>
      <top/>
      <bottom style="medium">
        <color theme="9" tint="-0.24994659260841701"/>
      </bottom>
      <diagonal/>
    </border>
    <border>
      <left style="medium">
        <color theme="9" tint="-0.24994659260841701"/>
      </left>
      <right/>
      <top/>
      <bottom/>
      <diagonal/>
    </border>
    <border>
      <left/>
      <right style="medium">
        <color theme="9" tint="-0.24994659260841701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0.39994506668294322"/>
      </top>
      <bottom/>
      <diagonal/>
    </border>
    <border>
      <left style="thick">
        <color theme="9" tint="-0.499984740745262"/>
      </left>
      <right/>
      <top style="thick">
        <color theme="9" tint="-0.499984740745262"/>
      </top>
      <bottom style="thick">
        <color theme="9" tint="-0.499984740745262"/>
      </bottom>
      <diagonal/>
    </border>
    <border>
      <left/>
      <right/>
      <top style="thick">
        <color theme="9" tint="-0.499984740745262"/>
      </top>
      <bottom style="thick">
        <color theme="9" tint="-0.499984740745262"/>
      </bottom>
      <diagonal/>
    </border>
    <border>
      <left/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medium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/>
      <top style="medium">
        <color theme="9" tint="-0.24994659260841701"/>
      </top>
      <bottom style="medium">
        <color theme="9" tint="-0.24994659260841701"/>
      </bottom>
      <diagonal/>
    </border>
    <border>
      <left/>
      <right/>
      <top style="medium">
        <color theme="9" tint="-0.24994659260841701"/>
      </top>
      <bottom style="medium">
        <color theme="9" tint="-0.24994659260841701"/>
      </bottom>
      <diagonal/>
    </border>
    <border>
      <left/>
      <right style="medium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/>
      <right/>
      <top style="medium">
        <color theme="9" tint="-0.24994659260841701"/>
      </top>
      <bottom style="thin">
        <color auto="1"/>
      </bottom>
      <diagonal/>
    </border>
    <border>
      <left style="medium">
        <color theme="9" tint="-0.24994659260841701"/>
      </left>
      <right style="thin">
        <color auto="1"/>
      </right>
      <top style="thin">
        <color auto="1"/>
      </top>
      <bottom/>
      <diagonal/>
    </border>
    <border>
      <left style="medium">
        <color theme="9" tint="-0.24994659260841701"/>
      </left>
      <right style="thin">
        <color auto="1"/>
      </right>
      <top/>
      <bottom style="thin">
        <color auto="1"/>
      </bottom>
      <diagonal/>
    </border>
    <border>
      <left style="thin">
        <color theme="9" tint="0.39994506668294322"/>
      </left>
      <right style="medium">
        <color theme="9" tint="-0.24994659260841701"/>
      </right>
      <top style="thin">
        <color theme="9" tint="0.39994506668294322"/>
      </top>
      <bottom style="medium">
        <color theme="9" tint="-0.24994659260841701"/>
      </bottom>
      <diagonal/>
    </border>
    <border>
      <left style="thin">
        <color theme="9" tint="-0.499984740745262"/>
      </left>
      <right/>
      <top style="thin">
        <color theme="9" tint="-0.499984740745262"/>
      </top>
      <bottom/>
      <diagonal/>
    </border>
    <border>
      <left/>
      <right/>
      <top style="thin">
        <color theme="9" tint="-0.499984740745262"/>
      </top>
      <bottom/>
      <diagonal/>
    </border>
    <border>
      <left/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/>
      <top/>
      <bottom/>
      <diagonal/>
    </border>
    <border>
      <left/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 style="thin">
        <color theme="9" tint="-0.499984740745262"/>
      </bottom>
      <diagonal/>
    </border>
    <border>
      <left/>
      <right/>
      <top/>
      <bottom style="thin">
        <color theme="9" tint="-0.499984740745262"/>
      </bottom>
      <diagonal/>
    </border>
    <border>
      <left/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n">
        <color auto="1"/>
      </bottom>
      <diagonal/>
    </border>
    <border>
      <left/>
      <right style="thick">
        <color theme="9" tint="-0.24994659260841701"/>
      </right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9" tint="-0.24994659260841701"/>
      </left>
      <right/>
      <top style="thick">
        <color theme="9" tint="-0.24994659260841701"/>
      </top>
      <bottom style="thin">
        <color theme="9" tint="-0.24994659260841701"/>
      </bottom>
      <diagonal/>
    </border>
    <border>
      <left/>
      <right/>
      <top style="thick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ck">
        <color theme="9" tint="-0.24994659260841701"/>
      </top>
      <bottom style="thin">
        <color theme="9" tint="-0.24994659260841701"/>
      </bottom>
      <diagonal/>
    </border>
    <border>
      <left/>
      <right/>
      <top/>
      <bottom style="medium">
        <color theme="0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/>
      </bottom>
      <diagonal/>
    </border>
    <border>
      <left style="thin">
        <color indexed="64"/>
      </left>
      <right style="thin">
        <color indexed="64"/>
      </right>
      <top style="thin">
        <color theme="9"/>
      </top>
      <bottom style="thin">
        <color indexed="64"/>
      </bottom>
      <diagonal/>
    </border>
    <border>
      <left style="thin">
        <color theme="9"/>
      </left>
      <right style="thin">
        <color indexed="64"/>
      </right>
      <top style="thin">
        <color indexed="64"/>
      </top>
      <bottom style="thin">
        <color theme="9"/>
      </bottom>
      <diagonal/>
    </border>
    <border>
      <left style="thin">
        <color theme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119">
    <xf numFmtId="0" fontId="0" fillId="0" borderId="0"/>
    <xf numFmtId="43" fontId="4" fillId="0" borderId="0" applyFont="0" applyFill="0" applyBorder="0" applyAlignment="0" applyProtection="0"/>
    <xf numFmtId="0" fontId="10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8" fillId="0" borderId="0" applyNumberFormat="0" applyFill="0" applyBorder="0" applyAlignment="0" applyProtection="0"/>
    <xf numFmtId="166" fontId="10" fillId="0" borderId="0" applyBorder="0" applyProtection="0"/>
    <xf numFmtId="0" fontId="4" fillId="0" borderId="0"/>
    <xf numFmtId="0" fontId="4" fillId="0" borderId="0"/>
    <xf numFmtId="9" fontId="10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105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1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12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72" fontId="105" fillId="0" borderId="0" applyFont="0" applyFill="0" applyBorder="0" applyAlignment="0" applyProtection="0"/>
    <xf numFmtId="164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" fillId="0" borderId="0"/>
  </cellStyleXfs>
  <cellXfs count="154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2" fillId="11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9" fontId="11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2" fontId="2" fillId="12" borderId="0" xfId="0" applyNumberFormat="1" applyFont="1" applyFill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2" fontId="2" fillId="9" borderId="0" xfId="0" applyNumberFormat="1" applyFont="1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0" fontId="13" fillId="2" borderId="0" xfId="0" applyFont="1" applyFill="1"/>
    <xf numFmtId="14" fontId="0" fillId="2" borderId="0" xfId="0" applyNumberFormat="1" applyFill="1" applyAlignment="1">
      <alignment horizontal="center" vertical="center"/>
    </xf>
    <xf numFmtId="165" fontId="9" fillId="2" borderId="0" xfId="0" applyNumberFormat="1" applyFont="1" applyFill="1" applyAlignment="1">
      <alignment horizontal="center" vertical="center"/>
    </xf>
    <xf numFmtId="0" fontId="7" fillId="2" borderId="0" xfId="0" applyFont="1" applyFill="1"/>
    <xf numFmtId="165" fontId="2" fillId="2" borderId="0" xfId="0" applyNumberFormat="1" applyFont="1" applyFill="1" applyAlignment="1">
      <alignment horizontal="center" vertical="center"/>
    </xf>
    <xf numFmtId="9" fontId="8" fillId="2" borderId="0" xfId="4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0" fillId="13" borderId="0" xfId="0" applyFill="1"/>
    <xf numFmtId="0" fontId="6" fillId="2" borderId="0" xfId="0" applyFont="1" applyFill="1" applyAlignment="1">
      <alignment horizontal="center" vertical="center"/>
    </xf>
    <xf numFmtId="0" fontId="8" fillId="2" borderId="0" xfId="0" applyFont="1" applyFill="1"/>
    <xf numFmtId="0" fontId="6" fillId="2" borderId="5" xfId="0" applyFont="1" applyFill="1" applyBorder="1"/>
    <xf numFmtId="0" fontId="8" fillId="2" borderId="7" xfId="0" applyFont="1" applyFill="1" applyBorder="1"/>
    <xf numFmtId="0" fontId="2" fillId="17" borderId="0" xfId="0" applyFont="1" applyFill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12" fillId="19" borderId="9" xfId="0" applyFont="1" applyFill="1" applyBorder="1" applyAlignment="1">
      <alignment horizontal="center" vertical="center"/>
    </xf>
    <xf numFmtId="0" fontId="11" fillId="19" borderId="9" xfId="0" applyFont="1" applyFill="1" applyBorder="1" applyAlignment="1">
      <alignment horizontal="center" vertical="center"/>
    </xf>
    <xf numFmtId="0" fontId="12" fillId="19" borderId="10" xfId="0" applyFont="1" applyFill="1" applyBorder="1" applyAlignment="1">
      <alignment horizontal="center" vertical="center"/>
    </xf>
    <xf numFmtId="0" fontId="8" fillId="19" borderId="1" xfId="0" applyFont="1" applyFill="1" applyBorder="1" applyAlignment="1">
      <alignment horizontal="center" vertical="center"/>
    </xf>
    <xf numFmtId="0" fontId="8" fillId="19" borderId="14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horizontal="left"/>
    </xf>
    <xf numFmtId="0" fontId="27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/>
    </xf>
    <xf numFmtId="0" fontId="27" fillId="2" borderId="0" xfId="0" applyFont="1" applyFill="1"/>
    <xf numFmtId="0" fontId="27" fillId="2" borderId="0" xfId="0" applyFont="1" applyFill="1" applyAlignment="1">
      <alignment horizontal="left" vertical="center" wrapText="1"/>
    </xf>
    <xf numFmtId="0" fontId="31" fillId="12" borderId="0" xfId="0" applyFont="1" applyFill="1" applyAlignment="1">
      <alignment horizontal="center" vertical="center"/>
    </xf>
    <xf numFmtId="0" fontId="32" fillId="2" borderId="4" xfId="0" applyFont="1" applyFill="1" applyBorder="1" applyAlignment="1">
      <alignment horizontal="center"/>
    </xf>
    <xf numFmtId="2" fontId="33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3" fillId="2" borderId="0" xfId="0" applyFont="1" applyFill="1" applyAlignment="1">
      <alignment horizontal="center" vertical="center"/>
    </xf>
    <xf numFmtId="2" fontId="6" fillId="2" borderId="0" xfId="0" applyNumberFormat="1" applyFont="1" applyFill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1" borderId="13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0" fontId="9" fillId="21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/>
    </xf>
    <xf numFmtId="0" fontId="6" fillId="12" borderId="0" xfId="0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43" fontId="8" fillId="2" borderId="0" xfId="1" applyFont="1" applyFill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/>
    </xf>
    <xf numFmtId="165" fontId="8" fillId="2" borderId="4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7" fillId="4" borderId="12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165" fontId="37" fillId="21" borderId="0" xfId="0" applyNumberFormat="1" applyFont="1" applyFill="1" applyAlignment="1">
      <alignment horizontal="center" vertical="center"/>
    </xf>
    <xf numFmtId="165" fontId="11" fillId="4" borderId="0" xfId="0" applyNumberFormat="1" applyFont="1" applyFill="1" applyAlignment="1">
      <alignment horizontal="center" vertical="center"/>
    </xf>
    <xf numFmtId="165" fontId="12" fillId="4" borderId="0" xfId="0" applyNumberFormat="1" applyFont="1" applyFill="1" applyAlignment="1">
      <alignment horizontal="center" vertical="center"/>
    </xf>
    <xf numFmtId="165" fontId="38" fillId="2" borderId="4" xfId="0" applyNumberFormat="1" applyFont="1" applyFill="1" applyBorder="1" applyAlignment="1">
      <alignment horizontal="center" vertical="center"/>
    </xf>
    <xf numFmtId="165" fontId="35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2" fillId="19" borderId="8" xfId="0" applyFont="1" applyFill="1" applyBorder="1" applyAlignment="1">
      <alignment horizontal="center" vertical="center"/>
    </xf>
    <xf numFmtId="0" fontId="8" fillId="19" borderId="13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0" fillId="9" borderId="0" xfId="0" applyFill="1"/>
    <xf numFmtId="0" fontId="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165" fontId="2" fillId="2" borderId="1" xfId="0" applyNumberFormat="1" applyFont="1" applyFill="1" applyBorder="1" applyAlignment="1">
      <alignment horizontal="center" vertical="center"/>
    </xf>
    <xf numFmtId="165" fontId="2" fillId="2" borderId="1" xfId="1" applyNumberFormat="1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0" fillId="9" borderId="0" xfId="0" applyFill="1" applyAlignment="1">
      <alignment horizontal="center"/>
    </xf>
    <xf numFmtId="0" fontId="2" fillId="12" borderId="0" xfId="0" applyFont="1" applyFill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center"/>
    </xf>
    <xf numFmtId="0" fontId="3" fillId="12" borderId="0" xfId="0" applyFont="1" applyFill="1" applyAlignment="1">
      <alignment horizontal="center" vertical="center"/>
    </xf>
    <xf numFmtId="0" fontId="2" fillId="12" borderId="0" xfId="0" applyFont="1" applyFill="1" applyAlignment="1">
      <alignment vertical="center" wrapText="1"/>
    </xf>
    <xf numFmtId="0" fontId="39" fillId="2" borderId="0" xfId="0" applyFont="1" applyFill="1"/>
    <xf numFmtId="0" fontId="4" fillId="2" borderId="0" xfId="3" applyFill="1" applyAlignment="1">
      <alignment horizontal="left" vertical="center" wrapText="1"/>
    </xf>
    <xf numFmtId="0" fontId="4" fillId="2" borderId="0" xfId="3" applyFill="1" applyAlignment="1">
      <alignment horizontal="left" vertical="center"/>
    </xf>
    <xf numFmtId="165" fontId="6" fillId="2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 vertical="center"/>
    </xf>
    <xf numFmtId="0" fontId="20" fillId="5" borderId="11" xfId="0" applyFont="1" applyFill="1" applyBorder="1" applyAlignment="1">
      <alignment horizontal="center" vertical="center"/>
    </xf>
    <xf numFmtId="0" fontId="33" fillId="19" borderId="14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 wrapText="1"/>
    </xf>
    <xf numFmtId="2" fontId="8" fillId="2" borderId="0" xfId="4" applyNumberFormat="1" applyFont="1" applyFill="1" applyAlignment="1">
      <alignment horizontal="center" vertical="center"/>
    </xf>
    <xf numFmtId="2" fontId="6" fillId="13" borderId="5" xfId="4" applyNumberFormat="1" applyFont="1" applyFill="1" applyBorder="1" applyAlignment="1">
      <alignment horizontal="center" vertical="center"/>
    </xf>
    <xf numFmtId="2" fontId="6" fillId="13" borderId="7" xfId="4" applyNumberFormat="1" applyFont="1" applyFill="1" applyBorder="1" applyAlignment="1">
      <alignment horizontal="center" vertical="center"/>
    </xf>
    <xf numFmtId="0" fontId="0" fillId="3" borderId="0" xfId="0" applyFill="1"/>
    <xf numFmtId="0" fontId="43" fillId="3" borderId="18" xfId="0" applyFont="1" applyFill="1" applyBorder="1" applyAlignment="1">
      <alignment horizontal="center" vertical="center"/>
    </xf>
    <xf numFmtId="2" fontId="6" fillId="2" borderId="0" xfId="0" applyNumberFormat="1" applyFont="1" applyFill="1" applyAlignment="1">
      <alignment horizontal="left" vertical="center"/>
    </xf>
    <xf numFmtId="2" fontId="2" fillId="2" borderId="0" xfId="0" applyNumberFormat="1" applyFont="1" applyFill="1" applyAlignment="1">
      <alignment horizontal="left" vertical="center"/>
    </xf>
    <xf numFmtId="2" fontId="2" fillId="2" borderId="0" xfId="0" applyNumberFormat="1" applyFont="1" applyFill="1" applyAlignment="1">
      <alignment vertical="center"/>
    </xf>
    <xf numFmtId="0" fontId="2" fillId="13" borderId="0" xfId="0" applyFont="1" applyFill="1" applyAlignment="1">
      <alignment horizontal="center" vertical="center" wrapText="1"/>
    </xf>
    <xf numFmtId="165" fontId="6" fillId="2" borderId="1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2" fontId="2" fillId="3" borderId="0" xfId="0" applyNumberFormat="1" applyFont="1" applyFill="1" applyAlignment="1">
      <alignment horizontal="center" vertical="center"/>
    </xf>
    <xf numFmtId="2" fontId="8" fillId="3" borderId="0" xfId="4" applyNumberFormat="1" applyFont="1" applyFill="1" applyAlignment="1">
      <alignment horizontal="center" vertical="center"/>
    </xf>
    <xf numFmtId="9" fontId="2" fillId="2" borderId="0" xfId="4" applyFont="1" applyFill="1" applyAlignment="1">
      <alignment horizontal="center" vertical="center"/>
    </xf>
    <xf numFmtId="9" fontId="2" fillId="2" borderId="4" xfId="0" applyNumberFormat="1" applyFont="1" applyFill="1" applyBorder="1" applyAlignment="1">
      <alignment horizontal="center" vertical="center"/>
    </xf>
    <xf numFmtId="0" fontId="41" fillId="19" borderId="13" xfId="0" applyFont="1" applyFill="1" applyBorder="1" applyAlignment="1">
      <alignment horizontal="center" vertical="center"/>
    </xf>
    <xf numFmtId="0" fontId="41" fillId="19" borderId="1" xfId="0" applyFont="1" applyFill="1" applyBorder="1" applyAlignment="1">
      <alignment horizontal="center" vertical="center"/>
    </xf>
    <xf numFmtId="0" fontId="41" fillId="19" borderId="14" xfId="0" applyFont="1" applyFill="1" applyBorder="1" applyAlignment="1">
      <alignment horizontal="center" vertical="center"/>
    </xf>
    <xf numFmtId="10" fontId="2" fillId="2" borderId="0" xfId="4" applyNumberFormat="1" applyFont="1" applyFill="1" applyAlignment="1">
      <alignment horizontal="center" vertical="center"/>
    </xf>
    <xf numFmtId="9" fontId="35" fillId="2" borderId="1" xfId="4" applyFont="1" applyFill="1" applyBorder="1" applyAlignment="1">
      <alignment horizontal="center" vertical="center"/>
    </xf>
    <xf numFmtId="9" fontId="38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10" fontId="2" fillId="13" borderId="5" xfId="4" applyNumberFormat="1" applyFont="1" applyFill="1" applyBorder="1" applyAlignment="1">
      <alignment horizontal="center" vertical="center"/>
    </xf>
    <xf numFmtId="10" fontId="2" fillId="13" borderId="6" xfId="4" applyNumberFormat="1" applyFont="1" applyFill="1" applyBorder="1" applyAlignment="1">
      <alignment horizontal="center" vertical="center"/>
    </xf>
    <xf numFmtId="10" fontId="2" fillId="13" borderId="7" xfId="4" applyNumberFormat="1" applyFont="1" applyFill="1" applyBorder="1" applyAlignment="1">
      <alignment horizontal="center" vertical="center"/>
    </xf>
    <xf numFmtId="9" fontId="2" fillId="2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0" fontId="45" fillId="2" borderId="1" xfId="0" applyFont="1" applyFill="1" applyBorder="1" applyAlignment="1">
      <alignment horizontal="left"/>
    </xf>
    <xf numFmtId="0" fontId="38" fillId="2" borderId="1" xfId="0" applyFont="1" applyFill="1" applyBorder="1" applyAlignment="1">
      <alignment horizontal="center" vertical="center" wrapText="1"/>
    </xf>
    <xf numFmtId="0" fontId="38" fillId="2" borderId="0" xfId="0" applyFont="1" applyFill="1" applyAlignment="1">
      <alignment horizontal="center" vertical="center" wrapText="1"/>
    </xf>
    <xf numFmtId="10" fontId="2" fillId="13" borderId="4" xfId="4" applyNumberFormat="1" applyFont="1" applyFill="1" applyBorder="1" applyAlignment="1">
      <alignment horizontal="center" vertical="center"/>
    </xf>
    <xf numFmtId="0" fontId="2" fillId="11" borderId="0" xfId="0" applyFont="1" applyFill="1" applyAlignment="1">
      <alignment vertical="center" wrapText="1"/>
    </xf>
    <xf numFmtId="0" fontId="0" fillId="11" borderId="0" xfId="0" applyFill="1"/>
    <xf numFmtId="9" fontId="8" fillId="2" borderId="0" xfId="4" applyFont="1" applyFill="1" applyAlignment="1">
      <alignment horizontal="center" vertical="center" wrapText="1"/>
    </xf>
    <xf numFmtId="0" fontId="11" fillId="2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3" fillId="2" borderId="0" xfId="0" applyFont="1" applyFill="1" applyAlignment="1">
      <alignment horizontal="left" vertical="center" wrapText="1"/>
    </xf>
    <xf numFmtId="0" fontId="45" fillId="2" borderId="0" xfId="0" applyFont="1" applyFill="1" applyAlignment="1">
      <alignment horizontal="left"/>
    </xf>
    <xf numFmtId="0" fontId="45" fillId="2" borderId="0" xfId="0" applyFont="1" applyFill="1" applyAlignment="1">
      <alignment horizontal="left" vertical="center"/>
    </xf>
    <xf numFmtId="0" fontId="45" fillId="14" borderId="0" xfId="0" applyFont="1" applyFill="1" applyAlignment="1">
      <alignment horizontal="left" vertical="center"/>
    </xf>
    <xf numFmtId="0" fontId="45" fillId="2" borderId="0" xfId="0" applyFont="1" applyFill="1"/>
    <xf numFmtId="0" fontId="45" fillId="2" borderId="0" xfId="0" applyFont="1" applyFill="1" applyAlignment="1">
      <alignment vertical="center"/>
    </xf>
    <xf numFmtId="0" fontId="23" fillId="2" borderId="0" xfId="0" applyFont="1" applyFill="1"/>
    <xf numFmtId="0" fontId="45" fillId="2" borderId="0" xfId="0" applyFont="1" applyFill="1" applyAlignment="1">
      <alignment horizontal="left" vertical="center" wrapText="1"/>
    </xf>
    <xf numFmtId="0" fontId="47" fillId="2" borderId="0" xfId="0" applyFont="1" applyFill="1"/>
    <xf numFmtId="0" fontId="23" fillId="2" borderId="0" xfId="3" applyFont="1" applyFill="1" applyAlignment="1">
      <alignment horizontal="left" vertical="center" wrapText="1"/>
    </xf>
    <xf numFmtId="0" fontId="23" fillId="2" borderId="0" xfId="3" applyFont="1" applyFill="1" applyAlignment="1">
      <alignment horizontal="left" vertical="center"/>
    </xf>
    <xf numFmtId="0" fontId="12" fillId="19" borderId="5" xfId="0" applyFont="1" applyFill="1" applyBorder="1" applyAlignment="1">
      <alignment horizontal="center" vertical="center"/>
    </xf>
    <xf numFmtId="0" fontId="33" fillId="19" borderId="7" xfId="0" applyFont="1" applyFill="1" applyBorder="1" applyAlignment="1">
      <alignment horizontal="center" vertical="center"/>
    </xf>
    <xf numFmtId="0" fontId="11" fillId="19" borderId="5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27" fillId="2" borderId="0" xfId="0" applyFont="1" applyFill="1" applyAlignment="1">
      <alignment horizontal="center" vertical="center" wrapText="1"/>
    </xf>
    <xf numFmtId="0" fontId="49" fillId="2" borderId="1" xfId="0" applyFont="1" applyFill="1" applyBorder="1"/>
    <xf numFmtId="0" fontId="49" fillId="2" borderId="0" xfId="0" applyFont="1" applyFill="1"/>
    <xf numFmtId="0" fontId="0" fillId="2" borderId="0" xfId="3" applyFont="1" applyFill="1" applyAlignment="1">
      <alignment horizontal="left" vertical="center" wrapText="1"/>
    </xf>
    <xf numFmtId="0" fontId="0" fillId="2" borderId="0" xfId="3" applyFont="1" applyFill="1" applyAlignment="1">
      <alignment horizontal="left" vertical="center"/>
    </xf>
    <xf numFmtId="0" fontId="0" fillId="2" borderId="0" xfId="3" applyFont="1" applyFill="1" applyAlignment="1">
      <alignment horizontal="center" vertical="center" wrapText="1"/>
    </xf>
    <xf numFmtId="0" fontId="0" fillId="2" borderId="0" xfId="3" applyFont="1" applyFill="1" applyAlignment="1">
      <alignment horizontal="center" vertical="center"/>
    </xf>
    <xf numFmtId="0" fontId="49" fillId="2" borderId="1" xfId="0" applyFont="1" applyFill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/>
    </xf>
    <xf numFmtId="0" fontId="49" fillId="2" borderId="1" xfId="0" applyFont="1" applyFill="1" applyBorder="1" applyAlignment="1">
      <alignment horizontal="left"/>
    </xf>
    <xf numFmtId="0" fontId="39" fillId="2" borderId="0" xfId="0" applyFont="1" applyFill="1" applyAlignment="1">
      <alignment horizontal="left"/>
    </xf>
    <xf numFmtId="0" fontId="39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0" fontId="4" fillId="2" borderId="0" xfId="3" applyFill="1" applyAlignment="1">
      <alignment horizontal="center" vertical="center" wrapText="1"/>
    </xf>
    <xf numFmtId="0" fontId="4" fillId="2" borderId="0" xfId="3" applyFill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left"/>
    </xf>
    <xf numFmtId="0" fontId="50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top"/>
    </xf>
    <xf numFmtId="0" fontId="32" fillId="2" borderId="0" xfId="0" applyFont="1" applyFill="1" applyAlignment="1">
      <alignment horizontal="left" vertical="top"/>
    </xf>
    <xf numFmtId="43" fontId="0" fillId="2" borderId="0" xfId="1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43" fontId="0" fillId="12" borderId="0" xfId="1" applyFont="1" applyFill="1" applyAlignment="1">
      <alignment horizontal="center" vertical="center"/>
    </xf>
    <xf numFmtId="9" fontId="0" fillId="2" borderId="0" xfId="4" applyFont="1" applyFill="1" applyAlignment="1">
      <alignment horizontal="center" vertical="center"/>
    </xf>
    <xf numFmtId="9" fontId="0" fillId="11" borderId="0" xfId="4" applyFont="1" applyFill="1" applyAlignment="1">
      <alignment horizontal="center" vertical="center"/>
    </xf>
    <xf numFmtId="43" fontId="2" fillId="2" borderId="0" xfId="0" applyNumberFormat="1" applyFont="1" applyFill="1" applyAlignment="1">
      <alignment horizontal="center" vertical="center"/>
    </xf>
    <xf numFmtId="43" fontId="2" fillId="12" borderId="0" xfId="1" applyFont="1" applyFill="1" applyAlignment="1">
      <alignment horizontal="center" vertical="center"/>
    </xf>
    <xf numFmtId="0" fontId="33" fillId="2" borderId="2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indent="3"/>
    </xf>
    <xf numFmtId="0" fontId="52" fillId="2" borderId="0" xfId="0" applyFont="1" applyFill="1" applyAlignment="1">
      <alignment horizontal="left" indent="4"/>
    </xf>
    <xf numFmtId="0" fontId="52" fillId="2" borderId="0" xfId="0" applyFont="1" applyFill="1" applyAlignment="1">
      <alignment horizontal="left" indent="6"/>
    </xf>
    <xf numFmtId="0" fontId="8" fillId="2" borderId="0" xfId="0" applyFont="1" applyFill="1" applyAlignment="1">
      <alignment horizontal="left" indent="1"/>
    </xf>
    <xf numFmtId="0" fontId="3" fillId="2" borderId="0" xfId="0" applyFont="1" applyFill="1"/>
    <xf numFmtId="0" fontId="54" fillId="2" borderId="0" xfId="0" applyFont="1" applyFill="1"/>
    <xf numFmtId="0" fontId="53" fillId="2" borderId="0" xfId="0" applyFont="1" applyFill="1" applyAlignment="1">
      <alignment horizontal="center" vertical="center"/>
    </xf>
    <xf numFmtId="0" fontId="2" fillId="25" borderId="0" xfId="0" applyFont="1" applyFill="1" applyAlignment="1">
      <alignment horizontal="left" indent="3"/>
    </xf>
    <xf numFmtId="0" fontId="0" fillId="25" borderId="0" xfId="0" applyFill="1"/>
    <xf numFmtId="0" fontId="53" fillId="26" borderId="0" xfId="0" applyFont="1" applyFill="1" applyAlignment="1">
      <alignment horizontal="center" vertical="center"/>
    </xf>
    <xf numFmtId="43" fontId="0" fillId="2" borderId="0" xfId="1" applyFont="1" applyFill="1"/>
    <xf numFmtId="43" fontId="2" fillId="3" borderId="0" xfId="1" applyFont="1" applyFill="1" applyAlignment="1">
      <alignment horizontal="center" vertical="center"/>
    </xf>
    <xf numFmtId="2" fontId="0" fillId="2" borderId="0" xfId="1" applyNumberFormat="1" applyFont="1" applyFill="1" applyAlignment="1">
      <alignment horizontal="center" vertical="center"/>
    </xf>
    <xf numFmtId="43" fontId="0" fillId="13" borderId="0" xfId="1" applyFont="1" applyFill="1" applyAlignment="1">
      <alignment horizontal="center" vertical="center"/>
    </xf>
    <xf numFmtId="43" fontId="0" fillId="25" borderId="0" xfId="1" applyFont="1" applyFill="1" applyAlignment="1">
      <alignment horizontal="center" vertical="center"/>
    </xf>
    <xf numFmtId="43" fontId="2" fillId="25" borderId="0" xfId="1" applyFont="1" applyFill="1" applyAlignment="1">
      <alignment horizontal="center" vertical="center"/>
    </xf>
    <xf numFmtId="2" fontId="2" fillId="2" borderId="0" xfId="1" applyNumberFormat="1" applyFont="1" applyFill="1" applyAlignment="1">
      <alignment horizontal="center" vertical="center"/>
    </xf>
    <xf numFmtId="2" fontId="23" fillId="2" borderId="0" xfId="1" applyNumberFormat="1" applyFont="1" applyFill="1" applyAlignment="1">
      <alignment horizontal="center" vertical="center"/>
    </xf>
    <xf numFmtId="0" fontId="6" fillId="2" borderId="0" xfId="0" applyFont="1" applyFill="1"/>
    <xf numFmtId="2" fontId="0" fillId="2" borderId="0" xfId="1" applyNumberFormat="1" applyFont="1" applyFill="1" applyAlignment="1">
      <alignment horizontal="center" vertical="center" wrapText="1"/>
    </xf>
    <xf numFmtId="0" fontId="55" fillId="2" borderId="0" xfId="1" applyNumberFormat="1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/>
    </xf>
    <xf numFmtId="0" fontId="41" fillId="2" borderId="0" xfId="1" applyNumberFormat="1" applyFont="1" applyFill="1" applyAlignment="1">
      <alignment horizontal="center" vertical="center" wrapText="1"/>
    </xf>
    <xf numFmtId="2" fontId="38" fillId="2" borderId="0" xfId="1" applyNumberFormat="1" applyFont="1" applyFill="1" applyAlignment="1">
      <alignment horizontal="center" vertical="center"/>
    </xf>
    <xf numFmtId="9" fontId="44" fillId="2" borderId="0" xfId="4" applyFont="1" applyFill="1" applyAlignment="1">
      <alignment horizontal="center" vertical="center"/>
    </xf>
    <xf numFmtId="9" fontId="38" fillId="2" borderId="0" xfId="4" applyFont="1" applyFill="1" applyAlignment="1">
      <alignment horizontal="center" vertical="center" wrapText="1"/>
    </xf>
    <xf numFmtId="9" fontId="38" fillId="2" borderId="0" xfId="4" applyFont="1" applyFill="1" applyAlignment="1">
      <alignment horizontal="center" vertical="center"/>
    </xf>
    <xf numFmtId="9" fontId="41" fillId="2" borderId="0" xfId="4" applyFont="1" applyFill="1" applyAlignment="1">
      <alignment horizontal="center" vertical="center" wrapText="1"/>
    </xf>
    <xf numFmtId="9" fontId="38" fillId="15" borderId="0" xfId="4" applyFont="1" applyFill="1" applyAlignment="1">
      <alignment horizontal="center" vertical="center"/>
    </xf>
    <xf numFmtId="0" fontId="41" fillId="17" borderId="0" xfId="1" applyNumberFormat="1" applyFont="1" applyFill="1" applyAlignment="1">
      <alignment horizontal="center" vertical="center" wrapText="1"/>
    </xf>
    <xf numFmtId="2" fontId="2" fillId="17" borderId="0" xfId="0" applyNumberFormat="1" applyFont="1" applyFill="1" applyAlignment="1">
      <alignment horizontal="center" vertical="center"/>
    </xf>
    <xf numFmtId="2" fontId="38" fillId="17" borderId="0" xfId="1" applyNumberFormat="1" applyFont="1" applyFill="1" applyAlignment="1">
      <alignment horizontal="center" vertical="center"/>
    </xf>
    <xf numFmtId="4" fontId="0" fillId="2" borderId="0" xfId="1" applyNumberFormat="1" applyFont="1" applyFill="1" applyAlignment="1">
      <alignment horizontal="center" vertical="center"/>
    </xf>
    <xf numFmtId="4" fontId="23" fillId="2" borderId="0" xfId="1" applyNumberFormat="1" applyFont="1" applyFill="1" applyAlignment="1">
      <alignment horizontal="center" vertical="center"/>
    </xf>
    <xf numFmtId="4" fontId="0" fillId="2" borderId="0" xfId="1" applyNumberFormat="1" applyFont="1" applyFill="1"/>
    <xf numFmtId="4" fontId="2" fillId="25" borderId="0" xfId="1" applyNumberFormat="1" applyFont="1" applyFill="1" applyAlignment="1">
      <alignment horizontal="center" vertical="center"/>
    </xf>
    <xf numFmtId="4" fontId="4" fillId="2" borderId="0" xfId="1" applyNumberFormat="1" applyFill="1" applyAlignment="1">
      <alignment horizontal="center" vertical="center"/>
    </xf>
    <xf numFmtId="4" fontId="38" fillId="2" borderId="0" xfId="1" applyNumberFormat="1" applyFont="1" applyFill="1" applyAlignment="1">
      <alignment horizontal="center" vertical="center" wrapText="1"/>
    </xf>
    <xf numFmtId="4" fontId="38" fillId="2" borderId="0" xfId="1" applyNumberFormat="1" applyFont="1" applyFill="1" applyAlignment="1">
      <alignment horizontal="center" vertical="center"/>
    </xf>
    <xf numFmtId="4" fontId="38" fillId="15" borderId="0" xfId="1" applyNumberFormat="1" applyFont="1" applyFill="1" applyAlignment="1">
      <alignment horizontal="center" vertical="center"/>
    </xf>
    <xf numFmtId="4" fontId="2" fillId="17" borderId="0" xfId="1" applyNumberFormat="1" applyFont="1" applyFill="1" applyAlignment="1">
      <alignment horizontal="center" vertical="center"/>
    </xf>
    <xf numFmtId="2" fontId="6" fillId="2" borderId="0" xfId="1" applyNumberFormat="1" applyFont="1" applyFill="1" applyAlignment="1">
      <alignment horizontal="center" vertical="center"/>
    </xf>
    <xf numFmtId="4" fontId="56" fillId="2" borderId="0" xfId="1" applyNumberFormat="1" applyFont="1" applyFill="1" applyAlignment="1">
      <alignment horizontal="center" vertical="center" wrapText="1"/>
    </xf>
    <xf numFmtId="9" fontId="38" fillId="25" borderId="0" xfId="4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165" fontId="57" fillId="2" borderId="0" xfId="0" applyNumberFormat="1" applyFont="1" applyFill="1" applyAlignment="1">
      <alignment horizontal="center" vertical="center"/>
    </xf>
    <xf numFmtId="165" fontId="57" fillId="21" borderId="0" xfId="0" applyNumberFormat="1" applyFont="1" applyFill="1" applyAlignment="1">
      <alignment horizontal="center" vertical="center"/>
    </xf>
    <xf numFmtId="165" fontId="35" fillId="2" borderId="13" xfId="0" applyNumberFormat="1" applyFont="1" applyFill="1" applyBorder="1" applyAlignment="1">
      <alignment horizontal="center" vertical="center"/>
    </xf>
    <xf numFmtId="14" fontId="42" fillId="21" borderId="8" xfId="0" applyNumberFormat="1" applyFont="1" applyFill="1" applyBorder="1"/>
    <xf numFmtId="14" fontId="42" fillId="21" borderId="9" xfId="0" applyNumberFormat="1" applyFont="1" applyFill="1" applyBorder="1" applyAlignment="1">
      <alignment horizontal="center" vertical="center"/>
    </xf>
    <xf numFmtId="0" fontId="62" fillId="21" borderId="9" xfId="0" applyFont="1" applyFill="1" applyBorder="1" applyAlignment="1">
      <alignment horizontal="center" vertical="center"/>
    </xf>
    <xf numFmtId="0" fontId="62" fillId="21" borderId="10" xfId="0" applyFont="1" applyFill="1" applyBorder="1" applyAlignment="1">
      <alignment horizontal="center" vertical="center"/>
    </xf>
    <xf numFmtId="14" fontId="62" fillId="21" borderId="13" xfId="0" applyNumberFormat="1" applyFont="1" applyFill="1" applyBorder="1"/>
    <xf numFmtId="14" fontId="62" fillId="21" borderId="1" xfId="0" applyNumberFormat="1" applyFont="1" applyFill="1" applyBorder="1" applyAlignment="1">
      <alignment horizontal="center" vertical="center"/>
    </xf>
    <xf numFmtId="0" fontId="62" fillId="21" borderId="1" xfId="0" applyFont="1" applyFill="1" applyBorder="1" applyAlignment="1">
      <alignment horizontal="center" vertical="center"/>
    </xf>
    <xf numFmtId="0" fontId="62" fillId="21" borderId="14" xfId="0" applyFont="1" applyFill="1" applyBorder="1" applyAlignment="1">
      <alignment horizontal="center" vertical="center"/>
    </xf>
    <xf numFmtId="4" fontId="36" fillId="21" borderId="13" xfId="1" applyNumberFormat="1" applyFont="1" applyFill="1" applyBorder="1" applyAlignment="1">
      <alignment horizontal="center" vertical="center"/>
    </xf>
    <xf numFmtId="4" fontId="36" fillId="21" borderId="14" xfId="1" applyNumberFormat="1" applyFont="1" applyFill="1" applyBorder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14" fontId="20" fillId="2" borderId="23" xfId="8" applyNumberFormat="1" applyFont="1" applyFill="1" applyBorder="1" applyAlignment="1">
      <alignment horizontal="center" vertical="center"/>
    </xf>
    <xf numFmtId="0" fontId="15" fillId="2" borderId="23" xfId="2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1" fontId="63" fillId="2" borderId="23" xfId="6" applyNumberFormat="1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20" fillId="2" borderId="23" xfId="8" applyFont="1" applyFill="1" applyBorder="1" applyAlignment="1">
      <alignment vertical="center" wrapText="1"/>
    </xf>
    <xf numFmtId="0" fontId="20" fillId="2" borderId="23" xfId="8" applyFont="1" applyFill="1" applyBorder="1" applyAlignment="1">
      <alignment horizontal="center" vertical="center" wrapText="1"/>
    </xf>
    <xf numFmtId="49" fontId="59" fillId="2" borderId="23" xfId="8" applyNumberFormat="1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/>
    </xf>
    <xf numFmtId="165" fontId="61" fillId="2" borderId="23" xfId="8" applyNumberFormat="1" applyFont="1" applyFill="1" applyBorder="1" applyAlignment="1">
      <alignment horizontal="center" vertical="center"/>
    </xf>
    <xf numFmtId="165" fontId="21" fillId="2" borderId="23" xfId="8" applyNumberFormat="1" applyFont="1" applyFill="1" applyBorder="1" applyAlignment="1">
      <alignment horizontal="center" vertical="center"/>
    </xf>
    <xf numFmtId="165" fontId="20" fillId="2" borderId="23" xfId="0" applyNumberFormat="1" applyFont="1" applyFill="1" applyBorder="1" applyAlignment="1">
      <alignment horizontal="center" vertical="center"/>
    </xf>
    <xf numFmtId="0" fontId="21" fillId="2" borderId="23" xfId="8" applyFont="1" applyFill="1" applyBorder="1" applyAlignment="1">
      <alignment horizontal="center" vertical="center" wrapText="1"/>
    </xf>
    <xf numFmtId="165" fontId="20" fillId="2" borderId="23" xfId="5" applyNumberFormat="1" applyFont="1" applyFill="1" applyBorder="1" applyAlignment="1" applyProtection="1">
      <alignment horizontal="center" vertical="center" wrapText="1"/>
      <protection locked="0"/>
    </xf>
    <xf numFmtId="165" fontId="21" fillId="2" borderId="23" xfId="5" applyNumberFormat="1" applyFont="1" applyFill="1" applyBorder="1" applyAlignment="1" applyProtection="1">
      <alignment horizontal="center" vertical="center" wrapText="1"/>
      <protection locked="0"/>
    </xf>
    <xf numFmtId="165" fontId="20" fillId="2" borderId="23" xfId="6" applyNumberFormat="1" applyFont="1" applyFill="1" applyBorder="1" applyAlignment="1">
      <alignment horizontal="center" vertical="center" wrapText="1"/>
    </xf>
    <xf numFmtId="14" fontId="20" fillId="2" borderId="23" xfId="8" applyNumberFormat="1" applyFont="1" applyFill="1" applyBorder="1" applyAlignment="1">
      <alignment vertical="center"/>
    </xf>
    <xf numFmtId="14" fontId="20" fillId="2" borderId="23" xfId="8" applyNumberFormat="1" applyFont="1" applyFill="1" applyBorder="1" applyAlignment="1">
      <alignment vertical="center" wrapText="1"/>
    </xf>
    <xf numFmtId="14" fontId="20" fillId="2" borderId="23" xfId="6" applyNumberFormat="1" applyFont="1" applyFill="1" applyBorder="1" applyAlignment="1">
      <alignment horizontal="center" vertical="center"/>
    </xf>
    <xf numFmtId="0" fontId="20" fillId="2" borderId="23" xfId="9" applyFont="1" applyFill="1" applyBorder="1" applyAlignment="1">
      <alignment vertical="center"/>
    </xf>
    <xf numFmtId="14" fontId="20" fillId="2" borderId="23" xfId="9" applyNumberFormat="1" applyFont="1" applyFill="1" applyBorder="1" applyAlignment="1">
      <alignment vertical="center" wrapText="1"/>
    </xf>
    <xf numFmtId="165" fontId="21" fillId="2" borderId="23" xfId="9" applyNumberFormat="1" applyFont="1" applyFill="1" applyBorder="1" applyAlignment="1">
      <alignment horizontal="center" vertical="center"/>
    </xf>
    <xf numFmtId="14" fontId="20" fillId="2" borderId="23" xfId="9" applyNumberFormat="1" applyFont="1" applyFill="1" applyBorder="1" applyAlignment="1">
      <alignment vertical="center"/>
    </xf>
    <xf numFmtId="14" fontId="20" fillId="2" borderId="23" xfId="9" applyNumberFormat="1" applyFont="1" applyFill="1" applyBorder="1" applyAlignment="1">
      <alignment horizontal="left" vertical="center" wrapText="1"/>
    </xf>
    <xf numFmtId="0" fontId="20" fillId="2" borderId="23" xfId="9" applyFont="1" applyFill="1" applyBorder="1" applyAlignment="1">
      <alignment vertical="center" wrapText="1"/>
    </xf>
    <xf numFmtId="14" fontId="20" fillId="2" borderId="23" xfId="6" applyNumberFormat="1" applyFont="1" applyFill="1" applyBorder="1" applyAlignment="1" applyProtection="1">
      <alignment horizontal="center" vertical="center"/>
      <protection locked="0"/>
    </xf>
    <xf numFmtId="1" fontId="20" fillId="2" borderId="23" xfId="6" applyNumberFormat="1" applyFont="1" applyFill="1" applyBorder="1" applyAlignment="1" applyProtection="1">
      <alignment vertical="center"/>
      <protection locked="0"/>
    </xf>
    <xf numFmtId="1" fontId="20" fillId="2" borderId="23" xfId="6" applyNumberFormat="1" applyFont="1" applyFill="1" applyBorder="1" applyAlignment="1" applyProtection="1">
      <alignment vertical="center" wrapText="1"/>
      <protection locked="0"/>
    </xf>
    <xf numFmtId="49" fontId="14" fillId="2" borderId="23" xfId="6" applyNumberFormat="1" applyFont="1" applyFill="1" applyBorder="1" applyAlignment="1" applyProtection="1">
      <alignment horizontal="center" vertical="center"/>
      <protection locked="0"/>
    </xf>
    <xf numFmtId="0" fontId="20" fillId="2" borderId="23" xfId="0" applyFont="1" applyFill="1" applyBorder="1" applyAlignment="1" applyProtection="1">
      <alignment vertical="center" wrapText="1"/>
      <protection locked="0"/>
    </xf>
    <xf numFmtId="49" fontId="14" fillId="2" borderId="23" xfId="0" applyNumberFormat="1" applyFont="1" applyFill="1" applyBorder="1" applyAlignment="1" applyProtection="1">
      <alignment horizontal="center" vertical="center"/>
      <protection locked="0"/>
    </xf>
    <xf numFmtId="14" fontId="20" fillId="2" borderId="23" xfId="0" applyNumberFormat="1" applyFont="1" applyFill="1" applyBorder="1" applyAlignment="1" applyProtection="1">
      <alignment horizontal="center" vertical="center"/>
      <protection locked="0"/>
    </xf>
    <xf numFmtId="49" fontId="14" fillId="2" borderId="23" xfId="6" quotePrefix="1" applyNumberFormat="1" applyFont="1" applyFill="1" applyBorder="1" applyAlignment="1" applyProtection="1">
      <alignment horizontal="center" vertical="center"/>
      <protection locked="0"/>
    </xf>
    <xf numFmtId="1" fontId="20" fillId="2" borderId="23" xfId="6" applyNumberFormat="1" applyFont="1" applyFill="1" applyBorder="1" applyAlignment="1">
      <alignment vertical="center"/>
    </xf>
    <xf numFmtId="1" fontId="20" fillId="2" borderId="23" xfId="6" applyNumberFormat="1" applyFont="1" applyFill="1" applyBorder="1" applyAlignment="1">
      <alignment vertical="center" wrapText="1"/>
    </xf>
    <xf numFmtId="49" fontId="14" fillId="2" borderId="23" xfId="6" applyNumberFormat="1" applyFont="1" applyFill="1" applyBorder="1" applyAlignment="1">
      <alignment horizontal="center" vertical="center"/>
    </xf>
    <xf numFmtId="1" fontId="20" fillId="2" borderId="23" xfId="6" applyNumberFormat="1" applyFont="1" applyFill="1" applyBorder="1" applyAlignment="1">
      <alignment horizontal="center" vertical="center" wrapText="1"/>
    </xf>
    <xf numFmtId="1" fontId="20" fillId="2" borderId="23" xfId="6" applyNumberFormat="1" applyFont="1" applyFill="1" applyBorder="1" applyAlignment="1">
      <alignment horizontal="left" vertical="center"/>
    </xf>
    <xf numFmtId="1" fontId="20" fillId="2" borderId="23" xfId="6" applyNumberFormat="1" applyFont="1" applyFill="1" applyBorder="1" applyAlignment="1" applyProtection="1">
      <alignment horizontal="left" vertical="center"/>
      <protection locked="0"/>
    </xf>
    <xf numFmtId="0" fontId="20" fillId="2" borderId="23" xfId="0" applyFont="1" applyFill="1" applyBorder="1" applyAlignment="1" applyProtection="1">
      <alignment horizontal="left" vertical="center" wrapText="1"/>
      <protection locked="0"/>
    </xf>
    <xf numFmtId="0" fontId="20" fillId="2" borderId="23" xfId="6" applyFont="1" applyFill="1" applyBorder="1" applyAlignment="1" applyProtection="1">
      <alignment horizontal="left" vertical="center" wrapText="1"/>
      <protection locked="0"/>
    </xf>
    <xf numFmtId="49" fontId="14" fillId="2" borderId="23" xfId="6" applyNumberFormat="1" applyFont="1" applyFill="1" applyBorder="1" applyAlignment="1" applyProtection="1">
      <alignment horizontal="center" vertical="center" wrapText="1"/>
      <protection locked="0"/>
    </xf>
    <xf numFmtId="1" fontId="20" fillId="2" borderId="23" xfId="6" applyNumberFormat="1" applyFont="1" applyFill="1" applyBorder="1" applyAlignment="1" applyProtection="1">
      <alignment horizontal="center" vertical="center" wrapText="1"/>
      <protection locked="0"/>
    </xf>
    <xf numFmtId="14" fontId="14" fillId="2" borderId="23" xfId="0" applyNumberFormat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165" fontId="14" fillId="2" borderId="23" xfId="0" applyNumberFormat="1" applyFont="1" applyFill="1" applyBorder="1" applyAlignment="1">
      <alignment horizontal="center" vertical="center"/>
    </xf>
    <xf numFmtId="165" fontId="17" fillId="2" borderId="23" xfId="0" applyNumberFormat="1" applyFont="1" applyFill="1" applyBorder="1" applyAlignment="1">
      <alignment horizontal="center" vertical="center"/>
    </xf>
    <xf numFmtId="14" fontId="2" fillId="13" borderId="0" xfId="0" applyNumberFormat="1" applyFont="1" applyFill="1" applyAlignment="1">
      <alignment horizontal="center" vertical="center"/>
    </xf>
    <xf numFmtId="165" fontId="11" fillId="13" borderId="0" xfId="0" applyNumberFormat="1" applyFont="1" applyFill="1" applyAlignment="1">
      <alignment horizontal="center" vertical="center"/>
    </xf>
    <xf numFmtId="165" fontId="12" fillId="13" borderId="0" xfId="0" applyNumberFormat="1" applyFont="1" applyFill="1" applyAlignment="1">
      <alignment horizontal="center" vertical="center"/>
    </xf>
    <xf numFmtId="165" fontId="38" fillId="13" borderId="0" xfId="0" applyNumberFormat="1" applyFont="1" applyFill="1" applyAlignment="1">
      <alignment horizontal="center" vertical="center"/>
    </xf>
    <xf numFmtId="0" fontId="64" fillId="2" borderId="2" xfId="0" applyFont="1" applyFill="1" applyBorder="1" applyAlignment="1">
      <alignment horizontal="center" vertical="center"/>
    </xf>
    <xf numFmtId="165" fontId="65" fillId="2" borderId="3" xfId="0" applyNumberFormat="1" applyFont="1" applyFill="1" applyBorder="1" applyAlignment="1">
      <alignment horizontal="center" vertical="center"/>
    </xf>
    <xf numFmtId="0" fontId="0" fillId="27" borderId="0" xfId="0" applyFill="1"/>
    <xf numFmtId="4" fontId="4" fillId="27" borderId="0" xfId="1" applyNumberFormat="1" applyFill="1" applyAlignment="1">
      <alignment horizontal="center" vertical="center"/>
    </xf>
    <xf numFmtId="4" fontId="23" fillId="27" borderId="0" xfId="1" applyNumberFormat="1" applyFont="1" applyFill="1" applyAlignment="1">
      <alignment horizontal="center" vertical="center"/>
    </xf>
    <xf numFmtId="4" fontId="4" fillId="4" borderId="0" xfId="1" applyNumberFormat="1" applyFill="1" applyAlignment="1">
      <alignment horizontal="center" vertical="center"/>
    </xf>
    <xf numFmtId="4" fontId="23" fillId="4" borderId="0" xfId="1" applyNumberFormat="1" applyFont="1" applyFill="1" applyAlignment="1">
      <alignment horizontal="center" vertical="center"/>
    </xf>
    <xf numFmtId="4" fontId="22" fillId="4" borderId="0" xfId="1" applyNumberFormat="1" applyFont="1" applyFill="1" applyAlignment="1">
      <alignment horizontal="center" vertical="center"/>
    </xf>
    <xf numFmtId="9" fontId="22" fillId="4" borderId="0" xfId="4" applyFont="1" applyFill="1" applyAlignment="1">
      <alignment horizontal="center" vertical="center"/>
    </xf>
    <xf numFmtId="0" fontId="0" fillId="4" borderId="0" xfId="0" applyFill="1"/>
    <xf numFmtId="4" fontId="0" fillId="4" borderId="0" xfId="1" applyNumberFormat="1" applyFont="1" applyFill="1" applyAlignment="1">
      <alignment horizontal="center" vertical="center"/>
    </xf>
    <xf numFmtId="9" fontId="38" fillId="4" borderId="0" xfId="4" applyFont="1" applyFill="1" applyAlignment="1">
      <alignment horizontal="center" vertical="center"/>
    </xf>
    <xf numFmtId="4" fontId="38" fillId="2" borderId="14" xfId="1" applyNumberFormat="1" applyFont="1" applyFill="1" applyBorder="1" applyAlignment="1">
      <alignment horizontal="center" vertical="center"/>
    </xf>
    <xf numFmtId="14" fontId="9" fillId="2" borderId="0" xfId="0" applyNumberFormat="1" applyFont="1" applyFill="1" applyAlignment="1">
      <alignment horizontal="center" vertical="center"/>
    </xf>
    <xf numFmtId="165" fontId="7" fillId="2" borderId="23" xfId="0" applyNumberFormat="1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9" fontId="35" fillId="4" borderId="0" xfId="4" applyFont="1" applyFill="1" applyAlignment="1">
      <alignment horizontal="center" vertical="center"/>
    </xf>
    <xf numFmtId="43" fontId="8" fillId="25" borderId="0" xfId="1" applyFont="1" applyFill="1" applyAlignment="1">
      <alignment horizontal="center" vertical="center"/>
    </xf>
    <xf numFmtId="4" fontId="56" fillId="21" borderId="4" xfId="1" applyNumberFormat="1" applyFont="1" applyFill="1" applyBorder="1" applyAlignment="1">
      <alignment horizontal="center" vertical="center" wrapText="1"/>
    </xf>
    <xf numFmtId="0" fontId="53" fillId="21" borderId="0" xfId="0" applyFont="1" applyFill="1" applyAlignment="1">
      <alignment horizontal="center" vertical="center"/>
    </xf>
    <xf numFmtId="2" fontId="37" fillId="25" borderId="0" xfId="1" applyNumberFormat="1" applyFont="1" applyFill="1" applyAlignment="1">
      <alignment horizontal="center" vertical="center"/>
    </xf>
    <xf numFmtId="4" fontId="36" fillId="25" borderId="0" xfId="1" applyNumberFormat="1" applyFont="1" applyFill="1" applyAlignment="1">
      <alignment horizontal="center" vertical="center"/>
    </xf>
    <xf numFmtId="9" fontId="36" fillId="25" borderId="0" xfId="4" applyFont="1" applyFill="1" applyAlignment="1">
      <alignment horizontal="center" vertical="center"/>
    </xf>
    <xf numFmtId="0" fontId="2" fillId="26" borderId="0" xfId="0" applyFont="1" applyFill="1" applyAlignment="1">
      <alignment horizontal="left" indent="3"/>
    </xf>
    <xf numFmtId="0" fontId="0" fillId="26" borderId="0" xfId="0" applyFill="1"/>
    <xf numFmtId="0" fontId="2" fillId="26" borderId="0" xfId="0" applyFont="1" applyFill="1" applyAlignment="1">
      <alignment horizontal="left" indent="2"/>
    </xf>
    <xf numFmtId="0" fontId="52" fillId="4" borderId="0" xfId="0" applyFont="1" applyFill="1"/>
    <xf numFmtId="0" fontId="13" fillId="4" borderId="0" xfId="0" applyFont="1" applyFill="1" applyAlignment="1">
      <alignment horizontal="left" indent="4"/>
    </xf>
    <xf numFmtId="0" fontId="69" fillId="25" borderId="0" xfId="4" applyNumberFormat="1" applyFont="1" applyFill="1" applyAlignment="1">
      <alignment horizontal="center" vertical="center"/>
    </xf>
    <xf numFmtId="4" fontId="44" fillId="25" borderId="0" xfId="1" applyNumberFormat="1" applyFont="1" applyFill="1" applyAlignment="1">
      <alignment horizontal="center" vertical="center"/>
    </xf>
    <xf numFmtId="9" fontId="38" fillId="2" borderId="4" xfId="4" applyFont="1" applyFill="1" applyBorder="1" applyAlignment="1">
      <alignment horizontal="center" vertical="center"/>
    </xf>
    <xf numFmtId="167" fontId="8" fillId="2" borderId="1" xfId="1" applyNumberFormat="1" applyFont="1" applyFill="1" applyBorder="1" applyAlignment="1">
      <alignment horizontal="center" vertical="center"/>
    </xf>
    <xf numFmtId="167" fontId="0" fillId="2" borderId="0" xfId="0" applyNumberFormat="1" applyFill="1"/>
    <xf numFmtId="167" fontId="0" fillId="2" borderId="0" xfId="1" applyNumberFormat="1" applyFont="1" applyFill="1" applyAlignment="1">
      <alignment horizontal="center" vertical="center"/>
    </xf>
    <xf numFmtId="0" fontId="59" fillId="2" borderId="23" xfId="0" applyFont="1" applyFill="1" applyBorder="1" applyAlignment="1">
      <alignment horizontal="center" vertical="center"/>
    </xf>
    <xf numFmtId="0" fontId="38" fillId="13" borderId="0" xfId="0" applyFont="1" applyFill="1" applyAlignment="1">
      <alignment horizontal="center" vertical="center"/>
    </xf>
    <xf numFmtId="1" fontId="59" fillId="2" borderId="23" xfId="6" applyNumberFormat="1" applyFont="1" applyFill="1" applyBorder="1" applyAlignment="1" applyProtection="1">
      <alignment horizontal="left" vertical="center"/>
      <protection locked="0"/>
    </xf>
    <xf numFmtId="0" fontId="59" fillId="2" borderId="23" xfId="0" applyFont="1" applyFill="1" applyBorder="1" applyAlignment="1" applyProtection="1">
      <alignment horizontal="left" vertical="center" wrapText="1"/>
      <protection locked="0"/>
    </xf>
    <xf numFmtId="0" fontId="59" fillId="2" borderId="23" xfId="0" applyFont="1" applyFill="1" applyBorder="1"/>
    <xf numFmtId="49" fontId="59" fillId="2" borderId="23" xfId="6" applyNumberFormat="1" applyFont="1" applyFill="1" applyBorder="1" applyAlignment="1" applyProtection="1">
      <alignment horizontal="left" vertical="center"/>
      <protection locked="0"/>
    </xf>
    <xf numFmtId="0" fontId="59" fillId="2" borderId="23" xfId="8" applyFont="1" applyFill="1" applyBorder="1" applyAlignment="1">
      <alignment horizontal="center" vertical="center"/>
    </xf>
    <xf numFmtId="1" fontId="59" fillId="2" borderId="23" xfId="6" applyNumberFormat="1" applyFont="1" applyFill="1" applyBorder="1" applyAlignment="1">
      <alignment vertical="center"/>
    </xf>
    <xf numFmtId="1" fontId="59" fillId="2" borderId="23" xfId="6" quotePrefix="1" applyNumberFormat="1" applyFont="1" applyFill="1" applyBorder="1" applyAlignment="1" applyProtection="1">
      <alignment horizontal="left" vertical="center"/>
      <protection locked="0"/>
    </xf>
    <xf numFmtId="1" fontId="59" fillId="2" borderId="23" xfId="6" applyNumberFormat="1" applyFont="1" applyFill="1" applyBorder="1" applyAlignment="1">
      <alignment horizontal="left" vertical="center"/>
    </xf>
    <xf numFmtId="0" fontId="59" fillId="2" borderId="23" xfId="6" applyFont="1" applyFill="1" applyBorder="1" applyAlignment="1" applyProtection="1">
      <alignment horizontal="center" vertical="center" wrapText="1"/>
      <protection locked="0"/>
    </xf>
    <xf numFmtId="0" fontId="70" fillId="8" borderId="23" xfId="0" applyFont="1" applyFill="1" applyBorder="1" applyAlignment="1" applyProtection="1">
      <alignment horizontal="left" vertical="center" wrapText="1"/>
      <protection locked="0"/>
    </xf>
    <xf numFmtId="1" fontId="59" fillId="2" borderId="23" xfId="6" applyNumberFormat="1" applyFont="1" applyFill="1" applyBorder="1" applyAlignment="1" applyProtection="1">
      <alignment horizontal="center" vertical="center" wrapText="1"/>
      <protection locked="0"/>
    </xf>
    <xf numFmtId="0" fontId="21" fillId="2" borderId="23" xfId="8" applyFont="1" applyFill="1" applyBorder="1" applyAlignment="1">
      <alignment horizontal="left" vertical="center" wrapText="1"/>
    </xf>
    <xf numFmtId="0" fontId="20" fillId="2" borderId="23" xfId="8" applyFont="1" applyFill="1" applyBorder="1" applyAlignment="1">
      <alignment horizontal="left" vertical="center" wrapText="1"/>
    </xf>
    <xf numFmtId="0" fontId="50" fillId="2" borderId="0" xfId="2" applyFont="1" applyFill="1" applyAlignment="1">
      <alignment horizontal="center" vertical="center"/>
    </xf>
    <xf numFmtId="0" fontId="50" fillId="2" borderId="0" xfId="2" applyFont="1" applyFill="1"/>
    <xf numFmtId="0" fontId="39" fillId="2" borderId="0" xfId="2" applyFont="1" applyFill="1"/>
    <xf numFmtId="0" fontId="2" fillId="13" borderId="0" xfId="0" applyFont="1" applyFill="1" applyAlignment="1">
      <alignment horizontal="left" vertical="center"/>
    </xf>
    <xf numFmtId="14" fontId="20" fillId="2" borderId="23" xfId="6" applyNumberFormat="1" applyFont="1" applyFill="1" applyBorder="1" applyAlignment="1" applyProtection="1">
      <alignment horizontal="left" vertical="center"/>
      <protection locked="0"/>
    </xf>
    <xf numFmtId="165" fontId="11" fillId="29" borderId="32" xfId="0" applyNumberFormat="1" applyFont="1" applyFill="1" applyBorder="1" applyAlignment="1">
      <alignment horizontal="center" vertical="center"/>
    </xf>
    <xf numFmtId="4" fontId="36" fillId="30" borderId="0" xfId="1" applyNumberFormat="1" applyFont="1" applyFill="1" applyAlignment="1">
      <alignment horizontal="center" vertical="center"/>
    </xf>
    <xf numFmtId="4" fontId="36" fillId="31" borderId="0" xfId="1" applyNumberFormat="1" applyFont="1" applyFill="1" applyAlignment="1">
      <alignment horizontal="center" vertical="center"/>
    </xf>
    <xf numFmtId="4" fontId="56" fillId="30" borderId="0" xfId="1" applyNumberFormat="1" applyFont="1" applyFill="1" applyAlignment="1">
      <alignment horizontal="center" vertical="center"/>
    </xf>
    <xf numFmtId="4" fontId="56" fillId="31" borderId="0" xfId="1" applyNumberFormat="1" applyFont="1" applyFill="1" applyAlignment="1">
      <alignment horizontal="center" vertical="center"/>
    </xf>
    <xf numFmtId="167" fontId="57" fillId="21" borderId="0" xfId="1" applyNumberFormat="1" applyFont="1" applyFill="1" applyAlignment="1">
      <alignment horizontal="center" vertical="center"/>
    </xf>
    <xf numFmtId="0" fontId="73" fillId="2" borderId="0" xfId="2" applyFont="1" applyFill="1"/>
    <xf numFmtId="0" fontId="73" fillId="2" borderId="0" xfId="2" applyFont="1" applyFill="1" applyAlignment="1">
      <alignment horizontal="center" vertical="center"/>
    </xf>
    <xf numFmtId="0" fontId="76" fillId="2" borderId="0" xfId="2" applyFont="1" applyFill="1"/>
    <xf numFmtId="0" fontId="73" fillId="26" borderId="0" xfId="2" applyFont="1" applyFill="1"/>
    <xf numFmtId="4" fontId="76" fillId="2" borderId="0" xfId="2" applyNumberFormat="1" applyFont="1" applyFill="1" applyAlignment="1">
      <alignment horizontal="center"/>
    </xf>
    <xf numFmtId="43" fontId="71" fillId="13" borderId="0" xfId="1" applyFont="1" applyFill="1" applyAlignment="1">
      <alignment horizontal="center" vertical="center"/>
    </xf>
    <xf numFmtId="2" fontId="3" fillId="3" borderId="0" xfId="4" applyNumberFormat="1" applyFont="1" applyFill="1" applyAlignment="1">
      <alignment horizontal="center" vertical="center"/>
    </xf>
    <xf numFmtId="0" fontId="75" fillId="2" borderId="0" xfId="2" applyFont="1" applyFill="1"/>
    <xf numFmtId="165" fontId="75" fillId="2" borderId="4" xfId="2" applyNumberFormat="1" applyFont="1" applyFill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2" fontId="36" fillId="21" borderId="4" xfId="0" applyNumberFormat="1" applyFont="1" applyFill="1" applyBorder="1" applyAlignment="1">
      <alignment horizontal="center" vertical="center"/>
    </xf>
    <xf numFmtId="2" fontId="6" fillId="2" borderId="37" xfId="0" applyNumberFormat="1" applyFont="1" applyFill="1" applyBorder="1" applyAlignment="1">
      <alignment horizontal="left" vertical="center"/>
    </xf>
    <xf numFmtId="2" fontId="6" fillId="2" borderId="38" xfId="0" applyNumberFormat="1" applyFont="1" applyFill="1" applyBorder="1" applyAlignment="1">
      <alignment horizontal="left" vertical="center"/>
    </xf>
    <xf numFmtId="2" fontId="6" fillId="2" borderId="39" xfId="0" applyNumberFormat="1" applyFont="1" applyFill="1" applyBorder="1" applyAlignment="1">
      <alignment horizontal="left" vertical="center"/>
    </xf>
    <xf numFmtId="2" fontId="8" fillId="2" borderId="40" xfId="4" applyNumberFormat="1" applyFont="1" applyFill="1" applyBorder="1" applyAlignment="1">
      <alignment horizontal="center" vertical="center"/>
    </xf>
    <xf numFmtId="9" fontId="8" fillId="2" borderId="41" xfId="4" applyFont="1" applyFill="1" applyBorder="1" applyAlignment="1">
      <alignment horizontal="center" vertical="center"/>
    </xf>
    <xf numFmtId="2" fontId="6" fillId="2" borderId="42" xfId="0" applyNumberFormat="1" applyFont="1" applyFill="1" applyBorder="1" applyAlignment="1">
      <alignment horizontal="left" vertical="center"/>
    </xf>
    <xf numFmtId="2" fontId="8" fillId="2" borderId="43" xfId="4" applyNumberFormat="1" applyFont="1" applyFill="1" applyBorder="1" applyAlignment="1">
      <alignment horizontal="center" vertical="center"/>
    </xf>
    <xf numFmtId="9" fontId="8" fillId="2" borderId="44" xfId="4" applyFont="1" applyFill="1" applyBorder="1" applyAlignment="1">
      <alignment horizontal="center" vertical="center"/>
    </xf>
    <xf numFmtId="9" fontId="41" fillId="2" borderId="0" xfId="4" applyFont="1" applyFill="1" applyAlignment="1">
      <alignment horizontal="center" vertical="center"/>
    </xf>
    <xf numFmtId="4" fontId="66" fillId="2" borderId="0" xfId="0" applyNumberFormat="1" applyFont="1" applyFill="1" applyAlignment="1">
      <alignment horizontal="center" vertical="center"/>
    </xf>
    <xf numFmtId="4" fontId="85" fillId="2" borderId="0" xfId="2" applyNumberFormat="1" applyFont="1" applyFill="1" applyAlignment="1">
      <alignment horizontal="center" vertical="center"/>
    </xf>
    <xf numFmtId="4" fontId="73" fillId="2" borderId="0" xfId="2" applyNumberFormat="1" applyFont="1" applyFill="1"/>
    <xf numFmtId="4" fontId="72" fillId="13" borderId="0" xfId="2" applyNumberFormat="1" applyFont="1" applyFill="1"/>
    <xf numFmtId="0" fontId="75" fillId="10" borderId="0" xfId="2" applyFont="1" applyFill="1" applyAlignment="1">
      <alignment horizontal="center" vertical="center"/>
    </xf>
    <xf numFmtId="0" fontId="86" fillId="18" borderId="0" xfId="2" applyFont="1" applyFill="1"/>
    <xf numFmtId="0" fontId="73" fillId="18" borderId="0" xfId="2" applyFont="1" applyFill="1"/>
    <xf numFmtId="4" fontId="85" fillId="18" borderId="0" xfId="2" applyNumberFormat="1" applyFont="1" applyFill="1" applyAlignment="1">
      <alignment horizontal="center" vertical="center"/>
    </xf>
    <xf numFmtId="4" fontId="73" fillId="18" borderId="0" xfId="2" applyNumberFormat="1" applyFont="1" applyFill="1"/>
    <xf numFmtId="0" fontId="85" fillId="2" borderId="0" xfId="2" applyFont="1" applyFill="1"/>
    <xf numFmtId="4" fontId="87" fillId="13" borderId="0" xfId="2" applyNumberFormat="1" applyFont="1" applyFill="1"/>
    <xf numFmtId="4" fontId="72" fillId="2" borderId="0" xfId="2" applyNumberFormat="1" applyFont="1" applyFill="1"/>
    <xf numFmtId="4" fontId="87" fillId="2" borderId="0" xfId="2" applyNumberFormat="1" applyFont="1" applyFill="1"/>
    <xf numFmtId="0" fontId="88" fillId="18" borderId="0" xfId="2" applyFont="1" applyFill="1"/>
    <xf numFmtId="0" fontId="75" fillId="2" borderId="0" xfId="2" applyFont="1" applyFill="1" applyAlignment="1">
      <alignment horizontal="center" vertical="center"/>
    </xf>
    <xf numFmtId="0" fontId="88" fillId="2" borderId="0" xfId="2" applyFont="1" applyFill="1"/>
    <xf numFmtId="0" fontId="75" fillId="2" borderId="0" xfId="2" applyFont="1" applyFill="1" applyAlignment="1">
      <alignment horizontal="center"/>
    </xf>
    <xf numFmtId="0" fontId="73" fillId="10" borderId="0" xfId="2" applyFont="1" applyFill="1"/>
    <xf numFmtId="0" fontId="72" fillId="10" borderId="0" xfId="2" applyFont="1" applyFill="1"/>
    <xf numFmtId="4" fontId="85" fillId="10" borderId="0" xfId="2" applyNumberFormat="1" applyFont="1" applyFill="1" applyAlignment="1">
      <alignment horizontal="center" vertical="center"/>
    </xf>
    <xf numFmtId="4" fontId="73" fillId="10" borderId="0" xfId="2" applyNumberFormat="1" applyFont="1" applyFill="1"/>
    <xf numFmtId="0" fontId="73" fillId="17" borderId="0" xfId="2" applyFont="1" applyFill="1"/>
    <xf numFmtId="0" fontId="72" fillId="17" borderId="0" xfId="2" applyFont="1" applyFill="1"/>
    <xf numFmtId="4" fontId="85" fillId="17" borderId="0" xfId="2" applyNumberFormat="1" applyFont="1" applyFill="1" applyAlignment="1">
      <alignment horizontal="center" vertical="center"/>
    </xf>
    <xf numFmtId="4" fontId="73" fillId="17" borderId="0" xfId="2" applyNumberFormat="1" applyFont="1" applyFill="1"/>
    <xf numFmtId="0" fontId="89" fillId="2" borderId="0" xfId="2" applyFont="1" applyFill="1" applyAlignment="1">
      <alignment horizontal="left"/>
    </xf>
    <xf numFmtId="0" fontId="90" fillId="2" borderId="0" xfId="2" applyFont="1" applyFill="1"/>
    <xf numFmtId="0" fontId="29" fillId="2" borderId="0" xfId="2" applyFont="1" applyFill="1"/>
    <xf numFmtId="0" fontId="85" fillId="2" borderId="0" xfId="2" applyFont="1" applyFill="1" applyAlignment="1">
      <alignment horizontal="left" indent="3"/>
    </xf>
    <xf numFmtId="4" fontId="85" fillId="2" borderId="0" xfId="2" applyNumberFormat="1" applyFont="1" applyFill="1" applyAlignment="1">
      <alignment horizontal="left" vertical="center" indent="3"/>
    </xf>
    <xf numFmtId="4" fontId="85" fillId="2" borderId="0" xfId="2" applyNumberFormat="1" applyFont="1" applyFill="1" applyAlignment="1">
      <alignment horizontal="left" indent="3"/>
    </xf>
    <xf numFmtId="0" fontId="73" fillId="34" borderId="0" xfId="2" applyFont="1" applyFill="1"/>
    <xf numFmtId="4" fontId="85" fillId="34" borderId="0" xfId="2" applyNumberFormat="1" applyFont="1" applyFill="1" applyAlignment="1">
      <alignment horizontal="center" vertical="center"/>
    </xf>
    <xf numFmtId="4" fontId="73" fillId="34" borderId="0" xfId="2" applyNumberFormat="1" applyFont="1" applyFill="1"/>
    <xf numFmtId="0" fontId="75" fillId="2" borderId="0" xfId="2" applyFont="1" applyFill="1" applyAlignment="1">
      <alignment horizontal="right"/>
    </xf>
    <xf numFmtId="0" fontId="75" fillId="2" borderId="1" xfId="2" applyFont="1" applyFill="1" applyBorder="1"/>
    <xf numFmtId="4" fontId="91" fillId="2" borderId="1" xfId="2" applyNumberFormat="1" applyFont="1" applyFill="1" applyBorder="1" applyAlignment="1">
      <alignment horizontal="center" vertical="center"/>
    </xf>
    <xf numFmtId="4" fontId="75" fillId="2" borderId="1" xfId="2" applyNumberFormat="1" applyFont="1" applyFill="1" applyBorder="1"/>
    <xf numFmtId="9" fontId="75" fillId="2" borderId="0" xfId="10" applyFont="1" applyFill="1" applyAlignment="1">
      <alignment horizontal="center" vertical="center"/>
    </xf>
    <xf numFmtId="9" fontId="75" fillId="2" borderId="0" xfId="10" applyFont="1" applyFill="1" applyAlignment="1">
      <alignment horizontal="center"/>
    </xf>
    <xf numFmtId="4" fontId="91" fillId="2" borderId="0" xfId="2" applyNumberFormat="1" applyFont="1" applyFill="1" applyAlignment="1">
      <alignment horizontal="center" vertical="center"/>
    </xf>
    <xf numFmtId="4" fontId="75" fillId="2" borderId="0" xfId="2" applyNumberFormat="1" applyFont="1" applyFill="1"/>
    <xf numFmtId="0" fontId="20" fillId="2" borderId="23" xfId="6" applyFont="1" applyFill="1" applyBorder="1" applyAlignment="1" applyProtection="1">
      <alignment vertical="center" wrapText="1"/>
      <protection locked="0"/>
    </xf>
    <xf numFmtId="14" fontId="20" fillId="2" borderId="23" xfId="6" applyNumberFormat="1" applyFont="1" applyFill="1" applyBorder="1" applyAlignment="1" applyProtection="1">
      <alignment vertical="center"/>
      <protection locked="0"/>
    </xf>
    <xf numFmtId="0" fontId="20" fillId="2" borderId="23" xfId="0" applyFont="1" applyFill="1" applyBorder="1" applyAlignment="1">
      <alignment vertical="center"/>
    </xf>
    <xf numFmtId="14" fontId="42" fillId="21" borderId="13" xfId="0" applyNumberFormat="1" applyFont="1" applyFill="1" applyBorder="1"/>
    <xf numFmtId="14" fontId="2" fillId="2" borderId="0" xfId="0" applyNumberFormat="1" applyFont="1" applyFill="1" applyAlignment="1">
      <alignment horizontal="center" vertical="center"/>
    </xf>
    <xf numFmtId="14" fontId="20" fillId="2" borderId="23" xfId="0" applyNumberFormat="1" applyFont="1" applyFill="1" applyBorder="1" applyAlignment="1">
      <alignment horizontal="center" vertical="center"/>
    </xf>
    <xf numFmtId="14" fontId="20" fillId="2" borderId="0" xfId="0" applyNumberFormat="1" applyFont="1" applyFill="1" applyAlignment="1">
      <alignment horizontal="center" vertical="center"/>
    </xf>
    <xf numFmtId="0" fontId="20" fillId="2" borderId="23" xfId="0" applyFont="1" applyFill="1" applyBorder="1" applyAlignment="1">
      <alignment horizontal="center" vertical="center" wrapText="1"/>
    </xf>
    <xf numFmtId="165" fontId="21" fillId="2" borderId="23" xfId="0" applyNumberFormat="1" applyFont="1" applyFill="1" applyBorder="1" applyAlignment="1">
      <alignment horizontal="center" vertical="center"/>
    </xf>
    <xf numFmtId="165" fontId="12" fillId="2" borderId="0" xfId="0" applyNumberFormat="1" applyFont="1" applyFill="1" applyAlignment="1">
      <alignment horizontal="center" vertical="center"/>
    </xf>
    <xf numFmtId="165" fontId="12" fillId="21" borderId="0" xfId="0" applyNumberFormat="1" applyFont="1" applyFill="1" applyAlignment="1">
      <alignment horizontal="center" vertical="center"/>
    </xf>
    <xf numFmtId="0" fontId="20" fillId="2" borderId="23" xfId="0" applyFont="1" applyFill="1" applyBorder="1" applyAlignment="1">
      <alignment vertical="center" wrapText="1"/>
    </xf>
    <xf numFmtId="0" fontId="14" fillId="2" borderId="23" xfId="0" applyFont="1" applyFill="1" applyBorder="1" applyAlignment="1">
      <alignment horizontal="center" vertical="center" wrapText="1"/>
    </xf>
    <xf numFmtId="4" fontId="8" fillId="2" borderId="0" xfId="1" applyNumberFormat="1" applyFont="1" applyFill="1" applyAlignment="1">
      <alignment horizontal="center" vertical="center" wrapText="1"/>
    </xf>
    <xf numFmtId="43" fontId="2" fillId="2" borderId="4" xfId="1" applyFont="1" applyFill="1" applyBorder="1" applyAlignment="1">
      <alignment horizontal="center" vertical="center"/>
    </xf>
    <xf numFmtId="165" fontId="2" fillId="2" borderId="4" xfId="1" applyNumberFormat="1" applyFont="1" applyFill="1" applyBorder="1" applyAlignment="1">
      <alignment horizontal="center" vertical="center"/>
    </xf>
    <xf numFmtId="43" fontId="6" fillId="3" borderId="8" xfId="1" applyFont="1" applyFill="1" applyBorder="1" applyAlignment="1">
      <alignment horizontal="center" vertical="center"/>
    </xf>
    <xf numFmtId="9" fontId="2" fillId="13" borderId="47" xfId="4" applyFont="1" applyFill="1" applyBorder="1" applyAlignment="1">
      <alignment horizontal="center" vertical="center"/>
    </xf>
    <xf numFmtId="14" fontId="80" fillId="2" borderId="0" xfId="2" applyNumberFormat="1" applyFont="1" applyFill="1" applyAlignment="1">
      <alignment horizontal="center" vertical="center"/>
    </xf>
    <xf numFmtId="4" fontId="85" fillId="26" borderId="0" xfId="2" applyNumberFormat="1" applyFont="1" applyFill="1" applyAlignment="1">
      <alignment horizontal="center" vertical="center"/>
    </xf>
    <xf numFmtId="4" fontId="73" fillId="26" borderId="0" xfId="2" applyNumberFormat="1" applyFont="1" applyFill="1"/>
    <xf numFmtId="0" fontId="85" fillId="26" borderId="0" xfId="2" applyFont="1" applyFill="1"/>
    <xf numFmtId="0" fontId="75" fillId="12" borderId="0" xfId="2" applyFont="1" applyFill="1"/>
    <xf numFmtId="0" fontId="73" fillId="12" borderId="0" xfId="2" applyFont="1" applyFill="1"/>
    <xf numFmtId="4" fontId="85" fillId="12" borderId="0" xfId="2" applyNumberFormat="1" applyFont="1" applyFill="1" applyAlignment="1">
      <alignment horizontal="center" vertical="center"/>
    </xf>
    <xf numFmtId="4" fontId="73" fillId="12" borderId="0" xfId="2" applyNumberFormat="1" applyFont="1" applyFill="1"/>
    <xf numFmtId="2" fontId="73" fillId="2" borderId="0" xfId="2" applyNumberFormat="1" applyFont="1" applyFill="1" applyAlignment="1">
      <alignment horizontal="center" vertical="center"/>
    </xf>
    <xf numFmtId="43" fontId="73" fillId="2" borderId="0" xfId="2" applyNumberFormat="1" applyFont="1" applyFill="1" applyAlignment="1">
      <alignment horizontal="center" vertical="center"/>
    </xf>
    <xf numFmtId="166" fontId="50" fillId="2" borderId="0" xfId="7" applyFont="1" applyFill="1"/>
    <xf numFmtId="43" fontId="39" fillId="2" borderId="0" xfId="2" applyNumberFormat="1" applyFont="1" applyFill="1"/>
    <xf numFmtId="166" fontId="39" fillId="2" borderId="0" xfId="2" applyNumberFormat="1" applyFont="1" applyFill="1"/>
    <xf numFmtId="0" fontId="91" fillId="17" borderId="0" xfId="2" applyFont="1" applyFill="1"/>
    <xf numFmtId="0" fontId="73" fillId="21" borderId="0" xfId="2" applyFont="1" applyFill="1"/>
    <xf numFmtId="0" fontId="44" fillId="10" borderId="50" xfId="0" applyFont="1" applyFill="1" applyBorder="1" applyAlignment="1">
      <alignment horizontal="center" vertical="center"/>
    </xf>
    <xf numFmtId="0" fontId="73" fillId="35" borderId="0" xfId="2" applyFont="1" applyFill="1"/>
    <xf numFmtId="0" fontId="73" fillId="22" borderId="0" xfId="2" applyFont="1" applyFill="1"/>
    <xf numFmtId="0" fontId="72" fillId="22" borderId="0" xfId="2" applyFont="1" applyFill="1"/>
    <xf numFmtId="4" fontId="85" fillId="22" borderId="0" xfId="2" applyNumberFormat="1" applyFont="1" applyFill="1" applyAlignment="1">
      <alignment horizontal="center" vertical="center"/>
    </xf>
    <xf numFmtId="4" fontId="73" fillId="22" borderId="0" xfId="2" applyNumberFormat="1" applyFont="1" applyFill="1"/>
    <xf numFmtId="0" fontId="89" fillId="22" borderId="0" xfId="2" applyFont="1" applyFill="1"/>
    <xf numFmtId="0" fontId="73" fillId="4" borderId="0" xfId="2" applyFont="1" applyFill="1"/>
    <xf numFmtId="4" fontId="85" fillId="4" borderId="0" xfId="2" applyNumberFormat="1" applyFont="1" applyFill="1" applyAlignment="1">
      <alignment horizontal="center" vertical="center"/>
    </xf>
    <xf numFmtId="4" fontId="73" fillId="4" borderId="0" xfId="2" applyNumberFormat="1" applyFont="1" applyFill="1"/>
    <xf numFmtId="0" fontId="73" fillId="29" borderId="0" xfId="2" applyFont="1" applyFill="1"/>
    <xf numFmtId="0" fontId="89" fillId="29" borderId="0" xfId="2" applyFont="1" applyFill="1"/>
    <xf numFmtId="4" fontId="85" fillId="29" borderId="0" xfId="2" applyNumberFormat="1" applyFont="1" applyFill="1" applyAlignment="1">
      <alignment horizontal="center" vertical="center"/>
    </xf>
    <xf numFmtId="4" fontId="73" fillId="29" borderId="0" xfId="2" applyNumberFormat="1" applyFont="1" applyFill="1"/>
    <xf numFmtId="4" fontId="72" fillId="13" borderId="39" xfId="2" applyNumberFormat="1" applyFont="1" applyFill="1" applyBorder="1"/>
    <xf numFmtId="4" fontId="87" fillId="13" borderId="40" xfId="2" applyNumberFormat="1" applyFont="1" applyFill="1" applyBorder="1"/>
    <xf numFmtId="4" fontId="72" fillId="13" borderId="42" xfId="2" applyNumberFormat="1" applyFont="1" applyFill="1" applyBorder="1"/>
    <xf numFmtId="4" fontId="87" fillId="35" borderId="43" xfId="2" applyNumberFormat="1" applyFont="1" applyFill="1" applyBorder="1"/>
    <xf numFmtId="0" fontId="25" fillId="2" borderId="0" xfId="2" applyFont="1" applyFill="1" applyAlignment="1">
      <alignment horizontal="left" indent="3"/>
    </xf>
    <xf numFmtId="0" fontId="76" fillId="2" borderId="0" xfId="2" applyFont="1" applyFill="1" applyAlignment="1">
      <alignment horizontal="left" indent="3"/>
    </xf>
    <xf numFmtId="0" fontId="75" fillId="2" borderId="0" xfId="2" applyFont="1" applyFill="1" applyAlignment="1">
      <alignment horizontal="left"/>
    </xf>
    <xf numFmtId="4" fontId="73" fillId="2" borderId="0" xfId="2" applyNumberFormat="1" applyFont="1" applyFill="1" applyAlignment="1">
      <alignment vertical="center" textRotation="90"/>
    </xf>
    <xf numFmtId="0" fontId="27" fillId="2" borderId="0" xfId="2" applyFont="1" applyFill="1" applyAlignment="1">
      <alignment horizontal="left" indent="3"/>
    </xf>
    <xf numFmtId="43" fontId="75" fillId="4" borderId="0" xfId="1" applyFont="1" applyFill="1" applyAlignment="1">
      <alignment horizontal="center" vertical="center"/>
    </xf>
    <xf numFmtId="43" fontId="73" fillId="2" borderId="0" xfId="1" applyFont="1" applyFill="1" applyAlignment="1">
      <alignment horizontal="center" vertical="center"/>
    </xf>
    <xf numFmtId="0" fontId="89" fillId="4" borderId="0" xfId="2" applyFont="1" applyFill="1" applyAlignment="1">
      <alignment horizontal="left"/>
    </xf>
    <xf numFmtId="43" fontId="75" fillId="2" borderId="0" xfId="1" applyFont="1" applyFill="1" applyAlignment="1">
      <alignment horizontal="center" vertical="center"/>
    </xf>
    <xf numFmtId="0" fontId="96" fillId="4" borderId="0" xfId="2" applyFont="1" applyFill="1" applyAlignment="1">
      <alignment horizontal="left"/>
    </xf>
    <xf numFmtId="0" fontId="85" fillId="4" borderId="0" xfId="2" applyFont="1" applyFill="1" applyAlignment="1">
      <alignment horizontal="left" indent="3"/>
    </xf>
    <xf numFmtId="4" fontId="85" fillId="4" borderId="0" xfId="2" applyNumberFormat="1" applyFont="1" applyFill="1" applyAlignment="1">
      <alignment horizontal="left" vertical="center" indent="3"/>
    </xf>
    <xf numFmtId="4" fontId="85" fillId="4" borderId="0" xfId="2" applyNumberFormat="1" applyFont="1" applyFill="1" applyAlignment="1">
      <alignment horizontal="left" indent="3"/>
    </xf>
    <xf numFmtId="0" fontId="73" fillId="11" borderId="0" xfId="2" applyFont="1" applyFill="1"/>
    <xf numFmtId="0" fontId="72" fillId="11" borderId="0" xfId="2" applyFont="1" applyFill="1"/>
    <xf numFmtId="4" fontId="85" fillId="11" borderId="0" xfId="2" applyNumberFormat="1" applyFont="1" applyFill="1" applyAlignment="1">
      <alignment horizontal="center" vertical="center"/>
    </xf>
    <xf numFmtId="4" fontId="73" fillId="11" borderId="0" xfId="2" applyNumberFormat="1" applyFont="1" applyFill="1"/>
    <xf numFmtId="0" fontId="89" fillId="4" borderId="0" xfId="2" applyFont="1" applyFill="1"/>
    <xf numFmtId="43" fontId="72" fillId="10" borderId="0" xfId="1" applyFont="1" applyFill="1" applyAlignment="1">
      <alignment horizontal="center" vertical="center"/>
    </xf>
    <xf numFmtId="43" fontId="75" fillId="11" borderId="0" xfId="1" applyFont="1" applyFill="1" applyAlignment="1">
      <alignment horizontal="center" vertical="center"/>
    </xf>
    <xf numFmtId="43" fontId="75" fillId="29" borderId="0" xfId="1" applyFont="1" applyFill="1" applyAlignment="1">
      <alignment horizontal="center" vertical="center"/>
    </xf>
    <xf numFmtId="43" fontId="73" fillId="2" borderId="0" xfId="1" applyFont="1" applyFill="1"/>
    <xf numFmtId="43" fontId="25" fillId="2" borderId="0" xfId="1" applyFont="1" applyFill="1" applyAlignment="1">
      <alignment horizontal="left" indent="3"/>
    </xf>
    <xf numFmtId="43" fontId="85" fillId="2" borderId="0" xfId="1" applyFont="1" applyFill="1" applyAlignment="1">
      <alignment horizontal="center" vertical="center"/>
    </xf>
    <xf numFmtId="43" fontId="73" fillId="29" borderId="0" xfId="1" applyFont="1" applyFill="1"/>
    <xf numFmtId="43" fontId="89" fillId="29" borderId="0" xfId="1" applyFont="1" applyFill="1"/>
    <xf numFmtId="43" fontId="85" fillId="29" borderId="0" xfId="1" applyFont="1" applyFill="1" applyAlignment="1">
      <alignment horizontal="center" vertical="center"/>
    </xf>
    <xf numFmtId="43" fontId="75" fillId="22" borderId="0" xfId="1" applyFont="1" applyFill="1" applyAlignment="1">
      <alignment horizontal="center" vertical="center"/>
    </xf>
    <xf numFmtId="43" fontId="73" fillId="17" borderId="0" xfId="1" applyFont="1" applyFill="1"/>
    <xf numFmtId="43" fontId="72" fillId="17" borderId="0" xfId="1" applyFont="1" applyFill="1"/>
    <xf numFmtId="43" fontId="85" fillId="17" borderId="0" xfId="1" applyFont="1" applyFill="1" applyAlignment="1">
      <alignment horizontal="center" vertical="center"/>
    </xf>
    <xf numFmtId="43" fontId="72" fillId="17" borderId="0" xfId="1" applyFont="1" applyFill="1" applyAlignment="1">
      <alignment horizontal="center" vertical="center"/>
    </xf>
    <xf numFmtId="43" fontId="75" fillId="12" borderId="0" xfId="1" applyFont="1" applyFill="1" applyAlignment="1">
      <alignment horizontal="center" vertical="center"/>
    </xf>
    <xf numFmtId="43" fontId="89" fillId="2" borderId="0" xfId="1" applyFont="1" applyFill="1"/>
    <xf numFmtId="43" fontId="97" fillId="2" borderId="0" xfId="1" applyFont="1" applyFill="1" applyAlignment="1">
      <alignment horizontal="left"/>
    </xf>
    <xf numFmtId="43" fontId="72" fillId="13" borderId="0" xfId="1" applyFont="1" applyFill="1" applyAlignment="1">
      <alignment horizontal="center" vertical="center"/>
    </xf>
    <xf numFmtId="43" fontId="75" fillId="3" borderId="0" xfId="1" applyFont="1" applyFill="1" applyAlignment="1">
      <alignment horizontal="center" vertical="center"/>
    </xf>
    <xf numFmtId="43" fontId="72" fillId="18" borderId="0" xfId="1" applyFont="1" applyFill="1" applyAlignment="1">
      <alignment horizontal="center" vertical="center"/>
    </xf>
    <xf numFmtId="43" fontId="75" fillId="13" borderId="0" xfId="1" applyFont="1" applyFill="1" applyAlignment="1">
      <alignment horizontal="center" vertical="center"/>
    </xf>
    <xf numFmtId="43" fontId="76" fillId="26" borderId="0" xfId="1" applyFont="1" applyFill="1" applyAlignment="1">
      <alignment horizontal="center" vertical="center"/>
    </xf>
    <xf numFmtId="43" fontId="76" fillId="2" borderId="0" xfId="1" applyFont="1" applyFill="1" applyAlignment="1">
      <alignment horizontal="center" vertical="center"/>
    </xf>
    <xf numFmtId="43" fontId="73" fillId="26" borderId="0" xfId="1" applyFont="1" applyFill="1" applyAlignment="1">
      <alignment horizontal="center" vertical="center"/>
    </xf>
    <xf numFmtId="43" fontId="72" fillId="13" borderId="41" xfId="1" applyFont="1" applyFill="1" applyBorder="1" applyAlignment="1">
      <alignment horizontal="center" vertical="center"/>
    </xf>
    <xf numFmtId="43" fontId="72" fillId="13" borderId="44" xfId="1" applyFont="1" applyFill="1" applyBorder="1" applyAlignment="1">
      <alignment horizontal="center" vertical="center"/>
    </xf>
    <xf numFmtId="43" fontId="72" fillId="2" borderId="0" xfId="1" applyFont="1" applyFill="1" applyAlignment="1">
      <alignment horizontal="center" vertical="center"/>
    </xf>
    <xf numFmtId="43" fontId="73" fillId="18" borderId="0" xfId="1" applyFont="1" applyFill="1" applyAlignment="1">
      <alignment horizontal="center" vertical="center"/>
    </xf>
    <xf numFmtId="43" fontId="75" fillId="2" borderId="0" xfId="1" applyFont="1" applyFill="1" applyAlignment="1">
      <alignment horizontal="center"/>
    </xf>
    <xf numFmtId="43" fontId="72" fillId="22" borderId="0" xfId="1" applyFont="1" applyFill="1" applyAlignment="1">
      <alignment horizontal="center" vertical="center"/>
    </xf>
    <xf numFmtId="43" fontId="75" fillId="10" borderId="0" xfId="1" applyFont="1" applyFill="1" applyAlignment="1">
      <alignment horizontal="center" vertical="center"/>
    </xf>
    <xf numFmtId="43" fontId="73" fillId="10" borderId="0" xfId="1" applyFont="1" applyFill="1" applyAlignment="1">
      <alignment horizontal="center" vertical="center"/>
    </xf>
    <xf numFmtId="43" fontId="85" fillId="2" borderId="0" xfId="1" applyFont="1" applyFill="1" applyAlignment="1">
      <alignment horizontal="left" indent="3"/>
    </xf>
    <xf numFmtId="43" fontId="73" fillId="34" borderId="0" xfId="1" applyFont="1" applyFill="1" applyAlignment="1">
      <alignment horizontal="center" vertical="center"/>
    </xf>
    <xf numFmtId="43" fontId="75" fillId="18" borderId="0" xfId="1" applyFont="1" applyFill="1" applyAlignment="1">
      <alignment horizontal="center" vertical="center"/>
    </xf>
    <xf numFmtId="43" fontId="73" fillId="2" borderId="0" xfId="2" applyNumberFormat="1" applyFont="1" applyFill="1"/>
    <xf numFmtId="165" fontId="0" fillId="2" borderId="0" xfId="0" applyNumberFormat="1" applyFill="1"/>
    <xf numFmtId="43" fontId="75" fillId="17" borderId="0" xfId="1" applyFont="1" applyFill="1" applyAlignment="1">
      <alignment horizontal="center" vertical="center"/>
    </xf>
    <xf numFmtId="4" fontId="76" fillId="4" borderId="0" xfId="2" applyNumberFormat="1" applyFont="1" applyFill="1" applyAlignment="1">
      <alignment horizontal="center"/>
    </xf>
    <xf numFmtId="4" fontId="98" fillId="2" borderId="0" xfId="2" applyNumberFormat="1" applyFont="1" applyFill="1"/>
    <xf numFmtId="43" fontId="99" fillId="21" borderId="0" xfId="1" applyFont="1" applyFill="1" applyAlignment="1">
      <alignment horizontal="center" vertical="center" wrapText="1"/>
    </xf>
    <xf numFmtId="43" fontId="75" fillId="6" borderId="0" xfId="1" applyFont="1" applyFill="1" applyAlignment="1">
      <alignment horizontal="center" vertical="center"/>
    </xf>
    <xf numFmtId="43" fontId="75" fillId="34" borderId="0" xfId="1" applyFont="1" applyFill="1" applyAlignment="1">
      <alignment horizontal="center" vertical="center"/>
    </xf>
    <xf numFmtId="43" fontId="89" fillId="29" borderId="0" xfId="1" applyFont="1" applyFill="1" applyAlignment="1">
      <alignment horizontal="left"/>
    </xf>
    <xf numFmtId="43" fontId="73" fillId="6" borderId="0" xfId="1" applyFont="1" applyFill="1"/>
    <xf numFmtId="43" fontId="96" fillId="6" borderId="0" xfId="1" applyFont="1" applyFill="1"/>
    <xf numFmtId="43" fontId="85" fillId="6" borderId="0" xfId="1" applyFont="1" applyFill="1" applyAlignment="1">
      <alignment horizontal="center" vertical="center"/>
    </xf>
    <xf numFmtId="0" fontId="85" fillId="22" borderId="0" xfId="2" applyFont="1" applyFill="1" applyAlignment="1">
      <alignment horizontal="left" indent="3"/>
    </xf>
    <xf numFmtId="43" fontId="75" fillId="23" borderId="0" xfId="1" applyFont="1" applyFill="1" applyAlignment="1">
      <alignment horizontal="center" vertical="center"/>
    </xf>
    <xf numFmtId="0" fontId="86" fillId="2" borderId="0" xfId="2" applyFont="1" applyFill="1"/>
    <xf numFmtId="9" fontId="75" fillId="2" borderId="0" xfId="4" applyFont="1" applyFill="1" applyAlignment="1">
      <alignment horizontal="center" vertical="center"/>
    </xf>
    <xf numFmtId="4" fontId="85" fillId="30" borderId="0" xfId="2" applyNumberFormat="1" applyFont="1" applyFill="1" applyAlignment="1">
      <alignment horizontal="center" vertical="center"/>
    </xf>
    <xf numFmtId="4" fontId="73" fillId="2" borderId="0" xfId="2" applyNumberFormat="1" applyFont="1" applyFill="1" applyAlignment="1">
      <alignment horizontal="center" vertical="center"/>
    </xf>
    <xf numFmtId="4" fontId="76" fillId="2" borderId="0" xfId="2" applyNumberFormat="1" applyFont="1" applyFill="1" applyAlignment="1">
      <alignment horizontal="center" vertical="center"/>
    </xf>
    <xf numFmtId="165" fontId="75" fillId="2" borderId="0" xfId="2" applyNumberFormat="1" applyFont="1" applyFill="1" applyAlignment="1">
      <alignment horizontal="center" vertical="center"/>
    </xf>
    <xf numFmtId="165" fontId="75" fillId="11" borderId="0" xfId="2" applyNumberFormat="1" applyFont="1" applyFill="1" applyAlignment="1">
      <alignment horizontal="center" vertical="center"/>
    </xf>
    <xf numFmtId="2" fontId="23" fillId="4" borderId="0" xfId="1" applyNumberFormat="1" applyFont="1" applyFill="1" applyAlignment="1">
      <alignment horizontal="center" vertical="center"/>
    </xf>
    <xf numFmtId="2" fontId="92" fillId="2" borderId="0" xfId="1" applyNumberFormat="1" applyFont="1" applyFill="1" applyAlignment="1">
      <alignment vertical="center"/>
    </xf>
    <xf numFmtId="4" fontId="84" fillId="2" borderId="0" xfId="1" applyNumberFormat="1" applyFont="1" applyFill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2" fillId="13" borderId="0" xfId="0" applyNumberFormat="1" applyFont="1" applyFill="1" applyAlignment="1">
      <alignment horizontal="center" vertical="center"/>
    </xf>
    <xf numFmtId="49" fontId="14" fillId="2" borderId="23" xfId="0" applyNumberFormat="1" applyFont="1" applyFill="1" applyBorder="1" applyAlignment="1">
      <alignment horizontal="center" vertical="center"/>
    </xf>
    <xf numFmtId="49" fontId="14" fillId="2" borderId="23" xfId="0" applyNumberFormat="1" applyFont="1" applyFill="1" applyBorder="1" applyAlignment="1">
      <alignment horizontal="center" vertical="center" wrapText="1"/>
    </xf>
    <xf numFmtId="0" fontId="38" fillId="13" borderId="0" xfId="0" applyFont="1" applyFill="1" applyAlignment="1">
      <alignment horizontal="center" vertical="center" wrapText="1"/>
    </xf>
    <xf numFmtId="0" fontId="20" fillId="28" borderId="23" xfId="0" applyFont="1" applyFill="1" applyBorder="1" applyAlignment="1">
      <alignment horizontal="center" vertical="center"/>
    </xf>
    <xf numFmtId="2" fontId="14" fillId="2" borderId="23" xfId="0" applyNumberFormat="1" applyFont="1" applyFill="1" applyBorder="1" applyAlignment="1">
      <alignment horizontal="center" vertical="center" wrapText="1"/>
    </xf>
    <xf numFmtId="0" fontId="59" fillId="2" borderId="23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left" indent="6"/>
    </xf>
    <xf numFmtId="0" fontId="13" fillId="4" borderId="0" xfId="0" applyFont="1" applyFill="1"/>
    <xf numFmtId="0" fontId="7" fillId="2" borderId="0" xfId="0" applyFont="1" applyFill="1" applyAlignment="1">
      <alignment horizontal="left" indent="3"/>
    </xf>
    <xf numFmtId="0" fontId="13" fillId="27" borderId="0" xfId="0" applyFont="1" applyFill="1" applyAlignment="1">
      <alignment horizontal="left" indent="4"/>
    </xf>
    <xf numFmtId="9" fontId="104" fillId="13" borderId="0" xfId="4" applyFont="1" applyFill="1" applyAlignment="1">
      <alignment horizontal="center" vertical="center"/>
    </xf>
    <xf numFmtId="4" fontId="35" fillId="2" borderId="64" xfId="1" applyNumberFormat="1" applyFont="1" applyFill="1" applyBorder="1" applyAlignment="1">
      <alignment horizontal="center" vertical="center"/>
    </xf>
    <xf numFmtId="4" fontId="106" fillId="2" borderId="61" xfId="1" applyNumberFormat="1" applyFont="1" applyFill="1" applyBorder="1" applyAlignment="1">
      <alignment horizontal="center" vertical="center"/>
    </xf>
    <xf numFmtId="0" fontId="22" fillId="2" borderId="0" xfId="0" applyFont="1" applyFill="1"/>
    <xf numFmtId="0" fontId="107" fillId="2" borderId="0" xfId="0" applyFont="1" applyFill="1"/>
    <xf numFmtId="165" fontId="106" fillId="2" borderId="0" xfId="0" applyNumberFormat="1" applyFont="1" applyFill="1"/>
    <xf numFmtId="165" fontId="106" fillId="2" borderId="0" xfId="0" applyNumberFormat="1" applyFont="1" applyFill="1" applyAlignment="1">
      <alignment horizontal="center"/>
    </xf>
    <xf numFmtId="0" fontId="41" fillId="2" borderId="0" xfId="0" applyFont="1" applyFill="1"/>
    <xf numFmtId="0" fontId="33" fillId="2" borderId="0" xfId="0" applyFont="1" applyFill="1"/>
    <xf numFmtId="0" fontId="71" fillId="2" borderId="0" xfId="0" applyFont="1" applyFill="1"/>
    <xf numFmtId="0" fontId="109" fillId="2" borderId="0" xfId="0" applyFont="1" applyFill="1"/>
    <xf numFmtId="165" fontId="41" fillId="2" borderId="0" xfId="0" applyNumberFormat="1" applyFont="1" applyFill="1" applyAlignment="1">
      <alignment horizontal="center" vertical="center"/>
    </xf>
    <xf numFmtId="0" fontId="83" fillId="2" borderId="13" xfId="0" applyFont="1" applyFill="1" applyBorder="1" applyAlignment="1">
      <alignment horizontal="center" vertical="center"/>
    </xf>
    <xf numFmtId="0" fontId="22" fillId="2" borderId="1" xfId="0" applyFont="1" applyFill="1" applyBorder="1"/>
    <xf numFmtId="0" fontId="38" fillId="2" borderId="4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9" fontId="44" fillId="18" borderId="0" xfId="0" applyNumberFormat="1" applyFont="1" applyFill="1" applyAlignment="1">
      <alignment horizontal="center" vertical="center"/>
    </xf>
    <xf numFmtId="165" fontId="41" fillId="2" borderId="0" xfId="0" applyNumberFormat="1" applyFont="1" applyFill="1" applyAlignment="1">
      <alignment horizontal="center"/>
    </xf>
    <xf numFmtId="0" fontId="106" fillId="2" borderId="0" xfId="0" applyFont="1" applyFill="1" applyAlignment="1">
      <alignment horizontal="center" vertical="center"/>
    </xf>
    <xf numFmtId="165" fontId="41" fillId="2" borderId="21" xfId="0" applyNumberFormat="1" applyFont="1" applyFill="1" applyBorder="1" applyAlignment="1">
      <alignment horizontal="center" vertical="center"/>
    </xf>
    <xf numFmtId="165" fontId="56" fillId="2" borderId="0" xfId="0" applyNumberFormat="1" applyFont="1" applyFill="1"/>
    <xf numFmtId="165" fontId="41" fillId="3" borderId="0" xfId="0" applyNumberFormat="1" applyFont="1" applyFill="1" applyAlignment="1">
      <alignment horizontal="center" vertical="center"/>
    </xf>
    <xf numFmtId="0" fontId="110" fillId="2" borderId="0" xfId="0" applyFont="1" applyFill="1"/>
    <xf numFmtId="0" fontId="12" fillId="2" borderId="0" xfId="0" applyFont="1" applyFill="1" applyAlignment="1">
      <alignment horizontal="center" vertical="center"/>
    </xf>
    <xf numFmtId="9" fontId="44" fillId="2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center" vertical="center" wrapText="1"/>
    </xf>
    <xf numFmtId="0" fontId="41" fillId="12" borderId="0" xfId="0" applyFont="1" applyFill="1"/>
    <xf numFmtId="0" fontId="22" fillId="12" borderId="0" xfId="0" applyFont="1" applyFill="1"/>
    <xf numFmtId="165" fontId="106" fillId="12" borderId="0" xfId="0" applyNumberFormat="1" applyFont="1" applyFill="1"/>
    <xf numFmtId="0" fontId="106" fillId="12" borderId="0" xfId="0" applyFont="1" applyFill="1" applyAlignment="1">
      <alignment horizontal="center" vertical="center"/>
    </xf>
    <xf numFmtId="9" fontId="71" fillId="12" borderId="37" xfId="4" applyFont="1" applyFill="1" applyBorder="1" applyAlignment="1">
      <alignment horizontal="center" vertical="center"/>
    </xf>
    <xf numFmtId="9" fontId="71" fillId="12" borderId="38" xfId="4" applyFont="1" applyFill="1" applyBorder="1" applyAlignment="1">
      <alignment horizontal="center" vertical="center"/>
    </xf>
    <xf numFmtId="0" fontId="106" fillId="3" borderId="61" xfId="0" applyFont="1" applyFill="1" applyBorder="1" applyAlignment="1">
      <alignment horizontal="center" vertical="center"/>
    </xf>
    <xf numFmtId="0" fontId="106" fillId="3" borderId="61" xfId="0" applyFont="1" applyFill="1" applyBorder="1" applyAlignment="1">
      <alignment horizontal="center" vertical="center" wrapText="1"/>
    </xf>
    <xf numFmtId="0" fontId="106" fillId="3" borderId="61" xfId="0" applyFont="1" applyFill="1" applyBorder="1" applyAlignment="1" applyProtection="1">
      <alignment horizontal="center" vertical="center" wrapText="1"/>
      <protection locked="0"/>
    </xf>
    <xf numFmtId="165" fontId="41" fillId="2" borderId="65" xfId="0" applyNumberFormat="1" applyFont="1" applyFill="1" applyBorder="1" applyAlignment="1">
      <alignment horizontal="center" vertical="center"/>
    </xf>
    <xf numFmtId="14" fontId="20" fillId="2" borderId="23" xfId="9" applyNumberFormat="1" applyFont="1" applyFill="1" applyBorder="1" applyAlignment="1">
      <alignment horizontal="center" vertical="center" wrapText="1"/>
    </xf>
    <xf numFmtId="165" fontId="8" fillId="2" borderId="0" xfId="4" applyNumberFormat="1" applyFont="1" applyFill="1" applyAlignment="1">
      <alignment horizontal="center" vertical="center"/>
    </xf>
    <xf numFmtId="14" fontId="80" fillId="2" borderId="0" xfId="2" applyNumberFormat="1" applyFont="1" applyFill="1"/>
    <xf numFmtId="4" fontId="72" fillId="13" borderId="0" xfId="2" applyNumberFormat="1" applyFont="1" applyFill="1" applyAlignment="1">
      <alignment horizontal="center" vertical="center"/>
    </xf>
    <xf numFmtId="4" fontId="72" fillId="18" borderId="0" xfId="2" applyNumberFormat="1" applyFont="1" applyFill="1" applyAlignment="1">
      <alignment horizontal="center" vertical="center"/>
    </xf>
    <xf numFmtId="4" fontId="72" fillId="10" borderId="0" xfId="2" applyNumberFormat="1" applyFont="1" applyFill="1" applyAlignment="1">
      <alignment horizontal="center" vertical="center"/>
    </xf>
    <xf numFmtId="4" fontId="75" fillId="2" borderId="0" xfId="2" applyNumberFormat="1" applyFont="1" applyFill="1" applyAlignment="1">
      <alignment horizontal="center" vertical="center"/>
    </xf>
    <xf numFmtId="4" fontId="72" fillId="2" borderId="0" xfId="2" applyNumberFormat="1" applyFont="1" applyFill="1" applyAlignment="1">
      <alignment horizontal="center" vertical="center"/>
    </xf>
    <xf numFmtId="4" fontId="73" fillId="18" borderId="0" xfId="2" applyNumberFormat="1" applyFont="1" applyFill="1" applyAlignment="1">
      <alignment horizontal="center" vertical="center"/>
    </xf>
    <xf numFmtId="4" fontId="72" fillId="17" borderId="0" xfId="2" applyNumberFormat="1" applyFont="1" applyFill="1" applyAlignment="1">
      <alignment horizontal="center" vertical="center"/>
    </xf>
    <xf numFmtId="0" fontId="89" fillId="2" borderId="0" xfId="2" applyFont="1" applyFill="1"/>
    <xf numFmtId="0" fontId="90" fillId="2" borderId="0" xfId="2" applyFont="1" applyFill="1" applyAlignment="1">
      <alignment horizontal="left" indent="3"/>
    </xf>
    <xf numFmtId="0" fontId="90" fillId="2" borderId="0" xfId="2" applyFont="1" applyFill="1" applyAlignment="1">
      <alignment horizontal="left" vertical="center" indent="3"/>
    </xf>
    <xf numFmtId="4" fontId="75" fillId="2" borderId="0" xfId="2" applyNumberFormat="1" applyFont="1" applyFill="1" applyAlignment="1">
      <alignment horizontal="center"/>
    </xf>
    <xf numFmtId="0" fontId="100" fillId="2" borderId="0" xfId="2" applyFont="1" applyFill="1" applyAlignment="1">
      <alignment horizontal="left" indent="3"/>
    </xf>
    <xf numFmtId="4" fontId="73" fillId="34" borderId="0" xfId="2" applyNumberFormat="1" applyFont="1" applyFill="1" applyAlignment="1">
      <alignment horizontal="center" vertical="center"/>
    </xf>
    <xf numFmtId="9" fontId="73" fillId="2" borderId="0" xfId="4" applyFont="1" applyFill="1" applyAlignment="1">
      <alignment horizontal="center" vertical="center"/>
    </xf>
    <xf numFmtId="9" fontId="72" fillId="13" borderId="0" xfId="4" applyFont="1" applyFill="1" applyAlignment="1">
      <alignment horizontal="center" vertical="center"/>
    </xf>
    <xf numFmtId="9" fontId="87" fillId="2" borderId="0" xfId="4" applyFont="1" applyFill="1" applyAlignment="1">
      <alignment horizontal="center" vertical="center"/>
    </xf>
    <xf numFmtId="9" fontId="73" fillId="10" borderId="0" xfId="4" applyFont="1" applyFill="1" applyAlignment="1">
      <alignment horizontal="center" vertical="center"/>
    </xf>
    <xf numFmtId="9" fontId="73" fillId="17" borderId="0" xfId="4" applyFont="1" applyFill="1" applyAlignment="1">
      <alignment horizontal="center" vertical="center"/>
    </xf>
    <xf numFmtId="9" fontId="73" fillId="22" borderId="0" xfId="4" applyFont="1" applyFill="1" applyAlignment="1">
      <alignment horizontal="center" vertical="center"/>
    </xf>
    <xf numFmtId="9" fontId="73" fillId="29" borderId="0" xfId="4" applyFont="1" applyFill="1" applyAlignment="1">
      <alignment horizontal="center" vertical="center"/>
    </xf>
    <xf numFmtId="9" fontId="73" fillId="11" borderId="0" xfId="4" applyFont="1" applyFill="1" applyAlignment="1">
      <alignment horizontal="center" vertical="center"/>
    </xf>
    <xf numFmtId="9" fontId="73" fillId="6" borderId="0" xfId="4" applyFont="1" applyFill="1" applyAlignment="1">
      <alignment horizontal="center" vertical="center"/>
    </xf>
    <xf numFmtId="9" fontId="72" fillId="2" borderId="0" xfId="4" applyFont="1" applyFill="1" applyAlignment="1">
      <alignment horizontal="center" vertical="center"/>
    </xf>
    <xf numFmtId="9" fontId="75" fillId="18" borderId="4" xfId="4" applyFont="1" applyFill="1" applyBorder="1" applyAlignment="1">
      <alignment horizontal="center" vertical="center"/>
    </xf>
    <xf numFmtId="0" fontId="17" fillId="4" borderId="0" xfId="0" applyFont="1" applyFill="1" applyAlignment="1">
      <alignment horizontal="left" indent="4"/>
    </xf>
    <xf numFmtId="0" fontId="17" fillId="27" borderId="0" xfId="0" applyFont="1" applyFill="1" applyAlignment="1">
      <alignment horizontal="left" indent="4"/>
    </xf>
    <xf numFmtId="43" fontId="99" fillId="2" borderId="0" xfId="1" applyFont="1" applyFill="1" applyAlignment="1">
      <alignment horizontal="center" vertical="center" wrapText="1"/>
    </xf>
    <xf numFmtId="0" fontId="77" fillId="2" borderId="0" xfId="2" applyFont="1" applyFill="1" applyAlignment="1">
      <alignment horizontal="center"/>
    </xf>
    <xf numFmtId="0" fontId="72" fillId="2" borderId="0" xfId="2" applyFont="1" applyFill="1" applyAlignment="1">
      <alignment horizontal="center"/>
    </xf>
    <xf numFmtId="0" fontId="94" fillId="2" borderId="0" xfId="2" applyFont="1" applyFill="1" applyAlignment="1">
      <alignment horizontal="center" vertical="center" wrapText="1"/>
    </xf>
    <xf numFmtId="9" fontId="78" fillId="2" borderId="0" xfId="4" applyFont="1" applyFill="1" applyAlignment="1">
      <alignment horizontal="center" vertical="center" wrapText="1"/>
    </xf>
    <xf numFmtId="0" fontId="73" fillId="24" borderId="0" xfId="2" applyFont="1" applyFill="1" applyAlignment="1">
      <alignment horizontal="center" vertical="center"/>
    </xf>
    <xf numFmtId="0" fontId="113" fillId="2" borderId="0" xfId="2" applyFont="1" applyFill="1"/>
    <xf numFmtId="9" fontId="101" fillId="2" borderId="5" xfId="2" applyNumberFormat="1" applyFont="1" applyFill="1" applyBorder="1" applyAlignment="1">
      <alignment horizontal="center" vertical="center"/>
    </xf>
    <xf numFmtId="9" fontId="75" fillId="2" borderId="6" xfId="2" applyNumberFormat="1" applyFont="1" applyFill="1" applyBorder="1" applyAlignment="1">
      <alignment horizontal="center" vertical="center"/>
    </xf>
    <xf numFmtId="9" fontId="75" fillId="2" borderId="7" xfId="2" applyNumberFormat="1" applyFont="1" applyFill="1" applyBorder="1" applyAlignment="1">
      <alignment horizontal="center" vertical="center"/>
    </xf>
    <xf numFmtId="0" fontId="75" fillId="2" borderId="8" xfId="2" applyFont="1" applyFill="1" applyBorder="1"/>
    <xf numFmtId="0" fontId="75" fillId="2" borderId="11" xfId="2" applyFont="1" applyFill="1" applyBorder="1"/>
    <xf numFmtId="0" fontId="113" fillId="2" borderId="11" xfId="2" applyFont="1" applyFill="1" applyBorder="1"/>
    <xf numFmtId="0" fontId="113" fillId="2" borderId="13" xfId="2" applyFont="1" applyFill="1" applyBorder="1"/>
    <xf numFmtId="9" fontId="73" fillId="2" borderId="39" xfId="4" applyFont="1" applyFill="1" applyBorder="1" applyAlignment="1">
      <alignment horizontal="center" vertical="center"/>
    </xf>
    <xf numFmtId="0" fontId="73" fillId="2" borderId="40" xfId="2" applyFont="1" applyFill="1" applyBorder="1"/>
    <xf numFmtId="0" fontId="72" fillId="13" borderId="40" xfId="2" applyFont="1" applyFill="1" applyBorder="1" applyAlignment="1">
      <alignment horizontal="center" vertical="center"/>
    </xf>
    <xf numFmtId="0" fontId="73" fillId="3" borderId="41" xfId="2" applyFont="1" applyFill="1" applyBorder="1" applyAlignment="1">
      <alignment horizontal="center" vertical="center"/>
    </xf>
    <xf numFmtId="9" fontId="73" fillId="2" borderId="45" xfId="4" applyFont="1" applyFill="1" applyBorder="1" applyAlignment="1">
      <alignment horizontal="center" vertical="center"/>
    </xf>
    <xf numFmtId="0" fontId="73" fillId="2" borderId="46" xfId="2" applyFont="1" applyFill="1" applyBorder="1"/>
    <xf numFmtId="43" fontId="73" fillId="2" borderId="46" xfId="1" applyFont="1" applyFill="1" applyBorder="1"/>
    <xf numFmtId="165" fontId="75" fillId="2" borderId="46" xfId="2" applyNumberFormat="1" applyFont="1" applyFill="1" applyBorder="1" applyAlignment="1">
      <alignment horizontal="center" vertical="center"/>
    </xf>
    <xf numFmtId="9" fontId="78" fillId="2" borderId="45" xfId="4" applyFont="1" applyFill="1" applyBorder="1" applyAlignment="1">
      <alignment horizontal="center" vertical="center" wrapText="1"/>
    </xf>
    <xf numFmtId="9" fontId="78" fillId="2" borderId="42" xfId="4" applyFont="1" applyFill="1" applyBorder="1" applyAlignment="1">
      <alignment horizontal="center" vertical="center" wrapText="1"/>
    </xf>
    <xf numFmtId="0" fontId="73" fillId="2" borderId="43" xfId="2" applyFont="1" applyFill="1" applyBorder="1"/>
    <xf numFmtId="0" fontId="88" fillId="2" borderId="43" xfId="2" applyFont="1" applyFill="1" applyBorder="1"/>
    <xf numFmtId="165" fontId="75" fillId="2" borderId="68" xfId="2" applyNumberFormat="1" applyFont="1" applyFill="1" applyBorder="1" applyAlignment="1">
      <alignment horizontal="center" vertical="center"/>
    </xf>
    <xf numFmtId="4" fontId="73" fillId="2" borderId="0" xfId="4" applyNumberFormat="1" applyFont="1" applyFill="1" applyAlignment="1">
      <alignment horizontal="center" vertical="center"/>
    </xf>
    <xf numFmtId="4" fontId="72" fillId="2" borderId="0" xfId="4" applyNumberFormat="1" applyFont="1" applyFill="1" applyAlignment="1">
      <alignment horizontal="center" vertical="center"/>
    </xf>
    <xf numFmtId="4" fontId="87" fillId="2" borderId="0" xfId="4" applyNumberFormat="1" applyFont="1" applyFill="1" applyAlignment="1">
      <alignment horizontal="center" vertical="center"/>
    </xf>
    <xf numFmtId="4" fontId="72" fillId="2" borderId="0" xfId="2" applyNumberFormat="1" applyFont="1" applyFill="1" applyAlignment="1">
      <alignment horizontal="center"/>
    </xf>
    <xf numFmtId="4" fontId="75" fillId="2" borderId="0" xfId="4" applyNumberFormat="1" applyFont="1" applyFill="1" applyAlignment="1">
      <alignment horizontal="center" vertical="center"/>
    </xf>
    <xf numFmtId="4" fontId="75" fillId="18" borderId="0" xfId="4" applyNumberFormat="1" applyFont="1" applyFill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 wrapText="1"/>
    </xf>
    <xf numFmtId="1" fontId="20" fillId="2" borderId="23" xfId="6" applyNumberFormat="1" applyFont="1" applyFill="1" applyBorder="1" applyAlignment="1" applyProtection="1">
      <alignment horizontal="left" vertical="center" wrapText="1"/>
      <protection locked="0"/>
    </xf>
    <xf numFmtId="1" fontId="20" fillId="2" borderId="23" xfId="6" applyNumberFormat="1" applyFont="1" applyFill="1" applyBorder="1" applyAlignment="1">
      <alignment horizontal="left" vertical="center" wrapText="1"/>
    </xf>
    <xf numFmtId="0" fontId="20" fillId="2" borderId="23" xfId="0" applyFont="1" applyFill="1" applyBorder="1" applyAlignment="1">
      <alignment horizontal="left" vertical="center"/>
    </xf>
    <xf numFmtId="0" fontId="20" fillId="2" borderId="23" xfId="0" applyFont="1" applyFill="1" applyBorder="1" applyAlignment="1">
      <alignment horizontal="left" vertical="center" wrapText="1"/>
    </xf>
    <xf numFmtId="165" fontId="33" fillId="2" borderId="3" xfId="0" applyNumberFormat="1" applyFont="1" applyFill="1" applyBorder="1" applyAlignment="1">
      <alignment horizontal="center" vertical="center"/>
    </xf>
    <xf numFmtId="165" fontId="11" fillId="2" borderId="0" xfId="0" applyNumberFormat="1" applyFont="1" applyFill="1" applyAlignment="1">
      <alignment horizontal="center" vertical="center"/>
    </xf>
    <xf numFmtId="165" fontId="36" fillId="21" borderId="0" xfId="0" applyNumberFormat="1" applyFont="1" applyFill="1" applyAlignment="1">
      <alignment horizontal="center" vertical="center"/>
    </xf>
    <xf numFmtId="0" fontId="61" fillId="2" borderId="23" xfId="0" applyFont="1" applyFill="1" applyBorder="1" applyAlignment="1">
      <alignment horizontal="center" vertical="center"/>
    </xf>
    <xf numFmtId="0" fontId="59" fillId="2" borderId="23" xfId="8" applyFont="1" applyFill="1" applyBorder="1" applyAlignment="1">
      <alignment horizontal="left" vertical="center"/>
    </xf>
    <xf numFmtId="0" fontId="59" fillId="2" borderId="23" xfId="0" applyFont="1" applyFill="1" applyBorder="1" applyAlignment="1">
      <alignment vertical="center"/>
    </xf>
    <xf numFmtId="166" fontId="50" fillId="2" borderId="0" xfId="2" applyNumberFormat="1" applyFont="1" applyFill="1"/>
    <xf numFmtId="0" fontId="50" fillId="2" borderId="0" xfId="2" applyFont="1" applyFill="1" applyAlignment="1">
      <alignment horizontal="left" vertical="center"/>
    </xf>
    <xf numFmtId="0" fontId="50" fillId="2" borderId="0" xfId="2" applyFont="1" applyFill="1" applyAlignment="1">
      <alignment vertical="center"/>
    </xf>
    <xf numFmtId="4" fontId="50" fillId="2" borderId="0" xfId="2" applyNumberFormat="1" applyFont="1" applyFill="1"/>
    <xf numFmtId="0" fontId="116" fillId="2" borderId="0" xfId="2" applyFont="1" applyFill="1" applyAlignment="1">
      <alignment horizontal="center" vertical="center"/>
    </xf>
    <xf numFmtId="0" fontId="36" fillId="21" borderId="0" xfId="0" applyFont="1" applyFill="1" applyAlignment="1">
      <alignment horizontal="center" vertical="center"/>
    </xf>
    <xf numFmtId="0" fontId="2" fillId="24" borderId="0" xfId="0" applyFont="1" applyFill="1" applyAlignment="1">
      <alignment horizontal="center" vertical="center"/>
    </xf>
    <xf numFmtId="0" fontId="20" fillId="28" borderId="23" xfId="0" applyFont="1" applyFill="1" applyBorder="1" applyAlignment="1">
      <alignment vertical="center"/>
    </xf>
    <xf numFmtId="0" fontId="118" fillId="3" borderId="61" xfId="0" applyFont="1" applyFill="1" applyBorder="1" applyAlignment="1">
      <alignment horizontal="center" vertical="center" wrapText="1"/>
    </xf>
    <xf numFmtId="14" fontId="11" fillId="2" borderId="0" xfId="0" applyNumberFormat="1" applyFont="1" applyFill="1" applyAlignment="1">
      <alignment vertical="center"/>
    </xf>
    <xf numFmtId="0" fontId="2" fillId="13" borderId="0" xfId="0" applyFont="1" applyFill="1" applyAlignment="1">
      <alignment vertical="center"/>
    </xf>
    <xf numFmtId="0" fontId="8" fillId="13" borderId="0" xfId="0" applyFont="1" applyFill="1" applyAlignment="1">
      <alignment horizontal="center" vertical="center"/>
    </xf>
    <xf numFmtId="0" fontId="119" fillId="2" borderId="23" xfId="0" applyFont="1" applyFill="1" applyBorder="1" applyAlignment="1">
      <alignment horizontal="center" vertical="center"/>
    </xf>
    <xf numFmtId="165" fontId="31" fillId="18" borderId="0" xfId="2" applyNumberFormat="1" applyFont="1" applyFill="1" applyAlignment="1">
      <alignment horizontal="center" vertical="center"/>
    </xf>
    <xf numFmtId="17" fontId="50" fillId="2" borderId="0" xfId="2" applyNumberFormat="1" applyFont="1" applyFill="1"/>
    <xf numFmtId="0" fontId="21" fillId="28" borderId="23" xfId="0" applyFont="1" applyFill="1" applyBorder="1" applyAlignment="1">
      <alignment horizontal="center" vertical="center" wrapText="1"/>
    </xf>
    <xf numFmtId="14" fontId="20" fillId="28" borderId="23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indent="4"/>
    </xf>
    <xf numFmtId="4" fontId="22" fillId="2" borderId="0" xfId="1" applyNumberFormat="1" applyFont="1" applyFill="1" applyAlignment="1">
      <alignment horizontal="center" vertical="center"/>
    </xf>
    <xf numFmtId="9" fontId="22" fillId="2" borderId="0" xfId="4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4" fontId="2" fillId="2" borderId="4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right" vertical="center"/>
    </xf>
    <xf numFmtId="165" fontId="36" fillId="36" borderId="0" xfId="0" applyNumberFormat="1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5" fontId="42" fillId="24" borderId="4" xfId="4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4" fontId="73" fillId="4" borderId="0" xfId="2" applyNumberFormat="1" applyFont="1" applyFill="1" applyAlignment="1">
      <alignment horizontal="center" vertical="center" textRotation="90" wrapText="1"/>
    </xf>
    <xf numFmtId="43" fontId="121" fillId="2" borderId="0" xfId="1" applyFont="1" applyFill="1" applyAlignment="1">
      <alignment horizontal="center" vertical="center" wrapText="1"/>
    </xf>
    <xf numFmtId="4" fontId="85" fillId="2" borderId="0" xfId="2" quotePrefix="1" applyNumberFormat="1" applyFont="1" applyFill="1" applyAlignment="1">
      <alignment horizontal="center" vertical="center"/>
    </xf>
    <xf numFmtId="43" fontId="90" fillId="2" borderId="0" xfId="2" applyNumberFormat="1" applyFont="1" applyFill="1" applyAlignment="1">
      <alignment horizontal="left" indent="2"/>
    </xf>
    <xf numFmtId="0" fontId="122" fillId="2" borderId="0" xfId="2" applyFont="1" applyFill="1" applyAlignment="1">
      <alignment horizontal="left" indent="2"/>
    </xf>
    <xf numFmtId="0" fontId="75" fillId="2" borderId="2" xfId="2" applyFont="1" applyFill="1" applyBorder="1"/>
    <xf numFmtId="0" fontId="75" fillId="2" borderId="21" xfId="2" applyFont="1" applyFill="1" applyBorder="1"/>
    <xf numFmtId="0" fontId="75" fillId="2" borderId="3" xfId="2" applyFont="1" applyFill="1" applyBorder="1"/>
    <xf numFmtId="4" fontId="85" fillId="3" borderId="5" xfId="2" applyNumberFormat="1" applyFont="1" applyFill="1" applyBorder="1" applyAlignment="1">
      <alignment horizontal="center" vertical="center"/>
    </xf>
    <xf numFmtId="4" fontId="85" fillId="3" borderId="6" xfId="2" applyNumberFormat="1" applyFont="1" applyFill="1" applyBorder="1" applyAlignment="1">
      <alignment horizontal="center" vertical="center"/>
    </xf>
    <xf numFmtId="4" fontId="85" fillId="36" borderId="7" xfId="2" applyNumberFormat="1" applyFont="1" applyFill="1" applyBorder="1" applyAlignment="1">
      <alignment horizontal="center" vertical="center"/>
    </xf>
    <xf numFmtId="0" fontId="42" fillId="21" borderId="0" xfId="54" applyFont="1" applyFill="1" applyAlignment="1">
      <alignment horizontal="center" vertical="center" wrapText="1"/>
    </xf>
    <xf numFmtId="0" fontId="10" fillId="2" borderId="0" xfId="34" applyFill="1"/>
    <xf numFmtId="0" fontId="123" fillId="29" borderId="0" xfId="34" applyFont="1" applyFill="1" applyAlignment="1">
      <alignment horizontal="center" vertical="center"/>
    </xf>
    <xf numFmtId="0" fontId="4" fillId="2" borderId="0" xfId="54" applyFill="1"/>
    <xf numFmtId="0" fontId="0" fillId="2" borderId="0" xfId="54" applyFont="1" applyFill="1"/>
    <xf numFmtId="0" fontId="2" fillId="2" borderId="0" xfId="54" applyFont="1" applyFill="1" applyAlignment="1">
      <alignment horizontal="center" vertical="center" wrapText="1"/>
    </xf>
    <xf numFmtId="0" fontId="8" fillId="10" borderId="0" xfId="54" applyFont="1" applyFill="1" applyAlignment="1">
      <alignment horizontal="center" vertical="center"/>
    </xf>
    <xf numFmtId="0" fontId="2" fillId="10" borderId="0" xfId="54" applyFont="1" applyFill="1" applyAlignment="1">
      <alignment horizontal="center" vertical="center" wrapText="1"/>
    </xf>
    <xf numFmtId="0" fontId="2" fillId="10" borderId="0" xfId="54" applyFont="1" applyFill="1" applyAlignment="1">
      <alignment horizontal="center" vertical="center"/>
    </xf>
    <xf numFmtId="10" fontId="9" fillId="3" borderId="0" xfId="54" applyNumberFormat="1" applyFont="1" applyFill="1" applyAlignment="1">
      <alignment horizontal="center" vertical="center"/>
    </xf>
    <xf numFmtId="0" fontId="2" fillId="2" borderId="0" xfId="54" applyFont="1" applyFill="1" applyAlignment="1">
      <alignment horizontal="center" vertical="center"/>
    </xf>
    <xf numFmtId="0" fontId="4" fillId="2" borderId="0" xfId="54" applyFill="1" applyAlignment="1">
      <alignment horizontal="center" vertical="center"/>
    </xf>
    <xf numFmtId="165" fontId="2" fillId="2" borderId="0" xfId="54" applyNumberFormat="1" applyFont="1" applyFill="1" applyAlignment="1">
      <alignment horizontal="center" vertical="center"/>
    </xf>
    <xf numFmtId="165" fontId="4" fillId="2" borderId="0" xfId="54" applyNumberFormat="1" applyFill="1" applyAlignment="1">
      <alignment horizontal="center" vertical="center"/>
    </xf>
    <xf numFmtId="165" fontId="0" fillId="2" borderId="0" xfId="54" applyNumberFormat="1" applyFont="1" applyFill="1" applyAlignment="1">
      <alignment horizontal="center" vertical="center"/>
    </xf>
    <xf numFmtId="0" fontId="2" fillId="11" borderId="1" xfId="54" applyFont="1" applyFill="1" applyBorder="1" applyAlignment="1">
      <alignment horizontal="center" vertical="center"/>
    </xf>
    <xf numFmtId="165" fontId="2" fillId="11" borderId="1" xfId="54" applyNumberFormat="1" applyFont="1" applyFill="1" applyBorder="1" applyAlignment="1">
      <alignment horizontal="center" vertical="center"/>
    </xf>
    <xf numFmtId="0" fontId="124" fillId="2" borderId="4" xfId="34" applyFont="1" applyFill="1" applyBorder="1" applyAlignment="1">
      <alignment horizontal="center" vertical="center"/>
    </xf>
    <xf numFmtId="9" fontId="4" fillId="2" borderId="0" xfId="10" applyFont="1" applyFill="1"/>
    <xf numFmtId="0" fontId="4" fillId="2" borderId="8" xfId="54" applyFill="1" applyBorder="1"/>
    <xf numFmtId="0" fontId="2" fillId="2" borderId="9" xfId="54" applyFont="1" applyFill="1" applyBorder="1"/>
    <xf numFmtId="0" fontId="4" fillId="2" borderId="9" xfId="54" applyFill="1" applyBorder="1"/>
    <xf numFmtId="10" fontId="2" fillId="2" borderId="9" xfId="79" applyNumberFormat="1" applyFont="1" applyFill="1" applyBorder="1"/>
    <xf numFmtId="0" fontId="4" fillId="2" borderId="10" xfId="54" applyFill="1" applyBorder="1"/>
    <xf numFmtId="0" fontId="4" fillId="2" borderId="13" xfId="54" applyFill="1" applyBorder="1"/>
    <xf numFmtId="0" fontId="2" fillId="2" borderId="1" xfId="54" applyFont="1" applyFill="1" applyBorder="1" applyAlignment="1">
      <alignment horizontal="center" vertical="center"/>
    </xf>
    <xf numFmtId="0" fontId="4" fillId="2" borderId="1" xfId="54" applyFill="1" applyBorder="1"/>
    <xf numFmtId="165" fontId="2" fillId="2" borderId="1" xfId="54" applyNumberFormat="1" applyFont="1" applyFill="1" applyBorder="1" applyAlignment="1">
      <alignment horizontal="center" vertical="center"/>
    </xf>
    <xf numFmtId="0" fontId="4" fillId="2" borderId="14" xfId="54" applyFill="1" applyBorder="1"/>
    <xf numFmtId="165" fontId="4" fillId="2" borderId="0" xfId="54" applyNumberFormat="1" applyFill="1"/>
    <xf numFmtId="0" fontId="71" fillId="2" borderId="0" xfId="54" applyFont="1" applyFill="1" applyAlignment="1">
      <alignment horizontal="center"/>
    </xf>
    <xf numFmtId="0" fontId="125" fillId="2" borderId="4" xfId="34" applyFont="1" applyFill="1" applyBorder="1" applyAlignment="1">
      <alignment horizontal="center" wrapText="1"/>
    </xf>
    <xf numFmtId="0" fontId="8" fillId="10" borderId="0" xfId="54" applyFont="1" applyFill="1" applyAlignment="1">
      <alignment horizontal="center" vertical="center" wrapText="1"/>
    </xf>
    <xf numFmtId="165" fontId="49" fillId="2" borderId="0" xfId="54" applyNumberFormat="1" applyFont="1" applyFill="1" applyAlignment="1">
      <alignment horizontal="center" vertical="center"/>
    </xf>
    <xf numFmtId="165" fontId="2" fillId="28" borderId="0" xfId="54" applyNumberFormat="1" applyFont="1" applyFill="1" applyAlignment="1">
      <alignment horizontal="center" vertical="center"/>
    </xf>
    <xf numFmtId="0" fontId="12" fillId="2" borderId="0" xfId="54" applyFont="1" applyFill="1" applyAlignment="1">
      <alignment horizontal="center" vertical="center"/>
    </xf>
    <xf numFmtId="0" fontId="2" fillId="2" borderId="0" xfId="54" applyFont="1" applyFill="1"/>
    <xf numFmtId="10" fontId="2" fillId="2" borderId="0" xfId="79" applyNumberFormat="1" applyFont="1" applyFill="1"/>
    <xf numFmtId="0" fontId="125" fillId="2" borderId="4" xfId="34" applyFont="1" applyFill="1" applyBorder="1" applyAlignment="1">
      <alignment horizontal="center" vertical="center"/>
    </xf>
    <xf numFmtId="0" fontId="0" fillId="2" borderId="4" xfId="34" applyFont="1" applyFill="1" applyBorder="1" applyAlignment="1">
      <alignment horizontal="center"/>
    </xf>
    <xf numFmtId="0" fontId="12" fillId="18" borderId="0" xfId="54" applyFont="1" applyFill="1" applyAlignment="1">
      <alignment horizontal="center" vertical="center"/>
    </xf>
    <xf numFmtId="165" fontId="4" fillId="18" borderId="0" xfId="54" applyNumberFormat="1" applyFill="1" applyAlignment="1">
      <alignment horizontal="center" vertical="center"/>
    </xf>
    <xf numFmtId="165" fontId="2" fillId="18" borderId="0" xfId="54" applyNumberFormat="1" applyFont="1" applyFill="1" applyAlignment="1">
      <alignment horizontal="center" vertical="center"/>
    </xf>
    <xf numFmtId="165" fontId="0" fillId="18" borderId="0" xfId="54" applyNumberFormat="1" applyFont="1" applyFill="1" applyAlignment="1">
      <alignment horizontal="center" vertical="center"/>
    </xf>
    <xf numFmtId="4" fontId="78" fillId="30" borderId="0" xfId="2" applyNumberFormat="1" applyFont="1" applyFill="1" applyAlignment="1">
      <alignment horizontal="center" vertical="center"/>
    </xf>
    <xf numFmtId="4" fontId="78" fillId="2" borderId="0" xfId="2" applyNumberFormat="1" applyFont="1" applyFill="1" applyAlignment="1">
      <alignment horizontal="center" vertical="center"/>
    </xf>
    <xf numFmtId="0" fontId="106" fillId="12" borderId="0" xfId="0" applyFont="1" applyFill="1" applyAlignment="1">
      <alignment horizontal="center" vertical="center" wrapText="1"/>
    </xf>
    <xf numFmtId="165" fontId="106" fillId="13" borderId="0" xfId="0" applyNumberFormat="1" applyFont="1" applyFill="1" applyAlignment="1">
      <alignment horizontal="center" vertical="center"/>
    </xf>
    <xf numFmtId="0" fontId="20" fillId="2" borderId="77" xfId="0" applyFont="1" applyFill="1" applyBorder="1" applyAlignment="1">
      <alignment vertical="center"/>
    </xf>
    <xf numFmtId="14" fontId="20" fillId="0" borderId="23" xfId="0" applyNumberFormat="1" applyFont="1" applyBorder="1" applyAlignment="1">
      <alignment horizontal="center" vertical="center"/>
    </xf>
    <xf numFmtId="10" fontId="0" fillId="2" borderId="0" xfId="0" applyNumberFormat="1" applyFill="1"/>
    <xf numFmtId="4" fontId="8" fillId="13" borderId="0" xfId="1" applyNumberFormat="1" applyFont="1" applyFill="1" applyAlignment="1">
      <alignment horizontal="center" vertical="center"/>
    </xf>
    <xf numFmtId="4" fontId="2" fillId="2" borderId="1" xfId="1" applyNumberFormat="1" applyFont="1" applyFill="1" applyBorder="1" applyAlignment="1">
      <alignment horizontal="center" vertical="center"/>
    </xf>
    <xf numFmtId="4" fontId="41" fillId="2" borderId="4" xfId="1" applyNumberFormat="1" applyFont="1" applyFill="1" applyBorder="1" applyAlignment="1">
      <alignment horizontal="center" vertical="center"/>
    </xf>
    <xf numFmtId="0" fontId="26" fillId="2" borderId="0" xfId="2" applyFont="1" applyFill="1" applyAlignment="1">
      <alignment horizontal="left" indent="3"/>
    </xf>
    <xf numFmtId="43" fontId="26" fillId="2" borderId="0" xfId="1" applyFont="1" applyFill="1" applyAlignment="1">
      <alignment horizontal="left" indent="3"/>
    </xf>
    <xf numFmtId="0" fontId="127" fillId="2" borderId="0" xfId="2" applyFont="1" applyFill="1" applyAlignment="1">
      <alignment horizontal="left" indent="3"/>
    </xf>
    <xf numFmtId="0" fontId="128" fillId="2" borderId="23" xfId="0" applyFont="1" applyFill="1" applyBorder="1" applyAlignment="1">
      <alignment vertical="center"/>
    </xf>
    <xf numFmtId="14" fontId="128" fillId="0" borderId="23" xfId="0" applyNumberFormat="1" applyFont="1" applyBorder="1" applyAlignment="1">
      <alignment horizontal="center" vertical="center"/>
    </xf>
    <xf numFmtId="0" fontId="73" fillId="13" borderId="0" xfId="2" applyFont="1" applyFill="1"/>
    <xf numFmtId="0" fontId="72" fillId="3" borderId="0" xfId="2" applyFont="1" applyFill="1" applyAlignment="1">
      <alignment horizontal="right"/>
    </xf>
    <xf numFmtId="0" fontId="72" fillId="3" borderId="0" xfId="2" applyFont="1" applyFill="1"/>
    <xf numFmtId="4" fontId="72" fillId="3" borderId="0" xfId="2" applyNumberFormat="1" applyFont="1" applyFill="1" applyAlignment="1">
      <alignment horizontal="center" vertical="center"/>
    </xf>
    <xf numFmtId="4" fontId="78" fillId="30" borderId="1" xfId="2" applyNumberFormat="1" applyFont="1" applyFill="1" applyBorder="1" applyAlignment="1">
      <alignment horizontal="center" vertical="center"/>
    </xf>
    <xf numFmtId="165" fontId="72" fillId="2" borderId="0" xfId="2" applyNumberFormat="1" applyFont="1" applyFill="1"/>
    <xf numFmtId="0" fontId="87" fillId="2" borderId="0" xfId="2" applyFont="1" applyFill="1"/>
    <xf numFmtId="165" fontId="129" fillId="25" borderId="0" xfId="2" applyNumberFormat="1" applyFont="1" applyFill="1"/>
    <xf numFmtId="165" fontId="88" fillId="25" borderId="0" xfId="2" applyNumberFormat="1" applyFont="1" applyFill="1" applyAlignment="1">
      <alignment horizontal="center" vertical="center"/>
    </xf>
    <xf numFmtId="9" fontId="75" fillId="25" borderId="0" xfId="4" applyFont="1" applyFill="1" applyAlignment="1">
      <alignment horizontal="center" vertical="center"/>
    </xf>
    <xf numFmtId="165" fontId="72" fillId="13" borderId="0" xfId="2" applyNumberFormat="1" applyFont="1" applyFill="1" applyAlignment="1">
      <alignment horizontal="center" vertical="center"/>
    </xf>
    <xf numFmtId="165" fontId="72" fillId="2" borderId="0" xfId="2" applyNumberFormat="1" applyFont="1" applyFill="1" applyAlignment="1">
      <alignment horizontal="center" vertical="center"/>
    </xf>
    <xf numFmtId="165" fontId="75" fillId="18" borderId="0" xfId="2" applyNumberFormat="1" applyFont="1" applyFill="1" applyAlignment="1">
      <alignment horizontal="center" vertical="center"/>
    </xf>
    <xf numFmtId="165" fontId="75" fillId="10" borderId="0" xfId="2" applyNumberFormat="1" applyFont="1" applyFill="1" applyAlignment="1">
      <alignment horizontal="center" vertical="center"/>
    </xf>
    <xf numFmtId="165" fontId="75" fillId="17" borderId="0" xfId="2" applyNumberFormat="1" applyFont="1" applyFill="1" applyAlignment="1">
      <alignment horizontal="center" vertical="center"/>
    </xf>
    <xf numFmtId="165" fontId="75" fillId="22" borderId="0" xfId="2" applyNumberFormat="1" applyFont="1" applyFill="1" applyAlignment="1">
      <alignment horizontal="center" vertical="center"/>
    </xf>
    <xf numFmtId="165" fontId="75" fillId="29" borderId="0" xfId="2" applyNumberFormat="1" applyFont="1" applyFill="1" applyAlignment="1">
      <alignment horizontal="center" vertical="center"/>
    </xf>
    <xf numFmtId="165" fontId="75" fillId="2" borderId="0" xfId="1" applyNumberFormat="1" applyFont="1" applyFill="1" applyAlignment="1">
      <alignment horizontal="center" vertical="center"/>
    </xf>
    <xf numFmtId="165" fontId="75" fillId="29" borderId="0" xfId="1" applyNumberFormat="1" applyFont="1" applyFill="1" applyAlignment="1">
      <alignment horizontal="center" vertical="center"/>
    </xf>
    <xf numFmtId="165" fontId="75" fillId="17" borderId="0" xfId="1" applyNumberFormat="1" applyFont="1" applyFill="1" applyAlignment="1">
      <alignment horizontal="center" vertical="center"/>
    </xf>
    <xf numFmtId="165" fontId="75" fillId="6" borderId="0" xfId="1" applyNumberFormat="1" applyFont="1" applyFill="1" applyAlignment="1">
      <alignment horizontal="center" vertical="center"/>
    </xf>
    <xf numFmtId="9" fontId="75" fillId="2" borderId="21" xfId="4" applyFont="1" applyFill="1" applyBorder="1" applyAlignment="1">
      <alignment horizontal="center" vertical="center"/>
    </xf>
    <xf numFmtId="9" fontId="75" fillId="2" borderId="3" xfId="4" applyFont="1" applyFill="1" applyBorder="1" applyAlignment="1">
      <alignment horizontal="center" vertical="center"/>
    </xf>
    <xf numFmtId="165" fontId="72" fillId="2" borderId="0" xfId="4" applyNumberFormat="1" applyFont="1" applyFill="1" applyAlignment="1">
      <alignment horizontal="center" vertical="center"/>
    </xf>
    <xf numFmtId="165" fontId="75" fillId="2" borderId="2" xfId="4" applyNumberFormat="1" applyFont="1" applyFill="1" applyBorder="1" applyAlignment="1">
      <alignment horizontal="center" vertical="center"/>
    </xf>
    <xf numFmtId="165" fontId="75" fillId="2" borderId="0" xfId="4" applyNumberFormat="1" applyFont="1" applyFill="1" applyAlignment="1">
      <alignment horizontal="center" vertical="center"/>
    </xf>
    <xf numFmtId="9" fontId="72" fillId="2" borderId="0" xfId="2" applyNumberFormat="1" applyFont="1" applyFill="1" applyAlignment="1">
      <alignment horizontal="center"/>
    </xf>
    <xf numFmtId="9" fontId="113" fillId="2" borderId="0" xfId="4" applyFont="1" applyFill="1" applyAlignment="1">
      <alignment horizontal="center" vertical="center"/>
    </xf>
    <xf numFmtId="4" fontId="85" fillId="21" borderId="0" xfId="2" applyNumberFormat="1" applyFont="1" applyFill="1" applyAlignment="1">
      <alignment horizontal="center" vertical="center"/>
    </xf>
    <xf numFmtId="165" fontId="75" fillId="21" borderId="0" xfId="2" applyNumberFormat="1" applyFont="1" applyFill="1" applyAlignment="1">
      <alignment horizontal="center" vertical="center"/>
    </xf>
    <xf numFmtId="9" fontId="73" fillId="21" borderId="0" xfId="4" applyFont="1" applyFill="1" applyAlignment="1">
      <alignment horizontal="center" vertical="center"/>
    </xf>
    <xf numFmtId="165" fontId="75" fillId="21" borderId="0" xfId="4" applyNumberFormat="1" applyFont="1" applyFill="1" applyAlignment="1">
      <alignment horizontal="center" vertical="center"/>
    </xf>
    <xf numFmtId="9" fontId="75" fillId="21" borderId="0" xfId="4" applyFont="1" applyFill="1" applyAlignment="1">
      <alignment horizontal="center" vertical="center"/>
    </xf>
    <xf numFmtId="0" fontId="17" fillId="2" borderId="23" xfId="0" applyFont="1" applyFill="1" applyBorder="1" applyAlignment="1">
      <alignment horizontal="center" vertical="center" wrapText="1"/>
    </xf>
    <xf numFmtId="0" fontId="20" fillId="2" borderId="23" xfId="9" applyFont="1" applyFill="1" applyBorder="1" applyAlignment="1">
      <alignment horizontal="center" vertical="center" wrapText="1"/>
    </xf>
    <xf numFmtId="43" fontId="38" fillId="2" borderId="0" xfId="1" applyFont="1" applyFill="1" applyAlignment="1">
      <alignment horizontal="center" vertical="center"/>
    </xf>
    <xf numFmtId="4" fontId="75" fillId="2" borderId="0" xfId="1" applyNumberFormat="1" applyFont="1" applyFill="1" applyAlignment="1">
      <alignment horizontal="center" vertical="center"/>
    </xf>
    <xf numFmtId="9" fontId="72" fillId="2" borderId="0" xfId="4" applyFont="1" applyFill="1" applyAlignment="1">
      <alignment horizontal="center" vertical="center" wrapText="1"/>
    </xf>
    <xf numFmtId="9" fontId="91" fillId="2" borderId="0" xfId="4" applyFont="1" applyFill="1" applyAlignment="1">
      <alignment horizontal="center" vertical="center"/>
    </xf>
    <xf numFmtId="9" fontId="75" fillId="3" borderId="0" xfId="4" applyFont="1" applyFill="1" applyAlignment="1">
      <alignment horizontal="center" vertical="center"/>
    </xf>
    <xf numFmtId="0" fontId="132" fillId="2" borderId="0" xfId="2" applyFont="1" applyFill="1"/>
    <xf numFmtId="4" fontId="103" fillId="2" borderId="0" xfId="2" applyNumberFormat="1" applyFont="1" applyFill="1"/>
    <xf numFmtId="43" fontId="3" fillId="2" borderId="24" xfId="1" applyFont="1" applyFill="1" applyBorder="1" applyAlignment="1">
      <alignment horizontal="center" vertical="center"/>
    </xf>
    <xf numFmtId="165" fontId="120" fillId="21" borderId="81" xfId="1" applyNumberFormat="1" applyFont="1" applyFill="1" applyBorder="1" applyAlignment="1">
      <alignment horizontal="center" vertical="center"/>
    </xf>
    <xf numFmtId="4" fontId="75" fillId="2" borderId="83" xfId="2" applyNumberFormat="1" applyFont="1" applyFill="1" applyBorder="1" applyAlignment="1">
      <alignment horizontal="center" vertical="center"/>
    </xf>
    <xf numFmtId="4" fontId="133" fillId="2" borderId="0" xfId="2" applyNumberFormat="1" applyFont="1" applyFill="1" applyAlignment="1">
      <alignment horizontal="center" vertical="center"/>
    </xf>
    <xf numFmtId="9" fontId="41" fillId="3" borderId="0" xfId="4" applyFont="1" applyFill="1" applyAlignment="1">
      <alignment horizontal="center" vertical="center"/>
    </xf>
    <xf numFmtId="0" fontId="77" fillId="2" borderId="0" xfId="2" applyFont="1" applyFill="1" applyAlignment="1">
      <alignment horizontal="center" vertical="center" wrapText="1"/>
    </xf>
    <xf numFmtId="165" fontId="75" fillId="2" borderId="10" xfId="2" applyNumberFormat="1" applyFont="1" applyFill="1" applyBorder="1"/>
    <xf numFmtId="165" fontId="75" fillId="2" borderId="12" xfId="2" applyNumberFormat="1" applyFont="1" applyFill="1" applyBorder="1"/>
    <xf numFmtId="0" fontId="101" fillId="2" borderId="5" xfId="2" applyFont="1" applyFill="1" applyBorder="1" applyAlignment="1">
      <alignment horizontal="center" vertical="center"/>
    </xf>
    <xf numFmtId="165" fontId="75" fillId="2" borderId="10" xfId="2" applyNumberFormat="1" applyFont="1" applyFill="1" applyBorder="1" applyAlignment="1">
      <alignment horizontal="right"/>
    </xf>
    <xf numFmtId="165" fontId="75" fillId="2" borderId="12" xfId="2" applyNumberFormat="1" applyFont="1" applyFill="1" applyBorder="1" applyAlignment="1">
      <alignment horizontal="right"/>
    </xf>
    <xf numFmtId="165" fontId="131" fillId="2" borderId="12" xfId="1" applyNumberFormat="1" applyFont="1" applyFill="1" applyBorder="1" applyAlignment="1">
      <alignment horizontal="right" vertical="center"/>
    </xf>
    <xf numFmtId="165" fontId="131" fillId="2" borderId="14" xfId="1" applyNumberFormat="1" applyFont="1" applyFill="1" applyBorder="1" applyAlignment="1">
      <alignment horizontal="right" vertical="center"/>
    </xf>
    <xf numFmtId="165" fontId="75" fillId="13" borderId="0" xfId="4" applyNumberFormat="1" applyFont="1" applyFill="1" applyAlignment="1">
      <alignment horizontal="center" vertical="center"/>
    </xf>
    <xf numFmtId="9" fontId="75" fillId="13" borderId="0" xfId="4" applyFont="1" applyFill="1" applyAlignment="1">
      <alignment horizontal="center" vertical="center"/>
    </xf>
    <xf numFmtId="165" fontId="72" fillId="13" borderId="0" xfId="4" applyNumberFormat="1" applyFont="1" applyFill="1" applyAlignment="1">
      <alignment horizontal="center" vertical="center"/>
    </xf>
    <xf numFmtId="9" fontId="72" fillId="13" borderId="0" xfId="2" applyNumberFormat="1" applyFont="1" applyFill="1" applyAlignment="1">
      <alignment horizontal="center"/>
    </xf>
    <xf numFmtId="4" fontId="72" fillId="13" borderId="0" xfId="4" applyNumberFormat="1" applyFont="1" applyFill="1" applyAlignment="1">
      <alignment horizontal="center" vertical="center"/>
    </xf>
    <xf numFmtId="4" fontId="73" fillId="21" borderId="0" xfId="4" applyNumberFormat="1" applyFont="1" applyFill="1" applyAlignment="1">
      <alignment horizontal="center" vertical="center"/>
    </xf>
    <xf numFmtId="9" fontId="78" fillId="32" borderId="0" xfId="4" applyFont="1" applyFill="1" applyAlignment="1">
      <alignment horizontal="center" vertical="center"/>
    </xf>
    <xf numFmtId="4" fontId="2" fillId="2" borderId="0" xfId="1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10" fontId="0" fillId="2" borderId="0" xfId="4" applyNumberFormat="1" applyFont="1" applyFill="1" applyAlignment="1">
      <alignment horizontal="center" vertical="center"/>
    </xf>
    <xf numFmtId="9" fontId="111" fillId="4" borderId="0" xfId="4" applyFont="1" applyFill="1" applyAlignment="1">
      <alignment horizontal="center" vertical="center"/>
    </xf>
    <xf numFmtId="0" fontId="2" fillId="2" borderId="0" xfId="0" applyFont="1" applyFill="1"/>
    <xf numFmtId="0" fontId="76" fillId="2" borderId="0" xfId="2" applyFont="1" applyFill="1" applyAlignment="1">
      <alignment horizontal="left" vertical="center" indent="3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16" borderId="0" xfId="0" applyFont="1" applyFill="1" applyAlignment="1">
      <alignment horizontal="center" vertical="center" wrapText="1"/>
    </xf>
    <xf numFmtId="43" fontId="11" fillId="0" borderId="40" xfId="1" applyFont="1" applyBorder="1" applyAlignment="1">
      <alignment horizontal="center" vertical="center"/>
    </xf>
    <xf numFmtId="43" fontId="11" fillId="0" borderId="0" xfId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43" fontId="38" fillId="0" borderId="0" xfId="1" applyFont="1" applyAlignment="1">
      <alignment horizontal="center" vertical="center"/>
    </xf>
    <xf numFmtId="170" fontId="38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71" fontId="38" fillId="0" borderId="0" xfId="4" applyNumberFormat="1" applyFont="1" applyAlignment="1">
      <alignment horizontal="center" vertical="center"/>
    </xf>
    <xf numFmtId="14" fontId="38" fillId="0" borderId="0" xfId="0" applyNumberFormat="1" applyFont="1" applyAlignment="1">
      <alignment horizontal="center" vertical="center"/>
    </xf>
    <xf numFmtId="14" fontId="11" fillId="16" borderId="0" xfId="0" applyNumberFormat="1" applyFont="1" applyFill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8" fillId="15" borderId="0" xfId="0" applyFont="1" applyFill="1" applyAlignment="1">
      <alignment horizontal="center" vertical="center"/>
    </xf>
    <xf numFmtId="43" fontId="8" fillId="15" borderId="0" xfId="0" applyNumberFormat="1" applyFont="1" applyFill="1" applyAlignment="1">
      <alignment horizontal="center" vertical="center"/>
    </xf>
    <xf numFmtId="0" fontId="6" fillId="2" borderId="63" xfId="0" applyFont="1" applyFill="1" applyBorder="1" applyAlignment="1">
      <alignment horizontal="center"/>
    </xf>
    <xf numFmtId="4" fontId="66" fillId="2" borderId="0" xfId="0" applyNumberFormat="1" applyFont="1" applyFill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4" fontId="36" fillId="21" borderId="1" xfId="1" applyNumberFormat="1" applyFont="1" applyFill="1" applyBorder="1" applyAlignment="1">
      <alignment horizontal="center" vertical="center"/>
    </xf>
    <xf numFmtId="4" fontId="8" fillId="2" borderId="0" xfId="1" applyNumberFormat="1" applyFont="1" applyFill="1" applyAlignment="1">
      <alignment horizontal="center" vertical="center"/>
    </xf>
    <xf numFmtId="4" fontId="56" fillId="37" borderId="0" xfId="1" applyNumberFormat="1" applyFont="1" applyFill="1" applyAlignment="1">
      <alignment horizontal="center" vertical="center"/>
    </xf>
    <xf numFmtId="4" fontId="57" fillId="4" borderId="0" xfId="1" applyNumberFormat="1" applyFont="1" applyFill="1" applyAlignment="1">
      <alignment horizontal="center" vertical="center"/>
    </xf>
    <xf numFmtId="4" fontId="12" fillId="4" borderId="0" xfId="1" applyNumberFormat="1" applyFont="1" applyFill="1" applyAlignment="1">
      <alignment horizontal="center" vertical="center"/>
    </xf>
    <xf numFmtId="4" fontId="12" fillId="27" borderId="0" xfId="1" applyNumberFormat="1" applyFont="1" applyFill="1" applyAlignment="1">
      <alignment horizontal="center" vertical="center"/>
    </xf>
    <xf numFmtId="0" fontId="38" fillId="13" borderId="0" xfId="1" applyNumberFormat="1" applyFont="1" applyFill="1" applyAlignment="1">
      <alignment horizontal="center" vertical="center"/>
    </xf>
    <xf numFmtId="43" fontId="71" fillId="2" borderId="0" xfId="1" applyFont="1" applyFill="1" applyAlignment="1">
      <alignment horizontal="center" vertical="center"/>
    </xf>
    <xf numFmtId="4" fontId="136" fillId="2" borderId="0" xfId="1" applyNumberFormat="1" applyFont="1" applyFill="1" applyAlignment="1">
      <alignment horizontal="center" vertical="center"/>
    </xf>
    <xf numFmtId="2" fontId="136" fillId="2" borderId="0" xfId="1" applyNumberFormat="1" applyFont="1" applyFill="1" applyAlignment="1">
      <alignment horizontal="center" vertical="center"/>
    </xf>
    <xf numFmtId="9" fontId="136" fillId="2" borderId="0" xfId="4" applyFont="1" applyFill="1" applyAlignment="1">
      <alignment horizontal="center" vertical="center"/>
    </xf>
    <xf numFmtId="4" fontId="0" fillId="2" borderId="0" xfId="0" applyNumberFormat="1" applyFill="1"/>
    <xf numFmtId="4" fontId="2" fillId="2" borderId="0" xfId="0" applyNumberFormat="1" applyFont="1" applyFill="1" applyAlignment="1">
      <alignment horizontal="center" vertical="center"/>
    </xf>
    <xf numFmtId="0" fontId="8" fillId="21" borderId="0" xfId="0" applyFont="1" applyFill="1" applyAlignment="1">
      <alignment horizontal="center" vertical="center"/>
    </xf>
    <xf numFmtId="4" fontId="66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horizontal="center" vertical="center" wrapText="1"/>
    </xf>
    <xf numFmtId="0" fontId="2" fillId="2" borderId="24" xfId="0" applyFont="1" applyFill="1" applyBorder="1" applyAlignment="1">
      <alignment horizontal="left" indent="3"/>
    </xf>
    <xf numFmtId="0" fontId="6" fillId="2" borderId="26" xfId="0" applyFont="1" applyFill="1" applyBorder="1"/>
    <xf numFmtId="0" fontId="6" fillId="2" borderId="27" xfId="0" applyFont="1" applyFill="1" applyBorder="1" applyAlignment="1">
      <alignment horizontal="left" indent="3"/>
    </xf>
    <xf numFmtId="0" fontId="6" fillId="2" borderId="28" xfId="0" applyFont="1" applyFill="1" applyBorder="1"/>
    <xf numFmtId="9" fontId="7" fillId="2" borderId="28" xfId="4" applyFont="1" applyFill="1" applyBorder="1" applyAlignment="1">
      <alignment horizontal="center" vertical="top"/>
    </xf>
    <xf numFmtId="0" fontId="6" fillId="15" borderId="0" xfId="0" applyFont="1" applyFill="1"/>
    <xf numFmtId="0" fontId="6" fillId="2" borderId="29" xfId="0" applyFont="1" applyFill="1" applyBorder="1" applyAlignment="1">
      <alignment horizontal="left" indent="3"/>
    </xf>
    <xf numFmtId="0" fontId="6" fillId="2" borderId="30" xfId="0" applyFont="1" applyFill="1" applyBorder="1"/>
    <xf numFmtId="0" fontId="6" fillId="2" borderId="31" xfId="0" applyFont="1" applyFill="1" applyBorder="1"/>
    <xf numFmtId="43" fontId="41" fillId="2" borderId="0" xfId="1" applyFont="1" applyFill="1" applyAlignment="1">
      <alignment horizontal="center" vertical="center"/>
    </xf>
    <xf numFmtId="0" fontId="20" fillId="37" borderId="23" xfId="0" applyFont="1" applyFill="1" applyBorder="1" applyAlignment="1">
      <alignment horizontal="center" vertical="center"/>
    </xf>
    <xf numFmtId="0" fontId="4" fillId="2" borderId="0" xfId="39" applyFill="1"/>
    <xf numFmtId="0" fontId="139" fillId="2" borderId="0" xfId="39" applyFont="1" applyFill="1" applyAlignment="1">
      <alignment horizontal="center" vertical="center"/>
    </xf>
    <xf numFmtId="0" fontId="13" fillId="2" borderId="0" xfId="39" applyFont="1" applyFill="1" applyAlignment="1">
      <alignment vertical="center"/>
    </xf>
    <xf numFmtId="0" fontId="52" fillId="2" borderId="0" xfId="39" applyFont="1" applyFill="1" applyAlignment="1">
      <alignment vertical="center" wrapText="1"/>
    </xf>
    <xf numFmtId="164" fontId="7" fillId="33" borderId="0" xfId="113" applyFont="1" applyFill="1" applyAlignment="1">
      <alignment horizontal="center" vertical="center"/>
    </xf>
    <xf numFmtId="0" fontId="19" fillId="30" borderId="0" xfId="39" applyFont="1" applyFill="1" applyAlignment="1">
      <alignment horizontal="center" vertical="center"/>
    </xf>
    <xf numFmtId="0" fontId="19" fillId="41" borderId="0" xfId="39" applyFont="1" applyFill="1" applyAlignment="1">
      <alignment horizontal="center" vertical="center"/>
    </xf>
    <xf numFmtId="0" fontId="2" fillId="38" borderId="2" xfId="39" applyFont="1" applyFill="1" applyBorder="1" applyAlignment="1">
      <alignment horizontal="center" vertical="center"/>
    </xf>
    <xf numFmtId="0" fontId="2" fillId="38" borderId="21" xfId="39" applyFont="1" applyFill="1" applyBorder="1" applyAlignment="1">
      <alignment horizontal="center" vertical="center"/>
    </xf>
    <xf numFmtId="0" fontId="2" fillId="38" borderId="21" xfId="39" applyFont="1" applyFill="1" applyBorder="1" applyAlignment="1">
      <alignment horizontal="center" vertical="center" wrapText="1"/>
    </xf>
    <xf numFmtId="0" fontId="12" fillId="38" borderId="21" xfId="39" applyFont="1" applyFill="1" applyBorder="1" applyAlignment="1">
      <alignment horizontal="center" vertical="center"/>
    </xf>
    <xf numFmtId="0" fontId="11" fillId="38" borderId="21" xfId="39" applyFont="1" applyFill="1" applyBorder="1" applyAlignment="1">
      <alignment horizontal="center" vertical="center"/>
    </xf>
    <xf numFmtId="0" fontId="2" fillId="38" borderId="3" xfId="39" applyFont="1" applyFill="1" applyBorder="1" applyAlignment="1">
      <alignment horizontal="center" vertical="center" wrapText="1"/>
    </xf>
    <xf numFmtId="0" fontId="2" fillId="2" borderId="0" xfId="39" applyFont="1" applyFill="1" applyAlignment="1">
      <alignment horizontal="center" vertical="center"/>
    </xf>
    <xf numFmtId="0" fontId="2" fillId="11" borderId="2" xfId="39" applyFont="1" applyFill="1" applyBorder="1" applyAlignment="1">
      <alignment horizontal="center" vertical="center" wrapText="1"/>
    </xf>
    <xf numFmtId="0" fontId="2" fillId="11" borderId="21" xfId="39" applyFont="1" applyFill="1" applyBorder="1" applyAlignment="1">
      <alignment horizontal="center" vertical="center" wrapText="1"/>
    </xf>
    <xf numFmtId="0" fontId="2" fillId="11" borderId="3" xfId="39" applyFont="1" applyFill="1" applyBorder="1" applyAlignment="1">
      <alignment horizontal="center" vertical="center" wrapText="1"/>
    </xf>
    <xf numFmtId="0" fontId="4" fillId="2" borderId="4" xfId="39" applyFill="1" applyBorder="1" applyAlignment="1">
      <alignment horizontal="center" vertical="center" wrapText="1"/>
    </xf>
    <xf numFmtId="0" fontId="2" fillId="2" borderId="2" xfId="39" applyFont="1" applyFill="1" applyBorder="1" applyAlignment="1">
      <alignment horizontal="center" vertical="center"/>
    </xf>
    <xf numFmtId="0" fontId="2" fillId="2" borderId="21" xfId="39" applyFont="1" applyFill="1" applyBorder="1" applyAlignment="1">
      <alignment horizontal="center" vertical="center"/>
    </xf>
    <xf numFmtId="0" fontId="2" fillId="2" borderId="3" xfId="39" applyFont="1" applyFill="1" applyBorder="1" applyAlignment="1">
      <alignment horizontal="center" vertical="center"/>
    </xf>
    <xf numFmtId="14" fontId="20" fillId="42" borderId="87" xfId="39" applyNumberFormat="1" applyFont="1" applyFill="1" applyBorder="1" applyAlignment="1">
      <alignment horizontal="center" vertical="center"/>
    </xf>
    <xf numFmtId="0" fontId="2" fillId="42" borderId="87" xfId="39" applyFont="1" applyFill="1" applyBorder="1" applyAlignment="1">
      <alignment horizontal="center" vertical="center"/>
    </xf>
    <xf numFmtId="0" fontId="20" fillId="42" borderId="87" xfId="39" applyFont="1" applyFill="1" applyBorder="1" applyAlignment="1">
      <alignment horizontal="center" vertical="center"/>
    </xf>
    <xf numFmtId="0" fontId="20" fillId="42" borderId="87" xfId="39" applyFont="1" applyFill="1" applyBorder="1"/>
    <xf numFmtId="0" fontId="2" fillId="42" borderId="87" xfId="39" applyFont="1" applyFill="1" applyBorder="1"/>
    <xf numFmtId="168" fontId="20" fillId="42" borderId="87" xfId="39" applyNumberFormat="1" applyFont="1" applyFill="1" applyBorder="1"/>
    <xf numFmtId="0" fontId="7" fillId="42" borderId="87" xfId="39" applyFont="1" applyFill="1" applyBorder="1" applyAlignment="1">
      <alignment horizontal="center" vertical="center"/>
    </xf>
    <xf numFmtId="168" fontId="20" fillId="2" borderId="0" xfId="39" applyNumberFormat="1" applyFont="1" applyFill="1"/>
    <xf numFmtId="164" fontId="7" fillId="42" borderId="87" xfId="113" applyFont="1" applyFill="1" applyBorder="1" applyAlignment="1">
      <alignment horizontal="center" vertical="center"/>
    </xf>
    <xf numFmtId="164" fontId="7" fillId="2" borderId="0" xfId="113" applyFont="1" applyFill="1" applyAlignment="1">
      <alignment horizontal="center" vertical="center"/>
    </xf>
    <xf numFmtId="168" fontId="7" fillId="2" borderId="2" xfId="39" applyNumberFormat="1" applyFont="1" applyFill="1" applyBorder="1" applyAlignment="1">
      <alignment horizontal="center" vertical="center"/>
    </xf>
    <xf numFmtId="168" fontId="7" fillId="2" borderId="21" xfId="39" applyNumberFormat="1" applyFont="1" applyFill="1" applyBorder="1" applyAlignment="1">
      <alignment horizontal="center" vertical="center"/>
    </xf>
    <xf numFmtId="168" fontId="7" fillId="2" borderId="3" xfId="39" applyNumberFormat="1" applyFont="1" applyFill="1" applyBorder="1" applyAlignment="1">
      <alignment horizontal="center" vertical="center"/>
    </xf>
    <xf numFmtId="0" fontId="2" fillId="2" borderId="0" xfId="39" applyFont="1" applyFill="1"/>
    <xf numFmtId="0" fontId="14" fillId="2" borderId="0" xfId="39" applyFont="1" applyFill="1"/>
    <xf numFmtId="165" fontId="38" fillId="3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center"/>
    </xf>
    <xf numFmtId="0" fontId="106" fillId="18" borderId="0" xfId="0" applyFont="1" applyFill="1" applyAlignment="1">
      <alignment horizontal="center" vertical="center"/>
    </xf>
    <xf numFmtId="0" fontId="142" fillId="2" borderId="0" xfId="0" applyFont="1" applyFill="1"/>
    <xf numFmtId="9" fontId="2" fillId="2" borderId="1" xfId="4" applyFont="1" applyFill="1" applyBorder="1" applyAlignment="1">
      <alignment horizontal="center" vertical="center"/>
    </xf>
    <xf numFmtId="0" fontId="36" fillId="30" borderId="0" xfId="0" applyFont="1" applyFill="1" applyAlignment="1">
      <alignment horizontal="center" vertical="center"/>
    </xf>
    <xf numFmtId="165" fontId="41" fillId="2" borderId="1" xfId="0" applyNumberFormat="1" applyFont="1" applyFill="1" applyBorder="1" applyAlignment="1">
      <alignment horizontal="center" vertical="center"/>
    </xf>
    <xf numFmtId="0" fontId="13" fillId="27" borderId="0" xfId="0" applyFont="1" applyFill="1"/>
    <xf numFmtId="165" fontId="35" fillId="2" borderId="0" xfId="54" applyNumberFormat="1" applyFont="1" applyFill="1" applyAlignment="1">
      <alignment horizontal="center" vertical="center"/>
    </xf>
    <xf numFmtId="9" fontId="22" fillId="2" borderId="0" xfId="4" applyFont="1" applyFill="1"/>
    <xf numFmtId="43" fontId="0" fillId="0" borderId="0" xfId="1" applyFont="1"/>
    <xf numFmtId="43" fontId="23" fillId="2" borderId="0" xfId="1" applyFont="1" applyFill="1" applyAlignment="1">
      <alignment horizontal="center" vertical="center"/>
    </xf>
    <xf numFmtId="43" fontId="22" fillId="2" borderId="0" xfId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8" fillId="13" borderId="0" xfId="0" applyFont="1" applyFill="1"/>
    <xf numFmtId="4" fontId="2" fillId="13" borderId="0" xfId="0" applyNumberFormat="1" applyFont="1" applyFill="1" applyAlignment="1">
      <alignment horizontal="center" vertical="center"/>
    </xf>
    <xf numFmtId="43" fontId="4" fillId="2" borderId="0" xfId="1" applyFill="1" applyAlignment="1">
      <alignment horizontal="center" vertical="center"/>
    </xf>
    <xf numFmtId="43" fontId="22" fillId="2" borderId="0" xfId="1" applyFont="1" applyFill="1"/>
    <xf numFmtId="0" fontId="2" fillId="2" borderId="5" xfId="0" applyFont="1" applyFill="1" applyBorder="1" applyAlignment="1">
      <alignment horizontal="center" vertical="center"/>
    </xf>
    <xf numFmtId="0" fontId="0" fillId="2" borderId="6" xfId="0" applyFill="1" applyBorder="1"/>
    <xf numFmtId="0" fontId="0" fillId="2" borderId="7" xfId="0" applyFill="1" applyBorder="1"/>
    <xf numFmtId="0" fontId="13" fillId="2" borderId="0" xfId="0" applyFont="1" applyFill="1" applyAlignment="1">
      <alignment horizontal="left" indent="3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4" fontId="8" fillId="13" borderId="0" xfId="0" applyNumberFormat="1" applyFont="1" applyFill="1" applyAlignment="1">
      <alignment horizontal="center" vertical="center"/>
    </xf>
    <xf numFmtId="0" fontId="5" fillId="26" borderId="8" xfId="0" applyFont="1" applyFill="1" applyBorder="1"/>
    <xf numFmtId="0" fontId="0" fillId="26" borderId="9" xfId="0" applyFill="1" applyBorder="1"/>
    <xf numFmtId="4" fontId="0" fillId="26" borderId="9" xfId="0" applyNumberFormat="1" applyFill="1" applyBorder="1" applyAlignment="1">
      <alignment horizontal="center" vertical="center"/>
    </xf>
    <xf numFmtId="0" fontId="0" fillId="26" borderId="10" xfId="0" applyFill="1" applyBorder="1"/>
    <xf numFmtId="4" fontId="0" fillId="26" borderId="11" xfId="0" applyNumberFormat="1" applyFill="1" applyBorder="1" applyAlignment="1">
      <alignment horizontal="center" vertical="center"/>
    </xf>
    <xf numFmtId="0" fontId="9" fillId="26" borderId="12" xfId="0" applyFont="1" applyFill="1" applyBorder="1"/>
    <xf numFmtId="0" fontId="2" fillId="26" borderId="13" xfId="0" applyFont="1" applyFill="1" applyBorder="1"/>
    <xf numFmtId="0" fontId="0" fillId="26" borderId="1" xfId="0" applyFill="1" applyBorder="1"/>
    <xf numFmtId="4" fontId="0" fillId="26" borderId="1" xfId="0" applyNumberFormat="1" applyFill="1" applyBorder="1" applyAlignment="1">
      <alignment horizontal="center" vertical="center"/>
    </xf>
    <xf numFmtId="0" fontId="0" fillId="26" borderId="14" xfId="0" applyFill="1" applyBorder="1"/>
    <xf numFmtId="0" fontId="5" fillId="2" borderId="0" xfId="0" applyFont="1" applyFill="1"/>
    <xf numFmtId="4" fontId="0" fillId="38" borderId="0" xfId="0" applyNumberFormat="1" applyFill="1" applyAlignment="1">
      <alignment horizontal="center" wrapText="1"/>
    </xf>
    <xf numFmtId="10" fontId="53" fillId="2" borderId="0" xfId="0" applyNumberFormat="1" applyFont="1" applyFill="1" applyAlignment="1">
      <alignment horizontal="center"/>
    </xf>
    <xf numFmtId="9" fontId="0" fillId="2" borderId="0" xfId="4" applyFont="1" applyFill="1"/>
    <xf numFmtId="0" fontId="60" fillId="2" borderId="0" xfId="0" applyFont="1" applyFill="1"/>
    <xf numFmtId="10" fontId="37" fillId="21" borderId="0" xfId="0" applyNumberFormat="1" applyFont="1" applyFill="1"/>
    <xf numFmtId="0" fontId="2" fillId="2" borderId="1" xfId="0" applyFont="1" applyFill="1" applyBorder="1"/>
    <xf numFmtId="0" fontId="0" fillId="2" borderId="1" xfId="0" applyFill="1" applyBorder="1"/>
    <xf numFmtId="4" fontId="2" fillId="2" borderId="1" xfId="0" applyNumberFormat="1" applyFont="1" applyFill="1" applyBorder="1" applyAlignment="1">
      <alignment horizontal="center" vertical="center"/>
    </xf>
    <xf numFmtId="0" fontId="2" fillId="2" borderId="21" xfId="0" applyFont="1" applyFill="1" applyBorder="1"/>
    <xf numFmtId="0" fontId="0" fillId="2" borderId="21" xfId="0" applyFill="1" applyBorder="1"/>
    <xf numFmtId="4" fontId="2" fillId="2" borderId="21" xfId="0" applyNumberFormat="1" applyFont="1" applyFill="1" applyBorder="1" applyAlignment="1">
      <alignment horizontal="center" vertical="center"/>
    </xf>
    <xf numFmtId="0" fontId="143" fillId="2" borderId="0" xfId="0" applyFont="1" applyFill="1"/>
    <xf numFmtId="0" fontId="12" fillId="2" borderId="0" xfId="0" applyFont="1" applyFill="1"/>
    <xf numFmtId="4" fontId="2" fillId="4" borderId="0" xfId="0" applyNumberFormat="1" applyFont="1" applyFill="1" applyAlignment="1">
      <alignment horizontal="center" vertical="center"/>
    </xf>
    <xf numFmtId="0" fontId="13" fillId="33" borderId="0" xfId="0" applyFont="1" applyFill="1" applyAlignment="1">
      <alignment horizontal="left" indent="4"/>
    </xf>
    <xf numFmtId="0" fontId="0" fillId="33" borderId="0" xfId="0" applyFill="1"/>
    <xf numFmtId="0" fontId="21" fillId="33" borderId="0" xfId="0" applyFont="1" applyFill="1" applyAlignment="1">
      <alignment horizontal="left" indent="4"/>
    </xf>
    <xf numFmtId="9" fontId="78" fillId="21" borderId="0" xfId="10" applyFont="1" applyFill="1" applyAlignment="1">
      <alignment horizontal="center" vertical="center"/>
    </xf>
    <xf numFmtId="165" fontId="20" fillId="2" borderId="23" xfId="0" applyNumberFormat="1" applyFont="1" applyFill="1" applyBorder="1" applyAlignment="1">
      <alignment horizontal="center" vertical="center" wrapText="1"/>
    </xf>
    <xf numFmtId="165" fontId="21" fillId="2" borderId="23" xfId="0" applyNumberFormat="1" applyFont="1" applyFill="1" applyBorder="1" applyAlignment="1">
      <alignment horizontal="center" vertical="center" wrapText="1"/>
    </xf>
    <xf numFmtId="4" fontId="2" fillId="10" borderId="0" xfId="1" applyNumberFormat="1" applyFont="1" applyFill="1" applyAlignment="1">
      <alignment horizontal="center" vertical="center"/>
    </xf>
    <xf numFmtId="14" fontId="11" fillId="0" borderId="91" xfId="0" applyNumberFormat="1" applyFont="1" applyBorder="1" applyAlignment="1">
      <alignment horizontal="center" vertical="center"/>
    </xf>
    <xf numFmtId="43" fontId="11" fillId="0" borderId="92" xfId="1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14" fontId="11" fillId="0" borderId="92" xfId="0" applyNumberFormat="1" applyFont="1" applyBorder="1" applyAlignment="1">
      <alignment horizontal="center" vertical="center"/>
    </xf>
    <xf numFmtId="43" fontId="35" fillId="0" borderId="92" xfId="1" applyFont="1" applyBorder="1" applyAlignment="1">
      <alignment horizontal="center" vertical="center"/>
    </xf>
    <xf numFmtId="43" fontId="38" fillId="0" borderId="92" xfId="1" applyFont="1" applyBorder="1" applyAlignment="1">
      <alignment horizontal="center" vertical="center"/>
    </xf>
    <xf numFmtId="171" fontId="38" fillId="0" borderId="92" xfId="4" applyNumberFormat="1" applyFont="1" applyBorder="1" applyAlignment="1">
      <alignment horizontal="center" vertical="center"/>
    </xf>
    <xf numFmtId="14" fontId="38" fillId="0" borderId="92" xfId="0" applyNumberFormat="1" applyFont="1" applyBorder="1" applyAlignment="1">
      <alignment horizontal="center" vertical="center"/>
    </xf>
    <xf numFmtId="170" fontId="38" fillId="0" borderId="92" xfId="1" applyNumberFormat="1" applyFont="1" applyBorder="1" applyAlignment="1">
      <alignment horizontal="center" vertical="center"/>
    </xf>
    <xf numFmtId="0" fontId="11" fillId="2" borderId="93" xfId="0" applyFont="1" applyFill="1" applyBorder="1" applyAlignment="1">
      <alignment horizontal="center" vertical="center"/>
    </xf>
    <xf numFmtId="14" fontId="11" fillId="0" borderId="94" xfId="0" applyNumberFormat="1" applyFont="1" applyBorder="1" applyAlignment="1">
      <alignment horizontal="center" vertical="center"/>
    </xf>
    <xf numFmtId="0" fontId="11" fillId="2" borderId="95" xfId="0" applyFont="1" applyFill="1" applyBorder="1" applyAlignment="1">
      <alignment horizontal="center" vertical="center"/>
    </xf>
    <xf numFmtId="0" fontId="11" fillId="0" borderId="95" xfId="0" applyFont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95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97" xfId="0" applyFont="1" applyBorder="1" applyAlignment="1">
      <alignment horizontal="center" vertical="center"/>
    </xf>
    <xf numFmtId="16" fontId="9" fillId="26" borderId="12" xfId="0" applyNumberFormat="1" applyFont="1" applyFill="1" applyBorder="1"/>
    <xf numFmtId="4" fontId="2" fillId="33" borderId="0" xfId="0" applyNumberFormat="1" applyFont="1" applyFill="1" applyAlignment="1">
      <alignment horizontal="center" vertical="center"/>
    </xf>
    <xf numFmtId="165" fontId="22" fillId="2" borderId="0" xfId="0" applyNumberFormat="1" applyFont="1" applyFill="1"/>
    <xf numFmtId="0" fontId="25" fillId="2" borderId="0" xfId="2" applyFont="1" applyFill="1" applyAlignment="1">
      <alignment horizontal="left" indent="2"/>
    </xf>
    <xf numFmtId="9" fontId="77" fillId="3" borderId="5" xfId="4" applyFont="1" applyFill="1" applyBorder="1" applyAlignment="1">
      <alignment horizontal="center" vertical="center"/>
    </xf>
    <xf numFmtId="9" fontId="77" fillId="3" borderId="6" xfId="4" applyFont="1" applyFill="1" applyBorder="1" applyAlignment="1">
      <alignment horizontal="center" vertical="center"/>
    </xf>
    <xf numFmtId="9" fontId="77" fillId="3" borderId="7" xfId="4" applyFont="1" applyFill="1" applyBorder="1" applyAlignment="1">
      <alignment horizontal="center" vertical="center"/>
    </xf>
    <xf numFmtId="4" fontId="102" fillId="30" borderId="0" xfId="2" applyNumberFormat="1" applyFont="1" applyFill="1" applyAlignment="1">
      <alignment horizontal="center" vertical="center"/>
    </xf>
    <xf numFmtId="0" fontId="42" fillId="21" borderId="0" xfId="0" applyFont="1" applyFill="1"/>
    <xf numFmtId="4" fontId="42" fillId="21" borderId="0" xfId="0" applyNumberFormat="1" applyFont="1" applyFill="1"/>
    <xf numFmtId="43" fontId="42" fillId="21" borderId="0" xfId="1" applyFont="1" applyFill="1" applyAlignment="1">
      <alignment horizontal="center" vertical="center"/>
    </xf>
    <xf numFmtId="4" fontId="6" fillId="2" borderId="1" xfId="0" applyNumberFormat="1" applyFont="1" applyFill="1" applyBorder="1" applyAlignment="1">
      <alignment horizontal="center"/>
    </xf>
    <xf numFmtId="0" fontId="55" fillId="30" borderId="0" xfId="0" applyFont="1" applyFill="1" applyAlignment="1">
      <alignment horizontal="center"/>
    </xf>
    <xf numFmtId="43" fontId="0" fillId="21" borderId="0" xfId="1" applyFont="1" applyFill="1" applyAlignment="1">
      <alignment horizontal="center" vertical="center"/>
    </xf>
    <xf numFmtId="10" fontId="2" fillId="2" borderId="0" xfId="0" applyNumberFormat="1" applyFont="1" applyFill="1"/>
    <xf numFmtId="9" fontId="35" fillId="3" borderId="1" xfId="4" applyFont="1" applyFill="1" applyBorder="1" applyAlignment="1">
      <alignment horizontal="center" vertical="center"/>
    </xf>
    <xf numFmtId="14" fontId="61" fillId="0" borderId="23" xfId="0" applyNumberFormat="1" applyFont="1" applyBorder="1" applyAlignment="1">
      <alignment horizontal="center" vertical="center"/>
    </xf>
    <xf numFmtId="43" fontId="75" fillId="2" borderId="23" xfId="2" applyNumberFormat="1" applyFont="1" applyFill="1" applyBorder="1" applyAlignment="1">
      <alignment horizontal="center" vertical="center"/>
    </xf>
    <xf numFmtId="165" fontId="74" fillId="2" borderId="4" xfId="1" applyNumberFormat="1" applyFont="1" applyFill="1" applyBorder="1" applyAlignment="1">
      <alignment horizontal="center" vertical="center" wrapText="1"/>
    </xf>
    <xf numFmtId="0" fontId="77" fillId="2" borderId="4" xfId="2" applyFont="1" applyFill="1" applyBorder="1" applyAlignment="1">
      <alignment horizontal="center" vertical="center" wrapText="1"/>
    </xf>
    <xf numFmtId="14" fontId="20" fillId="29" borderId="23" xfId="0" applyNumberFormat="1" applyFont="1" applyFill="1" applyBorder="1" applyAlignment="1">
      <alignment horizontal="center" vertical="center"/>
    </xf>
    <xf numFmtId="165" fontId="21" fillId="2" borderId="90" xfId="8" applyNumberFormat="1" applyFont="1" applyFill="1" applyBorder="1" applyAlignment="1">
      <alignment horizontal="center" vertical="center"/>
    </xf>
    <xf numFmtId="49" fontId="59" fillId="2" borderId="77" xfId="8" applyNumberFormat="1" applyFont="1" applyFill="1" applyBorder="1" applyAlignment="1">
      <alignment horizontal="center" vertical="center"/>
    </xf>
    <xf numFmtId="0" fontId="19" fillId="2" borderId="88" xfId="0" applyFont="1" applyFill="1" applyBorder="1" applyAlignment="1">
      <alignment horizontal="center" vertical="center"/>
    </xf>
    <xf numFmtId="0" fontId="13" fillId="2" borderId="77" xfId="0" applyFont="1" applyFill="1" applyBorder="1" applyAlignment="1">
      <alignment horizontal="center" vertical="center"/>
    </xf>
    <xf numFmtId="0" fontId="20" fillId="2" borderId="90" xfId="8" applyFont="1" applyFill="1" applyBorder="1" applyAlignment="1">
      <alignment vertical="center" wrapText="1"/>
    </xf>
    <xf numFmtId="0" fontId="20" fillId="2" borderId="98" xfId="8" applyFont="1" applyFill="1" applyBorder="1" applyAlignment="1">
      <alignment vertical="center" wrapText="1"/>
    </xf>
    <xf numFmtId="0" fontId="20" fillId="2" borderId="99" xfId="8" applyFont="1" applyFill="1" applyBorder="1" applyAlignment="1">
      <alignment vertical="center" wrapText="1"/>
    </xf>
    <xf numFmtId="0" fontId="20" fillId="2" borderId="100" xfId="8" applyFont="1" applyFill="1" applyBorder="1" applyAlignment="1">
      <alignment vertical="center" wrapText="1"/>
    </xf>
    <xf numFmtId="0" fontId="20" fillId="2" borderId="101" xfId="8" applyFont="1" applyFill="1" applyBorder="1" applyAlignment="1">
      <alignment vertical="center" wrapText="1"/>
    </xf>
    <xf numFmtId="0" fontId="19" fillId="2" borderId="77" xfId="0" applyFont="1" applyFill="1" applyBorder="1" applyAlignment="1">
      <alignment horizontal="center" vertical="center"/>
    </xf>
    <xf numFmtId="165" fontId="21" fillId="2" borderId="90" xfId="5" applyNumberFormat="1" applyFont="1" applyFill="1" applyBorder="1" applyAlignment="1" applyProtection="1">
      <alignment horizontal="center" vertical="center" wrapText="1"/>
      <protection locked="0"/>
    </xf>
    <xf numFmtId="165" fontId="20" fillId="2" borderId="98" xfId="5" applyNumberFormat="1" applyFont="1" applyFill="1" applyBorder="1" applyAlignment="1" applyProtection="1">
      <alignment horizontal="center" vertical="center" wrapText="1"/>
      <protection locked="0"/>
    </xf>
    <xf numFmtId="165" fontId="20" fillId="2" borderId="99" xfId="5" applyNumberFormat="1" applyFont="1" applyFill="1" applyBorder="1" applyAlignment="1" applyProtection="1">
      <alignment horizontal="center" vertical="center" wrapText="1"/>
      <protection locked="0"/>
    </xf>
    <xf numFmtId="0" fontId="19" fillId="2" borderId="89" xfId="0" applyFont="1" applyFill="1" applyBorder="1" applyAlignment="1">
      <alignment horizontal="center" vertical="center"/>
    </xf>
    <xf numFmtId="0" fontId="19" fillId="2" borderId="99" xfId="0" applyFont="1" applyFill="1" applyBorder="1" applyAlignment="1">
      <alignment horizontal="center" vertical="center"/>
    </xf>
    <xf numFmtId="0" fontId="19" fillId="2" borderId="102" xfId="0" applyFont="1" applyFill="1" applyBorder="1" applyAlignment="1">
      <alignment horizontal="center" vertical="center"/>
    </xf>
    <xf numFmtId="0" fontId="19" fillId="2" borderId="103" xfId="0" applyFont="1" applyFill="1" applyBorder="1" applyAlignment="1">
      <alignment horizontal="center" vertical="center"/>
    </xf>
    <xf numFmtId="0" fontId="146" fillId="0" borderId="4" xfId="118" applyFont="1" applyBorder="1"/>
    <xf numFmtId="0" fontId="23" fillId="2" borderId="4" xfId="0" applyFont="1" applyFill="1" applyBorder="1" applyAlignment="1">
      <alignment horizontal="center" vertical="center"/>
    </xf>
    <xf numFmtId="0" fontId="11" fillId="22" borderId="4" xfId="0" applyFont="1" applyFill="1" applyBorder="1" applyAlignment="1">
      <alignment horizontal="center" vertical="center"/>
    </xf>
    <xf numFmtId="0" fontId="47" fillId="2" borderId="4" xfId="0" applyFont="1" applyFill="1" applyBorder="1"/>
    <xf numFmtId="0" fontId="147" fillId="21" borderId="104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left" vertical="center"/>
    </xf>
    <xf numFmtId="0" fontId="11" fillId="4" borderId="4" xfId="0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left"/>
    </xf>
    <xf numFmtId="0" fontId="45" fillId="2" borderId="4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left" vertical="center" wrapText="1"/>
    </xf>
    <xf numFmtId="0" fontId="45" fillId="14" borderId="4" xfId="0" applyFont="1" applyFill="1" applyBorder="1" applyAlignment="1">
      <alignment horizontal="left" vertical="center"/>
    </xf>
    <xf numFmtId="0" fontId="45" fillId="2" borderId="4" xfId="0" applyFont="1" applyFill="1" applyBorder="1"/>
    <xf numFmtId="0" fontId="45" fillId="2" borderId="4" xfId="0" applyFont="1" applyFill="1" applyBorder="1" applyAlignment="1">
      <alignment vertical="center"/>
    </xf>
    <xf numFmtId="0" fontId="23" fillId="2" borderId="4" xfId="0" applyFont="1" applyFill="1" applyBorder="1"/>
    <xf numFmtId="0" fontId="36" fillId="44" borderId="0" xfId="0" applyFont="1" applyFill="1" applyAlignment="1">
      <alignment horizontal="center" vertical="center"/>
    </xf>
    <xf numFmtId="0" fontId="150" fillId="2" borderId="0" xfId="2" applyFont="1" applyFill="1"/>
    <xf numFmtId="166" fontId="118" fillId="2" borderId="0" xfId="2" applyNumberFormat="1" applyFont="1" applyFill="1"/>
    <xf numFmtId="165" fontId="12" fillId="15" borderId="0" xfId="2" applyNumberFormat="1" applyFont="1" applyFill="1" applyAlignment="1">
      <alignment horizontal="center" vertical="center"/>
    </xf>
    <xf numFmtId="0" fontId="118" fillId="2" borderId="0" xfId="2" applyFont="1" applyFill="1"/>
    <xf numFmtId="165" fontId="12" fillId="30" borderId="0" xfId="2" applyNumberFormat="1" applyFont="1" applyFill="1" applyAlignment="1">
      <alignment horizontal="center" vertical="center"/>
    </xf>
    <xf numFmtId="0" fontId="118" fillId="10" borderId="0" xfId="2" applyFont="1" applyFill="1"/>
    <xf numFmtId="165" fontId="118" fillId="10" borderId="0" xfId="2" applyNumberFormat="1" applyFont="1" applyFill="1" applyAlignment="1">
      <alignment horizontal="center" vertical="center"/>
    </xf>
    <xf numFmtId="165" fontId="150" fillId="2" borderId="0" xfId="2" applyNumberFormat="1" applyFont="1" applyFill="1" applyAlignment="1">
      <alignment horizontal="center"/>
    </xf>
    <xf numFmtId="165" fontId="118" fillId="2" borderId="0" xfId="2" applyNumberFormat="1" applyFont="1" applyFill="1" applyAlignment="1">
      <alignment horizontal="center"/>
    </xf>
    <xf numFmtId="165" fontId="118" fillId="2" borderId="5" xfId="2" applyNumberFormat="1" applyFont="1" applyFill="1" applyBorder="1" applyAlignment="1">
      <alignment horizontal="center"/>
    </xf>
    <xf numFmtId="165" fontId="118" fillId="2" borderId="7" xfId="2" applyNumberFormat="1" applyFont="1" applyFill="1" applyBorder="1" applyAlignment="1">
      <alignment horizontal="center"/>
    </xf>
    <xf numFmtId="165" fontId="71" fillId="3" borderId="0" xfId="2" applyNumberFormat="1" applyFont="1" applyFill="1" applyAlignment="1">
      <alignment horizontal="center"/>
    </xf>
    <xf numFmtId="0" fontId="39" fillId="2" borderId="4" xfId="2" applyFont="1" applyFill="1" applyBorder="1" applyAlignment="1">
      <alignment horizontal="center" vertical="center"/>
    </xf>
    <xf numFmtId="0" fontId="39" fillId="2" borderId="4" xfId="2" applyFont="1" applyFill="1" applyBorder="1"/>
    <xf numFmtId="43" fontId="83" fillId="2" borderId="4" xfId="1" applyFont="1" applyFill="1" applyBorder="1" applyAlignment="1">
      <alignment horizontal="center" vertical="center"/>
    </xf>
    <xf numFmtId="165" fontId="12" fillId="2" borderId="4" xfId="1" applyNumberFormat="1" applyFont="1" applyFill="1" applyBorder="1" applyAlignment="1">
      <alignment horizontal="center" vertical="center"/>
    </xf>
    <xf numFmtId="165" fontId="31" fillId="2" borderId="4" xfId="1" applyNumberFormat="1" applyFont="1" applyFill="1" applyBorder="1" applyAlignment="1">
      <alignment horizontal="center" vertical="center"/>
    </xf>
    <xf numFmtId="43" fontId="50" fillId="2" borderId="4" xfId="1" applyFont="1" applyFill="1" applyBorder="1" applyAlignment="1">
      <alignment horizontal="center" vertical="center"/>
    </xf>
    <xf numFmtId="165" fontId="57" fillId="2" borderId="4" xfId="2" applyNumberFormat="1" applyFont="1" applyFill="1" applyBorder="1" applyAlignment="1">
      <alignment horizontal="center" vertical="center"/>
    </xf>
    <xf numFmtId="0" fontId="39" fillId="2" borderId="7" xfId="2" applyFont="1" applyFill="1" applyBorder="1" applyAlignment="1">
      <alignment horizontal="center" vertical="center"/>
    </xf>
    <xf numFmtId="0" fontId="39" fillId="2" borderId="7" xfId="2" applyFont="1" applyFill="1" applyBorder="1"/>
    <xf numFmtId="43" fontId="83" fillId="2" borderId="7" xfId="1" applyFont="1" applyFill="1" applyBorder="1" applyAlignment="1">
      <alignment horizontal="center" vertical="center"/>
    </xf>
    <xf numFmtId="165" fontId="12" fillId="2" borderId="7" xfId="1" applyNumberFormat="1" applyFont="1" applyFill="1" applyBorder="1" applyAlignment="1">
      <alignment horizontal="center" vertical="center"/>
    </xf>
    <xf numFmtId="165" fontId="31" fillId="2" borderId="7" xfId="1" applyNumberFormat="1" applyFont="1" applyFill="1" applyBorder="1" applyAlignment="1">
      <alignment horizontal="center" vertical="center"/>
    </xf>
    <xf numFmtId="43" fontId="50" fillId="2" borderId="7" xfId="1" applyFont="1" applyFill="1" applyBorder="1" applyAlignment="1">
      <alignment horizontal="center" vertical="center"/>
    </xf>
    <xf numFmtId="0" fontId="47" fillId="2" borderId="4" xfId="2" applyFont="1" applyFill="1" applyBorder="1"/>
    <xf numFmtId="43" fontId="61" fillId="2" borderId="4" xfId="1" applyFont="1" applyFill="1" applyBorder="1" applyAlignment="1">
      <alignment horizontal="center" vertical="center"/>
    </xf>
    <xf numFmtId="43" fontId="17" fillId="2" borderId="4" xfId="1" applyFont="1" applyFill="1" applyBorder="1"/>
    <xf numFmtId="43" fontId="17" fillId="2" borderId="4" xfId="1" applyFont="1" applyFill="1" applyBorder="1" applyAlignment="1">
      <alignment horizontal="center" vertical="center"/>
    </xf>
    <xf numFmtId="43" fontId="16" fillId="2" borderId="4" xfId="1" applyFont="1" applyFill="1" applyBorder="1" applyAlignment="1">
      <alignment horizontal="center" vertical="center"/>
    </xf>
    <xf numFmtId="0" fontId="39" fillId="2" borderId="2" xfId="2" applyFont="1" applyFill="1" applyBorder="1" applyAlignment="1">
      <alignment horizontal="center" vertical="center"/>
    </xf>
    <xf numFmtId="0" fontId="47" fillId="2" borderId="4" xfId="2" applyFont="1" applyFill="1" applyBorder="1" applyAlignment="1">
      <alignment vertical="center"/>
    </xf>
    <xf numFmtId="166" fontId="61" fillId="2" borderId="4" xfId="7" applyFont="1" applyFill="1" applyBorder="1"/>
    <xf numFmtId="166" fontId="17" fillId="2" borderId="4" xfId="7" applyFont="1" applyFill="1" applyBorder="1"/>
    <xf numFmtId="165" fontId="17" fillId="2" borderId="4" xfId="2" applyNumberFormat="1" applyFont="1" applyFill="1" applyBorder="1" applyAlignment="1">
      <alignment horizontal="center" vertical="center"/>
    </xf>
    <xf numFmtId="166" fontId="83" fillId="2" borderId="4" xfId="7" applyFont="1" applyFill="1" applyBorder="1"/>
    <xf numFmtId="166" fontId="150" fillId="2" borderId="4" xfId="7" applyFont="1" applyFill="1" applyBorder="1"/>
    <xf numFmtId="166" fontId="39" fillId="2" borderId="4" xfId="7" applyFont="1" applyFill="1" applyBorder="1"/>
    <xf numFmtId="166" fontId="145" fillId="2" borderId="4" xfId="7" applyFont="1" applyFill="1" applyBorder="1"/>
    <xf numFmtId="166" fontId="50" fillId="2" borderId="4" xfId="7" applyFont="1" applyFill="1" applyBorder="1"/>
    <xf numFmtId="0" fontId="47" fillId="2" borderId="7" xfId="2" applyFont="1" applyFill="1" applyBorder="1" applyAlignment="1">
      <alignment vertical="center"/>
    </xf>
    <xf numFmtId="166" fontId="145" fillId="2" borderId="7" xfId="7" applyFont="1" applyFill="1" applyBorder="1"/>
    <xf numFmtId="166" fontId="17" fillId="2" borderId="7" xfId="7" applyFont="1" applyFill="1" applyBorder="1"/>
    <xf numFmtId="165" fontId="17" fillId="2" borderId="7" xfId="2" applyNumberFormat="1" applyFont="1" applyFill="1" applyBorder="1" applyAlignment="1">
      <alignment horizontal="center" vertical="center"/>
    </xf>
    <xf numFmtId="43" fontId="17" fillId="2" borderId="7" xfId="1" applyFont="1" applyFill="1" applyBorder="1" applyAlignment="1">
      <alignment horizontal="center" vertical="center"/>
    </xf>
    <xf numFmtId="43" fontId="16" fillId="2" borderId="7" xfId="1" applyFont="1" applyFill="1" applyBorder="1" applyAlignment="1">
      <alignment horizontal="center" vertical="center"/>
    </xf>
    <xf numFmtId="43" fontId="50" fillId="25" borderId="106" xfId="1" applyFont="1" applyFill="1" applyBorder="1" applyAlignment="1">
      <alignment horizontal="center" vertical="center"/>
    </xf>
    <xf numFmtId="166" fontId="61" fillId="2" borderId="7" xfId="7" applyFont="1" applyFill="1" applyBorder="1"/>
    <xf numFmtId="0" fontId="47" fillId="2" borderId="7" xfId="2" applyFont="1" applyFill="1" applyBorder="1"/>
    <xf numFmtId="43" fontId="61" fillId="2" borderId="7" xfId="1" applyFont="1" applyFill="1" applyBorder="1" applyAlignment="1">
      <alignment horizontal="center" vertical="center"/>
    </xf>
    <xf numFmtId="43" fontId="17" fillId="2" borderId="7" xfId="1" applyFont="1" applyFill="1" applyBorder="1"/>
    <xf numFmtId="165" fontId="57" fillId="2" borderId="7" xfId="2" applyNumberFormat="1" applyFont="1" applyFill="1" applyBorder="1" applyAlignment="1">
      <alignment horizontal="center" vertical="center"/>
    </xf>
    <xf numFmtId="0" fontId="39" fillId="2" borderId="13" xfId="2" applyFont="1" applyFill="1" applyBorder="1" applyAlignment="1">
      <alignment horizontal="center" vertical="center"/>
    </xf>
    <xf numFmtId="0" fontId="50" fillId="22" borderId="105" xfId="2" applyFont="1" applyFill="1" applyBorder="1" applyAlignment="1">
      <alignment horizontal="center" vertical="center"/>
    </xf>
    <xf numFmtId="0" fontId="50" fillId="22" borderId="105" xfId="2" applyFont="1" applyFill="1" applyBorder="1" applyAlignment="1">
      <alignment horizontal="left" vertical="center"/>
    </xf>
    <xf numFmtId="0" fontId="118" fillId="22" borderId="105" xfId="2" applyFont="1" applyFill="1" applyBorder="1" applyAlignment="1">
      <alignment horizontal="center" vertical="center"/>
    </xf>
    <xf numFmtId="165" fontId="118" fillId="22" borderId="105" xfId="2" applyNumberFormat="1" applyFont="1" applyFill="1" applyBorder="1" applyAlignment="1">
      <alignment horizontal="center" vertical="center"/>
    </xf>
    <xf numFmtId="0" fontId="50" fillId="22" borderId="106" xfId="2" applyFont="1" applyFill="1" applyBorder="1" applyAlignment="1">
      <alignment horizontal="center" vertical="center"/>
    </xf>
    <xf numFmtId="0" fontId="50" fillId="22" borderId="106" xfId="2" applyFont="1" applyFill="1" applyBorder="1"/>
    <xf numFmtId="43" fontId="50" fillId="22" borderId="106" xfId="1" applyFont="1" applyFill="1" applyBorder="1" applyAlignment="1">
      <alignment horizontal="center" vertical="center"/>
    </xf>
    <xf numFmtId="43" fontId="118" fillId="22" borderId="106" xfId="1" applyFont="1" applyFill="1" applyBorder="1" applyAlignment="1">
      <alignment horizontal="center" vertical="center"/>
    </xf>
    <xf numFmtId="165" fontId="118" fillId="22" borderId="106" xfId="1" applyNumberFormat="1" applyFont="1" applyFill="1" applyBorder="1" applyAlignment="1">
      <alignment horizontal="center" vertical="center"/>
    </xf>
    <xf numFmtId="166" fontId="50" fillId="22" borderId="106" xfId="7" applyFont="1" applyFill="1" applyBorder="1" applyAlignment="1">
      <alignment horizontal="center" vertical="center"/>
    </xf>
    <xf numFmtId="0" fontId="50" fillId="22" borderId="106" xfId="2" applyFont="1" applyFill="1" applyBorder="1" applyAlignment="1">
      <alignment vertical="center"/>
    </xf>
    <xf numFmtId="166" fontId="50" fillId="22" borderId="106" xfId="7" applyFont="1" applyFill="1" applyBorder="1"/>
    <xf numFmtId="166" fontId="118" fillId="22" borderId="106" xfId="7" applyFont="1" applyFill="1" applyBorder="1"/>
    <xf numFmtId="165" fontId="118" fillId="22" borderId="106" xfId="7" applyNumberFormat="1" applyFont="1" applyFill="1" applyBorder="1" applyAlignment="1">
      <alignment horizontal="center" vertical="center"/>
    </xf>
    <xf numFmtId="0" fontId="50" fillId="22" borderId="0" xfId="2" applyFont="1" applyFill="1"/>
    <xf numFmtId="166" fontId="50" fillId="22" borderId="0" xfId="2" applyNumberFormat="1" applyFont="1" applyFill="1"/>
    <xf numFmtId="166" fontId="118" fillId="22" borderId="0" xfId="2" applyNumberFormat="1" applyFont="1" applyFill="1"/>
    <xf numFmtId="0" fontId="118" fillId="22" borderId="72" xfId="2" applyFont="1" applyFill="1" applyBorder="1" applyAlignment="1">
      <alignment horizontal="center" vertical="center"/>
    </xf>
    <xf numFmtId="4" fontId="118" fillId="22" borderId="0" xfId="2" applyNumberFormat="1" applyFont="1" applyFill="1" applyAlignment="1">
      <alignment horizontal="center" vertical="center"/>
    </xf>
    <xf numFmtId="165" fontId="118" fillId="22" borderId="0" xfId="2" applyNumberFormat="1" applyFont="1" applyFill="1" applyAlignment="1">
      <alignment horizontal="center" vertical="center"/>
    </xf>
    <xf numFmtId="0" fontId="118" fillId="22" borderId="0" xfId="2" applyFont="1" applyFill="1" applyAlignment="1">
      <alignment horizontal="center" vertical="center"/>
    </xf>
    <xf numFmtId="0" fontId="83" fillId="22" borderId="0" xfId="2" applyFont="1" applyFill="1" applyAlignment="1">
      <alignment horizontal="center" vertical="center"/>
    </xf>
    <xf numFmtId="0" fontId="83" fillId="22" borderId="73" xfId="2" applyFont="1" applyFill="1" applyBorder="1" applyAlignment="1">
      <alignment horizontal="center" vertical="center"/>
    </xf>
    <xf numFmtId="17" fontId="150" fillId="22" borderId="72" xfId="2" applyNumberFormat="1" applyFont="1" applyFill="1" applyBorder="1"/>
    <xf numFmtId="0" fontId="150" fillId="22" borderId="0" xfId="2" applyFont="1" applyFill="1"/>
    <xf numFmtId="165" fontId="150" fillId="22" borderId="0" xfId="2" applyNumberFormat="1" applyFont="1" applyFill="1" applyAlignment="1">
      <alignment horizontal="center"/>
    </xf>
    <xf numFmtId="0" fontId="47" fillId="22" borderId="0" xfId="2" applyFont="1" applyFill="1"/>
    <xf numFmtId="166" fontId="47" fillId="22" borderId="73" xfId="2" applyNumberFormat="1" applyFont="1" applyFill="1" applyBorder="1"/>
    <xf numFmtId="0" fontId="39" fillId="22" borderId="0" xfId="2" applyFont="1" applyFill="1"/>
    <xf numFmtId="0" fontId="117" fillId="22" borderId="0" xfId="2" applyFont="1" applyFill="1"/>
    <xf numFmtId="49" fontId="20" fillId="2" borderId="0" xfId="0" applyNumberFormat="1" applyFont="1" applyFill="1"/>
    <xf numFmtId="49" fontId="20" fillId="2" borderId="23" xfId="0" applyNumberFormat="1" applyFont="1" applyFill="1" applyBorder="1" applyAlignment="1">
      <alignment horizontal="center" wrapText="1"/>
    </xf>
    <xf numFmtId="49" fontId="20" fillId="2" borderId="23" xfId="0" applyNumberFormat="1" applyFont="1" applyFill="1" applyBorder="1"/>
    <xf numFmtId="49" fontId="128" fillId="2" borderId="23" xfId="0" applyNumberFormat="1" applyFont="1" applyFill="1" applyBorder="1"/>
    <xf numFmtId="49" fontId="128" fillId="2" borderId="23" xfId="0" applyNumberFormat="1" applyFont="1" applyFill="1" applyBorder="1" applyAlignment="1">
      <alignment horizontal="center" wrapText="1"/>
    </xf>
    <xf numFmtId="49" fontId="61" fillId="2" borderId="23" xfId="0" applyNumberFormat="1" applyFont="1" applyFill="1" applyBorder="1"/>
    <xf numFmtId="49" fontId="61" fillId="2" borderId="23" xfId="0" applyNumberFormat="1" applyFont="1" applyFill="1" applyBorder="1" applyAlignment="1">
      <alignment horizontal="center" wrapText="1"/>
    </xf>
    <xf numFmtId="165" fontId="20" fillId="2" borderId="100" xfId="5" applyNumberFormat="1" applyFont="1" applyFill="1" applyBorder="1" applyAlignment="1" applyProtection="1">
      <alignment horizontal="center" vertical="center" wrapText="1"/>
      <protection locked="0"/>
    </xf>
    <xf numFmtId="165" fontId="20" fillId="2" borderId="101" xfId="5" applyNumberFormat="1" applyFont="1" applyFill="1" applyBorder="1" applyAlignment="1" applyProtection="1">
      <alignment horizontal="center" vertical="center" wrapText="1"/>
      <protection locked="0"/>
    </xf>
    <xf numFmtId="4" fontId="21" fillId="2" borderId="23" xfId="0" applyNumberFormat="1" applyFont="1" applyFill="1" applyBorder="1" applyAlignment="1">
      <alignment horizontal="center"/>
    </xf>
    <xf numFmtId="4" fontId="21" fillId="2" borderId="23" xfId="0" applyNumberFormat="1" applyFont="1" applyFill="1" applyBorder="1" applyAlignment="1">
      <alignment horizontal="center" vertical="center"/>
    </xf>
    <xf numFmtId="0" fontId="70" fillId="2" borderId="23" xfId="0" applyFont="1" applyFill="1" applyBorder="1" applyAlignment="1" applyProtection="1">
      <alignment horizontal="left" vertical="center" wrapText="1"/>
      <protection locked="0"/>
    </xf>
    <xf numFmtId="49" fontId="20" fillId="2" borderId="23" xfId="0" applyNumberFormat="1" applyFont="1" applyFill="1" applyBorder="1" applyAlignment="1">
      <alignment horizontal="center" vertical="center"/>
    </xf>
    <xf numFmtId="49" fontId="61" fillId="2" borderId="23" xfId="0" applyNumberFormat="1" applyFont="1" applyFill="1" applyBorder="1" applyAlignment="1">
      <alignment horizontal="center" vertical="center"/>
    </xf>
    <xf numFmtId="0" fontId="134" fillId="2" borderId="23" xfId="0" applyFont="1" applyFill="1" applyBorder="1" applyAlignment="1">
      <alignment horizontal="center" vertical="center" wrapText="1"/>
    </xf>
    <xf numFmtId="4" fontId="35" fillId="2" borderId="4" xfId="0" applyNumberFormat="1" applyFont="1" applyFill="1" applyBorder="1" applyAlignment="1">
      <alignment horizontal="center" vertical="center"/>
    </xf>
    <xf numFmtId="0" fontId="42" fillId="45" borderId="0" xfId="0" applyFont="1" applyFill="1"/>
    <xf numFmtId="0" fontId="37" fillId="45" borderId="0" xfId="0" applyFont="1" applyFill="1"/>
    <xf numFmtId="43" fontId="42" fillId="45" borderId="2" xfId="1" applyFont="1" applyFill="1" applyBorder="1" applyAlignment="1">
      <alignment horizontal="center" vertical="center"/>
    </xf>
    <xf numFmtId="43" fontId="51" fillId="45" borderId="21" xfId="1" applyFont="1" applyFill="1" applyBorder="1" applyAlignment="1">
      <alignment horizontal="center" vertical="center"/>
    </xf>
    <xf numFmtId="0" fontId="42" fillId="45" borderId="3" xfId="1" applyNumberFormat="1" applyFont="1" applyFill="1" applyBorder="1" applyAlignment="1">
      <alignment horizontal="center" vertical="center"/>
    </xf>
    <xf numFmtId="4" fontId="62" fillId="45" borderId="0" xfId="1" applyNumberFormat="1" applyFont="1" applyFill="1" applyAlignment="1">
      <alignment horizontal="center" vertical="center"/>
    </xf>
    <xf numFmtId="9" fontId="51" fillId="45" borderId="0" xfId="4" applyFont="1" applyFill="1" applyAlignment="1">
      <alignment horizontal="center" vertical="center"/>
    </xf>
    <xf numFmtId="4" fontId="51" fillId="45" borderId="0" xfId="1" applyNumberFormat="1" applyFont="1" applyFill="1" applyAlignment="1">
      <alignment horizontal="center" vertical="center"/>
    </xf>
    <xf numFmtId="0" fontId="8" fillId="13" borderId="0" xfId="0" applyFont="1" applyFill="1" applyAlignment="1">
      <alignment horizontal="center" vertical="center" wrapText="1"/>
    </xf>
    <xf numFmtId="0" fontId="47" fillId="2" borderId="107" xfId="2" applyFont="1" applyFill="1" applyBorder="1" applyAlignment="1">
      <alignment vertical="center"/>
    </xf>
    <xf numFmtId="43" fontId="61" fillId="2" borderId="108" xfId="1" applyFont="1" applyFill="1" applyBorder="1" applyAlignment="1">
      <alignment horizontal="center" vertical="center"/>
    </xf>
    <xf numFmtId="43" fontId="17" fillId="2" borderId="108" xfId="1" applyFont="1" applyFill="1" applyBorder="1" applyAlignment="1">
      <alignment horizontal="left"/>
    </xf>
    <xf numFmtId="43" fontId="17" fillId="2" borderId="108" xfId="1" applyFont="1" applyFill="1" applyBorder="1" applyAlignment="1">
      <alignment horizontal="center" vertical="center"/>
    </xf>
    <xf numFmtId="165" fontId="57" fillId="2" borderId="108" xfId="2" applyNumberFormat="1" applyFont="1" applyFill="1" applyBorder="1" applyAlignment="1">
      <alignment horizontal="center" vertical="center"/>
    </xf>
    <xf numFmtId="43" fontId="16" fillId="2" borderId="108" xfId="1" applyFont="1" applyFill="1" applyBorder="1" applyAlignment="1">
      <alignment horizontal="center" vertical="center"/>
    </xf>
    <xf numFmtId="0" fontId="47" fillId="2" borderId="109" xfId="2" applyFont="1" applyFill="1" applyBorder="1" applyAlignment="1">
      <alignment vertical="center"/>
    </xf>
    <xf numFmtId="43" fontId="17" fillId="2" borderId="4" xfId="1" applyFont="1" applyFill="1" applyBorder="1" applyAlignment="1">
      <alignment horizontal="left"/>
    </xf>
    <xf numFmtId="0" fontId="20" fillId="7" borderId="2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46" fillId="11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3" fillId="13" borderId="0" xfId="0" applyFont="1" applyFill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0" fillId="7" borderId="12" xfId="0" applyFont="1" applyFill="1" applyBorder="1" applyAlignment="1">
      <alignment horizontal="center" vertical="center" wrapText="1"/>
    </xf>
    <xf numFmtId="0" fontId="34" fillId="43" borderId="91" xfId="0" applyFont="1" applyFill="1" applyBorder="1" applyAlignment="1">
      <alignment horizontal="center" vertical="center" wrapText="1"/>
    </xf>
    <xf numFmtId="0" fontId="34" fillId="43" borderId="92" xfId="0" applyFont="1" applyFill="1" applyBorder="1" applyAlignment="1">
      <alignment horizontal="center" vertical="center" wrapText="1"/>
    </xf>
    <xf numFmtId="0" fontId="34" fillId="43" borderId="93" xfId="0" applyFont="1" applyFill="1" applyBorder="1" applyAlignment="1">
      <alignment horizontal="center" vertical="center" wrapText="1"/>
    </xf>
    <xf numFmtId="0" fontId="34" fillId="43" borderId="94" xfId="0" applyFont="1" applyFill="1" applyBorder="1" applyAlignment="1">
      <alignment horizontal="center" vertical="center" wrapText="1"/>
    </xf>
    <xf numFmtId="0" fontId="34" fillId="43" borderId="0" xfId="0" applyFont="1" applyFill="1" applyAlignment="1">
      <alignment horizontal="center" vertical="center" wrapText="1"/>
    </xf>
    <xf numFmtId="0" fontId="34" fillId="43" borderId="95" xfId="0" applyFont="1" applyFill="1" applyBorder="1" applyAlignment="1">
      <alignment horizontal="center" vertical="center" wrapText="1"/>
    </xf>
    <xf numFmtId="0" fontId="34" fillId="43" borderId="96" xfId="0" applyFont="1" applyFill="1" applyBorder="1" applyAlignment="1">
      <alignment horizontal="center" vertical="center" wrapText="1"/>
    </xf>
    <xf numFmtId="0" fontId="34" fillId="43" borderId="36" xfId="0" applyFont="1" applyFill="1" applyBorder="1" applyAlignment="1">
      <alignment horizontal="center" vertical="center" wrapText="1"/>
    </xf>
    <xf numFmtId="0" fontId="34" fillId="43" borderId="97" xfId="0" applyFont="1" applyFill="1" applyBorder="1" applyAlignment="1">
      <alignment horizontal="center" vertical="center" wrapText="1"/>
    </xf>
    <xf numFmtId="0" fontId="20" fillId="20" borderId="11" xfId="0" applyFont="1" applyFill="1" applyBorder="1" applyAlignment="1">
      <alignment horizontal="center" vertical="center"/>
    </xf>
    <xf numFmtId="0" fontId="20" fillId="20" borderId="12" xfId="0" applyFont="1" applyFill="1" applyBorder="1" applyAlignment="1">
      <alignment horizontal="center" vertical="center"/>
    </xf>
    <xf numFmtId="0" fontId="20" fillId="20" borderId="11" xfId="0" applyFont="1" applyFill="1" applyBorder="1" applyAlignment="1">
      <alignment horizontal="center" vertical="center" wrapText="1"/>
    </xf>
    <xf numFmtId="0" fontId="20" fillId="20" borderId="12" xfId="0" applyFont="1" applyFill="1" applyBorder="1" applyAlignment="1">
      <alignment horizontal="center" vertical="center" wrapText="1"/>
    </xf>
    <xf numFmtId="0" fontId="6" fillId="12" borderId="0" xfId="0" applyFont="1" applyFill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30" fillId="43" borderId="33" xfId="0" applyFont="1" applyFill="1" applyBorder="1" applyAlignment="1">
      <alignment horizontal="center" vertical="center" wrapText="1"/>
    </xf>
    <xf numFmtId="0" fontId="30" fillId="43" borderId="34" xfId="0" applyFont="1" applyFill="1" applyBorder="1" applyAlignment="1">
      <alignment horizontal="center" vertical="center" wrapText="1"/>
    </xf>
    <xf numFmtId="0" fontId="30" fillId="43" borderId="35" xfId="0" applyFont="1" applyFill="1" applyBorder="1" applyAlignment="1">
      <alignment horizontal="center" vertical="center" wrapText="1"/>
    </xf>
    <xf numFmtId="0" fontId="30" fillId="11" borderId="0" xfId="0" applyFont="1" applyFill="1" applyAlignment="1">
      <alignment horizontal="center" vertical="center" wrapText="1"/>
    </xf>
    <xf numFmtId="0" fontId="7" fillId="20" borderId="19" xfId="0" applyFont="1" applyFill="1" applyBorder="1" applyAlignment="1">
      <alignment horizontal="center" vertical="center" wrapText="1"/>
    </xf>
    <xf numFmtId="0" fontId="7" fillId="20" borderId="20" xfId="0" applyFont="1" applyFill="1" applyBorder="1" applyAlignment="1">
      <alignment horizontal="center" vertical="center" wrapText="1"/>
    </xf>
    <xf numFmtId="0" fontId="148" fillId="44" borderId="8" xfId="0" applyFont="1" applyFill="1" applyBorder="1" applyAlignment="1">
      <alignment horizontal="center" vertical="center" wrapText="1"/>
    </xf>
    <xf numFmtId="0" fontId="148" fillId="44" borderId="9" xfId="0" applyFont="1" applyFill="1" applyBorder="1" applyAlignment="1">
      <alignment horizontal="center" vertical="center" wrapText="1"/>
    </xf>
    <xf numFmtId="0" fontId="148" fillId="44" borderId="10" xfId="0" applyFont="1" applyFill="1" applyBorder="1" applyAlignment="1">
      <alignment horizontal="center" vertical="center" wrapText="1"/>
    </xf>
    <xf numFmtId="0" fontId="148" fillId="44" borderId="11" xfId="0" applyFont="1" applyFill="1" applyBorder="1" applyAlignment="1">
      <alignment horizontal="center" vertical="center" wrapText="1"/>
    </xf>
    <xf numFmtId="0" fontId="148" fillId="44" borderId="0" xfId="0" applyFont="1" applyFill="1" applyAlignment="1">
      <alignment horizontal="center" vertical="center" wrapText="1"/>
    </xf>
    <xf numFmtId="0" fontId="148" fillId="44" borderId="12" xfId="0" applyFont="1" applyFill="1" applyBorder="1" applyAlignment="1">
      <alignment horizontal="center" vertical="center" wrapText="1"/>
    </xf>
    <xf numFmtId="0" fontId="148" fillId="44" borderId="13" xfId="0" applyFont="1" applyFill="1" applyBorder="1" applyAlignment="1">
      <alignment horizontal="center" vertical="center" wrapText="1"/>
    </xf>
    <xf numFmtId="0" fontId="148" fillId="44" borderId="1" xfId="0" applyFont="1" applyFill="1" applyBorder="1" applyAlignment="1">
      <alignment horizontal="center" vertical="center" wrapText="1"/>
    </xf>
    <xf numFmtId="0" fontId="148" fillId="44" borderId="14" xfId="0" applyFont="1" applyFill="1" applyBorder="1" applyAlignment="1">
      <alignment horizontal="center" vertical="center" wrapText="1"/>
    </xf>
    <xf numFmtId="0" fontId="7" fillId="20" borderId="19" xfId="0" applyFont="1" applyFill="1" applyBorder="1" applyAlignment="1">
      <alignment horizontal="center" vertical="center"/>
    </xf>
    <xf numFmtId="0" fontId="7" fillId="20" borderId="20" xfId="0" applyFont="1" applyFill="1" applyBorder="1" applyAlignment="1">
      <alignment horizontal="center" vertical="center"/>
    </xf>
    <xf numFmtId="0" fontId="43" fillId="13" borderId="0" xfId="0" applyFont="1" applyFill="1" applyAlignment="1">
      <alignment horizontal="center" vertical="center"/>
    </xf>
    <xf numFmtId="0" fontId="36" fillId="21" borderId="2" xfId="0" applyFont="1" applyFill="1" applyBorder="1" applyAlignment="1">
      <alignment horizontal="center" vertical="center"/>
    </xf>
    <xf numFmtId="0" fontId="36" fillId="21" borderId="3" xfId="0" applyFont="1" applyFill="1" applyBorder="1" applyAlignment="1">
      <alignment horizontal="center" vertical="center"/>
    </xf>
    <xf numFmtId="0" fontId="4" fillId="2" borderId="0" xfId="39" applyFill="1" applyAlignment="1">
      <alignment horizontal="center" vertical="center" wrapText="1"/>
    </xf>
    <xf numFmtId="0" fontId="4" fillId="2" borderId="1" xfId="39" applyFill="1" applyBorder="1" applyAlignment="1">
      <alignment horizontal="center" vertical="center" wrapText="1"/>
    </xf>
    <xf numFmtId="0" fontId="140" fillId="39" borderId="8" xfId="39" applyFont="1" applyFill="1" applyBorder="1" applyAlignment="1">
      <alignment horizontal="center"/>
    </xf>
    <xf numFmtId="0" fontId="140" fillId="39" borderId="9" xfId="39" applyFont="1" applyFill="1" applyBorder="1" applyAlignment="1">
      <alignment horizontal="center"/>
    </xf>
    <xf numFmtId="0" fontId="140" fillId="39" borderId="10" xfId="39" applyFont="1" applyFill="1" applyBorder="1" applyAlignment="1">
      <alignment horizontal="center"/>
    </xf>
    <xf numFmtId="0" fontId="141" fillId="39" borderId="8" xfId="39" applyFont="1" applyFill="1" applyBorder="1" applyAlignment="1">
      <alignment horizontal="center"/>
    </xf>
    <xf numFmtId="0" fontId="141" fillId="39" borderId="9" xfId="39" applyFont="1" applyFill="1" applyBorder="1" applyAlignment="1">
      <alignment horizontal="center"/>
    </xf>
    <xf numFmtId="0" fontId="141" fillId="39" borderId="10" xfId="39" applyFont="1" applyFill="1" applyBorder="1" applyAlignment="1">
      <alignment horizontal="center"/>
    </xf>
    <xf numFmtId="0" fontId="53" fillId="23" borderId="0" xfId="39" applyFont="1" applyFill="1" applyAlignment="1">
      <alignment horizontal="center" vertical="center" wrapText="1"/>
    </xf>
    <xf numFmtId="0" fontId="2" fillId="2" borderId="2" xfId="39" applyFont="1" applyFill="1" applyBorder="1" applyAlignment="1">
      <alignment horizontal="center"/>
    </xf>
    <xf numFmtId="0" fontId="2" fillId="2" borderId="21" xfId="39" applyFont="1" applyFill="1" applyBorder="1" applyAlignment="1">
      <alignment horizontal="center"/>
    </xf>
    <xf numFmtId="0" fontId="2" fillId="2" borderId="3" xfId="39" applyFont="1" applyFill="1" applyBorder="1" applyAlignment="1">
      <alignment horizontal="center"/>
    </xf>
    <xf numFmtId="22" fontId="13" fillId="2" borderId="2" xfId="39" applyNumberFormat="1" applyFont="1" applyFill="1" applyBorder="1" applyAlignment="1">
      <alignment horizontal="center"/>
    </xf>
    <xf numFmtId="0" fontId="13" fillId="2" borderId="3" xfId="39" applyFont="1" applyFill="1" applyBorder="1" applyAlignment="1">
      <alignment horizontal="center"/>
    </xf>
    <xf numFmtId="0" fontId="3" fillId="13" borderId="15" xfId="39" applyFont="1" applyFill="1" applyBorder="1" applyAlignment="1">
      <alignment horizontal="center" wrapText="1"/>
    </xf>
    <xf numFmtId="0" fontId="3" fillId="13" borderId="17" xfId="39" applyFont="1" applyFill="1" applyBorder="1" applyAlignment="1">
      <alignment horizontal="center" wrapText="1"/>
    </xf>
    <xf numFmtId="0" fontId="3" fillId="13" borderId="16" xfId="39" applyFont="1" applyFill="1" applyBorder="1" applyAlignment="1">
      <alignment horizontal="center" wrapText="1"/>
    </xf>
    <xf numFmtId="0" fontId="7" fillId="6" borderId="0" xfId="39" applyFont="1" applyFill="1" applyAlignment="1">
      <alignment horizontal="center" vertical="center"/>
    </xf>
    <xf numFmtId="0" fontId="8" fillId="40" borderId="0" xfId="39" applyFont="1" applyFill="1" applyAlignment="1">
      <alignment horizontal="center" wrapText="1"/>
    </xf>
    <xf numFmtId="0" fontId="0" fillId="28" borderId="9" xfId="0" applyFill="1" applyBorder="1" applyAlignment="1">
      <alignment horizontal="center" vertical="center" wrapText="1"/>
    </xf>
    <xf numFmtId="0" fontId="0" fillId="28" borderId="0" xfId="0" applyFill="1" applyAlignment="1">
      <alignment horizontal="center" vertical="center" wrapText="1"/>
    </xf>
    <xf numFmtId="0" fontId="36" fillId="21" borderId="0" xfId="0" applyFont="1" applyFill="1" applyAlignment="1">
      <alignment horizontal="center"/>
    </xf>
    <xf numFmtId="0" fontId="2" fillId="13" borderId="0" xfId="0" applyFont="1" applyFill="1" applyAlignment="1">
      <alignment horizontal="center"/>
    </xf>
    <xf numFmtId="165" fontId="41" fillId="3" borderId="0" xfId="0" applyNumberFormat="1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165" fontId="106" fillId="25" borderId="0" xfId="0" applyNumberFormat="1" applyFont="1" applyFill="1" applyAlignment="1">
      <alignment horizontal="center"/>
    </xf>
    <xf numFmtId="0" fontId="41" fillId="2" borderId="62" xfId="0" applyFont="1" applyFill="1" applyBorder="1" applyAlignment="1">
      <alignment horizontal="center"/>
    </xf>
    <xf numFmtId="0" fontId="41" fillId="2" borderId="63" xfId="0" applyFont="1" applyFill="1" applyBorder="1" applyAlignment="1">
      <alignment horizontal="center"/>
    </xf>
    <xf numFmtId="0" fontId="41" fillId="2" borderId="64" xfId="0" applyFont="1" applyFill="1" applyBorder="1" applyAlignment="1">
      <alignment horizontal="center"/>
    </xf>
    <xf numFmtId="165" fontId="41" fillId="25" borderId="62" xfId="0" applyNumberFormat="1" applyFont="1" applyFill="1" applyBorder="1" applyAlignment="1">
      <alignment horizontal="center"/>
    </xf>
    <xf numFmtId="165" fontId="41" fillId="25" borderId="63" xfId="0" applyNumberFormat="1" applyFont="1" applyFill="1" applyBorder="1" applyAlignment="1">
      <alignment horizontal="center"/>
    </xf>
    <xf numFmtId="165" fontId="41" fillId="25" borderId="64" xfId="0" applyNumberFormat="1" applyFont="1" applyFill="1" applyBorder="1" applyAlignment="1">
      <alignment horizontal="center"/>
    </xf>
    <xf numFmtId="165" fontId="41" fillId="2" borderId="62" xfId="0" applyNumberFormat="1" applyFont="1" applyFill="1" applyBorder="1" applyAlignment="1">
      <alignment horizontal="center"/>
    </xf>
    <xf numFmtId="165" fontId="41" fillId="2" borderId="64" xfId="0" applyNumberFormat="1" applyFont="1" applyFill="1" applyBorder="1" applyAlignment="1">
      <alignment horizontal="center"/>
    </xf>
    <xf numFmtId="0" fontId="108" fillId="2" borderId="63" xfId="0" applyFont="1" applyFill="1" applyBorder="1" applyAlignment="1">
      <alignment horizontal="center"/>
    </xf>
    <xf numFmtId="0" fontId="83" fillId="22" borderId="69" xfId="2" applyFont="1" applyFill="1" applyBorder="1" applyAlignment="1">
      <alignment horizontal="center" vertical="center"/>
    </xf>
    <xf numFmtId="0" fontId="83" fillId="22" borderId="70" xfId="2" applyFont="1" applyFill="1" applyBorder="1" applyAlignment="1">
      <alignment horizontal="center" vertical="center"/>
    </xf>
    <xf numFmtId="0" fontId="83" fillId="22" borderId="71" xfId="2" applyFont="1" applyFill="1" applyBorder="1" applyAlignment="1">
      <alignment horizontal="center" vertical="center"/>
    </xf>
    <xf numFmtId="0" fontId="83" fillId="22" borderId="72" xfId="2" applyFont="1" applyFill="1" applyBorder="1" applyAlignment="1">
      <alignment horizontal="center" vertical="center"/>
    </xf>
    <xf numFmtId="0" fontId="83" fillId="22" borderId="0" xfId="2" applyFont="1" applyFill="1" applyAlignment="1">
      <alignment horizontal="center" vertical="center"/>
    </xf>
    <xf numFmtId="0" fontId="83" fillId="22" borderId="73" xfId="2" applyFont="1" applyFill="1" applyBorder="1" applyAlignment="1">
      <alignment horizontal="center" vertical="center"/>
    </xf>
    <xf numFmtId="0" fontId="83" fillId="22" borderId="74" xfId="2" applyFont="1" applyFill="1" applyBorder="1" applyAlignment="1">
      <alignment horizontal="center" vertical="center"/>
    </xf>
    <xf numFmtId="0" fontId="83" fillId="22" borderId="75" xfId="2" applyFont="1" applyFill="1" applyBorder="1" applyAlignment="1">
      <alignment horizontal="center" vertical="center"/>
    </xf>
    <xf numFmtId="0" fontId="83" fillId="22" borderId="76" xfId="2" applyFont="1" applyFill="1" applyBorder="1" applyAlignment="1">
      <alignment horizontal="center" vertical="center"/>
    </xf>
    <xf numFmtId="0" fontId="56" fillId="21" borderId="11" xfId="2" applyFont="1" applyFill="1" applyBorder="1" applyAlignment="1">
      <alignment horizontal="center" vertical="center" wrapText="1"/>
    </xf>
    <xf numFmtId="0" fontId="56" fillId="21" borderId="0" xfId="2" applyFont="1" applyFill="1" applyAlignment="1">
      <alignment horizontal="center" vertical="center" wrapText="1"/>
    </xf>
    <xf numFmtId="0" fontId="117" fillId="2" borderId="0" xfId="2" applyFont="1" applyFill="1" applyAlignment="1">
      <alignment horizontal="center"/>
    </xf>
    <xf numFmtId="0" fontId="8" fillId="13" borderId="0" xfId="0" applyFont="1" applyFill="1" applyAlignment="1">
      <alignment horizontal="center" vertical="center" wrapText="1"/>
    </xf>
    <xf numFmtId="0" fontId="148" fillId="44" borderId="0" xfId="0" applyFont="1" applyFill="1" applyAlignment="1">
      <alignment horizontal="center"/>
    </xf>
    <xf numFmtId="165" fontId="5" fillId="3" borderId="9" xfId="1" applyNumberFormat="1" applyFont="1" applyFill="1" applyBorder="1" applyAlignment="1">
      <alignment horizontal="center" vertical="center" wrapText="1"/>
    </xf>
    <xf numFmtId="165" fontId="5" fillId="3" borderId="10" xfId="1" applyNumberFormat="1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/>
    </xf>
    <xf numFmtId="43" fontId="6" fillId="18" borderId="0" xfId="1" applyFont="1" applyFill="1" applyAlignment="1">
      <alignment horizontal="center" vertical="center" wrapText="1"/>
    </xf>
    <xf numFmtId="4" fontId="56" fillId="21" borderId="2" xfId="1" applyNumberFormat="1" applyFont="1" applyFill="1" applyBorder="1" applyAlignment="1">
      <alignment horizontal="center" vertical="center" wrapText="1"/>
    </xf>
    <xf numFmtId="4" fontId="56" fillId="21" borderId="3" xfId="1" applyNumberFormat="1" applyFont="1" applyFill="1" applyBorder="1" applyAlignment="1">
      <alignment horizontal="center" vertical="center" wrapText="1"/>
    </xf>
    <xf numFmtId="4" fontId="66" fillId="2" borderId="24" xfId="0" applyNumberFormat="1" applyFont="1" applyFill="1" applyBorder="1" applyAlignment="1">
      <alignment horizontal="center" vertical="center" wrapText="1"/>
    </xf>
    <xf numFmtId="4" fontId="66" fillId="2" borderId="25" xfId="0" applyNumberFormat="1" applyFont="1" applyFill="1" applyBorder="1" applyAlignment="1">
      <alignment horizontal="center" vertical="center" wrapText="1"/>
    </xf>
    <xf numFmtId="4" fontId="66" fillId="2" borderId="26" xfId="0" applyNumberFormat="1" applyFont="1" applyFill="1" applyBorder="1" applyAlignment="1">
      <alignment horizontal="center" vertical="center" wrapText="1"/>
    </xf>
    <xf numFmtId="4" fontId="66" fillId="2" borderId="27" xfId="0" applyNumberFormat="1" applyFont="1" applyFill="1" applyBorder="1" applyAlignment="1">
      <alignment horizontal="center" vertical="center" wrapText="1"/>
    </xf>
    <xf numFmtId="4" fontId="66" fillId="2" borderId="0" xfId="0" applyNumberFormat="1" applyFont="1" applyFill="1" applyAlignment="1">
      <alignment horizontal="center" vertical="center" wrapText="1"/>
    </xf>
    <xf numFmtId="4" fontId="66" fillId="2" borderId="28" xfId="0" applyNumberFormat="1" applyFont="1" applyFill="1" applyBorder="1" applyAlignment="1">
      <alignment horizontal="center" vertical="center" wrapText="1"/>
    </xf>
    <xf numFmtId="4" fontId="66" fillId="2" borderId="29" xfId="0" applyNumberFormat="1" applyFont="1" applyFill="1" applyBorder="1" applyAlignment="1">
      <alignment horizontal="center" vertical="center" wrapText="1"/>
    </xf>
    <xf numFmtId="4" fontId="66" fillId="2" borderId="30" xfId="0" applyNumberFormat="1" applyFont="1" applyFill="1" applyBorder="1" applyAlignment="1">
      <alignment horizontal="center" vertical="center" wrapText="1"/>
    </xf>
    <xf numFmtId="4" fontId="66" fillId="2" borderId="31" xfId="0" applyNumberFormat="1" applyFont="1" applyFill="1" applyBorder="1" applyAlignment="1">
      <alignment horizontal="center" vertical="center" wrapText="1"/>
    </xf>
    <xf numFmtId="4" fontId="66" fillId="2" borderId="24" xfId="0" applyNumberFormat="1" applyFont="1" applyFill="1" applyBorder="1" applyAlignment="1">
      <alignment horizontal="center" vertical="center"/>
    </xf>
    <xf numFmtId="4" fontId="66" fillId="2" borderId="25" xfId="0" applyNumberFormat="1" applyFont="1" applyFill="1" applyBorder="1" applyAlignment="1">
      <alignment horizontal="center" vertical="center"/>
    </xf>
    <xf numFmtId="4" fontId="66" fillId="2" borderId="26" xfId="0" applyNumberFormat="1" applyFont="1" applyFill="1" applyBorder="1" applyAlignment="1">
      <alignment horizontal="center" vertical="center"/>
    </xf>
    <xf numFmtId="4" fontId="66" fillId="2" borderId="27" xfId="0" applyNumberFormat="1" applyFont="1" applyFill="1" applyBorder="1" applyAlignment="1">
      <alignment horizontal="center" vertical="center"/>
    </xf>
    <xf numFmtId="4" fontId="66" fillId="2" borderId="0" xfId="0" applyNumberFormat="1" applyFont="1" applyFill="1" applyAlignment="1">
      <alignment horizontal="center" vertical="center"/>
    </xf>
    <xf numFmtId="4" fontId="66" fillId="2" borderId="28" xfId="0" applyNumberFormat="1" applyFont="1" applyFill="1" applyBorder="1" applyAlignment="1">
      <alignment horizontal="center" vertical="center"/>
    </xf>
    <xf numFmtId="4" fontId="66" fillId="2" borderId="29" xfId="0" applyNumberFormat="1" applyFont="1" applyFill="1" applyBorder="1" applyAlignment="1">
      <alignment horizontal="center" vertical="center"/>
    </xf>
    <xf numFmtId="4" fontId="66" fillId="2" borderId="30" xfId="0" applyNumberFormat="1" applyFont="1" applyFill="1" applyBorder="1" applyAlignment="1">
      <alignment horizontal="center" vertical="center"/>
    </xf>
    <xf numFmtId="4" fontId="66" fillId="2" borderId="31" xfId="0" applyNumberFormat="1" applyFont="1" applyFill="1" applyBorder="1" applyAlignment="1">
      <alignment horizontal="center" vertical="center"/>
    </xf>
    <xf numFmtId="4" fontId="42" fillId="45" borderId="30" xfId="1" applyNumberFormat="1" applyFont="1" applyFill="1" applyBorder="1" applyAlignment="1">
      <alignment horizontal="center" vertical="center" wrapText="1"/>
    </xf>
    <xf numFmtId="165" fontId="93" fillId="11" borderId="51" xfId="1" applyNumberFormat="1" applyFont="1" applyFill="1" applyBorder="1" applyAlignment="1">
      <alignment horizontal="center" vertical="center"/>
    </xf>
    <xf numFmtId="165" fontId="93" fillId="11" borderId="53" xfId="1" applyNumberFormat="1" applyFont="1" applyFill="1" applyBorder="1" applyAlignment="1">
      <alignment horizontal="center" vertical="center"/>
    </xf>
    <xf numFmtId="165" fontId="93" fillId="11" borderId="52" xfId="1" applyNumberFormat="1" applyFont="1" applyFill="1" applyBorder="1" applyAlignment="1">
      <alignment horizontal="center" vertical="center"/>
    </xf>
    <xf numFmtId="165" fontId="42" fillId="30" borderId="54" xfId="1" applyNumberFormat="1" applyFont="1" applyFill="1" applyBorder="1" applyAlignment="1">
      <alignment horizontal="center" vertical="center"/>
    </xf>
    <xf numFmtId="165" fontId="42" fillId="30" borderId="55" xfId="1" applyNumberFormat="1" applyFont="1" applyFill="1" applyBorder="1" applyAlignment="1">
      <alignment horizontal="center" vertical="center"/>
    </xf>
    <xf numFmtId="165" fontId="44" fillId="18" borderId="51" xfId="4" applyNumberFormat="1" applyFont="1" applyFill="1" applyBorder="1" applyAlignment="1">
      <alignment horizontal="center" vertical="center" wrapText="1"/>
    </xf>
    <xf numFmtId="165" fontId="44" fillId="18" borderId="53" xfId="4" applyNumberFormat="1" applyFont="1" applyFill="1" applyBorder="1" applyAlignment="1">
      <alignment horizontal="center" vertical="center" wrapText="1"/>
    </xf>
    <xf numFmtId="165" fontId="44" fillId="18" borderId="52" xfId="4" applyNumberFormat="1" applyFont="1" applyFill="1" applyBorder="1" applyAlignment="1">
      <alignment horizontal="center" vertical="center" wrapText="1"/>
    </xf>
    <xf numFmtId="9" fontId="46" fillId="2" borderId="54" xfId="4" applyFont="1" applyFill="1" applyBorder="1" applyAlignment="1">
      <alignment horizontal="center" vertical="center"/>
    </xf>
    <xf numFmtId="9" fontId="46" fillId="2" borderId="56" xfId="4" applyFont="1" applyFill="1" applyBorder="1" applyAlignment="1">
      <alignment horizontal="center" vertical="center"/>
    </xf>
    <xf numFmtId="9" fontId="46" fillId="2" borderId="55" xfId="4" applyFont="1" applyFill="1" applyBorder="1" applyAlignment="1">
      <alignment horizontal="center" vertical="center"/>
    </xf>
    <xf numFmtId="0" fontId="6" fillId="26" borderId="0" xfId="0" applyFont="1" applyFill="1" applyAlignment="1">
      <alignment horizontal="center" vertical="center" wrapText="1"/>
    </xf>
    <xf numFmtId="165" fontId="34" fillId="3" borderId="0" xfId="4" applyNumberFormat="1" applyFont="1" applyFill="1" applyAlignment="1">
      <alignment horizontal="center" vertical="center" wrapText="1"/>
    </xf>
    <xf numFmtId="0" fontId="41" fillId="17" borderId="0" xfId="1" applyNumberFormat="1" applyFont="1" applyFill="1" applyAlignment="1">
      <alignment horizontal="center" vertical="center" wrapText="1"/>
    </xf>
    <xf numFmtId="0" fontId="42" fillId="44" borderId="0" xfId="0" applyFont="1" applyFill="1" applyAlignment="1">
      <alignment horizontal="center" vertical="center" wrapText="1"/>
    </xf>
    <xf numFmtId="0" fontId="68" fillId="8" borderId="0" xfId="0" applyFont="1" applyFill="1" applyAlignment="1">
      <alignment horizontal="center" wrapText="1"/>
    </xf>
    <xf numFmtId="0" fontId="55" fillId="21" borderId="8" xfId="1" applyNumberFormat="1" applyFont="1" applyFill="1" applyBorder="1" applyAlignment="1">
      <alignment horizontal="center" vertical="center" wrapText="1"/>
    </xf>
    <xf numFmtId="0" fontId="55" fillId="21" borderId="9" xfId="1" applyNumberFormat="1" applyFont="1" applyFill="1" applyBorder="1" applyAlignment="1">
      <alignment horizontal="center" vertical="center" wrapText="1"/>
    </xf>
    <xf numFmtId="0" fontId="55" fillId="21" borderId="10" xfId="1" applyNumberFormat="1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3" fillId="18" borderId="0" xfId="0" applyFont="1" applyFill="1" applyAlignment="1">
      <alignment horizontal="center" vertical="center" wrapText="1"/>
    </xf>
    <xf numFmtId="0" fontId="8" fillId="13" borderId="0" xfId="0" applyFont="1" applyFill="1" applyAlignment="1">
      <alignment horizontal="center" wrapText="1"/>
    </xf>
    <xf numFmtId="0" fontId="8" fillId="13" borderId="30" xfId="0" applyFont="1" applyFill="1" applyBorder="1" applyAlignment="1">
      <alignment horizontal="center" vertical="center"/>
    </xf>
    <xf numFmtId="4" fontId="56" fillId="21" borderId="0" xfId="1" applyNumberFormat="1" applyFont="1" applyFill="1" applyAlignment="1">
      <alignment horizontal="center" vertical="center" wrapText="1"/>
    </xf>
    <xf numFmtId="0" fontId="30" fillId="13" borderId="0" xfId="0" applyFont="1" applyFill="1" applyAlignment="1">
      <alignment horizontal="center" vertical="center" wrapText="1"/>
    </xf>
    <xf numFmtId="0" fontId="30" fillId="13" borderId="30" xfId="0" applyFont="1" applyFill="1" applyBorder="1" applyAlignment="1">
      <alignment horizontal="center" vertical="center" wrapText="1"/>
    </xf>
    <xf numFmtId="43" fontId="11" fillId="2" borderId="13" xfId="1" applyFont="1" applyFill="1" applyBorder="1" applyAlignment="1">
      <alignment horizontal="center" vertical="center" wrapText="1"/>
    </xf>
    <xf numFmtId="43" fontId="11" fillId="2" borderId="1" xfId="1" applyFont="1" applyFill="1" applyBorder="1" applyAlignment="1">
      <alignment horizontal="center" vertical="center" wrapText="1"/>
    </xf>
    <xf numFmtId="43" fontId="11" fillId="2" borderId="14" xfId="1" applyFont="1" applyFill="1" applyBorder="1" applyAlignment="1">
      <alignment horizontal="center" vertical="center" wrapText="1"/>
    </xf>
    <xf numFmtId="165" fontId="120" fillId="21" borderId="82" xfId="1" applyNumberFormat="1" applyFont="1" applyFill="1" applyBorder="1" applyAlignment="1">
      <alignment horizontal="center" vertical="center" wrapText="1"/>
    </xf>
    <xf numFmtId="165" fontId="120" fillId="21" borderId="28" xfId="1" applyNumberFormat="1" applyFont="1" applyFill="1" applyBorder="1" applyAlignment="1">
      <alignment horizontal="center" vertical="center" wrapText="1"/>
    </xf>
    <xf numFmtId="43" fontId="3" fillId="3" borderId="27" xfId="1" applyFont="1" applyFill="1" applyBorder="1" applyAlignment="1">
      <alignment horizontal="center" vertical="center" wrapText="1"/>
    </xf>
    <xf numFmtId="43" fontId="3" fillId="3" borderId="0" xfId="1" applyFont="1" applyFill="1" applyAlignment="1">
      <alignment horizontal="center" vertical="center" wrapText="1"/>
    </xf>
    <xf numFmtId="165" fontId="120" fillId="21" borderId="31" xfId="1" applyNumberFormat="1" applyFont="1" applyFill="1" applyBorder="1" applyAlignment="1">
      <alignment horizontal="center" vertical="center" wrapText="1"/>
    </xf>
    <xf numFmtId="43" fontId="12" fillId="2" borderId="29" xfId="1" applyFont="1" applyFill="1" applyBorder="1" applyAlignment="1">
      <alignment horizontal="center" vertical="center" wrapText="1"/>
    </xf>
    <xf numFmtId="43" fontId="12" fillId="2" borderId="30" xfId="1" applyFont="1" applyFill="1" applyBorder="1" applyAlignment="1">
      <alignment horizontal="center" vertical="center" wrapText="1"/>
    </xf>
    <xf numFmtId="165" fontId="34" fillId="2" borderId="25" xfId="1" applyNumberFormat="1" applyFont="1" applyFill="1" applyBorder="1" applyAlignment="1">
      <alignment horizontal="center" vertical="center" wrapText="1"/>
    </xf>
    <xf numFmtId="9" fontId="34" fillId="13" borderId="9" xfId="4" applyFont="1" applyFill="1" applyBorder="1" applyAlignment="1">
      <alignment horizontal="center" vertical="center"/>
    </xf>
    <xf numFmtId="9" fontId="34" fillId="13" borderId="0" xfId="4" applyFont="1" applyFill="1" applyAlignment="1">
      <alignment horizontal="center" vertical="center"/>
    </xf>
    <xf numFmtId="4" fontId="8" fillId="2" borderId="58" xfId="1" applyNumberFormat="1" applyFont="1" applyFill="1" applyBorder="1" applyAlignment="1">
      <alignment horizontal="center" vertical="center"/>
    </xf>
    <xf numFmtId="4" fontId="8" fillId="2" borderId="59" xfId="1" applyNumberFormat="1" applyFont="1" applyFill="1" applyBorder="1" applyAlignment="1">
      <alignment horizontal="center" vertical="center"/>
    </xf>
    <xf numFmtId="4" fontId="8" fillId="2" borderId="60" xfId="1" applyNumberFormat="1" applyFont="1" applyFill="1" applyBorder="1" applyAlignment="1">
      <alignment horizontal="center" vertical="center"/>
    </xf>
    <xf numFmtId="4" fontId="2" fillId="10" borderId="0" xfId="1" applyNumberFormat="1" applyFont="1" applyFill="1" applyAlignment="1">
      <alignment horizontal="center" vertical="center"/>
    </xf>
    <xf numFmtId="4" fontId="38" fillId="2" borderId="0" xfId="1" applyNumberFormat="1" applyFont="1" applyFill="1" applyAlignment="1">
      <alignment horizontal="center" vertical="center"/>
    </xf>
    <xf numFmtId="0" fontId="68" fillId="8" borderId="0" xfId="0" applyFont="1" applyFill="1" applyAlignment="1">
      <alignment horizontal="center" vertical="center" wrapText="1"/>
    </xf>
    <xf numFmtId="4" fontId="138" fillId="13" borderId="0" xfId="1" applyNumberFormat="1" applyFont="1" applyFill="1" applyAlignment="1">
      <alignment horizontal="center" vertical="center" wrapText="1"/>
    </xf>
    <xf numFmtId="4" fontId="138" fillId="13" borderId="1" xfId="1" applyNumberFormat="1" applyFont="1" applyFill="1" applyBorder="1" applyAlignment="1">
      <alignment horizontal="center" vertical="center" wrapText="1"/>
    </xf>
    <xf numFmtId="0" fontId="30" fillId="25" borderId="30" xfId="0" applyFont="1" applyFill="1" applyBorder="1" applyAlignment="1">
      <alignment horizontal="center" vertical="center" wrapText="1"/>
    </xf>
    <xf numFmtId="4" fontId="35" fillId="2" borderId="0" xfId="1" applyNumberFormat="1" applyFont="1" applyFill="1" applyAlignment="1">
      <alignment horizontal="center" vertical="center"/>
    </xf>
    <xf numFmtId="4" fontId="148" fillId="32" borderId="0" xfId="1" applyNumberFormat="1" applyFont="1" applyFill="1" applyAlignment="1">
      <alignment horizontal="center" vertical="center"/>
    </xf>
    <xf numFmtId="0" fontId="151" fillId="44" borderId="0" xfId="0" applyFont="1" applyFill="1" applyAlignment="1">
      <alignment horizontal="center" vertical="center" wrapText="1"/>
    </xf>
    <xf numFmtId="2" fontId="152" fillId="21" borderId="0" xfId="1" applyNumberFormat="1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 wrapText="1"/>
    </xf>
    <xf numFmtId="0" fontId="67" fillId="26" borderId="0" xfId="0" applyFont="1" applyFill="1" applyAlignment="1">
      <alignment horizontal="center" vertical="center" wrapText="1"/>
    </xf>
    <xf numFmtId="4" fontId="42" fillId="45" borderId="0" xfId="1" applyNumberFormat="1" applyFont="1" applyFill="1" applyAlignment="1">
      <alignment horizontal="center" vertical="center" wrapText="1"/>
    </xf>
    <xf numFmtId="4" fontId="66" fillId="2" borderId="39" xfId="0" applyNumberFormat="1" applyFont="1" applyFill="1" applyBorder="1" applyAlignment="1">
      <alignment horizontal="center" vertical="center" wrapText="1"/>
    </xf>
    <xf numFmtId="4" fontId="66" fillId="2" borderId="40" xfId="0" applyNumberFormat="1" applyFont="1" applyFill="1" applyBorder="1" applyAlignment="1">
      <alignment horizontal="center" vertical="center" wrapText="1"/>
    </xf>
    <xf numFmtId="4" fontId="66" fillId="2" borderId="41" xfId="0" applyNumberFormat="1" applyFont="1" applyFill="1" applyBorder="1" applyAlignment="1">
      <alignment horizontal="center" vertical="center" wrapText="1"/>
    </xf>
    <xf numFmtId="4" fontId="66" fillId="2" borderId="45" xfId="0" applyNumberFormat="1" applyFont="1" applyFill="1" applyBorder="1" applyAlignment="1">
      <alignment horizontal="center" vertical="center" wrapText="1"/>
    </xf>
    <xf numFmtId="4" fontId="66" fillId="2" borderId="46" xfId="0" applyNumberFormat="1" applyFont="1" applyFill="1" applyBorder="1" applyAlignment="1">
      <alignment horizontal="center" vertical="center" wrapText="1"/>
    </xf>
    <xf numFmtId="4" fontId="66" fillId="2" borderId="42" xfId="0" applyNumberFormat="1" applyFont="1" applyFill="1" applyBorder="1" applyAlignment="1">
      <alignment horizontal="center" vertical="center" wrapText="1"/>
    </xf>
    <xf numFmtId="4" fontId="66" fillId="2" borderId="43" xfId="0" applyNumberFormat="1" applyFont="1" applyFill="1" applyBorder="1" applyAlignment="1">
      <alignment horizontal="center" vertical="center" wrapText="1"/>
    </xf>
    <xf numFmtId="4" fontId="66" fillId="2" borderId="44" xfId="0" applyNumberFormat="1" applyFont="1" applyFill="1" applyBorder="1" applyAlignment="1">
      <alignment horizontal="center" vertical="center" wrapText="1"/>
    </xf>
    <xf numFmtId="0" fontId="147" fillId="44" borderId="54" xfId="0" applyFont="1" applyFill="1" applyBorder="1" applyAlignment="1">
      <alignment horizontal="center" vertical="center" wrapText="1"/>
    </xf>
    <xf numFmtId="0" fontId="147" fillId="44" borderId="56" xfId="0" applyFont="1" applyFill="1" applyBorder="1" applyAlignment="1">
      <alignment horizontal="center" vertical="center" wrapText="1"/>
    </xf>
    <xf numFmtId="0" fontId="147" fillId="44" borderId="55" xfId="0" applyFont="1" applyFill="1" applyBorder="1" applyAlignment="1">
      <alignment horizontal="center" vertical="center" wrapText="1"/>
    </xf>
    <xf numFmtId="4" fontId="8" fillId="2" borderId="1" xfId="1" applyNumberFormat="1" applyFont="1" applyFill="1" applyBorder="1" applyAlignment="1">
      <alignment horizontal="center" vertical="center" wrapText="1"/>
    </xf>
    <xf numFmtId="2" fontId="92" fillId="2" borderId="54" xfId="1" applyNumberFormat="1" applyFont="1" applyFill="1" applyBorder="1" applyAlignment="1">
      <alignment horizontal="center" vertical="center"/>
    </xf>
    <xf numFmtId="2" fontId="92" fillId="2" borderId="56" xfId="1" applyNumberFormat="1" applyFont="1" applyFill="1" applyBorder="1" applyAlignment="1">
      <alignment horizontal="center" vertical="center"/>
    </xf>
    <xf numFmtId="2" fontId="92" fillId="2" borderId="55" xfId="1" applyNumberFormat="1" applyFont="1" applyFill="1" applyBorder="1" applyAlignment="1">
      <alignment horizontal="center" vertical="center"/>
    </xf>
    <xf numFmtId="4" fontId="36" fillId="2" borderId="0" xfId="1" applyNumberFormat="1" applyFont="1" applyFill="1" applyAlignment="1">
      <alignment horizontal="center" vertical="center" wrapText="1"/>
    </xf>
    <xf numFmtId="9" fontId="34" fillId="13" borderId="9" xfId="4" applyFont="1" applyFill="1" applyBorder="1" applyAlignment="1">
      <alignment horizontal="center" vertical="center" wrapText="1"/>
    </xf>
    <xf numFmtId="9" fontId="34" fillId="13" borderId="0" xfId="4" applyFont="1" applyFill="1" applyAlignment="1">
      <alignment horizontal="center" vertical="center" wrapText="1"/>
    </xf>
    <xf numFmtId="4" fontId="138" fillId="13" borderId="2" xfId="1" applyNumberFormat="1" applyFont="1" applyFill="1" applyBorder="1" applyAlignment="1">
      <alignment horizontal="center" vertical="center" wrapText="1"/>
    </xf>
    <xf numFmtId="4" fontId="138" fillId="13" borderId="21" xfId="1" applyNumberFormat="1" applyFont="1" applyFill="1" applyBorder="1" applyAlignment="1">
      <alignment horizontal="center" vertical="center" wrapText="1"/>
    </xf>
    <xf numFmtId="4" fontId="138" fillId="13" borderId="3" xfId="1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43" fontId="55" fillId="21" borderId="78" xfId="1" applyFont="1" applyFill="1" applyBorder="1" applyAlignment="1">
      <alignment horizontal="center" vertical="center" wrapText="1"/>
    </xf>
    <xf numFmtId="43" fontId="55" fillId="21" borderId="79" xfId="1" applyFont="1" applyFill="1" applyBorder="1" applyAlignment="1">
      <alignment horizontal="center" vertical="center" wrapText="1"/>
    </xf>
    <xf numFmtId="43" fontId="55" fillId="21" borderId="80" xfId="1" applyFont="1" applyFill="1" applyBorder="1" applyAlignment="1">
      <alignment horizontal="center" vertical="center" wrapText="1"/>
    </xf>
    <xf numFmtId="43" fontId="12" fillId="2" borderId="27" xfId="1" applyFont="1" applyFill="1" applyBorder="1" applyAlignment="1">
      <alignment horizontal="center" vertical="center" wrapText="1"/>
    </xf>
    <xf numFmtId="43" fontId="12" fillId="2" borderId="0" xfId="1" applyFont="1" applyFill="1" applyAlignment="1">
      <alignment horizontal="center" vertical="center" wrapText="1"/>
    </xf>
    <xf numFmtId="4" fontId="82" fillId="2" borderId="57" xfId="1" applyNumberFormat="1" applyFont="1" applyFill="1" applyBorder="1" applyAlignment="1">
      <alignment horizontal="center" vertical="center"/>
    </xf>
    <xf numFmtId="0" fontId="6" fillId="2" borderId="62" xfId="0" applyFont="1" applyFill="1" applyBorder="1" applyAlignment="1">
      <alignment horizontal="center"/>
    </xf>
    <xf numFmtId="0" fontId="6" fillId="2" borderId="63" xfId="0" applyFont="1" applyFill="1" applyBorder="1" applyAlignment="1">
      <alignment horizontal="center"/>
    </xf>
    <xf numFmtId="0" fontId="147" fillId="44" borderId="0" xfId="0" applyFont="1" applyFill="1" applyAlignment="1">
      <alignment horizontal="center" vertical="center" wrapText="1"/>
    </xf>
    <xf numFmtId="0" fontId="151" fillId="45" borderId="0" xfId="0" applyFont="1" applyFill="1" applyAlignment="1">
      <alignment horizontal="center" wrapText="1"/>
    </xf>
    <xf numFmtId="4" fontId="137" fillId="2" borderId="0" xfId="1" applyNumberFormat="1" applyFont="1" applyFill="1" applyAlignment="1">
      <alignment horizontal="center" vertical="center"/>
    </xf>
    <xf numFmtId="4" fontId="6" fillId="2" borderId="0" xfId="0" applyNumberFormat="1" applyFont="1" applyFill="1" applyAlignment="1">
      <alignment horizontal="center" wrapText="1"/>
    </xf>
    <xf numFmtId="4" fontId="6" fillId="15" borderId="0" xfId="0" applyNumberFormat="1" applyFont="1" applyFill="1" applyAlignment="1">
      <alignment horizontal="center" wrapText="1"/>
    </xf>
    <xf numFmtId="0" fontId="147" fillId="45" borderId="84" xfId="0" applyFont="1" applyFill="1" applyBorder="1" applyAlignment="1">
      <alignment horizontal="center" vertical="center" wrapText="1"/>
    </xf>
    <xf numFmtId="0" fontId="147" fillId="45" borderId="85" xfId="0" applyFont="1" applyFill="1" applyBorder="1" applyAlignment="1">
      <alignment horizontal="center" vertical="center" wrapText="1"/>
    </xf>
    <xf numFmtId="0" fontId="147" fillId="45" borderId="86" xfId="0" applyFont="1" applyFill="1" applyBorder="1" applyAlignment="1">
      <alignment horizontal="center" vertical="center" wrapText="1"/>
    </xf>
    <xf numFmtId="0" fontId="55" fillId="30" borderId="0" xfId="0" applyFont="1" applyFill="1" applyAlignment="1">
      <alignment horizontal="center" wrapText="1"/>
    </xf>
    <xf numFmtId="0" fontId="144" fillId="21" borderId="0" xfId="2" applyFont="1" applyFill="1" applyAlignment="1">
      <alignment horizontal="center" vertical="center" wrapText="1"/>
    </xf>
    <xf numFmtId="0" fontId="72" fillId="3" borderId="0" xfId="2" applyFont="1" applyFill="1" applyAlignment="1">
      <alignment horizontal="center" vertical="center" wrapText="1"/>
    </xf>
    <xf numFmtId="4" fontId="72" fillId="2" borderId="1" xfId="2" applyNumberFormat="1" applyFont="1" applyFill="1" applyBorder="1" applyAlignment="1">
      <alignment horizontal="center" vertical="center" wrapText="1"/>
    </xf>
    <xf numFmtId="0" fontId="77" fillId="25" borderId="0" xfId="2" applyFont="1" applyFill="1" applyAlignment="1">
      <alignment horizontal="center"/>
    </xf>
    <xf numFmtId="4" fontId="73" fillId="4" borderId="0" xfId="2" applyNumberFormat="1" applyFont="1" applyFill="1" applyAlignment="1">
      <alignment horizontal="center" vertical="center" textRotation="90" wrapText="1"/>
    </xf>
    <xf numFmtId="0" fontId="77" fillId="26" borderId="8" xfId="2" applyFont="1" applyFill="1" applyBorder="1" applyAlignment="1">
      <alignment horizontal="center" vertical="center" wrapText="1"/>
    </xf>
    <xf numFmtId="0" fontId="77" fillId="26" borderId="9" xfId="2" applyFont="1" applyFill="1" applyBorder="1" applyAlignment="1">
      <alignment horizontal="center" vertical="center" wrapText="1"/>
    </xf>
    <xf numFmtId="0" fontId="77" fillId="26" borderId="10" xfId="2" applyFont="1" applyFill="1" applyBorder="1" applyAlignment="1">
      <alignment horizontal="center" vertical="center" wrapText="1"/>
    </xf>
    <xf numFmtId="0" fontId="77" fillId="26" borderId="11" xfId="2" applyFont="1" applyFill="1" applyBorder="1" applyAlignment="1">
      <alignment horizontal="center" vertical="center" wrapText="1"/>
    </xf>
    <xf numFmtId="0" fontId="77" fillId="26" borderId="0" xfId="2" applyFont="1" applyFill="1" applyAlignment="1">
      <alignment horizontal="center" vertical="center" wrapText="1"/>
    </xf>
    <xf numFmtId="0" fontId="77" fillId="26" borderId="12" xfId="2" applyFont="1" applyFill="1" applyBorder="1" applyAlignment="1">
      <alignment horizontal="center" vertical="center" wrapText="1"/>
    </xf>
    <xf numFmtId="0" fontId="77" fillId="26" borderId="13" xfId="2" applyFont="1" applyFill="1" applyBorder="1" applyAlignment="1">
      <alignment horizontal="center" vertical="center" wrapText="1"/>
    </xf>
    <xf numFmtId="0" fontId="77" fillId="26" borderId="1" xfId="2" applyFont="1" applyFill="1" applyBorder="1" applyAlignment="1">
      <alignment horizontal="center" vertical="center" wrapText="1"/>
    </xf>
    <xf numFmtId="0" fontId="77" fillId="26" borderId="14" xfId="2" applyFont="1" applyFill="1" applyBorder="1" applyAlignment="1">
      <alignment horizontal="center" vertical="center" wrapText="1"/>
    </xf>
    <xf numFmtId="0" fontId="77" fillId="2" borderId="1" xfId="2" applyFont="1" applyFill="1" applyBorder="1" applyAlignment="1">
      <alignment horizontal="center"/>
    </xf>
    <xf numFmtId="0" fontId="75" fillId="2" borderId="2" xfId="2" applyFont="1" applyFill="1" applyBorder="1" applyAlignment="1">
      <alignment horizontal="center"/>
    </xf>
    <xf numFmtId="0" fontId="75" fillId="2" borderId="21" xfId="2" applyFont="1" applyFill="1" applyBorder="1" applyAlignment="1">
      <alignment horizontal="center"/>
    </xf>
    <xf numFmtId="0" fontId="75" fillId="2" borderId="3" xfId="2" applyFont="1" applyFill="1" applyBorder="1" applyAlignment="1">
      <alignment horizontal="center"/>
    </xf>
    <xf numFmtId="0" fontId="72" fillId="13" borderId="0" xfId="2" applyFont="1" applyFill="1" applyAlignment="1">
      <alignment horizontal="center"/>
    </xf>
    <xf numFmtId="4" fontId="72" fillId="13" borderId="0" xfId="2" applyNumberFormat="1" applyFont="1" applyFill="1" applyAlignment="1">
      <alignment horizontal="center"/>
    </xf>
    <xf numFmtId="4" fontId="73" fillId="2" borderId="2" xfId="2" applyNumberFormat="1" applyFont="1" applyFill="1" applyBorder="1" applyAlignment="1">
      <alignment horizontal="center"/>
    </xf>
    <xf numFmtId="4" fontId="73" fillId="2" borderId="3" xfId="2" applyNumberFormat="1" applyFont="1" applyFill="1" applyBorder="1" applyAlignment="1">
      <alignment horizontal="center"/>
    </xf>
    <xf numFmtId="4" fontId="78" fillId="21" borderId="0" xfId="2" applyNumberFormat="1" applyFont="1" applyFill="1" applyAlignment="1">
      <alignment horizontal="center"/>
    </xf>
    <xf numFmtId="0" fontId="75" fillId="2" borderId="8" xfId="2" applyFont="1" applyFill="1" applyBorder="1" applyAlignment="1">
      <alignment horizontal="center" vertical="center" wrapText="1"/>
    </xf>
    <xf numFmtId="0" fontId="75" fillId="2" borderId="9" xfId="2" applyFont="1" applyFill="1" applyBorder="1" applyAlignment="1">
      <alignment horizontal="center" vertical="center" wrapText="1"/>
    </xf>
    <xf numFmtId="0" fontId="75" fillId="2" borderId="10" xfId="2" applyFont="1" applyFill="1" applyBorder="1" applyAlignment="1">
      <alignment horizontal="center" vertical="center" wrapText="1"/>
    </xf>
    <xf numFmtId="0" fontId="75" fillId="2" borderId="13" xfId="2" applyFont="1" applyFill="1" applyBorder="1" applyAlignment="1">
      <alignment horizontal="center" vertical="center" wrapText="1"/>
    </xf>
    <xf numFmtId="0" fontId="75" fillId="2" borderId="1" xfId="2" applyFont="1" applyFill="1" applyBorder="1" applyAlignment="1">
      <alignment horizontal="center" vertical="center" wrapText="1"/>
    </xf>
    <xf numFmtId="0" fontId="75" fillId="2" borderId="14" xfId="2" applyFont="1" applyFill="1" applyBorder="1" applyAlignment="1">
      <alignment horizontal="center" vertical="center" wrapText="1"/>
    </xf>
    <xf numFmtId="0" fontId="75" fillId="13" borderId="2" xfId="2" applyFont="1" applyFill="1" applyBorder="1" applyAlignment="1">
      <alignment horizontal="center" vertical="center" wrapText="1"/>
    </xf>
    <xf numFmtId="0" fontId="75" fillId="13" borderId="21" xfId="2" applyFont="1" applyFill="1" applyBorder="1" applyAlignment="1">
      <alignment horizontal="center" vertical="center" wrapText="1"/>
    </xf>
    <xf numFmtId="0" fontId="75" fillId="13" borderId="3" xfId="2" applyFont="1" applyFill="1" applyBorder="1" applyAlignment="1">
      <alignment horizontal="center" vertical="center" wrapText="1"/>
    </xf>
    <xf numFmtId="4" fontId="73" fillId="2" borderId="8" xfId="2" applyNumberFormat="1" applyFont="1" applyFill="1" applyBorder="1" applyAlignment="1">
      <alignment horizontal="center" vertical="center" wrapText="1"/>
    </xf>
    <xf numFmtId="4" fontId="73" fillId="2" borderId="10" xfId="2" applyNumberFormat="1" applyFont="1" applyFill="1" applyBorder="1" applyAlignment="1">
      <alignment horizontal="center" vertical="center" wrapText="1"/>
    </xf>
    <xf numFmtId="4" fontId="73" fillId="2" borderId="13" xfId="2" applyNumberFormat="1" applyFont="1" applyFill="1" applyBorder="1" applyAlignment="1">
      <alignment horizontal="center" vertical="center" wrapText="1"/>
    </xf>
    <xf numFmtId="4" fontId="73" fillId="2" borderId="14" xfId="2" applyNumberFormat="1" applyFont="1" applyFill="1" applyBorder="1" applyAlignment="1">
      <alignment horizontal="center" vertical="center" wrapText="1"/>
    </xf>
    <xf numFmtId="0" fontId="94" fillId="21" borderId="24" xfId="2" applyFont="1" applyFill="1" applyBorder="1" applyAlignment="1">
      <alignment horizontal="center" vertical="center" wrapText="1"/>
    </xf>
    <xf numFmtId="0" fontId="94" fillId="21" borderId="25" xfId="2" applyFont="1" applyFill="1" applyBorder="1" applyAlignment="1">
      <alignment horizontal="center" vertical="center" wrapText="1"/>
    </xf>
    <xf numFmtId="0" fontId="94" fillId="21" borderId="26" xfId="2" applyFont="1" applyFill="1" applyBorder="1" applyAlignment="1">
      <alignment horizontal="center" vertical="center" wrapText="1"/>
    </xf>
    <xf numFmtId="0" fontId="94" fillId="21" borderId="27" xfId="2" applyFont="1" applyFill="1" applyBorder="1" applyAlignment="1">
      <alignment horizontal="center" vertical="center" wrapText="1"/>
    </xf>
    <xf numFmtId="0" fontId="94" fillId="21" borderId="0" xfId="2" applyFont="1" applyFill="1" applyAlignment="1">
      <alignment horizontal="center" vertical="center" wrapText="1"/>
    </xf>
    <xf numFmtId="0" fontId="94" fillId="21" borderId="28" xfId="2" applyFont="1" applyFill="1" applyBorder="1" applyAlignment="1">
      <alignment horizontal="center" vertical="center" wrapText="1"/>
    </xf>
    <xf numFmtId="0" fontId="94" fillId="21" borderId="29" xfId="2" applyFont="1" applyFill="1" applyBorder="1" applyAlignment="1">
      <alignment horizontal="center" vertical="center" wrapText="1"/>
    </xf>
    <xf numFmtId="0" fontId="94" fillId="21" borderId="30" xfId="2" applyFont="1" applyFill="1" applyBorder="1" applyAlignment="1">
      <alignment horizontal="center" vertical="center" wrapText="1"/>
    </xf>
    <xf numFmtId="0" fontId="94" fillId="21" borderId="31" xfId="2" applyFont="1" applyFill="1" applyBorder="1" applyAlignment="1">
      <alignment horizontal="center" vertical="center" wrapText="1"/>
    </xf>
    <xf numFmtId="43" fontId="72" fillId="13" borderId="0" xfId="1" applyFont="1" applyFill="1" applyAlignment="1">
      <alignment horizontal="center"/>
    </xf>
    <xf numFmtId="0" fontId="77" fillId="25" borderId="58" xfId="2" applyFont="1" applyFill="1" applyBorder="1" applyAlignment="1">
      <alignment horizontal="center" vertical="center" wrapText="1"/>
    </xf>
    <xf numFmtId="0" fontId="77" fillId="25" borderId="59" xfId="2" applyFont="1" applyFill="1" applyBorder="1" applyAlignment="1">
      <alignment horizontal="center" vertical="center" wrapText="1"/>
    </xf>
    <xf numFmtId="0" fontId="77" fillId="25" borderId="60" xfId="2" applyFont="1" applyFill="1" applyBorder="1" applyAlignment="1">
      <alignment horizontal="center" vertical="center" wrapText="1"/>
    </xf>
    <xf numFmtId="165" fontId="130" fillId="21" borderId="0" xfId="4" applyNumberFormat="1" applyFont="1" applyFill="1" applyAlignment="1">
      <alignment horizontal="center" vertical="center" wrapText="1"/>
    </xf>
    <xf numFmtId="165" fontId="72" fillId="2" borderId="2" xfId="2" applyNumberFormat="1" applyFont="1" applyFill="1" applyBorder="1" applyAlignment="1">
      <alignment horizontal="center"/>
    </xf>
    <xf numFmtId="165" fontId="72" fillId="2" borderId="3" xfId="2" applyNumberFormat="1" applyFont="1" applyFill="1" applyBorder="1" applyAlignment="1">
      <alignment horizontal="center"/>
    </xf>
    <xf numFmtId="4" fontId="135" fillId="18" borderId="8" xfId="4" applyNumberFormat="1" applyFont="1" applyFill="1" applyBorder="1" applyAlignment="1">
      <alignment horizontal="center" vertical="center"/>
    </xf>
    <xf numFmtId="4" fontId="135" fillId="18" borderId="10" xfId="4" applyNumberFormat="1" applyFont="1" applyFill="1" applyBorder="1" applyAlignment="1">
      <alignment horizontal="center" vertical="center"/>
    </xf>
    <xf numFmtId="4" fontId="135" fillId="18" borderId="13" xfId="4" applyNumberFormat="1" applyFont="1" applyFill="1" applyBorder="1" applyAlignment="1">
      <alignment horizontal="center" vertical="center"/>
    </xf>
    <xf numFmtId="4" fontId="135" fillId="18" borderId="14" xfId="4" applyNumberFormat="1" applyFont="1" applyFill="1" applyBorder="1" applyAlignment="1">
      <alignment horizontal="center" vertical="center"/>
    </xf>
    <xf numFmtId="9" fontId="78" fillId="32" borderId="0" xfId="4" applyFont="1" applyFill="1" applyAlignment="1">
      <alignment horizontal="center" vertical="center" textRotation="255" wrapText="1"/>
    </xf>
    <xf numFmtId="9" fontId="74" fillId="2" borderId="2" xfId="4" applyFont="1" applyFill="1" applyBorder="1" applyAlignment="1">
      <alignment horizontal="center" vertical="center" wrapText="1"/>
    </xf>
    <xf numFmtId="9" fontId="74" fillId="2" borderId="21" xfId="4" applyFont="1" applyFill="1" applyBorder="1" applyAlignment="1">
      <alignment horizontal="center" vertical="center" wrapText="1"/>
    </xf>
    <xf numFmtId="9" fontId="74" fillId="2" borderId="3" xfId="4" applyFont="1" applyFill="1" applyBorder="1" applyAlignment="1">
      <alignment horizontal="center" vertical="center" wrapText="1"/>
    </xf>
    <xf numFmtId="9" fontId="78" fillId="21" borderId="66" xfId="4" applyFont="1" applyFill="1" applyBorder="1" applyAlignment="1">
      <alignment horizontal="center" vertical="center" wrapText="1"/>
    </xf>
    <xf numFmtId="9" fontId="78" fillId="21" borderId="67" xfId="4" applyFont="1" applyFill="1" applyBorder="1" applyAlignment="1">
      <alignment horizontal="center" vertical="center" wrapText="1"/>
    </xf>
    <xf numFmtId="0" fontId="42" fillId="21" borderId="0" xfId="54" applyFont="1" applyFill="1" applyAlignment="1">
      <alignment horizontal="center" vertical="center" wrapText="1"/>
    </xf>
    <xf numFmtId="0" fontId="125" fillId="30" borderId="0" xfId="34" applyFont="1" applyFill="1" applyAlignment="1">
      <alignment horizontal="center"/>
    </xf>
    <xf numFmtId="2" fontId="2" fillId="13" borderId="8" xfId="0" applyNumberFormat="1" applyFont="1" applyFill="1" applyBorder="1" applyAlignment="1">
      <alignment horizontal="center" vertical="center" wrapText="1"/>
    </xf>
    <xf numFmtId="2" fontId="2" fillId="13" borderId="9" xfId="0" applyNumberFormat="1" applyFont="1" applyFill="1" applyBorder="1" applyAlignment="1">
      <alignment horizontal="center" vertical="center" wrapText="1"/>
    </xf>
    <xf numFmtId="2" fontId="2" fillId="13" borderId="10" xfId="0" applyNumberFormat="1" applyFont="1" applyFill="1" applyBorder="1" applyAlignment="1">
      <alignment horizontal="center" vertical="center" wrapText="1"/>
    </xf>
    <xf numFmtId="2" fontId="2" fillId="13" borderId="13" xfId="0" applyNumberFormat="1" applyFont="1" applyFill="1" applyBorder="1" applyAlignment="1">
      <alignment horizontal="center" vertical="center" wrapText="1"/>
    </xf>
    <xf numFmtId="2" fontId="2" fillId="13" borderId="1" xfId="0" applyNumberFormat="1" applyFont="1" applyFill="1" applyBorder="1" applyAlignment="1">
      <alignment horizontal="center" vertical="center" wrapText="1"/>
    </xf>
    <xf numFmtId="2" fontId="2" fillId="13" borderId="14" xfId="0" applyNumberFormat="1" applyFont="1" applyFill="1" applyBorder="1" applyAlignment="1">
      <alignment horizontal="center" vertical="center" wrapText="1"/>
    </xf>
    <xf numFmtId="2" fontId="6" fillId="13" borderId="0" xfId="0" applyNumberFormat="1" applyFont="1" applyFill="1" applyAlignment="1">
      <alignment horizontal="center" vertical="center"/>
    </xf>
    <xf numFmtId="0" fontId="34" fillId="25" borderId="8" xfId="0" applyFont="1" applyFill="1" applyBorder="1" applyAlignment="1">
      <alignment horizontal="center" vertical="center" wrapText="1"/>
    </xf>
    <xf numFmtId="0" fontId="34" fillId="25" borderId="9" xfId="0" applyFont="1" applyFill="1" applyBorder="1" applyAlignment="1">
      <alignment horizontal="center" vertical="center" wrapText="1"/>
    </xf>
    <xf numFmtId="0" fontId="34" fillId="25" borderId="10" xfId="0" applyFont="1" applyFill="1" applyBorder="1" applyAlignment="1">
      <alignment horizontal="center" vertical="center" wrapText="1"/>
    </xf>
    <xf numFmtId="0" fontId="34" fillId="25" borderId="11" xfId="0" applyFont="1" applyFill="1" applyBorder="1" applyAlignment="1">
      <alignment horizontal="center" vertical="center" wrapText="1"/>
    </xf>
    <xf numFmtId="0" fontId="34" fillId="25" borderId="0" xfId="0" applyFont="1" applyFill="1" applyAlignment="1">
      <alignment horizontal="center" vertical="center" wrapText="1"/>
    </xf>
    <xf numFmtId="0" fontId="34" fillId="25" borderId="12" xfId="0" applyFont="1" applyFill="1" applyBorder="1" applyAlignment="1">
      <alignment horizontal="center" vertical="center" wrapText="1"/>
    </xf>
    <xf numFmtId="0" fontId="34" fillId="25" borderId="13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5" borderId="14" xfId="0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2" fontId="5" fillId="11" borderId="6" xfId="0" applyNumberFormat="1" applyFont="1" applyFill="1" applyBorder="1" applyAlignment="1">
      <alignment horizontal="center" vertical="center" wrapText="1"/>
    </xf>
    <xf numFmtId="2" fontId="5" fillId="11" borderId="7" xfId="0" applyNumberFormat="1" applyFont="1" applyFill="1" applyBorder="1" applyAlignment="1">
      <alignment horizontal="center" vertical="center" wrapText="1"/>
    </xf>
    <xf numFmtId="0" fontId="36" fillId="21" borderId="5" xfId="0" applyFont="1" applyFill="1" applyBorder="1" applyAlignment="1">
      <alignment horizontal="center" vertical="center" wrapText="1"/>
    </xf>
    <xf numFmtId="0" fontId="36" fillId="21" borderId="6" xfId="0" applyFont="1" applyFill="1" applyBorder="1" applyAlignment="1">
      <alignment horizontal="center" vertical="center" wrapText="1"/>
    </xf>
    <xf numFmtId="0" fontId="36" fillId="21" borderId="7" xfId="0" applyFont="1" applyFill="1" applyBorder="1" applyAlignment="1">
      <alignment horizontal="center" vertical="center" wrapText="1"/>
    </xf>
    <xf numFmtId="165" fontId="42" fillId="24" borderId="5" xfId="0" applyNumberFormat="1" applyFont="1" applyFill="1" applyBorder="1" applyAlignment="1">
      <alignment horizontal="center" vertical="center" wrapText="1"/>
    </xf>
    <xf numFmtId="165" fontId="42" fillId="24" borderId="7" xfId="0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0" fontId="24" fillId="2" borderId="21" xfId="0" applyFont="1" applyFill="1" applyBorder="1" applyAlignment="1">
      <alignment horizontal="center" vertical="center" wrapText="1"/>
    </xf>
    <xf numFmtId="0" fontId="24" fillId="2" borderId="21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40" fillId="11" borderId="0" xfId="0" applyFont="1" applyFill="1" applyAlignment="1">
      <alignment horizontal="center" vertical="center" wrapText="1"/>
    </xf>
    <xf numFmtId="0" fontId="18" fillId="20" borderId="11" xfId="0" applyFont="1" applyFill="1" applyBorder="1" applyAlignment="1">
      <alignment horizontal="center" vertical="center"/>
    </xf>
    <xf numFmtId="0" fontId="18" fillId="20" borderId="12" xfId="0" applyFont="1" applyFill="1" applyBorder="1" applyAlignment="1">
      <alignment horizontal="center" vertical="center"/>
    </xf>
    <xf numFmtId="0" fontId="18" fillId="20" borderId="11" xfId="0" applyFont="1" applyFill="1" applyBorder="1" applyAlignment="1">
      <alignment horizontal="center" vertical="center" wrapText="1"/>
    </xf>
    <xf numFmtId="0" fontId="18" fillId="20" borderId="12" xfId="0" applyFont="1" applyFill="1" applyBorder="1" applyAlignment="1">
      <alignment horizontal="center" vertical="center" wrapText="1"/>
    </xf>
    <xf numFmtId="0" fontId="18" fillId="7" borderId="11" xfId="0" applyFont="1" applyFill="1" applyBorder="1" applyAlignment="1">
      <alignment horizontal="center" vertical="center" wrapText="1"/>
    </xf>
    <xf numFmtId="0" fontId="18" fillId="7" borderId="12" xfId="0" applyFont="1" applyFill="1" applyBorder="1" applyAlignment="1">
      <alignment horizontal="center" vertical="center" wrapText="1"/>
    </xf>
    <xf numFmtId="0" fontId="36" fillId="21" borderId="11" xfId="0" applyFont="1" applyFill="1" applyBorder="1" applyAlignment="1">
      <alignment horizontal="center" vertical="center" wrapText="1"/>
    </xf>
    <xf numFmtId="0" fontId="36" fillId="21" borderId="13" xfId="0" applyFont="1" applyFill="1" applyBorder="1" applyAlignment="1">
      <alignment horizontal="center" vertical="center" wrapText="1"/>
    </xf>
    <xf numFmtId="0" fontId="7" fillId="20" borderId="11" xfId="0" applyFont="1" applyFill="1" applyBorder="1" applyAlignment="1">
      <alignment horizontal="center" vertical="center"/>
    </xf>
    <xf numFmtId="0" fontId="7" fillId="20" borderId="12" xfId="0" applyFont="1" applyFill="1" applyBorder="1" applyAlignment="1">
      <alignment horizontal="center" vertical="center"/>
    </xf>
    <xf numFmtId="165" fontId="42" fillId="24" borderId="8" xfId="0" applyNumberFormat="1" applyFont="1" applyFill="1" applyBorder="1" applyAlignment="1">
      <alignment horizontal="center" vertical="center" wrapText="1"/>
    </xf>
    <xf numFmtId="165" fontId="42" fillId="24" borderId="13" xfId="0" applyNumberFormat="1" applyFont="1" applyFill="1" applyBorder="1" applyAlignment="1">
      <alignment horizontal="center" vertical="center" wrapText="1"/>
    </xf>
    <xf numFmtId="165" fontId="44" fillId="2" borderId="0" xfId="0" applyNumberFormat="1" applyFont="1" applyFill="1" applyAlignment="1">
      <alignment horizontal="center" vertical="center" wrapText="1"/>
    </xf>
    <xf numFmtId="165" fontId="44" fillId="2" borderId="1" xfId="0" applyNumberFormat="1" applyFont="1" applyFill="1" applyBorder="1" applyAlignment="1">
      <alignment horizontal="center" vertical="center" wrapText="1"/>
    </xf>
    <xf numFmtId="2" fontId="3" fillId="2" borderId="0" xfId="4" applyNumberFormat="1" applyFont="1" applyFill="1" applyAlignment="1">
      <alignment horizontal="center" vertical="center" wrapText="1"/>
    </xf>
    <xf numFmtId="2" fontId="8" fillId="2" borderId="0" xfId="4" applyNumberFormat="1" applyFont="1" applyFill="1" applyAlignment="1">
      <alignment horizontal="center" vertical="center"/>
    </xf>
    <xf numFmtId="0" fontId="30" fillId="3" borderId="48" xfId="0" applyFont="1" applyFill="1" applyBorder="1" applyAlignment="1">
      <alignment horizontal="center" vertical="center" wrapText="1"/>
    </xf>
    <xf numFmtId="0" fontId="30" fillId="3" borderId="49" xfId="0" applyFont="1" applyFill="1" applyBorder="1" applyAlignment="1">
      <alignment horizontal="center" vertical="center" wrapText="1"/>
    </xf>
    <xf numFmtId="2" fontId="3" fillId="3" borderId="0" xfId="4" applyNumberFormat="1" applyFont="1" applyFill="1" applyAlignment="1">
      <alignment horizontal="center" vertical="center" wrapText="1"/>
    </xf>
    <xf numFmtId="0" fontId="30" fillId="3" borderId="5" xfId="0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0" fontId="30" fillId="3" borderId="7" xfId="0" applyFont="1" applyFill="1" applyBorder="1" applyAlignment="1">
      <alignment horizontal="center" vertical="center" wrapText="1"/>
    </xf>
    <xf numFmtId="43" fontId="2" fillId="13" borderId="0" xfId="1" applyFont="1" applyFill="1" applyAlignment="1">
      <alignment horizontal="center" vertical="center" wrapText="1"/>
    </xf>
    <xf numFmtId="0" fontId="51" fillId="21" borderId="2" xfId="0" applyFont="1" applyFill="1" applyBorder="1" applyAlignment="1">
      <alignment horizontal="center" vertical="center" wrapText="1"/>
    </xf>
    <xf numFmtId="0" fontId="51" fillId="21" borderId="21" xfId="0" applyFont="1" applyFill="1" applyBorder="1" applyAlignment="1">
      <alignment horizontal="center" vertical="center" wrapText="1"/>
    </xf>
    <xf numFmtId="0" fontId="51" fillId="21" borderId="3" xfId="0" applyFont="1" applyFill="1" applyBorder="1" applyAlignment="1">
      <alignment horizontal="center" vertical="center" wrapText="1"/>
    </xf>
    <xf numFmtId="0" fontId="2" fillId="23" borderId="0" xfId="0" applyFont="1" applyFill="1" applyAlignment="1">
      <alignment horizontal="center" vertical="center" wrapText="1"/>
    </xf>
    <xf numFmtId="43" fontId="6" fillId="2" borderId="0" xfId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9" fontId="8" fillId="2" borderId="0" xfId="4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center" vertical="center" wrapText="1"/>
    </xf>
  </cellXfs>
  <cellStyles count="119">
    <cellStyle name="Hiperlink 2" xfId="11" xr:uid="{00000000-0005-0000-0000-000000000000}"/>
    <cellStyle name="Hiperlink 2 2" xfId="14" xr:uid="{00000000-0005-0000-0000-000001000000}"/>
    <cellStyle name="Moeda" xfId="5" builtinId="4"/>
    <cellStyle name="Moeda 2" xfId="18" xr:uid="{00000000-0005-0000-0000-000003000000}"/>
    <cellStyle name="Moeda 3" xfId="19" xr:uid="{00000000-0005-0000-0000-000004000000}"/>
    <cellStyle name="Moeda 3 2" xfId="20" xr:uid="{00000000-0005-0000-0000-000005000000}"/>
    <cellStyle name="Moeda 4" xfId="115" xr:uid="{00000000-0005-0000-0000-000006000000}"/>
    <cellStyle name="Normal" xfId="0" builtinId="0"/>
    <cellStyle name="Normal 10" xfId="21" xr:uid="{00000000-0005-0000-0000-000008000000}"/>
    <cellStyle name="Normal 10 2" xfId="22" xr:uid="{00000000-0005-0000-0000-000009000000}"/>
    <cellStyle name="Normal 10 2 2" xfId="23" xr:uid="{00000000-0005-0000-0000-00000A000000}"/>
    <cellStyle name="Normal 10 3" xfId="24" xr:uid="{00000000-0005-0000-0000-00000B000000}"/>
    <cellStyle name="Normal 10 4" xfId="9" xr:uid="{00000000-0005-0000-0000-00000C000000}"/>
    <cellStyle name="Normal 11" xfId="25" xr:uid="{00000000-0005-0000-0000-00000D000000}"/>
    <cellStyle name="Normal 11 2" xfId="26" xr:uid="{00000000-0005-0000-0000-00000E000000}"/>
    <cellStyle name="Normal 11 2 2" xfId="27" xr:uid="{00000000-0005-0000-0000-00000F000000}"/>
    <cellStyle name="Normal 11 3" xfId="28" xr:uid="{00000000-0005-0000-0000-000010000000}"/>
    <cellStyle name="Normal 12" xfId="3" xr:uid="{00000000-0005-0000-0000-000011000000}"/>
    <cellStyle name="Normal 12 2" xfId="29" xr:uid="{00000000-0005-0000-0000-000012000000}"/>
    <cellStyle name="Normal 12 2 2" xfId="30" xr:uid="{00000000-0005-0000-0000-000013000000}"/>
    <cellStyle name="Normal 12 3" xfId="31" xr:uid="{00000000-0005-0000-0000-000014000000}"/>
    <cellStyle name="Normal 12 3 2" xfId="32" xr:uid="{00000000-0005-0000-0000-000015000000}"/>
    <cellStyle name="Normal 12 4" xfId="33" xr:uid="{00000000-0005-0000-0000-000016000000}"/>
    <cellStyle name="Normal 13" xfId="34" xr:uid="{00000000-0005-0000-0000-000017000000}"/>
    <cellStyle name="Normal 14" xfId="35" xr:uid="{00000000-0005-0000-0000-000018000000}"/>
    <cellStyle name="Normal 14 2" xfId="36" xr:uid="{00000000-0005-0000-0000-000019000000}"/>
    <cellStyle name="Normal 15" xfId="118" xr:uid="{00000000-0005-0000-0000-00001A000000}"/>
    <cellStyle name="Normal 2" xfId="2" xr:uid="{00000000-0005-0000-0000-00001B000000}"/>
    <cellStyle name="Normal 2 2" xfId="37" xr:uid="{00000000-0005-0000-0000-00001C000000}"/>
    <cellStyle name="Normal 2 2 2" xfId="38" xr:uid="{00000000-0005-0000-0000-00001D000000}"/>
    <cellStyle name="Normal 2 3" xfId="8" xr:uid="{00000000-0005-0000-0000-00001E000000}"/>
    <cellStyle name="Normal 3" xfId="39" xr:uid="{00000000-0005-0000-0000-00001F000000}"/>
    <cellStyle name="Normal 3 2" xfId="40" xr:uid="{00000000-0005-0000-0000-000020000000}"/>
    <cellStyle name="Normal 3 2 2" xfId="41" xr:uid="{00000000-0005-0000-0000-000021000000}"/>
    <cellStyle name="Normal 3 3" xfId="42" xr:uid="{00000000-0005-0000-0000-000022000000}"/>
    <cellStyle name="Normal 4" xfId="43" xr:uid="{00000000-0005-0000-0000-000023000000}"/>
    <cellStyle name="Normal 4 2" xfId="44" xr:uid="{00000000-0005-0000-0000-000024000000}"/>
    <cellStyle name="Normal 4 2 2" xfId="45" xr:uid="{00000000-0005-0000-0000-000025000000}"/>
    <cellStyle name="Normal 4 3" xfId="46" xr:uid="{00000000-0005-0000-0000-000026000000}"/>
    <cellStyle name="Normal 4 4" xfId="12" xr:uid="{00000000-0005-0000-0000-000027000000}"/>
    <cellStyle name="Normal 5" xfId="47" xr:uid="{00000000-0005-0000-0000-000028000000}"/>
    <cellStyle name="Normal 5 2" xfId="48" xr:uid="{00000000-0005-0000-0000-000029000000}"/>
    <cellStyle name="Normal 5 2 2" xfId="49" xr:uid="{00000000-0005-0000-0000-00002A000000}"/>
    <cellStyle name="Normal 5 3" xfId="50" xr:uid="{00000000-0005-0000-0000-00002B000000}"/>
    <cellStyle name="Normal 5 4" xfId="15" xr:uid="{00000000-0005-0000-0000-00002C000000}"/>
    <cellStyle name="Normal 6" xfId="51" xr:uid="{00000000-0005-0000-0000-00002D000000}"/>
    <cellStyle name="Normal 6 2" xfId="52" xr:uid="{00000000-0005-0000-0000-00002E000000}"/>
    <cellStyle name="Normal 6 2 2" xfId="53" xr:uid="{00000000-0005-0000-0000-00002F000000}"/>
    <cellStyle name="Normal 6 3" xfId="54" xr:uid="{00000000-0005-0000-0000-000030000000}"/>
    <cellStyle name="Normal 6 3 2" xfId="55" xr:uid="{00000000-0005-0000-0000-000031000000}"/>
    <cellStyle name="Normal 6 4" xfId="56" xr:uid="{00000000-0005-0000-0000-000032000000}"/>
    <cellStyle name="Normal 7" xfId="57" xr:uid="{00000000-0005-0000-0000-000033000000}"/>
    <cellStyle name="Normal 8" xfId="58" xr:uid="{00000000-0005-0000-0000-000034000000}"/>
    <cellStyle name="Normal 8 2" xfId="59" xr:uid="{00000000-0005-0000-0000-000035000000}"/>
    <cellStyle name="Normal 8 2 2" xfId="60" xr:uid="{00000000-0005-0000-0000-000036000000}"/>
    <cellStyle name="Normal 8 3" xfId="61" xr:uid="{00000000-0005-0000-0000-000037000000}"/>
    <cellStyle name="Normal 9" xfId="62" xr:uid="{00000000-0005-0000-0000-000038000000}"/>
    <cellStyle name="Porcentagem" xfId="4" builtinId="5"/>
    <cellStyle name="Porcentagem 2" xfId="10" xr:uid="{00000000-0005-0000-0000-00003A000000}"/>
    <cellStyle name="Porcentagem 2 2" xfId="63" xr:uid="{00000000-0005-0000-0000-00003B000000}"/>
    <cellStyle name="Porcentagem 2 2 2" xfId="64" xr:uid="{00000000-0005-0000-0000-00003C000000}"/>
    <cellStyle name="Porcentagem 2 3" xfId="65" xr:uid="{00000000-0005-0000-0000-00003D000000}"/>
    <cellStyle name="Porcentagem 3" xfId="66" xr:uid="{00000000-0005-0000-0000-00003E000000}"/>
    <cellStyle name="Porcentagem 3 2" xfId="67" xr:uid="{00000000-0005-0000-0000-00003F000000}"/>
    <cellStyle name="Porcentagem 3 2 2" xfId="68" xr:uid="{00000000-0005-0000-0000-000040000000}"/>
    <cellStyle name="Porcentagem 3 3" xfId="69" xr:uid="{00000000-0005-0000-0000-000041000000}"/>
    <cellStyle name="Porcentagem 3 4" xfId="16" xr:uid="{00000000-0005-0000-0000-000042000000}"/>
    <cellStyle name="Porcentagem 4" xfId="70" xr:uid="{00000000-0005-0000-0000-000043000000}"/>
    <cellStyle name="Porcentagem 4 2" xfId="71" xr:uid="{00000000-0005-0000-0000-000044000000}"/>
    <cellStyle name="Porcentagem 4 2 2" xfId="72" xr:uid="{00000000-0005-0000-0000-000045000000}"/>
    <cellStyle name="Porcentagem 4 3" xfId="73" xr:uid="{00000000-0005-0000-0000-000046000000}"/>
    <cellStyle name="Porcentagem 5" xfId="74" xr:uid="{00000000-0005-0000-0000-000047000000}"/>
    <cellStyle name="Porcentagem 6" xfId="75" xr:uid="{00000000-0005-0000-0000-000048000000}"/>
    <cellStyle name="Porcentagem 6 2" xfId="76" xr:uid="{00000000-0005-0000-0000-000049000000}"/>
    <cellStyle name="Porcentagem 6 2 2" xfId="77" xr:uid="{00000000-0005-0000-0000-00004A000000}"/>
    <cellStyle name="Porcentagem 6 3" xfId="78" xr:uid="{00000000-0005-0000-0000-00004B000000}"/>
    <cellStyle name="Porcentagem 7" xfId="79" xr:uid="{00000000-0005-0000-0000-00004C000000}"/>
    <cellStyle name="Porcentagem 7 2" xfId="80" xr:uid="{00000000-0005-0000-0000-00004D000000}"/>
    <cellStyle name="Porcentagem 8" xfId="117" xr:uid="{00000000-0005-0000-0000-00004E000000}"/>
    <cellStyle name="Separador de milhares 2" xfId="81" xr:uid="{00000000-0005-0000-0000-00004F000000}"/>
    <cellStyle name="Separador de milhares 2 2" xfId="82" xr:uid="{00000000-0005-0000-0000-000050000000}"/>
    <cellStyle name="Separador de milhares 2 2 2" xfId="83" xr:uid="{00000000-0005-0000-0000-000051000000}"/>
    <cellStyle name="Separador de milhares 2 3" xfId="84" xr:uid="{00000000-0005-0000-0000-000052000000}"/>
    <cellStyle name="Texto Explicativo" xfId="6" builtinId="53"/>
    <cellStyle name="Texto Explicativo 2" xfId="85" xr:uid="{00000000-0005-0000-0000-000054000000}"/>
    <cellStyle name="Vírgula" xfId="1" builtinId="3"/>
    <cellStyle name="Vírgula 10" xfId="114" xr:uid="{00000000-0005-0000-0000-000056000000}"/>
    <cellStyle name="Vírgula 11" xfId="116" xr:uid="{00000000-0005-0000-0000-000057000000}"/>
    <cellStyle name="Vírgula 2" xfId="7" xr:uid="{00000000-0005-0000-0000-000058000000}"/>
    <cellStyle name="Vírgula 2 2" xfId="86" xr:uid="{00000000-0005-0000-0000-000059000000}"/>
    <cellStyle name="Vírgula 2 2 2" xfId="87" xr:uid="{00000000-0005-0000-0000-00005A000000}"/>
    <cellStyle name="Vírgula 2 3" xfId="88" xr:uid="{00000000-0005-0000-0000-00005B000000}"/>
    <cellStyle name="Vírgula 2 4" xfId="113" xr:uid="{00000000-0005-0000-0000-00005C000000}"/>
    <cellStyle name="Vírgula 3" xfId="89" xr:uid="{00000000-0005-0000-0000-00005D000000}"/>
    <cellStyle name="Vírgula 3 2" xfId="90" xr:uid="{00000000-0005-0000-0000-00005E000000}"/>
    <cellStyle name="Vírgula 3 2 2" xfId="91" xr:uid="{00000000-0005-0000-0000-00005F000000}"/>
    <cellStyle name="Vírgula 3 3" xfId="92" xr:uid="{00000000-0005-0000-0000-000060000000}"/>
    <cellStyle name="Vírgula 3 4" xfId="13" xr:uid="{00000000-0005-0000-0000-000061000000}"/>
    <cellStyle name="Vírgula 4" xfId="93" xr:uid="{00000000-0005-0000-0000-000062000000}"/>
    <cellStyle name="Vírgula 4 2" xfId="94" xr:uid="{00000000-0005-0000-0000-000063000000}"/>
    <cellStyle name="Vírgula 4 2 2" xfId="95" xr:uid="{00000000-0005-0000-0000-000064000000}"/>
    <cellStyle name="Vírgula 4 3" xfId="96" xr:uid="{00000000-0005-0000-0000-000065000000}"/>
    <cellStyle name="Vírgula 4 4" xfId="17" xr:uid="{00000000-0005-0000-0000-000066000000}"/>
    <cellStyle name="Vírgula 5" xfId="97" xr:uid="{00000000-0005-0000-0000-000067000000}"/>
    <cellStyle name="Vírgula 5 2" xfId="98" xr:uid="{00000000-0005-0000-0000-000068000000}"/>
    <cellStyle name="Vírgula 5 2 2" xfId="99" xr:uid="{00000000-0005-0000-0000-000069000000}"/>
    <cellStyle name="Vírgula 5 3" xfId="100" xr:uid="{00000000-0005-0000-0000-00006A000000}"/>
    <cellStyle name="Vírgula 6" xfId="101" xr:uid="{00000000-0005-0000-0000-00006B000000}"/>
    <cellStyle name="Vírgula 6 2" xfId="102" xr:uid="{00000000-0005-0000-0000-00006C000000}"/>
    <cellStyle name="Vírgula 6 2 2" xfId="103" xr:uid="{00000000-0005-0000-0000-00006D000000}"/>
    <cellStyle name="Vírgula 6 3" xfId="104" xr:uid="{00000000-0005-0000-0000-00006E000000}"/>
    <cellStyle name="Vírgula 7" xfId="105" xr:uid="{00000000-0005-0000-0000-00006F000000}"/>
    <cellStyle name="Vírgula 7 2" xfId="106" xr:uid="{00000000-0005-0000-0000-000070000000}"/>
    <cellStyle name="Vírgula 7 2 2" xfId="107" xr:uid="{00000000-0005-0000-0000-000071000000}"/>
    <cellStyle name="Vírgula 7 3" xfId="108" xr:uid="{00000000-0005-0000-0000-000072000000}"/>
    <cellStyle name="Vírgula 8" xfId="109" xr:uid="{00000000-0005-0000-0000-000073000000}"/>
    <cellStyle name="Vírgula 8 2" xfId="110" xr:uid="{00000000-0005-0000-0000-000074000000}"/>
    <cellStyle name="Vírgula 9" xfId="111" xr:uid="{00000000-0005-0000-0000-000075000000}"/>
    <cellStyle name="Vírgula 9 2" xfId="112" xr:uid="{00000000-0005-0000-0000-000076000000}"/>
  </cellStyles>
  <dxfs count="5926"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color rgb="FFFF0000"/>
      </font>
    </dxf>
    <dxf>
      <font>
        <color rgb="FF0000CC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color rgb="FFFF0000"/>
      </font>
    </dxf>
    <dxf>
      <font>
        <color rgb="FF0000CC"/>
      </font>
    </dxf>
    <dxf>
      <font>
        <color rgb="FFFF0000"/>
      </font>
    </dxf>
    <dxf>
      <font>
        <color rgb="FF0000CC"/>
      </font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3"/>
        </patternFill>
      </fill>
    </dxf>
    <dxf>
      <fill>
        <patternFill>
          <bgColor theme="6" tint="-0.499984740745262"/>
        </patternFill>
      </fill>
    </dxf>
    <dxf>
      <fill>
        <patternFill>
          <bgColor rgb="FFFF0000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color rgb="FFFF0000"/>
      </font>
    </dxf>
    <dxf>
      <font>
        <color rgb="FF0000CC"/>
      </font>
    </dxf>
    <dxf>
      <font>
        <color rgb="FFFF0000"/>
      </font>
    </dxf>
    <dxf>
      <font>
        <color rgb="FF0000CC"/>
      </font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color rgb="FFFF0000"/>
      </font>
    </dxf>
    <dxf>
      <font>
        <color rgb="FF0000CC"/>
      </font>
    </dxf>
    <dxf>
      <font>
        <color rgb="FFFF0000"/>
      </font>
    </dxf>
    <dxf>
      <font>
        <color rgb="FF0000CC"/>
      </font>
    </dxf>
    <dxf>
      <font>
        <color rgb="FFFF0000"/>
      </font>
    </dxf>
    <dxf>
      <font>
        <color rgb="FF0000CC"/>
      </font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theme="7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theme="9" tint="-0.499984740745262"/>
        </patternFill>
      </fill>
    </dxf>
    <dxf>
      <font>
        <b/>
        <i val="0"/>
      </font>
      <fill>
        <patternFill>
          <bgColor rgb="FF7030A0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3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1"/>
        </patternFill>
      </fill>
    </dxf>
    <dxf>
      <font>
        <color rgb="FFFF0000"/>
      </font>
    </dxf>
    <dxf>
      <font>
        <color rgb="FF0000CC"/>
      </font>
    </dxf>
    <dxf>
      <font>
        <color rgb="FFFF0000"/>
      </font>
    </dxf>
    <dxf>
      <font>
        <color rgb="FF0000CC"/>
      </font>
    </dxf>
    <dxf>
      <font>
        <b/>
        <i val="0"/>
      </font>
      <fill>
        <patternFill>
          <bgColor rgb="FF0000C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A50021"/>
      <color rgb="FF0000CC"/>
      <color rgb="FFFF3300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PLano Operativo 2017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Painel!$M$21</c:f>
              <c:strCache>
                <c:ptCount val="1"/>
                <c:pt idx="0">
                  <c:v>Média/Mês (Aprovado)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Painel!$C$22:$C$24</c:f>
              <c:strCache>
                <c:ptCount val="3"/>
                <c:pt idx="0">
                  <c:v>Eixo Econômico</c:v>
                </c:pt>
                <c:pt idx="1">
                  <c:v>Eixo Comunitário</c:v>
                </c:pt>
                <c:pt idx="2">
                  <c:v>Administrativo</c:v>
                </c:pt>
              </c:strCache>
            </c:strRef>
          </c:cat>
          <c:val>
            <c:numRef>
              <c:f>Painel!$M$22:$M$24</c:f>
              <c:numCache>
                <c:formatCode>"R$"\ 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5-4318-8B91-96F6E6A84F7A}"/>
            </c:ext>
          </c:extLst>
        </c:ser>
        <c:ser>
          <c:idx val="1"/>
          <c:order val="1"/>
          <c:tx>
            <c:strRef>
              <c:f>Painel!$O$21</c:f>
              <c:strCache>
                <c:ptCount val="1"/>
                <c:pt idx="0">
                  <c:v>Média/Mês (Realizado)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Painel!$C$22:$C$24</c:f>
              <c:strCache>
                <c:ptCount val="3"/>
                <c:pt idx="0">
                  <c:v>Eixo Econômico</c:v>
                </c:pt>
                <c:pt idx="1">
                  <c:v>Eixo Comunitário</c:v>
                </c:pt>
                <c:pt idx="2">
                  <c:v>Administrativo</c:v>
                </c:pt>
              </c:strCache>
            </c:strRef>
          </c:cat>
          <c:val>
            <c:numRef>
              <c:f>Painel!$O$22:$O$24</c:f>
              <c:numCache>
                <c:formatCode>"R$"\ 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5-4318-8B91-96F6E6A84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6975120"/>
        <c:axId val="46977920"/>
      </c:barChart>
      <c:catAx>
        <c:axId val="46975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977920"/>
        <c:crosses val="autoZero"/>
        <c:auto val="1"/>
        <c:lblAlgn val="ctr"/>
        <c:lblOffset val="100"/>
        <c:noMultiLvlLbl val="0"/>
      </c:catAx>
      <c:valAx>
        <c:axId val="4697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&quot;R$&quot;\ 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97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0331060572736"/>
          <c:y val="0.918448776790602"/>
          <c:w val="0.64592994032170603"/>
          <c:h val="6.0160848877847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9866027268008"/>
          <c:y val="5.7904348905364597E-2"/>
        </c:manualLayout>
      </c:layout>
      <c:overlay val="0"/>
      <c:spPr>
        <a:solidFill>
          <a:srgbClr val="0000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23464166563802"/>
          <c:y val="0.16740499769893699"/>
          <c:w val="0.77653583343619903"/>
          <c:h val="0.76250174143656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Painel!$C$22</c:f>
              <c:strCache>
                <c:ptCount val="1"/>
                <c:pt idx="0">
                  <c:v>Eixo Econômico</c:v>
                </c:pt>
              </c:strCache>
            </c:strRef>
          </c:tx>
          <c:spPr>
            <a:solidFill>
              <a:srgbClr val="0000CC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5.0925315355039301E-17"/>
                  <c:y val="0.11123243226590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E06B22-3C42-4666-9874-D8D63A5B2D32}" type="VALUE">
                      <a:rPr lang="en-US" sz="2800" b="1">
                        <a:solidFill>
                          <a:sysClr val="windowText" lastClr="000000"/>
                        </a:solidFill>
                      </a:rPr>
                      <a:pPr>
                        <a:defRPr/>
                      </a:pPr>
                      <a:t>[VALOR]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975007884948398"/>
                      <c:h val="0.10290874412201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4BB-4C1F-BD7A-D2A5F650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Painel!$S$22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B-4C1F-BD7A-D2A5F650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51361200"/>
        <c:axId val="251360640"/>
      </c:barChart>
      <c:catAx>
        <c:axId val="251361200"/>
        <c:scaling>
          <c:orientation val="minMax"/>
        </c:scaling>
        <c:delete val="1"/>
        <c:axPos val="b"/>
        <c:majorTickMark val="none"/>
        <c:minorTickMark val="none"/>
        <c:tickLblPos val="nextTo"/>
        <c:crossAx val="251360640"/>
        <c:crosses val="autoZero"/>
        <c:auto val="1"/>
        <c:lblAlgn val="ctr"/>
        <c:lblOffset val="100"/>
        <c:noMultiLvlLbl val="0"/>
      </c:catAx>
      <c:valAx>
        <c:axId val="251360640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1361200"/>
        <c:crosses val="autoZero"/>
        <c:crossBetween val="between"/>
      </c:valAx>
      <c:spPr>
        <a:solidFill>
          <a:schemeClr val="tx1">
            <a:lumMod val="95000"/>
            <a:lumOff val="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310116</xdr:colOff>
      <xdr:row>1</xdr:row>
      <xdr:rowOff>55378</xdr:rowOff>
    </xdr:from>
    <xdr:to>
      <xdr:col>9</xdr:col>
      <xdr:colOff>642384</xdr:colOff>
      <xdr:row>5</xdr:row>
      <xdr:rowOff>0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5216" y="245878"/>
          <a:ext cx="1094268" cy="8113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299041</xdr:colOff>
      <xdr:row>1</xdr:row>
      <xdr:rowOff>22151</xdr:rowOff>
    </xdr:from>
    <xdr:to>
      <xdr:col>9</xdr:col>
      <xdr:colOff>631309</xdr:colOff>
      <xdr:row>4</xdr:row>
      <xdr:rowOff>155058</xdr:rowOff>
    </xdr:to>
    <xdr:pic>
      <xdr:nvPicPr>
        <xdr:cNvPr id="3" name="Imagem 2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141" y="212651"/>
          <a:ext cx="1094268" cy="80918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2</xdr:col>
      <xdr:colOff>770479</xdr:colOff>
      <xdr:row>7</xdr:row>
      <xdr:rowOff>32868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4300"/>
          <a:ext cx="1913479" cy="13758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617" y="208815"/>
          <a:ext cx="1366206" cy="9691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6629960" y="117100350"/>
          <a:ext cx="2409264" cy="993378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161272</xdr:colOff>
      <xdr:row>1</xdr:row>
      <xdr:rowOff>74029</xdr:rowOff>
    </xdr:from>
    <xdr:to>
      <xdr:col>3</xdr:col>
      <xdr:colOff>991643</xdr:colOff>
      <xdr:row>8</xdr:row>
      <xdr:rowOff>156574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519" y="269748"/>
          <a:ext cx="2056877" cy="16222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133350</xdr:rowOff>
    </xdr:from>
    <xdr:to>
      <xdr:col>2</xdr:col>
      <xdr:colOff>952361</xdr:colOff>
      <xdr:row>7</xdr:row>
      <xdr:rowOff>177451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619111" cy="13776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971549</xdr:colOff>
      <xdr:row>46</xdr:row>
      <xdr:rowOff>28576</xdr:rowOff>
    </xdr:from>
    <xdr:to>
      <xdr:col>20</xdr:col>
      <xdr:colOff>1343024</xdr:colOff>
      <xdr:row>64</xdr:row>
      <xdr:rowOff>161926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885823</xdr:colOff>
      <xdr:row>69</xdr:row>
      <xdr:rowOff>4760</xdr:rowOff>
    </xdr:from>
    <xdr:to>
      <xdr:col>6</xdr:col>
      <xdr:colOff>79374</xdr:colOff>
      <xdr:row>89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71808</xdr:colOff>
      <xdr:row>88</xdr:row>
      <xdr:rowOff>102063</xdr:rowOff>
    </xdr:from>
    <xdr:to>
      <xdr:col>5</xdr:col>
      <xdr:colOff>119745</xdr:colOff>
      <xdr:row>93</xdr:row>
      <xdr:rowOff>63963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2375052" y="14947925"/>
          <a:ext cx="1673756" cy="906189"/>
        </a:xfrm>
        <a:prstGeom prst="ellipse">
          <a:avLst/>
        </a:prstGeom>
        <a:solidFill>
          <a:srgbClr val="0000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275076</xdr:colOff>
      <xdr:row>87</xdr:row>
      <xdr:rowOff>73901</xdr:rowOff>
    </xdr:from>
    <xdr:to>
      <xdr:col>4</xdr:col>
      <xdr:colOff>1207048</xdr:colOff>
      <xdr:row>92</xdr:row>
      <xdr:rowOff>66595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2738438" y="14730905"/>
          <a:ext cx="931972" cy="936983"/>
        </a:xfrm>
        <a:prstGeom prst="rect">
          <a:avLst/>
        </a:prstGeom>
        <a:solidFill>
          <a:srgbClr val="0000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158750</xdr:colOff>
      <xdr:row>56</xdr:row>
      <xdr:rowOff>146539</xdr:rowOff>
    </xdr:from>
    <xdr:to>
      <xdr:col>16</xdr:col>
      <xdr:colOff>952500</xdr:colOff>
      <xdr:row>58</xdr:row>
      <xdr:rowOff>61058</xdr:rowOff>
    </xdr:to>
    <xdr:sp macro="" textlink="">
      <xdr:nvSpPr>
        <xdr:cNvPr id="4" name="Igual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9183077" y="13640289"/>
          <a:ext cx="793750" cy="378557"/>
        </a:xfrm>
        <a:prstGeom prst="mathEqual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124732</xdr:colOff>
      <xdr:row>96</xdr:row>
      <xdr:rowOff>22679</xdr:rowOff>
    </xdr:from>
    <xdr:to>
      <xdr:col>8</xdr:col>
      <xdr:colOff>737054</xdr:colOff>
      <xdr:row>96</xdr:row>
      <xdr:rowOff>34018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CxnSpPr/>
      </xdr:nvCxnSpPr>
      <xdr:spPr>
        <a:xfrm flipV="1">
          <a:off x="4342946" y="20909643"/>
          <a:ext cx="612322" cy="11339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113393</xdr:colOff>
      <xdr:row>97</xdr:row>
      <xdr:rowOff>181428</xdr:rowOff>
    </xdr:from>
    <xdr:to>
      <xdr:col>8</xdr:col>
      <xdr:colOff>725715</xdr:colOff>
      <xdr:row>97</xdr:row>
      <xdr:rowOff>192767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CxnSpPr/>
      </xdr:nvCxnSpPr>
      <xdr:spPr>
        <a:xfrm flipV="1">
          <a:off x="4331607" y="21215803"/>
          <a:ext cx="612322" cy="11339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113393</xdr:colOff>
      <xdr:row>135</xdr:row>
      <xdr:rowOff>181428</xdr:rowOff>
    </xdr:from>
    <xdr:to>
      <xdr:col>8</xdr:col>
      <xdr:colOff>725715</xdr:colOff>
      <xdr:row>135</xdr:row>
      <xdr:rowOff>192767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/>
      </xdr:nvCxnSpPr>
      <xdr:spPr>
        <a:xfrm flipV="1">
          <a:off x="4331607" y="21215803"/>
          <a:ext cx="612322" cy="11339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124732</xdr:colOff>
      <xdr:row>192</xdr:row>
      <xdr:rowOff>22679</xdr:rowOff>
    </xdr:from>
    <xdr:to>
      <xdr:col>8</xdr:col>
      <xdr:colOff>737054</xdr:colOff>
      <xdr:row>192</xdr:row>
      <xdr:rowOff>34018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V="1">
          <a:off x="4342946" y="28779108"/>
          <a:ext cx="612322" cy="11339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113393</xdr:colOff>
      <xdr:row>193</xdr:row>
      <xdr:rowOff>181428</xdr:rowOff>
    </xdr:from>
    <xdr:to>
      <xdr:col>8</xdr:col>
      <xdr:colOff>725715</xdr:colOff>
      <xdr:row>193</xdr:row>
      <xdr:rowOff>192767</xdr:rowOff>
    </xdr:to>
    <xdr:cxnSp macro="">
      <xdr:nvCxnSpPr>
        <xdr:cNvPr id="10" name="Conector de seta reta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CxnSpPr/>
      </xdr:nvCxnSpPr>
      <xdr:spPr>
        <a:xfrm flipV="1">
          <a:off x="4331607" y="29175982"/>
          <a:ext cx="612322" cy="11339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0</xdr:row>
      <xdr:rowOff>28575</xdr:rowOff>
    </xdr:from>
    <xdr:to>
      <xdr:col>3</xdr:col>
      <xdr:colOff>410683</xdr:colOff>
      <xdr:row>4</xdr:row>
      <xdr:rowOff>84617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096483" cy="8085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0</xdr:row>
      <xdr:rowOff>28575</xdr:rowOff>
    </xdr:from>
    <xdr:to>
      <xdr:col>3</xdr:col>
      <xdr:colOff>410683</xdr:colOff>
      <xdr:row>4</xdr:row>
      <xdr:rowOff>84617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020283" cy="8085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0</xdr:row>
      <xdr:rowOff>28575</xdr:rowOff>
    </xdr:from>
    <xdr:to>
      <xdr:col>3</xdr:col>
      <xdr:colOff>410683</xdr:colOff>
      <xdr:row>4</xdr:row>
      <xdr:rowOff>75092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096483" cy="8085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2</xdr:row>
      <xdr:rowOff>28575</xdr:rowOff>
    </xdr:from>
    <xdr:to>
      <xdr:col>3</xdr:col>
      <xdr:colOff>410683</xdr:colOff>
      <xdr:row>6</xdr:row>
      <xdr:rowOff>53195</xdr:rowOff>
    </xdr:to>
    <xdr:pic>
      <xdr:nvPicPr>
        <xdr:cNvPr id="2" name="Imagem 1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575"/>
          <a:ext cx="1020283" cy="8085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30</xdr:col>
      <xdr:colOff>54742</xdr:colOff>
      <xdr:row>8</xdr:row>
      <xdr:rowOff>87586</xdr:rowOff>
    </xdr:from>
    <xdr:to>
      <xdr:col>31</xdr:col>
      <xdr:colOff>1</xdr:colOff>
      <xdr:row>9</xdr:row>
      <xdr:rowOff>131380</xdr:rowOff>
    </xdr:to>
    <xdr:sp macro="" textlink="">
      <xdr:nvSpPr>
        <xdr:cNvPr id="6" name="Seta para a esquerda e para a direita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7193018" y="1270000"/>
          <a:ext cx="558362" cy="229914"/>
        </a:xfrm>
        <a:prstGeom prst="left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30</xdr:col>
      <xdr:colOff>54742</xdr:colOff>
      <xdr:row>8</xdr:row>
      <xdr:rowOff>87586</xdr:rowOff>
    </xdr:from>
    <xdr:to>
      <xdr:col>31</xdr:col>
      <xdr:colOff>1</xdr:colOff>
      <xdr:row>9</xdr:row>
      <xdr:rowOff>131380</xdr:rowOff>
    </xdr:to>
    <xdr:sp macro="" textlink="">
      <xdr:nvSpPr>
        <xdr:cNvPr id="4" name="Seta para a esquerda e para a direita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13619656" y="1598448"/>
          <a:ext cx="558362" cy="229915"/>
        </a:xfrm>
        <a:prstGeom prst="left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1635692</xdr:colOff>
      <xdr:row>1</xdr:row>
      <xdr:rowOff>8790</xdr:rowOff>
    </xdr:from>
    <xdr:to>
      <xdr:col>3</xdr:col>
      <xdr:colOff>3001898</xdr:colOff>
      <xdr:row>5</xdr:row>
      <xdr:rowOff>177799</xdr:rowOff>
    </xdr:to>
    <xdr:pic>
      <xdr:nvPicPr>
        <xdr:cNvPr id="4" name="Imagem 3" descr="C:\Users\Tiago\OneDrive\Taboa_16\Comunicação institucional\Comunicação Visual\Material Comunicação Visual\LOGO\JPG\Logo_taboacor_vert.jpg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1445" y="204509"/>
          <a:ext cx="1366206" cy="9518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210110</xdr:colOff>
      <xdr:row>565</xdr:row>
      <xdr:rowOff>0</xdr:rowOff>
    </xdr:from>
    <xdr:to>
      <xdr:col>6</xdr:col>
      <xdr:colOff>952499</xdr:colOff>
      <xdr:row>569</xdr:row>
      <xdr:rowOff>50403</xdr:rowOff>
    </xdr:to>
    <xdr:sp macro="" textlink="">
      <xdr:nvSpPr>
        <xdr:cNvPr id="7" name="Seta para a direita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6625478" y="115434596"/>
          <a:ext cx="2409264" cy="988895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LANILHA%20PADRAO%20PARA%20TOD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boafortalecimento-my.sharepoint.com/KnowLedge/Consultancy/Basic%20spreadsheets/Investment%20Analysis%20M0-C.O.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boafortalecimento-my.sharepoint.com/WINDOWS/Desktop/millennium/Empr&#233;stim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mp14/c/Projetos/5201%20-%20Big%20Aurea%20-%20Esgotamento%20Sanit&#225;rio%20(FUNASA%20S.F)/08%20-%20Mem%20Calc,%20Or&#231;amento%20e%20Cronograma%20(BASE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%20de%20tarefas%20do%20projeto1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boafortalecimento-my.sharepoint.com/KnowLedge/Consultancy/Basic%20spreadsheets/Gest&#227;o%20Financeira%20&amp;%20Controladoria/DESENBAHIA/Project%20Finance%20ZUM%20BEE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"/>
      <sheetName val="MATER"/>
      <sheetName val="COTACAO"/>
      <sheetName val="RESUMO"/>
      <sheetName val="KAPA DE TODAS"/>
      <sheetName val="CRON0 04"/>
      <sheetName val="CRON0 05"/>
      <sheetName val="CRON0 06"/>
      <sheetName val="CRON0 07"/>
      <sheetName val="CRON0 08"/>
      <sheetName val="CRON0 09"/>
      <sheetName val="CRON0 10"/>
      <sheetName val="CRON0 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aform"/>
      <sheetName val="Memo"/>
      <sheetName val="Débitos"/>
      <sheetName val="Fixed capital E"/>
      <sheetName val="Fixed capital D"/>
      <sheetName val="Working capital E"/>
      <sheetName val="Working capital D"/>
      <sheetName val="Full capital E+D"/>
      <sheetName val="DOAR"/>
      <sheetName val="Balance"/>
      <sheetName val="Anylises"/>
      <sheetName val="Depreciation"/>
      <sheetName val="Ke"/>
      <sheetName val="Ki"/>
      <sheetName val="E.V.A"/>
      <sheetName val="L.M.E"/>
      <sheetName val="Price_M1"/>
      <sheetName val="Price_M2"/>
      <sheetName val="Tribute"/>
      <sheetName val="Charges"/>
      <sheetName val="Fixed"/>
      <sheetName val="Recipes Proj"/>
      <sheetName val="Receitas"/>
      <sheetName val="CashFlow|"/>
      <sheetName val="C.M.V"/>
      <sheetName val="Revenues"/>
      <sheetName val="DRE|Basic"/>
      <sheetName val="D.R.E | mo"/>
      <sheetName val="D.R.E| y"/>
      <sheetName val="CashFlow | mo"/>
      <sheetName val="Investment plan"/>
      <sheetName val="Risk|Return"/>
      <sheetName val="Scenarios1"/>
      <sheetName val="Scenarios"/>
      <sheetName val="Comparação de Critérios"/>
      <sheetName val="Grouped Capital"/>
      <sheetName val="Future flow"/>
      <sheetName val="Financial capital"/>
      <sheetName val="Dashboard"/>
      <sheetName val="Monitorr"/>
      <sheetName val="Monitorrr"/>
      <sheetName val="Monitorrrrr"/>
      <sheetName val="Simulação"/>
      <sheetName val="Indicator"/>
      <sheetName val="R-Ago"/>
      <sheetName val="C.D.A"/>
      <sheetName val="N.I.G"/>
      <sheetName val="meta"/>
      <sheetName val="real"/>
      <sheetName val="Financeiro"/>
      <sheetName val="Soma-Giro"/>
      <sheetName val="Econômico"/>
      <sheetName val="F.R.A.M.E"/>
      <sheetName val="D.R.E#H"/>
      <sheetName val="D.R.E#A"/>
      <sheetName val="FLX#H"/>
      <sheetName val="Building"/>
      <sheetName val="Indicators"/>
      <sheetName val="Risk factor"/>
      <sheetName val="VPL"/>
      <sheetName val="TIR"/>
      <sheetName val="Sistema Price"/>
      <sheetName val="Sistema SAC"/>
      <sheetName val="Custo de Produtos Vendidos"/>
      <sheetName val="TABELA PRICE"/>
      <sheetName val="Plan2"/>
      <sheetName val="Lucro Mínimo"/>
      <sheetName val="Monitor"/>
      <sheetName val="Equilíbrio"/>
      <sheetName val="Equilibrio"/>
      <sheetName val="R-R II"/>
      <sheetName val="ML"/>
      <sheetName val="Custo de Produtos Vendidos (2)"/>
    </sheetNames>
    <sheetDataSet>
      <sheetData sheetId="0"/>
      <sheetData sheetId="1">
        <row r="11">
          <cell r="M11">
            <v>3.22</v>
          </cell>
        </row>
      </sheetData>
      <sheetData sheetId="2"/>
      <sheetData sheetId="3">
        <row r="12">
          <cell r="F12" t="str">
            <v>Imóveis</v>
          </cell>
        </row>
      </sheetData>
      <sheetData sheetId="4">
        <row r="12">
          <cell r="F12" t="str">
            <v>Imóveis</v>
          </cell>
        </row>
      </sheetData>
      <sheetData sheetId="5"/>
      <sheetData sheetId="6">
        <row r="19">
          <cell r="F19">
            <v>10000</v>
          </cell>
        </row>
      </sheetData>
      <sheetData sheetId="7">
        <row r="6">
          <cell r="H6">
            <v>294132.02</v>
          </cell>
        </row>
      </sheetData>
      <sheetData sheetId="8"/>
      <sheetData sheetId="9"/>
      <sheetData sheetId="10"/>
      <sheetData sheetId="11">
        <row r="65">
          <cell r="F65">
            <v>0</v>
          </cell>
        </row>
      </sheetData>
      <sheetData sheetId="12"/>
      <sheetData sheetId="13"/>
      <sheetData sheetId="14"/>
      <sheetData sheetId="15"/>
      <sheetData sheetId="16">
        <row r="10">
          <cell r="D10">
            <v>0.23200000000000001</v>
          </cell>
        </row>
      </sheetData>
      <sheetData sheetId="17">
        <row r="20">
          <cell r="G20">
            <v>5382.8394464657831</v>
          </cell>
        </row>
      </sheetData>
      <sheetData sheetId="18"/>
      <sheetData sheetId="19"/>
      <sheetData sheetId="20">
        <row r="8">
          <cell r="G8">
            <v>0</v>
          </cell>
        </row>
      </sheetData>
      <sheetData sheetId="21"/>
      <sheetData sheetId="22"/>
      <sheetData sheetId="23"/>
      <sheetData sheetId="24">
        <row r="10">
          <cell r="D10" t="str">
            <v>MA</v>
          </cell>
          <cell r="E10" t="str">
            <v>Mercadoria</v>
          </cell>
          <cell r="F10" t="str">
            <v>Vlr.Compra</v>
          </cell>
          <cell r="G10" t="str">
            <v>Frete</v>
          </cell>
          <cell r="H10" t="str">
            <v>IPI</v>
          </cell>
          <cell r="I10" t="str">
            <v>ICMS</v>
          </cell>
          <cell r="J10" t="str">
            <v>Outros</v>
          </cell>
          <cell r="K10" t="str">
            <v>Custo Unit</v>
          </cell>
          <cell r="M10" t="str">
            <v>Custo Geral</v>
          </cell>
          <cell r="O10" t="str">
            <v>% Part Vendas</v>
          </cell>
          <cell r="P10" t="str">
            <v>Mercado</v>
          </cell>
          <cell r="Q10" t="str">
            <v>S</v>
          </cell>
          <cell r="R10" t="str">
            <v>Técnico</v>
          </cell>
          <cell r="S10" t="str">
            <v>TM</v>
          </cell>
          <cell r="T10" t="str">
            <v>S</v>
          </cell>
          <cell r="U10" t="str">
            <v>P.ADOTADO</v>
          </cell>
          <cell r="V10" t="str">
            <v>Fat.Proprcional</v>
          </cell>
          <cell r="W10" t="str">
            <v>Mark UP%</v>
          </cell>
        </row>
        <row r="11">
          <cell r="D11">
            <v>1</v>
          </cell>
          <cell r="E11" t="str">
            <v>calça xxxxxxxxxxxxxxxxxxxxxxxxxxxxxxxxxx</v>
          </cell>
          <cell r="F11">
            <v>121.01249999999999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121.0125</v>
          </cell>
          <cell r="M11">
            <v>2420.25</v>
          </cell>
          <cell r="O11">
            <v>0.1</v>
          </cell>
          <cell r="P11">
            <v>250</v>
          </cell>
          <cell r="Q11" t="str">
            <v>N</v>
          </cell>
          <cell r="R11">
            <v>254.12625000000003</v>
          </cell>
          <cell r="S11">
            <v>2.1</v>
          </cell>
          <cell r="T11" t="str">
            <v>X</v>
          </cell>
          <cell r="U11">
            <v>254.12625000000003</v>
          </cell>
          <cell r="V11">
            <v>5082.5250000000005</v>
          </cell>
          <cell r="W11">
            <v>0.47619047619047616</v>
          </cell>
        </row>
        <row r="12">
          <cell r="D12">
            <v>2</v>
          </cell>
          <cell r="E12" t="str">
            <v>calça xxxxxxxxxxxxxxxxxxxxxxxxxxxxxxxxxx</v>
          </cell>
          <cell r="F12">
            <v>121.01249999999999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O12">
            <v>0.05</v>
          </cell>
          <cell r="P12">
            <v>250</v>
          </cell>
          <cell r="R12">
            <v>250</v>
          </cell>
          <cell r="U12">
            <v>250</v>
          </cell>
          <cell r="V12">
            <v>0</v>
          </cell>
          <cell r="W12">
            <v>0.5</v>
          </cell>
        </row>
        <row r="13">
          <cell r="D13">
            <v>3</v>
          </cell>
          <cell r="E13" t="str">
            <v>VESTIDO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O13">
            <v>0.05</v>
          </cell>
          <cell r="P13">
            <v>250</v>
          </cell>
          <cell r="R13">
            <v>250</v>
          </cell>
          <cell r="U13">
            <v>250</v>
          </cell>
          <cell r="V13">
            <v>0</v>
          </cell>
          <cell r="W13">
            <v>0.5</v>
          </cell>
        </row>
        <row r="14">
          <cell r="D14">
            <v>4</v>
          </cell>
          <cell r="E14" t="str">
            <v>LUVA</v>
          </cell>
          <cell r="F14">
            <v>20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O14">
            <v>0.05</v>
          </cell>
          <cell r="P14">
            <v>250</v>
          </cell>
          <cell r="R14">
            <v>250</v>
          </cell>
          <cell r="U14">
            <v>250</v>
          </cell>
          <cell r="V14">
            <v>0</v>
          </cell>
          <cell r="W14">
            <v>0.5</v>
          </cell>
        </row>
        <row r="15">
          <cell r="D15">
            <v>5</v>
          </cell>
          <cell r="E15" t="str">
            <v>LUVA</v>
          </cell>
          <cell r="F15">
            <v>20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0.05</v>
          </cell>
          <cell r="P15">
            <v>250</v>
          </cell>
          <cell r="R15">
            <v>250</v>
          </cell>
          <cell r="U15">
            <v>250</v>
          </cell>
          <cell r="V15">
            <v>0</v>
          </cell>
          <cell r="W15">
            <v>0.5</v>
          </cell>
        </row>
        <row r="16">
          <cell r="D16">
            <v>6</v>
          </cell>
          <cell r="E16" t="str">
            <v>LUVA</v>
          </cell>
          <cell r="F16">
            <v>20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O16">
            <v>0.05</v>
          </cell>
          <cell r="P16">
            <v>250</v>
          </cell>
          <cell r="R16">
            <v>250</v>
          </cell>
          <cell r="U16">
            <v>250</v>
          </cell>
          <cell r="V16">
            <v>0</v>
          </cell>
          <cell r="W16">
            <v>0.5</v>
          </cell>
        </row>
        <row r="17">
          <cell r="D17">
            <v>7</v>
          </cell>
          <cell r="E17" t="str">
            <v>LUVA</v>
          </cell>
          <cell r="F17">
            <v>20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O17">
            <v>0.05</v>
          </cell>
          <cell r="P17">
            <v>250</v>
          </cell>
          <cell r="R17">
            <v>250</v>
          </cell>
          <cell r="U17">
            <v>250</v>
          </cell>
          <cell r="V17">
            <v>0</v>
          </cell>
          <cell r="W17">
            <v>0.5</v>
          </cell>
        </row>
        <row r="18">
          <cell r="D18">
            <v>8</v>
          </cell>
          <cell r="E18" t="str">
            <v>LUVA</v>
          </cell>
          <cell r="F18">
            <v>20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O18">
            <v>0.05</v>
          </cell>
          <cell r="P18">
            <v>250</v>
          </cell>
          <cell r="R18">
            <v>250</v>
          </cell>
          <cell r="U18">
            <v>250</v>
          </cell>
          <cell r="V18">
            <v>0</v>
          </cell>
          <cell r="W18">
            <v>0.5</v>
          </cell>
        </row>
        <row r="19">
          <cell r="D19">
            <v>9</v>
          </cell>
          <cell r="E19" t="str">
            <v>LUVA</v>
          </cell>
          <cell r="F19">
            <v>20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0.1</v>
          </cell>
          <cell r="P19">
            <v>250</v>
          </cell>
          <cell r="R19">
            <v>250</v>
          </cell>
          <cell r="U19">
            <v>250</v>
          </cell>
          <cell r="V19">
            <v>0</v>
          </cell>
          <cell r="W19">
            <v>0.5</v>
          </cell>
        </row>
        <row r="20">
          <cell r="D20">
            <v>0</v>
          </cell>
          <cell r="E20" t="str">
            <v>LUVA</v>
          </cell>
          <cell r="F20">
            <v>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0.45</v>
          </cell>
          <cell r="P20">
            <v>250</v>
          </cell>
          <cell r="R20">
            <v>250</v>
          </cell>
          <cell r="U20">
            <v>250</v>
          </cell>
          <cell r="V20">
            <v>0</v>
          </cell>
          <cell r="W20">
            <v>0.5</v>
          </cell>
        </row>
        <row r="21">
          <cell r="D21">
            <v>0</v>
          </cell>
          <cell r="E21" t="str">
            <v>LUVA</v>
          </cell>
          <cell r="K21">
            <v>0</v>
          </cell>
          <cell r="M21">
            <v>0</v>
          </cell>
          <cell r="P21">
            <v>250</v>
          </cell>
          <cell r="R21">
            <v>250</v>
          </cell>
          <cell r="U21">
            <v>250</v>
          </cell>
          <cell r="V21">
            <v>0</v>
          </cell>
        </row>
        <row r="22">
          <cell r="D22">
            <v>0</v>
          </cell>
          <cell r="E22" t="str">
            <v>LUVA</v>
          </cell>
          <cell r="K22">
            <v>0</v>
          </cell>
          <cell r="M22">
            <v>0</v>
          </cell>
          <cell r="P22">
            <v>250</v>
          </cell>
          <cell r="R22">
            <v>250</v>
          </cell>
          <cell r="U22">
            <v>250</v>
          </cell>
          <cell r="V22">
            <v>0</v>
          </cell>
        </row>
        <row r="23">
          <cell r="D23">
            <v>0</v>
          </cell>
          <cell r="E23" t="str">
            <v>LUVA</v>
          </cell>
          <cell r="K23">
            <v>0</v>
          </cell>
          <cell r="M23">
            <v>0</v>
          </cell>
          <cell r="P23">
            <v>250</v>
          </cell>
          <cell r="R23">
            <v>250</v>
          </cell>
          <cell r="U23">
            <v>250</v>
          </cell>
          <cell r="V23">
            <v>0</v>
          </cell>
        </row>
        <row r="24">
          <cell r="D24">
            <v>0</v>
          </cell>
          <cell r="E24" t="str">
            <v>LUVA</v>
          </cell>
          <cell r="K24">
            <v>0</v>
          </cell>
          <cell r="M24">
            <v>0</v>
          </cell>
          <cell r="P24">
            <v>250</v>
          </cell>
          <cell r="R24">
            <v>250</v>
          </cell>
          <cell r="U24">
            <v>250</v>
          </cell>
          <cell r="V24">
            <v>0</v>
          </cell>
        </row>
        <row r="25">
          <cell r="D25">
            <v>0</v>
          </cell>
          <cell r="E25" t="str">
            <v>LUVA</v>
          </cell>
          <cell r="K25">
            <v>0</v>
          </cell>
          <cell r="M25">
            <v>0</v>
          </cell>
          <cell r="P25">
            <v>250</v>
          </cell>
          <cell r="R25">
            <v>250</v>
          </cell>
          <cell r="U25">
            <v>250</v>
          </cell>
          <cell r="V25">
            <v>0</v>
          </cell>
        </row>
        <row r="26">
          <cell r="D26">
            <v>10</v>
          </cell>
          <cell r="E26" t="str">
            <v>ROUPA</v>
          </cell>
          <cell r="K26">
            <v>0</v>
          </cell>
          <cell r="M26">
            <v>0</v>
          </cell>
          <cell r="O26">
            <v>0.45</v>
          </cell>
          <cell r="P26">
            <v>250</v>
          </cell>
          <cell r="R26">
            <v>250</v>
          </cell>
          <cell r="U26">
            <v>250</v>
          </cell>
          <cell r="V26">
            <v>0</v>
          </cell>
        </row>
        <row r="27">
          <cell r="K27">
            <v>0</v>
          </cell>
          <cell r="M27">
            <v>0</v>
          </cell>
          <cell r="P27">
            <v>250</v>
          </cell>
          <cell r="R27">
            <v>250</v>
          </cell>
          <cell r="U27">
            <v>250</v>
          </cell>
          <cell r="V27">
            <v>0</v>
          </cell>
        </row>
        <row r="28">
          <cell r="K28">
            <v>0</v>
          </cell>
          <cell r="M28">
            <v>0</v>
          </cell>
          <cell r="P28">
            <v>250</v>
          </cell>
          <cell r="R28">
            <v>250</v>
          </cell>
          <cell r="U28">
            <v>250</v>
          </cell>
          <cell r="V28">
            <v>0</v>
          </cell>
        </row>
        <row r="29">
          <cell r="K29">
            <v>0</v>
          </cell>
          <cell r="M29">
            <v>0</v>
          </cell>
          <cell r="P29">
            <v>250</v>
          </cell>
          <cell r="R29">
            <v>250</v>
          </cell>
          <cell r="U29">
            <v>250</v>
          </cell>
          <cell r="V29">
            <v>0</v>
          </cell>
        </row>
        <row r="30">
          <cell r="K30">
            <v>0</v>
          </cell>
          <cell r="M30">
            <v>0</v>
          </cell>
          <cell r="P30">
            <v>250</v>
          </cell>
          <cell r="R30">
            <v>250</v>
          </cell>
          <cell r="U30">
            <v>250</v>
          </cell>
          <cell r="V30">
            <v>0</v>
          </cell>
        </row>
        <row r="31">
          <cell r="K31">
            <v>0</v>
          </cell>
          <cell r="M31">
            <v>0</v>
          </cell>
          <cell r="P31">
            <v>250</v>
          </cell>
          <cell r="R31">
            <v>250</v>
          </cell>
          <cell r="U31">
            <v>250</v>
          </cell>
          <cell r="V31">
            <v>0</v>
          </cell>
        </row>
        <row r="32">
          <cell r="K32">
            <v>0</v>
          </cell>
          <cell r="M32">
            <v>0</v>
          </cell>
          <cell r="P32">
            <v>250</v>
          </cell>
          <cell r="R32">
            <v>250</v>
          </cell>
          <cell r="U32">
            <v>250</v>
          </cell>
          <cell r="V32">
            <v>0</v>
          </cell>
        </row>
        <row r="33">
          <cell r="K33">
            <v>0</v>
          </cell>
          <cell r="M33">
            <v>0</v>
          </cell>
          <cell r="P33">
            <v>250</v>
          </cell>
          <cell r="R33">
            <v>250</v>
          </cell>
          <cell r="U33">
            <v>250</v>
          </cell>
          <cell r="V33">
            <v>0</v>
          </cell>
        </row>
        <row r="34">
          <cell r="K34">
            <v>0</v>
          </cell>
          <cell r="M34">
            <v>0</v>
          </cell>
          <cell r="P34">
            <v>250</v>
          </cell>
          <cell r="R34">
            <v>250</v>
          </cell>
          <cell r="U34">
            <v>250</v>
          </cell>
          <cell r="V34">
            <v>0</v>
          </cell>
        </row>
        <row r="35">
          <cell r="K35">
            <v>0</v>
          </cell>
          <cell r="M35">
            <v>0</v>
          </cell>
          <cell r="P35">
            <v>250</v>
          </cell>
          <cell r="R35">
            <v>250</v>
          </cell>
          <cell r="U35">
            <v>250</v>
          </cell>
          <cell r="V35">
            <v>0</v>
          </cell>
        </row>
        <row r="36">
          <cell r="K36">
            <v>0</v>
          </cell>
          <cell r="M36">
            <v>0</v>
          </cell>
          <cell r="P36">
            <v>250</v>
          </cell>
          <cell r="R36">
            <v>250</v>
          </cell>
          <cell r="U36">
            <v>250</v>
          </cell>
          <cell r="V36">
            <v>0</v>
          </cell>
        </row>
        <row r="37">
          <cell r="K37">
            <v>0</v>
          </cell>
          <cell r="M37">
            <v>0</v>
          </cell>
          <cell r="P37">
            <v>250</v>
          </cell>
          <cell r="R37">
            <v>250</v>
          </cell>
          <cell r="U37">
            <v>250</v>
          </cell>
          <cell r="V37">
            <v>0</v>
          </cell>
        </row>
        <row r="38">
          <cell r="K38">
            <v>0</v>
          </cell>
          <cell r="M38">
            <v>0</v>
          </cell>
          <cell r="P38">
            <v>250</v>
          </cell>
          <cell r="R38">
            <v>250</v>
          </cell>
          <cell r="U38">
            <v>250</v>
          </cell>
          <cell r="V38">
            <v>0</v>
          </cell>
        </row>
        <row r="39">
          <cell r="K39">
            <v>0</v>
          </cell>
          <cell r="M39">
            <v>0</v>
          </cell>
          <cell r="P39">
            <v>250</v>
          </cell>
          <cell r="R39">
            <v>250</v>
          </cell>
          <cell r="U39">
            <v>250</v>
          </cell>
          <cell r="V39">
            <v>0</v>
          </cell>
        </row>
        <row r="40">
          <cell r="K40">
            <v>0</v>
          </cell>
          <cell r="M40">
            <v>0</v>
          </cell>
          <cell r="P40">
            <v>250</v>
          </cell>
          <cell r="R40">
            <v>250</v>
          </cell>
          <cell r="U40">
            <v>250</v>
          </cell>
          <cell r="V40">
            <v>0</v>
          </cell>
        </row>
        <row r="41">
          <cell r="K41">
            <v>0</v>
          </cell>
          <cell r="M41">
            <v>0</v>
          </cell>
          <cell r="P41">
            <v>250</v>
          </cell>
          <cell r="R41">
            <v>250</v>
          </cell>
          <cell r="U41">
            <v>250</v>
          </cell>
          <cell r="V41">
            <v>0</v>
          </cell>
        </row>
        <row r="42">
          <cell r="K42">
            <v>0</v>
          </cell>
          <cell r="M42">
            <v>0</v>
          </cell>
          <cell r="P42">
            <v>250</v>
          </cell>
          <cell r="R42">
            <v>250</v>
          </cell>
          <cell r="U42">
            <v>250</v>
          </cell>
          <cell r="V42">
            <v>0</v>
          </cell>
        </row>
        <row r="43">
          <cell r="K43">
            <v>0</v>
          </cell>
          <cell r="M43">
            <v>0</v>
          </cell>
          <cell r="P43">
            <v>250</v>
          </cell>
          <cell r="R43">
            <v>250</v>
          </cell>
          <cell r="U43">
            <v>250</v>
          </cell>
          <cell r="V43">
            <v>0</v>
          </cell>
        </row>
        <row r="44">
          <cell r="K44">
            <v>0</v>
          </cell>
          <cell r="M44">
            <v>0</v>
          </cell>
          <cell r="P44">
            <v>250</v>
          </cell>
          <cell r="R44">
            <v>250</v>
          </cell>
          <cell r="U44">
            <v>250</v>
          </cell>
          <cell r="V44">
            <v>0</v>
          </cell>
        </row>
        <row r="45">
          <cell r="K45">
            <v>0</v>
          </cell>
          <cell r="M45">
            <v>0</v>
          </cell>
          <cell r="P45">
            <v>250</v>
          </cell>
          <cell r="R45">
            <v>250</v>
          </cell>
          <cell r="U45">
            <v>250</v>
          </cell>
          <cell r="V45">
            <v>0</v>
          </cell>
        </row>
        <row r="46">
          <cell r="K46">
            <v>0</v>
          </cell>
          <cell r="M46">
            <v>0</v>
          </cell>
          <cell r="P46">
            <v>250</v>
          </cell>
          <cell r="R46">
            <v>250</v>
          </cell>
          <cell r="U46">
            <v>250</v>
          </cell>
          <cell r="V46">
            <v>0</v>
          </cell>
        </row>
        <row r="47">
          <cell r="K47">
            <v>0</v>
          </cell>
          <cell r="M47">
            <v>0</v>
          </cell>
          <cell r="P47">
            <v>250</v>
          </cell>
          <cell r="R47">
            <v>250</v>
          </cell>
          <cell r="U47">
            <v>250</v>
          </cell>
          <cell r="V47">
            <v>0</v>
          </cell>
        </row>
        <row r="48">
          <cell r="K48">
            <v>0</v>
          </cell>
          <cell r="M48">
            <v>0</v>
          </cell>
          <cell r="P48">
            <v>250</v>
          </cell>
          <cell r="R48">
            <v>250</v>
          </cell>
          <cell r="U48">
            <v>250</v>
          </cell>
          <cell r="V48">
            <v>0</v>
          </cell>
        </row>
        <row r="49">
          <cell r="K49">
            <v>0</v>
          </cell>
          <cell r="M49">
            <v>0</v>
          </cell>
          <cell r="P49">
            <v>250</v>
          </cell>
          <cell r="R49">
            <v>250</v>
          </cell>
          <cell r="U49">
            <v>250</v>
          </cell>
          <cell r="V49">
            <v>0</v>
          </cell>
        </row>
        <row r="50">
          <cell r="K50">
            <v>0</v>
          </cell>
          <cell r="M50">
            <v>0</v>
          </cell>
          <cell r="P50">
            <v>250</v>
          </cell>
          <cell r="R50">
            <v>250</v>
          </cell>
          <cell r="U50">
            <v>250</v>
          </cell>
          <cell r="V50">
            <v>0</v>
          </cell>
        </row>
        <row r="51">
          <cell r="K51">
            <v>0</v>
          </cell>
          <cell r="M51">
            <v>0</v>
          </cell>
          <cell r="P51">
            <v>250</v>
          </cell>
          <cell r="R51">
            <v>250</v>
          </cell>
          <cell r="U51">
            <v>250</v>
          </cell>
          <cell r="V51">
            <v>0</v>
          </cell>
        </row>
        <row r="52">
          <cell r="K52">
            <v>0</v>
          </cell>
          <cell r="M52">
            <v>0</v>
          </cell>
          <cell r="P52">
            <v>250</v>
          </cell>
          <cell r="R52">
            <v>250</v>
          </cell>
          <cell r="U52">
            <v>250</v>
          </cell>
          <cell r="V52">
            <v>0</v>
          </cell>
        </row>
        <row r="53">
          <cell r="K53">
            <v>0</v>
          </cell>
          <cell r="M53">
            <v>0</v>
          </cell>
          <cell r="P53">
            <v>250</v>
          </cell>
          <cell r="R53">
            <v>250</v>
          </cell>
          <cell r="U53">
            <v>250</v>
          </cell>
          <cell r="V53">
            <v>0</v>
          </cell>
        </row>
        <row r="54">
          <cell r="K54">
            <v>0</v>
          </cell>
          <cell r="M54">
            <v>0</v>
          </cell>
          <cell r="P54">
            <v>250</v>
          </cell>
          <cell r="R54">
            <v>250</v>
          </cell>
          <cell r="U54">
            <v>250</v>
          </cell>
          <cell r="V54">
            <v>0</v>
          </cell>
        </row>
        <row r="55">
          <cell r="K55">
            <v>0</v>
          </cell>
          <cell r="M55">
            <v>0</v>
          </cell>
          <cell r="P55">
            <v>250</v>
          </cell>
          <cell r="R55">
            <v>250</v>
          </cell>
          <cell r="U55">
            <v>250</v>
          </cell>
          <cell r="V55">
            <v>0</v>
          </cell>
        </row>
        <row r="56">
          <cell r="K56">
            <v>0</v>
          </cell>
          <cell r="M56">
            <v>0</v>
          </cell>
          <cell r="P56">
            <v>250</v>
          </cell>
          <cell r="R56">
            <v>250</v>
          </cell>
          <cell r="U56">
            <v>250</v>
          </cell>
          <cell r="V56">
            <v>0</v>
          </cell>
        </row>
        <row r="57">
          <cell r="K57">
            <v>0</v>
          </cell>
          <cell r="M57">
            <v>0</v>
          </cell>
          <cell r="P57">
            <v>250</v>
          </cell>
          <cell r="R57">
            <v>250</v>
          </cell>
          <cell r="U57">
            <v>250</v>
          </cell>
          <cell r="V57">
            <v>0</v>
          </cell>
        </row>
        <row r="58">
          <cell r="K58">
            <v>0</v>
          </cell>
          <cell r="M58">
            <v>0</v>
          </cell>
          <cell r="P58">
            <v>250</v>
          </cell>
          <cell r="R58">
            <v>250</v>
          </cell>
          <cell r="U58">
            <v>250</v>
          </cell>
          <cell r="V58">
            <v>0</v>
          </cell>
        </row>
        <row r="59">
          <cell r="K59">
            <v>0</v>
          </cell>
          <cell r="M59">
            <v>0</v>
          </cell>
          <cell r="P59">
            <v>250</v>
          </cell>
          <cell r="R59">
            <v>250</v>
          </cell>
          <cell r="U59">
            <v>250</v>
          </cell>
          <cell r="V59">
            <v>0</v>
          </cell>
        </row>
        <row r="60">
          <cell r="K60">
            <v>0</v>
          </cell>
          <cell r="M60">
            <v>0</v>
          </cell>
          <cell r="P60">
            <v>250</v>
          </cell>
          <cell r="R60">
            <v>250</v>
          </cell>
          <cell r="U60">
            <v>250</v>
          </cell>
          <cell r="V60">
            <v>0</v>
          </cell>
        </row>
      </sheetData>
      <sheetData sheetId="25">
        <row r="9">
          <cell r="H9" t="str">
            <v xml:space="preserve">MÊS 01 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9">
          <cell r="O9">
            <v>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izar geren. empréstimos"/>
      <sheetName val="Empréstimo"/>
      <sheetName val="Tab. amortização do empréstimo"/>
      <sheetName val="Resumo gráfico"/>
      <sheetName val="Macros"/>
      <sheetName val="Travar"/>
      <sheetName val="AlterarEmpréstimo"/>
    </sheetNames>
    <sheetDataSet>
      <sheetData sheetId="0">
        <row r="21">
          <cell r="G21">
            <v>48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ÇÃO - COMPOSIÇÕES E INSUMO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tarefas do projeto 1"/>
      <sheetName val="Configurações e cálculos"/>
    </sheetNames>
    <sheetDataSet>
      <sheetData sheetId="0" refreshError="1"/>
      <sheetData sheetId="1">
        <row r="18">
          <cell r="C18">
            <v>0</v>
          </cell>
        </row>
        <row r="19">
          <cell r="C19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"/>
      <sheetName val="CAPA"/>
      <sheetName val="Capital Fixo"/>
      <sheetName val="Capital Circulante"/>
      <sheetName val="L_I"/>
      <sheetName val="Usos&amp;Fontes"/>
      <sheetName val="Sumário"/>
      <sheetName val="Plano Operacional"/>
      <sheetName val="Fluxo Prod"/>
      <sheetName val="PlMK"/>
      <sheetName val="Histo"/>
      <sheetName val="Mercado"/>
      <sheetName val="Deprec"/>
      <sheetName val="EVA"/>
      <sheetName val="Amort"/>
      <sheetName val="Despesas | Fixas"/>
      <sheetName val="Despesas | Variáveis"/>
      <sheetName val="Custos |Diretos"/>
      <sheetName val="Custos |Fin"/>
      <sheetName val="Custos |Indiretos"/>
      <sheetName val="NCG"/>
      <sheetName val="Capital Giro"/>
      <sheetName val="FCCP"/>
      <sheetName val="Gasto"/>
      <sheetName val="Receitas"/>
      <sheetName val="DRE Filial"/>
      <sheetName val="DRE"/>
      <sheetName val="Pequib"/>
      <sheetName val="Pvend"/>
      <sheetName val="Cap-Pag"/>
      <sheetName val="Indicadores"/>
      <sheetName val="FOFA"/>
      <sheetName val="SWOT"/>
      <sheetName val="Plan1"/>
      <sheetName val="Balanço"/>
      <sheetName val="Cenários"/>
      <sheetName val="FCCP memo"/>
      <sheetName val="FCL"/>
      <sheetName val="LF"/>
      <sheetName val="Estatística"/>
      <sheetName val="Plan6"/>
      <sheetName val="Plan8"/>
      <sheetName val="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9">
          <cell r="K19">
            <v>932.79166666666674</v>
          </cell>
        </row>
      </sheetData>
      <sheetData sheetId="13" refreshError="1"/>
      <sheetData sheetId="14" refreshError="1"/>
      <sheetData sheetId="15">
        <row r="6">
          <cell r="G6">
            <v>4732.0006666666668</v>
          </cell>
        </row>
      </sheetData>
      <sheetData sheetId="16" refreshError="1"/>
      <sheetData sheetId="17">
        <row r="54">
          <cell r="E54">
            <v>3</v>
          </cell>
        </row>
      </sheetData>
      <sheetData sheetId="18" refreshError="1"/>
      <sheetData sheetId="19">
        <row r="14">
          <cell r="K14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6">
          <cell r="G6">
            <v>25894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9">
          <cell r="K9">
            <v>6.8400000000000002E-2</v>
          </cell>
        </row>
      </sheetData>
      <sheetData sheetId="37" refreshError="1"/>
      <sheetData sheetId="38" refreshError="1"/>
      <sheetData sheetId="39" refreshError="1"/>
      <sheetData sheetId="40">
        <row r="9">
          <cell r="C9">
            <v>0</v>
          </cell>
          <cell r="E9">
            <v>0</v>
          </cell>
        </row>
      </sheetData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cerebro.org.br/CadastroInsumo.aspx?IdPOAItem=%2bCUk5vgFQvfe9%2bcglAaz1w%3d%3d&amp;acao=Ysyr9i%2fKJOY%3d&amp;idInsumo=Ed3rMa21lLBRi2KdjPYPZQ%3d%3d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2060"/>
  </sheetPr>
  <dimension ref="A2:U430"/>
  <sheetViews>
    <sheetView topLeftCell="A176" zoomScale="154" zoomScaleNormal="154" zoomScalePageLayoutView="73" workbookViewId="0">
      <selection activeCell="B199" sqref="B199"/>
    </sheetView>
  </sheetViews>
  <sheetFormatPr defaultColWidth="8.88671875" defaultRowHeight="14.4" outlineLevelCol="1" x14ac:dyDescent="0.3"/>
  <cols>
    <col min="1" max="1" width="5.109375" style="1" customWidth="1"/>
    <col min="2" max="2" width="10.33203125" style="2" customWidth="1"/>
    <col min="3" max="3" width="15.6640625" style="2" bestFit="1" customWidth="1"/>
    <col min="4" max="4" width="71" style="2" customWidth="1"/>
    <col min="5" max="5" width="14.33203125" style="2" customWidth="1"/>
    <col min="6" max="7" width="20.6640625" style="1" hidden="1" customWidth="1" outlineLevel="1"/>
    <col min="8" max="10" width="20.6640625" style="9" hidden="1" customWidth="1" outlineLevel="1"/>
    <col min="11" max="15" width="20.6640625" style="1" hidden="1" customWidth="1" outlineLevel="1"/>
    <col min="16" max="16" width="15.109375" style="131" hidden="1" customWidth="1" outlineLevel="1"/>
    <col min="17" max="17" width="8.88671875" style="1" hidden="1" customWidth="1" outlineLevel="1"/>
    <col min="18" max="18" width="21.6640625" style="1" hidden="1" customWidth="1" outlineLevel="1"/>
    <col min="19" max="19" width="23.5546875" style="1" hidden="1" customWidth="1" outlineLevel="1"/>
    <col min="20" max="20" width="12.6640625" style="1" hidden="1" customWidth="1" outlineLevel="1"/>
    <col min="21" max="21" width="8.88671875" style="1" collapsed="1"/>
    <col min="22" max="16384" width="8.88671875" style="1"/>
  </cols>
  <sheetData>
    <row r="2" spans="3:19" ht="29.25" customHeight="1" thickBot="1" x14ac:dyDescent="0.35">
      <c r="D2" s="1"/>
      <c r="E2" s="5"/>
      <c r="F2" s="1197" t="s">
        <v>584</v>
      </c>
      <c r="G2" s="1197"/>
      <c r="H2" s="1197"/>
      <c r="I2" s="1197"/>
      <c r="J2" s="1197"/>
      <c r="K2" s="1197"/>
      <c r="L2" s="1197"/>
      <c r="M2" s="1197"/>
      <c r="N2" s="1197"/>
      <c r="O2" s="1197"/>
    </row>
    <row r="3" spans="3:19" ht="31.8" thickBot="1" x14ac:dyDescent="0.5">
      <c r="D3" s="1061" t="s">
        <v>1238</v>
      </c>
      <c r="E3" s="5"/>
      <c r="F3" s="1198" t="s">
        <v>3</v>
      </c>
      <c r="G3" s="1198"/>
      <c r="H3" s="1198"/>
      <c r="I3" s="1198"/>
      <c r="J3" s="1198"/>
      <c r="K3" s="1198"/>
      <c r="L3" s="1198"/>
      <c r="M3" s="1198"/>
      <c r="N3" s="1198"/>
      <c r="O3" s="1198"/>
    </row>
    <row r="4" spans="3:19" x14ac:dyDescent="0.3">
      <c r="D4" s="5"/>
      <c r="E4" s="5"/>
      <c r="R4" s="1" t="s">
        <v>1124</v>
      </c>
      <c r="S4" s="1" t="s">
        <v>1125</v>
      </c>
    </row>
    <row r="5" spans="3:19" x14ac:dyDescent="0.3">
      <c r="D5" s="5"/>
      <c r="E5" s="5"/>
    </row>
    <row r="6" spans="3:19" x14ac:dyDescent="0.3">
      <c r="C6" s="1071" t="s">
        <v>1194</v>
      </c>
      <c r="D6" s="1071" t="s">
        <v>1154</v>
      </c>
      <c r="E6" s="5"/>
    </row>
    <row r="7" spans="3:19" x14ac:dyDescent="0.3">
      <c r="C7" s="2" t="s">
        <v>1262</v>
      </c>
      <c r="D7" s="5" t="s">
        <v>580</v>
      </c>
      <c r="E7" s="5"/>
    </row>
    <row r="8" spans="3:19" x14ac:dyDescent="0.3">
      <c r="C8" s="2" t="s">
        <v>1263</v>
      </c>
      <c r="D8" s="5" t="s">
        <v>1260</v>
      </c>
      <c r="E8" s="5"/>
    </row>
    <row r="9" spans="3:19" x14ac:dyDescent="0.3">
      <c r="C9" s="2" t="s">
        <v>1264</v>
      </c>
      <c r="D9" s="5" t="s">
        <v>1260</v>
      </c>
      <c r="E9" s="5"/>
    </row>
    <row r="10" spans="3:19" x14ac:dyDescent="0.3">
      <c r="C10" s="2" t="s">
        <v>1265</v>
      </c>
      <c r="D10" s="5" t="s">
        <v>1260</v>
      </c>
      <c r="E10" s="5"/>
    </row>
    <row r="11" spans="3:19" x14ac:dyDescent="0.3">
      <c r="C11" s="2" t="s">
        <v>1266</v>
      </c>
      <c r="D11" s="5" t="s">
        <v>1260</v>
      </c>
      <c r="E11" s="5"/>
    </row>
    <row r="12" spans="3:19" x14ac:dyDescent="0.3">
      <c r="C12" s="2" t="s">
        <v>1267</v>
      </c>
      <c r="D12" s="5" t="s">
        <v>1268</v>
      </c>
      <c r="E12" s="5"/>
    </row>
    <row r="13" spans="3:19" x14ac:dyDescent="0.3">
      <c r="D13" s="5"/>
      <c r="E13" s="5"/>
    </row>
    <row r="14" spans="3:19" x14ac:dyDescent="0.3">
      <c r="D14" s="5"/>
      <c r="E14" s="5"/>
    </row>
    <row r="15" spans="3:19" x14ac:dyDescent="0.3">
      <c r="D15" s="5"/>
      <c r="E15" s="5"/>
    </row>
    <row r="16" spans="3:19" x14ac:dyDescent="0.3">
      <c r="D16" s="5"/>
      <c r="E16" s="5"/>
    </row>
    <row r="17" spans="2:19" ht="21.6" thickBot="1" x14ac:dyDescent="0.35">
      <c r="D17" s="1"/>
      <c r="E17" s="5"/>
      <c r="F17" s="23"/>
      <c r="G17" s="23"/>
      <c r="H17" s="22"/>
      <c r="I17" s="1199"/>
      <c r="J17" s="1199"/>
      <c r="K17" s="1199"/>
      <c r="L17" s="1199"/>
      <c r="M17" s="1199"/>
      <c r="N17" s="1199"/>
      <c r="O17" s="1199"/>
      <c r="R17" s="786">
        <f>100%-57%</f>
        <v>0.43000000000000005</v>
      </c>
      <c r="S17" s="982">
        <v>0.56999999999999995</v>
      </c>
    </row>
    <row r="18" spans="2:19" ht="19.5" customHeight="1" thickBot="1" x14ac:dyDescent="0.35">
      <c r="D18" s="5"/>
      <c r="E18" s="5"/>
      <c r="F18" s="1192" t="s">
        <v>152</v>
      </c>
      <c r="G18" s="1193"/>
      <c r="H18" s="1194" t="s">
        <v>5</v>
      </c>
      <c r="I18" s="1195"/>
      <c r="J18" s="1195"/>
      <c r="K18" s="1196"/>
      <c r="L18" s="1194" t="s">
        <v>6</v>
      </c>
      <c r="M18" s="1195"/>
      <c r="N18" s="1195"/>
      <c r="O18" s="1196"/>
      <c r="R18" s="1190" t="s">
        <v>1117</v>
      </c>
      <c r="S18" s="1191"/>
    </row>
    <row r="19" spans="2:19" ht="59.25" customHeight="1" x14ac:dyDescent="0.3">
      <c r="B19" s="1202" t="s">
        <v>401</v>
      </c>
      <c r="C19" s="1203"/>
      <c r="D19" s="1203"/>
      <c r="E19" s="1204"/>
      <c r="F19" s="108" t="s">
        <v>4</v>
      </c>
      <c r="G19" s="109" t="s">
        <v>2</v>
      </c>
      <c r="H19" s="1211" t="s">
        <v>307</v>
      </c>
      <c r="I19" s="1212"/>
      <c r="J19" s="1213" t="s">
        <v>581</v>
      </c>
      <c r="K19" s="1214"/>
      <c r="L19" s="1200" t="s">
        <v>582</v>
      </c>
      <c r="M19" s="1201"/>
      <c r="N19" s="1200" t="s">
        <v>583</v>
      </c>
      <c r="O19" s="1201"/>
      <c r="R19" s="1188" t="s">
        <v>583</v>
      </c>
      <c r="S19" s="1189"/>
    </row>
    <row r="20" spans="2:19" ht="22.5" customHeight="1" x14ac:dyDescent="0.3">
      <c r="B20" s="1205"/>
      <c r="C20" s="1206"/>
      <c r="D20" s="1206"/>
      <c r="E20" s="1207"/>
      <c r="F20" s="36" t="s">
        <v>234</v>
      </c>
      <c r="G20" s="162" t="s">
        <v>234</v>
      </c>
      <c r="H20" s="164" t="s">
        <v>235</v>
      </c>
      <c r="I20" s="162" t="s">
        <v>234</v>
      </c>
      <c r="J20" s="164" t="s">
        <v>235</v>
      </c>
      <c r="K20" s="162" t="s">
        <v>234</v>
      </c>
      <c r="L20" s="164" t="s">
        <v>235</v>
      </c>
      <c r="M20" s="162" t="s">
        <v>234</v>
      </c>
      <c r="N20" s="164" t="s">
        <v>235</v>
      </c>
      <c r="O20" s="36" t="s">
        <v>234</v>
      </c>
      <c r="R20" s="164" t="s">
        <v>235</v>
      </c>
      <c r="S20" s="36" t="s">
        <v>234</v>
      </c>
    </row>
    <row r="21" spans="2:19" ht="22.5" customHeight="1" thickBot="1" x14ac:dyDescent="0.35">
      <c r="B21" s="1208"/>
      <c r="C21" s="1209"/>
      <c r="D21" s="1209"/>
      <c r="E21" s="1210"/>
      <c r="F21" s="110" t="s">
        <v>237</v>
      </c>
      <c r="G21" s="163" t="s">
        <v>238</v>
      </c>
      <c r="H21" s="163" t="s">
        <v>239</v>
      </c>
      <c r="I21" s="163" t="s">
        <v>242</v>
      </c>
      <c r="J21" s="163" t="s">
        <v>243</v>
      </c>
      <c r="K21" s="163" t="s">
        <v>244</v>
      </c>
      <c r="L21" s="163" t="s">
        <v>245</v>
      </c>
      <c r="M21" s="163" t="s">
        <v>246</v>
      </c>
      <c r="N21" s="163" t="s">
        <v>247</v>
      </c>
      <c r="O21" s="110" t="s">
        <v>248</v>
      </c>
      <c r="R21" s="163" t="s">
        <v>247</v>
      </c>
      <c r="S21" s="110" t="s">
        <v>248</v>
      </c>
    </row>
    <row r="22" spans="2:19" ht="21" customHeight="1" x14ac:dyDescent="0.3">
      <c r="B22" s="83">
        <v>2</v>
      </c>
      <c r="C22" s="83">
        <v>50</v>
      </c>
      <c r="D22" s="89" t="s">
        <v>400</v>
      </c>
      <c r="E22" s="1219" t="s">
        <v>236</v>
      </c>
      <c r="F22" s="84"/>
      <c r="G22" s="84"/>
      <c r="H22" s="84"/>
      <c r="I22" s="84"/>
      <c r="J22" s="84"/>
      <c r="K22" s="84"/>
      <c r="L22" s="84"/>
      <c r="M22" s="84"/>
      <c r="N22" s="84"/>
      <c r="O22" s="84"/>
    </row>
    <row r="23" spans="2:19" ht="15.6" x14ac:dyDescent="0.3">
      <c r="B23" s="83"/>
      <c r="C23" s="83"/>
      <c r="D23" s="83"/>
      <c r="E23" s="1219"/>
      <c r="F23" s="84"/>
      <c r="G23" s="84"/>
      <c r="H23" s="84"/>
      <c r="I23" s="84"/>
      <c r="J23" s="84"/>
      <c r="K23" s="84"/>
      <c r="L23" s="84"/>
      <c r="M23" s="84"/>
      <c r="N23" s="84"/>
      <c r="O23" s="84"/>
    </row>
    <row r="24" spans="2:19" ht="21" x14ac:dyDescent="0.3">
      <c r="B24" s="7" t="s">
        <v>59</v>
      </c>
      <c r="C24" s="7">
        <v>51</v>
      </c>
      <c r="D24" s="99" t="s">
        <v>60</v>
      </c>
      <c r="E24" s="100"/>
      <c r="F24" s="97"/>
      <c r="G24" s="97"/>
      <c r="H24" s="98"/>
      <c r="I24" s="98"/>
      <c r="J24" s="98"/>
      <c r="K24" s="97"/>
      <c r="L24" s="97"/>
      <c r="M24" s="97"/>
      <c r="N24" s="97"/>
      <c r="O24" s="97"/>
      <c r="P24" s="131" t="s">
        <v>395</v>
      </c>
    </row>
    <row r="25" spans="2:19" ht="9.75" customHeight="1" x14ac:dyDescent="0.3">
      <c r="B25" s="10"/>
      <c r="C25" s="10"/>
      <c r="D25" s="85"/>
      <c r="E25" s="86"/>
    </row>
    <row r="26" spans="2:19" x14ac:dyDescent="0.3">
      <c r="B26" s="29" t="s">
        <v>61</v>
      </c>
      <c r="C26" s="1058">
        <v>52</v>
      </c>
      <c r="D26" s="1062" t="s">
        <v>250</v>
      </c>
      <c r="E26" s="1063" t="s">
        <v>237</v>
      </c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6">
        <f>SUM(F26:O26)</f>
        <v>0</v>
      </c>
    </row>
    <row r="27" spans="2:19" x14ac:dyDescent="0.3">
      <c r="B27" s="29" t="s">
        <v>62</v>
      </c>
      <c r="C27" s="1058">
        <v>53</v>
      </c>
      <c r="D27" s="1062" t="s">
        <v>249</v>
      </c>
      <c r="E27" s="1063" t="s">
        <v>237</v>
      </c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7">
        <f t="shared" ref="P27:P45" si="0">SUM(F27:O27)</f>
        <v>0</v>
      </c>
    </row>
    <row r="28" spans="2:19" x14ac:dyDescent="0.3">
      <c r="B28" s="29" t="s">
        <v>63</v>
      </c>
      <c r="C28" s="1058">
        <v>54</v>
      </c>
      <c r="D28" s="1062" t="s">
        <v>281</v>
      </c>
      <c r="E28" s="1063" t="s">
        <v>237</v>
      </c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7">
        <f t="shared" si="0"/>
        <v>0</v>
      </c>
    </row>
    <row r="29" spans="2:19" x14ac:dyDescent="0.3">
      <c r="B29" s="29" t="s">
        <v>65</v>
      </c>
      <c r="C29" s="1058">
        <v>55</v>
      </c>
      <c r="D29" s="1062" t="s">
        <v>64</v>
      </c>
      <c r="E29" s="1063" t="s">
        <v>237</v>
      </c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7">
        <f t="shared" si="0"/>
        <v>0</v>
      </c>
    </row>
    <row r="30" spans="2:19" x14ac:dyDescent="0.3">
      <c r="B30" s="29" t="s">
        <v>67</v>
      </c>
      <c r="C30" s="1058">
        <v>56</v>
      </c>
      <c r="D30" s="1062" t="s">
        <v>66</v>
      </c>
      <c r="E30" s="1063" t="s">
        <v>237</v>
      </c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7">
        <f t="shared" si="0"/>
        <v>0</v>
      </c>
    </row>
    <row r="31" spans="2:19" x14ac:dyDescent="0.3">
      <c r="B31" s="29" t="s">
        <v>69</v>
      </c>
      <c r="C31" s="1058">
        <v>57</v>
      </c>
      <c r="D31" s="1062" t="s">
        <v>70</v>
      </c>
      <c r="E31" s="1063" t="s">
        <v>237</v>
      </c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7">
        <f t="shared" si="0"/>
        <v>0</v>
      </c>
    </row>
    <row r="32" spans="2:19" x14ac:dyDescent="0.3">
      <c r="B32" s="29" t="s">
        <v>71</v>
      </c>
      <c r="C32" s="1058">
        <v>58</v>
      </c>
      <c r="D32" s="1062" t="s">
        <v>68</v>
      </c>
      <c r="E32" s="1063" t="s">
        <v>237</v>
      </c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7">
        <f t="shared" si="0"/>
        <v>0</v>
      </c>
    </row>
    <row r="33" spans="2:16" x14ac:dyDescent="0.3">
      <c r="B33" s="29" t="s">
        <v>72</v>
      </c>
      <c r="C33" s="1058">
        <v>59</v>
      </c>
      <c r="D33" s="1062" t="s">
        <v>251</v>
      </c>
      <c r="E33" s="1063" t="s">
        <v>237</v>
      </c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7">
        <f t="shared" si="0"/>
        <v>0</v>
      </c>
    </row>
    <row r="34" spans="2:16" x14ac:dyDescent="0.3">
      <c r="B34" s="29" t="s">
        <v>73</v>
      </c>
      <c r="C34" s="1058">
        <v>60</v>
      </c>
      <c r="D34" s="1062" t="s">
        <v>252</v>
      </c>
      <c r="E34" s="1063" t="s">
        <v>237</v>
      </c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7">
        <f t="shared" si="0"/>
        <v>0</v>
      </c>
    </row>
    <row r="35" spans="2:16" x14ac:dyDescent="0.3">
      <c r="B35" s="29" t="s">
        <v>74</v>
      </c>
      <c r="C35" s="1058">
        <v>61</v>
      </c>
      <c r="D35" s="1062" t="s">
        <v>253</v>
      </c>
      <c r="E35" s="1063" t="s">
        <v>237</v>
      </c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7">
        <f t="shared" si="0"/>
        <v>0</v>
      </c>
    </row>
    <row r="36" spans="2:16" x14ac:dyDescent="0.3">
      <c r="B36" s="29" t="s">
        <v>75</v>
      </c>
      <c r="C36" s="1058">
        <v>62</v>
      </c>
      <c r="D36" s="1062" t="s">
        <v>254</v>
      </c>
      <c r="E36" s="1063" t="s">
        <v>237</v>
      </c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7">
        <f t="shared" si="0"/>
        <v>0</v>
      </c>
    </row>
    <row r="37" spans="2:16" x14ac:dyDescent="0.3">
      <c r="B37" s="29" t="s">
        <v>76</v>
      </c>
      <c r="C37" s="1058">
        <v>63</v>
      </c>
      <c r="D37" s="1062" t="s">
        <v>255</v>
      </c>
      <c r="E37" s="1063" t="s">
        <v>237</v>
      </c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7">
        <f t="shared" si="0"/>
        <v>0</v>
      </c>
    </row>
    <row r="38" spans="2:16" x14ac:dyDescent="0.3">
      <c r="B38" s="29" t="s">
        <v>77</v>
      </c>
      <c r="C38" s="1058">
        <v>64</v>
      </c>
      <c r="D38" s="1062" t="s">
        <v>256</v>
      </c>
      <c r="E38" s="1063" t="s">
        <v>237</v>
      </c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7">
        <f t="shared" si="0"/>
        <v>0</v>
      </c>
    </row>
    <row r="39" spans="2:16" x14ac:dyDescent="0.3">
      <c r="B39" s="29" t="s">
        <v>78</v>
      </c>
      <c r="C39" s="1058">
        <v>65</v>
      </c>
      <c r="D39" s="1062" t="s">
        <v>279</v>
      </c>
      <c r="E39" s="1063" t="s">
        <v>237</v>
      </c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7">
        <f t="shared" si="0"/>
        <v>0</v>
      </c>
    </row>
    <row r="40" spans="2:16" x14ac:dyDescent="0.3">
      <c r="B40" s="29" t="s">
        <v>257</v>
      </c>
      <c r="C40" s="1058">
        <v>66</v>
      </c>
      <c r="D40" s="1062" t="s">
        <v>280</v>
      </c>
      <c r="E40" s="1063" t="s">
        <v>237</v>
      </c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7">
        <f t="shared" si="0"/>
        <v>0</v>
      </c>
    </row>
    <row r="41" spans="2:16" x14ac:dyDescent="0.3">
      <c r="B41" s="29" t="s">
        <v>258</v>
      </c>
      <c r="C41" s="1058">
        <v>67</v>
      </c>
      <c r="D41" s="1062"/>
      <c r="E41" s="1063" t="s">
        <v>237</v>
      </c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7">
        <f t="shared" si="0"/>
        <v>0</v>
      </c>
    </row>
    <row r="42" spans="2:16" x14ac:dyDescent="0.3">
      <c r="B42" s="29" t="s">
        <v>259</v>
      </c>
      <c r="C42" s="1058">
        <v>68</v>
      </c>
      <c r="D42" s="1062"/>
      <c r="E42" s="1063" t="s">
        <v>237</v>
      </c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7">
        <f t="shared" si="0"/>
        <v>0</v>
      </c>
    </row>
    <row r="43" spans="2:16" x14ac:dyDescent="0.3">
      <c r="B43" s="29" t="s">
        <v>260</v>
      </c>
      <c r="C43" s="1058">
        <v>69</v>
      </c>
      <c r="D43" s="1062"/>
      <c r="E43" s="1063" t="s">
        <v>237</v>
      </c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7">
        <f t="shared" si="0"/>
        <v>0</v>
      </c>
    </row>
    <row r="44" spans="2:16" x14ac:dyDescent="0.3">
      <c r="B44" s="29" t="s">
        <v>261</v>
      </c>
      <c r="C44" s="1058">
        <v>70</v>
      </c>
      <c r="D44" s="1062"/>
      <c r="E44" s="1063" t="s">
        <v>237</v>
      </c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7">
        <f t="shared" si="0"/>
        <v>0</v>
      </c>
    </row>
    <row r="45" spans="2:16" x14ac:dyDescent="0.3">
      <c r="B45" s="29" t="s">
        <v>262</v>
      </c>
      <c r="C45" s="1058">
        <v>71</v>
      </c>
      <c r="D45" s="1062"/>
      <c r="E45" s="1063" t="s">
        <v>237</v>
      </c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8">
        <f t="shared" si="0"/>
        <v>0</v>
      </c>
    </row>
    <row r="46" spans="2:16" ht="18.75" customHeight="1" x14ac:dyDescent="0.3">
      <c r="B46" s="82" t="s">
        <v>79</v>
      </c>
      <c r="C46" s="82">
        <v>81</v>
      </c>
      <c r="D46" s="89" t="s">
        <v>1165</v>
      </c>
      <c r="E46" s="1219" t="s">
        <v>236</v>
      </c>
      <c r="F46" s="83"/>
      <c r="G46" s="83"/>
      <c r="H46" s="83"/>
      <c r="I46" s="83"/>
      <c r="J46" s="83"/>
      <c r="K46" s="83"/>
      <c r="L46" s="83"/>
      <c r="M46" s="83"/>
      <c r="N46" s="83"/>
      <c r="O46" s="83"/>
    </row>
    <row r="47" spans="2:16" x14ac:dyDescent="0.3">
      <c r="B47" s="82"/>
      <c r="C47" s="82"/>
      <c r="D47" s="82"/>
      <c r="E47" s="1219"/>
      <c r="F47" s="84"/>
      <c r="G47" s="84"/>
      <c r="H47" s="91"/>
      <c r="I47" s="91"/>
      <c r="J47" s="91"/>
      <c r="K47" s="84"/>
      <c r="L47" s="84"/>
      <c r="M47" s="84"/>
      <c r="N47" s="84"/>
      <c r="O47" s="84"/>
    </row>
    <row r="48" spans="2:16" ht="24" customHeight="1" x14ac:dyDescent="0.3">
      <c r="B48" s="7" t="s">
        <v>81</v>
      </c>
      <c r="C48" s="7"/>
      <c r="D48" s="1215" t="s">
        <v>1158</v>
      </c>
      <c r="E48" s="1215"/>
      <c r="F48" s="97"/>
      <c r="G48" s="97"/>
      <c r="H48" s="98"/>
      <c r="I48" s="98"/>
      <c r="J48" s="98"/>
      <c r="K48" s="97"/>
      <c r="L48" s="97"/>
      <c r="M48" s="97"/>
      <c r="N48" s="97"/>
      <c r="O48" s="97"/>
    </row>
    <row r="49" spans="2:16" x14ac:dyDescent="0.3">
      <c r="B49" s="10"/>
      <c r="C49" s="10"/>
      <c r="D49" s="10"/>
      <c r="E49" s="48"/>
    </row>
    <row r="50" spans="2:16" x14ac:dyDescent="0.3">
      <c r="B50" s="2" t="s">
        <v>83</v>
      </c>
      <c r="C50" s="2">
        <v>83</v>
      </c>
      <c r="D50" s="1216" t="s">
        <v>1160</v>
      </c>
      <c r="E50" s="1217"/>
    </row>
    <row r="51" spans="2:16" x14ac:dyDescent="0.3">
      <c r="D51" s="10"/>
      <c r="E51" s="49"/>
    </row>
    <row r="52" spans="2:16" x14ac:dyDescent="0.3">
      <c r="B52" s="29" t="s">
        <v>84</v>
      </c>
      <c r="C52" s="1058">
        <v>84</v>
      </c>
      <c r="D52" s="1062" t="s">
        <v>653</v>
      </c>
      <c r="E52" s="1063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6">
        <f>SUM(F52:O52)</f>
        <v>0</v>
      </c>
    </row>
    <row r="53" spans="2:16" x14ac:dyDescent="0.3">
      <c r="B53" s="29" t="s">
        <v>85</v>
      </c>
      <c r="C53" s="1058">
        <v>85</v>
      </c>
      <c r="D53" s="1062" t="s">
        <v>1159</v>
      </c>
      <c r="E53" s="1063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7">
        <f>SUM(F53:O53)</f>
        <v>0</v>
      </c>
    </row>
    <row r="54" spans="2:16" x14ac:dyDescent="0.3">
      <c r="B54" s="29" t="s">
        <v>86</v>
      </c>
      <c r="C54" s="1058">
        <v>86</v>
      </c>
      <c r="D54" s="1062" t="s">
        <v>1161</v>
      </c>
      <c r="E54" s="1063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8">
        <f>SUM(F54:O54)</f>
        <v>0</v>
      </c>
    </row>
    <row r="55" spans="2:16" x14ac:dyDescent="0.3">
      <c r="B55" s="29" t="s">
        <v>686</v>
      </c>
      <c r="C55" s="1058">
        <v>87</v>
      </c>
      <c r="D55" s="1062" t="s">
        <v>1162</v>
      </c>
      <c r="E55" s="1063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8">
        <f>SUM(F55:O55)</f>
        <v>0</v>
      </c>
    </row>
    <row r="56" spans="2:16" x14ac:dyDescent="0.3"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6" ht="26.25" customHeight="1" x14ac:dyDescent="0.3">
      <c r="B57" s="7" t="s">
        <v>87</v>
      </c>
      <c r="C57" s="7">
        <v>110</v>
      </c>
      <c r="D57" s="1218" t="s">
        <v>1163</v>
      </c>
      <c r="E57" s="1218"/>
      <c r="F57" s="97"/>
      <c r="G57" s="97"/>
      <c r="H57" s="98"/>
      <c r="I57" s="98"/>
      <c r="J57" s="98"/>
      <c r="K57" s="97"/>
      <c r="L57" s="97"/>
      <c r="M57" s="97"/>
      <c r="N57" s="97"/>
      <c r="O57" s="97"/>
    </row>
    <row r="59" spans="2:16" x14ac:dyDescent="0.3">
      <c r="B59" s="29" t="s">
        <v>88</v>
      </c>
      <c r="C59" s="1058">
        <v>111</v>
      </c>
      <c r="D59" s="1064" t="s">
        <v>1000</v>
      </c>
      <c r="E59" s="1063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6">
        <f>SUM(F59:O59)</f>
        <v>0</v>
      </c>
    </row>
    <row r="60" spans="2:16" x14ac:dyDescent="0.3">
      <c r="B60" s="29" t="s">
        <v>89</v>
      </c>
      <c r="C60" s="1058">
        <v>112</v>
      </c>
      <c r="D60" s="1064" t="s">
        <v>289</v>
      </c>
      <c r="E60" s="1063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7">
        <f t="shared" ref="P60:P76" si="1">SUM(F60:O60)</f>
        <v>0</v>
      </c>
    </row>
    <row r="61" spans="2:16" x14ac:dyDescent="0.3">
      <c r="B61" s="29" t="s">
        <v>90</v>
      </c>
      <c r="C61" s="1058">
        <v>113</v>
      </c>
      <c r="D61" s="1064" t="s">
        <v>1164</v>
      </c>
      <c r="E61" s="1063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7">
        <f t="shared" si="1"/>
        <v>0</v>
      </c>
    </row>
    <row r="62" spans="2:16" x14ac:dyDescent="0.3">
      <c r="B62" s="29" t="s">
        <v>91</v>
      </c>
      <c r="C62" s="1058">
        <v>114</v>
      </c>
      <c r="D62" s="1064"/>
      <c r="E62" s="1063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7">
        <f t="shared" si="1"/>
        <v>0</v>
      </c>
    </row>
    <row r="63" spans="2:16" x14ac:dyDescent="0.3">
      <c r="B63" s="29" t="s">
        <v>92</v>
      </c>
      <c r="C63" s="1058">
        <v>115</v>
      </c>
      <c r="D63" s="1065"/>
      <c r="E63" s="1063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7">
        <f t="shared" si="1"/>
        <v>0</v>
      </c>
    </row>
    <row r="64" spans="2:16" x14ac:dyDescent="0.3">
      <c r="B64" s="29" t="s">
        <v>93</v>
      </c>
      <c r="C64" s="1058">
        <v>116</v>
      </c>
      <c r="D64" s="1065"/>
      <c r="E64" s="1063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7">
        <f t="shared" si="1"/>
        <v>0</v>
      </c>
    </row>
    <row r="65" spans="2:16" x14ac:dyDescent="0.3">
      <c r="B65" s="29" t="s">
        <v>94</v>
      </c>
      <c r="C65" s="1058">
        <v>117</v>
      </c>
      <c r="D65" s="1065"/>
      <c r="E65" s="1063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7">
        <f t="shared" si="1"/>
        <v>0</v>
      </c>
    </row>
    <row r="66" spans="2:16" x14ac:dyDescent="0.3">
      <c r="B66" s="29" t="s">
        <v>95</v>
      </c>
      <c r="C66" s="1058">
        <v>118</v>
      </c>
      <c r="D66" s="1065"/>
      <c r="E66" s="1063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7">
        <f t="shared" si="1"/>
        <v>0</v>
      </c>
    </row>
    <row r="67" spans="2:16" x14ac:dyDescent="0.3">
      <c r="B67" s="29" t="s">
        <v>96</v>
      </c>
      <c r="C67" s="1058">
        <v>119</v>
      </c>
      <c r="D67" s="1065"/>
      <c r="E67" s="1063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7">
        <f t="shared" si="1"/>
        <v>0</v>
      </c>
    </row>
    <row r="68" spans="2:16" ht="16.5" customHeight="1" x14ac:dyDescent="0.3">
      <c r="B68" s="29" t="s">
        <v>97</v>
      </c>
      <c r="C68" s="1058">
        <v>120</v>
      </c>
      <c r="D68" s="1066"/>
      <c r="E68" s="1063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7">
        <f t="shared" si="1"/>
        <v>0</v>
      </c>
    </row>
    <row r="69" spans="2:16" x14ac:dyDescent="0.3">
      <c r="B69" s="29" t="s">
        <v>98</v>
      </c>
      <c r="C69" s="1058">
        <v>121</v>
      </c>
      <c r="D69" s="1065"/>
      <c r="E69" s="1063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7">
        <f t="shared" si="1"/>
        <v>0</v>
      </c>
    </row>
    <row r="70" spans="2:16" x14ac:dyDescent="0.3">
      <c r="B70" s="29" t="s">
        <v>99</v>
      </c>
      <c r="C70" s="1058">
        <v>122</v>
      </c>
      <c r="D70" s="1067"/>
      <c r="E70" s="1063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7">
        <f t="shared" si="1"/>
        <v>0</v>
      </c>
    </row>
    <row r="71" spans="2:16" x14ac:dyDescent="0.3">
      <c r="B71" s="29" t="s">
        <v>100</v>
      </c>
      <c r="C71" s="1058">
        <v>123</v>
      </c>
      <c r="D71" s="1066"/>
      <c r="E71" s="1063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7">
        <f t="shared" si="1"/>
        <v>0</v>
      </c>
    </row>
    <row r="72" spans="2:16" x14ac:dyDescent="0.3">
      <c r="B72" s="29" t="s">
        <v>101</v>
      </c>
      <c r="C72" s="1058">
        <v>124</v>
      </c>
      <c r="D72" s="1067"/>
      <c r="E72" s="1063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7">
        <f t="shared" si="1"/>
        <v>0</v>
      </c>
    </row>
    <row r="73" spans="2:16" x14ac:dyDescent="0.3">
      <c r="B73" s="29" t="s">
        <v>102</v>
      </c>
      <c r="C73" s="1058">
        <v>125</v>
      </c>
      <c r="D73" s="1066"/>
      <c r="E73" s="1063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7">
        <f t="shared" si="1"/>
        <v>0</v>
      </c>
    </row>
    <row r="74" spans="2:16" x14ac:dyDescent="0.3">
      <c r="B74" s="29" t="s">
        <v>103</v>
      </c>
      <c r="C74" s="1058">
        <v>126</v>
      </c>
      <c r="D74" s="1066"/>
      <c r="E74" s="1063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7">
        <f t="shared" si="1"/>
        <v>0</v>
      </c>
    </row>
    <row r="75" spans="2:16" x14ac:dyDescent="0.3">
      <c r="B75" s="29" t="s">
        <v>104</v>
      </c>
      <c r="C75" s="1058">
        <v>127</v>
      </c>
      <c r="D75" s="1064"/>
      <c r="E75" s="1063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7">
        <f t="shared" si="1"/>
        <v>0</v>
      </c>
    </row>
    <row r="76" spans="2:16" x14ac:dyDescent="0.3">
      <c r="B76" s="29" t="s">
        <v>670</v>
      </c>
      <c r="C76" s="1058">
        <v>128</v>
      </c>
      <c r="D76" s="1064"/>
      <c r="E76" s="1063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7">
        <f t="shared" si="1"/>
        <v>0</v>
      </c>
    </row>
    <row r="77" spans="2:16" x14ac:dyDescent="0.3">
      <c r="B77" s="29" t="s">
        <v>979</v>
      </c>
      <c r="C77" s="1058">
        <v>129</v>
      </c>
      <c r="D77" s="1064"/>
      <c r="E77" s="1063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8">
        <f>SUM(F77:O77)</f>
        <v>0</v>
      </c>
    </row>
    <row r="78" spans="2:16" ht="21" customHeight="1" x14ac:dyDescent="0.3">
      <c r="B78" s="82" t="s">
        <v>105</v>
      </c>
      <c r="C78" s="82">
        <v>140</v>
      </c>
      <c r="D78" s="89" t="s">
        <v>1166</v>
      </c>
      <c r="E78" s="82"/>
      <c r="F78" s="83"/>
      <c r="G78" s="83"/>
      <c r="H78" s="83"/>
      <c r="I78" s="83"/>
      <c r="J78" s="83"/>
      <c r="K78" s="83"/>
      <c r="L78" s="83"/>
      <c r="M78" s="83"/>
      <c r="N78" s="83"/>
      <c r="O78" s="83"/>
    </row>
    <row r="79" spans="2:16" x14ac:dyDescent="0.3">
      <c r="B79" s="82"/>
      <c r="C79" s="82"/>
      <c r="D79" s="82"/>
      <c r="E79" s="82"/>
      <c r="F79" s="84"/>
      <c r="G79" s="84"/>
      <c r="H79" s="91"/>
      <c r="I79" s="91"/>
      <c r="J79" s="91"/>
      <c r="K79" s="84"/>
      <c r="L79" s="84"/>
      <c r="M79" s="84"/>
      <c r="N79" s="84"/>
      <c r="O79" s="84"/>
    </row>
    <row r="80" spans="2:16" x14ac:dyDescent="0.3">
      <c r="B80" s="10"/>
      <c r="C80" s="10"/>
      <c r="D80" s="10"/>
      <c r="E80" s="10"/>
    </row>
    <row r="81" spans="1:16" ht="26.25" customHeight="1" x14ac:dyDescent="0.3">
      <c r="B81" s="7" t="s">
        <v>107</v>
      </c>
      <c r="C81" s="7">
        <v>141</v>
      </c>
      <c r="D81" s="1218"/>
      <c r="E81" s="1218"/>
      <c r="F81" s="97"/>
      <c r="G81" s="97"/>
      <c r="H81" s="98"/>
      <c r="I81" s="98"/>
      <c r="J81" s="98"/>
      <c r="K81" s="97"/>
      <c r="L81" s="97"/>
      <c r="M81" s="97"/>
      <c r="N81" s="97"/>
      <c r="O81" s="97"/>
    </row>
    <row r="82" spans="1:16" s="2" customFormat="1" x14ac:dyDescent="0.3">
      <c r="A82" s="1"/>
      <c r="F82" s="1"/>
      <c r="G82" s="1"/>
      <c r="H82" s="9"/>
      <c r="I82" s="9"/>
      <c r="J82" s="9"/>
      <c r="K82" s="1"/>
      <c r="L82" s="1"/>
      <c r="M82" s="1"/>
      <c r="N82" s="1"/>
      <c r="O82" s="1"/>
      <c r="P82" s="131"/>
    </row>
    <row r="83" spans="1:16" s="2" customFormat="1" x14ac:dyDescent="0.3">
      <c r="A83" s="1"/>
      <c r="B83" s="2" t="s">
        <v>109</v>
      </c>
      <c r="D83" s="1216"/>
      <c r="E83" s="1217"/>
      <c r="F83" s="1"/>
      <c r="G83" s="1"/>
      <c r="H83" s="9"/>
      <c r="I83" s="9"/>
      <c r="J83" s="9"/>
      <c r="K83" s="1"/>
      <c r="L83" s="1"/>
      <c r="M83" s="1"/>
      <c r="N83" s="1"/>
      <c r="O83" s="1"/>
      <c r="P83" s="131"/>
    </row>
    <row r="84" spans="1:16" s="2" customFormat="1" x14ac:dyDescent="0.3">
      <c r="A84" s="1"/>
      <c r="D84" s="10"/>
      <c r="E84" s="10"/>
      <c r="F84" s="1"/>
      <c r="G84" s="1"/>
      <c r="H84" s="9"/>
      <c r="I84" s="9"/>
      <c r="J84" s="9"/>
      <c r="K84" s="1"/>
      <c r="L84" s="1"/>
      <c r="M84" s="1"/>
      <c r="N84" s="1"/>
      <c r="O84" s="1"/>
      <c r="P84" s="131"/>
    </row>
    <row r="85" spans="1:16" s="2" customFormat="1" x14ac:dyDescent="0.3">
      <c r="A85" s="1"/>
      <c r="B85" s="29" t="s">
        <v>110</v>
      </c>
      <c r="C85" s="1058">
        <v>143</v>
      </c>
      <c r="D85" s="1064"/>
      <c r="E85" s="1063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6">
        <f>SUM(F85:O85)</f>
        <v>0</v>
      </c>
    </row>
    <row r="86" spans="1:16" s="2" customFormat="1" x14ac:dyDescent="0.3">
      <c r="A86" s="1"/>
      <c r="B86" s="29" t="s">
        <v>111</v>
      </c>
      <c r="C86" s="1058">
        <v>144</v>
      </c>
      <c r="D86" s="1064"/>
      <c r="E86" s="1063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7">
        <f>SUM(F86:O86)</f>
        <v>0</v>
      </c>
    </row>
    <row r="87" spans="1:16" s="2" customFormat="1" x14ac:dyDescent="0.3">
      <c r="A87" s="1"/>
      <c r="B87" s="29" t="s">
        <v>112</v>
      </c>
      <c r="C87" s="1058">
        <v>145</v>
      </c>
      <c r="D87" s="1068"/>
      <c r="E87" s="1063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7">
        <f>SUM(F87:O87)</f>
        <v>0</v>
      </c>
    </row>
    <row r="88" spans="1:16" s="2" customFormat="1" x14ac:dyDescent="0.3">
      <c r="A88" s="1"/>
      <c r="B88" s="29" t="s">
        <v>113</v>
      </c>
      <c r="C88" s="1058">
        <v>146</v>
      </c>
      <c r="D88" s="1068"/>
      <c r="E88" s="1063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8">
        <f>SUM(F88:O88)</f>
        <v>0</v>
      </c>
    </row>
    <row r="89" spans="1:16" s="2" customFormat="1" x14ac:dyDescent="0.3">
      <c r="A89" s="1"/>
      <c r="D89" s="43"/>
      <c r="E89" s="79"/>
      <c r="F89" s="8"/>
      <c r="G89" s="8"/>
      <c r="H89" s="8"/>
      <c r="I89" s="8"/>
      <c r="J89" s="8"/>
      <c r="K89" s="8"/>
      <c r="L89" s="8"/>
      <c r="M89" s="8"/>
      <c r="N89" s="8"/>
      <c r="O89" s="8"/>
      <c r="P89" s="131"/>
    </row>
    <row r="90" spans="1:16" s="2" customFormat="1" x14ac:dyDescent="0.3">
      <c r="A90" s="1"/>
      <c r="D90" s="43"/>
      <c r="E90" s="93"/>
      <c r="F90" s="8"/>
      <c r="G90" s="8"/>
      <c r="H90" s="8"/>
      <c r="I90" s="8"/>
      <c r="J90" s="8"/>
      <c r="K90" s="8"/>
      <c r="L90" s="8"/>
      <c r="M90" s="8"/>
      <c r="N90" s="8"/>
      <c r="O90" s="8"/>
      <c r="P90" s="131"/>
    </row>
    <row r="91" spans="1:16" s="2" customFormat="1" x14ac:dyDescent="0.3">
      <c r="A91" s="1"/>
      <c r="B91" s="2" t="s">
        <v>114</v>
      </c>
      <c r="D91" s="1222"/>
      <c r="E91" s="1223"/>
      <c r="F91" s="1"/>
      <c r="G91" s="1"/>
      <c r="H91" s="9"/>
      <c r="I91" s="9"/>
      <c r="J91" s="9"/>
      <c r="K91" s="1"/>
      <c r="L91" s="1"/>
      <c r="M91" s="1"/>
      <c r="N91" s="1"/>
      <c r="O91" s="1"/>
      <c r="P91" s="131"/>
    </row>
    <row r="92" spans="1:16" s="2" customFormat="1" x14ac:dyDescent="0.3">
      <c r="A92" s="1"/>
      <c r="D92" s="71"/>
      <c r="E92" s="71"/>
      <c r="F92" s="1"/>
      <c r="G92" s="1"/>
      <c r="H92" s="9"/>
      <c r="I92" s="9"/>
      <c r="J92" s="9"/>
      <c r="K92" s="1"/>
      <c r="L92" s="1"/>
      <c r="M92" s="1"/>
      <c r="N92" s="1"/>
      <c r="O92" s="1"/>
      <c r="P92" s="131"/>
    </row>
    <row r="93" spans="1:16" s="2" customFormat="1" x14ac:dyDescent="0.3">
      <c r="A93" s="1"/>
      <c r="B93" s="29" t="s">
        <v>115</v>
      </c>
      <c r="C93" s="1058">
        <v>148</v>
      </c>
      <c r="D93" s="1064"/>
      <c r="E93" s="1063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6">
        <f>SUM(F93:O93)</f>
        <v>0</v>
      </c>
    </row>
    <row r="94" spans="1:16" s="2" customFormat="1" x14ac:dyDescent="0.3">
      <c r="A94" s="1"/>
      <c r="B94" s="29" t="s">
        <v>116</v>
      </c>
      <c r="C94" s="1058">
        <v>149</v>
      </c>
      <c r="D94" s="1064"/>
      <c r="E94" s="1063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7">
        <f t="shared" ref="P94:P106" si="2">SUM(F94:O94)</f>
        <v>0</v>
      </c>
    </row>
    <row r="95" spans="1:16" s="2" customFormat="1" x14ac:dyDescent="0.3">
      <c r="A95" s="1"/>
      <c r="B95" s="29" t="s">
        <v>117</v>
      </c>
      <c r="C95" s="1058">
        <v>150</v>
      </c>
      <c r="D95" s="1064"/>
      <c r="E95" s="1063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7">
        <f t="shared" si="2"/>
        <v>0</v>
      </c>
    </row>
    <row r="96" spans="1:16" s="2" customFormat="1" x14ac:dyDescent="0.3">
      <c r="A96" s="1"/>
      <c r="B96" s="29" t="s">
        <v>118</v>
      </c>
      <c r="C96" s="1058">
        <v>151</v>
      </c>
      <c r="D96" s="1064"/>
      <c r="E96" s="1063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7">
        <f t="shared" si="2"/>
        <v>0</v>
      </c>
    </row>
    <row r="97" spans="1:16" s="2" customFormat="1" x14ac:dyDescent="0.3">
      <c r="A97" s="1"/>
      <c r="B97" s="29" t="s">
        <v>119</v>
      </c>
      <c r="C97" s="1058">
        <v>152</v>
      </c>
      <c r="D97" s="1068"/>
      <c r="E97" s="1063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7">
        <f t="shared" si="2"/>
        <v>0</v>
      </c>
    </row>
    <row r="98" spans="1:16" s="2" customFormat="1" x14ac:dyDescent="0.3">
      <c r="A98" s="1"/>
      <c r="B98" s="29" t="s">
        <v>120</v>
      </c>
      <c r="C98" s="1058">
        <v>153</v>
      </c>
      <c r="D98" s="1068"/>
      <c r="E98" s="1063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7">
        <f t="shared" si="2"/>
        <v>0</v>
      </c>
    </row>
    <row r="99" spans="1:16" s="2" customFormat="1" x14ac:dyDescent="0.3">
      <c r="A99" s="1"/>
      <c r="B99" s="29" t="s">
        <v>121</v>
      </c>
      <c r="C99" s="1058">
        <v>154</v>
      </c>
      <c r="D99" s="1068"/>
      <c r="E99" s="1063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7">
        <f t="shared" si="2"/>
        <v>0</v>
      </c>
    </row>
    <row r="100" spans="1:16" s="2" customFormat="1" x14ac:dyDescent="0.3">
      <c r="A100" s="1"/>
      <c r="B100" s="29" t="s">
        <v>122</v>
      </c>
      <c r="C100" s="1058">
        <v>155</v>
      </c>
      <c r="D100" s="1068"/>
      <c r="E100" s="1063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7">
        <f t="shared" si="2"/>
        <v>0</v>
      </c>
    </row>
    <row r="101" spans="1:16" s="2" customFormat="1" x14ac:dyDescent="0.3">
      <c r="A101" s="1"/>
      <c r="B101" s="29" t="s">
        <v>123</v>
      </c>
      <c r="C101" s="1058">
        <v>156</v>
      </c>
      <c r="D101" s="1064"/>
      <c r="E101" s="1063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7">
        <f t="shared" si="2"/>
        <v>0</v>
      </c>
    </row>
    <row r="102" spans="1:16" x14ac:dyDescent="0.3">
      <c r="B102" s="29" t="s">
        <v>124</v>
      </c>
      <c r="C102" s="1058">
        <v>157</v>
      </c>
      <c r="D102" s="1062"/>
      <c r="E102" s="1063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7">
        <f t="shared" si="2"/>
        <v>0</v>
      </c>
    </row>
    <row r="103" spans="1:16" x14ac:dyDescent="0.3">
      <c r="B103" s="29" t="s">
        <v>125</v>
      </c>
      <c r="C103" s="1058">
        <v>158</v>
      </c>
      <c r="D103" s="1062"/>
      <c r="E103" s="1063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7">
        <f t="shared" si="2"/>
        <v>0</v>
      </c>
    </row>
    <row r="104" spans="1:16" x14ac:dyDescent="0.3">
      <c r="B104" s="29" t="s">
        <v>126</v>
      </c>
      <c r="C104" s="1058">
        <v>159</v>
      </c>
      <c r="D104" s="1058"/>
      <c r="E104" s="1063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7">
        <f t="shared" si="2"/>
        <v>0</v>
      </c>
    </row>
    <row r="105" spans="1:16" x14ac:dyDescent="0.3">
      <c r="B105" s="29" t="s">
        <v>127</v>
      </c>
      <c r="C105" s="1058">
        <v>160</v>
      </c>
      <c r="D105" s="1058"/>
      <c r="E105" s="1063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7">
        <f t="shared" si="2"/>
        <v>0</v>
      </c>
    </row>
    <row r="106" spans="1:16" x14ac:dyDescent="0.3">
      <c r="B106" s="29" t="s">
        <v>128</v>
      </c>
      <c r="C106" s="1058">
        <v>161</v>
      </c>
      <c r="D106" s="1058"/>
      <c r="E106" s="1063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8">
        <f t="shared" si="2"/>
        <v>0</v>
      </c>
    </row>
    <row r="107" spans="1:16" x14ac:dyDescent="0.3"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1:16" ht="24.75" customHeight="1" x14ac:dyDescent="0.3">
      <c r="B108" s="7" t="s">
        <v>129</v>
      </c>
      <c r="C108" s="7">
        <v>170</v>
      </c>
      <c r="D108" s="1218" t="s">
        <v>130</v>
      </c>
      <c r="E108" s="1218"/>
      <c r="F108" s="97"/>
      <c r="G108" s="97"/>
      <c r="H108" s="98"/>
      <c r="I108" s="98"/>
      <c r="J108" s="98"/>
      <c r="K108" s="97"/>
      <c r="L108" s="97"/>
      <c r="M108" s="97"/>
      <c r="N108" s="97"/>
      <c r="O108" s="97"/>
    </row>
    <row r="109" spans="1:16" ht="18" x14ac:dyDescent="0.3">
      <c r="B109" s="10"/>
      <c r="C109" s="10"/>
      <c r="D109" s="24"/>
      <c r="E109" s="24"/>
    </row>
    <row r="110" spans="1:16" x14ac:dyDescent="0.3">
      <c r="B110" s="14" t="s">
        <v>131</v>
      </c>
      <c r="C110" s="135">
        <v>171</v>
      </c>
      <c r="D110" s="135"/>
      <c r="E110" s="6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44">
        <f>SUM(F110:O110)</f>
        <v>0</v>
      </c>
    </row>
    <row r="111" spans="1:16" x14ac:dyDescent="0.3"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1:16" x14ac:dyDescent="0.3">
      <c r="B112" s="2" t="s">
        <v>132</v>
      </c>
      <c r="D112" s="1220"/>
      <c r="E112" s="1221"/>
    </row>
    <row r="113" spans="2:16" x14ac:dyDescent="0.3">
      <c r="D113" s="95"/>
      <c r="E113" s="95"/>
    </row>
    <row r="114" spans="2:16" x14ac:dyDescent="0.3">
      <c r="B114" s="14" t="s">
        <v>133</v>
      </c>
      <c r="C114" s="135">
        <v>173</v>
      </c>
      <c r="D114" s="141"/>
      <c r="E114" s="6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6">
        <f>SUM(F114:O114)</f>
        <v>0</v>
      </c>
    </row>
    <row r="115" spans="2:16" x14ac:dyDescent="0.3">
      <c r="B115" s="14" t="s">
        <v>134</v>
      </c>
      <c r="C115" s="135">
        <v>174</v>
      </c>
      <c r="D115" s="141"/>
      <c r="E115" s="6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8">
        <f>SUM(F115:O115)</f>
        <v>0</v>
      </c>
    </row>
    <row r="116" spans="2:16" x14ac:dyDescent="0.3">
      <c r="D116" s="42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6" x14ac:dyDescent="0.3">
      <c r="D117" s="42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6" x14ac:dyDescent="0.3">
      <c r="B118" s="2" t="s">
        <v>135</v>
      </c>
      <c r="D118" s="1220" t="s">
        <v>180</v>
      </c>
      <c r="E118" s="1221"/>
    </row>
    <row r="119" spans="2:16" x14ac:dyDescent="0.3">
      <c r="D119" s="95"/>
      <c r="E119" s="95"/>
    </row>
    <row r="120" spans="2:16" x14ac:dyDescent="0.3">
      <c r="B120" s="29" t="s">
        <v>136</v>
      </c>
      <c r="C120" s="1058">
        <v>176</v>
      </c>
      <c r="D120" s="1064" t="s">
        <v>1188</v>
      </c>
      <c r="E120" s="1063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6">
        <f>SUM(F120:O120)</f>
        <v>0</v>
      </c>
    </row>
    <row r="121" spans="2:16" x14ac:dyDescent="0.3">
      <c r="B121" s="29" t="s">
        <v>137</v>
      </c>
      <c r="C121" s="1058">
        <v>177</v>
      </c>
      <c r="D121" s="1064"/>
      <c r="E121" s="1063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7">
        <f t="shared" ref="P121:P134" si="3">SUM(F121:O121)</f>
        <v>0</v>
      </c>
    </row>
    <row r="122" spans="2:16" x14ac:dyDescent="0.3">
      <c r="B122" s="29" t="s">
        <v>138</v>
      </c>
      <c r="C122" s="1058">
        <v>178</v>
      </c>
      <c r="D122" s="1068"/>
      <c r="E122" s="1063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7">
        <f t="shared" si="3"/>
        <v>0</v>
      </c>
    </row>
    <row r="123" spans="2:16" x14ac:dyDescent="0.3">
      <c r="B123" s="29" t="s">
        <v>139</v>
      </c>
      <c r="C123" s="1058">
        <v>179</v>
      </c>
      <c r="D123" s="1068"/>
      <c r="E123" s="1063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7">
        <f t="shared" si="3"/>
        <v>0</v>
      </c>
    </row>
    <row r="124" spans="2:16" x14ac:dyDescent="0.3">
      <c r="B124" s="29" t="s">
        <v>140</v>
      </c>
      <c r="C124" s="1058">
        <v>180</v>
      </c>
      <c r="D124" s="1068"/>
      <c r="E124" s="1063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7">
        <f t="shared" si="3"/>
        <v>0</v>
      </c>
    </row>
    <row r="125" spans="2:16" x14ac:dyDescent="0.3">
      <c r="B125" s="29" t="s">
        <v>141</v>
      </c>
      <c r="C125" s="1058">
        <v>181</v>
      </c>
      <c r="D125" s="1068"/>
      <c r="E125" s="1063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7">
        <f t="shared" si="3"/>
        <v>0</v>
      </c>
    </row>
    <row r="126" spans="2:16" x14ac:dyDescent="0.3">
      <c r="B126" s="29" t="s">
        <v>142</v>
      </c>
      <c r="C126" s="1058">
        <v>182</v>
      </c>
      <c r="D126" s="1068"/>
      <c r="E126" s="1063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7">
        <f t="shared" si="3"/>
        <v>0</v>
      </c>
    </row>
    <row r="127" spans="2:16" x14ac:dyDescent="0.3">
      <c r="B127" s="29" t="s">
        <v>143</v>
      </c>
      <c r="C127" s="1058">
        <v>183</v>
      </c>
      <c r="D127" s="1064"/>
      <c r="E127" s="1063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7">
        <f t="shared" si="3"/>
        <v>0</v>
      </c>
    </row>
    <row r="128" spans="2:16" x14ac:dyDescent="0.3">
      <c r="B128" s="29" t="s">
        <v>144</v>
      </c>
      <c r="C128" s="1058">
        <v>184</v>
      </c>
      <c r="D128" s="1062"/>
      <c r="E128" s="1063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7">
        <f t="shared" si="3"/>
        <v>0</v>
      </c>
    </row>
    <row r="129" spans="1:20" x14ac:dyDescent="0.3">
      <c r="B129" s="29" t="s">
        <v>145</v>
      </c>
      <c r="C129" s="1058">
        <v>185</v>
      </c>
      <c r="D129" s="1058"/>
      <c r="E129" s="1063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7">
        <f t="shared" si="3"/>
        <v>0</v>
      </c>
    </row>
    <row r="130" spans="1:20" x14ac:dyDescent="0.3">
      <c r="B130" s="29" t="s">
        <v>146</v>
      </c>
      <c r="C130" s="1058">
        <v>186</v>
      </c>
      <c r="D130" s="1058"/>
      <c r="E130" s="1063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7">
        <f t="shared" si="3"/>
        <v>0</v>
      </c>
    </row>
    <row r="131" spans="1:20" x14ac:dyDescent="0.3">
      <c r="B131" s="29" t="s">
        <v>147</v>
      </c>
      <c r="C131" s="1058">
        <v>187</v>
      </c>
      <c r="D131" s="1058"/>
      <c r="E131" s="1063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7">
        <f t="shared" si="3"/>
        <v>0</v>
      </c>
    </row>
    <row r="132" spans="1:20" x14ac:dyDescent="0.3">
      <c r="B132" s="29" t="s">
        <v>148</v>
      </c>
      <c r="C132" s="1058">
        <v>188</v>
      </c>
      <c r="D132" s="1058"/>
      <c r="E132" s="1063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7">
        <f t="shared" si="3"/>
        <v>0</v>
      </c>
    </row>
    <row r="133" spans="1:20" x14ac:dyDescent="0.3">
      <c r="B133" s="29" t="s">
        <v>149</v>
      </c>
      <c r="C133" s="1058">
        <v>189</v>
      </c>
      <c r="D133" s="1058"/>
      <c r="E133" s="1063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7">
        <f t="shared" si="3"/>
        <v>0</v>
      </c>
    </row>
    <row r="134" spans="1:20" x14ac:dyDescent="0.3">
      <c r="B134" s="29" t="s">
        <v>150</v>
      </c>
      <c r="C134" s="1058">
        <v>190</v>
      </c>
      <c r="D134" s="1058"/>
      <c r="E134" s="1063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8">
        <f t="shared" si="3"/>
        <v>0</v>
      </c>
    </row>
    <row r="135" spans="1:20" ht="21" customHeight="1" x14ac:dyDescent="0.3">
      <c r="B135" s="82" t="s">
        <v>151</v>
      </c>
      <c r="C135" s="82">
        <v>200</v>
      </c>
      <c r="D135" s="89" t="s">
        <v>152</v>
      </c>
      <c r="E135" s="82"/>
      <c r="F135" s="83"/>
      <c r="G135" s="83"/>
      <c r="H135" s="83"/>
      <c r="I135" s="83"/>
      <c r="J135" s="83"/>
      <c r="K135" s="83"/>
      <c r="L135" s="83"/>
      <c r="M135" s="83"/>
      <c r="N135" s="83"/>
      <c r="O135" s="83"/>
    </row>
    <row r="136" spans="1:20" ht="11.25" customHeight="1" x14ac:dyDescent="0.3">
      <c r="B136" s="94"/>
      <c r="C136" s="94"/>
      <c r="D136" s="94"/>
      <c r="E136" s="94"/>
      <c r="F136" s="84"/>
      <c r="G136" s="84"/>
      <c r="H136" s="91"/>
      <c r="I136" s="91"/>
      <c r="J136" s="91"/>
      <c r="K136" s="84"/>
      <c r="L136" s="84"/>
      <c r="M136" s="84"/>
      <c r="N136" s="84"/>
      <c r="O136" s="84"/>
    </row>
    <row r="137" spans="1:20" ht="7.5" customHeight="1" x14ac:dyDescent="0.3"/>
    <row r="138" spans="1:20" ht="22.5" customHeight="1" x14ac:dyDescent="0.3">
      <c r="B138" s="7" t="s">
        <v>153</v>
      </c>
      <c r="C138" s="7">
        <v>201</v>
      </c>
      <c r="D138" s="60" t="s">
        <v>1157</v>
      </c>
      <c r="E138" s="7"/>
      <c r="F138" s="97"/>
      <c r="G138" s="97"/>
      <c r="H138" s="98"/>
      <c r="I138" s="98"/>
      <c r="J138" s="98"/>
      <c r="K138" s="97"/>
      <c r="L138" s="97"/>
      <c r="M138" s="97"/>
      <c r="N138" s="97"/>
      <c r="O138" s="97"/>
    </row>
    <row r="139" spans="1:20" ht="18" x14ac:dyDescent="0.3">
      <c r="B139" s="10"/>
      <c r="C139" s="10"/>
      <c r="D139" s="24"/>
      <c r="E139" s="10"/>
      <c r="H139" s="1"/>
      <c r="I139" s="1"/>
      <c r="J139" s="1"/>
    </row>
    <row r="140" spans="1:20" x14ac:dyDescent="0.3">
      <c r="B140" s="29" t="s">
        <v>155</v>
      </c>
      <c r="C140" s="1058">
        <v>202</v>
      </c>
      <c r="D140" s="1065" t="s">
        <v>314</v>
      </c>
      <c r="E140" s="1063" t="s">
        <v>237</v>
      </c>
      <c r="F140" s="132"/>
      <c r="G140" s="132"/>
      <c r="H140" s="132">
        <v>0.4</v>
      </c>
      <c r="I140" s="132">
        <v>0.1</v>
      </c>
      <c r="J140" s="132">
        <v>0.4</v>
      </c>
      <c r="K140" s="132">
        <v>0.1</v>
      </c>
      <c r="L140" s="132"/>
      <c r="M140" s="132"/>
      <c r="N140" s="132"/>
      <c r="O140" s="132"/>
      <c r="P140" s="136">
        <f t="shared" ref="P140:P159" si="4">SUM(F140:O140)</f>
        <v>1</v>
      </c>
      <c r="R140" s="132"/>
      <c r="S140" s="986"/>
      <c r="T140" s="1033">
        <f>P140+R140+S140</f>
        <v>1</v>
      </c>
    </row>
    <row r="141" spans="1:20" s="2" customFormat="1" x14ac:dyDescent="0.3">
      <c r="A141" s="1"/>
      <c r="B141" s="29" t="s">
        <v>156</v>
      </c>
      <c r="C141" s="1058">
        <v>203</v>
      </c>
      <c r="D141" s="1065" t="s">
        <v>1139</v>
      </c>
      <c r="E141" s="1063" t="s">
        <v>237</v>
      </c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7">
        <f t="shared" si="4"/>
        <v>0</v>
      </c>
      <c r="R141" s="986"/>
      <c r="S141" s="986"/>
      <c r="T141" s="1033">
        <f t="shared" ref="T141:T159" si="5">P141+R141+S141</f>
        <v>0</v>
      </c>
    </row>
    <row r="142" spans="1:20" s="2" customFormat="1" x14ac:dyDescent="0.3">
      <c r="A142" s="1"/>
      <c r="B142" s="29" t="s">
        <v>157</v>
      </c>
      <c r="C142" s="1058">
        <v>204</v>
      </c>
      <c r="D142" s="1065" t="s">
        <v>1140</v>
      </c>
      <c r="E142" s="1063" t="s">
        <v>237</v>
      </c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7">
        <f t="shared" si="4"/>
        <v>0</v>
      </c>
      <c r="R142" s="986"/>
      <c r="S142" s="986"/>
      <c r="T142" s="1033">
        <f t="shared" si="5"/>
        <v>0</v>
      </c>
    </row>
    <row r="143" spans="1:20" s="2" customFormat="1" x14ac:dyDescent="0.3">
      <c r="A143" s="1"/>
      <c r="B143" s="29" t="s">
        <v>158</v>
      </c>
      <c r="C143" s="1058">
        <v>205</v>
      </c>
      <c r="D143" s="1065" t="s">
        <v>1141</v>
      </c>
      <c r="E143" s="1063" t="s">
        <v>237</v>
      </c>
      <c r="F143" s="132">
        <v>0</v>
      </c>
      <c r="G143" s="132">
        <v>0.05</v>
      </c>
      <c r="H143" s="132">
        <v>0.1</v>
      </c>
      <c r="I143" s="132">
        <v>0</v>
      </c>
      <c r="J143" s="132">
        <v>0.2</v>
      </c>
      <c r="K143" s="132">
        <v>0.1</v>
      </c>
      <c r="L143" s="132">
        <v>0.15</v>
      </c>
      <c r="M143" s="132">
        <v>0.1</v>
      </c>
      <c r="N143" s="1034">
        <v>0.1</v>
      </c>
      <c r="O143" s="1034">
        <v>0.2</v>
      </c>
      <c r="P143" s="137">
        <f t="shared" si="4"/>
        <v>1</v>
      </c>
      <c r="R143" s="986"/>
      <c r="S143" s="986"/>
      <c r="T143" s="1033">
        <f t="shared" si="5"/>
        <v>1</v>
      </c>
    </row>
    <row r="144" spans="1:20" s="2" customFormat="1" x14ac:dyDescent="0.3">
      <c r="A144" s="1"/>
      <c r="B144" s="29" t="s">
        <v>159</v>
      </c>
      <c r="C144" s="1058">
        <v>206</v>
      </c>
      <c r="D144" s="1065" t="s">
        <v>1167</v>
      </c>
      <c r="E144" s="1063" t="s">
        <v>237</v>
      </c>
      <c r="F144" s="132">
        <v>0.05</v>
      </c>
      <c r="G144" s="132">
        <v>0.25</v>
      </c>
      <c r="H144" s="132">
        <v>0.05</v>
      </c>
      <c r="I144" s="132">
        <v>0.1</v>
      </c>
      <c r="J144" s="132">
        <v>0.27</v>
      </c>
      <c r="K144" s="132">
        <v>0.08</v>
      </c>
      <c r="L144" s="132">
        <v>0</v>
      </c>
      <c r="M144" s="132">
        <v>0.1</v>
      </c>
      <c r="N144" s="1034">
        <v>0.05</v>
      </c>
      <c r="O144" s="1034">
        <v>0.05</v>
      </c>
      <c r="P144" s="137">
        <f t="shared" si="4"/>
        <v>1</v>
      </c>
      <c r="R144" s="986"/>
      <c r="S144" s="986"/>
      <c r="T144" s="1033">
        <f t="shared" si="5"/>
        <v>1</v>
      </c>
    </row>
    <row r="145" spans="1:20" s="2" customFormat="1" x14ac:dyDescent="0.3">
      <c r="A145" s="1"/>
      <c r="B145" s="29" t="s">
        <v>160</v>
      </c>
      <c r="C145" s="1058">
        <v>207</v>
      </c>
      <c r="D145" s="1065" t="s">
        <v>1142</v>
      </c>
      <c r="E145" s="1063" t="s">
        <v>237</v>
      </c>
      <c r="F145" s="132"/>
      <c r="G145" s="132"/>
      <c r="H145" s="132"/>
      <c r="I145" s="132"/>
      <c r="J145" s="132"/>
      <c r="K145" s="132"/>
      <c r="L145" s="132"/>
      <c r="M145" s="132"/>
      <c r="N145" s="1034"/>
      <c r="O145" s="1034"/>
      <c r="P145" s="137">
        <f t="shared" si="4"/>
        <v>0</v>
      </c>
      <c r="R145" s="986"/>
      <c r="S145" s="986"/>
      <c r="T145" s="1033">
        <f t="shared" si="5"/>
        <v>0</v>
      </c>
    </row>
    <row r="146" spans="1:20" s="2" customFormat="1" x14ac:dyDescent="0.3">
      <c r="A146" s="1"/>
      <c r="B146" s="29" t="s">
        <v>161</v>
      </c>
      <c r="C146" s="1058">
        <v>208</v>
      </c>
      <c r="D146" s="1065" t="s">
        <v>1143</v>
      </c>
      <c r="E146" s="1063" t="s">
        <v>237</v>
      </c>
      <c r="F146" s="132">
        <v>0</v>
      </c>
      <c r="G146" s="132">
        <v>0.05</v>
      </c>
      <c r="H146" s="132">
        <v>0</v>
      </c>
      <c r="I146" s="132">
        <v>0</v>
      </c>
      <c r="J146" s="132">
        <v>0</v>
      </c>
      <c r="K146" s="132">
        <v>0</v>
      </c>
      <c r="L146" s="132">
        <v>0.33</v>
      </c>
      <c r="M146" s="132">
        <v>0.12</v>
      </c>
      <c r="N146" s="1034">
        <v>0.35</v>
      </c>
      <c r="O146" s="1034">
        <v>0.15</v>
      </c>
      <c r="P146" s="137">
        <f t="shared" si="4"/>
        <v>1</v>
      </c>
      <c r="R146" s="986"/>
      <c r="S146" s="986"/>
      <c r="T146" s="1033">
        <f t="shared" si="5"/>
        <v>1</v>
      </c>
    </row>
    <row r="147" spans="1:20" s="2" customFormat="1" x14ac:dyDescent="0.3">
      <c r="A147" s="1"/>
      <c r="B147" s="29" t="s">
        <v>162</v>
      </c>
      <c r="C147" s="1058">
        <v>209</v>
      </c>
      <c r="D147" s="1065" t="s">
        <v>1144</v>
      </c>
      <c r="E147" s="1063" t="s">
        <v>237</v>
      </c>
      <c r="F147" s="132">
        <v>0.13</v>
      </c>
      <c r="G147" s="132">
        <v>0.18</v>
      </c>
      <c r="H147" s="132">
        <v>0.02</v>
      </c>
      <c r="I147" s="132">
        <v>0.08</v>
      </c>
      <c r="J147" s="132">
        <v>0.33</v>
      </c>
      <c r="K147" s="132">
        <v>0.1</v>
      </c>
      <c r="L147" s="132">
        <v>0.08</v>
      </c>
      <c r="M147" s="132">
        <v>0.08</v>
      </c>
      <c r="N147" s="1034">
        <v>0</v>
      </c>
      <c r="O147" s="1034">
        <v>0</v>
      </c>
      <c r="P147" s="137">
        <f t="shared" si="4"/>
        <v>0.99999999999999989</v>
      </c>
      <c r="R147" s="986"/>
      <c r="S147" s="986"/>
      <c r="T147" s="1033">
        <f t="shared" si="5"/>
        <v>0.99999999999999989</v>
      </c>
    </row>
    <row r="148" spans="1:20" s="2" customFormat="1" x14ac:dyDescent="0.3">
      <c r="A148" s="1"/>
      <c r="B148" s="29" t="s">
        <v>163</v>
      </c>
      <c r="C148" s="1058">
        <v>210</v>
      </c>
      <c r="D148" s="1065" t="s">
        <v>1168</v>
      </c>
      <c r="E148" s="1063" t="s">
        <v>237</v>
      </c>
      <c r="F148" s="132">
        <v>0.8</v>
      </c>
      <c r="G148" s="132"/>
      <c r="H148" s="132"/>
      <c r="I148" s="132">
        <v>0.05</v>
      </c>
      <c r="J148" s="132"/>
      <c r="K148" s="132">
        <v>0.05</v>
      </c>
      <c r="L148" s="132"/>
      <c r="M148" s="132">
        <v>0.05</v>
      </c>
      <c r="N148" s="1034"/>
      <c r="O148" s="1034">
        <v>0.05</v>
      </c>
      <c r="P148" s="137">
        <f t="shared" si="4"/>
        <v>1.0000000000000002</v>
      </c>
      <c r="R148" s="986"/>
      <c r="S148" s="986"/>
      <c r="T148" s="1033">
        <f t="shared" si="5"/>
        <v>1.0000000000000002</v>
      </c>
    </row>
    <row r="149" spans="1:20" s="2" customFormat="1" x14ac:dyDescent="0.3">
      <c r="A149" s="1"/>
      <c r="B149" s="29" t="s">
        <v>164</v>
      </c>
      <c r="C149" s="1058">
        <v>211</v>
      </c>
      <c r="D149" s="1065" t="s">
        <v>1169</v>
      </c>
      <c r="E149" s="1063" t="s">
        <v>237</v>
      </c>
      <c r="F149" s="132"/>
      <c r="G149" s="132">
        <v>0.2</v>
      </c>
      <c r="H149" s="132"/>
      <c r="I149" s="132"/>
      <c r="J149" s="132"/>
      <c r="K149" s="132">
        <v>0.11</v>
      </c>
      <c r="L149" s="132">
        <v>0.21</v>
      </c>
      <c r="M149" s="132">
        <v>0.16</v>
      </c>
      <c r="N149" s="1034">
        <v>0.19</v>
      </c>
      <c r="O149" s="1034">
        <v>0.13</v>
      </c>
      <c r="P149" s="137">
        <f t="shared" si="4"/>
        <v>1</v>
      </c>
      <c r="R149" s="986"/>
      <c r="S149" s="986"/>
      <c r="T149" s="1033">
        <f t="shared" si="5"/>
        <v>1</v>
      </c>
    </row>
    <row r="150" spans="1:20" s="2" customFormat="1" x14ac:dyDescent="0.3">
      <c r="A150" s="1"/>
      <c r="B150" s="29" t="s">
        <v>165</v>
      </c>
      <c r="C150" s="1058">
        <v>212</v>
      </c>
      <c r="D150" s="1062" t="s">
        <v>192</v>
      </c>
      <c r="E150" s="1063" t="s">
        <v>237</v>
      </c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7">
        <f t="shared" si="4"/>
        <v>0</v>
      </c>
      <c r="R150" s="986"/>
      <c r="S150" s="986"/>
      <c r="T150" s="1033">
        <f t="shared" si="5"/>
        <v>0</v>
      </c>
    </row>
    <row r="151" spans="1:20" s="2" customFormat="1" x14ac:dyDescent="0.3">
      <c r="A151" s="1"/>
      <c r="B151" s="29" t="s">
        <v>166</v>
      </c>
      <c r="C151" s="1058">
        <v>213</v>
      </c>
      <c r="D151" s="1062" t="s">
        <v>1170</v>
      </c>
      <c r="E151" s="1063" t="s">
        <v>237</v>
      </c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7">
        <f t="shared" si="4"/>
        <v>0</v>
      </c>
      <c r="R151" s="986"/>
      <c r="S151" s="986"/>
      <c r="T151" s="1033">
        <f t="shared" si="5"/>
        <v>0</v>
      </c>
    </row>
    <row r="152" spans="1:20" s="2" customFormat="1" x14ac:dyDescent="0.3">
      <c r="A152" s="1"/>
      <c r="B152" s="29" t="s">
        <v>167</v>
      </c>
      <c r="C152" s="1058">
        <v>214</v>
      </c>
      <c r="D152" s="1058"/>
      <c r="E152" s="1063" t="s">
        <v>237</v>
      </c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7">
        <f t="shared" si="4"/>
        <v>0</v>
      </c>
      <c r="R152" s="986"/>
      <c r="S152" s="986"/>
      <c r="T152" s="1033">
        <f t="shared" si="5"/>
        <v>0</v>
      </c>
    </row>
    <row r="153" spans="1:20" s="2" customFormat="1" x14ac:dyDescent="0.3">
      <c r="A153" s="1"/>
      <c r="B153" s="29" t="s">
        <v>168</v>
      </c>
      <c r="C153" s="1058">
        <v>215</v>
      </c>
      <c r="D153" s="1058"/>
      <c r="E153" s="1063" t="s">
        <v>237</v>
      </c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7">
        <f t="shared" si="4"/>
        <v>0</v>
      </c>
      <c r="R153" s="986"/>
      <c r="S153" s="986"/>
      <c r="T153" s="1033">
        <f t="shared" si="5"/>
        <v>0</v>
      </c>
    </row>
    <row r="154" spans="1:20" s="2" customFormat="1" x14ac:dyDescent="0.3">
      <c r="A154" s="1"/>
      <c r="B154" s="29" t="s">
        <v>169</v>
      </c>
      <c r="C154" s="1058">
        <v>216</v>
      </c>
      <c r="D154" s="1058"/>
      <c r="E154" s="1063" t="s">
        <v>237</v>
      </c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7">
        <f t="shared" si="4"/>
        <v>0</v>
      </c>
      <c r="R154" s="986"/>
      <c r="S154" s="986"/>
      <c r="T154" s="1033">
        <f t="shared" si="5"/>
        <v>0</v>
      </c>
    </row>
    <row r="155" spans="1:20" s="2" customFormat="1" x14ac:dyDescent="0.3">
      <c r="A155" s="1"/>
      <c r="B155" s="29" t="s">
        <v>170</v>
      </c>
      <c r="C155" s="1058">
        <v>217</v>
      </c>
      <c r="D155" s="1058"/>
      <c r="E155" s="1063" t="s">
        <v>237</v>
      </c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7">
        <f t="shared" si="4"/>
        <v>0</v>
      </c>
      <c r="R155" s="986"/>
      <c r="S155" s="986"/>
      <c r="T155" s="1033">
        <f t="shared" si="5"/>
        <v>0</v>
      </c>
    </row>
    <row r="156" spans="1:20" s="2" customFormat="1" x14ac:dyDescent="0.3">
      <c r="A156" s="1"/>
      <c r="B156" s="29" t="s">
        <v>171</v>
      </c>
      <c r="C156" s="1058">
        <v>218</v>
      </c>
      <c r="D156" s="1058"/>
      <c r="E156" s="1063" t="s">
        <v>237</v>
      </c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7">
        <f t="shared" si="4"/>
        <v>0</v>
      </c>
      <c r="R156" s="986"/>
      <c r="S156" s="986"/>
      <c r="T156" s="1033">
        <f t="shared" si="5"/>
        <v>0</v>
      </c>
    </row>
    <row r="157" spans="1:20" x14ac:dyDescent="0.3">
      <c r="B157" s="29" t="s">
        <v>172</v>
      </c>
      <c r="C157" s="1058">
        <v>219</v>
      </c>
      <c r="D157" s="1058"/>
      <c r="E157" s="1063" t="s">
        <v>237</v>
      </c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7">
        <f t="shared" si="4"/>
        <v>0</v>
      </c>
      <c r="R157" s="986"/>
      <c r="S157" s="986"/>
      <c r="T157" s="1033">
        <f t="shared" si="5"/>
        <v>0</v>
      </c>
    </row>
    <row r="158" spans="1:20" x14ac:dyDescent="0.3">
      <c r="B158" s="29" t="s">
        <v>173</v>
      </c>
      <c r="C158" s="1058">
        <v>220</v>
      </c>
      <c r="D158" s="1058"/>
      <c r="E158" s="1063" t="s">
        <v>237</v>
      </c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7">
        <f t="shared" si="4"/>
        <v>0</v>
      </c>
      <c r="R158" s="986"/>
      <c r="S158" s="986"/>
      <c r="T158" s="1033">
        <f t="shared" si="5"/>
        <v>0</v>
      </c>
    </row>
    <row r="159" spans="1:20" x14ac:dyDescent="0.3">
      <c r="B159" s="29" t="s">
        <v>174</v>
      </c>
      <c r="C159" s="1058">
        <v>221</v>
      </c>
      <c r="D159" s="1058"/>
      <c r="E159" s="1063" t="s">
        <v>237</v>
      </c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8">
        <f t="shared" si="4"/>
        <v>0</v>
      </c>
      <c r="R159" s="986"/>
      <c r="S159" s="986"/>
      <c r="T159" s="1033">
        <f t="shared" si="5"/>
        <v>0</v>
      </c>
    </row>
    <row r="160" spans="1:20" x14ac:dyDescent="0.3">
      <c r="F160" s="8">
        <f>SUM(F140:F159)</f>
        <v>0.98</v>
      </c>
      <c r="G160" s="8">
        <f t="shared" ref="G160:O160" si="6">SUM(G140:G159)</f>
        <v>0.73</v>
      </c>
      <c r="H160" s="8">
        <f t="shared" si="6"/>
        <v>0.57000000000000006</v>
      </c>
      <c r="I160" s="8">
        <f t="shared" si="6"/>
        <v>0.33</v>
      </c>
      <c r="J160" s="8">
        <f t="shared" si="6"/>
        <v>1.2000000000000002</v>
      </c>
      <c r="K160" s="8">
        <f t="shared" si="6"/>
        <v>0.54</v>
      </c>
      <c r="L160" s="8">
        <f t="shared" si="6"/>
        <v>0.76999999999999991</v>
      </c>
      <c r="M160" s="8">
        <f t="shared" si="6"/>
        <v>0.61</v>
      </c>
      <c r="N160" s="8">
        <f t="shared" si="6"/>
        <v>0.69</v>
      </c>
      <c r="O160" s="8">
        <f t="shared" si="6"/>
        <v>0.58000000000000007</v>
      </c>
      <c r="P160" s="131">
        <f>SUM(F160:O160)</f>
        <v>7</v>
      </c>
    </row>
    <row r="161" spans="2:16" x14ac:dyDescent="0.3">
      <c r="F161" s="786">
        <f>F160/$P$160</f>
        <v>0.13999999999999999</v>
      </c>
      <c r="G161" s="786">
        <f t="shared" ref="G161:O161" si="7">G160/$P$160</f>
        <v>0.10428571428571429</v>
      </c>
      <c r="H161" s="786">
        <f t="shared" si="7"/>
        <v>8.1428571428571433E-2</v>
      </c>
      <c r="I161" s="786">
        <f t="shared" si="7"/>
        <v>4.7142857142857146E-2</v>
      </c>
      <c r="J161" s="786">
        <f t="shared" si="7"/>
        <v>0.17142857142857146</v>
      </c>
      <c r="K161" s="786">
        <f t="shared" si="7"/>
        <v>7.7142857142857152E-2</v>
      </c>
      <c r="L161" s="786">
        <f t="shared" si="7"/>
        <v>0.10999999999999999</v>
      </c>
      <c r="M161" s="786">
        <f t="shared" si="7"/>
        <v>8.7142857142857147E-2</v>
      </c>
      <c r="N161" s="786">
        <f t="shared" si="7"/>
        <v>9.857142857142856E-2</v>
      </c>
      <c r="O161" s="786">
        <f t="shared" si="7"/>
        <v>8.2857142857142865E-2</v>
      </c>
    </row>
    <row r="162" spans="2:16" ht="18" x14ac:dyDescent="0.3">
      <c r="B162" s="7" t="s">
        <v>175</v>
      </c>
      <c r="C162" s="7">
        <v>230</v>
      </c>
      <c r="D162" s="60" t="s">
        <v>176</v>
      </c>
      <c r="E162" s="7"/>
    </row>
    <row r="163" spans="2:16" ht="18" x14ac:dyDescent="0.3">
      <c r="B163" s="10"/>
      <c r="C163" s="10"/>
      <c r="D163" s="24"/>
      <c r="E163" s="10"/>
    </row>
    <row r="164" spans="2:16" x14ac:dyDescent="0.3">
      <c r="B164" s="29" t="s">
        <v>404</v>
      </c>
      <c r="C164" s="1058">
        <v>231</v>
      </c>
      <c r="D164" s="1069" t="s">
        <v>196</v>
      </c>
      <c r="E164" s="1063" t="s">
        <v>237</v>
      </c>
      <c r="F164" s="132">
        <f>$F$161</f>
        <v>0.13999999999999999</v>
      </c>
      <c r="G164" s="132">
        <f>$G$161</f>
        <v>0.10428571428571429</v>
      </c>
      <c r="H164" s="132">
        <f>$H$161</f>
        <v>8.1428571428571433E-2</v>
      </c>
      <c r="I164" s="132">
        <f>$I$161</f>
        <v>4.7142857142857146E-2</v>
      </c>
      <c r="J164" s="132">
        <f>$J$161</f>
        <v>0.17142857142857146</v>
      </c>
      <c r="K164" s="132">
        <f>$K$161</f>
        <v>7.7142857142857152E-2</v>
      </c>
      <c r="L164" s="132">
        <f>$L$161</f>
        <v>0.10999999999999999</v>
      </c>
      <c r="M164" s="132">
        <f>$M$161</f>
        <v>8.7142857142857147E-2</v>
      </c>
      <c r="N164" s="132">
        <f>$N$161</f>
        <v>9.857142857142856E-2</v>
      </c>
      <c r="O164" s="132">
        <f>$O$161</f>
        <v>8.2857142857142865E-2</v>
      </c>
      <c r="P164" s="136">
        <f t="shared" ref="P164:P181" si="8">SUM(F164:O164)</f>
        <v>1.0000000000000002</v>
      </c>
    </row>
    <row r="165" spans="2:16" x14ac:dyDescent="0.3">
      <c r="B165" s="29" t="s">
        <v>405</v>
      </c>
      <c r="C165" s="1058">
        <v>232</v>
      </c>
      <c r="D165" s="1069" t="s">
        <v>197</v>
      </c>
      <c r="E165" s="1063" t="s">
        <v>237</v>
      </c>
      <c r="F165" s="132">
        <f t="shared" ref="F165:F181" si="9">$F$161</f>
        <v>0.13999999999999999</v>
      </c>
      <c r="G165" s="132">
        <f t="shared" ref="G165:G181" si="10">$G$161</f>
        <v>0.10428571428571429</v>
      </c>
      <c r="H165" s="132">
        <f t="shared" ref="H165:H181" si="11">$H$161</f>
        <v>8.1428571428571433E-2</v>
      </c>
      <c r="I165" s="132">
        <f t="shared" ref="I165:I181" si="12">$I$161</f>
        <v>4.7142857142857146E-2</v>
      </c>
      <c r="J165" s="132">
        <f t="shared" ref="J165:J181" si="13">$J$161</f>
        <v>0.17142857142857146</v>
      </c>
      <c r="K165" s="132">
        <f t="shared" ref="K165:K181" si="14">$K$161</f>
        <v>7.7142857142857152E-2</v>
      </c>
      <c r="L165" s="132">
        <f t="shared" ref="L165:L181" si="15">$L$161</f>
        <v>0.10999999999999999</v>
      </c>
      <c r="M165" s="132">
        <f t="shared" ref="M165:M181" si="16">$M$161</f>
        <v>8.7142857142857147E-2</v>
      </c>
      <c r="N165" s="132">
        <f t="shared" ref="N165:N181" si="17">$N$161</f>
        <v>9.857142857142856E-2</v>
      </c>
      <c r="O165" s="132">
        <f t="shared" ref="O165:O181" si="18">$O$161</f>
        <v>8.2857142857142865E-2</v>
      </c>
      <c r="P165" s="137">
        <f t="shared" si="8"/>
        <v>1.0000000000000002</v>
      </c>
    </row>
    <row r="166" spans="2:16" x14ac:dyDescent="0.3">
      <c r="B166" s="29" t="s">
        <v>406</v>
      </c>
      <c r="C166" s="1058">
        <v>233</v>
      </c>
      <c r="D166" s="1069" t="s">
        <v>199</v>
      </c>
      <c r="E166" s="1063" t="s">
        <v>237</v>
      </c>
      <c r="F166" s="132">
        <f t="shared" si="9"/>
        <v>0.13999999999999999</v>
      </c>
      <c r="G166" s="132">
        <f t="shared" si="10"/>
        <v>0.10428571428571429</v>
      </c>
      <c r="H166" s="132">
        <f t="shared" si="11"/>
        <v>8.1428571428571433E-2</v>
      </c>
      <c r="I166" s="132">
        <f t="shared" si="12"/>
        <v>4.7142857142857146E-2</v>
      </c>
      <c r="J166" s="132">
        <f t="shared" si="13"/>
        <v>0.17142857142857146</v>
      </c>
      <c r="K166" s="132">
        <f t="shared" si="14"/>
        <v>7.7142857142857152E-2</v>
      </c>
      <c r="L166" s="132">
        <f t="shared" si="15"/>
        <v>0.10999999999999999</v>
      </c>
      <c r="M166" s="132">
        <f t="shared" si="16"/>
        <v>8.7142857142857147E-2</v>
      </c>
      <c r="N166" s="132">
        <f t="shared" si="17"/>
        <v>9.857142857142856E-2</v>
      </c>
      <c r="O166" s="132">
        <f t="shared" si="18"/>
        <v>8.2857142857142865E-2</v>
      </c>
      <c r="P166" s="137">
        <f t="shared" si="8"/>
        <v>1.0000000000000002</v>
      </c>
    </row>
    <row r="167" spans="2:16" x14ac:dyDescent="0.3">
      <c r="B167" s="29" t="s">
        <v>407</v>
      </c>
      <c r="C167" s="1058">
        <v>234</v>
      </c>
      <c r="D167" s="1069" t="s">
        <v>200</v>
      </c>
      <c r="E167" s="1063" t="s">
        <v>237</v>
      </c>
      <c r="F167" s="132">
        <f t="shared" si="9"/>
        <v>0.13999999999999999</v>
      </c>
      <c r="G167" s="132">
        <f t="shared" si="10"/>
        <v>0.10428571428571429</v>
      </c>
      <c r="H167" s="132">
        <f t="shared" si="11"/>
        <v>8.1428571428571433E-2</v>
      </c>
      <c r="I167" s="132">
        <f t="shared" si="12"/>
        <v>4.7142857142857146E-2</v>
      </c>
      <c r="J167" s="132">
        <f t="shared" si="13"/>
        <v>0.17142857142857146</v>
      </c>
      <c r="K167" s="132">
        <f t="shared" si="14"/>
        <v>7.7142857142857152E-2</v>
      </c>
      <c r="L167" s="132">
        <f t="shared" si="15"/>
        <v>0.10999999999999999</v>
      </c>
      <c r="M167" s="132">
        <f t="shared" si="16"/>
        <v>8.7142857142857147E-2</v>
      </c>
      <c r="N167" s="132">
        <f t="shared" si="17"/>
        <v>9.857142857142856E-2</v>
      </c>
      <c r="O167" s="132">
        <f t="shared" si="18"/>
        <v>8.2857142857142865E-2</v>
      </c>
      <c r="P167" s="137">
        <f t="shared" si="8"/>
        <v>1.0000000000000002</v>
      </c>
    </row>
    <row r="168" spans="2:16" x14ac:dyDescent="0.3">
      <c r="B168" s="29" t="s">
        <v>408</v>
      </c>
      <c r="C168" s="1058">
        <v>235</v>
      </c>
      <c r="D168" s="1069" t="s">
        <v>316</v>
      </c>
      <c r="E168" s="1063" t="s">
        <v>237</v>
      </c>
      <c r="F168" s="132">
        <f t="shared" si="9"/>
        <v>0.13999999999999999</v>
      </c>
      <c r="G168" s="132">
        <f t="shared" si="10"/>
        <v>0.10428571428571429</v>
      </c>
      <c r="H168" s="132">
        <f t="shared" si="11"/>
        <v>8.1428571428571433E-2</v>
      </c>
      <c r="I168" s="132">
        <f t="shared" si="12"/>
        <v>4.7142857142857146E-2</v>
      </c>
      <c r="J168" s="132">
        <f t="shared" si="13"/>
        <v>0.17142857142857146</v>
      </c>
      <c r="K168" s="132">
        <f t="shared" si="14"/>
        <v>7.7142857142857152E-2</v>
      </c>
      <c r="L168" s="132">
        <f t="shared" si="15"/>
        <v>0.10999999999999999</v>
      </c>
      <c r="M168" s="132">
        <f t="shared" si="16"/>
        <v>8.7142857142857147E-2</v>
      </c>
      <c r="N168" s="132">
        <f t="shared" si="17"/>
        <v>9.857142857142856E-2</v>
      </c>
      <c r="O168" s="132">
        <f t="shared" si="18"/>
        <v>8.2857142857142865E-2</v>
      </c>
      <c r="P168" s="137">
        <f t="shared" si="8"/>
        <v>1.0000000000000002</v>
      </c>
    </row>
    <row r="169" spans="2:16" x14ac:dyDescent="0.3">
      <c r="B169" s="29" t="s">
        <v>409</v>
      </c>
      <c r="C169" s="1058">
        <v>236</v>
      </c>
      <c r="D169" s="1069" t="s">
        <v>193</v>
      </c>
      <c r="E169" s="1063" t="s">
        <v>237</v>
      </c>
      <c r="F169" s="132">
        <f t="shared" si="9"/>
        <v>0.13999999999999999</v>
      </c>
      <c r="G169" s="132">
        <f t="shared" si="10"/>
        <v>0.10428571428571429</v>
      </c>
      <c r="H169" s="132">
        <f t="shared" si="11"/>
        <v>8.1428571428571433E-2</v>
      </c>
      <c r="I169" s="132">
        <f t="shared" si="12"/>
        <v>4.7142857142857146E-2</v>
      </c>
      <c r="J169" s="132">
        <f t="shared" si="13"/>
        <v>0.17142857142857146</v>
      </c>
      <c r="K169" s="132">
        <f t="shared" si="14"/>
        <v>7.7142857142857152E-2</v>
      </c>
      <c r="L169" s="132">
        <f t="shared" si="15"/>
        <v>0.10999999999999999</v>
      </c>
      <c r="M169" s="132">
        <f t="shared" si="16"/>
        <v>8.7142857142857147E-2</v>
      </c>
      <c r="N169" s="132">
        <f t="shared" si="17"/>
        <v>9.857142857142856E-2</v>
      </c>
      <c r="O169" s="132">
        <f t="shared" si="18"/>
        <v>8.2857142857142865E-2</v>
      </c>
      <c r="P169" s="137">
        <f t="shared" si="8"/>
        <v>1.0000000000000002</v>
      </c>
    </row>
    <row r="170" spans="2:16" x14ac:dyDescent="0.3">
      <c r="B170" s="29" t="s">
        <v>410</v>
      </c>
      <c r="C170" s="1058">
        <v>237</v>
      </c>
      <c r="D170" s="1069" t="s">
        <v>317</v>
      </c>
      <c r="E170" s="1063" t="s">
        <v>237</v>
      </c>
      <c r="F170" s="132">
        <f t="shared" si="9"/>
        <v>0.13999999999999999</v>
      </c>
      <c r="G170" s="132">
        <f t="shared" si="10"/>
        <v>0.10428571428571429</v>
      </c>
      <c r="H170" s="132">
        <f t="shared" si="11"/>
        <v>8.1428571428571433E-2</v>
      </c>
      <c r="I170" s="132">
        <f t="shared" si="12"/>
        <v>4.7142857142857146E-2</v>
      </c>
      <c r="J170" s="132">
        <f t="shared" si="13"/>
        <v>0.17142857142857146</v>
      </c>
      <c r="K170" s="132">
        <f t="shared" si="14"/>
        <v>7.7142857142857152E-2</v>
      </c>
      <c r="L170" s="132">
        <f t="shared" si="15"/>
        <v>0.10999999999999999</v>
      </c>
      <c r="M170" s="132">
        <f t="shared" si="16"/>
        <v>8.7142857142857147E-2</v>
      </c>
      <c r="N170" s="132">
        <f t="shared" si="17"/>
        <v>9.857142857142856E-2</v>
      </c>
      <c r="O170" s="132">
        <f t="shared" si="18"/>
        <v>8.2857142857142865E-2</v>
      </c>
      <c r="P170" s="137">
        <f t="shared" si="8"/>
        <v>1.0000000000000002</v>
      </c>
    </row>
    <row r="171" spans="2:16" x14ac:dyDescent="0.3">
      <c r="B171" s="29" t="s">
        <v>411</v>
      </c>
      <c r="C171" s="1058">
        <v>238</v>
      </c>
      <c r="D171" s="1069" t="s">
        <v>194</v>
      </c>
      <c r="E171" s="1063" t="s">
        <v>237</v>
      </c>
      <c r="F171" s="132">
        <f t="shared" si="9"/>
        <v>0.13999999999999999</v>
      </c>
      <c r="G171" s="132">
        <f t="shared" si="10"/>
        <v>0.10428571428571429</v>
      </c>
      <c r="H171" s="132">
        <f t="shared" si="11"/>
        <v>8.1428571428571433E-2</v>
      </c>
      <c r="I171" s="132">
        <f t="shared" si="12"/>
        <v>4.7142857142857146E-2</v>
      </c>
      <c r="J171" s="132">
        <f t="shared" si="13"/>
        <v>0.17142857142857146</v>
      </c>
      <c r="K171" s="132">
        <f t="shared" si="14"/>
        <v>7.7142857142857152E-2</v>
      </c>
      <c r="L171" s="132">
        <f t="shared" si="15"/>
        <v>0.10999999999999999</v>
      </c>
      <c r="M171" s="132">
        <f t="shared" si="16"/>
        <v>8.7142857142857147E-2</v>
      </c>
      <c r="N171" s="132">
        <f t="shared" si="17"/>
        <v>9.857142857142856E-2</v>
      </c>
      <c r="O171" s="132">
        <f t="shared" si="18"/>
        <v>8.2857142857142865E-2</v>
      </c>
      <c r="P171" s="137">
        <f t="shared" si="8"/>
        <v>1.0000000000000002</v>
      </c>
    </row>
    <row r="172" spans="2:16" x14ac:dyDescent="0.3">
      <c r="B172" s="29" t="s">
        <v>412</v>
      </c>
      <c r="C172" s="1058">
        <v>239</v>
      </c>
      <c r="D172" s="1069" t="s">
        <v>318</v>
      </c>
      <c r="E172" s="1063" t="s">
        <v>237</v>
      </c>
      <c r="F172" s="132">
        <f t="shared" si="9"/>
        <v>0.13999999999999999</v>
      </c>
      <c r="G172" s="132">
        <f t="shared" si="10"/>
        <v>0.10428571428571429</v>
      </c>
      <c r="H172" s="132">
        <f t="shared" si="11"/>
        <v>8.1428571428571433E-2</v>
      </c>
      <c r="I172" s="132">
        <f t="shared" si="12"/>
        <v>4.7142857142857146E-2</v>
      </c>
      <c r="J172" s="132">
        <f t="shared" si="13"/>
        <v>0.17142857142857146</v>
      </c>
      <c r="K172" s="132">
        <f t="shared" si="14"/>
        <v>7.7142857142857152E-2</v>
      </c>
      <c r="L172" s="132">
        <f t="shared" si="15"/>
        <v>0.10999999999999999</v>
      </c>
      <c r="M172" s="132">
        <f t="shared" si="16"/>
        <v>8.7142857142857147E-2</v>
      </c>
      <c r="N172" s="132">
        <f t="shared" si="17"/>
        <v>9.857142857142856E-2</v>
      </c>
      <c r="O172" s="132">
        <f t="shared" si="18"/>
        <v>8.2857142857142865E-2</v>
      </c>
      <c r="P172" s="137">
        <f t="shared" si="8"/>
        <v>1.0000000000000002</v>
      </c>
    </row>
    <row r="173" spans="2:16" x14ac:dyDescent="0.3">
      <c r="B173" s="29" t="s">
        <v>413</v>
      </c>
      <c r="C173" s="1058">
        <v>240</v>
      </c>
      <c r="D173" s="1069" t="s">
        <v>198</v>
      </c>
      <c r="E173" s="1063" t="s">
        <v>237</v>
      </c>
      <c r="F173" s="132">
        <f t="shared" si="9"/>
        <v>0.13999999999999999</v>
      </c>
      <c r="G173" s="132">
        <f t="shared" si="10"/>
        <v>0.10428571428571429</v>
      </c>
      <c r="H173" s="132">
        <f t="shared" si="11"/>
        <v>8.1428571428571433E-2</v>
      </c>
      <c r="I173" s="132">
        <f t="shared" si="12"/>
        <v>4.7142857142857146E-2</v>
      </c>
      <c r="J173" s="132">
        <f t="shared" si="13"/>
        <v>0.17142857142857146</v>
      </c>
      <c r="K173" s="132">
        <f t="shared" si="14"/>
        <v>7.7142857142857152E-2</v>
      </c>
      <c r="L173" s="132">
        <f t="shared" si="15"/>
        <v>0.10999999999999999</v>
      </c>
      <c r="M173" s="132">
        <f t="shared" si="16"/>
        <v>8.7142857142857147E-2</v>
      </c>
      <c r="N173" s="132">
        <f t="shared" si="17"/>
        <v>9.857142857142856E-2</v>
      </c>
      <c r="O173" s="132">
        <f t="shared" si="18"/>
        <v>8.2857142857142865E-2</v>
      </c>
      <c r="P173" s="137">
        <f t="shared" si="8"/>
        <v>1.0000000000000002</v>
      </c>
    </row>
    <row r="174" spans="2:16" x14ac:dyDescent="0.3">
      <c r="B174" s="29" t="s">
        <v>414</v>
      </c>
      <c r="C174" s="1058">
        <v>241</v>
      </c>
      <c r="D174" s="1069" t="s">
        <v>195</v>
      </c>
      <c r="E174" s="1063" t="s">
        <v>237</v>
      </c>
      <c r="F174" s="132">
        <f t="shared" si="9"/>
        <v>0.13999999999999999</v>
      </c>
      <c r="G174" s="132">
        <f t="shared" si="10"/>
        <v>0.10428571428571429</v>
      </c>
      <c r="H174" s="132">
        <f t="shared" si="11"/>
        <v>8.1428571428571433E-2</v>
      </c>
      <c r="I174" s="132">
        <f t="shared" si="12"/>
        <v>4.7142857142857146E-2</v>
      </c>
      <c r="J174" s="132">
        <f t="shared" si="13"/>
        <v>0.17142857142857146</v>
      </c>
      <c r="K174" s="132">
        <f t="shared" si="14"/>
        <v>7.7142857142857152E-2</v>
      </c>
      <c r="L174" s="132">
        <f t="shared" si="15"/>
        <v>0.10999999999999999</v>
      </c>
      <c r="M174" s="132">
        <f t="shared" si="16"/>
        <v>8.7142857142857147E-2</v>
      </c>
      <c r="N174" s="132">
        <f t="shared" si="17"/>
        <v>9.857142857142856E-2</v>
      </c>
      <c r="O174" s="132">
        <f t="shared" si="18"/>
        <v>8.2857142857142865E-2</v>
      </c>
      <c r="P174" s="137">
        <f t="shared" si="8"/>
        <v>1.0000000000000002</v>
      </c>
    </row>
    <row r="175" spans="2:16" x14ac:dyDescent="0.3">
      <c r="B175" s="29" t="s">
        <v>415</v>
      </c>
      <c r="C175" s="1058">
        <v>242</v>
      </c>
      <c r="D175" s="1062" t="s">
        <v>422</v>
      </c>
      <c r="E175" s="1063" t="s">
        <v>237</v>
      </c>
      <c r="F175" s="132">
        <f t="shared" si="9"/>
        <v>0.13999999999999999</v>
      </c>
      <c r="G175" s="132">
        <f t="shared" si="10"/>
        <v>0.10428571428571429</v>
      </c>
      <c r="H175" s="132">
        <f t="shared" si="11"/>
        <v>8.1428571428571433E-2</v>
      </c>
      <c r="I175" s="132">
        <f t="shared" si="12"/>
        <v>4.7142857142857146E-2</v>
      </c>
      <c r="J175" s="132">
        <f t="shared" si="13"/>
        <v>0.17142857142857146</v>
      </c>
      <c r="K175" s="132">
        <f t="shared" si="14"/>
        <v>7.7142857142857152E-2</v>
      </c>
      <c r="L175" s="132">
        <f t="shared" si="15"/>
        <v>0.10999999999999999</v>
      </c>
      <c r="M175" s="132">
        <f t="shared" si="16"/>
        <v>8.7142857142857147E-2</v>
      </c>
      <c r="N175" s="132">
        <f t="shared" si="17"/>
        <v>9.857142857142856E-2</v>
      </c>
      <c r="O175" s="132">
        <f t="shared" si="18"/>
        <v>8.2857142857142865E-2</v>
      </c>
      <c r="P175" s="137">
        <f t="shared" si="8"/>
        <v>1.0000000000000002</v>
      </c>
    </row>
    <row r="176" spans="2:16" x14ac:dyDescent="0.3">
      <c r="B176" s="29" t="s">
        <v>416</v>
      </c>
      <c r="C176" s="1058">
        <v>243</v>
      </c>
      <c r="D176" s="1062" t="s">
        <v>423</v>
      </c>
      <c r="E176" s="1063" t="s">
        <v>237</v>
      </c>
      <c r="F176" s="132">
        <f t="shared" si="9"/>
        <v>0.13999999999999999</v>
      </c>
      <c r="G176" s="132">
        <f t="shared" si="10"/>
        <v>0.10428571428571429</v>
      </c>
      <c r="H176" s="132">
        <f t="shared" si="11"/>
        <v>8.1428571428571433E-2</v>
      </c>
      <c r="I176" s="132">
        <f t="shared" si="12"/>
        <v>4.7142857142857146E-2</v>
      </c>
      <c r="J176" s="132">
        <f t="shared" si="13"/>
        <v>0.17142857142857146</v>
      </c>
      <c r="K176" s="132">
        <f t="shared" si="14"/>
        <v>7.7142857142857152E-2</v>
      </c>
      <c r="L176" s="132">
        <f t="shared" si="15"/>
        <v>0.10999999999999999</v>
      </c>
      <c r="M176" s="132">
        <f t="shared" si="16"/>
        <v>8.7142857142857147E-2</v>
      </c>
      <c r="N176" s="132">
        <f t="shared" si="17"/>
        <v>9.857142857142856E-2</v>
      </c>
      <c r="O176" s="132">
        <f t="shared" si="18"/>
        <v>8.2857142857142865E-2</v>
      </c>
      <c r="P176" s="137">
        <f t="shared" si="8"/>
        <v>1.0000000000000002</v>
      </c>
    </row>
    <row r="177" spans="2:16" x14ac:dyDescent="0.3">
      <c r="B177" s="29" t="s">
        <v>417</v>
      </c>
      <c r="C177" s="1058">
        <v>244</v>
      </c>
      <c r="D177" s="1062" t="s">
        <v>424</v>
      </c>
      <c r="E177" s="1063" t="s">
        <v>237</v>
      </c>
      <c r="F177" s="132">
        <f t="shared" si="9"/>
        <v>0.13999999999999999</v>
      </c>
      <c r="G177" s="132">
        <f t="shared" si="10"/>
        <v>0.10428571428571429</v>
      </c>
      <c r="H177" s="132">
        <f t="shared" si="11"/>
        <v>8.1428571428571433E-2</v>
      </c>
      <c r="I177" s="132">
        <f t="shared" si="12"/>
        <v>4.7142857142857146E-2</v>
      </c>
      <c r="J177" s="132">
        <f t="shared" si="13"/>
        <v>0.17142857142857146</v>
      </c>
      <c r="K177" s="132">
        <f t="shared" si="14"/>
        <v>7.7142857142857152E-2</v>
      </c>
      <c r="L177" s="132">
        <f t="shared" si="15"/>
        <v>0.10999999999999999</v>
      </c>
      <c r="M177" s="132">
        <f t="shared" si="16"/>
        <v>8.7142857142857147E-2</v>
      </c>
      <c r="N177" s="132">
        <f t="shared" si="17"/>
        <v>9.857142857142856E-2</v>
      </c>
      <c r="O177" s="132">
        <f t="shared" si="18"/>
        <v>8.2857142857142865E-2</v>
      </c>
      <c r="P177" s="137">
        <f t="shared" si="8"/>
        <v>1.0000000000000002</v>
      </c>
    </row>
    <row r="178" spans="2:16" x14ac:dyDescent="0.3">
      <c r="B178" s="29" t="s">
        <v>418</v>
      </c>
      <c r="C178" s="1058">
        <v>245</v>
      </c>
      <c r="D178" s="1070"/>
      <c r="E178" s="1063" t="s">
        <v>237</v>
      </c>
      <c r="F178" s="132">
        <f t="shared" si="9"/>
        <v>0.13999999999999999</v>
      </c>
      <c r="G178" s="132">
        <f t="shared" si="10"/>
        <v>0.10428571428571429</v>
      </c>
      <c r="H178" s="132">
        <f t="shared" si="11"/>
        <v>8.1428571428571433E-2</v>
      </c>
      <c r="I178" s="132">
        <f t="shared" si="12"/>
        <v>4.7142857142857146E-2</v>
      </c>
      <c r="J178" s="132">
        <f t="shared" si="13"/>
        <v>0.17142857142857146</v>
      </c>
      <c r="K178" s="132">
        <f t="shared" si="14"/>
        <v>7.7142857142857152E-2</v>
      </c>
      <c r="L178" s="132">
        <f t="shared" si="15"/>
        <v>0.10999999999999999</v>
      </c>
      <c r="M178" s="132">
        <f t="shared" si="16"/>
        <v>8.7142857142857147E-2</v>
      </c>
      <c r="N178" s="132">
        <f t="shared" si="17"/>
        <v>9.857142857142856E-2</v>
      </c>
      <c r="O178" s="132">
        <f t="shared" si="18"/>
        <v>8.2857142857142865E-2</v>
      </c>
      <c r="P178" s="137">
        <f t="shared" si="8"/>
        <v>1.0000000000000002</v>
      </c>
    </row>
    <row r="179" spans="2:16" x14ac:dyDescent="0.3">
      <c r="B179" s="29" t="s">
        <v>419</v>
      </c>
      <c r="C179" s="1058">
        <v>246</v>
      </c>
      <c r="D179" s="1058"/>
      <c r="E179" s="1063" t="s">
        <v>237</v>
      </c>
      <c r="F179" s="132">
        <f t="shared" si="9"/>
        <v>0.13999999999999999</v>
      </c>
      <c r="G179" s="132">
        <f t="shared" si="10"/>
        <v>0.10428571428571429</v>
      </c>
      <c r="H179" s="132">
        <f t="shared" si="11"/>
        <v>8.1428571428571433E-2</v>
      </c>
      <c r="I179" s="132">
        <f t="shared" si="12"/>
        <v>4.7142857142857146E-2</v>
      </c>
      <c r="J179" s="132">
        <f t="shared" si="13"/>
        <v>0.17142857142857146</v>
      </c>
      <c r="K179" s="132">
        <f t="shared" si="14"/>
        <v>7.7142857142857152E-2</v>
      </c>
      <c r="L179" s="132">
        <f t="shared" si="15"/>
        <v>0.10999999999999999</v>
      </c>
      <c r="M179" s="132">
        <f t="shared" si="16"/>
        <v>8.7142857142857147E-2</v>
      </c>
      <c r="N179" s="132">
        <f t="shared" si="17"/>
        <v>9.857142857142856E-2</v>
      </c>
      <c r="O179" s="132">
        <f t="shared" si="18"/>
        <v>8.2857142857142865E-2</v>
      </c>
      <c r="P179" s="137">
        <f t="shared" si="8"/>
        <v>1.0000000000000002</v>
      </c>
    </row>
    <row r="180" spans="2:16" x14ac:dyDescent="0.3">
      <c r="B180" s="29" t="s">
        <v>420</v>
      </c>
      <c r="C180" s="1058">
        <v>247</v>
      </c>
      <c r="D180" s="1058"/>
      <c r="E180" s="1063" t="s">
        <v>237</v>
      </c>
      <c r="F180" s="132">
        <f t="shared" si="9"/>
        <v>0.13999999999999999</v>
      </c>
      <c r="G180" s="132">
        <f t="shared" si="10"/>
        <v>0.10428571428571429</v>
      </c>
      <c r="H180" s="132">
        <f t="shared" si="11"/>
        <v>8.1428571428571433E-2</v>
      </c>
      <c r="I180" s="132">
        <f t="shared" si="12"/>
        <v>4.7142857142857146E-2</v>
      </c>
      <c r="J180" s="132">
        <f t="shared" si="13"/>
        <v>0.17142857142857146</v>
      </c>
      <c r="K180" s="132">
        <f t="shared" si="14"/>
        <v>7.7142857142857152E-2</v>
      </c>
      <c r="L180" s="132">
        <f t="shared" si="15"/>
        <v>0.10999999999999999</v>
      </c>
      <c r="M180" s="132">
        <f t="shared" si="16"/>
        <v>8.7142857142857147E-2</v>
      </c>
      <c r="N180" s="132">
        <f t="shared" si="17"/>
        <v>9.857142857142856E-2</v>
      </c>
      <c r="O180" s="132">
        <f t="shared" si="18"/>
        <v>8.2857142857142865E-2</v>
      </c>
      <c r="P180" s="137">
        <f t="shared" si="8"/>
        <v>1.0000000000000002</v>
      </c>
    </row>
    <row r="181" spans="2:16" x14ac:dyDescent="0.3">
      <c r="B181" s="29" t="s">
        <v>421</v>
      </c>
      <c r="C181" s="1058">
        <v>248</v>
      </c>
      <c r="D181" s="1058"/>
      <c r="E181" s="1063" t="s">
        <v>237</v>
      </c>
      <c r="F181" s="132">
        <f t="shared" si="9"/>
        <v>0.13999999999999999</v>
      </c>
      <c r="G181" s="132">
        <f t="shared" si="10"/>
        <v>0.10428571428571429</v>
      </c>
      <c r="H181" s="132">
        <f t="shared" si="11"/>
        <v>8.1428571428571433E-2</v>
      </c>
      <c r="I181" s="132">
        <f t="shared" si="12"/>
        <v>4.7142857142857146E-2</v>
      </c>
      <c r="J181" s="132">
        <f t="shared" si="13"/>
        <v>0.17142857142857146</v>
      </c>
      <c r="K181" s="132">
        <f t="shared" si="14"/>
        <v>7.7142857142857152E-2</v>
      </c>
      <c r="L181" s="132">
        <f t="shared" si="15"/>
        <v>0.10999999999999999</v>
      </c>
      <c r="M181" s="132">
        <f t="shared" si="16"/>
        <v>8.7142857142857147E-2</v>
      </c>
      <c r="N181" s="132">
        <f t="shared" si="17"/>
        <v>9.857142857142856E-2</v>
      </c>
      <c r="O181" s="132">
        <f t="shared" si="18"/>
        <v>8.2857142857142865E-2</v>
      </c>
      <c r="P181" s="138">
        <f t="shared" si="8"/>
        <v>1.0000000000000002</v>
      </c>
    </row>
    <row r="182" spans="2:16" x14ac:dyDescent="0.3"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4" spans="2:16" ht="18" x14ac:dyDescent="0.3">
      <c r="B184" s="7" t="s">
        <v>426</v>
      </c>
      <c r="C184" s="7">
        <v>250</v>
      </c>
      <c r="D184" s="60" t="s">
        <v>0</v>
      </c>
      <c r="E184" s="7"/>
    </row>
    <row r="185" spans="2:16" ht="18" x14ac:dyDescent="0.3">
      <c r="B185" s="10"/>
      <c r="C185" s="10"/>
      <c r="D185" s="24"/>
      <c r="E185" s="10"/>
    </row>
    <row r="186" spans="2:16" x14ac:dyDescent="0.3">
      <c r="B186" s="29" t="s">
        <v>427</v>
      </c>
      <c r="C186" s="1058">
        <v>251</v>
      </c>
      <c r="D186" s="1065" t="s">
        <v>319</v>
      </c>
      <c r="E186" s="1059" t="s">
        <v>237</v>
      </c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6">
        <f t="shared" ref="P186:P220" si="19">SUM(F186:O186)</f>
        <v>0</v>
      </c>
    </row>
    <row r="187" spans="2:16" x14ac:dyDescent="0.3">
      <c r="B187" s="29" t="s">
        <v>428</v>
      </c>
      <c r="C187" s="1058">
        <v>252</v>
      </c>
      <c r="D187" s="1065" t="s">
        <v>1171</v>
      </c>
      <c r="E187" s="1059" t="s">
        <v>237</v>
      </c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7">
        <f t="shared" si="19"/>
        <v>0</v>
      </c>
    </row>
    <row r="188" spans="2:16" x14ac:dyDescent="0.3">
      <c r="B188" s="29" t="s">
        <v>429</v>
      </c>
      <c r="C188" s="1058">
        <v>253</v>
      </c>
      <c r="D188" s="1065" t="s">
        <v>201</v>
      </c>
      <c r="E188" s="1059" t="s">
        <v>237</v>
      </c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7">
        <f t="shared" si="19"/>
        <v>0</v>
      </c>
    </row>
    <row r="189" spans="2:16" x14ac:dyDescent="0.3">
      <c r="B189" s="29" t="s">
        <v>430</v>
      </c>
      <c r="C189" s="1058">
        <v>254</v>
      </c>
      <c r="D189" s="1065" t="s">
        <v>1172</v>
      </c>
      <c r="E189" s="1059" t="s">
        <v>237</v>
      </c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7">
        <f t="shared" si="19"/>
        <v>0</v>
      </c>
    </row>
    <row r="190" spans="2:16" x14ac:dyDescent="0.3">
      <c r="B190" s="29" t="s">
        <v>431</v>
      </c>
      <c r="C190" s="1058">
        <v>255</v>
      </c>
      <c r="D190" s="1065" t="s">
        <v>1173</v>
      </c>
      <c r="E190" s="1059" t="s">
        <v>237</v>
      </c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7">
        <f t="shared" si="19"/>
        <v>0</v>
      </c>
    </row>
    <row r="191" spans="2:16" x14ac:dyDescent="0.3">
      <c r="B191" s="29" t="s">
        <v>432</v>
      </c>
      <c r="C191" s="1058">
        <v>256</v>
      </c>
      <c r="D191" s="1065" t="s">
        <v>207</v>
      </c>
      <c r="E191" s="1059" t="s">
        <v>237</v>
      </c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7">
        <f t="shared" si="19"/>
        <v>0</v>
      </c>
    </row>
    <row r="192" spans="2:16" x14ac:dyDescent="0.3">
      <c r="B192" s="29" t="s">
        <v>433</v>
      </c>
      <c r="C192" s="1058">
        <v>257</v>
      </c>
      <c r="D192" s="1065" t="s">
        <v>1146</v>
      </c>
      <c r="E192" s="1059" t="s">
        <v>237</v>
      </c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7">
        <f t="shared" si="19"/>
        <v>0</v>
      </c>
    </row>
    <row r="193" spans="2:16" x14ac:dyDescent="0.3">
      <c r="B193" s="29" t="s">
        <v>434</v>
      </c>
      <c r="C193" s="1058">
        <v>258</v>
      </c>
      <c r="D193" s="1065" t="s">
        <v>1174</v>
      </c>
      <c r="E193" s="1059" t="s">
        <v>237</v>
      </c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7">
        <f t="shared" si="19"/>
        <v>0</v>
      </c>
    </row>
    <row r="194" spans="2:16" x14ac:dyDescent="0.3">
      <c r="B194" s="29" t="s">
        <v>435</v>
      </c>
      <c r="C194" s="1058">
        <v>259</v>
      </c>
      <c r="D194" s="1065" t="s">
        <v>210</v>
      </c>
      <c r="E194" s="1059" t="s">
        <v>237</v>
      </c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7">
        <f t="shared" si="19"/>
        <v>0</v>
      </c>
    </row>
    <row r="195" spans="2:16" x14ac:dyDescent="0.3">
      <c r="B195" s="29" t="s">
        <v>436</v>
      </c>
      <c r="C195" s="1058">
        <v>260</v>
      </c>
      <c r="D195" s="1065" t="s">
        <v>221</v>
      </c>
      <c r="E195" s="1059" t="s">
        <v>237</v>
      </c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7">
        <f t="shared" si="19"/>
        <v>0</v>
      </c>
    </row>
    <row r="196" spans="2:16" x14ac:dyDescent="0.3">
      <c r="B196" s="29" t="s">
        <v>437</v>
      </c>
      <c r="C196" s="1058">
        <v>261</v>
      </c>
      <c r="D196" s="1065" t="s">
        <v>323</v>
      </c>
      <c r="E196" s="1059" t="s">
        <v>237</v>
      </c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7">
        <f t="shared" si="19"/>
        <v>0</v>
      </c>
    </row>
    <row r="197" spans="2:16" x14ac:dyDescent="0.3">
      <c r="B197" s="29" t="s">
        <v>438</v>
      </c>
      <c r="C197" s="1058">
        <v>262</v>
      </c>
      <c r="D197" s="1065" t="s">
        <v>202</v>
      </c>
      <c r="E197" s="1059" t="s">
        <v>237</v>
      </c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7">
        <f t="shared" si="19"/>
        <v>0</v>
      </c>
    </row>
    <row r="198" spans="2:16" x14ac:dyDescent="0.3">
      <c r="B198" s="29" t="s">
        <v>439</v>
      </c>
      <c r="C198" s="1058">
        <v>263</v>
      </c>
      <c r="D198" s="1065" t="s">
        <v>321</v>
      </c>
      <c r="E198" s="1059" t="s">
        <v>237</v>
      </c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7">
        <f t="shared" si="19"/>
        <v>0</v>
      </c>
    </row>
    <row r="199" spans="2:16" x14ac:dyDescent="0.3">
      <c r="B199" s="29" t="s">
        <v>440</v>
      </c>
      <c r="C199" s="1058">
        <v>264</v>
      </c>
      <c r="D199" s="1065" t="s">
        <v>822</v>
      </c>
      <c r="E199" s="1059" t="s">
        <v>237</v>
      </c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7">
        <f t="shared" si="19"/>
        <v>0</v>
      </c>
    </row>
    <row r="200" spans="2:16" x14ac:dyDescent="0.3">
      <c r="B200" s="29" t="s">
        <v>441</v>
      </c>
      <c r="C200" s="1058">
        <v>265</v>
      </c>
      <c r="D200" s="1065" t="s">
        <v>204</v>
      </c>
      <c r="E200" s="1059" t="s">
        <v>237</v>
      </c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7">
        <f t="shared" si="19"/>
        <v>0</v>
      </c>
    </row>
    <row r="201" spans="2:16" x14ac:dyDescent="0.3">
      <c r="B201" s="29" t="s">
        <v>442</v>
      </c>
      <c r="C201" s="1058">
        <v>266</v>
      </c>
      <c r="D201" s="1065" t="s">
        <v>325</v>
      </c>
      <c r="E201" s="1059" t="s">
        <v>237</v>
      </c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7">
        <f t="shared" si="19"/>
        <v>0</v>
      </c>
    </row>
    <row r="202" spans="2:16" x14ac:dyDescent="0.3">
      <c r="B202" s="29" t="s">
        <v>443</v>
      </c>
      <c r="C202" s="1058">
        <v>267</v>
      </c>
      <c r="D202" s="1065" t="s">
        <v>213</v>
      </c>
      <c r="E202" s="1059" t="s">
        <v>237</v>
      </c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7">
        <f t="shared" si="19"/>
        <v>0</v>
      </c>
    </row>
    <row r="203" spans="2:16" x14ac:dyDescent="0.3">
      <c r="B203" s="29" t="s">
        <v>444</v>
      </c>
      <c r="C203" s="1058">
        <v>268</v>
      </c>
      <c r="D203" s="1065" t="s">
        <v>1175</v>
      </c>
      <c r="E203" s="1059" t="s">
        <v>237</v>
      </c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7">
        <f t="shared" si="19"/>
        <v>0</v>
      </c>
    </row>
    <row r="204" spans="2:16" x14ac:dyDescent="0.3">
      <c r="B204" s="29" t="s">
        <v>445</v>
      </c>
      <c r="C204" s="1058">
        <v>269</v>
      </c>
      <c r="D204" s="1065"/>
      <c r="E204" s="1059" t="s">
        <v>237</v>
      </c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7">
        <f t="shared" si="19"/>
        <v>0</v>
      </c>
    </row>
    <row r="205" spans="2:16" x14ac:dyDescent="0.3">
      <c r="B205" s="29" t="s">
        <v>446</v>
      </c>
      <c r="C205" s="1058">
        <v>270</v>
      </c>
      <c r="D205" s="1065"/>
      <c r="E205" s="1059" t="s">
        <v>237</v>
      </c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7">
        <f t="shared" si="19"/>
        <v>0</v>
      </c>
    </row>
    <row r="206" spans="2:16" x14ac:dyDescent="0.3">
      <c r="B206" s="29" t="s">
        <v>447</v>
      </c>
      <c r="C206" s="1058">
        <v>271</v>
      </c>
      <c r="D206" s="1065"/>
      <c r="E206" s="1059" t="s">
        <v>237</v>
      </c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7">
        <f t="shared" si="19"/>
        <v>0</v>
      </c>
    </row>
    <row r="207" spans="2:16" x14ac:dyDescent="0.3">
      <c r="B207" s="29" t="s">
        <v>448</v>
      </c>
      <c r="C207" s="1058">
        <v>272</v>
      </c>
      <c r="D207" s="1065"/>
      <c r="E207" s="1059" t="s">
        <v>237</v>
      </c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7">
        <f t="shared" si="19"/>
        <v>0</v>
      </c>
    </row>
    <row r="208" spans="2:16" x14ac:dyDescent="0.3">
      <c r="B208" s="29" t="s">
        <v>449</v>
      </c>
      <c r="C208" s="1058">
        <v>273</v>
      </c>
      <c r="D208" s="1065"/>
      <c r="E208" s="1059" t="s">
        <v>237</v>
      </c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7">
        <f t="shared" si="19"/>
        <v>0</v>
      </c>
    </row>
    <row r="209" spans="2:16" x14ac:dyDescent="0.3">
      <c r="B209" s="29" t="s">
        <v>450</v>
      </c>
      <c r="C209" s="1058">
        <v>274</v>
      </c>
      <c r="D209" s="1065"/>
      <c r="E209" s="1059" t="s">
        <v>237</v>
      </c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7">
        <f t="shared" si="19"/>
        <v>0</v>
      </c>
    </row>
    <row r="210" spans="2:16" x14ac:dyDescent="0.3">
      <c r="B210" s="29" t="s">
        <v>451</v>
      </c>
      <c r="C210" s="1058">
        <v>275</v>
      </c>
      <c r="D210" s="1065"/>
      <c r="E210" s="1059" t="s">
        <v>237</v>
      </c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7">
        <f t="shared" si="19"/>
        <v>0</v>
      </c>
    </row>
    <row r="211" spans="2:16" x14ac:dyDescent="0.3">
      <c r="B211" s="29" t="s">
        <v>452</v>
      </c>
      <c r="C211" s="1058">
        <v>276</v>
      </c>
      <c r="D211" s="1065"/>
      <c r="E211" s="1059" t="s">
        <v>237</v>
      </c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7">
        <f t="shared" si="19"/>
        <v>0</v>
      </c>
    </row>
    <row r="212" spans="2:16" x14ac:dyDescent="0.3">
      <c r="B212" s="29" t="s">
        <v>453</v>
      </c>
      <c r="C212" s="1058">
        <v>277</v>
      </c>
      <c r="D212" s="1065"/>
      <c r="E212" s="1059" t="s">
        <v>237</v>
      </c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7">
        <f t="shared" si="19"/>
        <v>0</v>
      </c>
    </row>
    <row r="213" spans="2:16" x14ac:dyDescent="0.3">
      <c r="B213" s="29" t="s">
        <v>454</v>
      </c>
      <c r="C213" s="1058">
        <v>278</v>
      </c>
      <c r="D213" s="1065"/>
      <c r="E213" s="1059" t="s">
        <v>237</v>
      </c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7">
        <f t="shared" si="19"/>
        <v>0</v>
      </c>
    </row>
    <row r="214" spans="2:16" x14ac:dyDescent="0.3">
      <c r="B214" s="29" t="s">
        <v>455</v>
      </c>
      <c r="C214" s="1058">
        <v>279</v>
      </c>
      <c r="D214" s="1065"/>
      <c r="E214" s="1059" t="s">
        <v>237</v>
      </c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7">
        <f t="shared" si="19"/>
        <v>0</v>
      </c>
    </row>
    <row r="215" spans="2:16" x14ac:dyDescent="0.3">
      <c r="B215" s="29" t="s">
        <v>456</v>
      </c>
      <c r="C215" s="1058">
        <v>280</v>
      </c>
      <c r="D215" s="1065"/>
      <c r="E215" s="1059" t="s">
        <v>237</v>
      </c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7">
        <f t="shared" si="19"/>
        <v>0</v>
      </c>
    </row>
    <row r="216" spans="2:16" x14ac:dyDescent="0.3">
      <c r="B216" s="29" t="s">
        <v>457</v>
      </c>
      <c r="C216" s="1058">
        <v>281</v>
      </c>
      <c r="D216" s="1065"/>
      <c r="E216" s="1059" t="s">
        <v>237</v>
      </c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7">
        <f t="shared" si="19"/>
        <v>0</v>
      </c>
    </row>
    <row r="217" spans="2:16" x14ac:dyDescent="0.3">
      <c r="B217" s="29" t="s">
        <v>458</v>
      </c>
      <c r="C217" s="1058">
        <v>282</v>
      </c>
      <c r="D217" s="1065"/>
      <c r="E217" s="1059" t="s">
        <v>237</v>
      </c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7">
        <f t="shared" si="19"/>
        <v>0</v>
      </c>
    </row>
    <row r="218" spans="2:16" x14ac:dyDescent="0.3">
      <c r="B218" s="29" t="s">
        <v>459</v>
      </c>
      <c r="C218" s="1058">
        <v>283</v>
      </c>
      <c r="D218" s="1065"/>
      <c r="E218" s="1059" t="s">
        <v>237</v>
      </c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7">
        <f t="shared" si="19"/>
        <v>0</v>
      </c>
    </row>
    <row r="219" spans="2:16" x14ac:dyDescent="0.3">
      <c r="B219" s="29" t="s">
        <v>460</v>
      </c>
      <c r="C219" s="1058">
        <v>284</v>
      </c>
      <c r="D219" s="1065"/>
      <c r="E219" s="1059" t="s">
        <v>237</v>
      </c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7">
        <f t="shared" si="19"/>
        <v>0</v>
      </c>
    </row>
    <row r="220" spans="2:16" x14ac:dyDescent="0.3">
      <c r="B220" s="29" t="s">
        <v>461</v>
      </c>
      <c r="C220" s="1058">
        <v>285</v>
      </c>
      <c r="D220" s="1065" t="s">
        <v>1176</v>
      </c>
      <c r="E220" s="1059" t="s">
        <v>237</v>
      </c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8">
        <f t="shared" si="19"/>
        <v>0</v>
      </c>
    </row>
    <row r="221" spans="2:16" x14ac:dyDescent="0.3">
      <c r="D221" s="41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2:16" ht="18" x14ac:dyDescent="0.3">
      <c r="B222" s="7" t="s">
        <v>462</v>
      </c>
      <c r="C222" s="7">
        <v>300</v>
      </c>
      <c r="D222" s="60" t="s">
        <v>1</v>
      </c>
      <c r="E222" s="7"/>
    </row>
    <row r="223" spans="2:16" ht="18" x14ac:dyDescent="0.3">
      <c r="B223" s="10"/>
      <c r="C223" s="10"/>
      <c r="D223" s="24"/>
      <c r="E223" s="1"/>
    </row>
    <row r="224" spans="2:16" x14ac:dyDescent="0.3">
      <c r="B224" s="29" t="s">
        <v>463</v>
      </c>
      <c r="C224" s="1058">
        <v>301</v>
      </c>
      <c r="D224" s="1065" t="s">
        <v>1177</v>
      </c>
      <c r="E224" s="1059" t="s">
        <v>237</v>
      </c>
      <c r="F224" s="132"/>
      <c r="G224" s="132"/>
      <c r="H224" s="132"/>
      <c r="I224" s="132"/>
      <c r="J224" s="132"/>
      <c r="K224" s="132"/>
      <c r="L224" s="132"/>
      <c r="M224" s="132"/>
      <c r="N224" s="132"/>
      <c r="O224" s="132"/>
      <c r="P224" s="136">
        <f>SUM(F224:O224)</f>
        <v>0</v>
      </c>
    </row>
    <row r="225" spans="2:16" x14ac:dyDescent="0.3">
      <c r="B225" s="29" t="s">
        <v>464</v>
      </c>
      <c r="C225" s="1058">
        <v>302</v>
      </c>
      <c r="D225" s="1065" t="s">
        <v>216</v>
      </c>
      <c r="E225" s="1059" t="s">
        <v>237</v>
      </c>
      <c r="F225" s="132"/>
      <c r="G225" s="132"/>
      <c r="H225" s="132"/>
      <c r="I225" s="132"/>
      <c r="J225" s="132"/>
      <c r="K225" s="132"/>
      <c r="L225" s="132"/>
      <c r="M225" s="132"/>
      <c r="N225" s="132"/>
      <c r="O225" s="132"/>
      <c r="P225" s="137">
        <f t="shared" ref="P225:P243" si="20">SUM(F225:O225)</f>
        <v>0</v>
      </c>
    </row>
    <row r="226" spans="2:16" x14ac:dyDescent="0.3">
      <c r="B226" s="29" t="s">
        <v>465</v>
      </c>
      <c r="C226" s="1058">
        <v>303</v>
      </c>
      <c r="D226" s="1065" t="s">
        <v>1178</v>
      </c>
      <c r="E226" s="1059" t="s">
        <v>237</v>
      </c>
      <c r="F226" s="132"/>
      <c r="G226" s="132"/>
      <c r="H226" s="132"/>
      <c r="I226" s="132"/>
      <c r="J226" s="132"/>
      <c r="K226" s="132"/>
      <c r="L226" s="132"/>
      <c r="M226" s="132"/>
      <c r="N226" s="132"/>
      <c r="O226" s="132"/>
      <c r="P226" s="137">
        <f t="shared" si="20"/>
        <v>0</v>
      </c>
    </row>
    <row r="227" spans="2:16" x14ac:dyDescent="0.3">
      <c r="B227" s="29" t="s">
        <v>466</v>
      </c>
      <c r="C227" s="1058">
        <v>304</v>
      </c>
      <c r="D227" s="1065" t="s">
        <v>217</v>
      </c>
      <c r="E227" s="1059" t="s">
        <v>237</v>
      </c>
      <c r="F227" s="132"/>
      <c r="G227" s="132"/>
      <c r="H227" s="132"/>
      <c r="I227" s="132"/>
      <c r="J227" s="132"/>
      <c r="K227" s="132"/>
      <c r="L227" s="132"/>
      <c r="M227" s="132"/>
      <c r="N227" s="132"/>
      <c r="O227" s="132"/>
      <c r="P227" s="137">
        <f t="shared" si="20"/>
        <v>0</v>
      </c>
    </row>
    <row r="228" spans="2:16" x14ac:dyDescent="0.3">
      <c r="B228" s="29" t="s">
        <v>467</v>
      </c>
      <c r="C228" s="1058">
        <v>305</v>
      </c>
      <c r="D228" s="1065" t="s">
        <v>1179</v>
      </c>
      <c r="E228" s="1059" t="s">
        <v>237</v>
      </c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7">
        <f t="shared" si="20"/>
        <v>0</v>
      </c>
    </row>
    <row r="229" spans="2:16" x14ac:dyDescent="0.3">
      <c r="B229" s="29" t="s">
        <v>468</v>
      </c>
      <c r="C229" s="1058">
        <v>306</v>
      </c>
      <c r="D229" s="1065" t="s">
        <v>331</v>
      </c>
      <c r="E229" s="1059" t="s">
        <v>237</v>
      </c>
      <c r="F229" s="132"/>
      <c r="G229" s="132"/>
      <c r="H229" s="132"/>
      <c r="I229" s="132"/>
      <c r="J229" s="132"/>
      <c r="K229" s="132"/>
      <c r="L229" s="132"/>
      <c r="M229" s="132"/>
      <c r="N229" s="132"/>
      <c r="O229" s="132"/>
      <c r="P229" s="137">
        <f t="shared" si="20"/>
        <v>0</v>
      </c>
    </row>
    <row r="230" spans="2:16" x14ac:dyDescent="0.3">
      <c r="B230" s="29" t="s">
        <v>469</v>
      </c>
      <c r="C230" s="1058">
        <v>307</v>
      </c>
      <c r="D230" s="1065" t="s">
        <v>326</v>
      </c>
      <c r="E230" s="1059" t="s">
        <v>237</v>
      </c>
      <c r="F230" s="132"/>
      <c r="G230" s="132"/>
      <c r="H230" s="132"/>
      <c r="I230" s="132"/>
      <c r="J230" s="132"/>
      <c r="K230" s="132"/>
      <c r="L230" s="132"/>
      <c r="M230" s="132"/>
      <c r="N230" s="132"/>
      <c r="O230" s="132"/>
      <c r="P230" s="137">
        <f t="shared" si="20"/>
        <v>0</v>
      </c>
    </row>
    <row r="231" spans="2:16" x14ac:dyDescent="0.3">
      <c r="B231" s="29" t="s">
        <v>470</v>
      </c>
      <c r="C231" s="1058">
        <v>308</v>
      </c>
      <c r="D231" s="1065" t="s">
        <v>1180</v>
      </c>
      <c r="E231" s="1059" t="s">
        <v>237</v>
      </c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  <c r="P231" s="137">
        <f t="shared" si="20"/>
        <v>0</v>
      </c>
    </row>
    <row r="232" spans="2:16" x14ac:dyDescent="0.3">
      <c r="B232" s="29" t="s">
        <v>471</v>
      </c>
      <c r="C232" s="1058">
        <v>309</v>
      </c>
      <c r="D232" s="1065" t="s">
        <v>1181</v>
      </c>
      <c r="E232" s="1059" t="s">
        <v>237</v>
      </c>
      <c r="F232" s="132"/>
      <c r="G232" s="132"/>
      <c r="H232" s="132"/>
      <c r="I232" s="132"/>
      <c r="J232" s="132"/>
      <c r="K232" s="132"/>
      <c r="L232" s="132"/>
      <c r="M232" s="132"/>
      <c r="N232" s="132"/>
      <c r="O232" s="132"/>
      <c r="P232" s="137">
        <f t="shared" si="20"/>
        <v>0</v>
      </c>
    </row>
    <row r="233" spans="2:16" x14ac:dyDescent="0.3">
      <c r="B233" s="29" t="s">
        <v>472</v>
      </c>
      <c r="C233" s="1058">
        <v>310</v>
      </c>
      <c r="D233" s="1065" t="s">
        <v>332</v>
      </c>
      <c r="E233" s="1059" t="s">
        <v>237</v>
      </c>
      <c r="F233" s="132"/>
      <c r="G233" s="132"/>
      <c r="H233" s="132"/>
      <c r="I233" s="132"/>
      <c r="J233" s="132"/>
      <c r="K233" s="132"/>
      <c r="L233" s="132"/>
      <c r="M233" s="132"/>
      <c r="N233" s="132"/>
      <c r="O233" s="132"/>
      <c r="P233" s="137">
        <f t="shared" si="20"/>
        <v>0</v>
      </c>
    </row>
    <row r="234" spans="2:16" x14ac:dyDescent="0.3">
      <c r="B234" s="29" t="s">
        <v>473</v>
      </c>
      <c r="C234" s="1058">
        <v>311</v>
      </c>
      <c r="D234" s="1065"/>
      <c r="E234" s="1059" t="s">
        <v>237</v>
      </c>
      <c r="F234" s="132"/>
      <c r="G234" s="132"/>
      <c r="H234" s="132"/>
      <c r="I234" s="132"/>
      <c r="J234" s="132"/>
      <c r="K234" s="132"/>
      <c r="L234" s="132"/>
      <c r="M234" s="132"/>
      <c r="N234" s="132"/>
      <c r="O234" s="132"/>
      <c r="P234" s="137">
        <f t="shared" si="20"/>
        <v>0</v>
      </c>
    </row>
    <row r="235" spans="2:16" x14ac:dyDescent="0.3">
      <c r="B235" s="29" t="s">
        <v>474</v>
      </c>
      <c r="C235" s="1058">
        <v>312</v>
      </c>
      <c r="D235" s="1065"/>
      <c r="E235" s="1059" t="s">
        <v>237</v>
      </c>
      <c r="F235" s="132"/>
      <c r="G235" s="132"/>
      <c r="H235" s="132"/>
      <c r="I235" s="132"/>
      <c r="J235" s="132"/>
      <c r="K235" s="132"/>
      <c r="L235" s="132"/>
      <c r="M235" s="132"/>
      <c r="N235" s="132"/>
      <c r="O235" s="132"/>
      <c r="P235" s="137">
        <f t="shared" si="20"/>
        <v>0</v>
      </c>
    </row>
    <row r="236" spans="2:16" x14ac:dyDescent="0.3">
      <c r="B236" s="29" t="s">
        <v>475</v>
      </c>
      <c r="C236" s="1058">
        <v>313</v>
      </c>
      <c r="D236" s="1065"/>
      <c r="E236" s="1059" t="s">
        <v>237</v>
      </c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7">
        <f t="shared" si="20"/>
        <v>0</v>
      </c>
    </row>
    <row r="237" spans="2:16" x14ac:dyDescent="0.3">
      <c r="B237" s="29" t="s">
        <v>476</v>
      </c>
      <c r="C237" s="1058">
        <v>314</v>
      </c>
      <c r="D237" s="1065"/>
      <c r="E237" s="1059" t="s">
        <v>237</v>
      </c>
      <c r="F237" s="132"/>
      <c r="G237" s="132"/>
      <c r="H237" s="132"/>
      <c r="I237" s="132"/>
      <c r="J237" s="132"/>
      <c r="K237" s="132"/>
      <c r="L237" s="132"/>
      <c r="M237" s="132"/>
      <c r="N237" s="132"/>
      <c r="O237" s="132"/>
      <c r="P237" s="137">
        <f t="shared" si="20"/>
        <v>0</v>
      </c>
    </row>
    <row r="238" spans="2:16" x14ac:dyDescent="0.3">
      <c r="B238" s="29" t="s">
        <v>477</v>
      </c>
      <c r="C238" s="1058">
        <v>315</v>
      </c>
      <c r="D238" s="1065"/>
      <c r="E238" s="1059" t="s">
        <v>237</v>
      </c>
      <c r="F238" s="132"/>
      <c r="G238" s="132"/>
      <c r="H238" s="132"/>
      <c r="I238" s="132"/>
      <c r="J238" s="132"/>
      <c r="K238" s="132"/>
      <c r="L238" s="132"/>
      <c r="M238" s="132"/>
      <c r="N238" s="132"/>
      <c r="O238" s="132"/>
      <c r="P238" s="137">
        <f t="shared" si="20"/>
        <v>0</v>
      </c>
    </row>
    <row r="239" spans="2:16" x14ac:dyDescent="0.3">
      <c r="B239" s="29" t="s">
        <v>478</v>
      </c>
      <c r="C239" s="1058">
        <v>316</v>
      </c>
      <c r="D239" s="1065"/>
      <c r="E239" s="1059" t="s">
        <v>237</v>
      </c>
      <c r="F239" s="132"/>
      <c r="G239" s="132"/>
      <c r="H239" s="132"/>
      <c r="I239" s="132"/>
      <c r="J239" s="132"/>
      <c r="K239" s="132"/>
      <c r="L239" s="132"/>
      <c r="M239" s="132"/>
      <c r="N239" s="132"/>
      <c r="O239" s="132"/>
      <c r="P239" s="137">
        <f t="shared" si="20"/>
        <v>0</v>
      </c>
    </row>
    <row r="240" spans="2:16" x14ac:dyDescent="0.3">
      <c r="B240" s="29" t="s">
        <v>479</v>
      </c>
      <c r="C240" s="1058">
        <v>317</v>
      </c>
      <c r="D240" s="1065"/>
      <c r="E240" s="1059" t="s">
        <v>237</v>
      </c>
      <c r="F240" s="132"/>
      <c r="G240" s="132"/>
      <c r="H240" s="132"/>
      <c r="I240" s="132"/>
      <c r="J240" s="132"/>
      <c r="K240" s="132"/>
      <c r="L240" s="132"/>
      <c r="M240" s="132"/>
      <c r="N240" s="132"/>
      <c r="O240" s="132"/>
      <c r="P240" s="137">
        <f t="shared" si="20"/>
        <v>0</v>
      </c>
    </row>
    <row r="241" spans="2:16" x14ac:dyDescent="0.3">
      <c r="B241" s="29" t="s">
        <v>480</v>
      </c>
      <c r="C241" s="1058">
        <v>318</v>
      </c>
      <c r="D241" s="1058"/>
      <c r="E241" s="1059" t="s">
        <v>237</v>
      </c>
      <c r="F241" s="132"/>
      <c r="G241" s="132"/>
      <c r="H241" s="132"/>
      <c r="I241" s="132"/>
      <c r="J241" s="132"/>
      <c r="K241" s="132"/>
      <c r="L241" s="132"/>
      <c r="M241" s="132"/>
      <c r="N241" s="132"/>
      <c r="O241" s="132"/>
      <c r="P241" s="137">
        <f t="shared" si="20"/>
        <v>0</v>
      </c>
    </row>
    <row r="242" spans="2:16" x14ac:dyDescent="0.3">
      <c r="B242" s="29" t="s">
        <v>481</v>
      </c>
      <c r="C242" s="1058">
        <v>319</v>
      </c>
      <c r="D242" s="1058"/>
      <c r="E242" s="1059" t="s">
        <v>237</v>
      </c>
      <c r="F242" s="132"/>
      <c r="G242" s="132"/>
      <c r="H242" s="132"/>
      <c r="I242" s="132"/>
      <c r="J242" s="132"/>
      <c r="K242" s="132"/>
      <c r="L242" s="132"/>
      <c r="M242" s="132"/>
      <c r="N242" s="132"/>
      <c r="O242" s="132"/>
      <c r="P242" s="137">
        <f t="shared" si="20"/>
        <v>0</v>
      </c>
    </row>
    <row r="243" spans="2:16" x14ac:dyDescent="0.3">
      <c r="B243" s="29" t="s">
        <v>482</v>
      </c>
      <c r="C243" s="1058">
        <v>320</v>
      </c>
      <c r="D243" s="1058"/>
      <c r="E243" s="1059" t="s">
        <v>237</v>
      </c>
      <c r="F243" s="132"/>
      <c r="G243" s="132"/>
      <c r="H243" s="132"/>
      <c r="I243" s="132"/>
      <c r="J243" s="132"/>
      <c r="K243" s="132"/>
      <c r="L243" s="132"/>
      <c r="M243" s="132"/>
      <c r="N243" s="132"/>
      <c r="O243" s="132"/>
      <c r="P243" s="138">
        <f t="shared" si="20"/>
        <v>0</v>
      </c>
    </row>
    <row r="244" spans="2:16" x14ac:dyDescent="0.3"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2:16" ht="18" x14ac:dyDescent="0.3">
      <c r="B245" s="7" t="s">
        <v>483</v>
      </c>
      <c r="C245" s="7">
        <v>350</v>
      </c>
      <c r="D245" s="60" t="s">
        <v>2</v>
      </c>
      <c r="E245" s="7"/>
    </row>
    <row r="246" spans="2:16" ht="18" x14ac:dyDescent="0.3">
      <c r="B246" s="10"/>
      <c r="C246" s="10"/>
      <c r="D246" s="24"/>
      <c r="E246" s="10"/>
    </row>
    <row r="247" spans="2:16" x14ac:dyDescent="0.3">
      <c r="B247" s="29" t="s">
        <v>484</v>
      </c>
      <c r="C247" s="1058">
        <v>351</v>
      </c>
      <c r="D247" s="1065" t="s">
        <v>1182</v>
      </c>
      <c r="E247" s="1059" t="s">
        <v>237</v>
      </c>
      <c r="F247" s="132"/>
      <c r="G247" s="132"/>
      <c r="H247" s="132"/>
      <c r="I247" s="132"/>
      <c r="J247" s="132"/>
      <c r="K247" s="132"/>
      <c r="L247" s="132"/>
      <c r="M247" s="132"/>
      <c r="N247" s="132"/>
      <c r="O247" s="132"/>
      <c r="P247" s="136">
        <f t="shared" ref="P247:P266" si="21">SUM(F247:O247)</f>
        <v>0</v>
      </c>
    </row>
    <row r="248" spans="2:16" x14ac:dyDescent="0.3">
      <c r="B248" s="29" t="s">
        <v>485</v>
      </c>
      <c r="C248" s="1058">
        <v>352</v>
      </c>
      <c r="D248" s="1065" t="s">
        <v>1183</v>
      </c>
      <c r="E248" s="1059" t="s">
        <v>237</v>
      </c>
      <c r="F248" s="132"/>
      <c r="G248" s="132"/>
      <c r="H248" s="132"/>
      <c r="I248" s="132"/>
      <c r="J248" s="132"/>
      <c r="K248" s="132"/>
      <c r="L248" s="132"/>
      <c r="M248" s="132"/>
      <c r="N248" s="132"/>
      <c r="O248" s="132"/>
      <c r="P248" s="137">
        <f t="shared" si="21"/>
        <v>0</v>
      </c>
    </row>
    <row r="249" spans="2:16" x14ac:dyDescent="0.3">
      <c r="B249" s="29" t="s">
        <v>486</v>
      </c>
      <c r="C249" s="1058">
        <v>353</v>
      </c>
      <c r="D249" s="1065" t="s">
        <v>352</v>
      </c>
      <c r="E249" s="1059" t="s">
        <v>237</v>
      </c>
      <c r="F249" s="132"/>
      <c r="G249" s="132"/>
      <c r="H249" s="132"/>
      <c r="I249" s="132"/>
      <c r="J249" s="132"/>
      <c r="K249" s="132"/>
      <c r="L249" s="132"/>
      <c r="M249" s="132"/>
      <c r="N249" s="132"/>
      <c r="O249" s="132"/>
      <c r="P249" s="137">
        <f t="shared" si="21"/>
        <v>0</v>
      </c>
    </row>
    <row r="250" spans="2:16" x14ac:dyDescent="0.3">
      <c r="B250" s="29" t="s">
        <v>487</v>
      </c>
      <c r="C250" s="1058">
        <v>354</v>
      </c>
      <c r="D250" s="1065" t="s">
        <v>1184</v>
      </c>
      <c r="E250" s="1059" t="s">
        <v>237</v>
      </c>
      <c r="F250" s="132"/>
      <c r="G250" s="132"/>
      <c r="H250" s="132"/>
      <c r="I250" s="132"/>
      <c r="J250" s="132"/>
      <c r="K250" s="132"/>
      <c r="L250" s="132"/>
      <c r="M250" s="132"/>
      <c r="N250" s="132"/>
      <c r="O250" s="132"/>
      <c r="P250" s="137">
        <f t="shared" si="21"/>
        <v>0</v>
      </c>
    </row>
    <row r="251" spans="2:16" x14ac:dyDescent="0.3">
      <c r="B251" s="29" t="s">
        <v>488</v>
      </c>
      <c r="C251" s="1058">
        <v>355</v>
      </c>
      <c r="D251" s="1065" t="s">
        <v>1185</v>
      </c>
      <c r="E251" s="1059" t="s">
        <v>237</v>
      </c>
      <c r="F251" s="132"/>
      <c r="G251" s="132"/>
      <c r="H251" s="132"/>
      <c r="I251" s="132"/>
      <c r="J251" s="132"/>
      <c r="K251" s="132"/>
      <c r="L251" s="132"/>
      <c r="M251" s="132"/>
      <c r="N251" s="132"/>
      <c r="O251" s="132"/>
      <c r="P251" s="137">
        <f t="shared" si="21"/>
        <v>0</v>
      </c>
    </row>
    <row r="252" spans="2:16" x14ac:dyDescent="0.3">
      <c r="B252" s="29" t="s">
        <v>489</v>
      </c>
      <c r="C252" s="1058">
        <v>356</v>
      </c>
      <c r="D252" s="1065" t="s">
        <v>1186</v>
      </c>
      <c r="E252" s="1059" t="s">
        <v>237</v>
      </c>
      <c r="F252" s="132"/>
      <c r="G252" s="132"/>
      <c r="H252" s="132"/>
      <c r="I252" s="132"/>
      <c r="J252" s="132"/>
      <c r="K252" s="132"/>
      <c r="L252" s="132"/>
      <c r="M252" s="132"/>
      <c r="N252" s="132"/>
      <c r="O252" s="132"/>
      <c r="P252" s="137">
        <f t="shared" si="21"/>
        <v>0</v>
      </c>
    </row>
    <row r="253" spans="2:16" x14ac:dyDescent="0.3">
      <c r="B253" s="29" t="s">
        <v>490</v>
      </c>
      <c r="C253" s="1058">
        <v>357</v>
      </c>
      <c r="D253" s="1065" t="s">
        <v>1187</v>
      </c>
      <c r="E253" s="1059" t="s">
        <v>237</v>
      </c>
      <c r="F253" s="132"/>
      <c r="G253" s="132"/>
      <c r="H253" s="132"/>
      <c r="I253" s="132"/>
      <c r="J253" s="132"/>
      <c r="K253" s="132"/>
      <c r="L253" s="132"/>
      <c r="M253" s="132"/>
      <c r="N253" s="132"/>
      <c r="O253" s="132"/>
      <c r="P253" s="137">
        <f t="shared" si="21"/>
        <v>0</v>
      </c>
    </row>
    <row r="254" spans="2:16" x14ac:dyDescent="0.3">
      <c r="B254" s="29" t="s">
        <v>491</v>
      </c>
      <c r="C254" s="1058">
        <v>358</v>
      </c>
      <c r="D254" s="1065"/>
      <c r="E254" s="1059" t="s">
        <v>237</v>
      </c>
      <c r="F254" s="132"/>
      <c r="G254" s="132"/>
      <c r="H254" s="132"/>
      <c r="I254" s="132"/>
      <c r="J254" s="132"/>
      <c r="K254" s="132"/>
      <c r="L254" s="132"/>
      <c r="M254" s="132"/>
      <c r="N254" s="132"/>
      <c r="O254" s="132"/>
      <c r="P254" s="137">
        <f t="shared" si="21"/>
        <v>0</v>
      </c>
    </row>
    <row r="255" spans="2:16" x14ac:dyDescent="0.3">
      <c r="B255" s="29" t="s">
        <v>492</v>
      </c>
      <c r="C255" s="1058">
        <v>359</v>
      </c>
      <c r="D255" s="1065"/>
      <c r="E255" s="1059" t="s">
        <v>237</v>
      </c>
      <c r="F255" s="132"/>
      <c r="G255" s="132"/>
      <c r="H255" s="132"/>
      <c r="I255" s="132"/>
      <c r="J255" s="132"/>
      <c r="K255" s="132"/>
      <c r="L255" s="132"/>
      <c r="M255" s="132"/>
      <c r="N255" s="132"/>
      <c r="O255" s="132"/>
      <c r="P255" s="137">
        <f t="shared" si="21"/>
        <v>0</v>
      </c>
    </row>
    <row r="256" spans="2:16" x14ac:dyDescent="0.3">
      <c r="B256" s="29" t="s">
        <v>493</v>
      </c>
      <c r="C256" s="1058">
        <v>360</v>
      </c>
      <c r="D256" s="1065"/>
      <c r="E256" s="1059" t="s">
        <v>237</v>
      </c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7">
        <f t="shared" si="21"/>
        <v>0</v>
      </c>
    </row>
    <row r="257" spans="2:16" x14ac:dyDescent="0.3">
      <c r="B257" s="29" t="s">
        <v>494</v>
      </c>
      <c r="C257" s="1058">
        <v>361</v>
      </c>
      <c r="D257" s="1065"/>
      <c r="E257" s="1059" t="s">
        <v>237</v>
      </c>
      <c r="F257" s="132"/>
      <c r="G257" s="132"/>
      <c r="H257" s="132"/>
      <c r="I257" s="132"/>
      <c r="J257" s="132"/>
      <c r="K257" s="132"/>
      <c r="L257" s="132"/>
      <c r="M257" s="132"/>
      <c r="N257" s="132"/>
      <c r="O257" s="132"/>
      <c r="P257" s="137">
        <f t="shared" si="21"/>
        <v>0</v>
      </c>
    </row>
    <row r="258" spans="2:16" x14ac:dyDescent="0.3">
      <c r="B258" s="29" t="s">
        <v>495</v>
      </c>
      <c r="C258" s="1058">
        <v>362</v>
      </c>
      <c r="D258" s="1065"/>
      <c r="E258" s="1059" t="s">
        <v>237</v>
      </c>
      <c r="F258" s="132"/>
      <c r="G258" s="132"/>
      <c r="H258" s="132"/>
      <c r="I258" s="132"/>
      <c r="J258" s="132"/>
      <c r="K258" s="132"/>
      <c r="L258" s="132"/>
      <c r="M258" s="132"/>
      <c r="N258" s="132"/>
      <c r="O258" s="132"/>
      <c r="P258" s="137">
        <f t="shared" si="21"/>
        <v>0</v>
      </c>
    </row>
    <row r="259" spans="2:16" x14ac:dyDescent="0.3">
      <c r="B259" s="29" t="s">
        <v>496</v>
      </c>
      <c r="C259" s="1058">
        <v>363</v>
      </c>
      <c r="D259" s="1065"/>
      <c r="E259" s="1059" t="s">
        <v>237</v>
      </c>
      <c r="F259" s="132"/>
      <c r="G259" s="132"/>
      <c r="H259" s="132"/>
      <c r="I259" s="132"/>
      <c r="J259" s="132"/>
      <c r="K259" s="132"/>
      <c r="L259" s="132"/>
      <c r="M259" s="132"/>
      <c r="N259" s="132"/>
      <c r="O259" s="132"/>
      <c r="P259" s="137">
        <f t="shared" si="21"/>
        <v>0</v>
      </c>
    </row>
    <row r="260" spans="2:16" x14ac:dyDescent="0.3">
      <c r="B260" s="29" t="s">
        <v>497</v>
      </c>
      <c r="C260" s="1058">
        <v>364</v>
      </c>
      <c r="D260" s="1062"/>
      <c r="E260" s="1059" t="s">
        <v>237</v>
      </c>
      <c r="F260" s="132"/>
      <c r="G260" s="132"/>
      <c r="H260" s="132"/>
      <c r="I260" s="132"/>
      <c r="J260" s="132">
        <v>1</v>
      </c>
      <c r="K260" s="132"/>
      <c r="L260" s="132"/>
      <c r="M260" s="132"/>
      <c r="N260" s="132"/>
      <c r="O260" s="132"/>
      <c r="P260" s="137">
        <f t="shared" si="21"/>
        <v>1</v>
      </c>
    </row>
    <row r="261" spans="2:16" x14ac:dyDescent="0.3">
      <c r="B261" s="29" t="s">
        <v>498</v>
      </c>
      <c r="C261" s="1058">
        <v>365</v>
      </c>
      <c r="D261" s="1058"/>
      <c r="E261" s="1059" t="s">
        <v>237</v>
      </c>
      <c r="F261" s="132"/>
      <c r="G261" s="132"/>
      <c r="H261" s="132"/>
      <c r="I261" s="132"/>
      <c r="J261" s="132"/>
      <c r="K261" s="132"/>
      <c r="L261" s="132"/>
      <c r="M261" s="132"/>
      <c r="N261" s="132"/>
      <c r="O261" s="132"/>
      <c r="P261" s="137">
        <f t="shared" si="21"/>
        <v>0</v>
      </c>
    </row>
    <row r="262" spans="2:16" x14ac:dyDescent="0.3">
      <c r="B262" s="29" t="s">
        <v>499</v>
      </c>
      <c r="C262" s="1058">
        <v>366</v>
      </c>
      <c r="D262" s="1058"/>
      <c r="E262" s="1059" t="s">
        <v>237</v>
      </c>
      <c r="F262" s="132"/>
      <c r="G262" s="132"/>
      <c r="H262" s="132"/>
      <c r="I262" s="132"/>
      <c r="J262" s="132"/>
      <c r="K262" s="132"/>
      <c r="L262" s="132"/>
      <c r="M262" s="132"/>
      <c r="N262" s="132"/>
      <c r="O262" s="132"/>
      <c r="P262" s="137">
        <f t="shared" si="21"/>
        <v>0</v>
      </c>
    </row>
    <row r="263" spans="2:16" x14ac:dyDescent="0.3">
      <c r="B263" s="29" t="s">
        <v>500</v>
      </c>
      <c r="C263" s="1058">
        <v>367</v>
      </c>
      <c r="D263" s="1058"/>
      <c r="E263" s="1059" t="s">
        <v>237</v>
      </c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7">
        <f t="shared" si="21"/>
        <v>0</v>
      </c>
    </row>
    <row r="264" spans="2:16" x14ac:dyDescent="0.3">
      <c r="B264" s="29" t="s">
        <v>501</v>
      </c>
      <c r="C264" s="1058">
        <v>368</v>
      </c>
      <c r="D264" s="1058"/>
      <c r="E264" s="1059" t="s">
        <v>237</v>
      </c>
      <c r="F264" s="132"/>
      <c r="G264" s="132"/>
      <c r="H264" s="132"/>
      <c r="I264" s="132"/>
      <c r="J264" s="132"/>
      <c r="K264" s="132"/>
      <c r="L264" s="132"/>
      <c r="M264" s="132"/>
      <c r="N264" s="132"/>
      <c r="O264" s="132"/>
      <c r="P264" s="137">
        <f t="shared" si="21"/>
        <v>0</v>
      </c>
    </row>
    <row r="265" spans="2:16" x14ac:dyDescent="0.3">
      <c r="B265" s="29" t="s">
        <v>502</v>
      </c>
      <c r="C265" s="1058">
        <v>369</v>
      </c>
      <c r="D265" s="1058"/>
      <c r="E265" s="1059" t="s">
        <v>237</v>
      </c>
      <c r="F265" s="132"/>
      <c r="G265" s="132"/>
      <c r="H265" s="132"/>
      <c r="I265" s="132"/>
      <c r="J265" s="132"/>
      <c r="K265" s="132"/>
      <c r="L265" s="132"/>
      <c r="M265" s="132"/>
      <c r="N265" s="132"/>
      <c r="O265" s="132"/>
      <c r="P265" s="137">
        <f t="shared" si="21"/>
        <v>0</v>
      </c>
    </row>
    <row r="266" spans="2:16" x14ac:dyDescent="0.3">
      <c r="B266" s="29" t="s">
        <v>503</v>
      </c>
      <c r="C266" s="1058">
        <v>370</v>
      </c>
      <c r="D266" s="1058"/>
      <c r="E266" s="1059" t="s">
        <v>237</v>
      </c>
      <c r="F266" s="132"/>
      <c r="G266" s="132"/>
      <c r="H266" s="132"/>
      <c r="I266" s="132"/>
      <c r="J266" s="132"/>
      <c r="K266" s="132"/>
      <c r="L266" s="132"/>
      <c r="M266" s="132"/>
      <c r="N266" s="132"/>
      <c r="O266" s="132"/>
      <c r="P266" s="138">
        <f t="shared" si="21"/>
        <v>0</v>
      </c>
    </row>
    <row r="267" spans="2:16" x14ac:dyDescent="0.3"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2:16" ht="18" x14ac:dyDescent="0.3">
      <c r="B268" s="7" t="s">
        <v>504</v>
      </c>
      <c r="C268" s="7">
        <v>400</v>
      </c>
      <c r="D268" s="60" t="s">
        <v>177</v>
      </c>
      <c r="E268" s="7"/>
    </row>
    <row r="269" spans="2:16" x14ac:dyDescent="0.3">
      <c r="B269" s="10"/>
      <c r="C269" s="10"/>
      <c r="D269" s="10"/>
      <c r="E269" s="10"/>
    </row>
    <row r="270" spans="2:16" x14ac:dyDescent="0.3">
      <c r="B270" s="29" t="s">
        <v>505</v>
      </c>
      <c r="C270" s="1058">
        <v>401</v>
      </c>
      <c r="D270" s="1065" t="s">
        <v>360</v>
      </c>
      <c r="E270" s="1059" t="s">
        <v>237</v>
      </c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6">
        <f>SUM(F270:O270)</f>
        <v>0</v>
      </c>
    </row>
    <row r="271" spans="2:16" x14ac:dyDescent="0.3">
      <c r="B271" s="29" t="s">
        <v>506</v>
      </c>
      <c r="C271" s="1058">
        <v>402</v>
      </c>
      <c r="D271" s="1065" t="s">
        <v>361</v>
      </c>
      <c r="E271" s="1059" t="s">
        <v>237</v>
      </c>
      <c r="F271" s="132"/>
      <c r="G271" s="132"/>
      <c r="H271" s="132"/>
      <c r="I271" s="132"/>
      <c r="J271" s="132"/>
      <c r="K271" s="132"/>
      <c r="L271" s="132"/>
      <c r="M271" s="132"/>
      <c r="N271" s="132"/>
      <c r="O271" s="132"/>
      <c r="P271" s="137">
        <f t="shared" ref="P271:P289" si="22">SUM(F271:O271)</f>
        <v>0</v>
      </c>
    </row>
    <row r="272" spans="2:16" x14ac:dyDescent="0.3">
      <c r="B272" s="29" t="s">
        <v>507</v>
      </c>
      <c r="C272" s="1058">
        <v>403</v>
      </c>
      <c r="D272" s="1065" t="s">
        <v>357</v>
      </c>
      <c r="E272" s="1059" t="s">
        <v>237</v>
      </c>
      <c r="F272" s="132"/>
      <c r="G272" s="132"/>
      <c r="H272" s="132"/>
      <c r="I272" s="132"/>
      <c r="J272" s="132"/>
      <c r="K272" s="132"/>
      <c r="L272" s="132"/>
      <c r="M272" s="132"/>
      <c r="N272" s="132"/>
      <c r="O272" s="132"/>
      <c r="P272" s="137">
        <f t="shared" si="22"/>
        <v>0</v>
      </c>
    </row>
    <row r="273" spans="2:16" x14ac:dyDescent="0.3">
      <c r="B273" s="29" t="s">
        <v>508</v>
      </c>
      <c r="C273" s="1058">
        <v>404</v>
      </c>
      <c r="D273" s="1065" t="s">
        <v>358</v>
      </c>
      <c r="E273" s="1059" t="s">
        <v>237</v>
      </c>
      <c r="F273" s="132"/>
      <c r="G273" s="132"/>
      <c r="H273" s="132"/>
      <c r="I273" s="132"/>
      <c r="J273" s="132"/>
      <c r="K273" s="132"/>
      <c r="L273" s="132"/>
      <c r="M273" s="132"/>
      <c r="N273" s="132"/>
      <c r="O273" s="132"/>
      <c r="P273" s="137">
        <f t="shared" si="22"/>
        <v>0</v>
      </c>
    </row>
    <row r="274" spans="2:16" x14ac:dyDescent="0.3">
      <c r="B274" s="29" t="s">
        <v>509</v>
      </c>
      <c r="C274" s="1058">
        <v>405</v>
      </c>
      <c r="D274" s="1065" t="s">
        <v>364</v>
      </c>
      <c r="E274" s="1059" t="s">
        <v>237</v>
      </c>
      <c r="F274" s="132"/>
      <c r="G274" s="132"/>
      <c r="H274" s="132"/>
      <c r="I274" s="132"/>
      <c r="J274" s="132"/>
      <c r="K274" s="132"/>
      <c r="L274" s="132"/>
      <c r="M274" s="132"/>
      <c r="N274" s="132"/>
      <c r="O274" s="132"/>
      <c r="P274" s="137">
        <f t="shared" si="22"/>
        <v>0</v>
      </c>
    </row>
    <row r="275" spans="2:16" x14ac:dyDescent="0.3">
      <c r="B275" s="29" t="s">
        <v>510</v>
      </c>
      <c r="C275" s="1058">
        <v>406</v>
      </c>
      <c r="D275" s="1065" t="s">
        <v>368</v>
      </c>
      <c r="E275" s="1059" t="s">
        <v>237</v>
      </c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7">
        <f t="shared" si="22"/>
        <v>0</v>
      </c>
    </row>
    <row r="276" spans="2:16" x14ac:dyDescent="0.3">
      <c r="B276" s="29" t="s">
        <v>511</v>
      </c>
      <c r="C276" s="1058">
        <v>407</v>
      </c>
      <c r="D276" s="1065" t="s">
        <v>365</v>
      </c>
      <c r="E276" s="1059" t="s">
        <v>237</v>
      </c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7">
        <f t="shared" si="22"/>
        <v>0</v>
      </c>
    </row>
    <row r="277" spans="2:16" x14ac:dyDescent="0.3">
      <c r="B277" s="29" t="s">
        <v>512</v>
      </c>
      <c r="C277" s="1058">
        <v>408</v>
      </c>
      <c r="D277" s="1065" t="s">
        <v>359</v>
      </c>
      <c r="E277" s="1059" t="s">
        <v>237</v>
      </c>
      <c r="F277" s="132"/>
      <c r="G277" s="132"/>
      <c r="H277" s="132"/>
      <c r="I277" s="132"/>
      <c r="J277" s="132"/>
      <c r="K277" s="132"/>
      <c r="L277" s="132"/>
      <c r="M277" s="132"/>
      <c r="N277" s="132"/>
      <c r="O277" s="132"/>
      <c r="P277" s="137">
        <f t="shared" si="22"/>
        <v>0</v>
      </c>
    </row>
    <row r="278" spans="2:16" x14ac:dyDescent="0.3">
      <c r="B278" s="29" t="s">
        <v>513</v>
      </c>
      <c r="C278" s="1058">
        <v>409</v>
      </c>
      <c r="D278" s="1065" t="s">
        <v>362</v>
      </c>
      <c r="E278" s="1059" t="s">
        <v>237</v>
      </c>
      <c r="F278" s="132"/>
      <c r="G278" s="132"/>
      <c r="H278" s="132"/>
      <c r="I278" s="132"/>
      <c r="J278" s="132"/>
      <c r="K278" s="132"/>
      <c r="L278" s="132"/>
      <c r="M278" s="132"/>
      <c r="N278" s="132"/>
      <c r="O278" s="132"/>
      <c r="P278" s="137">
        <f t="shared" si="22"/>
        <v>0</v>
      </c>
    </row>
    <row r="279" spans="2:16" x14ac:dyDescent="0.3">
      <c r="B279" s="29" t="s">
        <v>514</v>
      </c>
      <c r="C279" s="1058">
        <v>410</v>
      </c>
      <c r="D279" s="1065" t="s">
        <v>363</v>
      </c>
      <c r="E279" s="1059" t="s">
        <v>237</v>
      </c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7">
        <f t="shared" si="22"/>
        <v>0</v>
      </c>
    </row>
    <row r="280" spans="2:16" x14ac:dyDescent="0.3">
      <c r="B280" s="29" t="s">
        <v>515</v>
      </c>
      <c r="C280" s="1058">
        <v>411</v>
      </c>
      <c r="D280" s="1065" t="s">
        <v>369</v>
      </c>
      <c r="E280" s="1059" t="s">
        <v>237</v>
      </c>
      <c r="F280" s="132"/>
      <c r="G280" s="132"/>
      <c r="H280" s="132"/>
      <c r="I280" s="132"/>
      <c r="J280" s="132"/>
      <c r="K280" s="132"/>
      <c r="L280" s="132"/>
      <c r="M280" s="132"/>
      <c r="N280" s="132"/>
      <c r="O280" s="132"/>
      <c r="P280" s="137">
        <f t="shared" si="22"/>
        <v>0</v>
      </c>
    </row>
    <row r="281" spans="2:16" x14ac:dyDescent="0.3">
      <c r="B281" s="29" t="s">
        <v>516</v>
      </c>
      <c r="C281" s="1058">
        <v>412</v>
      </c>
      <c r="D281" s="1065" t="s">
        <v>366</v>
      </c>
      <c r="E281" s="1059" t="s">
        <v>237</v>
      </c>
      <c r="F281" s="132"/>
      <c r="G281" s="132"/>
      <c r="H281" s="132"/>
      <c r="I281" s="132"/>
      <c r="J281" s="132"/>
      <c r="K281" s="132"/>
      <c r="L281" s="132"/>
      <c r="M281" s="132"/>
      <c r="N281" s="132"/>
      <c r="O281" s="132"/>
      <c r="P281" s="137">
        <f t="shared" si="22"/>
        <v>0</v>
      </c>
    </row>
    <row r="282" spans="2:16" x14ac:dyDescent="0.3">
      <c r="B282" s="29" t="s">
        <v>517</v>
      </c>
      <c r="C282" s="1058">
        <v>413</v>
      </c>
      <c r="D282" s="1065" t="s">
        <v>367</v>
      </c>
      <c r="E282" s="1059" t="s">
        <v>237</v>
      </c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  <c r="P282" s="137">
        <f t="shared" si="22"/>
        <v>0</v>
      </c>
    </row>
    <row r="283" spans="2:16" x14ac:dyDescent="0.3">
      <c r="B283" s="29" t="s">
        <v>518</v>
      </c>
      <c r="C283" s="1058">
        <v>414</v>
      </c>
      <c r="D283" s="1058"/>
      <c r="E283" s="1059" t="s">
        <v>237</v>
      </c>
      <c r="F283" s="132"/>
      <c r="G283" s="132"/>
      <c r="H283" s="132"/>
      <c r="I283" s="132"/>
      <c r="J283" s="132"/>
      <c r="K283" s="132"/>
      <c r="L283" s="132"/>
      <c r="M283" s="132"/>
      <c r="N283" s="132"/>
      <c r="O283" s="132"/>
      <c r="P283" s="137">
        <f t="shared" si="22"/>
        <v>0</v>
      </c>
    </row>
    <row r="284" spans="2:16" x14ac:dyDescent="0.3">
      <c r="B284" s="29" t="s">
        <v>519</v>
      </c>
      <c r="C284" s="1058">
        <v>415</v>
      </c>
      <c r="D284" s="1058"/>
      <c r="E284" s="1059" t="s">
        <v>237</v>
      </c>
      <c r="F284" s="132"/>
      <c r="G284" s="132"/>
      <c r="H284" s="132"/>
      <c r="I284" s="132"/>
      <c r="J284" s="132"/>
      <c r="K284" s="132"/>
      <c r="L284" s="132"/>
      <c r="M284" s="132"/>
      <c r="N284" s="132"/>
      <c r="O284" s="132"/>
      <c r="P284" s="137">
        <f t="shared" si="22"/>
        <v>0</v>
      </c>
    </row>
    <row r="285" spans="2:16" x14ac:dyDescent="0.3">
      <c r="B285" s="29" t="s">
        <v>520</v>
      </c>
      <c r="C285" s="1058">
        <v>416</v>
      </c>
      <c r="D285" s="1058"/>
      <c r="E285" s="1059" t="s">
        <v>237</v>
      </c>
      <c r="F285" s="132"/>
      <c r="G285" s="132"/>
      <c r="H285" s="132"/>
      <c r="I285" s="132"/>
      <c r="J285" s="132"/>
      <c r="K285" s="132"/>
      <c r="L285" s="132"/>
      <c r="M285" s="132"/>
      <c r="N285" s="132"/>
      <c r="O285" s="132"/>
      <c r="P285" s="137">
        <f t="shared" si="22"/>
        <v>0</v>
      </c>
    </row>
    <row r="286" spans="2:16" x14ac:dyDescent="0.3">
      <c r="B286" s="29" t="s">
        <v>521</v>
      </c>
      <c r="C286" s="1058">
        <v>417</v>
      </c>
      <c r="D286" s="1058"/>
      <c r="E286" s="1059" t="s">
        <v>237</v>
      </c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7">
        <f t="shared" si="22"/>
        <v>0</v>
      </c>
    </row>
    <row r="287" spans="2:16" x14ac:dyDescent="0.3">
      <c r="B287" s="29" t="s">
        <v>522</v>
      </c>
      <c r="C287" s="1058">
        <v>418</v>
      </c>
      <c r="D287" s="1058"/>
      <c r="E287" s="1059" t="s">
        <v>237</v>
      </c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7">
        <f t="shared" si="22"/>
        <v>0</v>
      </c>
    </row>
    <row r="288" spans="2:16" x14ac:dyDescent="0.3">
      <c r="B288" s="29" t="s">
        <v>523</v>
      </c>
      <c r="C288" s="1058">
        <v>419</v>
      </c>
      <c r="D288" s="1058"/>
      <c r="E288" s="1059" t="s">
        <v>237</v>
      </c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7">
        <f t="shared" si="22"/>
        <v>0</v>
      </c>
    </row>
    <row r="289" spans="2:16" x14ac:dyDescent="0.3">
      <c r="B289" s="29" t="s">
        <v>524</v>
      </c>
      <c r="C289" s="1058">
        <v>420</v>
      </c>
      <c r="D289" s="1058"/>
      <c r="E289" s="1059" t="s">
        <v>237</v>
      </c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8">
        <f t="shared" si="22"/>
        <v>0</v>
      </c>
    </row>
    <row r="290" spans="2:16" x14ac:dyDescent="0.3"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2:16" ht="18" x14ac:dyDescent="0.3">
      <c r="B291" s="7" t="s">
        <v>677</v>
      </c>
      <c r="C291" s="7">
        <v>500</v>
      </c>
      <c r="D291" s="60" t="s">
        <v>370</v>
      </c>
      <c r="E291" s="7"/>
    </row>
    <row r="292" spans="2:16" x14ac:dyDescent="0.3">
      <c r="B292" s="10"/>
      <c r="C292" s="10"/>
      <c r="D292" s="10"/>
      <c r="E292" s="10"/>
    </row>
    <row r="293" spans="2:16" x14ac:dyDescent="0.3">
      <c r="B293" s="29" t="s">
        <v>678</v>
      </c>
      <c r="C293" s="1058">
        <v>501</v>
      </c>
      <c r="D293" s="1065" t="s">
        <v>857</v>
      </c>
      <c r="E293" s="1059" t="s">
        <v>237</v>
      </c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6">
        <f>SUM(F293:O293)</f>
        <v>0</v>
      </c>
    </row>
    <row r="294" spans="2:16" x14ac:dyDescent="0.3">
      <c r="B294" s="29" t="s">
        <v>527</v>
      </c>
      <c r="C294" s="1058">
        <v>502</v>
      </c>
      <c r="D294" s="1065" t="s">
        <v>676</v>
      </c>
      <c r="E294" s="1059" t="s">
        <v>237</v>
      </c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7">
        <f>SUM(F294:O294)</f>
        <v>0</v>
      </c>
    </row>
    <row r="295" spans="2:16" x14ac:dyDescent="0.3">
      <c r="B295" s="29" t="s">
        <v>528</v>
      </c>
      <c r="C295" s="1058">
        <v>503</v>
      </c>
      <c r="D295" s="1065" t="s">
        <v>835</v>
      </c>
      <c r="E295" s="1059" t="s">
        <v>237</v>
      </c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7">
        <f>SUM(F295:O295)</f>
        <v>0</v>
      </c>
    </row>
    <row r="296" spans="2:16" x14ac:dyDescent="0.3">
      <c r="B296" s="29" t="s">
        <v>529</v>
      </c>
      <c r="C296" s="1058">
        <v>504</v>
      </c>
      <c r="D296" s="1065"/>
      <c r="E296" s="1059" t="s">
        <v>237</v>
      </c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7">
        <f>SUM(F296:O296)</f>
        <v>0</v>
      </c>
    </row>
    <row r="297" spans="2:16" x14ac:dyDescent="0.3">
      <c r="B297" s="29" t="s">
        <v>530</v>
      </c>
      <c r="C297" s="1058">
        <v>505</v>
      </c>
      <c r="D297" s="1065"/>
      <c r="E297" s="1059" t="s">
        <v>237</v>
      </c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7">
        <f>SUM(F297:O297)</f>
        <v>0</v>
      </c>
    </row>
    <row r="298" spans="2:16" x14ac:dyDescent="0.3"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2:16" x14ac:dyDescent="0.3"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2" spans="2:16" x14ac:dyDescent="0.3">
      <c r="D302" s="1224" t="s">
        <v>574</v>
      </c>
    </row>
    <row r="303" spans="2:16" x14ac:dyDescent="0.3">
      <c r="D303" s="1225"/>
    </row>
    <row r="304" spans="2:16" x14ac:dyDescent="0.3">
      <c r="D304" s="1225"/>
    </row>
    <row r="305" spans="2:16" ht="28.5" customHeight="1" x14ac:dyDescent="0.3">
      <c r="D305" s="1225"/>
      <c r="E305" s="5"/>
      <c r="F305" s="1227"/>
      <c r="G305" s="1227"/>
      <c r="H305" s="1227"/>
      <c r="I305" s="1227"/>
      <c r="J305" s="1227"/>
      <c r="K305" s="1227"/>
      <c r="L305" s="1227"/>
      <c r="M305" s="1227"/>
      <c r="N305" s="1227"/>
      <c r="O305" s="1227"/>
    </row>
    <row r="306" spans="2:16" ht="23.4" x14ac:dyDescent="0.45">
      <c r="D306" s="1226"/>
      <c r="E306" s="5"/>
      <c r="F306" s="1198" t="s">
        <v>3</v>
      </c>
      <c r="G306" s="1198"/>
      <c r="H306" s="1198"/>
      <c r="I306" s="1198"/>
      <c r="J306" s="1198"/>
      <c r="K306" s="1198"/>
      <c r="L306" s="1198"/>
      <c r="M306" s="1198"/>
      <c r="N306" s="1198"/>
      <c r="O306" s="1198"/>
    </row>
    <row r="307" spans="2:16" x14ac:dyDescent="0.3">
      <c r="D307" s="5"/>
      <c r="E307" s="5"/>
    </row>
    <row r="308" spans="2:16" ht="21.6" thickBot="1" x14ac:dyDescent="0.35">
      <c r="D308" s="1"/>
      <c r="E308" s="5"/>
      <c r="F308" s="23"/>
      <c r="G308" s="23"/>
      <c r="H308" s="22"/>
      <c r="I308" s="1199"/>
      <c r="J308" s="1199"/>
      <c r="K308" s="1199"/>
      <c r="L308" s="1199"/>
      <c r="M308" s="1199"/>
      <c r="N308" s="1199"/>
      <c r="O308" s="1199"/>
    </row>
    <row r="309" spans="2:16" ht="19.5" customHeight="1" thickBot="1" x14ac:dyDescent="0.35">
      <c r="D309" s="5"/>
      <c r="E309" s="5"/>
      <c r="F309" s="1192" t="s">
        <v>152</v>
      </c>
      <c r="G309" s="1193"/>
      <c r="H309" s="1194" t="s">
        <v>5</v>
      </c>
      <c r="I309" s="1195"/>
      <c r="J309" s="1195"/>
      <c r="K309" s="1196"/>
      <c r="L309" s="1194" t="s">
        <v>6</v>
      </c>
      <c r="M309" s="1195"/>
      <c r="N309" s="1195"/>
      <c r="O309" s="1196"/>
    </row>
    <row r="310" spans="2:16" ht="59.25" customHeight="1" x14ac:dyDescent="0.3">
      <c r="B310" s="1230" t="s">
        <v>573</v>
      </c>
      <c r="C310" s="1231"/>
      <c r="D310" s="1231"/>
      <c r="E310" s="1232"/>
      <c r="F310" s="70" t="str">
        <f>F19</f>
        <v>Administrativo</v>
      </c>
      <c r="G310" s="111" t="s">
        <v>2</v>
      </c>
      <c r="H310" s="1239" t="str">
        <f>H19</f>
        <v>Crédito Produtivo</v>
      </c>
      <c r="I310" s="1240"/>
      <c r="J310" s="1228" t="str">
        <f>J19</f>
        <v>Incubação e Fortalecimetno do ambiente de negócios</v>
      </c>
      <c r="K310" s="1229"/>
      <c r="L310" s="1228" t="str">
        <f>L19</f>
        <v>Desenvolvimento das organizações, coletivos e lideranças</v>
      </c>
      <c r="M310" s="1229"/>
      <c r="N310" s="1228" t="str">
        <f>N19</f>
        <v>Investimento em projetos socioambientais</v>
      </c>
      <c r="O310" s="1229"/>
    </row>
    <row r="311" spans="2:16" ht="22.5" customHeight="1" x14ac:dyDescent="0.3">
      <c r="B311" s="1233"/>
      <c r="C311" s="1234"/>
      <c r="D311" s="1234"/>
      <c r="E311" s="1235"/>
      <c r="F311" s="80" t="s">
        <v>234</v>
      </c>
      <c r="G311" s="34" t="s">
        <v>234</v>
      </c>
      <c r="H311" s="35" t="s">
        <v>235</v>
      </c>
      <c r="I311" s="34" t="s">
        <v>234</v>
      </c>
      <c r="J311" s="35" t="s">
        <v>235</v>
      </c>
      <c r="K311" s="34" t="s">
        <v>234</v>
      </c>
      <c r="L311" s="35" t="s">
        <v>235</v>
      </c>
      <c r="M311" s="34" t="s">
        <v>234</v>
      </c>
      <c r="N311" s="35" t="s">
        <v>235</v>
      </c>
      <c r="O311" s="36" t="s">
        <v>234</v>
      </c>
    </row>
    <row r="312" spans="2:16" ht="14.25" customHeight="1" x14ac:dyDescent="0.3">
      <c r="B312" s="1236"/>
      <c r="C312" s="1237"/>
      <c r="D312" s="1237"/>
      <c r="E312" s="1238"/>
      <c r="F312" s="37" t="str">
        <f t="shared" ref="F312:O312" si="23">F21</f>
        <v>ADM</v>
      </c>
      <c r="G312" s="37" t="str">
        <f t="shared" si="23"/>
        <v>INS</v>
      </c>
      <c r="H312" s="37" t="str">
        <f t="shared" si="23"/>
        <v>ECD</v>
      </c>
      <c r="I312" s="37" t="str">
        <f t="shared" si="23"/>
        <v>ECI</v>
      </c>
      <c r="J312" s="37" t="str">
        <f t="shared" si="23"/>
        <v>EID</v>
      </c>
      <c r="K312" s="37" t="str">
        <f t="shared" si="23"/>
        <v>EII</v>
      </c>
      <c r="L312" s="37" t="str">
        <f t="shared" si="23"/>
        <v>CDD</v>
      </c>
      <c r="M312" s="37" t="str">
        <f t="shared" si="23"/>
        <v>CDI</v>
      </c>
      <c r="N312" s="37" t="str">
        <f t="shared" si="23"/>
        <v>CID</v>
      </c>
      <c r="O312" s="37" t="str">
        <f t="shared" si="23"/>
        <v>CII</v>
      </c>
    </row>
    <row r="313" spans="2:16" ht="14.25" customHeight="1" x14ac:dyDescent="0.3">
      <c r="F313" s="3"/>
      <c r="G313" s="3"/>
      <c r="H313" s="3"/>
      <c r="I313" s="3"/>
      <c r="J313" s="3"/>
      <c r="K313" s="3"/>
      <c r="L313" s="3"/>
      <c r="M313" s="3"/>
      <c r="N313" s="3"/>
      <c r="O313" s="3"/>
    </row>
    <row r="314" spans="2:16" ht="15.6" x14ac:dyDescent="0.3">
      <c r="F314" s="3"/>
      <c r="G314" s="3"/>
      <c r="H314" s="3"/>
      <c r="I314" s="3"/>
      <c r="J314" s="3"/>
      <c r="K314" s="3"/>
      <c r="L314" s="3"/>
      <c r="M314" s="3"/>
      <c r="N314" s="3"/>
      <c r="O314" s="3"/>
    </row>
    <row r="315" spans="2:16" ht="21" x14ac:dyDescent="0.3">
      <c r="C315" s="6"/>
      <c r="D315" s="61"/>
      <c r="E315" s="61"/>
      <c r="F315" s="84"/>
      <c r="G315" s="84"/>
      <c r="H315" s="91"/>
      <c r="I315" s="91"/>
      <c r="J315" s="91"/>
      <c r="K315" s="84"/>
      <c r="L315" s="84"/>
      <c r="M315" s="84"/>
      <c r="N315" s="84"/>
      <c r="O315" s="84"/>
    </row>
    <row r="317" spans="2:16" ht="18" x14ac:dyDescent="0.3">
      <c r="B317" s="7" t="s">
        <v>567</v>
      </c>
      <c r="C317" s="7">
        <v>600</v>
      </c>
      <c r="D317" s="60" t="s">
        <v>1145</v>
      </c>
      <c r="E317" s="7"/>
      <c r="F317" s="97"/>
      <c r="G317" s="97"/>
      <c r="H317" s="98"/>
      <c r="I317" s="98"/>
      <c r="J317" s="98"/>
      <c r="K317" s="97"/>
      <c r="L317" s="97"/>
      <c r="M317" s="97"/>
      <c r="N317" s="97"/>
      <c r="O317" s="97"/>
    </row>
    <row r="318" spans="2:16" x14ac:dyDescent="0.3">
      <c r="B318" s="10"/>
      <c r="C318" s="10"/>
      <c r="D318" s="10"/>
      <c r="E318" s="10"/>
    </row>
    <row r="319" spans="2:16" x14ac:dyDescent="0.3">
      <c r="B319" s="29" t="s">
        <v>569</v>
      </c>
      <c r="C319" s="1058">
        <v>601</v>
      </c>
      <c r="D319" s="1057"/>
      <c r="E319" s="1059"/>
      <c r="F319" s="132">
        <v>1</v>
      </c>
      <c r="G319" s="88"/>
      <c r="H319" s="88"/>
      <c r="I319" s="88"/>
      <c r="J319" s="88"/>
      <c r="K319" s="88"/>
      <c r="L319" s="88"/>
      <c r="M319" s="88"/>
      <c r="N319" s="88"/>
      <c r="O319" s="88"/>
      <c r="P319" s="131">
        <f>SUM(F319:O319)</f>
        <v>1</v>
      </c>
    </row>
    <row r="320" spans="2:16" x14ac:dyDescent="0.3">
      <c r="B320" s="29" t="s">
        <v>599</v>
      </c>
      <c r="C320" s="1058">
        <f>C319+1</f>
        <v>602</v>
      </c>
      <c r="D320" s="1057"/>
      <c r="E320" s="1059"/>
      <c r="F320" s="132">
        <v>1</v>
      </c>
      <c r="G320" s="88"/>
      <c r="H320" s="88"/>
      <c r="I320" s="88"/>
      <c r="J320" s="88"/>
      <c r="K320" s="88"/>
      <c r="L320" s="88"/>
      <c r="M320" s="88"/>
      <c r="N320" s="88"/>
      <c r="O320" s="88"/>
      <c r="P320" s="131">
        <f t="shared" ref="P320:P371" si="24">SUM(F320:O320)</f>
        <v>1</v>
      </c>
    </row>
    <row r="321" spans="2:16" x14ac:dyDescent="0.3">
      <c r="B321" s="29" t="s">
        <v>600</v>
      </c>
      <c r="C321" s="1058">
        <f t="shared" ref="C321:C343" si="25">C320+1</f>
        <v>603</v>
      </c>
      <c r="D321" s="1057"/>
      <c r="E321" s="1059"/>
      <c r="F321" s="132">
        <v>0.2</v>
      </c>
      <c r="G321" s="88"/>
      <c r="H321" s="88"/>
      <c r="I321" s="88"/>
      <c r="J321" s="88"/>
      <c r="K321" s="88"/>
      <c r="L321" s="948">
        <v>0.8</v>
      </c>
      <c r="M321" s="88"/>
      <c r="N321" s="88"/>
      <c r="O321" s="88"/>
      <c r="P321" s="131">
        <f t="shared" si="24"/>
        <v>1</v>
      </c>
    </row>
    <row r="322" spans="2:16" x14ac:dyDescent="0.3">
      <c r="B322" s="29" t="s">
        <v>601</v>
      </c>
      <c r="C322" s="1058">
        <f t="shared" si="25"/>
        <v>604</v>
      </c>
      <c r="D322" s="1057"/>
      <c r="E322" s="1059"/>
      <c r="F322" s="132">
        <v>0.3</v>
      </c>
      <c r="G322" s="88"/>
      <c r="H322" s="88"/>
      <c r="I322" s="88"/>
      <c r="J322" s="88"/>
      <c r="K322" s="88"/>
      <c r="L322" s="948">
        <v>0.7</v>
      </c>
      <c r="M322" s="88"/>
      <c r="N322" s="88"/>
      <c r="O322" s="88"/>
      <c r="P322" s="131">
        <f t="shared" si="24"/>
        <v>1</v>
      </c>
    </row>
    <row r="323" spans="2:16" x14ac:dyDescent="0.3">
      <c r="B323" s="29" t="s">
        <v>602</v>
      </c>
      <c r="C323" s="1058">
        <f t="shared" si="25"/>
        <v>605</v>
      </c>
      <c r="D323" s="1057"/>
      <c r="E323" s="1059"/>
      <c r="F323" s="132">
        <v>1</v>
      </c>
      <c r="G323" s="88"/>
      <c r="H323" s="88"/>
      <c r="I323" s="88"/>
      <c r="J323" s="88"/>
      <c r="K323" s="88"/>
      <c r="L323" s="88"/>
      <c r="M323" s="88"/>
      <c r="N323" s="88"/>
      <c r="O323" s="88"/>
      <c r="P323" s="131">
        <f t="shared" si="24"/>
        <v>1</v>
      </c>
    </row>
    <row r="324" spans="2:16" x14ac:dyDescent="0.3">
      <c r="B324" s="29" t="s">
        <v>603</v>
      </c>
      <c r="C324" s="1058">
        <f t="shared" si="25"/>
        <v>606</v>
      </c>
      <c r="D324" s="1057"/>
      <c r="E324" s="1059"/>
      <c r="F324" s="88"/>
      <c r="G324" s="132">
        <v>1</v>
      </c>
      <c r="H324" s="88"/>
      <c r="I324" s="88"/>
      <c r="J324" s="88"/>
      <c r="K324" s="88"/>
      <c r="L324" s="88"/>
      <c r="M324" s="88"/>
      <c r="N324" s="88"/>
      <c r="O324" s="88"/>
      <c r="P324" s="131">
        <f t="shared" si="24"/>
        <v>1</v>
      </c>
    </row>
    <row r="325" spans="2:16" x14ac:dyDescent="0.3">
      <c r="B325" s="29" t="s">
        <v>604</v>
      </c>
      <c r="C325" s="1058">
        <f t="shared" si="25"/>
        <v>607</v>
      </c>
      <c r="D325" s="1057"/>
      <c r="E325" s="1059"/>
      <c r="F325" s="132">
        <v>0.05</v>
      </c>
      <c r="G325" s="132">
        <v>0.25</v>
      </c>
      <c r="H325" s="132">
        <v>0.05</v>
      </c>
      <c r="I325" s="132">
        <v>0.1</v>
      </c>
      <c r="J325" s="132">
        <v>0.27</v>
      </c>
      <c r="K325" s="132">
        <v>0.08</v>
      </c>
      <c r="L325" s="132">
        <v>0</v>
      </c>
      <c r="M325" s="132">
        <v>0.1</v>
      </c>
      <c r="N325" s="132">
        <v>0.05</v>
      </c>
      <c r="O325" s="132">
        <v>0.05</v>
      </c>
      <c r="P325" s="131">
        <f t="shared" si="24"/>
        <v>1</v>
      </c>
    </row>
    <row r="326" spans="2:16" x14ac:dyDescent="0.3">
      <c r="B326" s="29" t="s">
        <v>605</v>
      </c>
      <c r="C326" s="1058">
        <f t="shared" si="25"/>
        <v>608</v>
      </c>
      <c r="D326" s="1057"/>
      <c r="E326" s="1059"/>
      <c r="F326" s="88"/>
      <c r="G326" s="132"/>
      <c r="H326" s="88"/>
      <c r="I326" s="88"/>
      <c r="J326" s="948">
        <v>0.6</v>
      </c>
      <c r="K326" s="88"/>
      <c r="L326" s="948">
        <v>0.4</v>
      </c>
      <c r="M326" s="88"/>
      <c r="N326" s="88"/>
      <c r="O326" s="88"/>
      <c r="P326" s="131">
        <f t="shared" si="24"/>
        <v>1</v>
      </c>
    </row>
    <row r="327" spans="2:16" x14ac:dyDescent="0.3">
      <c r="B327" s="29" t="s">
        <v>606</v>
      </c>
      <c r="C327" s="1058">
        <f t="shared" si="25"/>
        <v>609</v>
      </c>
      <c r="D327" s="1057"/>
      <c r="E327" s="1059"/>
      <c r="F327" s="88"/>
      <c r="G327" s="132">
        <v>0.3</v>
      </c>
      <c r="H327" s="88"/>
      <c r="I327" s="88"/>
      <c r="J327" s="948">
        <v>0.35</v>
      </c>
      <c r="K327" s="88"/>
      <c r="L327" s="948">
        <v>0.35</v>
      </c>
      <c r="M327" s="88"/>
      <c r="N327" s="88"/>
      <c r="O327" s="88"/>
      <c r="P327" s="131">
        <f t="shared" si="24"/>
        <v>0.99999999999999989</v>
      </c>
    </row>
    <row r="328" spans="2:16" x14ac:dyDescent="0.3">
      <c r="B328" s="29" t="s">
        <v>607</v>
      </c>
      <c r="C328" s="1058">
        <f t="shared" si="25"/>
        <v>610</v>
      </c>
      <c r="D328" s="1057"/>
      <c r="E328" s="1059"/>
      <c r="F328" s="88"/>
      <c r="G328" s="132">
        <v>1</v>
      </c>
      <c r="H328" s="88"/>
      <c r="I328" s="88"/>
      <c r="J328" s="88"/>
      <c r="K328" s="88"/>
      <c r="L328" s="88"/>
      <c r="M328" s="88"/>
      <c r="N328" s="88"/>
      <c r="O328" s="88"/>
      <c r="P328" s="131">
        <f t="shared" si="24"/>
        <v>1</v>
      </c>
    </row>
    <row r="329" spans="2:16" x14ac:dyDescent="0.3">
      <c r="B329" s="29" t="s">
        <v>608</v>
      </c>
      <c r="C329" s="1058">
        <f t="shared" si="25"/>
        <v>611</v>
      </c>
      <c r="D329" s="1057"/>
      <c r="E329" s="1059"/>
      <c r="F329" s="88"/>
      <c r="G329" s="132">
        <v>0.7</v>
      </c>
      <c r="H329" s="88"/>
      <c r="I329" s="88"/>
      <c r="J329" s="132">
        <v>0.3</v>
      </c>
      <c r="K329" s="88"/>
      <c r="L329" s="88"/>
      <c r="M329" s="88"/>
      <c r="N329" s="88"/>
      <c r="O329" s="88"/>
      <c r="P329" s="131">
        <f t="shared" si="24"/>
        <v>1</v>
      </c>
    </row>
    <row r="330" spans="2:16" x14ac:dyDescent="0.3">
      <c r="B330" s="29" t="s">
        <v>609</v>
      </c>
      <c r="C330" s="1058">
        <f t="shared" si="25"/>
        <v>612</v>
      </c>
      <c r="D330" s="1057"/>
      <c r="E330" s="1059"/>
      <c r="F330" s="132">
        <v>1</v>
      </c>
      <c r="G330" s="88"/>
      <c r="H330" s="88"/>
      <c r="I330" s="88"/>
      <c r="J330" s="88"/>
      <c r="K330" s="88"/>
      <c r="L330" s="88"/>
      <c r="M330" s="88"/>
      <c r="N330" s="88"/>
      <c r="O330" s="88"/>
      <c r="P330" s="131">
        <f t="shared" si="24"/>
        <v>1</v>
      </c>
    </row>
    <row r="331" spans="2:16" x14ac:dyDescent="0.3">
      <c r="B331" s="29" t="s">
        <v>610</v>
      </c>
      <c r="C331" s="1058">
        <f t="shared" si="25"/>
        <v>613</v>
      </c>
      <c r="D331" s="1057"/>
      <c r="E331" s="1059"/>
      <c r="F331" s="88"/>
      <c r="G331" s="88"/>
      <c r="H331" s="88"/>
      <c r="I331" s="88"/>
      <c r="J331" s="132">
        <v>1</v>
      </c>
      <c r="K331" s="88"/>
      <c r="L331" s="88"/>
      <c r="M331" s="88"/>
      <c r="N331" s="88"/>
      <c r="O331" s="88"/>
      <c r="P331" s="131">
        <f t="shared" si="24"/>
        <v>1</v>
      </c>
    </row>
    <row r="332" spans="2:16" x14ac:dyDescent="0.3">
      <c r="B332" s="29" t="s">
        <v>611</v>
      </c>
      <c r="C332" s="1058">
        <f t="shared" si="25"/>
        <v>614</v>
      </c>
      <c r="D332" s="1057"/>
      <c r="E332" s="1059"/>
      <c r="F332" s="88"/>
      <c r="G332" s="88"/>
      <c r="H332" s="88"/>
      <c r="I332" s="88"/>
      <c r="J332" s="132">
        <v>1</v>
      </c>
      <c r="K332" s="88"/>
      <c r="L332" s="88"/>
      <c r="M332" s="88"/>
      <c r="N332" s="88"/>
      <c r="O332" s="88"/>
      <c r="P332" s="131">
        <f t="shared" si="24"/>
        <v>1</v>
      </c>
    </row>
    <row r="333" spans="2:16" x14ac:dyDescent="0.3">
      <c r="B333" s="29" t="s">
        <v>612</v>
      </c>
      <c r="C333" s="1058">
        <f t="shared" si="25"/>
        <v>615</v>
      </c>
      <c r="D333" s="1057"/>
      <c r="E333" s="1059"/>
      <c r="F333" s="132">
        <v>1</v>
      </c>
      <c r="G333" s="88"/>
      <c r="H333" s="88"/>
      <c r="I333" s="88"/>
      <c r="J333" s="88"/>
      <c r="K333" s="88"/>
      <c r="L333" s="88"/>
      <c r="M333" s="88"/>
      <c r="N333" s="88"/>
      <c r="O333" s="88"/>
      <c r="P333" s="131">
        <f t="shared" si="24"/>
        <v>1</v>
      </c>
    </row>
    <row r="334" spans="2:16" x14ac:dyDescent="0.3">
      <c r="B334" s="29" t="s">
        <v>613</v>
      </c>
      <c r="C334" s="1058">
        <f t="shared" si="25"/>
        <v>616</v>
      </c>
      <c r="D334" s="1057"/>
      <c r="E334" s="1059"/>
      <c r="F334" s="88"/>
      <c r="G334" s="88"/>
      <c r="H334" s="88"/>
      <c r="I334" s="88"/>
      <c r="J334" s="132">
        <v>1</v>
      </c>
      <c r="K334" s="88"/>
      <c r="L334" s="88"/>
      <c r="M334" s="88"/>
      <c r="N334" s="88"/>
      <c r="O334" s="88"/>
      <c r="P334" s="131">
        <f t="shared" si="24"/>
        <v>1</v>
      </c>
    </row>
    <row r="335" spans="2:16" x14ac:dyDescent="0.3">
      <c r="B335" s="29" t="s">
        <v>614</v>
      </c>
      <c r="C335" s="1058">
        <f t="shared" si="25"/>
        <v>617</v>
      </c>
      <c r="D335" s="1058"/>
      <c r="E335" s="1059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131">
        <f t="shared" si="24"/>
        <v>0</v>
      </c>
    </row>
    <row r="336" spans="2:16" x14ac:dyDescent="0.3">
      <c r="B336" s="29" t="s">
        <v>615</v>
      </c>
      <c r="C336" s="1058">
        <f t="shared" si="25"/>
        <v>618</v>
      </c>
      <c r="D336" s="1058"/>
      <c r="E336" s="1059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131">
        <f t="shared" si="24"/>
        <v>0</v>
      </c>
    </row>
    <row r="337" spans="2:16" x14ac:dyDescent="0.3">
      <c r="B337" s="29" t="s">
        <v>616</v>
      </c>
      <c r="C337" s="1058">
        <f t="shared" si="25"/>
        <v>619</v>
      </c>
      <c r="D337" s="1058"/>
      <c r="E337" s="1059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131">
        <f t="shared" si="24"/>
        <v>0</v>
      </c>
    </row>
    <row r="338" spans="2:16" x14ac:dyDescent="0.3">
      <c r="B338" s="29" t="s">
        <v>617</v>
      </c>
      <c r="C338" s="1058">
        <f t="shared" si="25"/>
        <v>620</v>
      </c>
      <c r="D338" s="1058"/>
      <c r="E338" s="1059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131">
        <f t="shared" si="24"/>
        <v>0</v>
      </c>
    </row>
    <row r="339" spans="2:16" x14ac:dyDescent="0.3">
      <c r="B339" s="29" t="s">
        <v>618</v>
      </c>
      <c r="C339" s="1058">
        <f t="shared" si="25"/>
        <v>621</v>
      </c>
      <c r="D339" s="1058"/>
      <c r="E339" s="1059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131">
        <f t="shared" si="24"/>
        <v>0</v>
      </c>
    </row>
    <row r="340" spans="2:16" x14ac:dyDescent="0.3">
      <c r="B340" s="29" t="s">
        <v>619</v>
      </c>
      <c r="C340" s="1058">
        <f t="shared" si="25"/>
        <v>622</v>
      </c>
      <c r="D340" s="1058"/>
      <c r="E340" s="1059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131">
        <f t="shared" si="24"/>
        <v>0</v>
      </c>
    </row>
    <row r="341" spans="2:16" x14ac:dyDescent="0.3">
      <c r="B341" s="29" t="s">
        <v>620</v>
      </c>
      <c r="C341" s="1058">
        <f t="shared" si="25"/>
        <v>623</v>
      </c>
      <c r="D341" s="1058"/>
      <c r="E341" s="1059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131">
        <f t="shared" si="24"/>
        <v>0</v>
      </c>
    </row>
    <row r="342" spans="2:16" x14ac:dyDescent="0.3">
      <c r="B342" s="29" t="s">
        <v>621</v>
      </c>
      <c r="C342" s="1058">
        <f t="shared" si="25"/>
        <v>624</v>
      </c>
      <c r="D342" s="1058"/>
      <c r="E342" s="1059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131">
        <f t="shared" si="24"/>
        <v>0</v>
      </c>
    </row>
    <row r="343" spans="2:16" x14ac:dyDescent="0.3">
      <c r="B343" s="29" t="s">
        <v>622</v>
      </c>
      <c r="C343" s="1058">
        <f t="shared" si="25"/>
        <v>625</v>
      </c>
      <c r="D343" s="1058"/>
      <c r="E343" s="1059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131">
        <f t="shared" si="24"/>
        <v>0</v>
      </c>
    </row>
    <row r="344" spans="2:16" x14ac:dyDescent="0.3"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131">
        <f t="shared" si="24"/>
        <v>0</v>
      </c>
    </row>
    <row r="345" spans="2:16" ht="18" x14ac:dyDescent="0.3">
      <c r="B345" s="7" t="s">
        <v>704</v>
      </c>
      <c r="C345" s="7">
        <v>700</v>
      </c>
      <c r="D345" s="60" t="s">
        <v>1147</v>
      </c>
      <c r="E345" s="7"/>
      <c r="P345" s="131">
        <f t="shared" si="24"/>
        <v>0</v>
      </c>
    </row>
    <row r="346" spans="2:16" x14ac:dyDescent="0.3">
      <c r="B346" s="10"/>
      <c r="C346" s="10"/>
      <c r="D346" s="10"/>
      <c r="E346" s="10"/>
      <c r="P346" s="131">
        <f t="shared" si="24"/>
        <v>0</v>
      </c>
    </row>
    <row r="347" spans="2:16" x14ac:dyDescent="0.3">
      <c r="B347" s="29" t="s">
        <v>705</v>
      </c>
      <c r="C347" s="1058">
        <v>701</v>
      </c>
      <c r="D347" s="1057" t="s">
        <v>1148</v>
      </c>
      <c r="E347" s="1059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131">
        <f t="shared" si="24"/>
        <v>0</v>
      </c>
    </row>
    <row r="348" spans="2:16" x14ac:dyDescent="0.3">
      <c r="B348" s="29" t="s">
        <v>706</v>
      </c>
      <c r="C348" s="1058">
        <f>C347+1</f>
        <v>702</v>
      </c>
      <c r="D348" s="1057" t="s">
        <v>1149</v>
      </c>
      <c r="E348" s="1059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131">
        <f t="shared" si="24"/>
        <v>0</v>
      </c>
    </row>
    <row r="349" spans="2:16" x14ac:dyDescent="0.3">
      <c r="B349" s="29" t="s">
        <v>707</v>
      </c>
      <c r="C349" s="1058">
        <f t="shared" ref="C349:C371" si="26">C348+1</f>
        <v>703</v>
      </c>
      <c r="D349" s="1057" t="s">
        <v>1150</v>
      </c>
      <c r="E349" s="1059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131">
        <f t="shared" si="24"/>
        <v>0</v>
      </c>
    </row>
    <row r="350" spans="2:16" x14ac:dyDescent="0.3">
      <c r="B350" s="29" t="s">
        <v>708</v>
      </c>
      <c r="C350" s="1058">
        <f t="shared" si="26"/>
        <v>704</v>
      </c>
      <c r="D350" s="1057" t="s">
        <v>1151</v>
      </c>
      <c r="E350" s="1059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131">
        <f t="shared" si="24"/>
        <v>0</v>
      </c>
    </row>
    <row r="351" spans="2:16" x14ac:dyDescent="0.3">
      <c r="B351" s="29" t="s">
        <v>709</v>
      </c>
      <c r="C351" s="1058">
        <f t="shared" si="26"/>
        <v>705</v>
      </c>
      <c r="D351" s="1057" t="s">
        <v>1152</v>
      </c>
      <c r="E351" s="1059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131">
        <f t="shared" si="24"/>
        <v>0</v>
      </c>
    </row>
    <row r="352" spans="2:16" x14ac:dyDescent="0.3">
      <c r="B352" s="29" t="s">
        <v>710</v>
      </c>
      <c r="C352" s="1058">
        <f t="shared" si="26"/>
        <v>706</v>
      </c>
      <c r="D352" s="1057" t="s">
        <v>1153</v>
      </c>
      <c r="E352" s="1059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131">
        <f t="shared" si="24"/>
        <v>0</v>
      </c>
    </row>
    <row r="353" spans="2:16" ht="15.6" x14ac:dyDescent="0.3">
      <c r="B353" s="29" t="s">
        <v>711</v>
      </c>
      <c r="C353" s="1058">
        <f t="shared" si="26"/>
        <v>707</v>
      </c>
      <c r="D353" s="1060"/>
      <c r="E353" s="1059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131">
        <f t="shared" si="24"/>
        <v>0</v>
      </c>
    </row>
    <row r="354" spans="2:16" ht="15.6" x14ac:dyDescent="0.3">
      <c r="B354" s="29" t="s">
        <v>712</v>
      </c>
      <c r="C354" s="1058">
        <f t="shared" si="26"/>
        <v>708</v>
      </c>
      <c r="D354" s="1060"/>
      <c r="E354" s="1059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131">
        <f t="shared" si="24"/>
        <v>0</v>
      </c>
    </row>
    <row r="355" spans="2:16" ht="15.6" x14ac:dyDescent="0.3">
      <c r="B355" s="29" t="s">
        <v>713</v>
      </c>
      <c r="C355" s="1058">
        <f t="shared" si="26"/>
        <v>709</v>
      </c>
      <c r="D355" s="1060"/>
      <c r="E355" s="1059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131">
        <f t="shared" si="24"/>
        <v>0</v>
      </c>
    </row>
    <row r="356" spans="2:16" ht="15.6" x14ac:dyDescent="0.3">
      <c r="B356" s="29" t="s">
        <v>714</v>
      </c>
      <c r="C356" s="1058">
        <f t="shared" si="26"/>
        <v>710</v>
      </c>
      <c r="D356" s="1060"/>
      <c r="E356" s="1059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131">
        <f t="shared" si="24"/>
        <v>0</v>
      </c>
    </row>
    <row r="357" spans="2:16" ht="15.6" x14ac:dyDescent="0.3">
      <c r="B357" s="29" t="s">
        <v>715</v>
      </c>
      <c r="C357" s="1058">
        <f t="shared" si="26"/>
        <v>711</v>
      </c>
      <c r="D357" s="1060"/>
      <c r="E357" s="1059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131">
        <f t="shared" si="24"/>
        <v>0</v>
      </c>
    </row>
    <row r="358" spans="2:16" ht="15.6" x14ac:dyDescent="0.3">
      <c r="B358" s="29" t="s">
        <v>716</v>
      </c>
      <c r="C358" s="1058">
        <f t="shared" si="26"/>
        <v>712</v>
      </c>
      <c r="D358" s="1060"/>
      <c r="E358" s="1059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131">
        <f t="shared" si="24"/>
        <v>0</v>
      </c>
    </row>
    <row r="359" spans="2:16" ht="15.6" x14ac:dyDescent="0.3">
      <c r="B359" s="29" t="s">
        <v>717</v>
      </c>
      <c r="C359" s="1058">
        <f t="shared" si="26"/>
        <v>713</v>
      </c>
      <c r="D359" s="1060"/>
      <c r="E359" s="1059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131">
        <f t="shared" si="24"/>
        <v>0</v>
      </c>
    </row>
    <row r="360" spans="2:16" ht="15.6" x14ac:dyDescent="0.3">
      <c r="B360" s="29" t="s">
        <v>718</v>
      </c>
      <c r="C360" s="1058">
        <f t="shared" si="26"/>
        <v>714</v>
      </c>
      <c r="D360" s="1060"/>
      <c r="E360" s="1059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131">
        <f t="shared" si="24"/>
        <v>0</v>
      </c>
    </row>
    <row r="361" spans="2:16" ht="15.6" x14ac:dyDescent="0.3">
      <c r="B361" s="29" t="s">
        <v>719</v>
      </c>
      <c r="C361" s="1058">
        <f t="shared" si="26"/>
        <v>715</v>
      </c>
      <c r="D361" s="1060"/>
      <c r="E361" s="1059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131">
        <f t="shared" si="24"/>
        <v>0</v>
      </c>
    </row>
    <row r="362" spans="2:16" ht="15.6" x14ac:dyDescent="0.3">
      <c r="B362" s="29" t="s">
        <v>720</v>
      </c>
      <c r="C362" s="1058">
        <f t="shared" si="26"/>
        <v>716</v>
      </c>
      <c r="D362" s="1060"/>
      <c r="E362" s="1059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131">
        <f t="shared" si="24"/>
        <v>0</v>
      </c>
    </row>
    <row r="363" spans="2:16" ht="15.6" x14ac:dyDescent="0.3">
      <c r="B363" s="29" t="s">
        <v>721</v>
      </c>
      <c r="C363" s="1058">
        <f t="shared" si="26"/>
        <v>717</v>
      </c>
      <c r="D363" s="1060"/>
      <c r="E363" s="1059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131">
        <f t="shared" si="24"/>
        <v>0</v>
      </c>
    </row>
    <row r="364" spans="2:16" ht="15.6" x14ac:dyDescent="0.3">
      <c r="B364" s="29" t="s">
        <v>722</v>
      </c>
      <c r="C364" s="1058">
        <f t="shared" si="26"/>
        <v>718</v>
      </c>
      <c r="D364" s="1060"/>
      <c r="E364" s="1059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131">
        <f t="shared" si="24"/>
        <v>0</v>
      </c>
    </row>
    <row r="365" spans="2:16" ht="15.6" x14ac:dyDescent="0.3">
      <c r="B365" s="29" t="s">
        <v>723</v>
      </c>
      <c r="C365" s="1058">
        <f t="shared" si="26"/>
        <v>719</v>
      </c>
      <c r="D365" s="1060"/>
      <c r="E365" s="1059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131">
        <f t="shared" si="24"/>
        <v>0</v>
      </c>
    </row>
    <row r="366" spans="2:16" ht="15.6" x14ac:dyDescent="0.3">
      <c r="B366" s="29" t="s">
        <v>724</v>
      </c>
      <c r="C366" s="1058">
        <f t="shared" si="26"/>
        <v>720</v>
      </c>
      <c r="D366" s="1060"/>
      <c r="E366" s="1059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131">
        <f t="shared" si="24"/>
        <v>0</v>
      </c>
    </row>
    <row r="367" spans="2:16" ht="15.6" x14ac:dyDescent="0.3">
      <c r="B367" s="29" t="s">
        <v>725</v>
      </c>
      <c r="C367" s="1058">
        <f t="shared" si="26"/>
        <v>721</v>
      </c>
      <c r="D367" s="1060"/>
      <c r="E367" s="1059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131">
        <f t="shared" si="24"/>
        <v>0</v>
      </c>
    </row>
    <row r="368" spans="2:16" ht="15.6" x14ac:dyDescent="0.3">
      <c r="B368" s="29" t="s">
        <v>726</v>
      </c>
      <c r="C368" s="1058">
        <f t="shared" si="26"/>
        <v>722</v>
      </c>
      <c r="D368" s="1060"/>
      <c r="E368" s="1059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131">
        <f t="shared" si="24"/>
        <v>0</v>
      </c>
    </row>
    <row r="369" spans="2:16" ht="15.6" x14ac:dyDescent="0.3">
      <c r="B369" s="29" t="s">
        <v>727</v>
      </c>
      <c r="C369" s="1058">
        <f t="shared" si="26"/>
        <v>723</v>
      </c>
      <c r="D369" s="1060"/>
      <c r="E369" s="1059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131">
        <f t="shared" si="24"/>
        <v>0</v>
      </c>
    </row>
    <row r="370" spans="2:16" ht="15.6" x14ac:dyDescent="0.3">
      <c r="B370" s="29" t="s">
        <v>728</v>
      </c>
      <c r="C370" s="1058">
        <f t="shared" si="26"/>
        <v>724</v>
      </c>
      <c r="D370" s="1060"/>
      <c r="E370" s="1059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131">
        <f t="shared" si="24"/>
        <v>0</v>
      </c>
    </row>
    <row r="371" spans="2:16" ht="15.6" x14ac:dyDescent="0.3">
      <c r="B371" s="29" t="s">
        <v>729</v>
      </c>
      <c r="C371" s="1058">
        <f t="shared" si="26"/>
        <v>725</v>
      </c>
      <c r="D371" s="1060"/>
      <c r="E371" s="1059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131">
        <f t="shared" si="24"/>
        <v>0</v>
      </c>
    </row>
    <row r="372" spans="2:16" x14ac:dyDescent="0.3"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4" spans="2:16" ht="21" x14ac:dyDescent="0.3">
      <c r="C374" s="6"/>
      <c r="D374" s="61" t="s">
        <v>1258</v>
      </c>
      <c r="E374" s="61"/>
      <c r="F374" s="84"/>
      <c r="G374" s="84"/>
      <c r="H374" s="91"/>
      <c r="I374" s="91"/>
      <c r="J374" s="91"/>
      <c r="K374" s="84"/>
      <c r="L374" s="84"/>
      <c r="M374" s="84"/>
      <c r="N374" s="84"/>
      <c r="O374" s="84"/>
    </row>
    <row r="376" spans="2:16" ht="18" x14ac:dyDescent="0.3">
      <c r="B376" s="7" t="s">
        <v>1189</v>
      </c>
      <c r="C376" s="7">
        <v>800</v>
      </c>
      <c r="D376" s="60"/>
      <c r="E376" s="7"/>
      <c r="F376" s="97"/>
      <c r="G376" s="97"/>
      <c r="H376" s="98"/>
      <c r="I376" s="98"/>
      <c r="J376" s="98"/>
      <c r="K376" s="97"/>
      <c r="L376" s="97"/>
      <c r="M376" s="97"/>
      <c r="N376" s="97"/>
      <c r="O376" s="97"/>
    </row>
    <row r="377" spans="2:16" x14ac:dyDescent="0.3">
      <c r="B377" s="10"/>
      <c r="C377" s="10"/>
      <c r="D377" s="10"/>
      <c r="E377" s="10"/>
    </row>
    <row r="378" spans="2:16" x14ac:dyDescent="0.3">
      <c r="B378" s="29" t="s">
        <v>1190</v>
      </c>
      <c r="C378" s="1058">
        <v>801</v>
      </c>
      <c r="D378" s="1057"/>
      <c r="E378" s="1059"/>
      <c r="F378" s="132">
        <v>1</v>
      </c>
      <c r="G378" s="88"/>
      <c r="H378" s="88"/>
      <c r="I378" s="88"/>
      <c r="J378" s="88"/>
      <c r="K378" s="88"/>
      <c r="L378" s="88"/>
      <c r="M378" s="88"/>
      <c r="N378" s="88"/>
      <c r="O378" s="88"/>
      <c r="P378" s="131">
        <f>SUM(F378:O378)</f>
        <v>1</v>
      </c>
    </row>
    <row r="379" spans="2:16" x14ac:dyDescent="0.3">
      <c r="B379" s="29" t="s">
        <v>1191</v>
      </c>
      <c r="C379" s="1058">
        <f>C378+1</f>
        <v>802</v>
      </c>
      <c r="D379" s="1057"/>
      <c r="E379" s="1059"/>
      <c r="F379" s="132">
        <v>1</v>
      </c>
      <c r="G379" s="88"/>
      <c r="H379" s="88"/>
      <c r="I379" s="88"/>
      <c r="J379" s="88"/>
      <c r="K379" s="88"/>
      <c r="L379" s="88"/>
      <c r="M379" s="88"/>
      <c r="N379" s="88"/>
      <c r="O379" s="88"/>
      <c r="P379" s="131">
        <f t="shared" ref="P379:P430" si="27">SUM(F379:O379)</f>
        <v>1</v>
      </c>
    </row>
    <row r="380" spans="2:16" x14ac:dyDescent="0.3">
      <c r="B380" s="29" t="s">
        <v>600</v>
      </c>
      <c r="C380" s="1058">
        <f t="shared" ref="C380:C402" si="28">C379+1</f>
        <v>803</v>
      </c>
      <c r="D380" s="1057"/>
      <c r="E380" s="1059"/>
      <c r="F380" s="132">
        <v>0.2</v>
      </c>
      <c r="G380" s="88"/>
      <c r="H380" s="88"/>
      <c r="I380" s="88"/>
      <c r="J380" s="88"/>
      <c r="K380" s="88"/>
      <c r="L380" s="948">
        <v>0.8</v>
      </c>
      <c r="M380" s="88"/>
      <c r="N380" s="88"/>
      <c r="O380" s="88"/>
      <c r="P380" s="131">
        <f t="shared" si="27"/>
        <v>1</v>
      </c>
    </row>
    <row r="381" spans="2:16" x14ac:dyDescent="0.3">
      <c r="B381" s="29" t="s">
        <v>601</v>
      </c>
      <c r="C381" s="1058">
        <f t="shared" si="28"/>
        <v>804</v>
      </c>
      <c r="D381" s="1057"/>
      <c r="E381" s="1059"/>
      <c r="F381" s="132">
        <v>0.3</v>
      </c>
      <c r="G381" s="88"/>
      <c r="H381" s="88"/>
      <c r="I381" s="88"/>
      <c r="J381" s="88"/>
      <c r="K381" s="88"/>
      <c r="L381" s="948">
        <v>0.7</v>
      </c>
      <c r="M381" s="88"/>
      <c r="N381" s="88"/>
      <c r="O381" s="88"/>
      <c r="P381" s="131">
        <f t="shared" si="27"/>
        <v>1</v>
      </c>
    </row>
    <row r="382" spans="2:16" x14ac:dyDescent="0.3">
      <c r="B382" s="29" t="s">
        <v>602</v>
      </c>
      <c r="C382" s="1058">
        <f t="shared" si="28"/>
        <v>805</v>
      </c>
      <c r="D382" s="1057"/>
      <c r="E382" s="1059"/>
      <c r="F382" s="132">
        <v>1</v>
      </c>
      <c r="G382" s="88"/>
      <c r="H382" s="88"/>
      <c r="I382" s="88"/>
      <c r="J382" s="88"/>
      <c r="K382" s="88"/>
      <c r="L382" s="88"/>
      <c r="M382" s="88"/>
      <c r="N382" s="88"/>
      <c r="O382" s="88"/>
      <c r="P382" s="131">
        <f t="shared" si="27"/>
        <v>1</v>
      </c>
    </row>
    <row r="383" spans="2:16" x14ac:dyDescent="0.3">
      <c r="B383" s="29" t="s">
        <v>603</v>
      </c>
      <c r="C383" s="1058">
        <f t="shared" si="28"/>
        <v>806</v>
      </c>
      <c r="D383" s="1057"/>
      <c r="E383" s="1059"/>
      <c r="F383" s="88"/>
      <c r="G383" s="132">
        <v>1</v>
      </c>
      <c r="H383" s="88"/>
      <c r="I383" s="88"/>
      <c r="J383" s="88"/>
      <c r="K383" s="88"/>
      <c r="L383" s="88"/>
      <c r="M383" s="88"/>
      <c r="N383" s="88"/>
      <c r="O383" s="88"/>
      <c r="P383" s="131">
        <f t="shared" si="27"/>
        <v>1</v>
      </c>
    </row>
    <row r="384" spans="2:16" x14ac:dyDescent="0.3">
      <c r="B384" s="29" t="s">
        <v>604</v>
      </c>
      <c r="C384" s="1058">
        <f t="shared" si="28"/>
        <v>807</v>
      </c>
      <c r="D384" s="1057"/>
      <c r="E384" s="1059"/>
      <c r="F384" s="132">
        <v>0.05</v>
      </c>
      <c r="G384" s="132">
        <v>0.25</v>
      </c>
      <c r="H384" s="132">
        <v>0.05</v>
      </c>
      <c r="I384" s="132">
        <v>0.1</v>
      </c>
      <c r="J384" s="132">
        <v>0.27</v>
      </c>
      <c r="K384" s="132">
        <v>0.08</v>
      </c>
      <c r="L384" s="132">
        <v>0</v>
      </c>
      <c r="M384" s="132">
        <v>0.1</v>
      </c>
      <c r="N384" s="132">
        <v>0.05</v>
      </c>
      <c r="O384" s="132">
        <v>0.05</v>
      </c>
      <c r="P384" s="131">
        <f t="shared" si="27"/>
        <v>1</v>
      </c>
    </row>
    <row r="385" spans="2:16" x14ac:dyDescent="0.3">
      <c r="B385" s="29" t="s">
        <v>605</v>
      </c>
      <c r="C385" s="1058">
        <f t="shared" si="28"/>
        <v>808</v>
      </c>
      <c r="D385" s="1057"/>
      <c r="E385" s="1059"/>
      <c r="F385" s="88"/>
      <c r="G385" s="132"/>
      <c r="H385" s="88"/>
      <c r="I385" s="88"/>
      <c r="J385" s="948">
        <v>0.6</v>
      </c>
      <c r="K385" s="88"/>
      <c r="L385" s="948">
        <v>0.4</v>
      </c>
      <c r="M385" s="88"/>
      <c r="N385" s="88"/>
      <c r="O385" s="88"/>
      <c r="P385" s="131">
        <f t="shared" si="27"/>
        <v>1</v>
      </c>
    </row>
    <row r="386" spans="2:16" x14ac:dyDescent="0.3">
      <c r="B386" s="29" t="s">
        <v>606</v>
      </c>
      <c r="C386" s="1058">
        <f t="shared" si="28"/>
        <v>809</v>
      </c>
      <c r="D386" s="1057"/>
      <c r="E386" s="1059"/>
      <c r="F386" s="88"/>
      <c r="G386" s="132">
        <v>0.3</v>
      </c>
      <c r="H386" s="88"/>
      <c r="I386" s="88"/>
      <c r="J386" s="948">
        <v>0.35</v>
      </c>
      <c r="K386" s="88"/>
      <c r="L386" s="948">
        <v>0.35</v>
      </c>
      <c r="M386" s="88"/>
      <c r="N386" s="88"/>
      <c r="O386" s="88"/>
      <c r="P386" s="131">
        <f t="shared" si="27"/>
        <v>0.99999999999999989</v>
      </c>
    </row>
    <row r="387" spans="2:16" x14ac:dyDescent="0.3">
      <c r="B387" s="29" t="s">
        <v>607</v>
      </c>
      <c r="C387" s="1058">
        <f t="shared" si="28"/>
        <v>810</v>
      </c>
      <c r="D387" s="1057"/>
      <c r="E387" s="1059"/>
      <c r="F387" s="88"/>
      <c r="G387" s="132">
        <v>1</v>
      </c>
      <c r="H387" s="88"/>
      <c r="I387" s="88"/>
      <c r="J387" s="88"/>
      <c r="K387" s="88"/>
      <c r="L387" s="88"/>
      <c r="M387" s="88"/>
      <c r="N387" s="88"/>
      <c r="O387" s="88"/>
      <c r="P387" s="131">
        <f t="shared" si="27"/>
        <v>1</v>
      </c>
    </row>
    <row r="388" spans="2:16" x14ac:dyDescent="0.3">
      <c r="B388" s="29" t="s">
        <v>608</v>
      </c>
      <c r="C388" s="1058">
        <f t="shared" si="28"/>
        <v>811</v>
      </c>
      <c r="D388" s="1057"/>
      <c r="E388" s="1059"/>
      <c r="F388" s="88"/>
      <c r="G388" s="132">
        <v>0.7</v>
      </c>
      <c r="H388" s="88"/>
      <c r="I388" s="88"/>
      <c r="J388" s="132">
        <v>0.3</v>
      </c>
      <c r="K388" s="88"/>
      <c r="L388" s="88"/>
      <c r="M388" s="88"/>
      <c r="N388" s="88"/>
      <c r="O388" s="88"/>
      <c r="P388" s="131">
        <f t="shared" si="27"/>
        <v>1</v>
      </c>
    </row>
    <row r="389" spans="2:16" x14ac:dyDescent="0.3">
      <c r="B389" s="29" t="s">
        <v>609</v>
      </c>
      <c r="C389" s="1058">
        <f t="shared" si="28"/>
        <v>812</v>
      </c>
      <c r="D389" s="1057"/>
      <c r="E389" s="1059"/>
      <c r="F389" s="132">
        <v>1</v>
      </c>
      <c r="G389" s="88"/>
      <c r="H389" s="88"/>
      <c r="I389" s="88"/>
      <c r="J389" s="88"/>
      <c r="K389" s="88"/>
      <c r="L389" s="88"/>
      <c r="M389" s="88"/>
      <c r="N389" s="88"/>
      <c r="O389" s="88"/>
      <c r="P389" s="131">
        <f t="shared" si="27"/>
        <v>1</v>
      </c>
    </row>
    <row r="390" spans="2:16" x14ac:dyDescent="0.3">
      <c r="B390" s="29" t="s">
        <v>610</v>
      </c>
      <c r="C390" s="1058">
        <f t="shared" si="28"/>
        <v>813</v>
      </c>
      <c r="D390" s="1057"/>
      <c r="E390" s="1059"/>
      <c r="F390" s="88"/>
      <c r="G390" s="88"/>
      <c r="H390" s="88"/>
      <c r="I390" s="88"/>
      <c r="J390" s="132">
        <v>1</v>
      </c>
      <c r="K390" s="88"/>
      <c r="L390" s="88"/>
      <c r="M390" s="88"/>
      <c r="N390" s="88"/>
      <c r="O390" s="88"/>
      <c r="P390" s="131">
        <f t="shared" si="27"/>
        <v>1</v>
      </c>
    </row>
    <row r="391" spans="2:16" x14ac:dyDescent="0.3">
      <c r="B391" s="29" t="s">
        <v>611</v>
      </c>
      <c r="C391" s="1058">
        <f t="shared" si="28"/>
        <v>814</v>
      </c>
      <c r="D391" s="1057"/>
      <c r="E391" s="1059"/>
      <c r="F391" s="88"/>
      <c r="G391" s="88"/>
      <c r="H391" s="88"/>
      <c r="I391" s="88"/>
      <c r="J391" s="132">
        <v>1</v>
      </c>
      <c r="K391" s="88"/>
      <c r="L391" s="88"/>
      <c r="M391" s="88"/>
      <c r="N391" s="88"/>
      <c r="O391" s="88"/>
      <c r="P391" s="131">
        <f t="shared" si="27"/>
        <v>1</v>
      </c>
    </row>
    <row r="392" spans="2:16" x14ac:dyDescent="0.3">
      <c r="B392" s="29" t="s">
        <v>612</v>
      </c>
      <c r="C392" s="1058">
        <f t="shared" si="28"/>
        <v>815</v>
      </c>
      <c r="D392" s="1057"/>
      <c r="E392" s="1059"/>
      <c r="F392" s="132">
        <v>1</v>
      </c>
      <c r="G392" s="88"/>
      <c r="H392" s="88"/>
      <c r="I392" s="88"/>
      <c r="J392" s="88"/>
      <c r="K392" s="88"/>
      <c r="L392" s="88"/>
      <c r="M392" s="88"/>
      <c r="N392" s="88"/>
      <c r="O392" s="88"/>
      <c r="P392" s="131">
        <f t="shared" si="27"/>
        <v>1</v>
      </c>
    </row>
    <row r="393" spans="2:16" x14ac:dyDescent="0.3">
      <c r="B393" s="29" t="s">
        <v>613</v>
      </c>
      <c r="C393" s="1058">
        <f t="shared" si="28"/>
        <v>816</v>
      </c>
      <c r="D393" s="1057"/>
      <c r="E393" s="1059"/>
      <c r="F393" s="88"/>
      <c r="G393" s="88"/>
      <c r="H393" s="88"/>
      <c r="I393" s="88"/>
      <c r="J393" s="132">
        <v>1</v>
      </c>
      <c r="K393" s="88"/>
      <c r="L393" s="88"/>
      <c r="M393" s="88"/>
      <c r="N393" s="88"/>
      <c r="O393" s="88"/>
      <c r="P393" s="131">
        <f t="shared" si="27"/>
        <v>1</v>
      </c>
    </row>
    <row r="394" spans="2:16" x14ac:dyDescent="0.3">
      <c r="B394" s="29" t="s">
        <v>614</v>
      </c>
      <c r="C394" s="1058">
        <f t="shared" si="28"/>
        <v>817</v>
      </c>
      <c r="D394" s="1058"/>
      <c r="E394" s="1059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131">
        <f t="shared" si="27"/>
        <v>0</v>
      </c>
    </row>
    <row r="395" spans="2:16" x14ac:dyDescent="0.3">
      <c r="B395" s="29" t="s">
        <v>615</v>
      </c>
      <c r="C395" s="1058">
        <f t="shared" si="28"/>
        <v>818</v>
      </c>
      <c r="D395" s="1058"/>
      <c r="E395" s="1059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131">
        <f t="shared" si="27"/>
        <v>0</v>
      </c>
    </row>
    <row r="396" spans="2:16" x14ac:dyDescent="0.3">
      <c r="B396" s="29" t="s">
        <v>616</v>
      </c>
      <c r="C396" s="1058">
        <f t="shared" si="28"/>
        <v>819</v>
      </c>
      <c r="D396" s="1058"/>
      <c r="E396" s="1059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131">
        <f t="shared" si="27"/>
        <v>0</v>
      </c>
    </row>
    <row r="397" spans="2:16" x14ac:dyDescent="0.3">
      <c r="B397" s="29" t="s">
        <v>617</v>
      </c>
      <c r="C397" s="1058">
        <f t="shared" si="28"/>
        <v>820</v>
      </c>
      <c r="D397" s="1058"/>
      <c r="E397" s="1059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131">
        <f t="shared" si="27"/>
        <v>0</v>
      </c>
    </row>
    <row r="398" spans="2:16" x14ac:dyDescent="0.3">
      <c r="B398" s="29" t="s">
        <v>618</v>
      </c>
      <c r="C398" s="1058">
        <f t="shared" si="28"/>
        <v>821</v>
      </c>
      <c r="D398" s="1058"/>
      <c r="E398" s="1059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131">
        <f t="shared" si="27"/>
        <v>0</v>
      </c>
    </row>
    <row r="399" spans="2:16" x14ac:dyDescent="0.3">
      <c r="B399" s="29" t="s">
        <v>619</v>
      </c>
      <c r="C399" s="1058">
        <f t="shared" si="28"/>
        <v>822</v>
      </c>
      <c r="D399" s="1058"/>
      <c r="E399" s="1059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131">
        <f t="shared" si="27"/>
        <v>0</v>
      </c>
    </row>
    <row r="400" spans="2:16" x14ac:dyDescent="0.3">
      <c r="B400" s="29" t="s">
        <v>620</v>
      </c>
      <c r="C400" s="1058">
        <f t="shared" si="28"/>
        <v>823</v>
      </c>
      <c r="D400" s="1058"/>
      <c r="E400" s="1059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131">
        <f t="shared" si="27"/>
        <v>0</v>
      </c>
    </row>
    <row r="401" spans="2:16" x14ac:dyDescent="0.3">
      <c r="B401" s="29" t="s">
        <v>621</v>
      </c>
      <c r="C401" s="1058">
        <f t="shared" si="28"/>
        <v>824</v>
      </c>
      <c r="D401" s="1058"/>
      <c r="E401" s="1059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131">
        <f t="shared" si="27"/>
        <v>0</v>
      </c>
    </row>
    <row r="402" spans="2:16" x14ac:dyDescent="0.3">
      <c r="B402" s="29" t="s">
        <v>622</v>
      </c>
      <c r="C402" s="1058">
        <f t="shared" si="28"/>
        <v>825</v>
      </c>
      <c r="D402" s="1058"/>
      <c r="E402" s="1059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131">
        <f t="shared" si="27"/>
        <v>0</v>
      </c>
    </row>
    <row r="403" spans="2:16" x14ac:dyDescent="0.3"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131">
        <f t="shared" si="27"/>
        <v>0</v>
      </c>
    </row>
    <row r="404" spans="2:16" ht="18" x14ac:dyDescent="0.3">
      <c r="B404" s="7" t="s">
        <v>1192</v>
      </c>
      <c r="C404" s="7">
        <v>900</v>
      </c>
      <c r="D404" s="60"/>
      <c r="E404" s="7"/>
      <c r="P404" s="131">
        <f t="shared" si="27"/>
        <v>0</v>
      </c>
    </row>
    <row r="405" spans="2:16" x14ac:dyDescent="0.3">
      <c r="B405" s="10"/>
      <c r="C405" s="10"/>
      <c r="D405" s="10"/>
      <c r="E405" s="10"/>
      <c r="P405" s="131">
        <f t="shared" si="27"/>
        <v>0</v>
      </c>
    </row>
    <row r="406" spans="2:16" x14ac:dyDescent="0.3">
      <c r="B406" s="29" t="s">
        <v>1193</v>
      </c>
      <c r="C406" s="1058">
        <v>901</v>
      </c>
      <c r="D406" s="1057"/>
      <c r="E406" s="1059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131">
        <f t="shared" si="27"/>
        <v>0</v>
      </c>
    </row>
    <row r="407" spans="2:16" x14ac:dyDescent="0.3">
      <c r="B407" s="29" t="s">
        <v>706</v>
      </c>
      <c r="C407" s="1058">
        <f>C406+1</f>
        <v>902</v>
      </c>
      <c r="D407" s="1057"/>
      <c r="E407" s="1059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131">
        <f t="shared" si="27"/>
        <v>0</v>
      </c>
    </row>
    <row r="408" spans="2:16" x14ac:dyDescent="0.3">
      <c r="B408" s="29" t="s">
        <v>707</v>
      </c>
      <c r="C408" s="1058">
        <f t="shared" ref="C408:C430" si="29">C407+1</f>
        <v>903</v>
      </c>
      <c r="D408" s="1057"/>
      <c r="E408" s="1059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131">
        <f t="shared" si="27"/>
        <v>0</v>
      </c>
    </row>
    <row r="409" spans="2:16" x14ac:dyDescent="0.3">
      <c r="B409" s="29" t="s">
        <v>708</v>
      </c>
      <c r="C409" s="1058">
        <f t="shared" si="29"/>
        <v>904</v>
      </c>
      <c r="D409" s="1057"/>
      <c r="E409" s="1059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131">
        <f t="shared" si="27"/>
        <v>0</v>
      </c>
    </row>
    <row r="410" spans="2:16" x14ac:dyDescent="0.3">
      <c r="B410" s="29" t="s">
        <v>709</v>
      </c>
      <c r="C410" s="1058">
        <f t="shared" si="29"/>
        <v>905</v>
      </c>
      <c r="D410" s="1057"/>
      <c r="E410" s="1059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131">
        <f t="shared" si="27"/>
        <v>0</v>
      </c>
    </row>
    <row r="411" spans="2:16" x14ac:dyDescent="0.3">
      <c r="B411" s="29" t="s">
        <v>710</v>
      </c>
      <c r="C411" s="1058">
        <f t="shared" si="29"/>
        <v>906</v>
      </c>
      <c r="D411" s="1057"/>
      <c r="E411" s="1059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131">
        <f t="shared" si="27"/>
        <v>0</v>
      </c>
    </row>
    <row r="412" spans="2:16" ht="15.6" x14ac:dyDescent="0.3">
      <c r="B412" s="29" t="s">
        <v>711</v>
      </c>
      <c r="C412" s="1058">
        <f t="shared" si="29"/>
        <v>907</v>
      </c>
      <c r="D412" s="1060"/>
      <c r="E412" s="1059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131">
        <f t="shared" si="27"/>
        <v>0</v>
      </c>
    </row>
    <row r="413" spans="2:16" ht="15.6" x14ac:dyDescent="0.3">
      <c r="B413" s="29" t="s">
        <v>712</v>
      </c>
      <c r="C413" s="1058">
        <f t="shared" si="29"/>
        <v>908</v>
      </c>
      <c r="D413" s="1060"/>
      <c r="E413" s="1059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131">
        <f t="shared" si="27"/>
        <v>0</v>
      </c>
    </row>
    <row r="414" spans="2:16" ht="15.6" x14ac:dyDescent="0.3">
      <c r="B414" s="29" t="s">
        <v>713</v>
      </c>
      <c r="C414" s="1058">
        <f t="shared" si="29"/>
        <v>909</v>
      </c>
      <c r="D414" s="1060"/>
      <c r="E414" s="1059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131">
        <f t="shared" si="27"/>
        <v>0</v>
      </c>
    </row>
    <row r="415" spans="2:16" ht="15.6" x14ac:dyDescent="0.3">
      <c r="B415" s="29" t="s">
        <v>714</v>
      </c>
      <c r="C415" s="1058">
        <f t="shared" si="29"/>
        <v>910</v>
      </c>
      <c r="D415" s="1060"/>
      <c r="E415" s="1059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131">
        <f t="shared" si="27"/>
        <v>0</v>
      </c>
    </row>
    <row r="416" spans="2:16" ht="15.6" x14ac:dyDescent="0.3">
      <c r="B416" s="29" t="s">
        <v>715</v>
      </c>
      <c r="C416" s="1058">
        <f t="shared" si="29"/>
        <v>911</v>
      </c>
      <c r="D416" s="1060"/>
      <c r="E416" s="1059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131">
        <f t="shared" si="27"/>
        <v>0</v>
      </c>
    </row>
    <row r="417" spans="2:16" ht="15.6" x14ac:dyDescent="0.3">
      <c r="B417" s="29" t="s">
        <v>716</v>
      </c>
      <c r="C417" s="1058">
        <f t="shared" si="29"/>
        <v>912</v>
      </c>
      <c r="D417" s="1060"/>
      <c r="E417" s="1059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131">
        <f t="shared" si="27"/>
        <v>0</v>
      </c>
    </row>
    <row r="418" spans="2:16" ht="15.6" x14ac:dyDescent="0.3">
      <c r="B418" s="29" t="s">
        <v>717</v>
      </c>
      <c r="C418" s="1058">
        <f t="shared" si="29"/>
        <v>913</v>
      </c>
      <c r="D418" s="1060"/>
      <c r="E418" s="1059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131">
        <f t="shared" si="27"/>
        <v>0</v>
      </c>
    </row>
    <row r="419" spans="2:16" ht="15.6" x14ac:dyDescent="0.3">
      <c r="B419" s="29" t="s">
        <v>718</v>
      </c>
      <c r="C419" s="1058">
        <f t="shared" si="29"/>
        <v>914</v>
      </c>
      <c r="D419" s="1060"/>
      <c r="E419" s="1059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131">
        <f t="shared" si="27"/>
        <v>0</v>
      </c>
    </row>
    <row r="420" spans="2:16" ht="15.6" x14ac:dyDescent="0.3">
      <c r="B420" s="29" t="s">
        <v>719</v>
      </c>
      <c r="C420" s="1058">
        <f t="shared" si="29"/>
        <v>915</v>
      </c>
      <c r="D420" s="1060"/>
      <c r="E420" s="1059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131">
        <f t="shared" si="27"/>
        <v>0</v>
      </c>
    </row>
    <row r="421" spans="2:16" ht="15.6" x14ac:dyDescent="0.3">
      <c r="B421" s="29" t="s">
        <v>720</v>
      </c>
      <c r="C421" s="1058">
        <f t="shared" si="29"/>
        <v>916</v>
      </c>
      <c r="D421" s="1060"/>
      <c r="E421" s="1059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131">
        <f t="shared" si="27"/>
        <v>0</v>
      </c>
    </row>
    <row r="422" spans="2:16" ht="15.6" x14ac:dyDescent="0.3">
      <c r="B422" s="29" t="s">
        <v>721</v>
      </c>
      <c r="C422" s="1058">
        <f t="shared" si="29"/>
        <v>917</v>
      </c>
      <c r="D422" s="1060"/>
      <c r="E422" s="1059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131">
        <f t="shared" si="27"/>
        <v>0</v>
      </c>
    </row>
    <row r="423" spans="2:16" ht="15.6" x14ac:dyDescent="0.3">
      <c r="B423" s="29" t="s">
        <v>722</v>
      </c>
      <c r="C423" s="1058">
        <f t="shared" si="29"/>
        <v>918</v>
      </c>
      <c r="D423" s="1060"/>
      <c r="E423" s="1059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131">
        <f t="shared" si="27"/>
        <v>0</v>
      </c>
    </row>
    <row r="424" spans="2:16" ht="15.6" x14ac:dyDescent="0.3">
      <c r="B424" s="29" t="s">
        <v>723</v>
      </c>
      <c r="C424" s="1058">
        <f t="shared" si="29"/>
        <v>919</v>
      </c>
      <c r="D424" s="1060"/>
      <c r="E424" s="1059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131">
        <f t="shared" si="27"/>
        <v>0</v>
      </c>
    </row>
    <row r="425" spans="2:16" ht="15.6" x14ac:dyDescent="0.3">
      <c r="B425" s="29" t="s">
        <v>724</v>
      </c>
      <c r="C425" s="1058">
        <f t="shared" si="29"/>
        <v>920</v>
      </c>
      <c r="D425" s="1060"/>
      <c r="E425" s="1059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131">
        <f t="shared" si="27"/>
        <v>0</v>
      </c>
    </row>
    <row r="426" spans="2:16" ht="15.6" x14ac:dyDescent="0.3">
      <c r="B426" s="29" t="s">
        <v>725</v>
      </c>
      <c r="C426" s="1058">
        <f t="shared" si="29"/>
        <v>921</v>
      </c>
      <c r="D426" s="1060"/>
      <c r="E426" s="1059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131">
        <f t="shared" si="27"/>
        <v>0</v>
      </c>
    </row>
    <row r="427" spans="2:16" ht="15.6" x14ac:dyDescent="0.3">
      <c r="B427" s="29" t="s">
        <v>726</v>
      </c>
      <c r="C427" s="1058">
        <f t="shared" si="29"/>
        <v>922</v>
      </c>
      <c r="D427" s="1060"/>
      <c r="E427" s="1059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131">
        <f t="shared" si="27"/>
        <v>0</v>
      </c>
    </row>
    <row r="428" spans="2:16" ht="15.6" x14ac:dyDescent="0.3">
      <c r="B428" s="29" t="s">
        <v>727</v>
      </c>
      <c r="C428" s="1058">
        <f t="shared" si="29"/>
        <v>923</v>
      </c>
      <c r="D428" s="1060"/>
      <c r="E428" s="1059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131">
        <f t="shared" si="27"/>
        <v>0</v>
      </c>
    </row>
    <row r="429" spans="2:16" ht="15.6" x14ac:dyDescent="0.3">
      <c r="B429" s="29" t="s">
        <v>728</v>
      </c>
      <c r="C429" s="1058">
        <f t="shared" si="29"/>
        <v>924</v>
      </c>
      <c r="D429" s="1060"/>
      <c r="E429" s="1059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131">
        <f t="shared" si="27"/>
        <v>0</v>
      </c>
    </row>
    <row r="430" spans="2:16" ht="15.6" x14ac:dyDescent="0.3">
      <c r="B430" s="29" t="s">
        <v>729</v>
      </c>
      <c r="C430" s="1058">
        <f t="shared" si="29"/>
        <v>925</v>
      </c>
      <c r="D430" s="1060"/>
      <c r="E430" s="1059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131">
        <f t="shared" si="27"/>
        <v>0</v>
      </c>
    </row>
  </sheetData>
  <mergeCells count="36">
    <mergeCell ref="L310:M310"/>
    <mergeCell ref="N310:O310"/>
    <mergeCell ref="B310:E312"/>
    <mergeCell ref="H310:I310"/>
    <mergeCell ref="J310:K310"/>
    <mergeCell ref="I308:O308"/>
    <mergeCell ref="F309:G309"/>
    <mergeCell ref="H309:K309"/>
    <mergeCell ref="L309:O309"/>
    <mergeCell ref="D302:D306"/>
    <mergeCell ref="F305:O305"/>
    <mergeCell ref="F306:O306"/>
    <mergeCell ref="D57:E57"/>
    <mergeCell ref="E46:E47"/>
    <mergeCell ref="E22:E23"/>
    <mergeCell ref="D118:E118"/>
    <mergeCell ref="D81:E81"/>
    <mergeCell ref="D83:E83"/>
    <mergeCell ref="D91:E91"/>
    <mergeCell ref="D108:E108"/>
    <mergeCell ref="D112:E112"/>
    <mergeCell ref="B19:E21"/>
    <mergeCell ref="H19:I19"/>
    <mergeCell ref="J19:K19"/>
    <mergeCell ref="D48:E48"/>
    <mergeCell ref="D50:E50"/>
    <mergeCell ref="F2:O2"/>
    <mergeCell ref="F3:O3"/>
    <mergeCell ref="I17:O17"/>
    <mergeCell ref="L19:M19"/>
    <mergeCell ref="N19:O19"/>
    <mergeCell ref="R19:S19"/>
    <mergeCell ref="R18:S18"/>
    <mergeCell ref="F18:G18"/>
    <mergeCell ref="H18:K18"/>
    <mergeCell ref="L18:O1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6">
    <tabColor rgb="FF0000CC"/>
  </sheetPr>
  <dimension ref="B2:M99"/>
  <sheetViews>
    <sheetView zoomScale="160" zoomScaleNormal="160" workbookViewId="0">
      <selection activeCell="C41" sqref="C41"/>
    </sheetView>
  </sheetViews>
  <sheetFormatPr defaultColWidth="8.88671875" defaultRowHeight="15.6" x14ac:dyDescent="0.3"/>
  <cols>
    <col min="1" max="1" width="2.44140625" style="370" customWidth="1"/>
    <col min="2" max="2" width="8.109375" style="370" customWidth="1"/>
    <col min="3" max="3" width="43.44140625" style="370" customWidth="1"/>
    <col min="4" max="4" width="15.44140625" style="369" customWidth="1"/>
    <col min="5" max="6" width="17.88671875" style="1072" customWidth="1"/>
    <col min="7" max="7" width="17.88671875" style="1079" customWidth="1"/>
    <col min="8" max="8" width="16" style="1072" customWidth="1"/>
    <col min="9" max="9" width="22.6640625" style="370" customWidth="1"/>
    <col min="10" max="10" width="17.109375" style="370" customWidth="1"/>
    <col min="11" max="11" width="8.88671875" style="370"/>
    <col min="12" max="12" width="17.44140625" style="370" customWidth="1"/>
    <col min="13" max="13" width="20.44140625" style="370" customWidth="1"/>
    <col min="14" max="16384" width="8.88671875" style="370"/>
  </cols>
  <sheetData>
    <row r="2" spans="2:13" ht="21" x14ac:dyDescent="0.4">
      <c r="B2" s="1290" t="s">
        <v>1236</v>
      </c>
      <c r="C2" s="1290"/>
    </row>
    <row r="4" spans="2:13" ht="16.2" thickBot="1" x14ac:dyDescent="0.35">
      <c r="B4" s="1125" t="s">
        <v>645</v>
      </c>
      <c r="C4" s="1126" t="s">
        <v>1196</v>
      </c>
      <c r="D4" s="1125" t="s">
        <v>278</v>
      </c>
      <c r="E4" s="1127" t="s">
        <v>1197</v>
      </c>
      <c r="F4" s="1127" t="s">
        <v>1198</v>
      </c>
      <c r="G4" s="1128" t="s">
        <v>1255</v>
      </c>
      <c r="H4" s="1127" t="s">
        <v>646</v>
      </c>
      <c r="I4" s="1125" t="s">
        <v>855</v>
      </c>
      <c r="J4" s="1125" t="s">
        <v>647</v>
      </c>
      <c r="L4" s="369"/>
      <c r="M4" s="469"/>
    </row>
    <row r="5" spans="2:13" ht="16.2" thickTop="1" x14ac:dyDescent="0.3">
      <c r="B5" s="1091" t="s">
        <v>648</v>
      </c>
      <c r="C5" s="1092" t="s">
        <v>856</v>
      </c>
      <c r="D5" s="1093"/>
      <c r="E5" s="1094"/>
      <c r="F5" s="1094"/>
      <c r="G5" s="1090">
        <f ca="1">SUMIF(Conciliação!G:H,B5,Conciliação!R:R)</f>
        <v>0</v>
      </c>
      <c r="H5" s="1094">
        <f ca="1">E5+F5+G5</f>
        <v>0</v>
      </c>
      <c r="I5" s="1095"/>
      <c r="J5" s="1096">
        <f ca="1">D5-H5</f>
        <v>0</v>
      </c>
    </row>
    <row r="6" spans="2:13" x14ac:dyDescent="0.3">
      <c r="B6" s="1084" t="s">
        <v>648</v>
      </c>
      <c r="C6" s="1085" t="s">
        <v>856</v>
      </c>
      <c r="D6" s="1086"/>
      <c r="E6" s="1087"/>
      <c r="F6" s="1087"/>
      <c r="G6" s="1090">
        <f ca="1">SUMIF(Conciliação!G:H,B6,Conciliação!R:R)</f>
        <v>0</v>
      </c>
      <c r="H6" s="1087">
        <f ca="1">E6+F6+G6</f>
        <v>0</v>
      </c>
      <c r="I6" s="1088"/>
      <c r="J6" s="1089">
        <f ca="1">D6-H6</f>
        <v>0</v>
      </c>
    </row>
    <row r="7" spans="2:13" x14ac:dyDescent="0.3">
      <c r="B7" s="1084" t="s">
        <v>648</v>
      </c>
      <c r="C7" s="1085" t="s">
        <v>856</v>
      </c>
      <c r="D7" s="1086">
        <f>Relatório!K29+Relatório!K32</f>
        <v>0</v>
      </c>
      <c r="E7" s="1087"/>
      <c r="F7" s="1087"/>
      <c r="G7" s="1090">
        <f ca="1">SUMIF(Conciliação!G:H,B7,Conciliação!R:R)</f>
        <v>0</v>
      </c>
      <c r="H7" s="1087">
        <f ca="1">E7+F7+G7</f>
        <v>0</v>
      </c>
      <c r="I7" s="1088"/>
      <c r="J7" s="1089">
        <f ca="1">D7-H7</f>
        <v>0</v>
      </c>
    </row>
    <row r="8" spans="2:13" ht="16.2" thickBot="1" x14ac:dyDescent="0.35">
      <c r="B8" s="1129" t="s">
        <v>649</v>
      </c>
      <c r="C8" s="1130" t="s">
        <v>1261</v>
      </c>
      <c r="D8" s="1131">
        <f>SUBTOTAL(9,D9:D16)</f>
        <v>0</v>
      </c>
      <c r="E8" s="1132">
        <f>SUBTOTAL(9,E9:E16)</f>
        <v>0</v>
      </c>
      <c r="F8" s="1132">
        <f>SUBTOTAL(9,F9:F16)</f>
        <v>0</v>
      </c>
      <c r="G8" s="1133">
        <f ca="1">SUBTOTAL(9,G2:G16)</f>
        <v>0</v>
      </c>
      <c r="H8" s="1132">
        <f>SUBTOTAL(9,H9:H16)</f>
        <v>0</v>
      </c>
      <c r="I8" s="1134" t="s">
        <v>1237</v>
      </c>
      <c r="J8" s="1131">
        <f>SUBTOTAL(9,J9:J15)</f>
        <v>0</v>
      </c>
    </row>
    <row r="9" spans="2:13" x14ac:dyDescent="0.3">
      <c r="B9" s="1091" t="s">
        <v>650</v>
      </c>
      <c r="C9" s="1120"/>
      <c r="D9" s="1121"/>
      <c r="E9" s="1122"/>
      <c r="F9" s="1116"/>
      <c r="G9" s="1123">
        <f ca="1">SUMIF(Conciliação!G:H,B9,Conciliação!R:R)</f>
        <v>0</v>
      </c>
      <c r="H9" s="1116">
        <f>E9+F9</f>
        <v>0</v>
      </c>
      <c r="I9" s="1117"/>
      <c r="J9" s="1117">
        <f>D9-H9+I9</f>
        <v>0</v>
      </c>
      <c r="L9" s="470"/>
    </row>
    <row r="10" spans="2:13" x14ac:dyDescent="0.3">
      <c r="B10" s="1084" t="s">
        <v>651</v>
      </c>
      <c r="C10" s="1097"/>
      <c r="D10" s="1098"/>
      <c r="E10" s="1099"/>
      <c r="F10" s="1100"/>
      <c r="G10" s="1090">
        <f ca="1">SUMIF(Conciliação!G:H,B10,Conciliação!R:R)</f>
        <v>0</v>
      </c>
      <c r="H10" s="1100">
        <f t="shared" ref="H10:H16" si="0">E10+F10</f>
        <v>0</v>
      </c>
      <c r="I10" s="1101"/>
      <c r="J10" s="1101">
        <f t="shared" ref="J10:J16" si="1">D10-H10+I10</f>
        <v>0</v>
      </c>
      <c r="L10" s="470"/>
    </row>
    <row r="11" spans="2:13" x14ac:dyDescent="0.3">
      <c r="B11" s="1084" t="s">
        <v>652</v>
      </c>
      <c r="C11" s="1097"/>
      <c r="D11" s="1098"/>
      <c r="E11" s="1099"/>
      <c r="F11" s="1100"/>
      <c r="G11" s="1090">
        <f ca="1">SUMIF(Conciliação!G:H,B11,Conciliação!R:R)</f>
        <v>0</v>
      </c>
      <c r="H11" s="1100">
        <f t="shared" si="0"/>
        <v>0</v>
      </c>
      <c r="I11" s="1101"/>
      <c r="J11" s="1101">
        <f t="shared" si="1"/>
        <v>0</v>
      </c>
    </row>
    <row r="12" spans="2:13" x14ac:dyDescent="0.3">
      <c r="B12" s="1084" t="s">
        <v>654</v>
      </c>
      <c r="C12" s="1097"/>
      <c r="D12" s="1098"/>
      <c r="E12" s="1099"/>
      <c r="F12" s="1100"/>
      <c r="G12" s="1090">
        <f ca="1">SUMIF(Conciliação!G:H,B12,Conciliação!R:R)</f>
        <v>0</v>
      </c>
      <c r="H12" s="1100">
        <f t="shared" si="0"/>
        <v>0</v>
      </c>
      <c r="I12" s="1101"/>
      <c r="J12" s="1101">
        <f t="shared" si="1"/>
        <v>0</v>
      </c>
    </row>
    <row r="13" spans="2:13" x14ac:dyDescent="0.3">
      <c r="B13" s="1084" t="s">
        <v>655</v>
      </c>
      <c r="C13" s="1097"/>
      <c r="D13" s="1098"/>
      <c r="E13" s="1099"/>
      <c r="F13" s="1100"/>
      <c r="G13" s="1090">
        <f ca="1">SUMIF(Conciliação!G:H,B13,Conciliação!R:R)</f>
        <v>0</v>
      </c>
      <c r="H13" s="1100">
        <f t="shared" si="0"/>
        <v>0</v>
      </c>
      <c r="I13" s="1101"/>
      <c r="J13" s="1101">
        <f t="shared" si="1"/>
        <v>0</v>
      </c>
    </row>
    <row r="14" spans="2:13" x14ac:dyDescent="0.3">
      <c r="B14" s="1084" t="s">
        <v>656</v>
      </c>
      <c r="C14" s="1097"/>
      <c r="D14" s="1098"/>
      <c r="E14" s="1099"/>
      <c r="F14" s="1100"/>
      <c r="G14" s="1090">
        <f ca="1">SUMIF(Conciliação!G:H,B14,Conciliação!R:R)</f>
        <v>0</v>
      </c>
      <c r="H14" s="1100">
        <f t="shared" si="0"/>
        <v>0</v>
      </c>
      <c r="I14" s="1101"/>
      <c r="J14" s="1101">
        <f t="shared" si="1"/>
        <v>0</v>
      </c>
    </row>
    <row r="15" spans="2:13" x14ac:dyDescent="0.3">
      <c r="B15" s="1084" t="s">
        <v>657</v>
      </c>
      <c r="C15" s="1097"/>
      <c r="D15" s="1098"/>
      <c r="E15" s="1099"/>
      <c r="F15" s="1100"/>
      <c r="G15" s="1090">
        <f ca="1">SUMIF(Conciliação!G:H,B15,Conciliação!R:R)</f>
        <v>0</v>
      </c>
      <c r="H15" s="1100">
        <f t="shared" si="0"/>
        <v>0</v>
      </c>
      <c r="I15" s="1101"/>
      <c r="J15" s="1101">
        <f t="shared" si="1"/>
        <v>0</v>
      </c>
    </row>
    <row r="16" spans="2:13" x14ac:dyDescent="0.3">
      <c r="B16" s="1084" t="s">
        <v>837</v>
      </c>
      <c r="C16" s="1097"/>
      <c r="D16" s="1098"/>
      <c r="E16" s="1099"/>
      <c r="F16" s="1100"/>
      <c r="G16" s="1090">
        <f ca="1">SUMIF(Conciliação!G:H,B16,Conciliação!R:R)</f>
        <v>0</v>
      </c>
      <c r="H16" s="1100">
        <f t="shared" si="0"/>
        <v>0</v>
      </c>
      <c r="I16" s="1101"/>
      <c r="J16" s="1101">
        <f t="shared" si="1"/>
        <v>0</v>
      </c>
    </row>
    <row r="17" spans="2:12" ht="16.2" thickBot="1" x14ac:dyDescent="0.35">
      <c r="B17" s="1129" t="s">
        <v>658</v>
      </c>
      <c r="C17" s="1135" t="s">
        <v>1261</v>
      </c>
      <c r="D17" s="1131">
        <f>SUBTOTAL(9,D18:D21)</f>
        <v>0</v>
      </c>
      <c r="E17" s="1132">
        <f>SUBTOTAL(9,E18:E21)</f>
        <v>0</v>
      </c>
      <c r="F17" s="1132">
        <f>SUM(F18:F21)</f>
        <v>0</v>
      </c>
      <c r="G17" s="1133">
        <f ca="1">SUM(G18:G21)</f>
        <v>0</v>
      </c>
      <c r="H17" s="1132">
        <f ca="1">SUM(H18:H21)</f>
        <v>0</v>
      </c>
      <c r="I17" s="1134" t="s">
        <v>1237</v>
      </c>
      <c r="J17" s="1131">
        <f ca="1">SUM(J18:J21)</f>
        <v>0</v>
      </c>
    </row>
    <row r="18" spans="2:12" x14ac:dyDescent="0.3">
      <c r="B18" s="1124" t="s">
        <v>659</v>
      </c>
      <c r="C18" s="1180"/>
      <c r="D18" s="1181"/>
      <c r="E18" s="1182"/>
      <c r="F18" s="1183"/>
      <c r="G18" s="1184">
        <f ca="1">SUMIF(Conciliação!G:H,B18,Conciliação!R:R)</f>
        <v>0</v>
      </c>
      <c r="H18" s="1183">
        <f ca="1">E18+F18+G18</f>
        <v>0</v>
      </c>
      <c r="I18" s="1185"/>
      <c r="J18" s="1185">
        <f ca="1">D18-H18+I18</f>
        <v>0</v>
      </c>
    </row>
    <row r="19" spans="2:12" x14ac:dyDescent="0.3">
      <c r="B19" s="1102" t="s">
        <v>660</v>
      </c>
      <c r="C19" s="1186"/>
      <c r="D19" s="1098"/>
      <c r="E19" s="1187"/>
      <c r="F19" s="1100"/>
      <c r="G19" s="1090">
        <f ca="1">SUMIF(Conciliação!G:H,B19,Conciliação!R:R)</f>
        <v>0</v>
      </c>
      <c r="H19" s="1100">
        <f t="shared" ref="H19:H25" ca="1" si="2">E19+F19+G19</f>
        <v>0</v>
      </c>
      <c r="I19" s="1101"/>
      <c r="J19" s="1101">
        <f t="shared" ref="J19:J25" ca="1" si="3">D19-H19+I19</f>
        <v>0</v>
      </c>
      <c r="L19" s="471"/>
    </row>
    <row r="20" spans="2:12" x14ac:dyDescent="0.3">
      <c r="B20" s="1102" t="s">
        <v>661</v>
      </c>
      <c r="C20" s="1186"/>
      <c r="D20" s="1098"/>
      <c r="E20" s="1187"/>
      <c r="F20" s="1100"/>
      <c r="G20" s="1090">
        <f ca="1">SUMIF(Conciliação!G:H,B20,Conciliação!R:R)</f>
        <v>0</v>
      </c>
      <c r="H20" s="1100">
        <f t="shared" ca="1" si="2"/>
        <v>0</v>
      </c>
      <c r="I20" s="1101"/>
      <c r="J20" s="1101">
        <f t="shared" ca="1" si="3"/>
        <v>0</v>
      </c>
    </row>
    <row r="21" spans="2:12" x14ac:dyDescent="0.3">
      <c r="B21" s="1102" t="s">
        <v>662</v>
      </c>
      <c r="C21" s="1186"/>
      <c r="D21" s="1098"/>
      <c r="E21" s="1187"/>
      <c r="F21" s="1100"/>
      <c r="G21" s="1090">
        <f ca="1">SUMIF(Conciliação!G:H,B21,Conciliação!R:R)</f>
        <v>0</v>
      </c>
      <c r="H21" s="1100">
        <f t="shared" ca="1" si="2"/>
        <v>0</v>
      </c>
      <c r="I21" s="1101"/>
      <c r="J21" s="1101">
        <f t="shared" ca="1" si="3"/>
        <v>0</v>
      </c>
    </row>
    <row r="22" spans="2:12" x14ac:dyDescent="0.3">
      <c r="B22" s="1102" t="s">
        <v>1199</v>
      </c>
      <c r="C22" s="1186"/>
      <c r="D22" s="1098"/>
      <c r="E22" s="1187"/>
      <c r="F22" s="1100"/>
      <c r="G22" s="1090">
        <f ca="1">SUMIF(Conciliação!G:H,B22,Conciliação!R:R)</f>
        <v>0</v>
      </c>
      <c r="H22" s="1100">
        <f t="shared" ca="1" si="2"/>
        <v>0</v>
      </c>
      <c r="I22" s="1101"/>
      <c r="J22" s="1101">
        <f t="shared" ca="1" si="3"/>
        <v>0</v>
      </c>
    </row>
    <row r="23" spans="2:12" x14ac:dyDescent="0.3">
      <c r="B23" s="1102" t="s">
        <v>1200</v>
      </c>
      <c r="C23" s="1186"/>
      <c r="D23" s="1098"/>
      <c r="E23" s="1187"/>
      <c r="F23" s="1100"/>
      <c r="G23" s="1090">
        <f ca="1">SUMIF(Conciliação!G:H,B23,Conciliação!R:R)</f>
        <v>0</v>
      </c>
      <c r="H23" s="1100">
        <f t="shared" ca="1" si="2"/>
        <v>0</v>
      </c>
      <c r="I23" s="1101"/>
      <c r="J23" s="1101">
        <f t="shared" ca="1" si="3"/>
        <v>0</v>
      </c>
    </row>
    <row r="24" spans="2:12" x14ac:dyDescent="0.3">
      <c r="B24" s="1102" t="s">
        <v>1201</v>
      </c>
      <c r="C24" s="1186"/>
      <c r="D24" s="1098"/>
      <c r="E24" s="1187"/>
      <c r="F24" s="1100"/>
      <c r="G24" s="1090">
        <f ca="1">SUMIF(Conciliação!G:H,B24,Conciliação!R:R)</f>
        <v>0</v>
      </c>
      <c r="H24" s="1100">
        <f t="shared" ca="1" si="2"/>
        <v>0</v>
      </c>
      <c r="I24" s="1101"/>
      <c r="J24" s="1101">
        <f t="shared" ca="1" si="3"/>
        <v>0</v>
      </c>
    </row>
    <row r="25" spans="2:12" x14ac:dyDescent="0.3">
      <c r="B25" s="1102" t="s">
        <v>1202</v>
      </c>
      <c r="C25" s="1186"/>
      <c r="D25" s="1098"/>
      <c r="E25" s="1187"/>
      <c r="F25" s="1100"/>
      <c r="G25" s="1090">
        <f ca="1">SUMIF(Conciliação!G:H,B25,Conciliação!R:R)</f>
        <v>0</v>
      </c>
      <c r="H25" s="1100">
        <f t="shared" ca="1" si="2"/>
        <v>0</v>
      </c>
      <c r="I25" s="1101"/>
      <c r="J25" s="1101">
        <f t="shared" ca="1" si="3"/>
        <v>0</v>
      </c>
    </row>
    <row r="26" spans="2:12" ht="16.2" thickBot="1" x14ac:dyDescent="0.35">
      <c r="B26" s="1129" t="s">
        <v>769</v>
      </c>
      <c r="C26" s="1135" t="s">
        <v>1261</v>
      </c>
      <c r="D26" s="1131">
        <f>SUBTOTAL(9,D27:D28)</f>
        <v>0</v>
      </c>
      <c r="E26" s="1132">
        <f>SUBTOTAL(9,E27:E28)</f>
        <v>0</v>
      </c>
      <c r="F26" s="1132">
        <f>SUM(F27:F28)</f>
        <v>0</v>
      </c>
      <c r="G26" s="1133">
        <f ca="1">SUM(G27:G28)</f>
        <v>0</v>
      </c>
      <c r="H26" s="1132">
        <f ca="1">SUM(H27:H28)</f>
        <v>0</v>
      </c>
      <c r="I26" s="1134" t="s">
        <v>1237</v>
      </c>
      <c r="J26" s="1131">
        <f ca="1">SUM(J27:J28)</f>
        <v>0</v>
      </c>
    </row>
    <row r="27" spans="2:12" x14ac:dyDescent="0.3">
      <c r="B27" s="1091" t="s">
        <v>664</v>
      </c>
      <c r="C27" s="1112"/>
      <c r="D27" s="1119"/>
      <c r="E27" s="1114"/>
      <c r="F27" s="1114"/>
      <c r="G27" s="1115">
        <f ca="1">SUMIF(Conciliação!G:H,B27,Conciliação!R:R)</f>
        <v>0</v>
      </c>
      <c r="H27" s="1116">
        <f ca="1">E27+F27+G27</f>
        <v>0</v>
      </c>
      <c r="I27" s="1117"/>
      <c r="J27" s="1117">
        <f ca="1">D27-H27+I27</f>
        <v>0</v>
      </c>
    </row>
    <row r="28" spans="2:12" x14ac:dyDescent="0.3">
      <c r="B28" s="1084" t="s">
        <v>665</v>
      </c>
      <c r="C28" s="1103"/>
      <c r="D28" s="1104"/>
      <c r="E28" s="1105"/>
      <c r="F28" s="1105"/>
      <c r="G28" s="1106">
        <f ca="1">SUMIF(Conciliação!G:H,B28,Conciliação!R:R)</f>
        <v>0</v>
      </c>
      <c r="H28" s="1100">
        <f ca="1">E28+F28+G28</f>
        <v>0</v>
      </c>
      <c r="I28" s="1101"/>
      <c r="J28" s="1101">
        <f t="shared" ref="J28:J34" ca="1" si="4">D28-H28+I28</f>
        <v>0</v>
      </c>
    </row>
    <row r="29" spans="2:12" x14ac:dyDescent="0.3">
      <c r="B29" s="1084" t="s">
        <v>1203</v>
      </c>
      <c r="C29" s="1103"/>
      <c r="D29" s="1104"/>
      <c r="E29" s="1105"/>
      <c r="F29" s="1105"/>
      <c r="G29" s="1106">
        <f ca="1">SUMIF(Conciliação!G:H,B29,Conciliação!R:R)</f>
        <v>0</v>
      </c>
      <c r="H29" s="1100">
        <f t="shared" ref="H29:H34" ca="1" si="5">E29+F29+G29</f>
        <v>0</v>
      </c>
      <c r="I29" s="1101"/>
      <c r="J29" s="1101">
        <f t="shared" ca="1" si="4"/>
        <v>0</v>
      </c>
    </row>
    <row r="30" spans="2:12" x14ac:dyDescent="0.3">
      <c r="B30" s="1084" t="s">
        <v>1204</v>
      </c>
      <c r="C30" s="1103"/>
      <c r="D30" s="1104"/>
      <c r="E30" s="1105"/>
      <c r="F30" s="1105"/>
      <c r="G30" s="1106">
        <f ca="1">SUMIF(Conciliação!G:H,B30,Conciliação!R:R)</f>
        <v>0</v>
      </c>
      <c r="H30" s="1100">
        <f t="shared" ca="1" si="5"/>
        <v>0</v>
      </c>
      <c r="I30" s="1101"/>
      <c r="J30" s="1101">
        <f t="shared" ca="1" si="4"/>
        <v>0</v>
      </c>
    </row>
    <row r="31" spans="2:12" x14ac:dyDescent="0.3">
      <c r="B31" s="1084" t="s">
        <v>1205</v>
      </c>
      <c r="C31" s="1103"/>
      <c r="D31" s="1104"/>
      <c r="E31" s="1105"/>
      <c r="F31" s="1105"/>
      <c r="G31" s="1106">
        <f ca="1">SUMIF(Conciliação!G:H,B31,Conciliação!R:R)</f>
        <v>0</v>
      </c>
      <c r="H31" s="1100">
        <f t="shared" ca="1" si="5"/>
        <v>0</v>
      </c>
      <c r="I31" s="1101"/>
      <c r="J31" s="1101">
        <f t="shared" ca="1" si="4"/>
        <v>0</v>
      </c>
    </row>
    <row r="32" spans="2:12" x14ac:dyDescent="0.3">
      <c r="B32" s="1084" t="s">
        <v>1206</v>
      </c>
      <c r="C32" s="1103"/>
      <c r="D32" s="1104"/>
      <c r="E32" s="1105"/>
      <c r="F32" s="1105"/>
      <c r="G32" s="1106">
        <f ca="1">SUMIF(Conciliação!G:H,B32,Conciliação!R:R)</f>
        <v>0</v>
      </c>
      <c r="H32" s="1100">
        <f t="shared" ca="1" si="5"/>
        <v>0</v>
      </c>
      <c r="I32" s="1101"/>
      <c r="J32" s="1101">
        <f t="shared" ca="1" si="4"/>
        <v>0</v>
      </c>
    </row>
    <row r="33" spans="2:12" x14ac:dyDescent="0.3">
      <c r="B33" s="1084" t="s">
        <v>1207</v>
      </c>
      <c r="C33" s="1103"/>
      <c r="D33" s="1104"/>
      <c r="E33" s="1105"/>
      <c r="F33" s="1105"/>
      <c r="G33" s="1106">
        <f ca="1">SUMIF(Conciliação!G:H,B33,Conciliação!R:R)</f>
        <v>0</v>
      </c>
      <c r="H33" s="1100">
        <f t="shared" ca="1" si="5"/>
        <v>0</v>
      </c>
      <c r="I33" s="1101"/>
      <c r="J33" s="1101">
        <f t="shared" ca="1" si="4"/>
        <v>0</v>
      </c>
    </row>
    <row r="34" spans="2:12" x14ac:dyDescent="0.3">
      <c r="B34" s="1084" t="s">
        <v>1208</v>
      </c>
      <c r="C34" s="1103"/>
      <c r="D34" s="1104"/>
      <c r="E34" s="1105"/>
      <c r="F34" s="1105"/>
      <c r="G34" s="1106">
        <f ca="1">SUMIF(Conciliação!G:H,B34,Conciliação!R:R)</f>
        <v>0</v>
      </c>
      <c r="H34" s="1100">
        <f t="shared" ca="1" si="5"/>
        <v>0</v>
      </c>
      <c r="I34" s="1101"/>
      <c r="J34" s="1101">
        <f t="shared" ca="1" si="4"/>
        <v>0</v>
      </c>
    </row>
    <row r="35" spans="2:12" ht="16.2" thickBot="1" x14ac:dyDescent="0.35">
      <c r="B35" s="1129" t="s">
        <v>770</v>
      </c>
      <c r="C35" s="1135" t="s">
        <v>1261</v>
      </c>
      <c r="D35" s="1136">
        <f>D36+D37</f>
        <v>0</v>
      </c>
      <c r="E35" s="1137">
        <f>E36+E37</f>
        <v>0</v>
      </c>
      <c r="F35" s="1137">
        <f t="shared" ref="F35:J35" si="6">F36+F37</f>
        <v>0</v>
      </c>
      <c r="G35" s="1137">
        <f t="shared" ca="1" si="6"/>
        <v>0</v>
      </c>
      <c r="H35" s="1137">
        <f t="shared" ca="1" si="6"/>
        <v>0</v>
      </c>
      <c r="I35" s="1134" t="s">
        <v>1237</v>
      </c>
      <c r="J35" s="1136">
        <f t="shared" ca="1" si="6"/>
        <v>0</v>
      </c>
    </row>
    <row r="36" spans="2:12" x14ac:dyDescent="0.3">
      <c r="B36" s="1091" t="s">
        <v>838</v>
      </c>
      <c r="C36" s="1112"/>
      <c r="D36" s="1119"/>
      <c r="E36" s="1114"/>
      <c r="F36" s="1114"/>
      <c r="G36" s="1115">
        <f ca="1">SUMIF(Conciliação!G:H,B36,Conciliação!R:R)</f>
        <v>0</v>
      </c>
      <c r="H36" s="1116">
        <f ca="1">E36+F36+G36</f>
        <v>0</v>
      </c>
      <c r="I36" s="1117">
        <f>Conciliação!Q2246</f>
        <v>0</v>
      </c>
      <c r="J36" s="1117">
        <f ca="1">D36-H36+I36</f>
        <v>0</v>
      </c>
      <c r="L36" s="470"/>
    </row>
    <row r="37" spans="2:12" x14ac:dyDescent="0.3">
      <c r="B37" s="1084" t="s">
        <v>1135</v>
      </c>
      <c r="C37" s="1103"/>
      <c r="D37" s="1104"/>
      <c r="E37" s="1105"/>
      <c r="F37" s="1105"/>
      <c r="G37" s="1106">
        <f ca="1">SUMIF(Conciliação!G:H,B37,Conciliação!R:R)</f>
        <v>0</v>
      </c>
      <c r="H37" s="1100">
        <f ca="1">E37+F37+G37</f>
        <v>0</v>
      </c>
      <c r="I37" s="1101">
        <f>Conciliação!Q2247</f>
        <v>0</v>
      </c>
      <c r="J37" s="1101">
        <f t="shared" ref="J37:J43" ca="1" si="7">D37-H37+I37</f>
        <v>0</v>
      </c>
    </row>
    <row r="38" spans="2:12" x14ac:dyDescent="0.3">
      <c r="B38" s="1084" t="s">
        <v>1209</v>
      </c>
      <c r="C38" s="1103"/>
      <c r="D38" s="1104"/>
      <c r="E38" s="1105"/>
      <c r="F38" s="1105"/>
      <c r="G38" s="1106">
        <f ca="1">SUMIF(Conciliação!G:H,B38,Conciliação!R:R)</f>
        <v>0</v>
      </c>
      <c r="H38" s="1100">
        <f t="shared" ref="H38:H43" ca="1" si="8">E38+F38+G38</f>
        <v>0</v>
      </c>
      <c r="I38" s="1101">
        <f>Conciliação!Q2248</f>
        <v>0</v>
      </c>
      <c r="J38" s="1101">
        <f t="shared" ca="1" si="7"/>
        <v>0</v>
      </c>
    </row>
    <row r="39" spans="2:12" x14ac:dyDescent="0.3">
      <c r="B39" s="1084" t="s">
        <v>1210</v>
      </c>
      <c r="C39" s="1103"/>
      <c r="D39" s="1104"/>
      <c r="E39" s="1105"/>
      <c r="F39" s="1105"/>
      <c r="G39" s="1106">
        <f ca="1">SUMIF(Conciliação!G:H,B39,Conciliação!R:R)</f>
        <v>0</v>
      </c>
      <c r="H39" s="1100">
        <f t="shared" ca="1" si="8"/>
        <v>0</v>
      </c>
      <c r="I39" s="1101">
        <f>Conciliação!Q2249</f>
        <v>0</v>
      </c>
      <c r="J39" s="1101">
        <f t="shared" ca="1" si="7"/>
        <v>0</v>
      </c>
    </row>
    <row r="40" spans="2:12" x14ac:dyDescent="0.3">
      <c r="B40" s="1084" t="s">
        <v>1211</v>
      </c>
      <c r="C40" s="1103"/>
      <c r="D40" s="1104"/>
      <c r="E40" s="1105"/>
      <c r="F40" s="1105"/>
      <c r="G40" s="1106">
        <f ca="1">SUMIF(Conciliação!G:H,B40,Conciliação!R:R)</f>
        <v>0</v>
      </c>
      <c r="H40" s="1100">
        <f t="shared" ca="1" si="8"/>
        <v>0</v>
      </c>
      <c r="I40" s="1101">
        <f>Conciliação!Q2250</f>
        <v>0</v>
      </c>
      <c r="J40" s="1101">
        <f t="shared" ca="1" si="7"/>
        <v>0</v>
      </c>
    </row>
    <row r="41" spans="2:12" x14ac:dyDescent="0.3">
      <c r="B41" s="1084" t="s">
        <v>1212</v>
      </c>
      <c r="C41" s="1103"/>
      <c r="D41" s="1104"/>
      <c r="E41" s="1105"/>
      <c r="F41" s="1105"/>
      <c r="G41" s="1106">
        <f ca="1">SUMIF(Conciliação!G:H,B41,Conciliação!R:R)</f>
        <v>0</v>
      </c>
      <c r="H41" s="1100">
        <f t="shared" ca="1" si="8"/>
        <v>0</v>
      </c>
      <c r="I41" s="1101">
        <f>Conciliação!Q2251</f>
        <v>0</v>
      </c>
      <c r="J41" s="1101">
        <f t="shared" ca="1" si="7"/>
        <v>0</v>
      </c>
    </row>
    <row r="42" spans="2:12" x14ac:dyDescent="0.3">
      <c r="B42" s="1084" t="s">
        <v>1213</v>
      </c>
      <c r="C42" s="1103"/>
      <c r="D42" s="1104"/>
      <c r="E42" s="1105"/>
      <c r="F42" s="1105"/>
      <c r="G42" s="1106">
        <f ca="1">SUMIF(Conciliação!G:H,B42,Conciliação!R:R)</f>
        <v>0</v>
      </c>
      <c r="H42" s="1100">
        <f t="shared" ca="1" si="8"/>
        <v>0</v>
      </c>
      <c r="I42" s="1101">
        <f>Conciliação!Q2252</f>
        <v>0</v>
      </c>
      <c r="J42" s="1101">
        <f t="shared" ca="1" si="7"/>
        <v>0</v>
      </c>
    </row>
    <row r="43" spans="2:12" x14ac:dyDescent="0.3">
      <c r="B43" s="1084" t="s">
        <v>1214</v>
      </c>
      <c r="C43" s="1103"/>
      <c r="D43" s="1104"/>
      <c r="E43" s="1105"/>
      <c r="F43" s="1105"/>
      <c r="G43" s="1106">
        <f ca="1">SUMIF(Conciliação!G:H,B43,Conciliação!R:R)</f>
        <v>0</v>
      </c>
      <c r="H43" s="1100">
        <f t="shared" ca="1" si="8"/>
        <v>0</v>
      </c>
      <c r="I43" s="1101">
        <f>Conciliação!Q2253</f>
        <v>0</v>
      </c>
      <c r="J43" s="1101">
        <f t="shared" ca="1" si="7"/>
        <v>0</v>
      </c>
    </row>
    <row r="44" spans="2:12" ht="16.2" thickBot="1" x14ac:dyDescent="0.35">
      <c r="B44" s="1129" t="s">
        <v>771</v>
      </c>
      <c r="C44" s="1135" t="s">
        <v>1195</v>
      </c>
      <c r="D44" s="1136">
        <f>D45+D46</f>
        <v>0</v>
      </c>
      <c r="E44" s="1137">
        <f>E45+E46</f>
        <v>0</v>
      </c>
      <c r="F44" s="1137">
        <f>F45+F46</f>
        <v>0</v>
      </c>
      <c r="G44" s="1138">
        <f ca="1">G45+G46</f>
        <v>0</v>
      </c>
      <c r="H44" s="1137">
        <f ca="1">H45+H46</f>
        <v>0</v>
      </c>
      <c r="I44" s="1134" t="s">
        <v>1237</v>
      </c>
      <c r="J44" s="1136">
        <f ca="1">J45+J46</f>
        <v>0</v>
      </c>
    </row>
    <row r="45" spans="2:12" x14ac:dyDescent="0.3">
      <c r="B45" s="1091" t="s">
        <v>839</v>
      </c>
      <c r="C45" s="1112"/>
      <c r="D45" s="1119"/>
      <c r="E45" s="1114"/>
      <c r="F45" s="1114"/>
      <c r="G45" s="1115">
        <f ca="1">SUMIF(Conciliação!G:H,B45,Conciliação!R:R)</f>
        <v>0</v>
      </c>
      <c r="H45" s="1116">
        <f ca="1">E45+F45+G45</f>
        <v>0</v>
      </c>
      <c r="I45" s="1117"/>
      <c r="J45" s="1117">
        <f ca="1">D45-H45+I45</f>
        <v>0</v>
      </c>
    </row>
    <row r="46" spans="2:12" x14ac:dyDescent="0.3">
      <c r="B46" s="1084" t="s">
        <v>1133</v>
      </c>
      <c r="C46" s="1103"/>
      <c r="D46" s="1104"/>
      <c r="E46" s="1105"/>
      <c r="F46" s="1105"/>
      <c r="G46" s="1106">
        <f ca="1">SUMIF(Conciliação!G:H,B46,Conciliação!R:R)</f>
        <v>0</v>
      </c>
      <c r="H46" s="1100">
        <f ca="1">E46+F46+G46</f>
        <v>0</v>
      </c>
      <c r="I46" s="1101"/>
      <c r="J46" s="1101">
        <f t="shared" ref="J46:J52" ca="1" si="9">D46-H46+I46</f>
        <v>0</v>
      </c>
    </row>
    <row r="47" spans="2:12" x14ac:dyDescent="0.3">
      <c r="B47" s="1084" t="s">
        <v>1215</v>
      </c>
      <c r="C47" s="1103"/>
      <c r="D47" s="1104"/>
      <c r="E47" s="1105"/>
      <c r="F47" s="1105"/>
      <c r="G47" s="1106">
        <f ca="1">SUMIF(Conciliação!G:H,B47,Conciliação!R:R)</f>
        <v>0</v>
      </c>
      <c r="H47" s="1100">
        <f t="shared" ref="H47:H52" ca="1" si="10">E47+F47+G47</f>
        <v>0</v>
      </c>
      <c r="I47" s="1101"/>
      <c r="J47" s="1101">
        <f t="shared" ca="1" si="9"/>
        <v>0</v>
      </c>
    </row>
    <row r="48" spans="2:12" x14ac:dyDescent="0.3">
      <c r="B48" s="1084" t="s">
        <v>1216</v>
      </c>
      <c r="C48" s="1103"/>
      <c r="D48" s="1104"/>
      <c r="E48" s="1105"/>
      <c r="F48" s="1105"/>
      <c r="G48" s="1106">
        <f ca="1">SUMIF(Conciliação!G:H,B48,Conciliação!R:R)</f>
        <v>0</v>
      </c>
      <c r="H48" s="1100">
        <f t="shared" ca="1" si="10"/>
        <v>0</v>
      </c>
      <c r="I48" s="1101"/>
      <c r="J48" s="1101">
        <f t="shared" ca="1" si="9"/>
        <v>0</v>
      </c>
    </row>
    <row r="49" spans="2:10" x14ac:dyDescent="0.3">
      <c r="B49" s="1084" t="s">
        <v>1217</v>
      </c>
      <c r="C49" s="1103"/>
      <c r="D49" s="1104"/>
      <c r="E49" s="1105"/>
      <c r="F49" s="1105"/>
      <c r="G49" s="1106">
        <f ca="1">SUMIF(Conciliação!G:H,B49,Conciliação!R:R)</f>
        <v>0</v>
      </c>
      <c r="H49" s="1100">
        <f t="shared" ca="1" si="10"/>
        <v>0</v>
      </c>
      <c r="I49" s="1101"/>
      <c r="J49" s="1101">
        <f t="shared" ca="1" si="9"/>
        <v>0</v>
      </c>
    </row>
    <row r="50" spans="2:10" x14ac:dyDescent="0.3">
      <c r="B50" s="1084" t="s">
        <v>1218</v>
      </c>
      <c r="C50" s="1103"/>
      <c r="D50" s="1104"/>
      <c r="E50" s="1105"/>
      <c r="F50" s="1105"/>
      <c r="G50" s="1106">
        <f ca="1">SUMIF(Conciliação!G:H,B50,Conciliação!R:R)</f>
        <v>0</v>
      </c>
      <c r="H50" s="1100">
        <f t="shared" ca="1" si="10"/>
        <v>0</v>
      </c>
      <c r="I50" s="1101"/>
      <c r="J50" s="1101">
        <f t="shared" ca="1" si="9"/>
        <v>0</v>
      </c>
    </row>
    <row r="51" spans="2:10" x14ac:dyDescent="0.3">
      <c r="B51" s="1084" t="s">
        <v>1219</v>
      </c>
      <c r="C51" s="1103"/>
      <c r="D51" s="1104"/>
      <c r="E51" s="1105"/>
      <c r="F51" s="1105"/>
      <c r="G51" s="1106">
        <f ca="1">SUMIF(Conciliação!G:H,B51,Conciliação!R:R)</f>
        <v>0</v>
      </c>
      <c r="H51" s="1100">
        <f t="shared" ca="1" si="10"/>
        <v>0</v>
      </c>
      <c r="I51" s="1101"/>
      <c r="J51" s="1101">
        <f t="shared" ca="1" si="9"/>
        <v>0</v>
      </c>
    </row>
    <row r="52" spans="2:10" x14ac:dyDescent="0.3">
      <c r="B52" s="1084" t="s">
        <v>1220</v>
      </c>
      <c r="C52" s="1103"/>
      <c r="D52" s="1104"/>
      <c r="E52" s="1105"/>
      <c r="F52" s="1105"/>
      <c r="G52" s="1106">
        <f ca="1">SUMIF(Conciliação!G:H,B52,Conciliação!R:R)</f>
        <v>0</v>
      </c>
      <c r="H52" s="1100">
        <f t="shared" ca="1" si="10"/>
        <v>0</v>
      </c>
      <c r="I52" s="1101"/>
      <c r="J52" s="1101">
        <f t="shared" ca="1" si="9"/>
        <v>0</v>
      </c>
    </row>
    <row r="53" spans="2:10" ht="16.2" thickBot="1" x14ac:dyDescent="0.35">
      <c r="B53" s="1129" t="s">
        <v>772</v>
      </c>
      <c r="C53" s="1135" t="s">
        <v>1195</v>
      </c>
      <c r="D53" s="1136">
        <f>D54+D55+D56+D57+D58</f>
        <v>0</v>
      </c>
      <c r="E53" s="1137">
        <f>E54+E55+E56+E57+E58</f>
        <v>0</v>
      </c>
      <c r="F53" s="1137">
        <f>F54+F55+F56+F57+F58</f>
        <v>0</v>
      </c>
      <c r="G53" s="1137">
        <f ca="1">G54+G55+G56+G57+G58</f>
        <v>0</v>
      </c>
      <c r="H53" s="1137">
        <f ca="1">H54+H55+H56+H57+H58</f>
        <v>0</v>
      </c>
      <c r="I53" s="1134" t="s">
        <v>1237</v>
      </c>
      <c r="J53" s="1136">
        <f ca="1">J54+J55+J56+J57+J58</f>
        <v>0</v>
      </c>
    </row>
    <row r="54" spans="2:10" x14ac:dyDescent="0.3">
      <c r="B54" s="1091" t="s">
        <v>840</v>
      </c>
      <c r="C54" s="1112"/>
      <c r="D54" s="1119"/>
      <c r="E54" s="1114"/>
      <c r="F54" s="1114"/>
      <c r="G54" s="1115">
        <f ca="1">SUMIF(Conciliação!G:H,B54,Conciliação!R:R)</f>
        <v>0</v>
      </c>
      <c r="H54" s="1116">
        <f ca="1">E54+F54+G54</f>
        <v>0</v>
      </c>
      <c r="I54" s="1117"/>
      <c r="J54" s="1117">
        <f ca="1">D54-H54+I54</f>
        <v>0</v>
      </c>
    </row>
    <row r="55" spans="2:10" x14ac:dyDescent="0.3">
      <c r="B55" s="1084" t="s">
        <v>841</v>
      </c>
      <c r="C55" s="1103"/>
      <c r="D55" s="1104"/>
      <c r="E55" s="1105"/>
      <c r="F55" s="1105"/>
      <c r="G55" s="1106">
        <f ca="1">SUMIF(Conciliação!G:H,B55,Conciliação!R:R)</f>
        <v>0</v>
      </c>
      <c r="H55" s="1100">
        <f t="shared" ref="H55:H61" ca="1" si="11">E55+F55+G55</f>
        <v>0</v>
      </c>
      <c r="I55" s="1101"/>
      <c r="J55" s="1101">
        <f t="shared" ref="J55:J61" ca="1" si="12">D55-H55+I55</f>
        <v>0</v>
      </c>
    </row>
    <row r="56" spans="2:10" x14ac:dyDescent="0.3">
      <c r="B56" s="1084" t="s">
        <v>842</v>
      </c>
      <c r="C56" s="1103"/>
      <c r="D56" s="1104"/>
      <c r="E56" s="1105"/>
      <c r="F56" s="1105"/>
      <c r="G56" s="1106">
        <f ca="1">SUMIF(Conciliação!G:H,B56,Conciliação!R:R)</f>
        <v>0</v>
      </c>
      <c r="H56" s="1100">
        <f t="shared" ca="1" si="11"/>
        <v>0</v>
      </c>
      <c r="I56" s="1101"/>
      <c r="J56" s="1101">
        <f t="shared" ca="1" si="12"/>
        <v>0</v>
      </c>
    </row>
    <row r="57" spans="2:10" x14ac:dyDescent="0.3">
      <c r="B57" s="1084" t="s">
        <v>843</v>
      </c>
      <c r="C57" s="1103"/>
      <c r="D57" s="1104"/>
      <c r="E57" s="1105"/>
      <c r="F57" s="1105"/>
      <c r="G57" s="1106">
        <f ca="1">SUMIF(Conciliação!G:H,B57,Conciliação!R:R)</f>
        <v>0</v>
      </c>
      <c r="H57" s="1100">
        <f t="shared" ca="1" si="11"/>
        <v>0</v>
      </c>
      <c r="I57" s="1101"/>
      <c r="J57" s="1101">
        <f t="shared" ca="1" si="12"/>
        <v>0</v>
      </c>
    </row>
    <row r="58" spans="2:10" x14ac:dyDescent="0.3">
      <c r="B58" s="1084" t="s">
        <v>844</v>
      </c>
      <c r="C58" s="1103"/>
      <c r="D58" s="1104"/>
      <c r="E58" s="1105"/>
      <c r="F58" s="1105"/>
      <c r="G58" s="1106">
        <f ca="1">SUMIF(Conciliação!G:H,B58,Conciliação!R:R)</f>
        <v>0</v>
      </c>
      <c r="H58" s="1100">
        <f t="shared" ca="1" si="11"/>
        <v>0</v>
      </c>
      <c r="I58" s="1101"/>
      <c r="J58" s="1101">
        <f t="shared" ca="1" si="12"/>
        <v>0</v>
      </c>
    </row>
    <row r="59" spans="2:10" x14ac:dyDescent="0.3">
      <c r="B59" s="1084" t="s">
        <v>1221</v>
      </c>
      <c r="C59" s="1103"/>
      <c r="D59" s="1104"/>
      <c r="E59" s="1105"/>
      <c r="F59" s="1105"/>
      <c r="G59" s="1106">
        <f ca="1">SUMIF(Conciliação!G:H,B59,Conciliação!R:R)</f>
        <v>0</v>
      </c>
      <c r="H59" s="1100">
        <f t="shared" ca="1" si="11"/>
        <v>0</v>
      </c>
      <c r="I59" s="1101"/>
      <c r="J59" s="1101">
        <f t="shared" ca="1" si="12"/>
        <v>0</v>
      </c>
    </row>
    <row r="60" spans="2:10" x14ac:dyDescent="0.3">
      <c r="B60" s="1084" t="s">
        <v>1222</v>
      </c>
      <c r="C60" s="1103"/>
      <c r="D60" s="1104"/>
      <c r="E60" s="1105"/>
      <c r="F60" s="1105"/>
      <c r="G60" s="1106">
        <f ca="1">SUMIF(Conciliação!G:H,B60,Conciliação!R:R)</f>
        <v>0</v>
      </c>
      <c r="H60" s="1100">
        <f t="shared" ca="1" si="11"/>
        <v>0</v>
      </c>
      <c r="I60" s="1101"/>
      <c r="J60" s="1101">
        <f t="shared" ca="1" si="12"/>
        <v>0</v>
      </c>
    </row>
    <row r="61" spans="2:10" x14ac:dyDescent="0.3">
      <c r="B61" s="1084" t="s">
        <v>1223</v>
      </c>
      <c r="C61" s="1103"/>
      <c r="D61" s="1104"/>
      <c r="E61" s="1105"/>
      <c r="F61" s="1105"/>
      <c r="G61" s="1106">
        <f ca="1">SUMIF(Conciliação!G:H,B61,Conciliação!R:R)</f>
        <v>0</v>
      </c>
      <c r="H61" s="1100">
        <f t="shared" ca="1" si="11"/>
        <v>0</v>
      </c>
      <c r="I61" s="1101"/>
      <c r="J61" s="1101">
        <f t="shared" ca="1" si="12"/>
        <v>0</v>
      </c>
    </row>
    <row r="62" spans="2:10" ht="16.2" thickBot="1" x14ac:dyDescent="0.35">
      <c r="B62" s="1129" t="s">
        <v>845</v>
      </c>
      <c r="C62" s="1135" t="s">
        <v>1195</v>
      </c>
      <c r="D62" s="1131">
        <f>SUBTOTAL(9,D63:D64)</f>
        <v>0</v>
      </c>
      <c r="E62" s="1132">
        <f>SUBTOTAL(9,E63:E64)</f>
        <v>0</v>
      </c>
      <c r="F62" s="1132">
        <f>SUM(F63:F64)</f>
        <v>0</v>
      </c>
      <c r="G62" s="1133">
        <f ca="1">SUM(G63:G65)</f>
        <v>0</v>
      </c>
      <c r="H62" s="1132">
        <f ca="1">SUM(H63:H64)</f>
        <v>0</v>
      </c>
      <c r="I62" s="1134" t="s">
        <v>1237</v>
      </c>
      <c r="J62" s="1118">
        <f ca="1">SUM(J63:J64)</f>
        <v>0</v>
      </c>
    </row>
    <row r="63" spans="2:10" x14ac:dyDescent="0.3">
      <c r="B63" s="1091" t="s">
        <v>846</v>
      </c>
      <c r="C63" s="1112"/>
      <c r="D63" s="1119"/>
      <c r="E63" s="1114"/>
      <c r="F63" s="1114"/>
      <c r="G63" s="1115">
        <f ca="1">SUMIF(Conciliação!G:H,B63,Conciliação!R:R)</f>
        <v>0</v>
      </c>
      <c r="H63" s="1116">
        <f ca="1">E63+F63+G63</f>
        <v>0</v>
      </c>
      <c r="I63" s="1117"/>
      <c r="J63" s="1117">
        <f ca="1">D63-H63+I63</f>
        <v>0</v>
      </c>
    </row>
    <row r="64" spans="2:10" x14ac:dyDescent="0.3">
      <c r="B64" s="1084" t="s">
        <v>847</v>
      </c>
      <c r="C64" s="1103"/>
      <c r="D64" s="1104"/>
      <c r="E64" s="1105"/>
      <c r="F64" s="1105"/>
      <c r="G64" s="1106">
        <f ca="1">SUMIF(Conciliação!G:H,B64,Conciliação!R:R)</f>
        <v>0</v>
      </c>
      <c r="H64" s="1100">
        <f ca="1">E64+F64+G64</f>
        <v>0</v>
      </c>
      <c r="I64" s="1101"/>
      <c r="J64" s="1101">
        <f t="shared" ref="J64:J70" ca="1" si="13">D64-H64+I64</f>
        <v>0</v>
      </c>
    </row>
    <row r="65" spans="2:12" x14ac:dyDescent="0.3">
      <c r="B65" s="1084" t="s">
        <v>1224</v>
      </c>
      <c r="C65" s="1103"/>
      <c r="D65" s="1107"/>
      <c r="E65" s="1108"/>
      <c r="F65" s="1108"/>
      <c r="G65" s="1106">
        <f ca="1">SUMIF(Conciliação!G:H,B65,Conciliação!R:R)</f>
        <v>0</v>
      </c>
      <c r="H65" s="1100">
        <f t="shared" ref="H65:H70" ca="1" si="14">E65+F65+G65</f>
        <v>0</v>
      </c>
      <c r="I65" s="1109"/>
      <c r="J65" s="1101">
        <f t="shared" ca="1" si="13"/>
        <v>0</v>
      </c>
    </row>
    <row r="66" spans="2:12" x14ac:dyDescent="0.3">
      <c r="B66" s="1084" t="s">
        <v>1225</v>
      </c>
      <c r="C66" s="1103"/>
      <c r="D66" s="1107"/>
      <c r="E66" s="1108"/>
      <c r="F66" s="1108"/>
      <c r="G66" s="1106">
        <f ca="1">SUMIF(Conciliação!G:H,B66,Conciliação!R:R)</f>
        <v>0</v>
      </c>
      <c r="H66" s="1100">
        <f t="shared" ca="1" si="14"/>
        <v>0</v>
      </c>
      <c r="I66" s="1109"/>
      <c r="J66" s="1101">
        <f t="shared" ca="1" si="13"/>
        <v>0</v>
      </c>
    </row>
    <row r="67" spans="2:12" x14ac:dyDescent="0.3">
      <c r="B67" s="1084" t="s">
        <v>1226</v>
      </c>
      <c r="C67" s="1103"/>
      <c r="D67" s="1107"/>
      <c r="E67" s="1108"/>
      <c r="F67" s="1108"/>
      <c r="G67" s="1106">
        <f ca="1">SUMIF(Conciliação!G:H,B67,Conciliação!R:R)</f>
        <v>0</v>
      </c>
      <c r="H67" s="1100">
        <f t="shared" ca="1" si="14"/>
        <v>0</v>
      </c>
      <c r="I67" s="1109"/>
      <c r="J67" s="1101">
        <f t="shared" ca="1" si="13"/>
        <v>0</v>
      </c>
    </row>
    <row r="68" spans="2:12" x14ac:dyDescent="0.3">
      <c r="B68" s="1084" t="s">
        <v>1227</v>
      </c>
      <c r="C68" s="1103"/>
      <c r="D68" s="1107"/>
      <c r="E68" s="1108"/>
      <c r="F68" s="1108"/>
      <c r="G68" s="1106">
        <f ca="1">SUMIF(Conciliação!G:H,B68,Conciliação!R:R)</f>
        <v>0</v>
      </c>
      <c r="H68" s="1100">
        <f t="shared" ca="1" si="14"/>
        <v>0</v>
      </c>
      <c r="I68" s="1109"/>
      <c r="J68" s="1101">
        <f t="shared" ca="1" si="13"/>
        <v>0</v>
      </c>
    </row>
    <row r="69" spans="2:12" x14ac:dyDescent="0.3">
      <c r="B69" s="1084" t="s">
        <v>1228</v>
      </c>
      <c r="C69" s="1103"/>
      <c r="D69" s="1107"/>
      <c r="E69" s="1108"/>
      <c r="F69" s="1108"/>
      <c r="G69" s="1106">
        <f ca="1">SUMIF(Conciliação!G:H,B69,Conciliação!R:R)</f>
        <v>0</v>
      </c>
      <c r="H69" s="1100">
        <f t="shared" ca="1" si="14"/>
        <v>0</v>
      </c>
      <c r="I69" s="1109"/>
      <c r="J69" s="1101">
        <f t="shared" ca="1" si="13"/>
        <v>0</v>
      </c>
    </row>
    <row r="70" spans="2:12" x14ac:dyDescent="0.3">
      <c r="B70" s="1084" t="s">
        <v>1229</v>
      </c>
      <c r="C70" s="1103"/>
      <c r="D70" s="1107"/>
      <c r="E70" s="1108"/>
      <c r="F70" s="1108"/>
      <c r="G70" s="1106">
        <f ca="1">SUMIF(Conciliação!G:H,B70,Conciliação!R:R)</f>
        <v>0</v>
      </c>
      <c r="H70" s="1100">
        <f t="shared" ca="1" si="14"/>
        <v>0</v>
      </c>
      <c r="I70" s="1109"/>
      <c r="J70" s="1101">
        <f t="shared" ca="1" si="13"/>
        <v>0</v>
      </c>
    </row>
    <row r="71" spans="2:12" ht="16.2" thickBot="1" x14ac:dyDescent="0.35">
      <c r="B71" s="1129" t="s">
        <v>1072</v>
      </c>
      <c r="C71" s="1135" t="s">
        <v>1195</v>
      </c>
      <c r="D71" s="1131">
        <f>SUBTOTAL(9,D72:D73)</f>
        <v>0</v>
      </c>
      <c r="E71" s="1132">
        <f>SUBTOTAL(9,E72:E73)</f>
        <v>0</v>
      </c>
      <c r="F71" s="1132">
        <f>SUM(F72:F73)</f>
        <v>0</v>
      </c>
      <c r="G71" s="1133">
        <f ca="1">SUM(G72:G78)</f>
        <v>0</v>
      </c>
      <c r="H71" s="1132">
        <f ca="1">SUM(H72:H73)</f>
        <v>0</v>
      </c>
      <c r="I71" s="1134" t="s">
        <v>1237</v>
      </c>
      <c r="J71" s="1118">
        <f ca="1">SUM(J72:J73)</f>
        <v>0</v>
      </c>
    </row>
    <row r="72" spans="2:12" x14ac:dyDescent="0.3">
      <c r="B72" s="1091" t="s">
        <v>1073</v>
      </c>
      <c r="C72" s="1112"/>
      <c r="D72" s="1113"/>
      <c r="E72" s="1114"/>
      <c r="F72" s="1114"/>
      <c r="G72" s="1115">
        <f ca="1">SUMIF(Conciliação!G:H,B72,Conciliação!R:R)</f>
        <v>0</v>
      </c>
      <c r="H72" s="1116">
        <f ca="1">E72+F72+G72</f>
        <v>0</v>
      </c>
      <c r="I72" s="1117"/>
      <c r="J72" s="1117">
        <f ca="1">D72-H72+I72</f>
        <v>0</v>
      </c>
    </row>
    <row r="73" spans="2:12" x14ac:dyDescent="0.3">
      <c r="B73" s="1084" t="s">
        <v>1074</v>
      </c>
      <c r="C73" s="1103"/>
      <c r="D73" s="1110"/>
      <c r="E73" s="1105"/>
      <c r="F73" s="1105"/>
      <c r="G73" s="1106">
        <f ca="1">SUMIF(Conciliação!G:H,B73,Conciliação!R:R)</f>
        <v>0</v>
      </c>
      <c r="H73" s="1100">
        <f t="shared" ref="H73:H79" ca="1" si="15">E73+F73+G73</f>
        <v>0</v>
      </c>
      <c r="I73" s="1101"/>
      <c r="J73" s="1101">
        <f t="shared" ref="J73:J79" ca="1" si="16">D73-H73+I73</f>
        <v>0</v>
      </c>
    </row>
    <row r="74" spans="2:12" x14ac:dyDescent="0.3">
      <c r="B74" s="1084" t="s">
        <v>1230</v>
      </c>
      <c r="C74" s="1103"/>
      <c r="D74" s="1110"/>
      <c r="E74" s="1105"/>
      <c r="F74" s="1105"/>
      <c r="G74" s="1106">
        <f ca="1">SUMIF(Conciliação!G:H,B74,Conciliação!R:R)</f>
        <v>0</v>
      </c>
      <c r="H74" s="1100">
        <f t="shared" ca="1" si="15"/>
        <v>0</v>
      </c>
      <c r="I74" s="1101"/>
      <c r="J74" s="1101">
        <f t="shared" ca="1" si="16"/>
        <v>0</v>
      </c>
    </row>
    <row r="75" spans="2:12" x14ac:dyDescent="0.3">
      <c r="B75" s="1084" t="s">
        <v>1231</v>
      </c>
      <c r="C75" s="1103"/>
      <c r="D75" s="1110"/>
      <c r="E75" s="1105"/>
      <c r="F75" s="1105"/>
      <c r="G75" s="1106">
        <f ca="1">SUMIF(Conciliação!G:H,B75,Conciliação!R:R)</f>
        <v>0</v>
      </c>
      <c r="H75" s="1100">
        <f t="shared" ca="1" si="15"/>
        <v>0</v>
      </c>
      <c r="I75" s="1101"/>
      <c r="J75" s="1101">
        <f t="shared" ca="1" si="16"/>
        <v>0</v>
      </c>
    </row>
    <row r="76" spans="2:12" x14ac:dyDescent="0.3">
      <c r="B76" s="1084" t="s">
        <v>1232</v>
      </c>
      <c r="C76" s="1103"/>
      <c r="D76" s="1110"/>
      <c r="E76" s="1105"/>
      <c r="F76" s="1105"/>
      <c r="G76" s="1106">
        <f ca="1">SUMIF(Conciliação!G:H,B76,Conciliação!R:R)</f>
        <v>0</v>
      </c>
      <c r="H76" s="1100">
        <f t="shared" ca="1" si="15"/>
        <v>0</v>
      </c>
      <c r="I76" s="1101"/>
      <c r="J76" s="1101">
        <f t="shared" ca="1" si="16"/>
        <v>0</v>
      </c>
    </row>
    <row r="77" spans="2:12" x14ac:dyDescent="0.3">
      <c r="B77" s="1084" t="s">
        <v>1233</v>
      </c>
      <c r="C77" s="1103"/>
      <c r="D77" s="1110"/>
      <c r="E77" s="1105"/>
      <c r="F77" s="1105"/>
      <c r="G77" s="1106">
        <f ca="1">SUMIF(Conciliação!G:H,B77,Conciliação!R:R)</f>
        <v>0</v>
      </c>
      <c r="H77" s="1100">
        <f t="shared" ca="1" si="15"/>
        <v>0</v>
      </c>
      <c r="I77" s="1101"/>
      <c r="J77" s="1101">
        <f t="shared" ca="1" si="16"/>
        <v>0</v>
      </c>
    </row>
    <row r="78" spans="2:12" x14ac:dyDescent="0.3">
      <c r="B78" s="1084" t="s">
        <v>1234</v>
      </c>
      <c r="C78" s="1103"/>
      <c r="D78" s="1111"/>
      <c r="E78" s="1108"/>
      <c r="F78" s="1108"/>
      <c r="G78" s="1106">
        <f ca="1">SUMIF(Conciliação!G:H,B78,Conciliação!R:R)</f>
        <v>0</v>
      </c>
      <c r="H78" s="1100">
        <f t="shared" ca="1" si="15"/>
        <v>0</v>
      </c>
      <c r="I78" s="1109"/>
      <c r="J78" s="1101">
        <f t="shared" ca="1" si="16"/>
        <v>0</v>
      </c>
    </row>
    <row r="79" spans="2:12" x14ac:dyDescent="0.3">
      <c r="B79" s="1084" t="s">
        <v>1235</v>
      </c>
      <c r="C79" s="1103"/>
      <c r="D79" s="1111"/>
      <c r="E79" s="1108"/>
      <c r="F79" s="1108"/>
      <c r="G79" s="1106">
        <f ca="1">SUMIF(Conciliação!G:H,B79,Conciliação!R:R)</f>
        <v>0</v>
      </c>
      <c r="H79" s="1100">
        <f t="shared" ca="1" si="15"/>
        <v>0</v>
      </c>
      <c r="I79" s="1109"/>
      <c r="J79" s="1101">
        <f t="shared" ca="1" si="16"/>
        <v>0</v>
      </c>
    </row>
    <row r="80" spans="2:12" x14ac:dyDescent="0.3">
      <c r="B80" s="1139" t="s">
        <v>663</v>
      </c>
      <c r="C80" s="1139"/>
      <c r="D80" s="1140">
        <f>D5+D8+D17+D26+D35+D44+D53+D62+D6+D7</f>
        <v>0</v>
      </c>
      <c r="E80" s="1141">
        <f>E5+E8+E17+E26+E35+E44+E53+E62+E6+E7</f>
        <v>0</v>
      </c>
      <c r="F80" s="1141">
        <f>F5+F8+F17+F26+F35+F44+F53+F62+F6+F7</f>
        <v>0</v>
      </c>
      <c r="G80" s="1141">
        <f ca="1">G5+G8+G17+G26+G35+G44+G53+G62+G6+G7</f>
        <v>2664722.58</v>
      </c>
      <c r="H80" s="1141">
        <f ca="1">H5+H8+H17+H26+H35+H44+H53+H62+H6+H7</f>
        <v>0</v>
      </c>
      <c r="I80" s="1140"/>
      <c r="J80" s="1140">
        <f ca="1">J5+J8+J17+J26+J35+J44+J53+J62+J6+J7</f>
        <v>0</v>
      </c>
      <c r="L80" s="470"/>
    </row>
    <row r="81" spans="2:13" x14ac:dyDescent="0.3">
      <c r="B81" s="369"/>
      <c r="C81" s="369"/>
      <c r="D81" s="697"/>
      <c r="E81" s="1073"/>
      <c r="F81" s="1073"/>
      <c r="G81" s="1080"/>
      <c r="H81" s="1073"/>
      <c r="I81" s="697" t="s">
        <v>1134</v>
      </c>
      <c r="J81" s="697">
        <f>'Conta|Aplicações'!K8</f>
        <v>277944.21999999997</v>
      </c>
      <c r="L81" s="470"/>
    </row>
    <row r="82" spans="2:13" ht="18" x14ac:dyDescent="0.3">
      <c r="B82" s="369"/>
      <c r="C82" s="701" t="s">
        <v>679</v>
      </c>
      <c r="D82" s="697"/>
      <c r="E82" s="1073"/>
      <c r="F82" s="1073"/>
      <c r="G82" s="1080"/>
      <c r="H82" s="1073"/>
      <c r="I82" s="697"/>
      <c r="J82" s="697"/>
      <c r="L82" s="470"/>
    </row>
    <row r="83" spans="2:13" x14ac:dyDescent="0.3">
      <c r="B83" s="699" t="s">
        <v>848</v>
      </c>
      <c r="C83" s="698" t="s">
        <v>628</v>
      </c>
      <c r="D83" s="710">
        <f ca="1">SUMIF(Conciliação!G:H,B83,Conciliação!Q:Q)</f>
        <v>0</v>
      </c>
      <c r="E83" s="1279" t="s">
        <v>853</v>
      </c>
      <c r="F83" s="1280"/>
      <c r="G83" s="1280"/>
      <c r="H83" s="1280"/>
      <c r="I83" s="1280"/>
      <c r="J83" s="1281"/>
    </row>
    <row r="84" spans="2:13" ht="3.75" customHeight="1" x14ac:dyDescent="0.3">
      <c r="B84" s="699"/>
      <c r="C84" s="698"/>
      <c r="D84" s="368"/>
      <c r="E84" s="1142"/>
      <c r="F84" s="1143"/>
      <c r="G84" s="1144"/>
      <c r="H84" s="1145"/>
      <c r="I84" s="1146"/>
      <c r="J84" s="1147"/>
    </row>
    <row r="85" spans="2:13" x14ac:dyDescent="0.3">
      <c r="B85" s="369" t="s">
        <v>849</v>
      </c>
      <c r="C85" s="700" t="s">
        <v>631</v>
      </c>
      <c r="D85" s="710">
        <f ca="1">SUMIF(Conciliação!G:H,B85,Conciliação!Q:Q)</f>
        <v>0</v>
      </c>
      <c r="E85" s="1282" t="s">
        <v>854</v>
      </c>
      <c r="F85" s="1283"/>
      <c r="G85" s="1283"/>
      <c r="H85" s="1283"/>
      <c r="I85" s="1283"/>
      <c r="J85" s="1284"/>
      <c r="M85" s="470"/>
    </row>
    <row r="86" spans="2:13" ht="4.5" customHeight="1" x14ac:dyDescent="0.3">
      <c r="D86" s="711"/>
      <c r="E86" s="1148"/>
      <c r="F86" s="1149"/>
      <c r="G86" s="1150"/>
      <c r="H86" s="1149"/>
      <c r="I86" s="1151"/>
      <c r="J86" s="1152"/>
    </row>
    <row r="87" spans="2:13" x14ac:dyDescent="0.3">
      <c r="B87" s="369" t="s">
        <v>851</v>
      </c>
      <c r="C87" s="700" t="s">
        <v>852</v>
      </c>
      <c r="D87" s="710">
        <f ca="1">SUMIF(Conciliação!G:H,B87,Conciliação!Q:Q)</f>
        <v>0</v>
      </c>
      <c r="E87" s="1285" t="s">
        <v>824</v>
      </c>
      <c r="F87" s="1286"/>
      <c r="G87" s="1286"/>
      <c r="H87" s="1286"/>
      <c r="I87" s="1286"/>
      <c r="J87" s="1287"/>
    </row>
    <row r="90" spans="2:13" ht="18" x14ac:dyDescent="0.3">
      <c r="C90" s="701" t="s">
        <v>971</v>
      </c>
    </row>
    <row r="91" spans="2:13" x14ac:dyDescent="0.3">
      <c r="B91" s="369" t="s">
        <v>972</v>
      </c>
      <c r="C91" s="369" t="s">
        <v>970</v>
      </c>
      <c r="E91" s="1074">
        <f ca="1">SUMIF(Conciliação!G:H,B91,Conciliação!R:R)</f>
        <v>0</v>
      </c>
    </row>
    <row r="92" spans="2:13" x14ac:dyDescent="0.3">
      <c r="B92" s="369" t="s">
        <v>999</v>
      </c>
      <c r="C92" s="369" t="str">
        <f>'PLANO DE CONTAS-D'!D293</f>
        <v>CDB Flex Empresarial/FIC SIGMA DI/GIRO FLEX</v>
      </c>
      <c r="E92" s="1074">
        <f ca="1">SUMIF(Conciliação!G:H,B92,Conciliação!R:R)</f>
        <v>0</v>
      </c>
    </row>
    <row r="94" spans="2:13" ht="21" x14ac:dyDescent="0.4">
      <c r="B94" s="1153"/>
      <c r="C94" s="1154" t="s">
        <v>973</v>
      </c>
    </row>
    <row r="96" spans="2:13" x14ac:dyDescent="0.3">
      <c r="B96" s="369">
        <f>'PLANO DE CONTAS-R'!C45</f>
        <v>37</v>
      </c>
      <c r="C96" s="369" t="str">
        <f>'PLANO DE CONTAS-R'!D45</f>
        <v>Doc/Ted/Cheques devolvidos/Devoluções (Entrada)</v>
      </c>
      <c r="E96" s="1075"/>
      <c r="F96" s="1074">
        <f>Relatório!K50</f>
        <v>0</v>
      </c>
      <c r="G96" s="1081" t="s">
        <v>975</v>
      </c>
      <c r="H96" s="1288" t="s">
        <v>977</v>
      </c>
      <c r="I96" s="1289"/>
    </row>
    <row r="97" spans="2:9" x14ac:dyDescent="0.3">
      <c r="B97" s="369">
        <f>'PLANO DE CONTAS-D'!C295</f>
        <v>503</v>
      </c>
      <c r="C97" s="369" t="str">
        <f>'PLANO DE CONTAS-D'!D295</f>
        <v>Ajustes de Caixa  (DOC/TED realizados e devolvidos/outros)_Saídas</v>
      </c>
      <c r="E97" s="1075"/>
      <c r="F97" s="1076">
        <f>Relatório!K328</f>
        <v>0</v>
      </c>
      <c r="G97" s="1082" t="s">
        <v>976</v>
      </c>
      <c r="H97" s="1288"/>
      <c r="I97" s="1289"/>
    </row>
    <row r="99" spans="2:9" ht="18" x14ac:dyDescent="0.35">
      <c r="E99" s="1077" t="s">
        <v>791</v>
      </c>
      <c r="F99" s="1078">
        <f>F96-F97</f>
        <v>0</v>
      </c>
      <c r="G99" s="1083"/>
    </row>
  </sheetData>
  <mergeCells count="5">
    <mergeCell ref="E83:J83"/>
    <mergeCell ref="E85:J85"/>
    <mergeCell ref="E87:J87"/>
    <mergeCell ref="H96:I97"/>
    <mergeCell ref="B2:C2"/>
  </mergeCells>
  <phoneticPr fontId="149" type="noConversion"/>
  <conditionalFormatting sqref="J81:J1048576 J1:J34 J36:J52 J54:J70">
    <cfRule type="cellIs" dxfId="11" priority="3" operator="lessThan">
      <formula>0</formula>
    </cfRule>
  </conditionalFormatting>
  <conditionalFormatting sqref="J71">
    <cfRule type="cellIs" dxfId="10" priority="2" operator="lessThan">
      <formula>0</formula>
    </cfRule>
  </conditionalFormatting>
  <conditionalFormatting sqref="J72:J79">
    <cfRule type="cellIs" dxfId="9" priority="1" operator="lessThan">
      <formula>0</formula>
    </cfRule>
  </conditionalFormatting>
  <pageMargins left="0.51181102362204722" right="0.31496062992125984" top="0.39370078740157483" bottom="0.39370078740157483" header="0.31496062992125984" footer="0.31496062992125984"/>
  <pageSetup paperSize="9" scale="90" orientation="landscape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>
    <tabColor rgb="FF0000CC"/>
  </sheetPr>
  <dimension ref="B1:AG403"/>
  <sheetViews>
    <sheetView tabSelected="1" zoomScale="85" zoomScaleNormal="85" zoomScalePageLayoutView="85" workbookViewId="0">
      <selection activeCell="L12" sqref="L12"/>
    </sheetView>
  </sheetViews>
  <sheetFormatPr defaultColWidth="8.88671875" defaultRowHeight="14.4" outlineLevelRow="2" x14ac:dyDescent="0.3"/>
  <cols>
    <col min="1" max="1" width="2.6640625" style="1" customWidth="1"/>
    <col min="2" max="2" width="5.44140625" style="213" customWidth="1"/>
    <col min="3" max="3" width="9.109375" style="1" customWidth="1"/>
    <col min="4" max="4" width="12.6640625" style="1" bestFit="1" customWidth="1"/>
    <col min="5" max="6" width="8.88671875" style="1"/>
    <col min="7" max="7" width="14.33203125" style="1" bestFit="1" customWidth="1"/>
    <col min="8" max="8" width="9.33203125" style="1" bestFit="1" customWidth="1"/>
    <col min="9" max="9" width="11.33203125" style="1" customWidth="1"/>
    <col min="10" max="10" width="1.33203125" style="1" customWidth="1"/>
    <col min="11" max="12" width="18" style="239" customWidth="1"/>
    <col min="13" max="13" width="16" style="240" customWidth="1"/>
    <col min="14" max="14" width="1.109375" style="224" customWidth="1"/>
    <col min="15" max="15" width="16" style="245" customWidth="1"/>
    <col min="16" max="16" width="8.44140625" style="233" customWidth="1"/>
    <col min="17" max="17" width="14.6640625" style="233" customWidth="1"/>
    <col min="18" max="18" width="1.44140625" style="233" customWidth="1"/>
    <col min="19" max="19" width="16.109375" style="233" customWidth="1"/>
    <col min="20" max="20" width="6" style="233" customWidth="1"/>
    <col min="21" max="21" width="23.44140625" style="199" customWidth="1"/>
    <col min="22" max="23" width="15" style="199" bestFit="1" customWidth="1"/>
    <col min="24" max="24" width="20.6640625" style="199" customWidth="1"/>
    <col min="25" max="25" width="14.44140625" style="199" customWidth="1"/>
    <col min="26" max="26" width="14.88671875" style="199" customWidth="1"/>
    <col min="27" max="27" width="12.6640625" style="199" customWidth="1"/>
    <col min="28" max="28" width="15.6640625" style="199" customWidth="1"/>
    <col min="29" max="29" width="13.44140625" style="199" customWidth="1"/>
    <col min="30" max="30" width="19.5546875" style="199" customWidth="1"/>
    <col min="31" max="31" width="15.44140625" style="199" customWidth="1"/>
    <col min="32" max="32" width="12.6640625" style="199" customWidth="1"/>
    <col min="33" max="16384" width="8.88671875" style="1"/>
  </cols>
  <sheetData>
    <row r="1" spans="3:30" ht="15" thickBot="1" x14ac:dyDescent="0.35"/>
    <row r="2" spans="3:30" ht="19.2" thickTop="1" thickBot="1" x14ac:dyDescent="0.35">
      <c r="U2" s="1396" t="s">
        <v>985</v>
      </c>
      <c r="V2" s="1397"/>
      <c r="W2" s="1398"/>
    </row>
    <row r="3" spans="3:30" ht="24" thickTop="1" x14ac:dyDescent="0.3">
      <c r="Y3" s="457" t="s">
        <v>765</v>
      </c>
      <c r="Z3" s="1293">
        <f>Conciliação!T4</f>
        <v>0</v>
      </c>
      <c r="AA3" s="1294"/>
    </row>
    <row r="4" spans="3:30" ht="25.8" x14ac:dyDescent="0.3">
      <c r="I4" s="1367" t="s">
        <v>630</v>
      </c>
      <c r="J4" s="1367"/>
      <c r="K4" s="1367"/>
      <c r="L4" s="1367"/>
      <c r="M4" s="1367"/>
      <c r="N4" s="1367"/>
      <c r="O4" s="1367"/>
      <c r="P4" s="1367"/>
      <c r="U4" s="1173" t="s">
        <v>683</v>
      </c>
      <c r="V4" s="1174">
        <f>Conciliação!R4</f>
        <v>0</v>
      </c>
      <c r="W4" s="1175">
        <v>2019</v>
      </c>
      <c r="Y4" s="1344" t="s">
        <v>983</v>
      </c>
      <c r="Z4" s="1345"/>
      <c r="AA4" s="1346"/>
    </row>
    <row r="5" spans="3:30" ht="21" customHeight="1" thickBot="1" x14ac:dyDescent="0.35">
      <c r="K5" s="348" t="s">
        <v>674</v>
      </c>
      <c r="L5" s="348"/>
      <c r="M5" s="347">
        <v>2022</v>
      </c>
      <c r="N5" s="339"/>
      <c r="O5" s="340"/>
      <c r="P5" s="341"/>
      <c r="Q5" s="231"/>
      <c r="R5" s="231"/>
      <c r="S5" s="231"/>
      <c r="T5" s="231"/>
    </row>
    <row r="6" spans="3:30" ht="46.8" thickTop="1" x14ac:dyDescent="0.3">
      <c r="K6" s="1369" t="s">
        <v>640</v>
      </c>
      <c r="L6" s="1369"/>
      <c r="M6" s="1369"/>
      <c r="N6" s="1369"/>
      <c r="O6" s="1369"/>
      <c r="P6" s="1369"/>
      <c r="Q6" s="1369"/>
      <c r="U6" s="837" t="s">
        <v>984</v>
      </c>
      <c r="V6" s="1354">
        <f>C12-C82+V4-Painel!J26</f>
        <v>0</v>
      </c>
      <c r="W6" s="1354"/>
      <c r="X6" s="838">
        <f>V6-Conciliação!S2799</f>
        <v>0</v>
      </c>
    </row>
    <row r="7" spans="3:30" ht="21" x14ac:dyDescent="0.3">
      <c r="U7" s="1349" t="s">
        <v>973</v>
      </c>
      <c r="V7" s="1350"/>
      <c r="W7" s="1350"/>
      <c r="X7" s="1347">
        <f>Fundos!F99</f>
        <v>0</v>
      </c>
      <c r="AB7" s="1"/>
      <c r="AC7" s="1"/>
      <c r="AD7" s="1"/>
    </row>
    <row r="8" spans="3:30" x14ac:dyDescent="0.3">
      <c r="U8" s="1399" t="s">
        <v>982</v>
      </c>
      <c r="V8" s="1400"/>
      <c r="W8" s="1400"/>
      <c r="X8" s="1348"/>
    </row>
    <row r="9" spans="3:30" ht="21" x14ac:dyDescent="0.4">
      <c r="C9" s="1171" t="s">
        <v>672</v>
      </c>
      <c r="D9" s="1172"/>
      <c r="E9" s="1172"/>
      <c r="F9" s="1172"/>
      <c r="G9" s="1172"/>
      <c r="H9" s="1172"/>
      <c r="I9" s="1172"/>
      <c r="J9" s="212"/>
      <c r="K9" s="1384">
        <f>K23+K39+K49</f>
        <v>0</v>
      </c>
      <c r="L9" s="1384"/>
      <c r="M9" s="1384"/>
      <c r="N9" s="226"/>
      <c r="O9" s="244"/>
      <c r="P9" s="232"/>
      <c r="Q9" s="232"/>
      <c r="R9" s="232"/>
      <c r="S9" s="232"/>
      <c r="T9" s="232"/>
      <c r="U9" s="1349" t="s">
        <v>986</v>
      </c>
      <c r="V9" s="1350"/>
      <c r="W9" s="1350"/>
      <c r="X9" s="1347">
        <f>'Relatório Gerencial|2017 (C)'!K208</f>
        <v>0</v>
      </c>
    </row>
    <row r="10" spans="3:30" ht="21.6" thickBot="1" x14ac:dyDescent="0.45">
      <c r="C10" s="1171"/>
      <c r="D10" s="1172"/>
      <c r="E10" s="1172"/>
      <c r="F10" s="1172"/>
      <c r="G10" s="1172"/>
      <c r="H10" s="1172"/>
      <c r="I10" s="1172"/>
      <c r="J10" s="212"/>
      <c r="K10" s="454"/>
      <c r="L10" s="454"/>
      <c r="M10" s="454"/>
      <c r="N10" s="226"/>
      <c r="O10" s="244"/>
      <c r="P10" s="232"/>
      <c r="Q10" s="232"/>
      <c r="R10" s="232"/>
      <c r="S10" s="232"/>
      <c r="T10" s="232"/>
      <c r="U10" s="1352" t="s">
        <v>987</v>
      </c>
      <c r="V10" s="1353"/>
      <c r="W10" s="1353"/>
      <c r="X10" s="1351"/>
    </row>
    <row r="11" spans="3:30" ht="50.25" customHeight="1" thickTop="1" thickBot="1" x14ac:dyDescent="0.45">
      <c r="C11" s="1295" t="s">
        <v>767</v>
      </c>
      <c r="D11" s="1295"/>
      <c r="E11" s="1295"/>
      <c r="F11" s="1295"/>
      <c r="G11" s="1295"/>
      <c r="H11" s="1295"/>
      <c r="I11" s="1295"/>
      <c r="J11" s="212"/>
      <c r="M11" s="1372" t="s">
        <v>764</v>
      </c>
      <c r="N11" s="1372"/>
      <c r="O11" s="1372"/>
      <c r="P11" s="1372"/>
      <c r="Q11" s="1372"/>
      <c r="R11" s="1372"/>
      <c r="S11" s="1372"/>
    </row>
    <row r="12" spans="3:30" ht="21.75" customHeight="1" thickTop="1" x14ac:dyDescent="0.4">
      <c r="C12" s="1308">
        <f>K9</f>
        <v>0</v>
      </c>
      <c r="D12" s="1309"/>
      <c r="E12" s="1309"/>
      <c r="F12" s="1309"/>
      <c r="G12" s="1309"/>
      <c r="H12" s="1309"/>
      <c r="I12" s="1310"/>
      <c r="J12" s="212"/>
      <c r="M12" s="1373">
        <f>C12-K49-K42</f>
        <v>0</v>
      </c>
      <c r="N12" s="1374"/>
      <c r="O12" s="1374"/>
      <c r="P12" s="1374"/>
      <c r="Q12" s="1374"/>
      <c r="R12" s="1374"/>
      <c r="S12" s="1375"/>
      <c r="U12" s="1"/>
      <c r="V12" s="1"/>
      <c r="W12" s="1027" t="s">
        <v>7</v>
      </c>
      <c r="X12" s="1028">
        <f>K99+K137+K195+K350</f>
        <v>0</v>
      </c>
      <c r="Y12" s="1029"/>
      <c r="Z12" s="1"/>
      <c r="AA12" s="1027" t="s">
        <v>1123</v>
      </c>
      <c r="AB12" s="1028"/>
      <c r="AC12" s="1029"/>
      <c r="AD12" s="1029">
        <f>L99+L137+L195+X12</f>
        <v>0</v>
      </c>
    </row>
    <row r="13" spans="3:30" ht="21" customHeight="1" x14ac:dyDescent="0.4">
      <c r="C13" s="1311"/>
      <c r="D13" s="1312"/>
      <c r="E13" s="1312"/>
      <c r="F13" s="1312"/>
      <c r="G13" s="1312"/>
      <c r="H13" s="1312"/>
      <c r="I13" s="1313"/>
      <c r="J13" s="212"/>
      <c r="M13" s="1376"/>
      <c r="N13" s="1303"/>
      <c r="O13" s="1303"/>
      <c r="P13" s="1303"/>
      <c r="Q13" s="1303"/>
      <c r="R13" s="1303"/>
      <c r="S13" s="1377"/>
      <c r="U13" s="1"/>
      <c r="V13" s="1"/>
      <c r="W13" s="1027"/>
      <c r="X13" s="1027"/>
      <c r="Y13" s="1029"/>
      <c r="Z13" s="1"/>
      <c r="AA13" s="1027"/>
      <c r="AB13" s="1027"/>
      <c r="AC13" s="1029"/>
      <c r="AD13" s="1032"/>
    </row>
    <row r="14" spans="3:30" ht="21" customHeight="1" x14ac:dyDescent="0.4">
      <c r="C14" s="1311"/>
      <c r="D14" s="1312"/>
      <c r="E14" s="1312"/>
      <c r="F14" s="1312"/>
      <c r="G14" s="1312"/>
      <c r="H14" s="1312"/>
      <c r="I14" s="1313"/>
      <c r="J14" s="212"/>
      <c r="M14" s="1376"/>
      <c r="N14" s="1303"/>
      <c r="O14" s="1303"/>
      <c r="P14" s="1303"/>
      <c r="Q14" s="1303"/>
      <c r="R14" s="1303"/>
      <c r="S14" s="1377"/>
      <c r="U14" s="1"/>
      <c r="V14" s="1"/>
      <c r="W14" s="1"/>
      <c r="X14" s="1"/>
    </row>
    <row r="15" spans="3:30" ht="21.75" customHeight="1" thickBot="1" x14ac:dyDescent="0.45">
      <c r="C15" s="1314"/>
      <c r="D15" s="1315"/>
      <c r="E15" s="1315"/>
      <c r="F15" s="1315"/>
      <c r="G15" s="1315"/>
      <c r="H15" s="1315"/>
      <c r="I15" s="1316"/>
      <c r="J15" s="212"/>
      <c r="M15" s="1378"/>
      <c r="N15" s="1379"/>
      <c r="O15" s="1379"/>
      <c r="P15" s="1379"/>
      <c r="Q15" s="1379"/>
      <c r="R15" s="1379"/>
      <c r="S15" s="1380"/>
      <c r="U15" s="1"/>
      <c r="V15" s="1031" t="s">
        <v>914</v>
      </c>
      <c r="W15" s="1030">
        <f>X12-Painel!G28</f>
        <v>0</v>
      </c>
      <c r="X15" s="1"/>
      <c r="Z15" s="1031" t="s">
        <v>914</v>
      </c>
      <c r="AA15" s="1030">
        <f>AD12-Painel!G30</f>
        <v>0</v>
      </c>
    </row>
    <row r="16" spans="3:30" ht="61.8" thickTop="1" x14ac:dyDescent="0.4">
      <c r="C16" s="399"/>
      <c r="D16" s="399"/>
      <c r="E16" s="399"/>
      <c r="F16" s="399"/>
      <c r="G16" s="399"/>
      <c r="H16" s="399"/>
      <c r="I16" s="399"/>
      <c r="J16" s="212"/>
    </row>
    <row r="17" spans="2:32" ht="25.5" customHeight="1" x14ac:dyDescent="0.4">
      <c r="C17" s="399"/>
      <c r="D17" s="399"/>
      <c r="E17" s="399"/>
      <c r="F17" s="399"/>
      <c r="G17" s="399"/>
      <c r="H17" s="399"/>
      <c r="I17" s="399"/>
      <c r="J17" s="212"/>
    </row>
    <row r="18" spans="2:32" ht="18" x14ac:dyDescent="0.3">
      <c r="K18" s="1334">
        <f>M5</f>
        <v>2022</v>
      </c>
      <c r="L18" s="1335"/>
      <c r="M18" s="1336"/>
      <c r="N18" s="227"/>
      <c r="O18" s="1331" t="s">
        <v>643</v>
      </c>
      <c r="P18" s="1331"/>
      <c r="Q18" s="1331"/>
      <c r="R18" s="229"/>
      <c r="S18" s="236"/>
      <c r="T18" s="234"/>
      <c r="U18" s="218" t="s">
        <v>240</v>
      </c>
      <c r="V18" s="218" t="s">
        <v>576</v>
      </c>
      <c r="W18" s="218" t="s">
        <v>588</v>
      </c>
      <c r="X18" s="218" t="s">
        <v>589</v>
      </c>
      <c r="Y18" s="218" t="s">
        <v>590</v>
      </c>
      <c r="Z18" s="218" t="s">
        <v>591</v>
      </c>
      <c r="AA18" s="218" t="s">
        <v>592</v>
      </c>
      <c r="AB18" s="218" t="s">
        <v>593</v>
      </c>
      <c r="AC18" s="218" t="s">
        <v>594</v>
      </c>
      <c r="AD18" s="218" t="s">
        <v>595</v>
      </c>
      <c r="AE18" s="218" t="s">
        <v>596</v>
      </c>
      <c r="AF18" s="218" t="s">
        <v>597</v>
      </c>
    </row>
    <row r="19" spans="2:32" x14ac:dyDescent="0.3">
      <c r="B19" s="1"/>
      <c r="K19" s="263" t="s">
        <v>634</v>
      </c>
      <c r="L19" s="881" t="s">
        <v>1021</v>
      </c>
      <c r="M19" s="264" t="s">
        <v>635</v>
      </c>
      <c r="O19" s="246" t="s">
        <v>636</v>
      </c>
      <c r="P19" s="235" t="s">
        <v>637</v>
      </c>
      <c r="Q19" s="235" t="s">
        <v>638</v>
      </c>
      <c r="S19" s="250" t="s">
        <v>644</v>
      </c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  <c r="AF19" s="220"/>
    </row>
    <row r="21" spans="2:32" ht="15.6" x14ac:dyDescent="0.3">
      <c r="K21" s="374">
        <f>K23+K39+K49</f>
        <v>0</v>
      </c>
      <c r="L21" s="883">
        <f>L23+L29</f>
        <v>0</v>
      </c>
      <c r="M21" s="375">
        <f>M23+M39+M49</f>
        <v>0</v>
      </c>
      <c r="O21" s="331" t="s">
        <v>639</v>
      </c>
      <c r="P21" s="1297">
        <f>M21-K21</f>
        <v>0</v>
      </c>
      <c r="Q21" s="1298"/>
      <c r="S21" s="337" t="s">
        <v>395</v>
      </c>
      <c r="U21" s="336">
        <f>U23+U39+U49</f>
        <v>0</v>
      </c>
      <c r="V21" s="336">
        <f t="shared" ref="V21:AF21" si="0">V23+V39+V49</f>
        <v>0</v>
      </c>
      <c r="W21" s="336">
        <f t="shared" si="0"/>
        <v>0</v>
      </c>
      <c r="X21" s="336">
        <f t="shared" si="0"/>
        <v>0</v>
      </c>
      <c r="Y21" s="336">
        <f t="shared" si="0"/>
        <v>0</v>
      </c>
      <c r="Z21" s="336">
        <f t="shared" si="0"/>
        <v>0</v>
      </c>
      <c r="AA21" s="336">
        <f t="shared" si="0"/>
        <v>0</v>
      </c>
      <c r="AB21" s="336">
        <f t="shared" si="0"/>
        <v>0</v>
      </c>
      <c r="AC21" s="336">
        <f t="shared" si="0"/>
        <v>0</v>
      </c>
      <c r="AD21" s="336">
        <f t="shared" si="0"/>
        <v>0</v>
      </c>
      <c r="AE21" s="336">
        <f t="shared" si="0"/>
        <v>0</v>
      </c>
      <c r="AF21" s="336">
        <f t="shared" si="0"/>
        <v>0</v>
      </c>
    </row>
    <row r="22" spans="2:32" ht="21" x14ac:dyDescent="0.4">
      <c r="C22" s="211"/>
    </row>
    <row r="23" spans="2:32" x14ac:dyDescent="0.3">
      <c r="C23" s="214" t="str">
        <f>'Flx|Anualzz'!D13</f>
        <v>Aportes</v>
      </c>
      <c r="D23" s="215"/>
      <c r="E23" s="215"/>
      <c r="F23" s="215"/>
      <c r="G23" s="215"/>
      <c r="H23" s="215"/>
      <c r="I23" s="215"/>
      <c r="K23" s="242">
        <f>SUM(K24:K37)</f>
        <v>0</v>
      </c>
      <c r="L23" s="242">
        <f>SUM(L24:L37)</f>
        <v>0</v>
      </c>
      <c r="M23" s="242">
        <f>SUM(M24:M37)</f>
        <v>0</v>
      </c>
      <c r="O23" s="247" t="s">
        <v>642</v>
      </c>
      <c r="P23" s="237"/>
      <c r="Q23" s="238">
        <f>M23-K23</f>
        <v>0</v>
      </c>
      <c r="S23" s="250" t="s">
        <v>671</v>
      </c>
      <c r="U23" s="222">
        <f>SUM(U24:U37)</f>
        <v>0</v>
      </c>
      <c r="V23" s="222">
        <f t="shared" ref="V23:AF23" si="1">SUM(V24:V37)</f>
        <v>0</v>
      </c>
      <c r="W23" s="222">
        <f t="shared" si="1"/>
        <v>0</v>
      </c>
      <c r="X23" s="222">
        <f t="shared" si="1"/>
        <v>0</v>
      </c>
      <c r="Y23" s="222">
        <f t="shared" si="1"/>
        <v>0</v>
      </c>
      <c r="Z23" s="222">
        <f t="shared" si="1"/>
        <v>0</v>
      </c>
      <c r="AA23" s="222">
        <f t="shared" si="1"/>
        <v>0</v>
      </c>
      <c r="AB23" s="222">
        <f t="shared" si="1"/>
        <v>0</v>
      </c>
      <c r="AC23" s="222">
        <f t="shared" si="1"/>
        <v>0</v>
      </c>
      <c r="AD23" s="222">
        <f t="shared" si="1"/>
        <v>0</v>
      </c>
      <c r="AE23" s="222">
        <f t="shared" si="1"/>
        <v>0</v>
      </c>
      <c r="AF23" s="222">
        <f t="shared" si="1"/>
        <v>0</v>
      </c>
    </row>
    <row r="24" spans="2:32" x14ac:dyDescent="0.3">
      <c r="B24" s="216">
        <f>'PLANO DE CONTAS-R'!C9</f>
        <v>3</v>
      </c>
      <c r="C24" s="582" t="str">
        <f>'PLANO DE CONTAS-R'!D9</f>
        <v>Instituto x</v>
      </c>
      <c r="D24" s="583"/>
      <c r="E24" s="328"/>
      <c r="F24" s="328"/>
      <c r="G24" s="328"/>
      <c r="H24" s="328"/>
      <c r="I24" s="328"/>
      <c r="K24" s="329">
        <f>SUM(U24:AF24)</f>
        <v>0</v>
      </c>
      <c r="L24" s="885"/>
      <c r="M24" s="325"/>
      <c r="O24" s="326">
        <f t="shared" ref="O24:O37" si="2">M24-K24</f>
        <v>0</v>
      </c>
      <c r="P24" s="327" t="str">
        <f>IF(M24="","",O24/M24)</f>
        <v/>
      </c>
      <c r="Q24" s="233" t="str">
        <f>IF(O24&gt;0,"Disponível",IF(O24=0,"Finalizado",IF(O24&lt;0,"Remanejar","")))</f>
        <v>Finalizado</v>
      </c>
      <c r="S24" s="335"/>
      <c r="U24" s="199">
        <f>SUMIFS(Conciliação!$Q:$Q,Conciliação!$E:$E,$B$24,Conciliação!$D:$D,U$18)</f>
        <v>0</v>
      </c>
      <c r="V24" s="199">
        <f>SUMIFS(Conciliação!$Q:$Q,Conciliação!$E:$E,$B$24,Conciliação!$D:$D,V$18)</f>
        <v>0</v>
      </c>
      <c r="W24" s="199">
        <f>SUMIFS(Conciliação!$Q:$Q,Conciliação!$E:$E,$B$24,Conciliação!$D:$D,W$18)</f>
        <v>0</v>
      </c>
      <c r="X24" s="199">
        <f>SUMIFS(Conciliação!$Q:$Q,Conciliação!$E:$E,$B$24,Conciliação!$D:$D,X$18)</f>
        <v>0</v>
      </c>
      <c r="Y24" s="199">
        <f>SUMIFS(Conciliação!$Q:$Q,Conciliação!$E:$E,$B$24,Conciliação!$D:$D,Y$18)</f>
        <v>0</v>
      </c>
      <c r="Z24" s="199">
        <f>SUMIFS(Conciliação!$Q:$Q,Conciliação!$E:$E,$B$24,Conciliação!$D:$D,Z$18)</f>
        <v>0</v>
      </c>
      <c r="AA24" s="199">
        <f>SUMIFS(Conciliação!$Q:$Q,Conciliação!$E:$E,$B$24,Conciliação!$D:$D,AA$18)</f>
        <v>0</v>
      </c>
      <c r="AB24" s="199">
        <f>SUMIFS(Conciliação!$Q:$Q,Conciliação!$E:$E,$B$24,Conciliação!$D:$D,AB$18)</f>
        <v>0</v>
      </c>
      <c r="AC24" s="199">
        <f>SUMIFS(Conciliação!$Q:$Q,Conciliação!$E:$E,$B$24,Conciliação!$D:$D,AC$18)</f>
        <v>0</v>
      </c>
      <c r="AD24" s="199">
        <f>SUMIFS(Conciliação!$Q:$Q,Conciliação!$E:$E,$B$24,Conciliação!$D:$D,AD$18)</f>
        <v>0</v>
      </c>
      <c r="AE24" s="199">
        <f>SUMIFS(Conciliação!$Q:$Q,Conciliação!$E:$E,$B$24,Conciliação!$D:$D,AE$18)</f>
        <v>0</v>
      </c>
      <c r="AF24" s="199">
        <f>SUMIFS(Conciliação!$Q:$Q,Conciliação!$E:$E,$B$24,Conciliação!$D:$D,AF$18)</f>
        <v>0</v>
      </c>
    </row>
    <row r="25" spans="2:32" x14ac:dyDescent="0.3">
      <c r="B25" s="216">
        <f>'PLANO DE CONTAS-R'!C10</f>
        <v>4</v>
      </c>
      <c r="C25" s="582" t="str">
        <f>'PLANO DE CONTAS-R'!D10</f>
        <v>Instituto x</v>
      </c>
      <c r="D25" s="583"/>
      <c r="E25" s="328"/>
      <c r="F25" s="328"/>
      <c r="G25" s="328"/>
      <c r="H25" s="328"/>
      <c r="I25" s="328"/>
      <c r="K25" s="329">
        <f t="shared" ref="K25:K37" si="3">SUM(U25:AF25)</f>
        <v>0</v>
      </c>
      <c r="L25" s="884"/>
      <c r="M25" s="325"/>
      <c r="O25" s="326">
        <f t="shared" si="2"/>
        <v>0</v>
      </c>
      <c r="P25" s="327" t="str">
        <f t="shared" ref="P25:P37" si="4">IF(M25="","",O25/M25)</f>
        <v/>
      </c>
      <c r="Q25" s="233" t="str">
        <f t="shared" ref="Q25:Q37" si="5">IF(O25&gt;0,"Disponível",IF(O25=0,"Finalizado",IF(O25&lt;0,"Remanejar","")))</f>
        <v>Finalizado</v>
      </c>
      <c r="S25" s="335"/>
      <c r="U25" s="199">
        <f>SUMIFS(Conciliação!$Q:$Q,Conciliação!$E:$E,$B$25,Conciliação!$D:$D,U$18)</f>
        <v>0</v>
      </c>
      <c r="V25" s="199">
        <f>SUMIFS(Conciliação!$Q:$Q,Conciliação!$E:$E,$B$25,Conciliação!$D:$D,V$18)</f>
        <v>0</v>
      </c>
      <c r="W25" s="199">
        <f>SUMIFS(Conciliação!$Q:$Q,Conciliação!$E:$E,$B$25,Conciliação!$D:$D,W$18)</f>
        <v>0</v>
      </c>
      <c r="X25" s="199">
        <f>SUMIFS(Conciliação!$Q:$Q,Conciliação!$E:$E,$B$25,Conciliação!$D:$D,X$18)</f>
        <v>0</v>
      </c>
      <c r="Y25" s="199">
        <f>SUMIFS(Conciliação!$Q:$Q,Conciliação!$E:$E,$B$25,Conciliação!$D:$D,Y$18)</f>
        <v>0</v>
      </c>
      <c r="Z25" s="199">
        <f>SUMIFS(Conciliação!$Q:$Q,Conciliação!$E:$E,$B$25,Conciliação!$D:$D,Z$18)</f>
        <v>0</v>
      </c>
      <c r="AA25" s="199">
        <f>SUMIFS(Conciliação!$Q:$Q,Conciliação!$E:$E,$B$25,Conciliação!$D:$D,AA$18)</f>
        <v>0</v>
      </c>
      <c r="AB25" s="199">
        <f>SUMIFS(Conciliação!$Q:$Q,Conciliação!$E:$E,$B$25,Conciliação!$D:$D,AB$18)</f>
        <v>0</v>
      </c>
      <c r="AC25" s="199">
        <f>SUMIFS(Conciliação!$Q:$Q,Conciliação!$E:$E,$B$25,Conciliação!$D:$D,AC$18)</f>
        <v>0</v>
      </c>
      <c r="AD25" s="199">
        <f>SUMIFS(Conciliação!$Q:$Q,Conciliação!$E:$E,$B$25,Conciliação!$D:$D,AD$18)</f>
        <v>0</v>
      </c>
      <c r="AE25" s="199">
        <f>SUMIFS(Conciliação!$Q:$Q,Conciliação!$E:$E,$B$25,Conciliação!$D:$D,AE$18)</f>
        <v>0</v>
      </c>
      <c r="AF25" s="199">
        <f>SUMIFS(Conciliação!$Q:$Q,Conciliação!$E:$E,$B$25,Conciliação!$D:$D,AF$18)</f>
        <v>0</v>
      </c>
    </row>
    <row r="26" spans="2:32" x14ac:dyDescent="0.3">
      <c r="B26" s="216">
        <f>'PLANO DE CONTAS-R'!C11</f>
        <v>5</v>
      </c>
      <c r="C26" s="582" t="str">
        <f>'PLANO DE CONTAS-R'!D11</f>
        <v>Instituto x</v>
      </c>
      <c r="D26" s="583"/>
      <c r="E26" s="328"/>
      <c r="F26" s="328"/>
      <c r="G26" s="328"/>
      <c r="H26" s="328"/>
      <c r="I26" s="328"/>
      <c r="K26" s="329">
        <f t="shared" si="3"/>
        <v>0</v>
      </c>
      <c r="L26" s="884"/>
      <c r="M26" s="325"/>
      <c r="O26" s="326">
        <f t="shared" si="2"/>
        <v>0</v>
      </c>
      <c r="P26" s="327" t="str">
        <f t="shared" si="4"/>
        <v/>
      </c>
      <c r="Q26" s="233" t="str">
        <f t="shared" si="5"/>
        <v>Finalizado</v>
      </c>
      <c r="S26" s="335"/>
      <c r="U26" s="199">
        <f>SUMIFS(Conciliação!$Q:$Q,Conciliação!$E:$E,$B$26,Conciliação!$D:$D,U$18)</f>
        <v>0</v>
      </c>
      <c r="V26" s="199">
        <f>SUMIFS(Conciliação!$Q:$Q,Conciliação!$E:$E,$B$26,Conciliação!$D:$D,V$18)</f>
        <v>0</v>
      </c>
      <c r="W26" s="199">
        <f>SUMIFS(Conciliação!$Q:$Q,Conciliação!$E:$E,$B$26,Conciliação!$D:$D,W$18)</f>
        <v>0</v>
      </c>
      <c r="X26" s="199">
        <f>SUMIFS(Conciliação!$Q:$Q,Conciliação!$E:$E,$B$26,Conciliação!$D:$D,X$18)</f>
        <v>0</v>
      </c>
      <c r="Y26" s="199">
        <f>SUMIFS(Conciliação!$Q:$Q,Conciliação!$E:$E,$B$26,Conciliação!$D:$D,Y$18)</f>
        <v>0</v>
      </c>
      <c r="Z26" s="199">
        <f>SUMIFS(Conciliação!$Q:$Q,Conciliação!$E:$E,$B$26,Conciliação!$D:$D,Z$18)</f>
        <v>0</v>
      </c>
      <c r="AA26" s="199">
        <f>SUMIFS(Conciliação!$Q:$Q,Conciliação!$E:$E,$B$26,Conciliação!$D:$D,AA$18)</f>
        <v>0</v>
      </c>
      <c r="AB26" s="199">
        <f>SUMIFS(Conciliação!$Q:$Q,Conciliação!$E:$E,$B$26,Conciliação!$D:$D,AB$18)</f>
        <v>0</v>
      </c>
      <c r="AC26" s="199">
        <f>SUMIFS(Conciliação!$Q:$Q,Conciliação!$E:$E,$B$26,Conciliação!$D:$D,AC$18)</f>
        <v>0</v>
      </c>
      <c r="AD26" s="199">
        <f>SUMIFS(Conciliação!$Q:$Q,Conciliação!$E:$E,$B$26,Conciliação!$D:$D,AD$18)</f>
        <v>0</v>
      </c>
      <c r="AE26" s="199">
        <f>SUMIFS(Conciliação!$Q:$Q,Conciliação!$E:$E,$B$26,Conciliação!$D:$D,AE$18)</f>
        <v>0</v>
      </c>
      <c r="AF26" s="199">
        <f>SUMIFS(Conciliação!$Q:$Q,Conciliação!$E:$E,$B$26,Conciliação!$D:$D,AF$18)</f>
        <v>0</v>
      </c>
    </row>
    <row r="27" spans="2:32" x14ac:dyDescent="0.3">
      <c r="B27" s="216">
        <f>'PLANO DE CONTAS-R'!C12</f>
        <v>6</v>
      </c>
      <c r="C27" s="582" t="str">
        <f>'PLANO DE CONTAS-R'!D12</f>
        <v>Instituto x</v>
      </c>
      <c r="D27" s="583"/>
      <c r="E27" s="328"/>
      <c r="F27" s="328"/>
      <c r="G27" s="328"/>
      <c r="H27" s="328"/>
      <c r="I27" s="328"/>
      <c r="K27" s="329">
        <f>SUM(U27:AF27)</f>
        <v>0</v>
      </c>
      <c r="L27" s="884"/>
      <c r="M27" s="325"/>
      <c r="O27" s="326">
        <f t="shared" si="2"/>
        <v>0</v>
      </c>
      <c r="P27" s="327" t="str">
        <f t="shared" si="4"/>
        <v/>
      </c>
      <c r="Q27" s="233" t="str">
        <f t="shared" si="5"/>
        <v>Finalizado</v>
      </c>
      <c r="S27" s="335"/>
      <c r="U27" s="199">
        <f>SUMIFS(Conciliação!$Q:$Q,Conciliação!$E:$E,$B$27,Conciliação!$D:$D,U$18)</f>
        <v>0</v>
      </c>
      <c r="V27" s="199">
        <f>SUMIFS(Conciliação!$Q:$Q,Conciliação!$E:$E,$B$27,Conciliação!$D:$D,V$18)</f>
        <v>0</v>
      </c>
      <c r="W27" s="199">
        <f>SUMIFS(Conciliação!$Q:$Q,Conciliação!$E:$E,$B$27,Conciliação!$D:$D,W$18)</f>
        <v>0</v>
      </c>
      <c r="X27" s="199">
        <f>SUMIFS(Conciliação!$Q:$Q,Conciliação!$E:$E,$B$27,Conciliação!$D:$D,X$18)</f>
        <v>0</v>
      </c>
      <c r="Y27" s="199">
        <f>SUMIFS(Conciliação!$Q:$Q,Conciliação!$E:$E,$B$27,Conciliação!$D:$D,Y$18)</f>
        <v>0</v>
      </c>
      <c r="Z27" s="199">
        <f>SUMIFS(Conciliação!$Q:$Q,Conciliação!$E:$E,$B$27,Conciliação!$D:$D,Z$18)</f>
        <v>0</v>
      </c>
      <c r="AA27" s="199">
        <f>SUMIFS(Conciliação!$Q:$Q,Conciliação!$E:$E,$B$27,Conciliação!$D:$D,AA$18)</f>
        <v>0</v>
      </c>
      <c r="AB27" s="199">
        <f>SUMIFS(Conciliação!$Q:$Q,Conciliação!$E:$E,$B$27,Conciliação!$D:$D,AB$18)</f>
        <v>0</v>
      </c>
      <c r="AC27" s="199">
        <f>SUMIFS(Conciliação!$Q:$Q,Conciliação!$E:$E,$B$27,Conciliação!$D:$D,AC$18)</f>
        <v>0</v>
      </c>
      <c r="AD27" s="199">
        <f>SUMIFS(Conciliação!$Q:$Q,Conciliação!$E:$E,$B$27,Conciliação!$D:$D,AD$18)</f>
        <v>0</v>
      </c>
      <c r="AE27" s="199">
        <f>SUMIFS(Conciliação!$Q:$Q,Conciliação!$E:$E,$B$27,Conciliação!$D:$D,AE$18)</f>
        <v>0</v>
      </c>
      <c r="AF27" s="199">
        <f>SUMIFS(Conciliação!$Q:$Q,Conciliação!$E:$E,$B$27,Conciliação!$D:$D,AF$18)</f>
        <v>0</v>
      </c>
    </row>
    <row r="28" spans="2:32" x14ac:dyDescent="0.3">
      <c r="B28" s="216">
        <f>'PLANO DE CONTAS-R'!C13</f>
        <v>7</v>
      </c>
      <c r="C28" s="582" t="str">
        <f>'PLANO DE CONTAS-R'!D13</f>
        <v>Instituto x</v>
      </c>
      <c r="D28" s="583"/>
      <c r="E28" s="328"/>
      <c r="F28" s="328"/>
      <c r="G28" s="328"/>
      <c r="H28" s="328"/>
      <c r="I28" s="328"/>
      <c r="K28" s="329">
        <f t="shared" si="3"/>
        <v>0</v>
      </c>
      <c r="L28" s="884"/>
      <c r="M28" s="325"/>
      <c r="O28" s="326">
        <f t="shared" si="2"/>
        <v>0</v>
      </c>
      <c r="P28" s="327" t="str">
        <f t="shared" si="4"/>
        <v/>
      </c>
      <c r="Q28" s="233" t="str">
        <f t="shared" si="5"/>
        <v>Finalizado</v>
      </c>
      <c r="S28" s="335"/>
      <c r="U28" s="199">
        <f>SUMIFS(Conciliação!$Q:$Q,Conciliação!$E:$E,$B$28,Conciliação!$D:$D,U$18)</f>
        <v>0</v>
      </c>
      <c r="V28" s="199">
        <f>SUMIFS(Conciliação!$Q:$Q,Conciliação!$E:$E,$B$28,Conciliação!$D:$D,V$18)</f>
        <v>0</v>
      </c>
      <c r="W28" s="199">
        <f>SUMIFS(Conciliação!$Q:$Q,Conciliação!$E:$E,$B$28,Conciliação!$D:$D,W$18)</f>
        <v>0</v>
      </c>
      <c r="X28" s="199">
        <f>SUMIFS(Conciliação!$Q:$Q,Conciliação!$E:$E,$B$28,Conciliação!$D:$D,X$18)</f>
        <v>0</v>
      </c>
      <c r="Y28" s="199">
        <f>SUMIFS(Conciliação!$Q:$Q,Conciliação!$E:$E,$B$28,Conciliação!$D:$D,Y$18)</f>
        <v>0</v>
      </c>
      <c r="Z28" s="199">
        <f>SUMIFS(Conciliação!$Q:$Q,Conciliação!$E:$E,$B$28,Conciliação!$D:$D,Z$18)</f>
        <v>0</v>
      </c>
      <c r="AA28" s="199">
        <f>SUMIFS(Conciliação!$Q:$Q,Conciliação!$E:$E,$B$28,Conciliação!$D:$D,AA$18)</f>
        <v>0</v>
      </c>
      <c r="AB28" s="199">
        <f>SUMIFS(Conciliação!$Q:$Q,Conciliação!$E:$E,$B$28,Conciliação!$D:$D,AB$18)</f>
        <v>0</v>
      </c>
      <c r="AC28" s="199">
        <f>SUMIFS(Conciliação!$Q:$Q,Conciliação!$E:$E,$B$28,Conciliação!$D:$D,AC$18)</f>
        <v>0</v>
      </c>
      <c r="AD28" s="199">
        <f>SUMIFS(Conciliação!$Q:$Q,Conciliação!$E:$E,$B$28,Conciliação!$D:$D,AD$18)</f>
        <v>0</v>
      </c>
      <c r="AE28" s="199">
        <f>SUMIFS(Conciliação!$Q:$Q,Conciliação!$E:$E,$B$28,Conciliação!$D:$D,AE$18)</f>
        <v>0</v>
      </c>
      <c r="AF28" s="199">
        <f>SUMIFS(Conciliação!$Q:$Q,Conciliação!$E:$E,$B$28,Conciliação!$D:$D,AF$18)</f>
        <v>0</v>
      </c>
    </row>
    <row r="29" spans="2:32" x14ac:dyDescent="0.3">
      <c r="B29" s="216">
        <f>'PLANO DE CONTAS-R'!C14</f>
        <v>8</v>
      </c>
      <c r="C29" s="582" t="str">
        <f>'PLANO DE CONTAS-R'!D14</f>
        <v>Instituto x</v>
      </c>
      <c r="D29" s="583"/>
      <c r="E29" s="328"/>
      <c r="F29" s="328"/>
      <c r="G29" s="328"/>
      <c r="H29" s="328"/>
      <c r="I29" s="328"/>
      <c r="K29" s="329">
        <f t="shared" si="3"/>
        <v>0</v>
      </c>
      <c r="L29" s="884"/>
      <c r="M29" s="325"/>
      <c r="O29" s="326">
        <f t="shared" si="2"/>
        <v>0</v>
      </c>
      <c r="P29" s="327" t="str">
        <f t="shared" si="4"/>
        <v/>
      </c>
      <c r="Q29" s="233" t="str">
        <f t="shared" si="5"/>
        <v>Finalizado</v>
      </c>
      <c r="S29" s="335"/>
      <c r="U29" s="199">
        <f>SUMIFS(Conciliação!$Q:$Q,Conciliação!$E:$E,$B$29,Conciliação!$D:$D,U$18)</f>
        <v>0</v>
      </c>
      <c r="V29" s="199">
        <f>SUMIFS(Conciliação!$Q:$Q,Conciliação!$E:$E,$B$29,Conciliação!$D:$D,V$18)</f>
        <v>0</v>
      </c>
      <c r="W29" s="199">
        <f>SUMIFS(Conciliação!$Q:$Q,Conciliação!$E:$E,$B$29,Conciliação!$D:$D,W$18)</f>
        <v>0</v>
      </c>
      <c r="X29" s="199">
        <f>SUMIFS(Conciliação!$Q:$Q,Conciliação!$E:$E,$B$29,Conciliação!$D:$D,X$18)</f>
        <v>0</v>
      </c>
      <c r="Y29" s="199">
        <f>SUMIFS(Conciliação!$Q:$Q,Conciliação!$E:$E,$B$29,Conciliação!$D:$D,Y$18)</f>
        <v>0</v>
      </c>
      <c r="Z29" s="199">
        <f>SUMIFS(Conciliação!$Q:$Q,Conciliação!$E:$E,$B$29,Conciliação!$D:$D,Z$18)</f>
        <v>0</v>
      </c>
      <c r="AA29" s="199">
        <f>SUMIFS(Conciliação!$Q:$Q,Conciliação!$E:$E,$B$29,Conciliação!$D:$D,AA$18)</f>
        <v>0</v>
      </c>
      <c r="AB29" s="199">
        <f>SUMIFS(Conciliação!$Q:$Q,Conciliação!$E:$E,$B$29,Conciliação!$D:$D,AB$18)</f>
        <v>0</v>
      </c>
      <c r="AC29" s="199">
        <f>SUMIFS(Conciliação!$Q:$Q,Conciliação!$E:$E,$B$29,Conciliação!$D:$D,AC$18)</f>
        <v>0</v>
      </c>
      <c r="AD29" s="199">
        <f>SUMIFS(Conciliação!$Q:$Q,Conciliação!$E:$E,$B$29,Conciliação!$D:$D,AD$18)</f>
        <v>0</v>
      </c>
      <c r="AE29" s="199">
        <f>SUMIFS(Conciliação!$Q:$Q,Conciliação!$E:$E,$B$29,Conciliação!$D:$D,AE$18)</f>
        <v>0</v>
      </c>
      <c r="AF29" s="199">
        <f>SUMIFS(Conciliação!$Q:$Q,Conciliação!$E:$E,$B$29,Conciliação!$D:$D,AF$18)</f>
        <v>0</v>
      </c>
    </row>
    <row r="30" spans="2:32" x14ac:dyDescent="0.3">
      <c r="B30" s="216">
        <f>'PLANO DE CONTAS-R'!C15</f>
        <v>9</v>
      </c>
      <c r="C30" s="582" t="str">
        <f>'PLANO DE CONTAS-R'!D15</f>
        <v>Instituto x</v>
      </c>
      <c r="D30" s="583"/>
      <c r="E30" s="328"/>
      <c r="F30" s="328"/>
      <c r="G30" s="328"/>
      <c r="H30" s="328"/>
      <c r="I30" s="328"/>
      <c r="K30" s="329">
        <f t="shared" si="3"/>
        <v>0</v>
      </c>
      <c r="L30" s="884"/>
      <c r="M30" s="325"/>
      <c r="O30" s="326">
        <f t="shared" si="2"/>
        <v>0</v>
      </c>
      <c r="P30" s="327" t="str">
        <f t="shared" si="4"/>
        <v/>
      </c>
      <c r="Q30" s="233" t="str">
        <f t="shared" si="5"/>
        <v>Finalizado</v>
      </c>
      <c r="S30" s="335"/>
      <c r="U30" s="199">
        <f>SUMIFS(Conciliação!$Q:$Q,Conciliação!$E:$E,$B$30,Conciliação!$D:$D,U$18)</f>
        <v>0</v>
      </c>
      <c r="V30" s="199">
        <f>SUMIFS(Conciliação!$Q:$Q,Conciliação!$E:$E,$B$30,Conciliação!$D:$D,V$18)</f>
        <v>0</v>
      </c>
      <c r="W30" s="199">
        <f>SUMIFS(Conciliação!$Q:$Q,Conciliação!$E:$E,$B$30,Conciliação!$D:$D,W$18)</f>
        <v>0</v>
      </c>
      <c r="X30" s="199">
        <f>SUMIFS(Conciliação!$Q:$Q,Conciliação!$E:$E,$B$30,Conciliação!$D:$D,X$18)</f>
        <v>0</v>
      </c>
      <c r="Y30" s="199">
        <f>SUMIFS(Conciliação!$Q:$Q,Conciliação!$E:$E,$B$30,Conciliação!$D:$D,Y$18)</f>
        <v>0</v>
      </c>
      <c r="Z30" s="199">
        <f>SUMIFS(Conciliação!$Q:$Q,Conciliação!$E:$E,$B$30,Conciliação!$D:$D,Z$18)</f>
        <v>0</v>
      </c>
      <c r="AA30" s="199">
        <f>SUMIFS(Conciliação!$Q:$Q,Conciliação!$E:$E,$B$30,Conciliação!$D:$D,AA$18)</f>
        <v>0</v>
      </c>
      <c r="AB30" s="199">
        <f>SUMIFS(Conciliação!$Q:$Q,Conciliação!$E:$E,$B$30,Conciliação!$D:$D,AB$18)</f>
        <v>0</v>
      </c>
      <c r="AC30" s="199">
        <f>SUMIFS(Conciliação!$Q:$Q,Conciliação!$E:$E,$B$30,Conciliação!$D:$D,AC$18)</f>
        <v>0</v>
      </c>
      <c r="AD30" s="199">
        <f>SUMIFS(Conciliação!$Q:$Q,Conciliação!$E:$E,$B$30,Conciliação!$D:$D,AD$18)</f>
        <v>0</v>
      </c>
      <c r="AE30" s="199">
        <f>SUMIFS(Conciliação!$Q:$Q,Conciliação!$E:$E,$B$30,Conciliação!$D:$D,AE$18)</f>
        <v>0</v>
      </c>
      <c r="AF30" s="199">
        <f>SUMIFS(Conciliação!$Q:$Q,Conciliação!$E:$E,$B$30,Conciliação!$D:$D,AF$18)</f>
        <v>0</v>
      </c>
    </row>
    <row r="31" spans="2:32" x14ac:dyDescent="0.3">
      <c r="B31" s="216">
        <f>'PLANO DE CONTAS-R'!C16</f>
        <v>10</v>
      </c>
      <c r="C31" s="582" t="str">
        <f>'PLANO DE CONTAS-R'!D16</f>
        <v>Instituto x</v>
      </c>
      <c r="D31" s="583"/>
      <c r="E31" s="328"/>
      <c r="F31" s="328"/>
      <c r="G31" s="328"/>
      <c r="H31" s="328"/>
      <c r="I31" s="328"/>
      <c r="K31" s="329">
        <f t="shared" si="3"/>
        <v>0</v>
      </c>
      <c r="L31" s="884"/>
      <c r="M31" s="325"/>
      <c r="O31" s="326">
        <f t="shared" si="2"/>
        <v>0</v>
      </c>
      <c r="P31" s="327" t="str">
        <f t="shared" si="4"/>
        <v/>
      </c>
      <c r="Q31" s="233" t="str">
        <f t="shared" si="5"/>
        <v>Finalizado</v>
      </c>
      <c r="S31" s="335"/>
      <c r="U31" s="199">
        <f>SUMIFS(Conciliação!$Q:$Q,Conciliação!$E:$E,$B$31,Conciliação!$D:$D,U$18)</f>
        <v>0</v>
      </c>
      <c r="V31" s="199">
        <f>SUMIFS(Conciliação!$Q:$Q,Conciliação!$E:$E,$B$31,Conciliação!$D:$D,V$18)</f>
        <v>0</v>
      </c>
      <c r="W31" s="199">
        <f>SUMIFS(Conciliação!$Q:$Q,Conciliação!$E:$E,$B$31,Conciliação!$D:$D,W$18)</f>
        <v>0</v>
      </c>
      <c r="X31" s="199">
        <f>SUMIFS(Conciliação!$Q:$Q,Conciliação!$E:$E,$B$31,Conciliação!$D:$D,X$18)</f>
        <v>0</v>
      </c>
      <c r="Y31" s="199">
        <f>SUMIFS(Conciliação!$Q:$Q,Conciliação!$E:$E,$B$31,Conciliação!$D:$D,Y$18)</f>
        <v>0</v>
      </c>
      <c r="Z31" s="199">
        <f>SUMIFS(Conciliação!$Q:$Q,Conciliação!$E:$E,$B$31,Conciliação!$D:$D,Z$18)</f>
        <v>0</v>
      </c>
      <c r="AA31" s="199">
        <f>SUMIFS(Conciliação!$Q:$Q,Conciliação!$E:$E,$B$31,Conciliação!$D:$D,AA$18)</f>
        <v>0</v>
      </c>
      <c r="AB31" s="199">
        <f>SUMIFS(Conciliação!$Q:$Q,Conciliação!$E:$E,$B$31,Conciliação!$D:$D,AB$18)</f>
        <v>0</v>
      </c>
      <c r="AC31" s="199">
        <f>SUMIFS(Conciliação!$Q:$Q,Conciliação!$E:$E,$B$31,Conciliação!$D:$D,AC$18)</f>
        <v>0</v>
      </c>
      <c r="AD31" s="199">
        <f>SUMIFS(Conciliação!$Q:$Q,Conciliação!$E:$E,$B$31,Conciliação!$D:$D,AD$18)</f>
        <v>0</v>
      </c>
      <c r="AE31" s="199">
        <f>SUMIFS(Conciliação!$Q:$Q,Conciliação!$E:$E,$B$31,Conciliação!$D:$D,AE$18)</f>
        <v>0</v>
      </c>
      <c r="AF31" s="199">
        <f>SUMIFS(Conciliação!$Q:$Q,Conciliação!$E:$E,$B$31,Conciliação!$D:$D,AF$18)</f>
        <v>0</v>
      </c>
    </row>
    <row r="32" spans="2:32" x14ac:dyDescent="0.3">
      <c r="B32" s="216">
        <f>'PLANO DE CONTAS-R'!C17</f>
        <v>11</v>
      </c>
      <c r="C32" s="582" t="str">
        <f>'PLANO DE CONTAS-R'!D17</f>
        <v>Outras Parcerias</v>
      </c>
      <c r="D32" s="583"/>
      <c r="E32" s="328"/>
      <c r="F32" s="328"/>
      <c r="G32" s="328"/>
      <c r="H32" s="328"/>
      <c r="I32" s="328"/>
      <c r="K32" s="329">
        <f t="shared" si="3"/>
        <v>0</v>
      </c>
      <c r="L32" s="884"/>
      <c r="M32" s="325"/>
      <c r="O32" s="326">
        <f t="shared" si="2"/>
        <v>0</v>
      </c>
      <c r="P32" s="327" t="str">
        <f t="shared" si="4"/>
        <v/>
      </c>
      <c r="Q32" s="233" t="str">
        <f t="shared" si="5"/>
        <v>Finalizado</v>
      </c>
      <c r="S32" s="335"/>
      <c r="U32" s="199">
        <f>SUMIFS(Conciliação!$Q:$Q,Conciliação!$E:$E,$B$32,Conciliação!$D:$D,U$18)</f>
        <v>0</v>
      </c>
      <c r="V32" s="199">
        <f>SUMIFS(Conciliação!$Q:$Q,Conciliação!$E:$E,$B$32,Conciliação!$D:$D,V$18)</f>
        <v>0</v>
      </c>
      <c r="W32" s="199">
        <f>SUMIFS(Conciliação!$Q:$Q,Conciliação!$E:$E,$B$32,Conciliação!$D:$D,W$18)</f>
        <v>0</v>
      </c>
      <c r="X32" s="199">
        <f>SUMIFS(Conciliação!$Q:$Q,Conciliação!$E:$E,$B$32,Conciliação!$D:$D,X$18)</f>
        <v>0</v>
      </c>
      <c r="Y32" s="199">
        <f>SUMIFS(Conciliação!$Q:$Q,Conciliação!$E:$E,$B$32,Conciliação!$D:$D,Y$18)</f>
        <v>0</v>
      </c>
      <c r="Z32" s="199">
        <f>SUMIFS(Conciliação!$Q:$Q,Conciliação!$E:$E,$B$32,Conciliação!$D:$D,Z$18)</f>
        <v>0</v>
      </c>
      <c r="AA32" s="199">
        <f>SUMIFS(Conciliação!$Q:$Q,Conciliação!$E:$E,$B$32,Conciliação!$D:$D,AA$18)</f>
        <v>0</v>
      </c>
      <c r="AB32" s="199">
        <f>SUMIFS(Conciliação!$Q:$Q,Conciliação!$E:$E,$B$32,Conciliação!$D:$D,AB$18)</f>
        <v>0</v>
      </c>
      <c r="AC32" s="199">
        <f>SUMIFS(Conciliação!$Q:$Q,Conciliação!$E:$E,$B$32,Conciliação!$D:$D,AC$18)</f>
        <v>0</v>
      </c>
      <c r="AD32" s="199">
        <f>SUMIFS(Conciliação!$Q:$Q,Conciliação!$E:$E,$B$32,Conciliação!$D:$D,AD$18)</f>
        <v>0</v>
      </c>
      <c r="AE32" s="199">
        <f>SUMIFS(Conciliação!$Q:$Q,Conciliação!$E:$E,$B$32,Conciliação!$D:$D,AE$18)</f>
        <v>0</v>
      </c>
      <c r="AF32" s="199">
        <f>SUMIFS(Conciliação!$Q:$Q,Conciliação!$E:$E,$B$32,Conciliação!$D:$D,AF$18)</f>
        <v>0</v>
      </c>
    </row>
    <row r="33" spans="2:32" x14ac:dyDescent="0.3">
      <c r="B33" s="216">
        <f>'PLANO DE CONTAS-R'!C18</f>
        <v>12</v>
      </c>
      <c r="C33" s="582" t="str">
        <f>'PLANO DE CONTAS-R'!D18</f>
        <v>Outras Parcerias</v>
      </c>
      <c r="D33" s="583"/>
      <c r="E33" s="328"/>
      <c r="F33" s="328"/>
      <c r="G33" s="328"/>
      <c r="H33" s="328"/>
      <c r="I33" s="328"/>
      <c r="K33" s="329">
        <f t="shared" si="3"/>
        <v>0</v>
      </c>
      <c r="L33" s="884"/>
      <c r="M33" s="325"/>
      <c r="O33" s="326">
        <f t="shared" si="2"/>
        <v>0</v>
      </c>
      <c r="P33" s="327" t="str">
        <f t="shared" si="4"/>
        <v/>
      </c>
      <c r="Q33" s="233" t="str">
        <f t="shared" si="5"/>
        <v>Finalizado</v>
      </c>
      <c r="S33" s="335"/>
      <c r="U33" s="199">
        <f>SUMIFS(Conciliação!$Q:$Q,Conciliação!$E:$E,$B$33,Conciliação!$D:$D,U$18)</f>
        <v>0</v>
      </c>
      <c r="V33" s="199">
        <f>SUMIFS(Conciliação!$Q:$Q,Conciliação!$E:$E,$B$33,Conciliação!$D:$D,V$18)</f>
        <v>0</v>
      </c>
      <c r="W33" s="199">
        <f>SUMIFS(Conciliação!$Q:$Q,Conciliação!$E:$E,$B$33,Conciliação!$D:$D,W$18)</f>
        <v>0</v>
      </c>
      <c r="X33" s="199">
        <f>SUMIFS(Conciliação!$Q:$Q,Conciliação!$E:$E,$B$33,Conciliação!$D:$D,X$18)</f>
        <v>0</v>
      </c>
      <c r="Y33" s="199">
        <f>SUMIFS(Conciliação!$Q:$Q,Conciliação!$E:$E,$B$33,Conciliação!$D:$D,Y$18)</f>
        <v>0</v>
      </c>
      <c r="Z33" s="199">
        <f>SUMIFS(Conciliação!$Q:$Q,Conciliação!$E:$E,$B$33,Conciliação!$D:$D,Z$18)</f>
        <v>0</v>
      </c>
      <c r="AA33" s="199">
        <f>SUMIFS(Conciliação!$Q:$Q,Conciliação!$E:$E,$B$33,Conciliação!$D:$D,AA$18)</f>
        <v>0</v>
      </c>
      <c r="AB33" s="199">
        <f>SUMIFS(Conciliação!$Q:$Q,Conciliação!$E:$E,$B$33,Conciliação!$D:$D,AB$18)</f>
        <v>0</v>
      </c>
      <c r="AC33" s="199">
        <f>SUMIFS(Conciliação!$Q:$Q,Conciliação!$E:$E,$B$33,Conciliação!$D:$D,AC$18)</f>
        <v>0</v>
      </c>
      <c r="AD33" s="199">
        <f>SUMIFS(Conciliação!$Q:$Q,Conciliação!$E:$E,$B$33,Conciliação!$D:$D,AD$18)</f>
        <v>0</v>
      </c>
      <c r="AE33" s="199">
        <f>SUMIFS(Conciliação!$Q:$Q,Conciliação!$E:$E,$B$33,Conciliação!$D:$D,AE$18)</f>
        <v>0</v>
      </c>
      <c r="AF33" s="199">
        <f>SUMIFS(Conciliação!$Q:$Q,Conciliação!$E:$E,$B$33,Conciliação!$D:$D,AF$18)</f>
        <v>0</v>
      </c>
    </row>
    <row r="34" spans="2:32" x14ac:dyDescent="0.3">
      <c r="B34" s="216">
        <f>'PLANO DE CONTAS-R'!C19</f>
        <v>13</v>
      </c>
      <c r="C34" s="582" t="str">
        <f>'PLANO DE CONTAS-R'!D19</f>
        <v>Outras Parcerias</v>
      </c>
      <c r="D34" s="583"/>
      <c r="E34" s="328"/>
      <c r="F34" s="328"/>
      <c r="G34" s="328"/>
      <c r="H34" s="328"/>
      <c r="I34" s="328"/>
      <c r="K34" s="329">
        <f t="shared" si="3"/>
        <v>0</v>
      </c>
      <c r="L34" s="884"/>
      <c r="M34" s="325"/>
      <c r="O34" s="326">
        <f t="shared" si="2"/>
        <v>0</v>
      </c>
      <c r="P34" s="327" t="str">
        <f t="shared" si="4"/>
        <v/>
      </c>
      <c r="Q34" s="233" t="str">
        <f t="shared" si="5"/>
        <v>Finalizado</v>
      </c>
      <c r="S34" s="335"/>
      <c r="U34" s="199">
        <f>SUMIFS(Conciliação!$Q:$Q,Conciliação!$E:$E,$B$34,Conciliação!$D:$D,U$18)</f>
        <v>0</v>
      </c>
      <c r="V34" s="199">
        <f>SUMIFS(Conciliação!$Q:$Q,Conciliação!$E:$E,$B$34,Conciliação!$D:$D,V$18)</f>
        <v>0</v>
      </c>
      <c r="W34" s="199">
        <f>SUMIFS(Conciliação!$Q:$Q,Conciliação!$E:$E,$B$34,Conciliação!$D:$D,W$18)</f>
        <v>0</v>
      </c>
      <c r="X34" s="199">
        <f>SUMIFS(Conciliação!$Q:$Q,Conciliação!$E:$E,$B$34,Conciliação!$D:$D,X$18)</f>
        <v>0</v>
      </c>
      <c r="Y34" s="199">
        <f>SUMIFS(Conciliação!$Q:$Q,Conciliação!$E:$E,$B$34,Conciliação!$D:$D,Y$18)</f>
        <v>0</v>
      </c>
      <c r="Z34" s="199">
        <f>SUMIFS(Conciliação!$Q:$Q,Conciliação!$E:$E,$B$34,Conciliação!$D:$D,Z$18)</f>
        <v>0</v>
      </c>
      <c r="AA34" s="199">
        <f>SUMIFS(Conciliação!$Q:$Q,Conciliação!$E:$E,$B$34,Conciliação!$D:$D,AA$18)</f>
        <v>0</v>
      </c>
      <c r="AB34" s="199">
        <f>SUMIFS(Conciliação!$Q:$Q,Conciliação!$E:$E,$B$34,Conciliação!$D:$D,AB$18)</f>
        <v>0</v>
      </c>
      <c r="AC34" s="199">
        <f>SUMIFS(Conciliação!$Q:$Q,Conciliação!$E:$E,$B$34,Conciliação!$D:$D,AC$18)</f>
        <v>0</v>
      </c>
      <c r="AD34" s="199">
        <f>SUMIFS(Conciliação!$Q:$Q,Conciliação!$E:$E,$B$34,Conciliação!$D:$D,AD$18)</f>
        <v>0</v>
      </c>
      <c r="AE34" s="199">
        <f>SUMIFS(Conciliação!$Q:$Q,Conciliação!$E:$E,$B$34,Conciliação!$D:$D,AE$18)</f>
        <v>0</v>
      </c>
      <c r="AF34" s="199">
        <f>SUMIFS(Conciliação!$Q:$Q,Conciliação!$E:$E,$B$34,Conciliação!$D:$D,AF$18)</f>
        <v>0</v>
      </c>
    </row>
    <row r="35" spans="2:32" x14ac:dyDescent="0.3">
      <c r="B35" s="216">
        <f>'PLANO DE CONTAS-R'!C20</f>
        <v>14</v>
      </c>
      <c r="C35" s="582" t="str">
        <f>'PLANO DE CONTAS-R'!D20</f>
        <v>Outras Parcerias</v>
      </c>
      <c r="D35" s="583"/>
      <c r="E35" s="328"/>
      <c r="F35" s="328"/>
      <c r="G35" s="328"/>
      <c r="H35" s="328"/>
      <c r="I35" s="328"/>
      <c r="K35" s="329">
        <f t="shared" si="3"/>
        <v>0</v>
      </c>
      <c r="L35" s="884"/>
      <c r="M35" s="325"/>
      <c r="O35" s="326">
        <f t="shared" si="2"/>
        <v>0</v>
      </c>
      <c r="P35" s="327" t="str">
        <f t="shared" si="4"/>
        <v/>
      </c>
      <c r="Q35" s="233" t="str">
        <f t="shared" si="5"/>
        <v>Finalizado</v>
      </c>
      <c r="S35" s="335"/>
      <c r="U35" s="199">
        <f>SUMIFS(Conciliação!$Q:$Q,Conciliação!$E:$E,$B$35,Conciliação!$D:$D,U$18)</f>
        <v>0</v>
      </c>
      <c r="V35" s="199">
        <f>SUMIFS(Conciliação!$Q:$Q,Conciliação!$E:$E,$B$35,Conciliação!$D:$D,V$18)</f>
        <v>0</v>
      </c>
      <c r="W35" s="199">
        <f>SUMIFS(Conciliação!$Q:$Q,Conciliação!$E:$E,$B$35,Conciliação!$D:$D,W$18)</f>
        <v>0</v>
      </c>
      <c r="X35" s="199">
        <f>SUMIFS(Conciliação!$Q:$Q,Conciliação!$E:$E,$B$35,Conciliação!$D:$D,X$18)</f>
        <v>0</v>
      </c>
      <c r="Y35" s="199">
        <f>SUMIFS(Conciliação!$Q:$Q,Conciliação!$E:$E,$B$35,Conciliação!$D:$D,Y$18)</f>
        <v>0</v>
      </c>
      <c r="Z35" s="199">
        <f>SUMIFS(Conciliação!$Q:$Q,Conciliação!$E:$E,$B$35,Conciliação!$D:$D,Z$18)</f>
        <v>0</v>
      </c>
      <c r="AA35" s="199">
        <f>SUMIFS(Conciliação!$Q:$Q,Conciliação!$E:$E,$B$35,Conciliação!$D:$D,AA$18)</f>
        <v>0</v>
      </c>
      <c r="AB35" s="199">
        <f>SUMIFS(Conciliação!$Q:$Q,Conciliação!$E:$E,$B$35,Conciliação!$D:$D,AB$18)</f>
        <v>0</v>
      </c>
      <c r="AC35" s="199">
        <f>SUMIFS(Conciliação!$Q:$Q,Conciliação!$E:$E,$B$35,Conciliação!$D:$D,AC$18)</f>
        <v>0</v>
      </c>
      <c r="AD35" s="199">
        <f>SUMIFS(Conciliação!$Q:$Q,Conciliação!$E:$E,$B$35,Conciliação!$D:$D,AD$18)</f>
        <v>0</v>
      </c>
      <c r="AE35" s="199">
        <f>SUMIFS(Conciliação!$Q:$Q,Conciliação!$E:$E,$B$35,Conciliação!$D:$D,AE$18)</f>
        <v>0</v>
      </c>
      <c r="AF35" s="199">
        <f>SUMIFS(Conciliação!$Q:$Q,Conciliação!$E:$E,$B$35,Conciliação!$D:$D,AF$18)</f>
        <v>0</v>
      </c>
    </row>
    <row r="36" spans="2:32" x14ac:dyDescent="0.3">
      <c r="B36" s="216">
        <f>'PLANO DE CONTAS-R'!C21</f>
        <v>15</v>
      </c>
      <c r="C36" s="582" t="str">
        <f>'PLANO DE CONTAS-R'!D21</f>
        <v>Outras Parcerias</v>
      </c>
      <c r="D36" s="583"/>
      <c r="E36" s="328"/>
      <c r="F36" s="328"/>
      <c r="G36" s="328"/>
      <c r="H36" s="328"/>
      <c r="I36" s="328"/>
      <c r="K36" s="329">
        <f t="shared" si="3"/>
        <v>0</v>
      </c>
      <c r="L36" s="884"/>
      <c r="M36" s="325"/>
      <c r="O36" s="326">
        <f t="shared" si="2"/>
        <v>0</v>
      </c>
      <c r="P36" s="327" t="str">
        <f t="shared" si="4"/>
        <v/>
      </c>
      <c r="Q36" s="233" t="str">
        <f t="shared" si="5"/>
        <v>Finalizado</v>
      </c>
      <c r="S36" s="335"/>
      <c r="U36" s="199">
        <f>SUMIFS(Conciliação!$Q:$Q,Conciliação!$E:$E,$B$36,Conciliação!$D:$D,U$18)</f>
        <v>0</v>
      </c>
      <c r="V36" s="199">
        <f>SUMIFS(Conciliação!$Q:$Q,Conciliação!$E:$E,$B$36,Conciliação!$D:$D,V$18)</f>
        <v>0</v>
      </c>
      <c r="W36" s="199">
        <f>SUMIFS(Conciliação!$Q:$Q,Conciliação!$E:$E,$B$36,Conciliação!$D:$D,W$18)</f>
        <v>0</v>
      </c>
      <c r="X36" s="199">
        <f>SUMIFS(Conciliação!$Q:$Q,Conciliação!$E:$E,$B$36,Conciliação!$D:$D,X$18)</f>
        <v>0</v>
      </c>
      <c r="Y36" s="199">
        <f>SUMIFS(Conciliação!$Q:$Q,Conciliação!$E:$E,$B$36,Conciliação!$D:$D,Y$18)</f>
        <v>0</v>
      </c>
      <c r="Z36" s="199">
        <f>SUMIFS(Conciliação!$Q:$Q,Conciliação!$E:$E,$B$36,Conciliação!$D:$D,Z$18)</f>
        <v>0</v>
      </c>
      <c r="AA36" s="199">
        <f>SUMIFS(Conciliação!$Q:$Q,Conciliação!$E:$E,$B$36,Conciliação!$D:$D,AA$18)</f>
        <v>0</v>
      </c>
      <c r="AB36" s="199">
        <f>SUMIFS(Conciliação!$Q:$Q,Conciliação!$E:$E,$B$36,Conciliação!$D:$D,AB$18)</f>
        <v>0</v>
      </c>
      <c r="AC36" s="199">
        <f>SUMIFS(Conciliação!$Q:$Q,Conciliação!$E:$E,$B$36,Conciliação!$D:$D,AC$18)</f>
        <v>0</v>
      </c>
      <c r="AD36" s="199">
        <f>SUMIFS(Conciliação!$Q:$Q,Conciliação!$E:$E,$B$36,Conciliação!$D:$D,AD$18)</f>
        <v>0</v>
      </c>
      <c r="AE36" s="199">
        <f>SUMIFS(Conciliação!$Q:$Q,Conciliação!$E:$E,$B$36,Conciliação!$D:$D,AE$18)</f>
        <v>0</v>
      </c>
      <c r="AF36" s="199">
        <f>SUMIFS(Conciliação!$Q:$Q,Conciliação!$E:$E,$B$36,Conciliação!$D:$D,AF$18)</f>
        <v>0</v>
      </c>
    </row>
    <row r="37" spans="2:32" x14ac:dyDescent="0.3">
      <c r="B37" s="216">
        <f>'PLANO DE CONTAS-R'!C22</f>
        <v>16</v>
      </c>
      <c r="C37" s="582" t="str">
        <f>'PLANO DE CONTAS-R'!D22</f>
        <v>Outras Parcerias</v>
      </c>
      <c r="D37" s="583"/>
      <c r="E37" s="328"/>
      <c r="F37" s="328"/>
      <c r="G37" s="328"/>
      <c r="H37" s="328"/>
      <c r="I37" s="328"/>
      <c r="K37" s="329">
        <f t="shared" si="3"/>
        <v>0</v>
      </c>
      <c r="L37" s="884"/>
      <c r="M37" s="325"/>
      <c r="O37" s="326">
        <f t="shared" si="2"/>
        <v>0</v>
      </c>
      <c r="P37" s="327" t="str">
        <f t="shared" si="4"/>
        <v/>
      </c>
      <c r="Q37" s="233" t="str">
        <f t="shared" si="5"/>
        <v>Finalizado</v>
      </c>
      <c r="S37" s="335"/>
      <c r="U37" s="199">
        <f>SUMIFS(Conciliação!$Q:$Q,Conciliação!$E:$E,$B$37,Conciliação!$D:$D,U$18)</f>
        <v>0</v>
      </c>
      <c r="V37" s="199">
        <f>SUMIFS(Conciliação!$Q:$Q,Conciliação!$E:$E,$B$37,Conciliação!$D:$D,V$18)</f>
        <v>0</v>
      </c>
      <c r="W37" s="199">
        <f>SUMIFS(Conciliação!$Q:$Q,Conciliação!$E:$E,$B$37,Conciliação!$D:$D,W$18)</f>
        <v>0</v>
      </c>
      <c r="X37" s="199">
        <f>SUMIFS(Conciliação!$Q:$Q,Conciliação!$E:$E,$B$37,Conciliação!$D:$D,X$18)</f>
        <v>0</v>
      </c>
      <c r="Y37" s="199">
        <f>SUMIFS(Conciliação!$Q:$Q,Conciliação!$E:$E,$B$37,Conciliação!$D:$D,Y$18)</f>
        <v>0</v>
      </c>
      <c r="Z37" s="199">
        <f>SUMIFS(Conciliação!$Q:$Q,Conciliação!$E:$E,$B$37,Conciliação!$D:$D,Z$18)</f>
        <v>0</v>
      </c>
      <c r="AA37" s="199">
        <f>SUMIFS(Conciliação!$Q:$Q,Conciliação!$E:$E,$B$37,Conciliação!$D:$D,AA$18)</f>
        <v>0</v>
      </c>
      <c r="AB37" s="199">
        <f>SUMIFS(Conciliação!$Q:$Q,Conciliação!$E:$E,$B$37,Conciliação!$D:$D,AB$18)</f>
        <v>0</v>
      </c>
      <c r="AC37" s="199">
        <f>SUMIFS(Conciliação!$Q:$Q,Conciliação!$E:$E,$B$37,Conciliação!$D:$D,AC$18)</f>
        <v>0</v>
      </c>
      <c r="AD37" s="199">
        <f>SUMIFS(Conciliação!$Q:$Q,Conciliação!$E:$E,$B$37,Conciliação!$D:$D,AD$18)</f>
        <v>0</v>
      </c>
      <c r="AE37" s="199">
        <f>SUMIFS(Conciliação!$Q:$Q,Conciliação!$E:$E,$B$37,Conciliação!$D:$D,AE$18)</f>
        <v>0</v>
      </c>
      <c r="AF37" s="199">
        <f>SUMIFS(Conciliação!$Q:$Q,Conciliação!$E:$E,$B$37,Conciliação!$D:$D,AF$18)</f>
        <v>0</v>
      </c>
    </row>
    <row r="38" spans="2:32" x14ac:dyDescent="0.3">
      <c r="C38" s="209"/>
    </row>
    <row r="39" spans="2:32" x14ac:dyDescent="0.3">
      <c r="C39" s="214" t="str">
        <f>'Flx|Anualzz'!D35</f>
        <v>Recursos Próprios</v>
      </c>
      <c r="D39" s="215"/>
      <c r="E39" s="215"/>
      <c r="F39" s="215"/>
      <c r="G39" s="215"/>
      <c r="H39" s="215"/>
      <c r="I39" s="215"/>
      <c r="K39" s="242">
        <f>SUM(K40:K47)</f>
        <v>0</v>
      </c>
      <c r="L39" s="242">
        <f>SUM(L40:L47)</f>
        <v>0</v>
      </c>
      <c r="M39" s="242">
        <f>SUM(M40:M46)</f>
        <v>0</v>
      </c>
      <c r="O39" s="247" t="s">
        <v>642</v>
      </c>
      <c r="P39" s="237"/>
      <c r="Q39" s="238">
        <f>M39-K39</f>
        <v>0</v>
      </c>
      <c r="S39" s="250" t="s">
        <v>671</v>
      </c>
      <c r="U39" s="222">
        <f>SUM(U40:U47)</f>
        <v>0</v>
      </c>
      <c r="V39" s="222">
        <f t="shared" ref="V39:AF39" si="6">SUM(V40:V47)</f>
        <v>0</v>
      </c>
      <c r="W39" s="222">
        <f t="shared" si="6"/>
        <v>0</v>
      </c>
      <c r="X39" s="222">
        <f t="shared" si="6"/>
        <v>0</v>
      </c>
      <c r="Y39" s="222">
        <f t="shared" si="6"/>
        <v>0</v>
      </c>
      <c r="Z39" s="222">
        <f t="shared" si="6"/>
        <v>0</v>
      </c>
      <c r="AA39" s="222">
        <f t="shared" si="6"/>
        <v>0</v>
      </c>
      <c r="AB39" s="222">
        <f t="shared" si="6"/>
        <v>0</v>
      </c>
      <c r="AC39" s="222">
        <f t="shared" si="6"/>
        <v>0</v>
      </c>
      <c r="AD39" s="222">
        <f t="shared" si="6"/>
        <v>0</v>
      </c>
      <c r="AE39" s="222">
        <f t="shared" si="6"/>
        <v>0</v>
      </c>
      <c r="AF39" s="222">
        <f t="shared" si="6"/>
        <v>0</v>
      </c>
    </row>
    <row r="40" spans="2:32" x14ac:dyDescent="0.3">
      <c r="B40" s="216">
        <f>'PLANO DE CONTAS-R'!C29</f>
        <v>22</v>
      </c>
      <c r="C40" s="582" t="str">
        <f>'PLANO DE CONTAS-R'!D29</f>
        <v>Saldo Caixa</v>
      </c>
      <c r="D40" s="328"/>
      <c r="E40" s="328"/>
      <c r="F40" s="328"/>
      <c r="G40" s="328"/>
      <c r="H40" s="328"/>
      <c r="I40" s="328"/>
      <c r="K40" s="329">
        <f t="shared" ref="K40:K46" si="7">SUM(U40:AF40)</f>
        <v>0</v>
      </c>
      <c r="L40" s="329"/>
      <c r="M40" s="325"/>
      <c r="O40" s="326">
        <f t="shared" ref="O40:O47" si="8">M40-K40</f>
        <v>0</v>
      </c>
      <c r="P40" s="327" t="str">
        <f t="shared" ref="P40:P46" si="9">IF(M40="","",O40/M40)</f>
        <v/>
      </c>
      <c r="Q40" s="233" t="str">
        <f t="shared" ref="Q40:Q46" si="10">IF(O40&gt;0,"Disponível",IF(O40=0,"Finalizado",IF(O40&lt;0,"Remanejar","")))</f>
        <v>Finalizado</v>
      </c>
      <c r="S40" s="335"/>
      <c r="U40" s="199">
        <f>SUMIFS(Conciliação!$Q:$Q,Conciliação!$E:$E,$B$40,Conciliação!$D:$D,U$18)</f>
        <v>0</v>
      </c>
      <c r="V40" s="199">
        <f>SUMIFS(Conciliação!$Q:$Q,Conciliação!$E:$E,$B$40,Conciliação!$D:$D,V$18)</f>
        <v>0</v>
      </c>
      <c r="W40" s="199">
        <f>SUMIFS(Conciliação!$Q:$Q,Conciliação!$E:$E,$B$40,Conciliação!$D:$D,W$18)</f>
        <v>0</v>
      </c>
      <c r="X40" s="199">
        <f>SUMIFS(Conciliação!$Q:$Q,Conciliação!$E:$E,$B$40,Conciliação!$D:$D,X$18)</f>
        <v>0</v>
      </c>
      <c r="Y40" s="199">
        <f>SUMIFS(Conciliação!$Q:$Q,Conciliação!$E:$E,$B$40,Conciliação!$D:$D,Y$18)</f>
        <v>0</v>
      </c>
      <c r="Z40" s="199">
        <f>SUMIFS(Conciliação!$Q:$Q,Conciliação!$E:$E,$B$40,Conciliação!$D:$D,Z$18)</f>
        <v>0</v>
      </c>
      <c r="AA40" s="199">
        <f>SUMIFS(Conciliação!$Q:$Q,Conciliação!$E:$E,$B$40,Conciliação!$D:$D,AA$18)</f>
        <v>0</v>
      </c>
      <c r="AB40" s="199">
        <f>SUMIFS(Conciliação!$Q:$Q,Conciliação!$E:$E,$B$40,Conciliação!$D:$D,AB$18)</f>
        <v>0</v>
      </c>
      <c r="AC40" s="199">
        <f>SUMIFS(Conciliação!$Q:$Q,Conciliação!$E:$E,$B$40,Conciliação!$D:$D,AC$18)</f>
        <v>0</v>
      </c>
      <c r="AD40" s="199">
        <f>SUMIFS(Conciliação!$Q:$Q,Conciliação!$E:$E,$B$40,Conciliação!$D:$D,AD$18)</f>
        <v>0</v>
      </c>
      <c r="AE40" s="199">
        <f>SUMIFS(Conciliação!$Q:$Q,Conciliação!$E:$E,$B$40,Conciliação!$D:$D,AE$18)</f>
        <v>0</v>
      </c>
      <c r="AF40" s="199">
        <f>SUMIFS(Conciliação!$Q:$Q,Conciliação!$E:$E,$B$40,Conciliação!$D:$D,AF$18)</f>
        <v>0</v>
      </c>
    </row>
    <row r="41" spans="2:32" x14ac:dyDescent="0.3">
      <c r="B41" s="216">
        <f>'PLANO DE CONTAS-R'!C30</f>
        <v>23</v>
      </c>
      <c r="C41" s="582" t="str">
        <f>'PLANO DE CONTAS-R'!D30</f>
        <v>Saldo Bancos</v>
      </c>
      <c r="D41" s="328"/>
      <c r="E41" s="328"/>
      <c r="F41" s="328"/>
      <c r="G41" s="328"/>
      <c r="H41" s="328"/>
      <c r="I41" s="328"/>
      <c r="K41" s="329">
        <f t="shared" si="7"/>
        <v>0</v>
      </c>
      <c r="L41" s="329"/>
      <c r="M41" s="325"/>
      <c r="O41" s="326">
        <f t="shared" si="8"/>
        <v>0</v>
      </c>
      <c r="P41" s="327" t="str">
        <f t="shared" si="9"/>
        <v/>
      </c>
      <c r="Q41" s="233" t="str">
        <f t="shared" si="10"/>
        <v>Finalizado</v>
      </c>
      <c r="S41" s="335"/>
      <c r="U41" s="199">
        <f>SUMIFS(Conciliação!$Q:$Q,Conciliação!$E:$E,$B$41,Conciliação!$D:$D,U$18)</f>
        <v>0</v>
      </c>
      <c r="V41" s="199">
        <f>SUMIFS(Conciliação!$Q:$Q,Conciliação!$E:$E,$B$41,Conciliação!$D:$D,V$18)</f>
        <v>0</v>
      </c>
      <c r="W41" s="199">
        <f>SUMIFS(Conciliação!$Q:$Q,Conciliação!$E:$E,$B$41,Conciliação!$D:$D,W$18)</f>
        <v>0</v>
      </c>
      <c r="X41" s="199">
        <f>SUMIFS(Conciliação!$Q:$Q,Conciliação!$E:$E,$B$41,Conciliação!$D:$D,X$18)</f>
        <v>0</v>
      </c>
      <c r="Y41" s="199">
        <f>SUMIFS(Conciliação!$Q:$Q,Conciliação!$E:$E,$B$41,Conciliação!$D:$D,Y$18)</f>
        <v>0</v>
      </c>
      <c r="Z41" s="199">
        <f>SUMIFS(Conciliação!$Q:$Q,Conciliação!$E:$E,$B$41,Conciliação!$D:$D,Z$18)</f>
        <v>0</v>
      </c>
      <c r="AA41" s="199">
        <f>SUMIFS(Conciliação!$Q:$Q,Conciliação!$E:$E,$B$41,Conciliação!$D:$D,AA$18)</f>
        <v>0</v>
      </c>
      <c r="AB41" s="199">
        <f>SUMIFS(Conciliação!$Q:$Q,Conciliação!$E:$E,$B$41,Conciliação!$D:$D,AB$18)</f>
        <v>0</v>
      </c>
      <c r="AC41" s="199">
        <f>SUMIFS(Conciliação!$Q:$Q,Conciliação!$E:$E,$B$41,Conciliação!$D:$D,AC$18)</f>
        <v>0</v>
      </c>
      <c r="AD41" s="199">
        <f>SUMIFS(Conciliação!$Q:$Q,Conciliação!$E:$E,$B$41,Conciliação!$D:$D,AD$18)</f>
        <v>0</v>
      </c>
      <c r="AE41" s="199">
        <f>SUMIFS(Conciliação!$Q:$Q,Conciliação!$E:$E,$B$41,Conciliação!$D:$D,AE$18)</f>
        <v>0</v>
      </c>
      <c r="AF41" s="199">
        <f>SUMIFS(Conciliação!$Q:$Q,Conciliação!$E:$E,$B$41,Conciliação!$D:$D,AF$18)</f>
        <v>0</v>
      </c>
    </row>
    <row r="42" spans="2:32" x14ac:dyDescent="0.3">
      <c r="B42" s="216">
        <f>'PLANO DE CONTAS-R'!C31</f>
        <v>24</v>
      </c>
      <c r="C42" s="582" t="str">
        <f>'PLANO DE CONTAS-R'!D31</f>
        <v>Resgate de Aplicações Financeiras</v>
      </c>
      <c r="D42" s="328"/>
      <c r="E42" s="328"/>
      <c r="F42" s="328"/>
      <c r="G42" s="328"/>
      <c r="H42" s="328"/>
      <c r="I42" s="328"/>
      <c r="K42" s="329">
        <f t="shared" si="7"/>
        <v>0</v>
      </c>
      <c r="L42" s="329"/>
      <c r="M42" s="325"/>
      <c r="O42" s="326">
        <f t="shared" si="8"/>
        <v>0</v>
      </c>
      <c r="P42" s="327" t="str">
        <f t="shared" si="9"/>
        <v/>
      </c>
      <c r="Q42" s="233" t="str">
        <f t="shared" si="10"/>
        <v>Finalizado</v>
      </c>
      <c r="S42" s="335"/>
      <c r="U42" s="199">
        <f>SUMIFS(Conciliação!$Q:$Q,Conciliação!$E:$E,$B$42,Conciliação!$D:$D,U$18)</f>
        <v>0</v>
      </c>
      <c r="V42" s="199">
        <f>SUMIFS(Conciliação!$Q:$Q,Conciliação!$E:$E,$B$42,Conciliação!$D:$D,V$18)</f>
        <v>0</v>
      </c>
      <c r="W42" s="199">
        <f>SUMIFS(Conciliação!$Q:$Q,Conciliação!$E:$E,$B$42,Conciliação!$D:$D,W$18)</f>
        <v>0</v>
      </c>
      <c r="X42" s="199">
        <f>SUMIFS(Conciliação!$Q:$Q,Conciliação!$E:$E,$B$42,Conciliação!$D:$D,X$18)</f>
        <v>0</v>
      </c>
      <c r="Y42" s="199">
        <f>SUMIFS(Conciliação!$Q:$Q,Conciliação!$E:$E,$B$42,Conciliação!$D:$D,Y$18)</f>
        <v>0</v>
      </c>
      <c r="Z42" s="199">
        <f>SUMIFS(Conciliação!$Q:$Q,Conciliação!$E:$E,$B$42,Conciliação!$D:$D,Z$18)</f>
        <v>0</v>
      </c>
      <c r="AA42" s="199">
        <f>SUMIFS(Conciliação!$Q:$Q,Conciliação!$E:$E,$B$42,Conciliação!$D:$D,AA$18)</f>
        <v>0</v>
      </c>
      <c r="AB42" s="199">
        <f>SUMIFS(Conciliação!$Q:$Q,Conciliação!$E:$E,$B$42,Conciliação!$D:$D,AB$18)</f>
        <v>0</v>
      </c>
      <c r="AC42" s="199">
        <f>SUMIFS(Conciliação!$Q:$Q,Conciliação!$E:$E,$B$42,Conciliação!$D:$D,AC$18)</f>
        <v>0</v>
      </c>
      <c r="AD42" s="199">
        <f>SUMIFS(Conciliação!$Q:$Q,Conciliação!$E:$E,$B$42,Conciliação!$D:$D,AD$18)</f>
        <v>0</v>
      </c>
      <c r="AE42" s="199">
        <f>SUMIFS(Conciliação!$Q:$Q,Conciliação!$E:$E,$B$42,Conciliação!$D:$D,AE$18)</f>
        <v>0</v>
      </c>
      <c r="AF42" s="199">
        <f>SUMIFS(Conciliação!$Q:$Q,Conciliação!$E:$E,$B$42,Conciliação!$D:$D,AF$18)</f>
        <v>0</v>
      </c>
    </row>
    <row r="43" spans="2:32" x14ac:dyDescent="0.3">
      <c r="B43" s="216">
        <f>'PLANO DE CONTAS-R'!C32</f>
        <v>25</v>
      </c>
      <c r="C43" s="582" t="str">
        <f>'PLANO DE CONTAS-R'!D32</f>
        <v>Rendimentos de Aplicações Financeiras</v>
      </c>
      <c r="D43" s="328"/>
      <c r="E43" s="328"/>
      <c r="F43" s="328"/>
      <c r="G43" s="328"/>
      <c r="H43" s="328"/>
      <c r="I43" s="328"/>
      <c r="K43" s="329">
        <f t="shared" si="7"/>
        <v>0</v>
      </c>
      <c r="L43" s="329"/>
      <c r="M43" s="325"/>
      <c r="O43" s="326">
        <f t="shared" si="8"/>
        <v>0</v>
      </c>
      <c r="P43" s="327" t="str">
        <f t="shared" si="9"/>
        <v/>
      </c>
      <c r="Q43" s="233" t="str">
        <f t="shared" si="10"/>
        <v>Finalizado</v>
      </c>
      <c r="S43" s="335"/>
      <c r="U43" s="199">
        <f>SUMIFS(Conciliação!$Q:$Q,Conciliação!$E:$E,$B$43,Conciliação!$D:$D,U$18)</f>
        <v>0</v>
      </c>
      <c r="V43" s="199">
        <f>SUMIFS(Conciliação!$Q:$Q,Conciliação!$E:$E,$B$43,Conciliação!$D:$D,V$18)</f>
        <v>0</v>
      </c>
      <c r="W43" s="199">
        <f>SUMIFS(Conciliação!$Q:$Q,Conciliação!$E:$E,$B$43,Conciliação!$D:$D,W$18)</f>
        <v>0</v>
      </c>
      <c r="X43" s="199">
        <f>SUMIFS(Conciliação!$Q:$Q,Conciliação!$E:$E,$B$43,Conciliação!$D:$D,X$18)</f>
        <v>0</v>
      </c>
      <c r="Y43" s="199">
        <f>SUMIFS(Conciliação!$Q:$Q,Conciliação!$E:$E,$B$43,Conciliação!$D:$D,Y$18)</f>
        <v>0</v>
      </c>
      <c r="Z43" s="199">
        <f>SUMIFS(Conciliação!$Q:$Q,Conciliação!$E:$E,$B$43,Conciliação!$D:$D,Z$18)</f>
        <v>0</v>
      </c>
      <c r="AA43" s="199">
        <f>SUMIFS(Conciliação!$Q:$Q,Conciliação!$E:$E,$B$43,Conciliação!$D:$D,AA$18)</f>
        <v>0</v>
      </c>
      <c r="AB43" s="199">
        <f>SUMIFS(Conciliação!$Q:$Q,Conciliação!$E:$E,$B$43,Conciliação!$D:$D,AB$18)</f>
        <v>0</v>
      </c>
      <c r="AC43" s="199">
        <f>SUMIFS(Conciliação!$Q:$Q,Conciliação!$E:$E,$B$43,Conciliação!$D:$D,AC$18)</f>
        <v>0</v>
      </c>
      <c r="AD43" s="199">
        <f>SUMIFS(Conciliação!$Q:$Q,Conciliação!$E:$E,$B$43,Conciliação!$D:$D,AD$18)</f>
        <v>0</v>
      </c>
      <c r="AE43" s="199">
        <f>SUMIFS(Conciliação!$Q:$Q,Conciliação!$E:$E,$B$43,Conciliação!$D:$D,AE$18)</f>
        <v>0</v>
      </c>
      <c r="AF43" s="199">
        <f>SUMIFS(Conciliação!$Q:$Q,Conciliação!$E:$E,$B$43,Conciliação!$D:$D,AF$18)</f>
        <v>0</v>
      </c>
    </row>
    <row r="44" spans="2:32" x14ac:dyDescent="0.3">
      <c r="B44" s="216">
        <f>'PLANO DE CONTAS-R'!C33</f>
        <v>26</v>
      </c>
      <c r="C44" s="582" t="str">
        <f>'PLANO DE CONTAS-R'!D33</f>
        <v>Multas recebidas</v>
      </c>
      <c r="D44" s="328"/>
      <c r="E44" s="328"/>
      <c r="F44" s="328"/>
      <c r="G44" s="328"/>
      <c r="H44" s="328"/>
      <c r="I44" s="328"/>
      <c r="K44" s="329">
        <f t="shared" si="7"/>
        <v>0</v>
      </c>
      <c r="L44" s="884"/>
      <c r="M44" s="325"/>
      <c r="O44" s="326">
        <f t="shared" si="8"/>
        <v>0</v>
      </c>
      <c r="P44" s="327" t="str">
        <f t="shared" si="9"/>
        <v/>
      </c>
      <c r="Q44" s="233" t="str">
        <f t="shared" si="10"/>
        <v>Finalizado</v>
      </c>
      <c r="S44" s="335"/>
      <c r="U44" s="199">
        <f>SUMIFS(Conciliação!$Q:$Q,Conciliação!$E:$E,$B$44,Conciliação!$D:$D,U$18)</f>
        <v>0</v>
      </c>
      <c r="V44" s="199">
        <f>SUMIFS(Conciliação!$Q:$Q,Conciliação!$E:$E,$B$44,Conciliação!$D:$D,V$18)</f>
        <v>0</v>
      </c>
      <c r="W44" s="199">
        <f>SUMIFS(Conciliação!$Q:$Q,Conciliação!$E:$E,$B$44,Conciliação!$D:$D,W$18)</f>
        <v>0</v>
      </c>
      <c r="X44" s="199">
        <f>SUMIFS(Conciliação!$Q:$Q,Conciliação!$E:$E,$B$44,Conciliação!$D:$D,X$18)</f>
        <v>0</v>
      </c>
      <c r="Y44" s="199">
        <f>SUMIFS(Conciliação!$Q:$Q,Conciliação!$E:$E,$B$44,Conciliação!$D:$D,Y$18)</f>
        <v>0</v>
      </c>
      <c r="Z44" s="199">
        <f>SUMIFS(Conciliação!$Q:$Q,Conciliação!$E:$E,$B$44,Conciliação!$D:$D,Z$18)</f>
        <v>0</v>
      </c>
      <c r="AA44" s="199">
        <f>SUMIFS(Conciliação!$Q:$Q,Conciliação!$E:$E,$B$44,Conciliação!$D:$D,AA$18)</f>
        <v>0</v>
      </c>
      <c r="AB44" s="199">
        <f>SUMIFS(Conciliação!$Q:$Q,Conciliação!$E:$E,$B$44,Conciliação!$D:$D,AB$18)</f>
        <v>0</v>
      </c>
      <c r="AC44" s="199">
        <f>SUMIFS(Conciliação!$Q:$Q,Conciliação!$E:$E,$B$44,Conciliação!$D:$D,AC$18)</f>
        <v>0</v>
      </c>
      <c r="AD44" s="199">
        <f>SUMIFS(Conciliação!$Q:$Q,Conciliação!$E:$E,$B$44,Conciliação!$D:$D,AD$18)</f>
        <v>0</v>
      </c>
      <c r="AE44" s="199">
        <f>SUMIFS(Conciliação!$Q:$Q,Conciliação!$E:$E,$B$44,Conciliação!$D:$D,AE$18)</f>
        <v>0</v>
      </c>
      <c r="AF44" s="199">
        <f>SUMIFS(Conciliação!$Q:$Q,Conciliação!$E:$E,$B$44,Conciliação!$D:$D,AF$18)</f>
        <v>0</v>
      </c>
    </row>
    <row r="45" spans="2:32" x14ac:dyDescent="0.3">
      <c r="B45" s="216">
        <f>'PLANO DE CONTAS-R'!C34</f>
        <v>27</v>
      </c>
      <c r="C45" s="582" t="str">
        <f>'PLANO DE CONTAS-R'!D34</f>
        <v>Juros recebdos</v>
      </c>
      <c r="D45" s="328"/>
      <c r="E45" s="328"/>
      <c r="F45" s="328"/>
      <c r="G45" s="328"/>
      <c r="H45" s="328"/>
      <c r="I45" s="328"/>
      <c r="K45" s="329">
        <f t="shared" si="7"/>
        <v>0</v>
      </c>
      <c r="L45" s="329"/>
      <c r="M45" s="325"/>
      <c r="O45" s="326">
        <f t="shared" si="8"/>
        <v>0</v>
      </c>
      <c r="P45" s="327" t="str">
        <f t="shared" si="9"/>
        <v/>
      </c>
      <c r="Q45" s="233" t="str">
        <f t="shared" si="10"/>
        <v>Finalizado</v>
      </c>
      <c r="S45" s="335"/>
      <c r="U45" s="199">
        <f>SUMIFS(Conciliação!$Q:$Q,Conciliação!$E:$E,$B$45,Conciliação!$D:$D,U$18)</f>
        <v>0</v>
      </c>
      <c r="V45" s="199">
        <f>SUMIFS(Conciliação!$Q:$Q,Conciliação!$E:$E,$B$45,Conciliação!$D:$D,V$18)</f>
        <v>0</v>
      </c>
      <c r="W45" s="199">
        <f>SUMIFS(Conciliação!$Q:$Q,Conciliação!$E:$E,$B$45,Conciliação!$D:$D,W$18)</f>
        <v>0</v>
      </c>
      <c r="X45" s="199">
        <f>SUMIFS(Conciliação!$Q:$Q,Conciliação!$E:$E,$B$45,Conciliação!$D:$D,X$18)</f>
        <v>0</v>
      </c>
      <c r="Y45" s="199">
        <f>SUMIFS(Conciliação!$Q:$Q,Conciliação!$E:$E,$B$45,Conciliação!$D:$D,Y$18)</f>
        <v>0</v>
      </c>
      <c r="Z45" s="199">
        <f>SUMIFS(Conciliação!$Q:$Q,Conciliação!$E:$E,$B$45,Conciliação!$D:$D,Z$18)</f>
        <v>0</v>
      </c>
      <c r="AA45" s="199">
        <f>SUMIFS(Conciliação!$Q:$Q,Conciliação!$E:$E,$B$45,Conciliação!$D:$D,AA$18)</f>
        <v>0</v>
      </c>
      <c r="AB45" s="199">
        <f>SUMIFS(Conciliação!$Q:$Q,Conciliação!$E:$E,$B$45,Conciliação!$D:$D,AB$18)</f>
        <v>0</v>
      </c>
      <c r="AC45" s="199">
        <f>SUMIFS(Conciliação!$Q:$Q,Conciliação!$E:$E,$B$45,Conciliação!$D:$D,AC$18)</f>
        <v>0</v>
      </c>
      <c r="AD45" s="199">
        <f>SUMIFS(Conciliação!$Q:$Q,Conciliação!$E:$E,$B$45,Conciliação!$D:$D,AD$18)</f>
        <v>0</v>
      </c>
      <c r="AE45" s="199">
        <f>SUMIFS(Conciliação!$Q:$Q,Conciliação!$E:$E,$B$45,Conciliação!$D:$D,AE$18)</f>
        <v>0</v>
      </c>
      <c r="AF45" s="199">
        <f>SUMIFS(Conciliação!$Q:$Q,Conciliação!$E:$E,$B$45,Conciliação!$D:$D,AF$18)</f>
        <v>0</v>
      </c>
    </row>
    <row r="46" spans="2:32" x14ac:dyDescent="0.3">
      <c r="B46" s="216">
        <f>'PLANO DE CONTAS-R'!C35</f>
        <v>28</v>
      </c>
      <c r="C46" s="582" t="str">
        <f>'PLANO DE CONTAS-R'!D35</f>
        <v>Inscrições cursos</v>
      </c>
      <c r="D46" s="328"/>
      <c r="E46" s="328"/>
      <c r="F46" s="328"/>
      <c r="G46" s="328"/>
      <c r="H46" s="328"/>
      <c r="I46" s="328"/>
      <c r="K46" s="329">
        <f t="shared" si="7"/>
        <v>0</v>
      </c>
      <c r="L46" s="329"/>
      <c r="M46" s="325"/>
      <c r="O46" s="326">
        <f t="shared" si="8"/>
        <v>0</v>
      </c>
      <c r="P46" s="327" t="str">
        <f t="shared" si="9"/>
        <v/>
      </c>
      <c r="Q46" s="233" t="str">
        <f t="shared" si="10"/>
        <v>Finalizado</v>
      </c>
      <c r="S46" s="335"/>
      <c r="U46" s="199">
        <f>SUMIFS(Conciliação!$Q:$Q,Conciliação!$E:$E,$B$46,Conciliação!$D:$D,U$18)</f>
        <v>0</v>
      </c>
      <c r="V46" s="199">
        <f>SUMIFS(Conciliação!$Q:$Q,Conciliação!$E:$E,$B$46,Conciliação!$D:$D,V$18)</f>
        <v>0</v>
      </c>
      <c r="W46" s="199">
        <f>SUMIFS(Conciliação!$Q:$Q,Conciliação!$E:$E,$B$46,Conciliação!$D:$D,W$18)</f>
        <v>0</v>
      </c>
      <c r="X46" s="199">
        <f>SUMIFS(Conciliação!$Q:$Q,Conciliação!$E:$E,$B$46,Conciliação!$D:$D,X$18)</f>
        <v>0</v>
      </c>
      <c r="Y46" s="199">
        <f>SUMIFS(Conciliação!$Q:$Q,Conciliação!$E:$E,$B$46,Conciliação!$D:$D,Y$18)</f>
        <v>0</v>
      </c>
      <c r="Z46" s="199">
        <f>SUMIFS(Conciliação!$Q:$Q,Conciliação!$E:$E,$B$46,Conciliação!$D:$D,Z$18)</f>
        <v>0</v>
      </c>
      <c r="AA46" s="199">
        <f>SUMIFS(Conciliação!$Q:$Q,Conciliação!$E:$E,$B$46,Conciliação!$D:$D,AA$18)</f>
        <v>0</v>
      </c>
      <c r="AB46" s="199">
        <f>SUMIFS(Conciliação!$Q:$Q,Conciliação!$E:$E,$B$46,Conciliação!$D:$D,AB$18)</f>
        <v>0</v>
      </c>
      <c r="AC46" s="199">
        <f>SUMIFS(Conciliação!$Q:$Q,Conciliação!$E:$E,$B$46,Conciliação!$D:$D,AC$18)</f>
        <v>0</v>
      </c>
      <c r="AD46" s="199">
        <f>SUMIFS(Conciliação!$Q:$Q,Conciliação!$E:$E,$B$46,Conciliação!$D:$D,AD$18)</f>
        <v>0</v>
      </c>
      <c r="AE46" s="199">
        <f>SUMIFS(Conciliação!$Q:$Q,Conciliação!$E:$E,$B$46,Conciliação!$D:$D,AE$18)</f>
        <v>0</v>
      </c>
      <c r="AF46" s="199">
        <f>SUMIFS(Conciliação!$Q:$Q,Conciliação!$E:$E,$B$46,Conciliação!$D:$D,AF$18)</f>
        <v>0</v>
      </c>
    </row>
    <row r="47" spans="2:32" x14ac:dyDescent="0.3">
      <c r="B47" s="216">
        <f>'PLANO DE CONTAS-R'!C36</f>
        <v>29</v>
      </c>
      <c r="C47" s="582" t="str">
        <f>'PLANO DE CONTAS-R'!D36</f>
        <v>Outras entradas (Reembolsos/Outros)</v>
      </c>
      <c r="D47" s="328"/>
      <c r="E47" s="328"/>
      <c r="F47" s="328"/>
      <c r="G47" s="328"/>
      <c r="H47" s="328"/>
      <c r="I47" s="328"/>
      <c r="K47" s="329">
        <f>SUM(U47:AF47)</f>
        <v>0</v>
      </c>
      <c r="L47" s="329"/>
      <c r="M47" s="325"/>
      <c r="O47" s="326">
        <f t="shared" si="8"/>
        <v>0</v>
      </c>
      <c r="P47" s="327" t="str">
        <f>IF(M47="","",O47/M47)</f>
        <v/>
      </c>
      <c r="Q47" s="233" t="str">
        <f>IF(O47&gt;0,"Disponível",IF(O47=0,"Finalizado",IF(O47&lt;0,"Remanejar","")))</f>
        <v>Finalizado</v>
      </c>
      <c r="S47" s="335"/>
      <c r="U47" s="199">
        <f>SUMIFS(Conciliação!$Q:$Q,Conciliação!$E:$E,$B$47,Conciliação!$D:$D,U$18)</f>
        <v>0</v>
      </c>
      <c r="V47" s="199">
        <f>SUMIFS(Conciliação!$Q:$Q,Conciliação!$E:$E,$B$47,Conciliação!$D:$D,V$18)</f>
        <v>0</v>
      </c>
      <c r="W47" s="199">
        <f>SUMIFS(Conciliação!$Q:$Q,Conciliação!$E:$E,$B$47,Conciliação!$D:$D,W$18)</f>
        <v>0</v>
      </c>
      <c r="X47" s="199">
        <f>SUMIFS(Conciliação!$Q:$Q,Conciliação!$E:$E,$B$47,Conciliação!$D:$D,X$18)</f>
        <v>0</v>
      </c>
      <c r="Y47" s="199">
        <f>SUMIFS(Conciliação!$Q:$Q,Conciliação!$E:$E,$B$47,Conciliação!$D:$D,Y$18)</f>
        <v>0</v>
      </c>
      <c r="Z47" s="199">
        <f>SUMIFS(Conciliação!$Q:$Q,Conciliação!$E:$E,$B$47,Conciliação!$D:$D,Z$18)</f>
        <v>0</v>
      </c>
      <c r="AA47" s="199">
        <f>SUMIFS(Conciliação!$Q:$Q,Conciliação!$E:$E,$B$47,Conciliação!$D:$D,AA$18)</f>
        <v>0</v>
      </c>
      <c r="AB47" s="199">
        <f>SUMIFS(Conciliação!$Q:$Q,Conciliação!$E:$E,$B$47,Conciliação!$D:$D,AB$18)</f>
        <v>0</v>
      </c>
      <c r="AC47" s="199">
        <f>SUMIFS(Conciliação!$Q:$Q,Conciliação!$E:$E,$B$47,Conciliação!$D:$D,AC$18)</f>
        <v>0</v>
      </c>
      <c r="AD47" s="199">
        <f>SUMIFS(Conciliação!$Q:$Q,Conciliação!$E:$E,$B$47,Conciliação!$D:$D,AD$18)</f>
        <v>0</v>
      </c>
      <c r="AE47" s="199">
        <f>SUMIFS(Conciliação!$Q:$Q,Conciliação!$E:$E,$B$47,Conciliação!$D:$D,AE$18)</f>
        <v>0</v>
      </c>
      <c r="AF47" s="199">
        <f>SUMIFS(Conciliação!$Q:$Q,Conciliação!$E:$E,$B$47,Conciliação!$D:$D,AF$18)</f>
        <v>0</v>
      </c>
    </row>
    <row r="48" spans="2:32" x14ac:dyDescent="0.3">
      <c r="C48" s="207"/>
      <c r="U48" s="199" t="s">
        <v>666</v>
      </c>
    </row>
    <row r="49" spans="2:32" x14ac:dyDescent="0.3">
      <c r="C49" s="214" t="str">
        <f>'Flx|Anualzz'!D51</f>
        <v>Ajustes de Caixa</v>
      </c>
      <c r="D49" s="215"/>
      <c r="E49" s="215"/>
      <c r="F49" s="215"/>
      <c r="G49" s="215"/>
      <c r="H49" s="215"/>
      <c r="I49" s="215"/>
      <c r="K49" s="242">
        <f>SUM(K50:K52)</f>
        <v>0</v>
      </c>
      <c r="L49" s="242">
        <f>SUM(L50:L52)</f>
        <v>0</v>
      </c>
      <c r="M49" s="242">
        <f>SUM(M50:M52)</f>
        <v>0</v>
      </c>
      <c r="O49" s="247" t="s">
        <v>642</v>
      </c>
      <c r="P49" s="237"/>
      <c r="Q49" s="238">
        <f>M49-K49</f>
        <v>0</v>
      </c>
      <c r="S49" s="250" t="s">
        <v>671</v>
      </c>
      <c r="U49" s="221">
        <f>SUM(U50:U52)</f>
        <v>0</v>
      </c>
      <c r="V49" s="221">
        <f t="shared" ref="V49:AF49" si="11">SUM(V50:V52)</f>
        <v>0</v>
      </c>
      <c r="W49" s="221">
        <f t="shared" si="11"/>
        <v>0</v>
      </c>
      <c r="X49" s="221">
        <f t="shared" si="11"/>
        <v>0</v>
      </c>
      <c r="Y49" s="221">
        <f t="shared" si="11"/>
        <v>0</v>
      </c>
      <c r="Z49" s="221">
        <f t="shared" si="11"/>
        <v>0</v>
      </c>
      <c r="AA49" s="221">
        <f t="shared" si="11"/>
        <v>0</v>
      </c>
      <c r="AB49" s="221">
        <f t="shared" si="11"/>
        <v>0</v>
      </c>
      <c r="AC49" s="221">
        <f t="shared" si="11"/>
        <v>0</v>
      </c>
      <c r="AD49" s="221">
        <f t="shared" si="11"/>
        <v>0</v>
      </c>
      <c r="AE49" s="221">
        <f t="shared" si="11"/>
        <v>0</v>
      </c>
      <c r="AF49" s="221">
        <f t="shared" si="11"/>
        <v>0</v>
      </c>
    </row>
    <row r="50" spans="2:32" x14ac:dyDescent="0.3">
      <c r="B50" s="216">
        <f>'PLANO DE CONTAS-R'!C45</f>
        <v>37</v>
      </c>
      <c r="C50" s="582" t="str">
        <f>'PLANO DE CONTAS-R'!D45</f>
        <v>Doc/Ted/Cheques devolvidos/Devoluções (Entrada)</v>
      </c>
      <c r="D50" s="328"/>
      <c r="E50" s="328"/>
      <c r="F50" s="328"/>
      <c r="G50" s="328"/>
      <c r="H50" s="328"/>
      <c r="I50" s="328"/>
      <c r="K50" s="329">
        <f>SUM(U50:AF50)</f>
        <v>0</v>
      </c>
      <c r="L50" s="329"/>
      <c r="M50" s="325"/>
      <c r="O50" s="326">
        <f>M50-K50</f>
        <v>0</v>
      </c>
      <c r="P50" s="327" t="str">
        <f>IF(M50="","",O50/M50)</f>
        <v/>
      </c>
      <c r="Q50" s="233" t="str">
        <f>IF(O50&gt;0,"Disponível",IF(O50=0,"Finalizado",IF(O50&lt;0,"Remanejar","")))</f>
        <v>Finalizado</v>
      </c>
      <c r="S50" s="335"/>
      <c r="U50" s="199">
        <f>SUMIFS(Conciliação!$Q:$Q,Conciliação!$E:$E,$B$50,Conciliação!$D:$D,U$18)</f>
        <v>0</v>
      </c>
      <c r="V50" s="199">
        <f>SUMIFS(Conciliação!$Q:$Q,Conciliação!$E:$E,$B$50,Conciliação!$D:$D,V$18)</f>
        <v>0</v>
      </c>
      <c r="W50" s="199">
        <f>SUMIFS(Conciliação!$Q:$Q,Conciliação!$E:$E,$B$50,Conciliação!$D:$D,W$18)</f>
        <v>0</v>
      </c>
      <c r="X50" s="199">
        <f>SUMIFS(Conciliação!$Q:$Q,Conciliação!$E:$E,$B$50,Conciliação!$D:$D,X$18)</f>
        <v>0</v>
      </c>
      <c r="Y50" s="199">
        <f>SUMIFS(Conciliação!$Q:$Q,Conciliação!$E:$E,$B$50,Conciliação!$D:$D,Y$18)</f>
        <v>0</v>
      </c>
      <c r="Z50" s="199">
        <f>SUMIFS(Conciliação!$Q:$Q,Conciliação!$E:$E,$B$50,Conciliação!$D:$D,Z$18)</f>
        <v>0</v>
      </c>
      <c r="AA50" s="199">
        <f>SUMIFS(Conciliação!$Q:$Q,Conciliação!$E:$E,$B$50,Conciliação!$D:$D,AA$18)</f>
        <v>0</v>
      </c>
      <c r="AB50" s="199">
        <f>SUMIFS(Conciliação!$Q:$Q,Conciliação!$E:$E,$B$50,Conciliação!$D:$D,AB$18)</f>
        <v>0</v>
      </c>
      <c r="AC50" s="199">
        <f>SUMIFS(Conciliação!$Q:$Q,Conciliação!$E:$E,$B$50,Conciliação!$D:$D,AC$18)</f>
        <v>0</v>
      </c>
      <c r="AD50" s="199">
        <f>SUMIFS(Conciliação!$Q:$Q,Conciliação!$E:$E,$B$50,Conciliação!$D:$D,AD$18)</f>
        <v>0</v>
      </c>
      <c r="AE50" s="199">
        <f>SUMIFS(Conciliação!$Q:$Q,Conciliação!$E:$E,$B$50,Conciliação!$D:$D,AE$18)</f>
        <v>0</v>
      </c>
      <c r="AF50" s="199">
        <f>SUMIFS(Conciliação!$Q:$Q,Conciliação!$E:$E,$B$50,Conciliação!$D:$D,AF$18)</f>
        <v>0</v>
      </c>
    </row>
    <row r="51" spans="2:32" x14ac:dyDescent="0.3">
      <c r="B51" s="216">
        <f>'PLANO DE CONTAS-R'!C46</f>
        <v>38</v>
      </c>
      <c r="C51" s="582" t="str">
        <f>'PLANO DE CONTAS-R'!D46</f>
        <v>Outros ajustes de caixa</v>
      </c>
      <c r="D51" s="328"/>
      <c r="E51" s="328"/>
      <c r="F51" s="328"/>
      <c r="G51" s="328"/>
      <c r="H51" s="328"/>
      <c r="I51" s="328"/>
      <c r="K51" s="329">
        <f>SUM(U51:AF51)</f>
        <v>0</v>
      </c>
      <c r="L51" s="329"/>
      <c r="M51" s="325"/>
      <c r="O51" s="326">
        <f>M51-K51</f>
        <v>0</v>
      </c>
      <c r="P51" s="327" t="str">
        <f>IF(M51="","",O51/M51)</f>
        <v/>
      </c>
      <c r="Q51" s="233" t="str">
        <f>IF(O51&gt;0,"Disponível",IF(O51=0,"Finalizado",IF(O51&lt;0,"Remanejar","")))</f>
        <v>Finalizado</v>
      </c>
      <c r="S51" s="335"/>
      <c r="U51" s="199">
        <f>SUMIFS(Conciliação!$Q:$Q,Conciliação!$E:$E,$B$51,Conciliação!$D:$D,U$18)</f>
        <v>0</v>
      </c>
      <c r="V51" s="199">
        <f>SUMIFS(Conciliação!$Q:$Q,Conciliação!$E:$E,$B$51,Conciliação!$D:$D,V$18)</f>
        <v>0</v>
      </c>
      <c r="W51" s="199">
        <f>SUMIFS(Conciliação!$Q:$Q,Conciliação!$E:$E,$B$51,Conciliação!$D:$D,W$18)</f>
        <v>0</v>
      </c>
      <c r="X51" s="199">
        <f>SUMIFS(Conciliação!$Q:$Q,Conciliação!$E:$E,$B$51,Conciliação!$D:$D,X$18)</f>
        <v>0</v>
      </c>
      <c r="Y51" s="199">
        <f>SUMIFS(Conciliação!$Q:$Q,Conciliação!$E:$E,$B$51,Conciliação!$D:$D,Y$18)</f>
        <v>0</v>
      </c>
      <c r="Z51" s="199">
        <f>SUMIFS(Conciliação!$Q:$Q,Conciliação!$E:$E,$B$51,Conciliação!$D:$D,Z$18)</f>
        <v>0</v>
      </c>
      <c r="AA51" s="199">
        <f>SUMIFS(Conciliação!$Q:$Q,Conciliação!$E:$E,$B$51,Conciliação!$D:$D,AA$18)</f>
        <v>0</v>
      </c>
      <c r="AB51" s="199">
        <f>SUMIFS(Conciliação!$Q:$Q,Conciliação!$E:$E,$B$51,Conciliação!$D:$D,AB$18)</f>
        <v>0</v>
      </c>
      <c r="AC51" s="199">
        <f>SUMIFS(Conciliação!$Q:$Q,Conciliação!$E:$E,$B$51,Conciliação!$D:$D,AC$18)</f>
        <v>0</v>
      </c>
      <c r="AD51" s="199">
        <f>SUMIFS(Conciliação!$Q:$Q,Conciliação!$E:$E,$B$51,Conciliação!$D:$D,AD$18)</f>
        <v>0</v>
      </c>
      <c r="AE51" s="199">
        <f>SUMIFS(Conciliação!$Q:$Q,Conciliação!$E:$E,$B$51,Conciliação!$D:$D,AE$18)</f>
        <v>0</v>
      </c>
      <c r="AF51" s="199">
        <f>SUMIFS(Conciliação!$Q:$Q,Conciliação!$E:$E,$B$51,Conciliação!$D:$D,AF$18)</f>
        <v>0</v>
      </c>
    </row>
    <row r="52" spans="2:32" x14ac:dyDescent="0.3">
      <c r="B52" s="216">
        <f>'PLANO DE CONTAS-R'!C47</f>
        <v>39</v>
      </c>
      <c r="C52" s="582" t="str">
        <f>'PLANO DE CONTAS-R'!D47</f>
        <v>Outros ajustes de caixa</v>
      </c>
      <c r="D52" s="328"/>
      <c r="E52" s="328"/>
      <c r="F52" s="328"/>
      <c r="G52" s="328"/>
      <c r="H52" s="328"/>
      <c r="I52" s="328"/>
      <c r="K52" s="329">
        <f>SUM(U52:AF52)</f>
        <v>0</v>
      </c>
      <c r="L52" s="329"/>
      <c r="M52" s="325"/>
      <c r="O52" s="326">
        <f>M52-K52</f>
        <v>0</v>
      </c>
      <c r="P52" s="327" t="str">
        <f>IF(M52="","",O52/M52)</f>
        <v/>
      </c>
      <c r="Q52" s="233" t="str">
        <f>IF(O52&gt;0,"Disponível",IF(O52=0,"Finalizado",IF(O52&lt;0,"Remanejar","")))</f>
        <v>Finalizado</v>
      </c>
      <c r="S52" s="335"/>
      <c r="U52" s="199">
        <f>SUMIFS(Conciliação!$Q:$Q,Conciliação!$E:$E,$B$52,Conciliação!$D:$D,U$18)</f>
        <v>0</v>
      </c>
      <c r="V52" s="199">
        <f>SUMIFS(Conciliação!$Q:$Q,Conciliação!$E:$E,$B$52,Conciliação!$D:$D,V$18)</f>
        <v>0</v>
      </c>
      <c r="W52" s="199">
        <f>SUMIFS(Conciliação!$Q:$Q,Conciliação!$E:$E,$B$52,Conciliação!$D:$D,W$18)</f>
        <v>0</v>
      </c>
      <c r="X52" s="199">
        <f>SUMIFS(Conciliação!$Q:$Q,Conciliação!$E:$E,$B$52,Conciliação!$D:$D,X$18)</f>
        <v>0</v>
      </c>
      <c r="Y52" s="199">
        <f>SUMIFS(Conciliação!$Q:$Q,Conciliação!$E:$E,$B$52,Conciliação!$D:$D,Y$18)</f>
        <v>0</v>
      </c>
      <c r="Z52" s="199">
        <f>SUMIFS(Conciliação!$Q:$Q,Conciliação!$E:$E,$B$52,Conciliação!$D:$D,Z$18)</f>
        <v>0</v>
      </c>
      <c r="AA52" s="199">
        <f>SUMIFS(Conciliação!$Q:$Q,Conciliação!$E:$E,$B$52,Conciliação!$D:$D,AA$18)</f>
        <v>0</v>
      </c>
      <c r="AB52" s="199">
        <f>SUMIFS(Conciliação!$Q:$Q,Conciliação!$E:$E,$B$52,Conciliação!$D:$D,AB$18)</f>
        <v>0</v>
      </c>
      <c r="AC52" s="199">
        <f>SUMIFS(Conciliação!$Q:$Q,Conciliação!$E:$E,$B$52,Conciliação!$D:$D,AC$18)</f>
        <v>0</v>
      </c>
      <c r="AD52" s="199">
        <f>SUMIFS(Conciliação!$Q:$Q,Conciliação!$E:$E,$B$52,Conciliação!$D:$D,AD$18)</f>
        <v>0</v>
      </c>
      <c r="AE52" s="199">
        <f>SUMIFS(Conciliação!$Q:$Q,Conciliação!$E:$E,$B$52,Conciliação!$D:$D,AE$18)</f>
        <v>0</v>
      </c>
      <c r="AF52" s="199">
        <f>SUMIFS(Conciliação!$Q:$Q,Conciliação!$E:$E,$B$52,Conciliação!$D:$D,AF$18)</f>
        <v>0</v>
      </c>
    </row>
    <row r="53" spans="2:32" x14ac:dyDescent="0.3">
      <c r="C53" s="584"/>
    </row>
    <row r="54" spans="2:32" x14ac:dyDescent="0.3">
      <c r="C54" s="207"/>
    </row>
    <row r="55" spans="2:32" x14ac:dyDescent="0.3">
      <c r="C55" s="207"/>
    </row>
    <row r="56" spans="2:32" ht="46.2" x14ac:dyDescent="0.3">
      <c r="C56" s="207"/>
      <c r="D56" s="1381" t="s">
        <v>794</v>
      </c>
      <c r="E56" s="1382"/>
      <c r="F56" s="1382"/>
      <c r="G56" s="1382"/>
      <c r="H56" s="1383"/>
      <c r="K56" s="1385" t="s">
        <v>8</v>
      </c>
      <c r="L56" s="1386"/>
      <c r="M56" s="1387"/>
      <c r="N56" s="567"/>
      <c r="O56" s="1385" t="s">
        <v>7</v>
      </c>
      <c r="P56" s="1386"/>
      <c r="Q56" s="1387"/>
      <c r="S56" s="1326" t="s">
        <v>793</v>
      </c>
      <c r="T56" s="1327"/>
      <c r="U56" s="1328"/>
    </row>
    <row r="57" spans="2:32" x14ac:dyDescent="0.3">
      <c r="C57" s="207"/>
    </row>
    <row r="58" spans="2:32" ht="21" x14ac:dyDescent="0.4">
      <c r="C58" s="207"/>
      <c r="H58" s="211" t="s">
        <v>792</v>
      </c>
      <c r="K58" s="1318"/>
      <c r="L58" s="1319"/>
      <c r="M58" s="1320"/>
      <c r="O58" s="1321">
        <f>K99+K137+K195-K325+Q86</f>
        <v>0</v>
      </c>
      <c r="P58" s="1322"/>
      <c r="S58" s="1323">
        <f>K58-O58</f>
        <v>0</v>
      </c>
      <c r="T58" s="1324"/>
      <c r="U58" s="1325"/>
    </row>
    <row r="59" spans="2:32" ht="15" thickBot="1" x14ac:dyDescent="0.35">
      <c r="C59" s="207"/>
      <c r="K59" s="1401"/>
      <c r="L59" s="1401"/>
      <c r="M59" s="1401"/>
    </row>
    <row r="60" spans="2:32" ht="16.8" thickTop="1" thickBot="1" x14ac:dyDescent="0.35">
      <c r="C60" s="207"/>
      <c r="I60" s="1357"/>
      <c r="J60" s="1358"/>
      <c r="K60" s="1358"/>
      <c r="L60" s="1358"/>
      <c r="M60" s="1359"/>
    </row>
    <row r="61" spans="2:32" ht="15.6" thickTop="1" thickBot="1" x14ac:dyDescent="0.35">
      <c r="C61" s="207"/>
      <c r="K61" s="1"/>
      <c r="L61" s="1"/>
    </row>
    <row r="62" spans="2:32" ht="18.600000000000001" thickBot="1" x14ac:dyDescent="0.4">
      <c r="C62" s="207"/>
      <c r="H62" s="1402" t="s">
        <v>803</v>
      </c>
      <c r="I62" s="1403"/>
      <c r="J62" s="1403"/>
      <c r="K62" s="1403"/>
      <c r="L62" s="878"/>
      <c r="M62" s="587" t="s">
        <v>802</v>
      </c>
      <c r="O62" s="588" t="s">
        <v>804</v>
      </c>
      <c r="S62" s="617"/>
    </row>
    <row r="63" spans="2:32" ht="24" thickBot="1" x14ac:dyDescent="0.45">
      <c r="C63" s="207"/>
      <c r="H63" s="1171" t="s">
        <v>795</v>
      </c>
      <c r="I63" s="1171"/>
      <c r="J63" s="1171"/>
      <c r="K63" s="1176"/>
      <c r="L63" s="1176"/>
      <c r="M63" s="1177" t="e">
        <f>M12/K58</f>
        <v>#DIV/0!</v>
      </c>
      <c r="O63" s="586" t="e">
        <f>100%-M63</f>
        <v>#DIV/0!</v>
      </c>
      <c r="S63" s="618"/>
    </row>
    <row r="64" spans="2:32" ht="23.4" x14ac:dyDescent="0.4">
      <c r="C64" s="207"/>
      <c r="H64" s="1171"/>
      <c r="I64" s="1171"/>
      <c r="J64" s="1171"/>
      <c r="K64" s="1176"/>
      <c r="L64" s="1176"/>
      <c r="M64" s="1178"/>
    </row>
    <row r="65" spans="3:20" ht="23.4" x14ac:dyDescent="0.4">
      <c r="C65" s="207"/>
      <c r="H65" s="1171" t="s">
        <v>796</v>
      </c>
      <c r="I65" s="1171"/>
      <c r="J65" s="1171"/>
      <c r="K65" s="1176"/>
      <c r="L65" s="1176"/>
      <c r="M65" s="1177" t="e">
        <f>M82/K58</f>
        <v>#DIV/0!</v>
      </c>
      <c r="O65" s="586" t="e">
        <f>100%-M65</f>
        <v>#DIV/0!</v>
      </c>
    </row>
    <row r="66" spans="3:20" ht="18.600000000000001" thickBot="1" x14ac:dyDescent="0.4">
      <c r="C66" s="207"/>
      <c r="H66" s="225"/>
      <c r="I66" s="225"/>
      <c r="J66" s="225"/>
      <c r="K66" s="568"/>
      <c r="L66" s="568"/>
    </row>
    <row r="67" spans="3:20" ht="31.8" thickTop="1" x14ac:dyDescent="0.35">
      <c r="C67" s="897"/>
      <c r="D67" s="1409" t="s">
        <v>737</v>
      </c>
      <c r="E67" s="1410"/>
      <c r="F67" s="1410"/>
      <c r="G67" s="1410"/>
      <c r="H67" s="1411"/>
      <c r="I67" s="898"/>
      <c r="J67" s="225"/>
      <c r="K67" s="568"/>
      <c r="L67" s="568"/>
    </row>
    <row r="68" spans="3:20" ht="18" x14ac:dyDescent="0.35">
      <c r="C68" s="899"/>
      <c r="D68" s="225" t="s">
        <v>1023</v>
      </c>
      <c r="E68" s="225"/>
      <c r="F68" s="225"/>
      <c r="G68" s="225"/>
      <c r="H68" s="225"/>
      <c r="I68" s="900"/>
      <c r="J68" s="225"/>
      <c r="K68" s="568"/>
      <c r="L68" s="568"/>
    </row>
    <row r="69" spans="3:20" ht="18" x14ac:dyDescent="0.35">
      <c r="C69" s="899"/>
      <c r="D69" s="1412" t="s">
        <v>679</v>
      </c>
      <c r="E69" s="1412"/>
      <c r="F69" s="1412"/>
      <c r="G69" s="1412"/>
      <c r="H69" s="1412"/>
      <c r="I69" s="900"/>
      <c r="J69" s="225"/>
      <c r="K69" s="568"/>
      <c r="L69" s="568"/>
    </row>
    <row r="70" spans="3:20" ht="18" x14ac:dyDescent="0.35">
      <c r="C70" s="899" t="s">
        <v>753</v>
      </c>
      <c r="D70" s="225" t="s">
        <v>1022</v>
      </c>
      <c r="E70" s="225"/>
      <c r="F70" s="225"/>
      <c r="G70" s="1407">
        <f>'Fluxo|Futuro'!H8</f>
        <v>277944.21999999997</v>
      </c>
      <c r="H70" s="1407"/>
      <c r="I70" s="900"/>
      <c r="J70" s="225"/>
      <c r="K70" s="568"/>
      <c r="L70" s="568"/>
    </row>
    <row r="71" spans="3:20" ht="18" x14ac:dyDescent="0.35">
      <c r="C71" s="899" t="s">
        <v>754</v>
      </c>
      <c r="D71" s="1412" t="s">
        <v>680</v>
      </c>
      <c r="E71" s="1412"/>
      <c r="F71" s="1412"/>
      <c r="G71" s="1412"/>
      <c r="H71" s="1412"/>
      <c r="I71" s="900"/>
      <c r="J71" s="225"/>
      <c r="K71" s="568"/>
      <c r="L71" s="568"/>
    </row>
    <row r="72" spans="3:20" ht="18" x14ac:dyDescent="0.35">
      <c r="C72" s="899"/>
      <c r="D72" s="225" t="s">
        <v>1241</v>
      </c>
      <c r="E72" s="225"/>
      <c r="F72" s="225"/>
      <c r="G72" s="1407">
        <f>L99</f>
        <v>0</v>
      </c>
      <c r="H72" s="1407"/>
      <c r="I72" s="901">
        <f>G72/$G$70</f>
        <v>0</v>
      </c>
      <c r="J72" s="225"/>
      <c r="K72" s="568"/>
      <c r="L72" s="568"/>
    </row>
    <row r="73" spans="3:20" ht="18" x14ac:dyDescent="0.35">
      <c r="C73" s="899"/>
      <c r="D73" s="225" t="s">
        <v>1242</v>
      </c>
      <c r="E73" s="225"/>
      <c r="F73" s="225"/>
      <c r="G73" s="1407">
        <f>L137</f>
        <v>0</v>
      </c>
      <c r="H73" s="1407"/>
      <c r="I73" s="901">
        <f>G73/$G$70</f>
        <v>0</v>
      </c>
      <c r="J73" s="225"/>
      <c r="K73" s="568"/>
      <c r="L73" s="568"/>
    </row>
    <row r="74" spans="3:20" ht="18" x14ac:dyDescent="0.35">
      <c r="C74" s="899"/>
      <c r="D74" s="225" t="s">
        <v>4</v>
      </c>
      <c r="E74" s="225"/>
      <c r="F74" s="225"/>
      <c r="G74" s="1407">
        <f>L195</f>
        <v>0</v>
      </c>
      <c r="H74" s="1407"/>
      <c r="I74" s="901">
        <f>G74/$G$70</f>
        <v>0</v>
      </c>
      <c r="K74" s="240"/>
      <c r="L74" s="240"/>
    </row>
    <row r="75" spans="3:20" ht="5.25" customHeight="1" x14ac:dyDescent="0.35">
      <c r="C75" s="899"/>
      <c r="D75" s="225"/>
      <c r="E75" s="225"/>
      <c r="F75" s="225"/>
      <c r="G75" s="225"/>
      <c r="H75" s="225"/>
      <c r="I75" s="900"/>
      <c r="K75" s="240"/>
      <c r="L75" s="240"/>
    </row>
    <row r="76" spans="3:20" ht="18" x14ac:dyDescent="0.35">
      <c r="C76" s="899" t="s">
        <v>758</v>
      </c>
      <c r="D76" s="902" t="s">
        <v>636</v>
      </c>
      <c r="E76" s="902"/>
      <c r="F76" s="902"/>
      <c r="G76" s="1408">
        <f>G70-G72-G73-G74</f>
        <v>277944.21999999997</v>
      </c>
      <c r="H76" s="1408"/>
      <c r="I76" s="900"/>
      <c r="K76" s="240"/>
      <c r="L76" s="240"/>
    </row>
    <row r="77" spans="3:20" ht="18.600000000000001" thickBot="1" x14ac:dyDescent="0.4">
      <c r="C77" s="903"/>
      <c r="D77" s="904"/>
      <c r="E77" s="904"/>
      <c r="F77" s="904"/>
      <c r="G77" s="904"/>
      <c r="H77" s="904"/>
      <c r="I77" s="905"/>
      <c r="K77" s="240"/>
      <c r="L77" s="240"/>
    </row>
    <row r="78" spans="3:20" ht="15" thickTop="1" x14ac:dyDescent="0.3">
      <c r="C78" s="207"/>
      <c r="K78" s="240"/>
      <c r="L78" s="240"/>
    </row>
    <row r="79" spans="3:20" ht="28.8" x14ac:dyDescent="0.55000000000000004">
      <c r="C79" s="1405" t="s">
        <v>673</v>
      </c>
      <c r="D79" s="1405"/>
      <c r="E79" s="1405"/>
      <c r="F79" s="1405"/>
      <c r="G79" s="1405"/>
      <c r="H79" s="1405"/>
      <c r="I79" s="1405"/>
      <c r="K79" s="1384">
        <f>C93+C131+C182</f>
        <v>0</v>
      </c>
      <c r="L79" s="1384"/>
      <c r="M79" s="1384"/>
      <c r="N79" s="226"/>
      <c r="O79" s="244"/>
      <c r="P79" s="232"/>
      <c r="Q79" s="232"/>
      <c r="R79" s="232"/>
      <c r="S79" s="232"/>
      <c r="T79" s="232"/>
    </row>
    <row r="81" spans="2:32" ht="51.75" customHeight="1" thickBot="1" x14ac:dyDescent="0.35">
      <c r="C81" s="1295" t="s">
        <v>767</v>
      </c>
      <c r="D81" s="1295"/>
      <c r="E81" s="1295"/>
      <c r="F81" s="1295"/>
      <c r="G81" s="1295"/>
      <c r="H81" s="1295"/>
      <c r="I81" s="1295"/>
      <c r="M81" s="1317" t="s">
        <v>1019</v>
      </c>
      <c r="N81" s="1317"/>
      <c r="O81" s="1317"/>
      <c r="P81" s="1317"/>
      <c r="Q81" s="1317"/>
      <c r="R81" s="1317"/>
      <c r="S81" s="1317"/>
    </row>
    <row r="82" spans="2:32" ht="15" thickTop="1" x14ac:dyDescent="0.3">
      <c r="C82" s="1299">
        <f>K79</f>
        <v>0</v>
      </c>
      <c r="D82" s="1300"/>
      <c r="E82" s="1300"/>
      <c r="F82" s="1300"/>
      <c r="G82" s="1300"/>
      <c r="H82" s="1300"/>
      <c r="I82" s="1301"/>
      <c r="M82" s="1299">
        <f>C82-K325</f>
        <v>0</v>
      </c>
      <c r="N82" s="1300"/>
      <c r="O82" s="1300"/>
      <c r="P82" s="1300"/>
      <c r="Q82" s="1300"/>
      <c r="R82" s="1300"/>
      <c r="S82" s="1301"/>
    </row>
    <row r="83" spans="2:32" x14ac:dyDescent="0.3">
      <c r="C83" s="1302"/>
      <c r="D83" s="1303"/>
      <c r="E83" s="1303"/>
      <c r="F83" s="1303"/>
      <c r="G83" s="1303"/>
      <c r="H83" s="1303"/>
      <c r="I83" s="1304"/>
      <c r="M83" s="1302"/>
      <c r="N83" s="1303"/>
      <c r="O83" s="1303"/>
      <c r="P83" s="1303"/>
      <c r="Q83" s="1303"/>
      <c r="R83" s="1303"/>
      <c r="S83" s="1304"/>
    </row>
    <row r="84" spans="2:32" ht="36.75" customHeight="1" thickBot="1" x14ac:dyDescent="0.35">
      <c r="C84" s="1305"/>
      <c r="D84" s="1306"/>
      <c r="E84" s="1306"/>
      <c r="F84" s="1306"/>
      <c r="G84" s="1306"/>
      <c r="H84" s="1306"/>
      <c r="I84" s="1307"/>
      <c r="M84" s="1305"/>
      <c r="N84" s="1306"/>
      <c r="O84" s="1306"/>
      <c r="P84" s="1306"/>
      <c r="Q84" s="1306"/>
      <c r="R84" s="1306"/>
      <c r="S84" s="1307"/>
    </row>
    <row r="85" spans="2:32" ht="15" thickTop="1" x14ac:dyDescent="0.3"/>
    <row r="86" spans="2:32" ht="31.2" x14ac:dyDescent="0.3">
      <c r="M86" s="889" t="s">
        <v>753</v>
      </c>
      <c r="N86" s="890"/>
      <c r="O86" s="889" t="s">
        <v>863</v>
      </c>
      <c r="P86" s="891"/>
      <c r="Q86" s="1406">
        <f>K350</f>
        <v>0</v>
      </c>
      <c r="R86" s="1406"/>
      <c r="S86" s="1406"/>
    </row>
    <row r="87" spans="2:32" ht="15" thickBot="1" x14ac:dyDescent="0.35">
      <c r="U87" s="455" t="s">
        <v>791</v>
      </c>
    </row>
    <row r="88" spans="2:32" ht="31.8" thickTop="1" x14ac:dyDescent="0.3">
      <c r="B88" s="338"/>
      <c r="C88" s="1404" t="s">
        <v>669</v>
      </c>
      <c r="D88" s="1404"/>
      <c r="E88" s="1404"/>
      <c r="F88" s="1404"/>
      <c r="G88" s="1404"/>
      <c r="H88" s="1404"/>
      <c r="I88" s="1404"/>
      <c r="M88" s="1299">
        <f>M82+Q86</f>
        <v>0</v>
      </c>
      <c r="N88" s="1300"/>
      <c r="O88" s="1300"/>
      <c r="P88" s="1300"/>
      <c r="Q88" s="1300"/>
      <c r="R88" s="1300"/>
      <c r="S88" s="1301"/>
      <c r="T88" s="248"/>
      <c r="U88" s="893">
        <f>M88-'Relatório Gerencial|2017 (C)'!I207</f>
        <v>0</v>
      </c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2:32" ht="18" x14ac:dyDescent="0.3">
      <c r="C89" s="150"/>
      <c r="D89" s="150"/>
      <c r="E89" s="150"/>
      <c r="F89" s="150"/>
      <c r="G89" s="150"/>
      <c r="H89" s="150"/>
      <c r="I89" s="150"/>
      <c r="M89" s="1302"/>
      <c r="N89" s="1303"/>
      <c r="O89" s="1303"/>
      <c r="P89" s="1303"/>
      <c r="Q89" s="1303"/>
      <c r="R89" s="1303"/>
      <c r="S89" s="1304"/>
      <c r="T89" s="2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2:32" ht="18.600000000000001" thickBot="1" x14ac:dyDescent="0.35">
      <c r="C90" s="150"/>
      <c r="D90" s="150"/>
      <c r="E90" s="150"/>
      <c r="F90" s="150"/>
      <c r="G90" s="150"/>
      <c r="H90" s="150"/>
      <c r="I90" s="150"/>
      <c r="M90" s="1305"/>
      <c r="N90" s="1306"/>
      <c r="O90" s="1306"/>
      <c r="P90" s="1306"/>
      <c r="Q90" s="1306"/>
      <c r="R90" s="1306"/>
      <c r="S90" s="1307"/>
      <c r="T90" s="2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2:32" ht="61.8" thickTop="1" x14ac:dyDescent="0.3">
      <c r="C91" s="150"/>
      <c r="D91" s="150"/>
      <c r="E91" s="150"/>
      <c r="F91" s="150"/>
      <c r="G91" s="150"/>
      <c r="H91" s="150"/>
      <c r="I91" s="150"/>
      <c r="M91" s="879"/>
      <c r="N91" s="879"/>
      <c r="O91" s="879"/>
      <c r="P91" s="879"/>
      <c r="Q91" s="879"/>
      <c r="R91" s="879"/>
      <c r="S91" s="879"/>
      <c r="T91" s="2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2:32" ht="34.200000000000003" thickBot="1" x14ac:dyDescent="0.35">
      <c r="C92" s="1365" t="s">
        <v>634</v>
      </c>
      <c r="D92" s="1365"/>
      <c r="E92" s="1365"/>
      <c r="F92" s="1365"/>
      <c r="G92" s="1365"/>
      <c r="H92" s="1365"/>
      <c r="I92" s="1365"/>
      <c r="K92" s="1341" t="s">
        <v>1018</v>
      </c>
      <c r="L92" s="1341"/>
      <c r="M92" s="1341"/>
      <c r="O92" s="1391">
        <f>M99-K99-L99</f>
        <v>0</v>
      </c>
      <c r="P92" s="1392"/>
      <c r="Q92" s="1393"/>
      <c r="R92" s="248"/>
      <c r="S92" s="248"/>
      <c r="T92" s="248"/>
      <c r="U92" s="1296" t="s">
        <v>641</v>
      </c>
      <c r="V92" s="1296"/>
      <c r="W92" s="1296"/>
      <c r="X92" s="1296"/>
      <c r="Y92" s="1296"/>
      <c r="Z92" s="1296"/>
      <c r="AA92" s="1296"/>
      <c r="AB92" s="1296"/>
      <c r="AC92" s="1296"/>
      <c r="AD92" s="1296"/>
      <c r="AE92" s="1296"/>
      <c r="AF92" s="1296"/>
    </row>
    <row r="93" spans="2:32" ht="15" thickTop="1" x14ac:dyDescent="0.3">
      <c r="C93" s="1299">
        <f>K99</f>
        <v>0</v>
      </c>
      <c r="D93" s="1300"/>
      <c r="E93" s="1300"/>
      <c r="F93" s="1300"/>
      <c r="G93" s="1300"/>
      <c r="H93" s="1300"/>
      <c r="I93" s="1301"/>
      <c r="K93" s="241"/>
      <c r="L93" s="241"/>
      <c r="N93" s="49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</row>
    <row r="94" spans="2:32" ht="25.5" customHeight="1" x14ac:dyDescent="0.3">
      <c r="C94" s="1302"/>
      <c r="D94" s="1303"/>
      <c r="E94" s="1303"/>
      <c r="F94" s="1303"/>
      <c r="G94" s="1303"/>
      <c r="H94" s="1303"/>
      <c r="I94" s="1304"/>
      <c r="J94" s="150"/>
      <c r="K94" s="1334">
        <f>K18</f>
        <v>2022</v>
      </c>
      <c r="L94" s="1335"/>
      <c r="M94" s="1336"/>
      <c r="N94" s="227"/>
      <c r="O94" s="1331" t="s">
        <v>643</v>
      </c>
      <c r="P94" s="1331"/>
      <c r="Q94" s="1331"/>
      <c r="R94" s="229"/>
      <c r="S94" s="236"/>
      <c r="T94" s="229"/>
      <c r="U94" s="218" t="s">
        <v>240</v>
      </c>
      <c r="V94" s="218" t="s">
        <v>576</v>
      </c>
      <c r="W94" s="218" t="s">
        <v>588</v>
      </c>
      <c r="X94" s="218" t="s">
        <v>589</v>
      </c>
      <c r="Y94" s="218" t="s">
        <v>590</v>
      </c>
      <c r="Z94" s="218" t="s">
        <v>591</v>
      </c>
      <c r="AA94" s="218" t="s">
        <v>592</v>
      </c>
      <c r="AB94" s="218" t="s">
        <v>593</v>
      </c>
      <c r="AC94" s="218" t="s">
        <v>594</v>
      </c>
      <c r="AD94" s="218" t="s">
        <v>595</v>
      </c>
      <c r="AE94" s="218" t="s">
        <v>596</v>
      </c>
      <c r="AF94" s="218" t="s">
        <v>597</v>
      </c>
    </row>
    <row r="95" spans="2:32" ht="25.5" customHeight="1" thickBot="1" x14ac:dyDescent="0.35">
      <c r="C95" s="1305"/>
      <c r="D95" s="1306"/>
      <c r="E95" s="1306"/>
      <c r="F95" s="1306"/>
      <c r="G95" s="1306"/>
      <c r="H95" s="1306"/>
      <c r="I95" s="1307"/>
      <c r="J95" s="150"/>
      <c r="K95" s="263" t="s">
        <v>634</v>
      </c>
      <c r="L95" s="881" t="s">
        <v>1017</v>
      </c>
      <c r="M95" s="264" t="s">
        <v>635</v>
      </c>
      <c r="O95" s="246" t="s">
        <v>636</v>
      </c>
      <c r="P95" s="235" t="s">
        <v>637</v>
      </c>
      <c r="Q95" s="235" t="s">
        <v>638</v>
      </c>
      <c r="U95" s="384">
        <f>U99</f>
        <v>0</v>
      </c>
      <c r="V95" s="384">
        <f t="shared" ref="V95:AF95" si="12">V99</f>
        <v>0</v>
      </c>
      <c r="W95" s="384">
        <f t="shared" si="12"/>
        <v>0</v>
      </c>
      <c r="X95" s="384">
        <f t="shared" si="12"/>
        <v>0</v>
      </c>
      <c r="Y95" s="384">
        <f t="shared" si="12"/>
        <v>0</v>
      </c>
      <c r="Z95" s="384">
        <f t="shared" si="12"/>
        <v>0</v>
      </c>
      <c r="AA95" s="384">
        <f t="shared" si="12"/>
        <v>0</v>
      </c>
      <c r="AB95" s="384">
        <f t="shared" si="12"/>
        <v>0</v>
      </c>
      <c r="AC95" s="384">
        <f t="shared" si="12"/>
        <v>0</v>
      </c>
      <c r="AD95" s="384">
        <f t="shared" si="12"/>
        <v>0</v>
      </c>
      <c r="AE95" s="384">
        <f t="shared" si="12"/>
        <v>0</v>
      </c>
      <c r="AF95" s="384">
        <f t="shared" si="12"/>
        <v>0</v>
      </c>
    </row>
    <row r="96" spans="2:32" ht="13.5" customHeight="1" thickTop="1" x14ac:dyDescent="0.3">
      <c r="C96" s="150"/>
      <c r="D96" s="150"/>
      <c r="E96" s="150"/>
      <c r="F96" s="150"/>
      <c r="G96" s="150"/>
      <c r="H96" s="1394" t="s">
        <v>823</v>
      </c>
      <c r="I96" s="150"/>
      <c r="J96" s="150"/>
      <c r="K96" s="1355" t="e">
        <f>K99/M99</f>
        <v>#DIV/0!</v>
      </c>
      <c r="L96" s="1355"/>
      <c r="M96" s="1355"/>
    </row>
    <row r="97" spans="2:32" ht="31.5" customHeight="1" x14ac:dyDescent="0.3">
      <c r="C97" s="150"/>
      <c r="D97" s="150"/>
      <c r="E97" s="1337" t="s">
        <v>1025</v>
      </c>
      <c r="F97" s="1337"/>
      <c r="G97" s="1337"/>
      <c r="H97" s="1395"/>
      <c r="I97" s="150"/>
      <c r="J97" s="150"/>
      <c r="K97" s="1356"/>
      <c r="L97" s="1356"/>
      <c r="M97" s="1356"/>
      <c r="O97" s="1388"/>
      <c r="P97" s="1388"/>
      <c r="Q97" s="1388"/>
      <c r="S97" s="906"/>
    </row>
    <row r="98" spans="2:32" ht="24" customHeight="1" x14ac:dyDescent="0.3">
      <c r="C98" s="150"/>
      <c r="D98" s="150"/>
      <c r="E98" s="1329" t="s">
        <v>1024</v>
      </c>
      <c r="F98" s="1329"/>
      <c r="G98" s="1329"/>
      <c r="H98" s="150" t="s">
        <v>266</v>
      </c>
      <c r="I98" s="150"/>
      <c r="J98" s="150"/>
      <c r="K98" s="1330">
        <f>M99/Painel!N11</f>
        <v>0</v>
      </c>
      <c r="L98" s="1330"/>
      <c r="M98" s="1330"/>
      <c r="S98" s="250" t="s">
        <v>644</v>
      </c>
    </row>
    <row r="99" spans="2:32" ht="21" x14ac:dyDescent="0.3">
      <c r="B99" s="338"/>
      <c r="C99" s="1332" t="str">
        <f>'PLANO DE CONTAS-D'!D46</f>
        <v>Projeto Interno Permanente I</v>
      </c>
      <c r="D99" s="1332"/>
      <c r="E99" s="1332"/>
      <c r="F99" s="1332"/>
      <c r="G99" s="1332"/>
      <c r="H99" s="1332"/>
      <c r="I99" s="1332"/>
      <c r="K99" s="376">
        <f>K101+K107</f>
        <v>0</v>
      </c>
      <c r="L99" s="883">
        <f>L101+L107</f>
        <v>0</v>
      </c>
      <c r="M99" s="377">
        <f>M101+M107</f>
        <v>0</v>
      </c>
      <c r="N99" s="228"/>
      <c r="O99" s="331" t="s">
        <v>639</v>
      </c>
      <c r="P99" s="1297">
        <f>M99-K99</f>
        <v>0</v>
      </c>
      <c r="Q99" s="1298"/>
      <c r="R99" s="249"/>
      <c r="S99" s="337" t="s">
        <v>395</v>
      </c>
      <c r="T99" s="249"/>
      <c r="U99" s="336">
        <f>U101+U107</f>
        <v>0</v>
      </c>
      <c r="V99" s="336">
        <f t="shared" ref="V99:AF99" si="13">V101+V107</f>
        <v>0</v>
      </c>
      <c r="W99" s="336">
        <f t="shared" si="13"/>
        <v>0</v>
      </c>
      <c r="X99" s="336">
        <f t="shared" si="13"/>
        <v>0</v>
      </c>
      <c r="Y99" s="336">
        <f t="shared" si="13"/>
        <v>0</v>
      </c>
      <c r="Z99" s="336">
        <f t="shared" si="13"/>
        <v>0</v>
      </c>
      <c r="AA99" s="336">
        <f t="shared" si="13"/>
        <v>0</v>
      </c>
      <c r="AB99" s="336">
        <f t="shared" si="13"/>
        <v>0</v>
      </c>
      <c r="AC99" s="336">
        <f t="shared" si="13"/>
        <v>0</v>
      </c>
      <c r="AD99" s="336">
        <f t="shared" si="13"/>
        <v>0</v>
      </c>
      <c r="AE99" s="336">
        <f t="shared" si="13"/>
        <v>0</v>
      </c>
      <c r="AF99" s="336">
        <f t="shared" si="13"/>
        <v>0</v>
      </c>
    </row>
    <row r="100" spans="2:32" ht="15.6" x14ac:dyDescent="0.3">
      <c r="C100" s="25"/>
      <c r="K100" s="241"/>
      <c r="L100" s="241"/>
      <c r="N100" s="49"/>
      <c r="U100" s="217"/>
      <c r="V100" s="217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</row>
    <row r="101" spans="2:32" x14ac:dyDescent="0.3">
      <c r="C101" s="1333" t="str">
        <f>'PLANO DE CONTAS-D'!D48</f>
        <v>ENSINO</v>
      </c>
      <c r="D101" s="1333"/>
      <c r="E101" s="1333"/>
      <c r="F101" s="1333"/>
      <c r="G101" s="1333"/>
      <c r="H101" s="1333"/>
      <c r="I101" s="1333"/>
      <c r="K101" s="242">
        <f>SUM(K102:K105)</f>
        <v>0</v>
      </c>
      <c r="L101" s="242">
        <f>SUM(L102:L105)</f>
        <v>0</v>
      </c>
      <c r="M101" s="242">
        <f>SUM(M102:M105)</f>
        <v>0</v>
      </c>
      <c r="N101" s="12"/>
      <c r="O101" s="247" t="s">
        <v>642</v>
      </c>
      <c r="P101" s="237"/>
      <c r="Q101" s="238">
        <f>M101-K101-L101</f>
        <v>0</v>
      </c>
      <c r="R101" s="230"/>
      <c r="S101" s="250" t="s">
        <v>671</v>
      </c>
      <c r="T101" s="230"/>
      <c r="U101" s="222">
        <f>SUM(U102:U105)</f>
        <v>0</v>
      </c>
      <c r="V101" s="222">
        <f t="shared" ref="V101:AF101" si="14">SUM(V102:V105)</f>
        <v>0</v>
      </c>
      <c r="W101" s="222">
        <f t="shared" si="14"/>
        <v>0</v>
      </c>
      <c r="X101" s="222">
        <f t="shared" si="14"/>
        <v>0</v>
      </c>
      <c r="Y101" s="222">
        <f t="shared" si="14"/>
        <v>0</v>
      </c>
      <c r="Z101" s="222">
        <f t="shared" si="14"/>
        <v>0</v>
      </c>
      <c r="AA101" s="222">
        <f t="shared" si="14"/>
        <v>0</v>
      </c>
      <c r="AB101" s="222">
        <f t="shared" si="14"/>
        <v>0</v>
      </c>
      <c r="AC101" s="222">
        <f t="shared" si="14"/>
        <v>0</v>
      </c>
      <c r="AD101" s="222">
        <f t="shared" si="14"/>
        <v>0</v>
      </c>
      <c r="AE101" s="222">
        <f t="shared" si="14"/>
        <v>0</v>
      </c>
      <c r="AF101" s="222">
        <f t="shared" si="14"/>
        <v>0</v>
      </c>
    </row>
    <row r="102" spans="2:32" outlineLevel="1" x14ac:dyDescent="0.3">
      <c r="B102" s="216">
        <f>'PLANO DE CONTAS-D'!C52</f>
        <v>84</v>
      </c>
      <c r="C102" s="585" t="str">
        <f>'PLANO DE CONTAS-D'!D52</f>
        <v>Oficinas</v>
      </c>
      <c r="D102" s="321"/>
      <c r="E102" s="321"/>
      <c r="F102" s="321"/>
      <c r="G102" s="321"/>
      <c r="H102" s="321"/>
      <c r="I102" s="321"/>
      <c r="K102" s="322">
        <f>SUM(U102:AF102)</f>
        <v>0</v>
      </c>
      <c r="L102" s="886"/>
      <c r="M102" s="323"/>
      <c r="O102" s="326">
        <f>M102-K102-L102</f>
        <v>0</v>
      </c>
      <c r="P102" s="327" t="str">
        <f>IF(M102="","",O102/M102)</f>
        <v/>
      </c>
      <c r="Q102" s="233" t="str">
        <f>IF(O102&gt;0,"Disponível",IF(O102=0,"Finalizado",IF(O102&lt;0,"Remanejar","")))</f>
        <v>Finalizado</v>
      </c>
      <c r="S102" s="335"/>
      <c r="U102" s="199">
        <f>SUMIFS(Conciliação!$R:$R,Conciliação!$E:$E,$B$102,Conciliação!$D:$D,U$94)</f>
        <v>0</v>
      </c>
      <c r="V102" s="199">
        <f>SUMIFS(Conciliação!$R:$R,Conciliação!$E:$E,$B$102,Conciliação!$D:$D,V$94)</f>
        <v>0</v>
      </c>
      <c r="W102" s="199">
        <f>SUMIFS(Conciliação!$R:$R,Conciliação!$E:$E,$B$102,Conciliação!$D:$D,W$94)</f>
        <v>0</v>
      </c>
      <c r="X102" s="199">
        <f>SUMIFS(Conciliação!$R:$R,Conciliação!$E:$E,$B$102,Conciliação!$D:$D,X$94)</f>
        <v>0</v>
      </c>
      <c r="Y102" s="199">
        <f>SUMIFS(Conciliação!$R:$R,Conciliação!$E:$E,$B$102,Conciliação!$D:$D,Y$94)</f>
        <v>0</v>
      </c>
      <c r="Z102" s="199">
        <f>SUMIFS(Conciliação!$R:$R,Conciliação!$E:$E,$B$102,Conciliação!$D:$D,Z$94)</f>
        <v>0</v>
      </c>
      <c r="AA102" s="199">
        <f>SUMIFS(Conciliação!$R:$R,Conciliação!$E:$E,$B$102,Conciliação!$D:$D,AA$94)</f>
        <v>0</v>
      </c>
      <c r="AB102" s="199">
        <f>SUMIFS(Conciliação!$R:$R,Conciliação!$E:$E,$B$102,Conciliação!$D:$D,AB$94)</f>
        <v>0</v>
      </c>
      <c r="AC102" s="199">
        <f>SUMIFS(Conciliação!$R:$R,Conciliação!$E:$E,$B$102,Conciliação!$D:$D,AC$94)</f>
        <v>0</v>
      </c>
      <c r="AD102" s="199">
        <f>SUMIFS(Conciliação!$R:$R,Conciliação!$E:$E,$B$102,Conciliação!$D:$D,AD$94)</f>
        <v>0</v>
      </c>
      <c r="AE102" s="199">
        <f>SUMIFS(Conciliação!$R:$R,Conciliação!$E:$E,$B$102,Conciliação!$D:$D,AE$94)</f>
        <v>0</v>
      </c>
      <c r="AF102" s="199">
        <f>SUMIFS(Conciliação!$R:$R,Conciliação!$E:$E,$B$102,Conciliação!$D:$D,AF$94)</f>
        <v>0</v>
      </c>
    </row>
    <row r="103" spans="2:32" outlineLevel="1" x14ac:dyDescent="0.3">
      <c r="B103" s="216">
        <f>'PLANO DE CONTAS-D'!C53</f>
        <v>85</v>
      </c>
      <c r="C103" s="585" t="str">
        <f>'PLANO DE CONTAS-D'!D53</f>
        <v>Cursos</v>
      </c>
      <c r="D103" s="321"/>
      <c r="E103" s="321"/>
      <c r="F103" s="321"/>
      <c r="G103" s="321" t="s">
        <v>1112</v>
      </c>
      <c r="H103" s="321"/>
      <c r="I103" s="321"/>
      <c r="K103" s="322">
        <f>SUM(U103:AF103)</f>
        <v>0</v>
      </c>
      <c r="L103" s="886"/>
      <c r="M103" s="323"/>
      <c r="O103" s="326">
        <f>M103-K103-L103</f>
        <v>0</v>
      </c>
      <c r="P103" s="327" t="str">
        <f>IF(M103="","",O103/M103)</f>
        <v/>
      </c>
      <c r="Q103" s="233" t="str">
        <f>IF(O103&gt;0,"Disponível",IF(O103=0,"Finalizado",IF(O103&lt;0,"Remanejar","")))</f>
        <v>Finalizado</v>
      </c>
      <c r="S103" s="335"/>
      <c r="U103" s="199">
        <f>SUMIFS(Conciliação!$R:$R,Conciliação!$E:$E,$B$103,Conciliação!$D:$D,U$94)</f>
        <v>0</v>
      </c>
      <c r="V103" s="199">
        <f>SUMIFS(Conciliação!$R:$R,Conciliação!$E:$E,$B$103,Conciliação!$D:$D,V$94)</f>
        <v>0</v>
      </c>
      <c r="W103" s="199">
        <f>SUMIFS(Conciliação!$R:$R,Conciliação!$E:$E,$B$103,Conciliação!$D:$D,W$94)</f>
        <v>0</v>
      </c>
      <c r="X103" s="199">
        <f>SUMIFS(Conciliação!$R:$R,Conciliação!$E:$E,$B$103,Conciliação!$D:$D,X$94)</f>
        <v>0</v>
      </c>
      <c r="Y103" s="199">
        <f>SUMIFS(Conciliação!$R:$R,Conciliação!$E:$E,$B$103,Conciliação!$D:$D,Y$94)</f>
        <v>0</v>
      </c>
      <c r="Z103" s="199">
        <f>SUMIFS(Conciliação!$R:$R,Conciliação!$E:$E,$B$103,Conciliação!$D:$D,Z$94)</f>
        <v>0</v>
      </c>
      <c r="AA103" s="199">
        <f>SUMIFS(Conciliação!$R:$R,Conciliação!$E:$E,$B$103,Conciliação!$D:$D,AA$94)</f>
        <v>0</v>
      </c>
      <c r="AB103" s="199">
        <f>SUMIFS(Conciliação!$R:$R,Conciliação!$E:$E,$B$103,Conciliação!$D:$D,AB$94)</f>
        <v>0</v>
      </c>
      <c r="AC103" s="199">
        <f>SUMIFS(Conciliação!$R:$R,Conciliação!$E:$E,$B$103,Conciliação!$D:$D,AC$94)</f>
        <v>0</v>
      </c>
      <c r="AD103" s="199">
        <f>SUMIFS(Conciliação!$R:$R,Conciliação!$E:$E,$B$103,Conciliação!$D:$D,AD$94)</f>
        <v>0</v>
      </c>
      <c r="AE103" s="199">
        <f>SUMIFS(Conciliação!$R:$R,Conciliação!$E:$E,$B$103,Conciliação!$D:$D,AE$94)</f>
        <v>0</v>
      </c>
      <c r="AF103" s="199">
        <f>SUMIFS(Conciliação!$R:$R,Conciliação!$E:$E,$B$103,Conciliação!$D:$D,AF$94)</f>
        <v>0</v>
      </c>
    </row>
    <row r="104" spans="2:32" outlineLevel="1" x14ac:dyDescent="0.3">
      <c r="B104" s="216">
        <f>'PLANO DE CONTAS-D'!C54</f>
        <v>86</v>
      </c>
      <c r="C104" s="585" t="str">
        <f>'PLANO DE CONTAS-D'!D54</f>
        <v>Palestrantes/Professores</v>
      </c>
      <c r="D104" s="321"/>
      <c r="E104" s="321"/>
      <c r="F104" s="321"/>
      <c r="G104" s="321"/>
      <c r="H104" s="321"/>
      <c r="I104" s="321"/>
      <c r="K104" s="322">
        <f>SUM(U104:AF104)</f>
        <v>0</v>
      </c>
      <c r="L104" s="886"/>
      <c r="M104" s="323"/>
      <c r="O104" s="326">
        <f>M104-K104-L104</f>
        <v>0</v>
      </c>
      <c r="P104" s="327" t="str">
        <f>IF(M104="","",O104/M104)</f>
        <v/>
      </c>
      <c r="Q104" s="233" t="str">
        <f>IF(O104&gt;0,"Disponível",IF(O104=0,"Finalizado",IF(O104&lt;0,"Remanejar","")))</f>
        <v>Finalizado</v>
      </c>
      <c r="S104" s="335"/>
      <c r="U104" s="199">
        <f>SUMIFS(Conciliação!$R:$R,Conciliação!$E:$E,$B$104,Conciliação!$D:$D,U$94)</f>
        <v>0</v>
      </c>
      <c r="V104" s="199">
        <f>SUMIFS(Conciliação!$R:$R,Conciliação!$E:$E,$B$104,Conciliação!$D:$D,V$94)</f>
        <v>0</v>
      </c>
      <c r="W104" s="199">
        <f>SUMIFS(Conciliação!$R:$R,Conciliação!$E:$E,$B$104,Conciliação!$D:$D,W$94)</f>
        <v>0</v>
      </c>
      <c r="X104" s="199">
        <f>SUMIFS(Conciliação!$R:$R,Conciliação!$E:$E,$B$104,Conciliação!$D:$D,X$94)</f>
        <v>0</v>
      </c>
      <c r="Y104" s="199">
        <f>SUMIFS(Conciliação!$R:$R,Conciliação!$E:$E,$B$104,Conciliação!$D:$D,Y$94)</f>
        <v>0</v>
      </c>
      <c r="Z104" s="199">
        <f>SUMIFS(Conciliação!$R:$R,Conciliação!$E:$E,$B$104,Conciliação!$D:$D,Z$94)</f>
        <v>0</v>
      </c>
      <c r="AA104" s="199">
        <f>SUMIFS(Conciliação!$R:$R,Conciliação!$E:$E,$B$104,Conciliação!$D:$D,AA$94)</f>
        <v>0</v>
      </c>
      <c r="AB104" s="199">
        <f>SUMIFS(Conciliação!$R:$R,Conciliação!$E:$E,$B$104,Conciliação!$D:$D,AB$94)</f>
        <v>0</v>
      </c>
      <c r="AC104" s="199">
        <f>SUMIFS(Conciliação!$R:$R,Conciliação!$E:$E,$B$104,Conciliação!$D:$D,AC$94)</f>
        <v>0</v>
      </c>
      <c r="AD104" s="199">
        <f>SUMIFS(Conciliação!$R:$R,Conciliação!$E:$E,$B$104,Conciliação!$D:$D,AD$94)</f>
        <v>0</v>
      </c>
      <c r="AE104" s="199">
        <f>SUMIFS(Conciliação!$R:$R,Conciliação!$E:$E,$B$104,Conciliação!$D:$D,AE$94)</f>
        <v>0</v>
      </c>
      <c r="AF104" s="199">
        <f>SUMIFS(Conciliação!$R:$R,Conciliação!$E:$E,$B$104,Conciliação!$D:$D,AF$94)</f>
        <v>0</v>
      </c>
    </row>
    <row r="105" spans="2:32" outlineLevel="1" x14ac:dyDescent="0.3">
      <c r="B105" s="216">
        <f>'PLANO DE CONTAS-D'!C55</f>
        <v>87</v>
      </c>
      <c r="C105" s="585" t="str">
        <f>'PLANO DE CONTAS-D'!D55</f>
        <v>Logística</v>
      </c>
      <c r="D105" s="321"/>
      <c r="E105" s="321"/>
      <c r="F105" s="321"/>
      <c r="G105" s="321"/>
      <c r="H105" s="321"/>
      <c r="I105" s="321"/>
      <c r="K105" s="322">
        <f>SUM(U105:AF105)</f>
        <v>0</v>
      </c>
      <c r="L105" s="886"/>
      <c r="M105" s="323"/>
      <c r="O105" s="326">
        <f>M105-K105-L105</f>
        <v>0</v>
      </c>
      <c r="P105" s="327" t="str">
        <f>IF(M105="","",O105/M105)</f>
        <v/>
      </c>
      <c r="Q105" s="233" t="str">
        <f>IF(O105&gt;0,"Disponível",IF(O105=0,"Finalizado",IF(O105&lt;0,"Remanejar","")))</f>
        <v>Finalizado</v>
      </c>
      <c r="S105" s="335"/>
      <c r="U105" s="199">
        <f>SUMIFS(Conciliação!$R:$R,Conciliação!$E:$E,$B$105,Conciliação!$D:$D,U$94)</f>
        <v>0</v>
      </c>
      <c r="V105" s="199">
        <f>SUMIFS(Conciliação!$R:$R,Conciliação!$E:$E,$B$105,Conciliação!$D:$D,V$94)</f>
        <v>0</v>
      </c>
      <c r="W105" s="199">
        <f>SUMIFS(Conciliação!$R:$R,Conciliação!$E:$E,$B$105,Conciliação!$D:$D,W$94)</f>
        <v>0</v>
      </c>
      <c r="X105" s="199">
        <f>SUMIFS(Conciliação!$R:$R,Conciliação!$E:$E,$B$105,Conciliação!$D:$D,X$94)</f>
        <v>0</v>
      </c>
      <c r="Y105" s="199">
        <f>SUMIFS(Conciliação!$R:$R,Conciliação!$E:$E,$B$105,Conciliação!$D:$D,Y$94)</f>
        <v>0</v>
      </c>
      <c r="Z105" s="199">
        <f>SUMIFS(Conciliação!$R:$R,Conciliação!$E:$E,$B$105,Conciliação!$D:$D,Z$94)</f>
        <v>0</v>
      </c>
      <c r="AA105" s="199">
        <f>SUMIFS(Conciliação!$R:$R,Conciliação!$E:$E,$B$105,Conciliação!$D:$D,AA$94)</f>
        <v>0</v>
      </c>
      <c r="AB105" s="199">
        <f>SUMIFS(Conciliação!$R:$R,Conciliação!$E:$E,$B$105,Conciliação!$D:$D,AB$94)</f>
        <v>0</v>
      </c>
      <c r="AC105" s="199">
        <f>SUMIFS(Conciliação!$R:$R,Conciliação!$E:$E,$B$105,Conciliação!$D:$D,AC$94)</f>
        <v>0</v>
      </c>
      <c r="AD105" s="199">
        <f>SUMIFS(Conciliação!$R:$R,Conciliação!$E:$E,$B$105,Conciliação!$D:$D,AD$94)</f>
        <v>0</v>
      </c>
      <c r="AE105" s="199">
        <f>SUMIFS(Conciliação!$R:$R,Conciliação!$E:$E,$B$105,Conciliação!$D:$D,AE$94)</f>
        <v>0</v>
      </c>
      <c r="AF105" s="199">
        <f>SUMIFS(Conciliação!$R:$R,Conciliação!$E:$E,$B$105,Conciliação!$D:$D,AF$94)</f>
        <v>0</v>
      </c>
    </row>
    <row r="106" spans="2:32" x14ac:dyDescent="0.3">
      <c r="C106" s="16"/>
      <c r="K106" s="243"/>
      <c r="L106" s="243"/>
    </row>
    <row r="107" spans="2:32" x14ac:dyDescent="0.3">
      <c r="C107" s="1362" t="str">
        <f>'PLANO DE CONTAS-D'!D57</f>
        <v>INCUBAÇÃO OUTROS PARCEIROS</v>
      </c>
      <c r="D107" s="1362"/>
      <c r="E107" s="1362"/>
      <c r="F107" s="1362"/>
      <c r="G107" s="1362"/>
      <c r="H107" s="1362"/>
      <c r="I107" s="1362"/>
      <c r="K107" s="242">
        <f>SUM(K108:K126)</f>
        <v>0</v>
      </c>
      <c r="L107" s="242">
        <f>SUM(L108:L126)</f>
        <v>0</v>
      </c>
      <c r="M107" s="242">
        <f>SUM(M108:M126)</f>
        <v>0</v>
      </c>
      <c r="N107" s="223"/>
      <c r="O107" s="247" t="s">
        <v>642</v>
      </c>
      <c r="P107" s="237"/>
      <c r="Q107" s="238">
        <f>M107-K107-L107</f>
        <v>0</v>
      </c>
      <c r="R107" s="230"/>
      <c r="S107" s="250" t="s">
        <v>671</v>
      </c>
      <c r="T107" s="230"/>
      <c r="U107" s="222">
        <f>SUM(U108:U126)</f>
        <v>0</v>
      </c>
      <c r="V107" s="222">
        <f t="shared" ref="V107:AF107" si="15">SUM(V108:V126)</f>
        <v>0</v>
      </c>
      <c r="W107" s="222">
        <f t="shared" si="15"/>
        <v>0</v>
      </c>
      <c r="X107" s="222">
        <f t="shared" si="15"/>
        <v>0</v>
      </c>
      <c r="Y107" s="222">
        <f t="shared" si="15"/>
        <v>0</v>
      </c>
      <c r="Z107" s="222">
        <f t="shared" si="15"/>
        <v>0</v>
      </c>
      <c r="AA107" s="222">
        <f t="shared" si="15"/>
        <v>0</v>
      </c>
      <c r="AB107" s="222">
        <f t="shared" si="15"/>
        <v>0</v>
      </c>
      <c r="AC107" s="222">
        <f t="shared" si="15"/>
        <v>0</v>
      </c>
      <c r="AD107" s="222">
        <f t="shared" si="15"/>
        <v>0</v>
      </c>
      <c r="AE107" s="222">
        <f t="shared" si="15"/>
        <v>0</v>
      </c>
      <c r="AF107" s="222">
        <f t="shared" si="15"/>
        <v>0</v>
      </c>
    </row>
    <row r="108" spans="2:32" outlineLevel="1" x14ac:dyDescent="0.3">
      <c r="B108" s="216">
        <f>'PLANO DE CONTAS-D'!C59</f>
        <v>111</v>
      </c>
      <c r="C108" s="585" t="str">
        <f>'PLANO DE CONTAS-D'!D59</f>
        <v>Apoio a eventos/Patrocínio</v>
      </c>
      <c r="D108" s="321"/>
      <c r="E108" s="321"/>
      <c r="F108" s="321"/>
      <c r="G108" s="321"/>
      <c r="H108" s="321"/>
      <c r="I108" s="321"/>
      <c r="K108" s="324">
        <f>SUM(U108:AF108)</f>
        <v>0</v>
      </c>
      <c r="L108" s="885"/>
      <c r="M108" s="325"/>
      <c r="O108" s="326">
        <f>M108-K108-L108</f>
        <v>0</v>
      </c>
      <c r="P108" s="327" t="str">
        <f>IF(M108="","",O108/M108)</f>
        <v/>
      </c>
      <c r="Q108" s="233" t="str">
        <f>IF(O108&gt;0,"Disponível",IF(O108=0,"Finalizado",IF(O108&lt;0,"Remanejar","")))</f>
        <v>Finalizado</v>
      </c>
      <c r="S108" s="335"/>
      <c r="U108" s="199">
        <f>SUMIFS(Conciliação!$R:$R,Conciliação!$E:$E,$B$108,Conciliação!$D:$D,U$94)</f>
        <v>0</v>
      </c>
      <c r="V108" s="199">
        <f>SUMIFS(Conciliação!$R:$R,Conciliação!$E:$E,$B$108,Conciliação!$D:$D,V$94)</f>
        <v>0</v>
      </c>
      <c r="W108" s="199">
        <f>SUMIFS(Conciliação!$R:$R,Conciliação!$E:$E,$B$108,Conciliação!$D:$D,W$94)</f>
        <v>0</v>
      </c>
      <c r="X108" s="199">
        <f>SUMIFS(Conciliação!$R:$R,Conciliação!$E:$E,$B$108,Conciliação!$D:$D,X$94)</f>
        <v>0</v>
      </c>
      <c r="Y108" s="199">
        <f>SUMIFS(Conciliação!$R:$R,Conciliação!$E:$E,$B$108,Conciliação!$D:$D,Y$94)</f>
        <v>0</v>
      </c>
      <c r="Z108" s="199">
        <f>SUMIFS(Conciliação!$R:$R,Conciliação!$E:$E,$B$108,Conciliação!$D:$D,Z$94)</f>
        <v>0</v>
      </c>
      <c r="AA108" s="199">
        <f>SUMIFS(Conciliação!$R:$R,Conciliação!$E:$E,$B$108,Conciliação!$D:$D,AA$94)</f>
        <v>0</v>
      </c>
      <c r="AB108" s="199">
        <f>SUMIFS(Conciliação!$R:$R,Conciliação!$E:$E,$B$108,Conciliação!$D:$D,AB$94)</f>
        <v>0</v>
      </c>
      <c r="AC108" s="199">
        <f>SUMIFS(Conciliação!$R:$R,Conciliação!$E:$E,$B$108,Conciliação!$D:$D,AC$94)</f>
        <v>0</v>
      </c>
      <c r="AD108" s="199">
        <f>SUMIFS(Conciliação!$R:$R,Conciliação!$E:$E,$B$108,Conciliação!$D:$D,AD$94)</f>
        <v>0</v>
      </c>
      <c r="AE108" s="199">
        <f>SUMIFS(Conciliação!$R:$R,Conciliação!$E:$E,$B$108,Conciliação!$D:$D,AE$94)</f>
        <v>0</v>
      </c>
      <c r="AF108" s="199">
        <f>SUMIFS(Conciliação!$R:$R,Conciliação!$E:$E,$B$108,Conciliação!$D:$D,AF$94)</f>
        <v>0</v>
      </c>
    </row>
    <row r="109" spans="2:32" outlineLevel="1" x14ac:dyDescent="0.3">
      <c r="B109" s="216">
        <f>'PLANO DE CONTAS-D'!C60</f>
        <v>112</v>
      </c>
      <c r="C109" s="585" t="str">
        <f>'PLANO DE CONTAS-D'!D60</f>
        <v>Apoio a estruturação do sistema econômico local</v>
      </c>
      <c r="D109" s="321"/>
      <c r="E109" s="321"/>
      <c r="F109" s="321"/>
      <c r="G109" s="321"/>
      <c r="H109" s="321"/>
      <c r="I109" s="321"/>
      <c r="K109" s="324">
        <f t="shared" ref="K109:K125" si="16">SUM(U109:AF109)</f>
        <v>0</v>
      </c>
      <c r="L109" s="885"/>
      <c r="M109" s="325"/>
      <c r="O109" s="326">
        <f t="shared" ref="O109:O126" si="17">M109-K109-L109</f>
        <v>0</v>
      </c>
      <c r="P109" s="327" t="str">
        <f t="shared" ref="P109:P124" si="18">IF(M109="","",O109/M109)</f>
        <v/>
      </c>
      <c r="Q109" s="233" t="str">
        <f t="shared" ref="Q109:Q124" si="19">IF(O109&gt;0,"Disponível",IF(O109=0,"Finalizado",IF(O109&lt;0,"Remanejar","")))</f>
        <v>Finalizado</v>
      </c>
      <c r="S109" s="335"/>
      <c r="U109" s="199">
        <f>SUMIFS(Conciliação!$R:$R,Conciliação!$E:$E,$B$109,Conciliação!$D:$D,U$94)</f>
        <v>0</v>
      </c>
      <c r="V109" s="199">
        <f>SUMIFS(Conciliação!$R:$R,Conciliação!$E:$E,$B$109,Conciliação!$D:$D,V$94)</f>
        <v>0</v>
      </c>
      <c r="W109" s="199">
        <f>SUMIFS(Conciliação!$R:$R,Conciliação!$E:$E,$B$109,Conciliação!$D:$D,W$94)</f>
        <v>0</v>
      </c>
      <c r="X109" s="199">
        <f>SUMIFS(Conciliação!$R:$R,Conciliação!$E:$E,$B$109,Conciliação!$D:$D,X$94)</f>
        <v>0</v>
      </c>
      <c r="Y109" s="199">
        <f>SUMIFS(Conciliação!$R:$R,Conciliação!$E:$E,$B$109,Conciliação!$D:$D,Y$94)</f>
        <v>0</v>
      </c>
      <c r="Z109" s="199">
        <f>SUMIFS(Conciliação!$R:$R,Conciliação!$E:$E,$B$109,Conciliação!$D:$D,Z$94)</f>
        <v>0</v>
      </c>
      <c r="AA109" s="199">
        <f>SUMIFS(Conciliação!$R:$R,Conciliação!$E:$E,$B$109,Conciliação!$D:$D,AA$94)</f>
        <v>0</v>
      </c>
      <c r="AB109" s="199">
        <f>SUMIFS(Conciliação!$R:$R,Conciliação!$E:$E,$B$109,Conciliação!$D:$D,AB$94)</f>
        <v>0</v>
      </c>
      <c r="AC109" s="199">
        <f>SUMIFS(Conciliação!$R:$R,Conciliação!$E:$E,$B$109,Conciliação!$D:$D,AC$94)</f>
        <v>0</v>
      </c>
      <c r="AD109" s="199">
        <f>SUMIFS(Conciliação!$R:$R,Conciliação!$E:$E,$B$109,Conciliação!$D:$D,AD$94)</f>
        <v>0</v>
      </c>
      <c r="AE109" s="199">
        <f>SUMIFS(Conciliação!$R:$R,Conciliação!$E:$E,$B$109,Conciliação!$D:$D,AE$94)</f>
        <v>0</v>
      </c>
      <c r="AF109" s="199">
        <f>SUMIFS(Conciliação!$R:$R,Conciliação!$E:$E,$B$109,Conciliação!$D:$D,AF$94)</f>
        <v>0</v>
      </c>
    </row>
    <row r="110" spans="2:32" outlineLevel="1" x14ac:dyDescent="0.3">
      <c r="B110" s="216">
        <f>'PLANO DE CONTAS-D'!C61</f>
        <v>113</v>
      </c>
      <c r="C110" s="585" t="str">
        <f>'PLANO DE CONTAS-D'!D61</f>
        <v>Festival de Gastronomia</v>
      </c>
      <c r="D110" s="321"/>
      <c r="E110" s="321"/>
      <c r="F110" s="321"/>
      <c r="G110" s="321"/>
      <c r="H110" s="321"/>
      <c r="I110" s="321"/>
      <c r="K110" s="324">
        <f t="shared" si="16"/>
        <v>0</v>
      </c>
      <c r="L110" s="885"/>
      <c r="M110" s="325"/>
      <c r="O110" s="326">
        <f t="shared" si="17"/>
        <v>0</v>
      </c>
      <c r="P110" s="327" t="str">
        <f t="shared" si="18"/>
        <v/>
      </c>
      <c r="Q110" s="233" t="str">
        <f t="shared" si="19"/>
        <v>Finalizado</v>
      </c>
      <c r="S110" s="335"/>
      <c r="U110" s="199">
        <f>SUMIFS(Conciliação!$R:$R,Conciliação!$E:$E,$B$110,Conciliação!$D:$D,U$94)</f>
        <v>0</v>
      </c>
      <c r="V110" s="199">
        <f>SUMIFS(Conciliação!$R:$R,Conciliação!$E:$E,$B$110,Conciliação!$D:$D,V$94)</f>
        <v>0</v>
      </c>
      <c r="W110" s="199">
        <f>SUMIFS(Conciliação!$R:$R,Conciliação!$E:$E,$B$110,Conciliação!$D:$D,W$94)</f>
        <v>0</v>
      </c>
      <c r="X110" s="199">
        <f>SUMIFS(Conciliação!$R:$R,Conciliação!$E:$E,$B$110,Conciliação!$D:$D,X$94)</f>
        <v>0</v>
      </c>
      <c r="Y110" s="199">
        <f>SUMIFS(Conciliação!$R:$R,Conciliação!$E:$E,$B$110,Conciliação!$D:$D,Y$94)</f>
        <v>0</v>
      </c>
      <c r="Z110" s="199">
        <f>SUMIFS(Conciliação!$R:$R,Conciliação!$E:$E,$B$110,Conciliação!$D:$D,Z$94)</f>
        <v>0</v>
      </c>
      <c r="AA110" s="199">
        <f>SUMIFS(Conciliação!$R:$R,Conciliação!$E:$E,$B$110,Conciliação!$D:$D,AA$94)</f>
        <v>0</v>
      </c>
      <c r="AB110" s="199">
        <f>SUMIFS(Conciliação!$R:$R,Conciliação!$E:$E,$B$110,Conciliação!$D:$D,AB$94)</f>
        <v>0</v>
      </c>
      <c r="AC110" s="199">
        <f>SUMIFS(Conciliação!$R:$R,Conciliação!$E:$E,$B$110,Conciliação!$D:$D,AC$94)</f>
        <v>0</v>
      </c>
      <c r="AD110" s="199">
        <f>SUMIFS(Conciliação!$R:$R,Conciliação!$E:$E,$B$110,Conciliação!$D:$D,AD$94)</f>
        <v>0</v>
      </c>
      <c r="AE110" s="199">
        <f>SUMIFS(Conciliação!$R:$R,Conciliação!$E:$E,$B$110,Conciliação!$D:$D,AE$94)</f>
        <v>0</v>
      </c>
      <c r="AF110" s="199">
        <f>SUMIFS(Conciliação!$R:$R,Conciliação!$E:$E,$B$110,Conciliação!$D:$D,AF$94)</f>
        <v>0</v>
      </c>
    </row>
    <row r="111" spans="2:32" outlineLevel="1" x14ac:dyDescent="0.3">
      <c r="B111" s="216">
        <f>'PLANO DE CONTAS-D'!C62</f>
        <v>114</v>
      </c>
      <c r="C111" s="585">
        <f>'PLANO DE CONTAS-D'!D62</f>
        <v>0</v>
      </c>
      <c r="D111" s="321"/>
      <c r="E111" s="321"/>
      <c r="F111" s="321"/>
      <c r="G111" s="321"/>
      <c r="H111" s="321"/>
      <c r="I111" s="321"/>
      <c r="K111" s="324">
        <f t="shared" si="16"/>
        <v>0</v>
      </c>
      <c r="L111" s="885"/>
      <c r="M111" s="325"/>
      <c r="O111" s="326">
        <f t="shared" si="17"/>
        <v>0</v>
      </c>
      <c r="P111" s="327" t="str">
        <f t="shared" si="18"/>
        <v/>
      </c>
      <c r="Q111" s="233" t="str">
        <f t="shared" si="19"/>
        <v>Finalizado</v>
      </c>
      <c r="S111" s="335"/>
      <c r="U111" s="199">
        <f>SUMIFS(Conciliação!$R:$R,Conciliação!$E:$E,$B$111,Conciliação!$D:$D,U$94)</f>
        <v>0</v>
      </c>
      <c r="V111" s="199">
        <f>SUMIFS(Conciliação!$R:$R,Conciliação!$E:$E,$B$111,Conciliação!$D:$D,V$94)</f>
        <v>0</v>
      </c>
      <c r="W111" s="199">
        <f>SUMIFS(Conciliação!$R:$R,Conciliação!$E:$E,$B$111,Conciliação!$D:$D,W$94)</f>
        <v>0</v>
      </c>
      <c r="X111" s="199">
        <f>SUMIFS(Conciliação!$R:$R,Conciliação!$E:$E,$B$111,Conciliação!$D:$D,X$94)</f>
        <v>0</v>
      </c>
      <c r="Y111" s="199">
        <f>SUMIFS(Conciliação!$R:$R,Conciliação!$E:$E,$B$111,Conciliação!$D:$D,Y$94)</f>
        <v>0</v>
      </c>
      <c r="Z111" s="199">
        <f>SUMIFS(Conciliação!$R:$R,Conciliação!$E:$E,$B$111,Conciliação!$D:$D,Z$94)</f>
        <v>0</v>
      </c>
      <c r="AA111" s="199">
        <f>SUMIFS(Conciliação!$R:$R,Conciliação!$E:$E,$B$111,Conciliação!$D:$D,AA$94)</f>
        <v>0</v>
      </c>
      <c r="AB111" s="199">
        <f>SUMIFS(Conciliação!$R:$R,Conciliação!$E:$E,$B$111,Conciliação!$D:$D,AB$94)</f>
        <v>0</v>
      </c>
      <c r="AC111" s="199">
        <f>SUMIFS(Conciliação!$R:$R,Conciliação!$E:$E,$B$111,Conciliação!$D:$D,AC$94)</f>
        <v>0</v>
      </c>
      <c r="AD111" s="199">
        <f>SUMIFS(Conciliação!$R:$R,Conciliação!$E:$E,$B$111,Conciliação!$D:$D,AD$94)</f>
        <v>0</v>
      </c>
      <c r="AE111" s="199">
        <f>SUMIFS(Conciliação!$R:$R,Conciliação!$E:$E,$B$111,Conciliação!$D:$D,AE$94)</f>
        <v>0</v>
      </c>
      <c r="AF111" s="199">
        <f>SUMIFS(Conciliação!$R:$R,Conciliação!$E:$E,$B$111,Conciliação!$D:$D,AF$94)</f>
        <v>0</v>
      </c>
    </row>
    <row r="112" spans="2:32" outlineLevel="1" x14ac:dyDescent="0.3">
      <c r="B112" s="216">
        <f>'PLANO DE CONTAS-D'!C63</f>
        <v>115</v>
      </c>
      <c r="C112" s="585">
        <f>'PLANO DE CONTAS-D'!D63</f>
        <v>0</v>
      </c>
      <c r="D112" s="321"/>
      <c r="E112" s="321"/>
      <c r="F112" s="321"/>
      <c r="G112" s="321"/>
      <c r="H112" s="321"/>
      <c r="I112" s="321"/>
      <c r="K112" s="324">
        <f t="shared" si="16"/>
        <v>0</v>
      </c>
      <c r="L112" s="885"/>
      <c r="M112" s="325"/>
      <c r="O112" s="326">
        <f t="shared" si="17"/>
        <v>0</v>
      </c>
      <c r="P112" s="327" t="str">
        <f t="shared" si="18"/>
        <v/>
      </c>
      <c r="Q112" s="233" t="str">
        <f t="shared" si="19"/>
        <v>Finalizado</v>
      </c>
      <c r="S112" s="335"/>
      <c r="U112" s="199">
        <f>SUMIFS(Conciliação!$R:$R,Conciliação!$E:$E,$B$112,Conciliação!$D:$D,U$94)</f>
        <v>0</v>
      </c>
      <c r="V112" s="199">
        <f>SUMIFS(Conciliação!$R:$R,Conciliação!$E:$E,$B$112,Conciliação!$D:$D,V$94)</f>
        <v>0</v>
      </c>
      <c r="W112" s="199">
        <f>SUMIFS(Conciliação!$R:$R,Conciliação!$E:$E,$B$112,Conciliação!$D:$D,W$94)</f>
        <v>0</v>
      </c>
      <c r="X112" s="199">
        <f>SUMIFS(Conciliação!$R:$R,Conciliação!$E:$E,$B$112,Conciliação!$D:$D,X$94)</f>
        <v>0</v>
      </c>
      <c r="Y112" s="199">
        <f>SUMIFS(Conciliação!$R:$R,Conciliação!$E:$E,$B$112,Conciliação!$D:$D,Y$94)</f>
        <v>0</v>
      </c>
      <c r="Z112" s="199">
        <f>SUMIFS(Conciliação!$R:$R,Conciliação!$E:$E,$B$112,Conciliação!$D:$D,Z$94)</f>
        <v>0</v>
      </c>
      <c r="AA112" s="199">
        <f>SUMIFS(Conciliação!$R:$R,Conciliação!$E:$E,$B$112,Conciliação!$D:$D,AA$94)</f>
        <v>0</v>
      </c>
      <c r="AB112" s="199">
        <f>SUMIFS(Conciliação!$R:$R,Conciliação!$E:$E,$B$112,Conciliação!$D:$D,AB$94)</f>
        <v>0</v>
      </c>
      <c r="AC112" s="199">
        <f>SUMIFS(Conciliação!$R:$R,Conciliação!$E:$E,$B$112,Conciliação!$D:$D,AC$94)</f>
        <v>0</v>
      </c>
      <c r="AD112" s="199">
        <f>SUMIFS(Conciliação!$R:$R,Conciliação!$E:$E,$B$112,Conciliação!$D:$D,AD$94)</f>
        <v>0</v>
      </c>
      <c r="AE112" s="199">
        <f>SUMIFS(Conciliação!$R:$R,Conciliação!$E:$E,$B$112,Conciliação!$D:$D,AE$94)</f>
        <v>0</v>
      </c>
      <c r="AF112" s="199">
        <f>SUMIFS(Conciliação!$R:$R,Conciliação!$E:$E,$B$112,Conciliação!$D:$D,AF$94)</f>
        <v>0</v>
      </c>
    </row>
    <row r="113" spans="2:32" outlineLevel="1" x14ac:dyDescent="0.3">
      <c r="B113" s="216">
        <f>'PLANO DE CONTAS-D'!C64</f>
        <v>116</v>
      </c>
      <c r="C113" s="585">
        <f>'PLANO DE CONTAS-D'!D64</f>
        <v>0</v>
      </c>
      <c r="D113" s="321"/>
      <c r="E113" s="321"/>
      <c r="F113" s="321"/>
      <c r="G113" s="321"/>
      <c r="H113" s="951"/>
      <c r="I113" s="321"/>
      <c r="K113" s="324">
        <f t="shared" si="16"/>
        <v>0</v>
      </c>
      <c r="L113" s="885"/>
      <c r="M113" s="325"/>
      <c r="O113" s="326">
        <f t="shared" si="17"/>
        <v>0</v>
      </c>
      <c r="P113" s="327" t="str">
        <f t="shared" si="18"/>
        <v/>
      </c>
      <c r="Q113" s="233" t="str">
        <f t="shared" si="19"/>
        <v>Finalizado</v>
      </c>
      <c r="S113" s="335"/>
      <c r="U113" s="199">
        <f>SUMIFS(Conciliação!$R:$R,Conciliação!$E:$E,$B$113,Conciliação!$D:$D,U$94)</f>
        <v>0</v>
      </c>
      <c r="V113" s="199">
        <f>SUMIFS(Conciliação!$R:$R,Conciliação!$E:$E,$B$113,Conciliação!$D:$D,V$94)</f>
        <v>0</v>
      </c>
      <c r="W113" s="199">
        <f>SUMIFS(Conciliação!$R:$R,Conciliação!$E:$E,$B$113,Conciliação!$D:$D,W$94)</f>
        <v>0</v>
      </c>
      <c r="X113" s="199">
        <f>SUMIFS(Conciliação!$R:$R,Conciliação!$E:$E,$B$113,Conciliação!$D:$D,X$94)</f>
        <v>0</v>
      </c>
      <c r="Y113" s="199">
        <f>SUMIFS(Conciliação!$R:$R,Conciliação!$E:$E,$B$113,Conciliação!$D:$D,Y$94)</f>
        <v>0</v>
      </c>
      <c r="Z113" s="199">
        <f>SUMIFS(Conciliação!$R:$R,Conciliação!$E:$E,$B$113,Conciliação!$D:$D,Z$94)</f>
        <v>0</v>
      </c>
      <c r="AA113" s="199">
        <f>SUMIFS(Conciliação!$R:$R,Conciliação!$E:$E,$B$113,Conciliação!$D:$D,AA$94)</f>
        <v>0</v>
      </c>
      <c r="AB113" s="199">
        <f>SUMIFS(Conciliação!$R:$R,Conciliação!$E:$E,$B$113,Conciliação!$D:$D,AB$94)</f>
        <v>0</v>
      </c>
      <c r="AC113" s="199">
        <f>SUMIFS(Conciliação!$R:$R,Conciliação!$E:$E,$B$113,Conciliação!$D:$D,AC$94)</f>
        <v>0</v>
      </c>
      <c r="AD113" s="199">
        <f>SUMIFS(Conciliação!$R:$R,Conciliação!$E:$E,$B$113,Conciliação!$D:$D,AD$94)</f>
        <v>0</v>
      </c>
      <c r="AE113" s="199">
        <f>SUMIFS(Conciliação!$R:$R,Conciliação!$E:$E,$B$113,Conciliação!$D:$D,AE$94)</f>
        <v>0</v>
      </c>
      <c r="AF113" s="199">
        <f>SUMIFS(Conciliação!$R:$R,Conciliação!$E:$E,$B$113,Conciliação!$D:$D,AF$94)</f>
        <v>0</v>
      </c>
    </row>
    <row r="114" spans="2:32" outlineLevel="1" x14ac:dyDescent="0.3">
      <c r="B114" s="216">
        <f>'PLANO DE CONTAS-D'!C65</f>
        <v>117</v>
      </c>
      <c r="C114" s="994">
        <f>'PLANO DE CONTAS-D'!D65</f>
        <v>0</v>
      </c>
      <c r="D114" s="995"/>
      <c r="E114" s="995"/>
      <c r="F114" s="995"/>
      <c r="G114" s="995"/>
      <c r="H114" s="995"/>
      <c r="I114" s="995"/>
      <c r="K114" s="324">
        <f t="shared" si="16"/>
        <v>0</v>
      </c>
      <c r="L114" s="885"/>
      <c r="M114" s="325"/>
      <c r="O114" s="326">
        <f t="shared" si="17"/>
        <v>0</v>
      </c>
      <c r="P114" s="327" t="str">
        <f t="shared" si="18"/>
        <v/>
      </c>
      <c r="Q114" s="233" t="str">
        <f t="shared" si="19"/>
        <v>Finalizado</v>
      </c>
      <c r="S114" s="335"/>
      <c r="U114" s="199">
        <f>SUMIFS(Conciliação!$R:$R,Conciliação!$E:$E,$B$114,Conciliação!$D:$D,U$94)</f>
        <v>0</v>
      </c>
      <c r="V114" s="199">
        <f>SUMIFS(Conciliação!$R:$R,Conciliação!$E:$E,$B$114,Conciliação!$D:$D,V$94)</f>
        <v>0</v>
      </c>
      <c r="W114" s="199">
        <f>SUMIFS(Conciliação!$R:$R,Conciliação!$E:$E,$B$114,Conciliação!$D:$D,W$94)</f>
        <v>0</v>
      </c>
      <c r="X114" s="199">
        <f>SUMIFS(Conciliação!$R:$R,Conciliação!$E:$E,$B$114,Conciliação!$D:$D,X$94)</f>
        <v>0</v>
      </c>
      <c r="Y114" s="199">
        <f>SUMIFS(Conciliação!$R:$R,Conciliação!$E:$E,$B$114,Conciliação!$D:$D,Y$94)</f>
        <v>0</v>
      </c>
      <c r="Z114" s="199">
        <f>SUMIFS(Conciliação!$R:$R,Conciliação!$E:$E,$B$114,Conciliação!$D:$D,Z$94)</f>
        <v>0</v>
      </c>
      <c r="AA114" s="199">
        <f>SUMIFS(Conciliação!$R:$R,Conciliação!$E:$E,$B$114,Conciliação!$D:$D,AA$94)</f>
        <v>0</v>
      </c>
      <c r="AB114" s="199">
        <f>SUMIFS(Conciliação!$R:$R,Conciliação!$E:$E,$B$114,Conciliação!$D:$D,AB$94)</f>
        <v>0</v>
      </c>
      <c r="AC114" s="199">
        <f>SUMIFS(Conciliação!$R:$R,Conciliação!$E:$E,$B$114,Conciliação!$D:$D,AC$94)</f>
        <v>0</v>
      </c>
      <c r="AD114" s="199">
        <f>SUMIFS(Conciliação!$R:$R,Conciliação!$E:$E,$B$114,Conciliação!$D:$D,AD$94)</f>
        <v>0</v>
      </c>
      <c r="AE114" s="199">
        <f>SUMIFS(Conciliação!$R:$R,Conciliação!$E:$E,$B$114,Conciliação!$D:$D,AE$94)</f>
        <v>0</v>
      </c>
      <c r="AF114" s="199">
        <f>SUMIFS(Conciliação!$R:$R,Conciliação!$E:$E,$B$114,Conciliação!$D:$D,AF$94)</f>
        <v>0</v>
      </c>
    </row>
    <row r="115" spans="2:32" outlineLevel="1" x14ac:dyDescent="0.3">
      <c r="B115" s="216">
        <f>'PLANO DE CONTAS-D'!C66</f>
        <v>118</v>
      </c>
      <c r="C115" s="994">
        <f>'PLANO DE CONTAS-D'!D66</f>
        <v>0</v>
      </c>
      <c r="D115" s="995"/>
      <c r="E115" s="995"/>
      <c r="F115" s="995"/>
      <c r="G115" s="995"/>
      <c r="H115" s="995"/>
      <c r="I115" s="995"/>
      <c r="K115" s="324">
        <f t="shared" si="16"/>
        <v>0</v>
      </c>
      <c r="L115" s="885"/>
      <c r="M115" s="325"/>
      <c r="O115" s="326">
        <f t="shared" si="17"/>
        <v>0</v>
      </c>
      <c r="P115" s="327" t="str">
        <f t="shared" si="18"/>
        <v/>
      </c>
      <c r="Q115" s="233" t="str">
        <f t="shared" si="19"/>
        <v>Finalizado</v>
      </c>
      <c r="S115" s="335"/>
      <c r="U115" s="199">
        <f>SUMIFS(Conciliação!$R:$R,Conciliação!$E:$E,$B$115,Conciliação!$D:$D,U$94)</f>
        <v>0</v>
      </c>
      <c r="V115" s="199">
        <f>SUMIFS(Conciliação!$R:$R,Conciliação!$E:$E,$B$115,Conciliação!$D:$D,V$94)</f>
        <v>0</v>
      </c>
      <c r="W115" s="199">
        <f>SUMIFS(Conciliação!$R:$R,Conciliação!$E:$E,$B$115,Conciliação!$D:$D,W$94)</f>
        <v>0</v>
      </c>
      <c r="X115" s="199">
        <f>SUMIFS(Conciliação!$R:$R,Conciliação!$E:$E,$B$115,Conciliação!$D:$D,X$94)</f>
        <v>0</v>
      </c>
      <c r="Y115" s="199">
        <f>SUMIFS(Conciliação!$R:$R,Conciliação!$E:$E,$B$115,Conciliação!$D:$D,Y$94)</f>
        <v>0</v>
      </c>
      <c r="Z115" s="199">
        <f>SUMIFS(Conciliação!$R:$R,Conciliação!$E:$E,$B$115,Conciliação!$D:$D,Z$94)</f>
        <v>0</v>
      </c>
      <c r="AA115" s="199">
        <f>SUMIFS(Conciliação!$R:$R,Conciliação!$E:$E,$B$115,Conciliação!$D:$D,AA$94)</f>
        <v>0</v>
      </c>
      <c r="AB115" s="199">
        <f>SUMIFS(Conciliação!$R:$R,Conciliação!$E:$E,$B$115,Conciliação!$D:$D,AB$94)</f>
        <v>0</v>
      </c>
      <c r="AC115" s="199">
        <f>SUMIFS(Conciliação!$R:$R,Conciliação!$E:$E,$B$115,Conciliação!$D:$D,AC$94)</f>
        <v>0</v>
      </c>
      <c r="AD115" s="199">
        <f>SUMIFS(Conciliação!$R:$R,Conciliação!$E:$E,$B$115,Conciliação!$D:$D,AD$94)</f>
        <v>0</v>
      </c>
      <c r="AE115" s="199">
        <f>SUMIFS(Conciliação!$R:$R,Conciliação!$E:$E,$B$115,Conciliação!$D:$D,AE$94)</f>
        <v>0</v>
      </c>
      <c r="AF115" s="199">
        <f>SUMIFS(Conciliação!$R:$R,Conciliação!$E:$E,$B$115,Conciliação!$D:$D,AF$94)</f>
        <v>0</v>
      </c>
    </row>
    <row r="116" spans="2:32" outlineLevel="1" x14ac:dyDescent="0.3">
      <c r="B116" s="216">
        <f>'PLANO DE CONTAS-D'!C67</f>
        <v>119</v>
      </c>
      <c r="C116" s="994">
        <f>'PLANO DE CONTAS-D'!D67</f>
        <v>0</v>
      </c>
      <c r="D116" s="995"/>
      <c r="E116" s="995"/>
      <c r="F116" s="995"/>
      <c r="G116" s="995"/>
      <c r="H116" s="995"/>
      <c r="I116" s="995"/>
      <c r="K116" s="324">
        <f t="shared" si="16"/>
        <v>0</v>
      </c>
      <c r="L116" s="885"/>
      <c r="M116" s="325"/>
      <c r="O116" s="326">
        <f t="shared" si="17"/>
        <v>0</v>
      </c>
      <c r="P116" s="327" t="str">
        <f t="shared" si="18"/>
        <v/>
      </c>
      <c r="Q116" s="233" t="str">
        <f t="shared" si="19"/>
        <v>Finalizado</v>
      </c>
      <c r="S116" s="335"/>
      <c r="U116" s="199">
        <f>SUMIFS(Conciliação!$R:$R,Conciliação!$E:$E,$B$116,Conciliação!$D:$D,U$94)</f>
        <v>0</v>
      </c>
      <c r="V116" s="199">
        <f>SUMIFS(Conciliação!$R:$R,Conciliação!$E:$E,$B$116,Conciliação!$D:$D,V$94)</f>
        <v>0</v>
      </c>
      <c r="W116" s="199">
        <f>SUMIFS(Conciliação!$R:$R,Conciliação!$E:$E,$B$116,Conciliação!$D:$D,W$94)</f>
        <v>0</v>
      </c>
      <c r="X116" s="199">
        <f>SUMIFS(Conciliação!$R:$R,Conciliação!$E:$E,$B$116,Conciliação!$D:$D,X$94)</f>
        <v>0</v>
      </c>
      <c r="Y116" s="199">
        <f>SUMIFS(Conciliação!$R:$R,Conciliação!$E:$E,$B$116,Conciliação!$D:$D,Y$94)</f>
        <v>0</v>
      </c>
      <c r="Z116" s="199">
        <f>SUMIFS(Conciliação!$R:$R,Conciliação!$E:$E,$B$116,Conciliação!$D:$D,Z$94)</f>
        <v>0</v>
      </c>
      <c r="AA116" s="199">
        <f>SUMIFS(Conciliação!$R:$R,Conciliação!$E:$E,$B$116,Conciliação!$D:$D,AA$94)</f>
        <v>0</v>
      </c>
      <c r="AB116" s="199">
        <f>SUMIFS(Conciliação!$R:$R,Conciliação!$E:$E,$B$116,Conciliação!$D:$D,AB$94)</f>
        <v>0</v>
      </c>
      <c r="AC116" s="199">
        <f>SUMIFS(Conciliação!$R:$R,Conciliação!$E:$E,$B$116,Conciliação!$D:$D,AC$94)</f>
        <v>0</v>
      </c>
      <c r="AD116" s="199">
        <f>SUMIFS(Conciliação!$R:$R,Conciliação!$E:$E,$B$116,Conciliação!$D:$D,AD$94)</f>
        <v>0</v>
      </c>
      <c r="AE116" s="199">
        <f>SUMIFS(Conciliação!$R:$R,Conciliação!$E:$E,$B$116,Conciliação!$D:$D,AE$94)</f>
        <v>0</v>
      </c>
      <c r="AF116" s="199">
        <f>SUMIFS(Conciliação!$R:$R,Conciliação!$E:$E,$B$116,Conciliação!$D:$D,AF$94)</f>
        <v>0</v>
      </c>
    </row>
    <row r="117" spans="2:32" outlineLevel="1" x14ac:dyDescent="0.3">
      <c r="B117" s="216">
        <f>'PLANO DE CONTAS-D'!C68</f>
        <v>120</v>
      </c>
      <c r="C117" s="994">
        <f>'PLANO DE CONTAS-D'!D68</f>
        <v>0</v>
      </c>
      <c r="D117" s="995"/>
      <c r="E117" s="995"/>
      <c r="F117" s="995"/>
      <c r="G117" s="995"/>
      <c r="H117" s="995"/>
      <c r="I117" s="995"/>
      <c r="K117" s="324">
        <f t="shared" si="16"/>
        <v>0</v>
      </c>
      <c r="L117" s="885"/>
      <c r="M117" s="325"/>
      <c r="O117" s="326">
        <f t="shared" si="17"/>
        <v>0</v>
      </c>
      <c r="P117" s="327" t="str">
        <f t="shared" si="18"/>
        <v/>
      </c>
      <c r="Q117" s="233" t="str">
        <f t="shared" si="19"/>
        <v>Finalizado</v>
      </c>
      <c r="S117" s="335"/>
      <c r="U117" s="199">
        <f>SUMIFS(Conciliação!$R:$R,Conciliação!$E:$E,$B$117,Conciliação!$D:$D,U$94)</f>
        <v>0</v>
      </c>
      <c r="V117" s="199">
        <f>SUMIFS(Conciliação!$R:$R,Conciliação!$E:$E,$B$117,Conciliação!$D:$D,V$94)</f>
        <v>0</v>
      </c>
      <c r="W117" s="199">
        <f>SUMIFS(Conciliação!$R:$R,Conciliação!$E:$E,$B$117,Conciliação!$D:$D,W$94)</f>
        <v>0</v>
      </c>
      <c r="X117" s="199">
        <f>SUMIFS(Conciliação!$R:$R,Conciliação!$E:$E,$B$117,Conciliação!$D:$D,X$94)</f>
        <v>0</v>
      </c>
      <c r="Y117" s="199">
        <f>SUMIFS(Conciliação!$R:$R,Conciliação!$E:$E,$B$117,Conciliação!$D:$D,Y$94)</f>
        <v>0</v>
      </c>
      <c r="Z117" s="199">
        <f>SUMIFS(Conciliação!$R:$R,Conciliação!$E:$E,$B$117,Conciliação!$D:$D,Z$94)</f>
        <v>0</v>
      </c>
      <c r="AA117" s="199">
        <f>SUMIFS(Conciliação!$R:$R,Conciliação!$E:$E,$B$117,Conciliação!$D:$D,AA$94)</f>
        <v>0</v>
      </c>
      <c r="AB117" s="199">
        <f>SUMIFS(Conciliação!$R:$R,Conciliação!$E:$E,$B$117,Conciliação!$D:$D,AB$94)</f>
        <v>0</v>
      </c>
      <c r="AC117" s="199">
        <f>SUMIFS(Conciliação!$R:$R,Conciliação!$E:$E,$B$117,Conciliação!$D:$D,AC$94)</f>
        <v>0</v>
      </c>
      <c r="AD117" s="199">
        <f>SUMIFS(Conciliação!$R:$R,Conciliação!$E:$E,$B$117,Conciliação!$D:$D,AD$94)</f>
        <v>0</v>
      </c>
      <c r="AE117" s="199">
        <f>SUMIFS(Conciliação!$R:$R,Conciliação!$E:$E,$B$117,Conciliação!$D:$D,AE$94)</f>
        <v>0</v>
      </c>
      <c r="AF117" s="199">
        <f>SUMIFS(Conciliação!$R:$R,Conciliação!$E:$E,$B$117,Conciliação!$D:$D,AF$94)</f>
        <v>0</v>
      </c>
    </row>
    <row r="118" spans="2:32" outlineLevel="1" x14ac:dyDescent="0.3">
      <c r="B118" s="216">
        <f>'PLANO DE CONTAS-D'!C69</f>
        <v>121</v>
      </c>
      <c r="C118" s="994">
        <f>'PLANO DE CONTAS-D'!D69</f>
        <v>0</v>
      </c>
      <c r="D118" s="995"/>
      <c r="E118" s="995"/>
      <c r="F118" s="995"/>
      <c r="G118" s="995"/>
      <c r="H118" s="995"/>
      <c r="I118" s="995"/>
      <c r="K118" s="324">
        <f t="shared" si="16"/>
        <v>0</v>
      </c>
      <c r="L118" s="885"/>
      <c r="M118" s="325"/>
      <c r="O118" s="326">
        <f t="shared" si="17"/>
        <v>0</v>
      </c>
      <c r="P118" s="327" t="str">
        <f t="shared" si="18"/>
        <v/>
      </c>
      <c r="Q118" s="233" t="str">
        <f t="shared" si="19"/>
        <v>Finalizado</v>
      </c>
      <c r="S118" s="335"/>
      <c r="U118" s="199">
        <f>SUMIFS(Conciliação!$R:$R,Conciliação!$E:$E,$B$118,Conciliação!$D:$D,U$94)</f>
        <v>0</v>
      </c>
      <c r="V118" s="199">
        <f>SUMIFS(Conciliação!$R:$R,Conciliação!$E:$E,$B$118,Conciliação!$D:$D,V$94)</f>
        <v>0</v>
      </c>
      <c r="W118" s="199">
        <f>SUMIFS(Conciliação!$R:$R,Conciliação!$E:$E,$B$118,Conciliação!$D:$D,W$94)</f>
        <v>0</v>
      </c>
      <c r="X118" s="199">
        <f>SUMIFS(Conciliação!$R:$R,Conciliação!$E:$E,$B$118,Conciliação!$D:$D,X$94)</f>
        <v>0</v>
      </c>
      <c r="Y118" s="199">
        <f>SUMIFS(Conciliação!$R:$R,Conciliação!$E:$E,$B$118,Conciliação!$D:$D,Y$94)</f>
        <v>0</v>
      </c>
      <c r="Z118" s="199">
        <f>SUMIFS(Conciliação!$R:$R,Conciliação!$E:$E,$B$118,Conciliação!$D:$D,Z$94)</f>
        <v>0</v>
      </c>
      <c r="AA118" s="199">
        <f>SUMIFS(Conciliação!$R:$R,Conciliação!$E:$E,$B$118,Conciliação!$D:$D,AA$94)</f>
        <v>0</v>
      </c>
      <c r="AB118" s="199">
        <f>SUMIFS(Conciliação!$R:$R,Conciliação!$E:$E,$B$118,Conciliação!$D:$D,AB$94)</f>
        <v>0</v>
      </c>
      <c r="AC118" s="199">
        <f>SUMIFS(Conciliação!$R:$R,Conciliação!$E:$E,$B$118,Conciliação!$D:$D,AC$94)</f>
        <v>0</v>
      </c>
      <c r="AD118" s="199">
        <f>SUMIFS(Conciliação!$R:$R,Conciliação!$E:$E,$B$118,Conciliação!$D:$D,AD$94)</f>
        <v>0</v>
      </c>
      <c r="AE118" s="199">
        <f>SUMIFS(Conciliação!$R:$R,Conciliação!$E:$E,$B$118,Conciliação!$D:$D,AE$94)</f>
        <v>0</v>
      </c>
      <c r="AF118" s="199">
        <f>SUMIFS(Conciliação!$R:$R,Conciliação!$E:$E,$B$118,Conciliação!$D:$D,AF$94)</f>
        <v>0</v>
      </c>
    </row>
    <row r="119" spans="2:32" outlineLevel="1" x14ac:dyDescent="0.3">
      <c r="B119" s="216">
        <f>'PLANO DE CONTAS-D'!C70</f>
        <v>122</v>
      </c>
      <c r="C119" s="994">
        <f>'PLANO DE CONTAS-D'!D70</f>
        <v>0</v>
      </c>
      <c r="D119" s="995"/>
      <c r="E119" s="995"/>
      <c r="F119" s="995"/>
      <c r="G119" s="995"/>
      <c r="H119" s="995"/>
      <c r="I119" s="995"/>
      <c r="K119" s="324">
        <f t="shared" si="16"/>
        <v>0</v>
      </c>
      <c r="L119" s="885"/>
      <c r="M119" s="325"/>
      <c r="O119" s="326">
        <f>M119-K119-L119</f>
        <v>0</v>
      </c>
      <c r="P119" s="327" t="str">
        <f t="shared" si="18"/>
        <v/>
      </c>
      <c r="Q119" s="233" t="str">
        <f t="shared" si="19"/>
        <v>Finalizado</v>
      </c>
      <c r="S119" s="335"/>
      <c r="U119" s="199">
        <f>SUMIFS(Conciliação!$R:$R,Conciliação!$E:$E,$B$119,Conciliação!$D:$D,U$94)</f>
        <v>0</v>
      </c>
      <c r="V119" s="199">
        <f>SUMIFS(Conciliação!$R:$R,Conciliação!$E:$E,$B$119,Conciliação!$D:$D,V$94)</f>
        <v>0</v>
      </c>
      <c r="W119" s="199">
        <f>SUMIFS(Conciliação!$R:$R,Conciliação!$E:$E,$B$119,Conciliação!$D:$D,W$94)</f>
        <v>0</v>
      </c>
      <c r="X119" s="199">
        <f>SUMIFS(Conciliação!$R:$R,Conciliação!$E:$E,$B$119,Conciliação!$D:$D,X$94)</f>
        <v>0</v>
      </c>
      <c r="Y119" s="199">
        <f>SUMIFS(Conciliação!$R:$R,Conciliação!$E:$E,$B$119,Conciliação!$D:$D,Y$94)</f>
        <v>0</v>
      </c>
      <c r="Z119" s="199">
        <f>SUMIFS(Conciliação!$R:$R,Conciliação!$E:$E,$B$119,Conciliação!$D:$D,Z$94)</f>
        <v>0</v>
      </c>
      <c r="AA119" s="199">
        <f>SUMIFS(Conciliação!$R:$R,Conciliação!$E:$E,$B$119,Conciliação!$D:$D,AA$94)</f>
        <v>0</v>
      </c>
      <c r="AB119" s="199">
        <f>SUMIFS(Conciliação!$R:$R,Conciliação!$E:$E,$B$119,Conciliação!$D:$D,AB$94)</f>
        <v>0</v>
      </c>
      <c r="AC119" s="199">
        <f>SUMIFS(Conciliação!$R:$R,Conciliação!$E:$E,$B$119,Conciliação!$D:$D,AC$94)</f>
        <v>0</v>
      </c>
      <c r="AD119" s="199">
        <f>SUMIFS(Conciliação!$R:$R,Conciliação!$E:$E,$B$119,Conciliação!$D:$D,AD$94)</f>
        <v>0</v>
      </c>
      <c r="AE119" s="199">
        <f>SUMIFS(Conciliação!$R:$R,Conciliação!$E:$E,$B$119,Conciliação!$D:$D,AE$94)</f>
        <v>0</v>
      </c>
      <c r="AF119" s="199">
        <f>SUMIFS(Conciliação!$R:$R,Conciliação!$E:$E,$B$119,Conciliação!$D:$D,AF$94)</f>
        <v>0</v>
      </c>
    </row>
    <row r="120" spans="2:32" outlineLevel="1" x14ac:dyDescent="0.3">
      <c r="B120" s="216">
        <f>'PLANO DE CONTAS-D'!C71</f>
        <v>123</v>
      </c>
      <c r="C120" s="994">
        <f>'PLANO DE CONTAS-D'!D71</f>
        <v>0</v>
      </c>
      <c r="D120" s="995"/>
      <c r="E120" s="995"/>
      <c r="F120" s="995"/>
      <c r="G120" s="995"/>
      <c r="H120" s="995"/>
      <c r="I120" s="995"/>
      <c r="K120" s="324">
        <f t="shared" si="16"/>
        <v>0</v>
      </c>
      <c r="L120" s="885"/>
      <c r="M120" s="325"/>
      <c r="O120" s="326">
        <f t="shared" si="17"/>
        <v>0</v>
      </c>
      <c r="P120" s="327" t="str">
        <f t="shared" si="18"/>
        <v/>
      </c>
      <c r="Q120" s="233" t="str">
        <f t="shared" si="19"/>
        <v>Finalizado</v>
      </c>
      <c r="S120" s="335"/>
      <c r="U120" s="199">
        <f>SUMIFS(Conciliação!$R:$R,Conciliação!$E:$E,$B$120,Conciliação!$D:$D,U$94)</f>
        <v>0</v>
      </c>
      <c r="V120" s="199">
        <f>SUMIFS(Conciliação!$R:$R,Conciliação!$E:$E,$B$120,Conciliação!$D:$D,V$94)</f>
        <v>0</v>
      </c>
      <c r="W120" s="199">
        <f>SUMIFS(Conciliação!$R:$R,Conciliação!$E:$E,$B$120,Conciliação!$D:$D,W$94)</f>
        <v>0</v>
      </c>
      <c r="X120" s="199">
        <f>SUMIFS(Conciliação!$R:$R,Conciliação!$E:$E,$B$120,Conciliação!$D:$D,X$94)</f>
        <v>0</v>
      </c>
      <c r="Y120" s="199">
        <f>SUMIFS(Conciliação!$R:$R,Conciliação!$E:$E,$B$120,Conciliação!$D:$D,Y$94)</f>
        <v>0</v>
      </c>
      <c r="Z120" s="199">
        <f>SUMIFS(Conciliação!$R:$R,Conciliação!$E:$E,$B$120,Conciliação!$D:$D,Z$94)</f>
        <v>0</v>
      </c>
      <c r="AA120" s="199">
        <f>SUMIFS(Conciliação!$R:$R,Conciliação!$E:$E,$B$120,Conciliação!$D:$D,AA$94)</f>
        <v>0</v>
      </c>
      <c r="AB120" s="199">
        <f>SUMIFS(Conciliação!$R:$R,Conciliação!$E:$E,$B$120,Conciliação!$D:$D,AB$94)</f>
        <v>0</v>
      </c>
      <c r="AC120" s="199">
        <f>SUMIFS(Conciliação!$R:$R,Conciliação!$E:$E,$B$120,Conciliação!$D:$D,AC$94)</f>
        <v>0</v>
      </c>
      <c r="AD120" s="199">
        <f>SUMIFS(Conciliação!$R:$R,Conciliação!$E:$E,$B$120,Conciliação!$D:$D,AD$94)</f>
        <v>0</v>
      </c>
      <c r="AE120" s="199">
        <f>SUMIFS(Conciliação!$R:$R,Conciliação!$E:$E,$B$120,Conciliação!$D:$D,AE$94)</f>
        <v>0</v>
      </c>
      <c r="AF120" s="199">
        <f>SUMIFS(Conciliação!$R:$R,Conciliação!$E:$E,$B$120,Conciliação!$D:$D,AF$94)</f>
        <v>0</v>
      </c>
    </row>
    <row r="121" spans="2:32" outlineLevel="1" x14ac:dyDescent="0.3">
      <c r="B121" s="216">
        <f>'PLANO DE CONTAS-D'!C72</f>
        <v>124</v>
      </c>
      <c r="C121" s="996">
        <f>'PLANO DE CONTAS-D'!D72</f>
        <v>0</v>
      </c>
      <c r="D121" s="995"/>
      <c r="E121" s="995"/>
      <c r="F121" s="995"/>
      <c r="G121" s="995"/>
      <c r="H121" s="995"/>
      <c r="I121" s="995"/>
      <c r="K121" s="324">
        <f t="shared" si="16"/>
        <v>0</v>
      </c>
      <c r="L121" s="885"/>
      <c r="M121" s="325"/>
      <c r="O121" s="326">
        <f t="shared" si="17"/>
        <v>0</v>
      </c>
      <c r="P121" s="327" t="str">
        <f t="shared" si="18"/>
        <v/>
      </c>
      <c r="Q121" s="233" t="str">
        <f t="shared" si="19"/>
        <v>Finalizado</v>
      </c>
      <c r="S121" s="335"/>
      <c r="U121" s="199">
        <f>SUMIFS(Conciliação!$R:$R,Conciliação!$E:$E,$B$121,Conciliação!$D:$D,U$94)</f>
        <v>0</v>
      </c>
      <c r="V121" s="199">
        <f>SUMIFS(Conciliação!$R:$R,Conciliação!$E:$E,$B$121,Conciliação!$D:$D,V$94)</f>
        <v>0</v>
      </c>
      <c r="W121" s="199">
        <f>SUMIFS(Conciliação!$R:$R,Conciliação!$E:$E,$B$121,Conciliação!$D:$D,W$94)</f>
        <v>0</v>
      </c>
      <c r="X121" s="199">
        <f>SUMIFS(Conciliação!$R:$R,Conciliação!$E:$E,$B$121,Conciliação!$D:$D,X$94)</f>
        <v>0</v>
      </c>
      <c r="Y121" s="199">
        <f>SUMIFS(Conciliação!$R:$R,Conciliação!$E:$E,$B$121,Conciliação!$D:$D,Y$94)</f>
        <v>0</v>
      </c>
      <c r="Z121" s="199">
        <f>SUMIFS(Conciliação!$R:$R,Conciliação!$E:$E,$B$121,Conciliação!$D:$D,Z$94)</f>
        <v>0</v>
      </c>
      <c r="AA121" s="199">
        <f>SUMIFS(Conciliação!$R:$R,Conciliação!$E:$E,$B$121,Conciliação!$D:$D,AA$94)</f>
        <v>0</v>
      </c>
      <c r="AB121" s="199">
        <f>SUMIFS(Conciliação!$R:$R,Conciliação!$E:$E,$B$121,Conciliação!$D:$D,AB$94)</f>
        <v>0</v>
      </c>
      <c r="AC121" s="199">
        <f>SUMIFS(Conciliação!$R:$R,Conciliação!$E:$E,$B$121,Conciliação!$D:$D,AC$94)</f>
        <v>0</v>
      </c>
      <c r="AD121" s="199">
        <f>SUMIFS(Conciliação!$R:$R,Conciliação!$E:$E,$B$121,Conciliação!$D:$D,AD$94)</f>
        <v>0</v>
      </c>
      <c r="AE121" s="199">
        <f>SUMIFS(Conciliação!$R:$R,Conciliação!$E:$E,$B$121,Conciliação!$D:$D,AE$94)</f>
        <v>0</v>
      </c>
      <c r="AF121" s="199">
        <f>SUMIFS(Conciliação!$R:$R,Conciliação!$E:$E,$B$121,Conciliação!$D:$D,AF$94)</f>
        <v>0</v>
      </c>
    </row>
    <row r="122" spans="2:32" outlineLevel="1" x14ac:dyDescent="0.3">
      <c r="B122" s="216">
        <f>'PLANO DE CONTAS-D'!C73</f>
        <v>125</v>
      </c>
      <c r="C122" s="994">
        <f>'PLANO DE CONTAS-D'!D73</f>
        <v>0</v>
      </c>
      <c r="D122" s="995"/>
      <c r="E122" s="995"/>
      <c r="F122" s="995"/>
      <c r="G122" s="995"/>
      <c r="H122" s="995"/>
      <c r="I122" s="995"/>
      <c r="K122" s="324">
        <f t="shared" si="16"/>
        <v>0</v>
      </c>
      <c r="L122" s="885"/>
      <c r="M122" s="325"/>
      <c r="O122" s="326">
        <f t="shared" si="17"/>
        <v>0</v>
      </c>
      <c r="P122" s="327" t="str">
        <f t="shared" si="18"/>
        <v/>
      </c>
      <c r="Q122" s="233" t="str">
        <f t="shared" si="19"/>
        <v>Finalizado</v>
      </c>
      <c r="S122" s="335"/>
      <c r="U122" s="199">
        <f>SUMIFS(Conciliação!$R:$R,Conciliação!$E:$E,$B$122,Conciliação!$D:$D,U$94)</f>
        <v>0</v>
      </c>
      <c r="V122" s="199">
        <f>SUMIFS(Conciliação!$R:$R,Conciliação!$E:$E,$B$122,Conciliação!$D:$D,V$94)</f>
        <v>0</v>
      </c>
      <c r="W122" s="199">
        <f>SUMIFS(Conciliação!$R:$R,Conciliação!$E:$E,$B$122,Conciliação!$D:$D,W$94)</f>
        <v>0</v>
      </c>
      <c r="X122" s="199">
        <f>SUMIFS(Conciliação!$R:$R,Conciliação!$E:$E,$B$122,Conciliação!$D:$D,X$94)</f>
        <v>0</v>
      </c>
      <c r="Y122" s="199">
        <f>SUMIFS(Conciliação!$R:$R,Conciliação!$E:$E,$B$122,Conciliação!$D:$D,Y$94)</f>
        <v>0</v>
      </c>
      <c r="Z122" s="199">
        <f>SUMIFS(Conciliação!$R:$R,Conciliação!$E:$E,$B$122,Conciliação!$D:$D,Z$94)</f>
        <v>0</v>
      </c>
      <c r="AA122" s="199">
        <f>SUMIFS(Conciliação!$R:$R,Conciliação!$E:$E,$B$122,Conciliação!$D:$D,AA$94)</f>
        <v>0</v>
      </c>
      <c r="AB122" s="199">
        <f>SUMIFS(Conciliação!$R:$R,Conciliação!$E:$E,$B$122,Conciliação!$D:$D,AB$94)</f>
        <v>0</v>
      </c>
      <c r="AC122" s="199">
        <f>SUMIFS(Conciliação!$R:$R,Conciliação!$E:$E,$B$122,Conciliação!$D:$D,AC$94)</f>
        <v>0</v>
      </c>
      <c r="AD122" s="199">
        <f>SUMIFS(Conciliação!$R:$R,Conciliação!$E:$E,$B$122,Conciliação!$D:$D,AD$94)</f>
        <v>0</v>
      </c>
      <c r="AE122" s="199">
        <f>SUMIFS(Conciliação!$R:$R,Conciliação!$E:$E,$B$122,Conciliação!$D:$D,AE$94)</f>
        <v>0</v>
      </c>
      <c r="AF122" s="199">
        <f>SUMIFS(Conciliação!$R:$R,Conciliação!$E:$E,$B$122,Conciliação!$D:$D,AF$94)</f>
        <v>0</v>
      </c>
    </row>
    <row r="123" spans="2:32" outlineLevel="1" x14ac:dyDescent="0.3">
      <c r="B123" s="216">
        <f>'PLANO DE CONTAS-D'!C74</f>
        <v>126</v>
      </c>
      <c r="C123" s="994">
        <f>'PLANO DE CONTAS-D'!D74</f>
        <v>0</v>
      </c>
      <c r="D123" s="995"/>
      <c r="E123" s="995"/>
      <c r="F123" s="995"/>
      <c r="G123" s="995"/>
      <c r="H123" s="995"/>
      <c r="I123" s="995"/>
      <c r="K123" s="324">
        <f>SUM(U123:AF123)</f>
        <v>0</v>
      </c>
      <c r="L123" s="885"/>
      <c r="M123" s="325"/>
      <c r="O123" s="326">
        <f t="shared" si="17"/>
        <v>0</v>
      </c>
      <c r="P123" s="327" t="str">
        <f t="shared" si="18"/>
        <v/>
      </c>
      <c r="Q123" s="233" t="str">
        <f t="shared" si="19"/>
        <v>Finalizado</v>
      </c>
      <c r="S123" s="335"/>
      <c r="U123" s="199">
        <f>SUMIFS(Conciliação!$R:$R,Conciliação!$E:$E,$B$123,Conciliação!$D:$D,U$94)</f>
        <v>0</v>
      </c>
      <c r="V123" s="199">
        <f>SUMIFS(Conciliação!$R:$R,Conciliação!$E:$E,$B$123,Conciliação!$D:$D,V$94)</f>
        <v>0</v>
      </c>
      <c r="W123" s="199">
        <f>SUMIFS(Conciliação!$R:$R,Conciliação!$E:$E,$B$123,Conciliação!$D:$D,W$94)</f>
        <v>0</v>
      </c>
      <c r="X123" s="199">
        <f>SUMIFS(Conciliação!$R:$R,Conciliação!$E:$E,$B$123,Conciliação!$D:$D,X$94)</f>
        <v>0</v>
      </c>
      <c r="Y123" s="199">
        <f>SUMIFS(Conciliação!$R:$R,Conciliação!$E:$E,$B$123,Conciliação!$D:$D,Y$94)</f>
        <v>0</v>
      </c>
      <c r="Z123" s="199">
        <f>SUMIFS(Conciliação!$R:$R,Conciliação!$E:$E,$B$123,Conciliação!$D:$D,Z$94)</f>
        <v>0</v>
      </c>
      <c r="AA123" s="199">
        <f>SUMIFS(Conciliação!$R:$R,Conciliação!$E:$E,$B$123,Conciliação!$D:$D,AA$94)</f>
        <v>0</v>
      </c>
      <c r="AB123" s="199">
        <f>SUMIFS(Conciliação!$R:$R,Conciliação!$E:$E,$B$123,Conciliação!$D:$D,AB$94)</f>
        <v>0</v>
      </c>
      <c r="AC123" s="199">
        <f>SUMIFS(Conciliação!$R:$R,Conciliação!$E:$E,$B$123,Conciliação!$D:$D,AC$94)</f>
        <v>0</v>
      </c>
      <c r="AD123" s="199">
        <f>SUMIFS(Conciliação!$R:$R,Conciliação!$E:$E,$B$123,Conciliação!$D:$D,AD$94)</f>
        <v>0</v>
      </c>
      <c r="AE123" s="199">
        <f>SUMIFS(Conciliação!$R:$R,Conciliação!$E:$E,$B$123,Conciliação!$D:$D,AE$94)</f>
        <v>0</v>
      </c>
      <c r="AF123" s="199">
        <f>SUMIFS(Conciliação!$R:$R,Conciliação!$E:$E,$B$123,Conciliação!$D:$D,AF$94)</f>
        <v>0</v>
      </c>
    </row>
    <row r="124" spans="2:32" outlineLevel="1" x14ac:dyDescent="0.3">
      <c r="B124" s="216">
        <f>'PLANO DE CONTAS-D'!C75</f>
        <v>127</v>
      </c>
      <c r="C124" s="651">
        <f>'PLANO DE CONTAS-D'!D75</f>
        <v>0</v>
      </c>
      <c r="D124" s="321"/>
      <c r="E124" s="321"/>
      <c r="F124" s="321"/>
      <c r="G124" s="321"/>
      <c r="H124" s="321"/>
      <c r="I124" s="321"/>
      <c r="K124" s="324">
        <f t="shared" si="16"/>
        <v>0</v>
      </c>
      <c r="L124" s="885"/>
      <c r="M124" s="325"/>
      <c r="O124" s="326">
        <f t="shared" si="17"/>
        <v>0</v>
      </c>
      <c r="P124" s="327" t="str">
        <f t="shared" si="18"/>
        <v/>
      </c>
      <c r="Q124" s="233" t="str">
        <f t="shared" si="19"/>
        <v>Finalizado</v>
      </c>
      <c r="S124" s="335"/>
      <c r="U124" s="199">
        <f>SUMIFS(Conciliação!$R:$R,Conciliação!$E:$E,$B$124,Conciliação!$D:$D,U$94)</f>
        <v>0</v>
      </c>
      <c r="V124" s="199">
        <f>SUMIFS(Conciliação!$R:$R,Conciliação!$E:$E,$B$124,Conciliação!$D:$D,V$94)</f>
        <v>0</v>
      </c>
      <c r="W124" s="199">
        <f>SUMIFS(Conciliação!$R:$R,Conciliação!$E:$E,$B$124,Conciliação!$D:$D,W$94)</f>
        <v>0</v>
      </c>
      <c r="X124" s="199">
        <f>SUMIFS(Conciliação!$R:$R,Conciliação!$E:$E,$B$124,Conciliação!$D:$D,X$94)</f>
        <v>0</v>
      </c>
      <c r="Y124" s="199">
        <f>SUMIFS(Conciliação!$R:$R,Conciliação!$E:$E,$B$124,Conciliação!$D:$D,Y$94)</f>
        <v>0</v>
      </c>
      <c r="Z124" s="199">
        <f>SUMIFS(Conciliação!$R:$R,Conciliação!$E:$E,$B$124,Conciliação!$D:$D,Z$94)</f>
        <v>0</v>
      </c>
      <c r="AA124" s="199">
        <f>SUMIFS(Conciliação!$R:$R,Conciliação!$E:$E,$B$124,Conciliação!$D:$D,AA$94)</f>
        <v>0</v>
      </c>
      <c r="AB124" s="199">
        <f>SUMIFS(Conciliação!$R:$R,Conciliação!$E:$E,$B$124,Conciliação!$D:$D,AB$94)</f>
        <v>0</v>
      </c>
      <c r="AC124" s="199">
        <f>SUMIFS(Conciliação!$R:$R,Conciliação!$E:$E,$B$124,Conciliação!$D:$D,AC$94)</f>
        <v>0</v>
      </c>
      <c r="AD124" s="199">
        <f>SUMIFS(Conciliação!$R:$R,Conciliação!$E:$E,$B$124,Conciliação!$D:$D,AD$94)</f>
        <v>0</v>
      </c>
      <c r="AE124" s="199">
        <f>SUMIFS(Conciliação!$R:$R,Conciliação!$E:$E,$B$124,Conciliação!$D:$D,AE$94)</f>
        <v>0</v>
      </c>
      <c r="AF124" s="199">
        <f>SUMIFS(Conciliação!$R:$R,Conciliação!$E:$E,$B$124,Conciliação!$D:$D,AF$94)</f>
        <v>0</v>
      </c>
    </row>
    <row r="125" spans="2:32" x14ac:dyDescent="0.3">
      <c r="B125" s="216">
        <f>'PLANO DE CONTAS-D'!C76</f>
        <v>128</v>
      </c>
      <c r="C125" s="346">
        <f>'PLANO DE CONTAS-D'!D76</f>
        <v>0</v>
      </c>
      <c r="D125" s="328"/>
      <c r="E125" s="328"/>
      <c r="F125" s="328"/>
      <c r="G125" s="328"/>
      <c r="H125" s="328"/>
      <c r="I125" s="328"/>
      <c r="K125" s="324">
        <f t="shared" si="16"/>
        <v>0</v>
      </c>
      <c r="L125" s="885"/>
      <c r="M125" s="325"/>
      <c r="O125" s="326">
        <f t="shared" si="17"/>
        <v>0</v>
      </c>
      <c r="P125" s="327" t="str">
        <f>IF(M125="","",O125/M125)</f>
        <v/>
      </c>
      <c r="Q125" s="233" t="str">
        <f>IF(O125&gt;0,"Disponível",IF(O125=0,"Finalizado",IF(O125&lt;0,"Remanejar","")))</f>
        <v>Finalizado</v>
      </c>
      <c r="S125" s="335"/>
      <c r="U125" s="199">
        <f>SUMIFS(Conciliação!$R:$R,Conciliação!$E:$E,$B$125,Conciliação!$D:$D,U$94)</f>
        <v>0</v>
      </c>
      <c r="V125" s="199">
        <f>SUMIFS(Conciliação!$R:$R,Conciliação!$E:$E,$B$125,Conciliação!$D:$D,V$94)</f>
        <v>0</v>
      </c>
      <c r="W125" s="199">
        <f>SUMIFS(Conciliação!$R:$R,Conciliação!$E:$E,$B$125,Conciliação!$D:$D,W$94)</f>
        <v>0</v>
      </c>
      <c r="X125" s="199">
        <f>SUMIFS(Conciliação!$R:$R,Conciliação!$E:$E,$B$125,Conciliação!$D:$D,X$94)</f>
        <v>0</v>
      </c>
      <c r="Y125" s="199">
        <f>SUMIFS(Conciliação!$R:$R,Conciliação!$E:$E,$B$125,Conciliação!$D:$D,Y$94)</f>
        <v>0</v>
      </c>
      <c r="Z125" s="199">
        <f>SUMIFS(Conciliação!$R:$R,Conciliação!$E:$E,$B$125,Conciliação!$D:$D,Z$94)</f>
        <v>0</v>
      </c>
      <c r="AA125" s="199">
        <f>SUMIFS(Conciliação!$R:$R,Conciliação!$E:$E,$B$125,Conciliação!$D:$D,AA$94)</f>
        <v>0</v>
      </c>
      <c r="AB125" s="199">
        <f>SUMIFS(Conciliação!$R:$R,Conciliação!$E:$E,$B$125,Conciliação!$D:$D,AB$94)</f>
        <v>0</v>
      </c>
      <c r="AC125" s="199">
        <f>SUMIFS(Conciliação!$R:$R,Conciliação!$E:$E,$B$125,Conciliação!$D:$D,AC$94)</f>
        <v>0</v>
      </c>
      <c r="AD125" s="199">
        <f>SUMIFS(Conciliação!$R:$R,Conciliação!$E:$E,$B$125,Conciliação!$D:$D,AD$94)</f>
        <v>0</v>
      </c>
      <c r="AE125" s="199">
        <f>SUMIFS(Conciliação!$R:$R,Conciliação!$E:$E,$B$125,Conciliação!$D:$D,AE$94)</f>
        <v>0</v>
      </c>
      <c r="AF125" s="199">
        <f>SUMIFS(Conciliação!$R:$R,Conciliação!$E:$E,$B$125,Conciliação!$D:$D,AF$94)</f>
        <v>0</v>
      </c>
    </row>
    <row r="126" spans="2:32" x14ac:dyDescent="0.3">
      <c r="B126" s="216">
        <f>'PLANO DE CONTAS-D'!C77</f>
        <v>129</v>
      </c>
      <c r="C126" s="346">
        <f>'PLANO DE CONTAS-D'!D77</f>
        <v>0</v>
      </c>
      <c r="D126" s="328"/>
      <c r="E126" s="328"/>
      <c r="F126" s="328"/>
      <c r="G126" s="328"/>
      <c r="H126" s="328"/>
      <c r="I126" s="328"/>
      <c r="K126" s="324">
        <f>SUM(U126:AF126)</f>
        <v>0</v>
      </c>
      <c r="L126" s="885"/>
      <c r="M126" s="325"/>
      <c r="O126" s="326">
        <f t="shared" si="17"/>
        <v>0</v>
      </c>
      <c r="P126" s="327" t="str">
        <f>IF(M126="","",O126/M126)</f>
        <v/>
      </c>
      <c r="Q126" s="233" t="str">
        <f>IF(O126&gt;0,"Disponível",IF(O126=0,"Finalizado",IF(O126&lt;0,"Remanejar","")))</f>
        <v>Finalizado</v>
      </c>
      <c r="S126" s="335"/>
      <c r="U126" s="199">
        <f>SUMIFS(Conciliação!$R:$R,Conciliação!$E:$E,$B$126,Conciliação!$D:$D,U$94)</f>
        <v>0</v>
      </c>
      <c r="V126" s="199">
        <f>SUMIFS(Conciliação!$R:$R,Conciliação!$E:$E,$B$126,Conciliação!$D:$D,V$94)</f>
        <v>0</v>
      </c>
      <c r="W126" s="199">
        <f>SUMIFS(Conciliação!$R:$R,Conciliação!$E:$E,$B$126,Conciliação!$D:$D,W$94)</f>
        <v>0</v>
      </c>
      <c r="X126" s="199">
        <f>SUMIFS(Conciliação!$R:$R,Conciliação!$E:$E,$B$126,Conciliação!$D:$D,X$94)</f>
        <v>0</v>
      </c>
      <c r="Y126" s="199">
        <f>SUMIFS(Conciliação!$R:$R,Conciliação!$E:$E,$B$126,Conciliação!$D:$D,Y$94)</f>
        <v>0</v>
      </c>
      <c r="Z126" s="199">
        <f>SUMIFS(Conciliação!$R:$R,Conciliação!$E:$E,$B$126,Conciliação!$D:$D,Z$94)</f>
        <v>0</v>
      </c>
      <c r="AA126" s="199">
        <f>SUMIFS(Conciliação!$R:$R,Conciliação!$E:$E,$B$126,Conciliação!$D:$D,AA$94)</f>
        <v>0</v>
      </c>
      <c r="AB126" s="199">
        <f>SUMIFS(Conciliação!$R:$R,Conciliação!$E:$E,$B$126,Conciliação!$D:$D,AB$94)</f>
        <v>0</v>
      </c>
      <c r="AC126" s="199">
        <f>SUMIFS(Conciliação!$R:$R,Conciliação!$E:$E,$B$126,Conciliação!$D:$D,AC$94)</f>
        <v>0</v>
      </c>
      <c r="AD126" s="199">
        <f>SUMIFS(Conciliação!$R:$R,Conciliação!$E:$E,$B$126,Conciliação!$D:$D,AD$94)</f>
        <v>0</v>
      </c>
      <c r="AE126" s="199">
        <f>SUMIFS(Conciliação!$R:$R,Conciliação!$E:$E,$B$126,Conciliação!$D:$D,AE$94)</f>
        <v>0</v>
      </c>
      <c r="AF126" s="199">
        <f>SUMIFS(Conciliação!$R:$R,Conciliação!$E:$E,$B$126,Conciliação!$D:$D,AF$94)</f>
        <v>0</v>
      </c>
    </row>
    <row r="127" spans="2:32" x14ac:dyDescent="0.3">
      <c r="G127" s="892"/>
      <c r="H127" s="892"/>
      <c r="K127" s="1000"/>
      <c r="L127" s="1360"/>
      <c r="M127" s="1360"/>
    </row>
    <row r="128" spans="2:32" x14ac:dyDescent="0.3">
      <c r="G128" s="892"/>
      <c r="I128" s="892"/>
      <c r="K128" s="1000">
        <f>K123-K34+11541.4</f>
        <v>11541.4</v>
      </c>
      <c r="L128" s="1360" t="s">
        <v>1120</v>
      </c>
      <c r="M128" s="1360"/>
      <c r="O128" s="1361"/>
      <c r="P128" s="1361"/>
      <c r="Q128" s="1361"/>
      <c r="R128" s="1361"/>
      <c r="S128" s="1361"/>
    </row>
    <row r="129" spans="2:32" x14ac:dyDescent="0.3">
      <c r="G129" s="892"/>
    </row>
    <row r="130" spans="2:32" ht="38.25" customHeight="1" thickBot="1" x14ac:dyDescent="0.35">
      <c r="C130" s="1365" t="s">
        <v>634</v>
      </c>
      <c r="D130" s="1365"/>
      <c r="E130" s="1365"/>
      <c r="F130" s="1365"/>
      <c r="G130" s="1365"/>
      <c r="H130" s="1365"/>
      <c r="I130" s="1365"/>
      <c r="K130" s="1341" t="s">
        <v>1018</v>
      </c>
      <c r="L130" s="1341"/>
      <c r="M130" s="1341"/>
      <c r="O130" s="1391">
        <f>M137-K137-L137</f>
        <v>0</v>
      </c>
      <c r="P130" s="1392"/>
      <c r="Q130" s="1393"/>
      <c r="R130" s="248"/>
      <c r="S130" s="248"/>
      <c r="T130" s="248"/>
      <c r="U130" s="1296" t="s">
        <v>641</v>
      </c>
      <c r="V130" s="1296"/>
      <c r="W130" s="1296"/>
      <c r="X130" s="1296"/>
      <c r="Y130" s="1296"/>
      <c r="Z130" s="1296"/>
      <c r="AA130" s="1296"/>
      <c r="AB130" s="1296"/>
      <c r="AC130" s="1296"/>
      <c r="AD130" s="1296"/>
      <c r="AE130" s="1296"/>
      <c r="AF130" s="1296"/>
    </row>
    <row r="131" spans="2:32" ht="15" customHeight="1" thickTop="1" x14ac:dyDescent="0.3">
      <c r="C131" s="1299">
        <f>K137</f>
        <v>0</v>
      </c>
      <c r="D131" s="1300"/>
      <c r="E131" s="1300"/>
      <c r="F131" s="1300"/>
      <c r="G131" s="1300"/>
      <c r="H131" s="1300"/>
      <c r="I131" s="1301"/>
      <c r="K131" s="241"/>
      <c r="L131" s="241"/>
      <c r="N131" s="49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</row>
    <row r="132" spans="2:32" ht="25.5" customHeight="1" x14ac:dyDescent="0.3">
      <c r="C132" s="1302"/>
      <c r="D132" s="1303"/>
      <c r="E132" s="1303"/>
      <c r="F132" s="1303"/>
      <c r="G132" s="1303"/>
      <c r="H132" s="1303"/>
      <c r="I132" s="1304"/>
      <c r="J132" s="150"/>
      <c r="K132" s="1334">
        <f>K18</f>
        <v>2022</v>
      </c>
      <c r="L132" s="1335"/>
      <c r="M132" s="1336"/>
      <c r="N132" s="227"/>
      <c r="O132" s="1331" t="s">
        <v>643</v>
      </c>
      <c r="P132" s="1331"/>
      <c r="Q132" s="1331"/>
      <c r="R132" s="229"/>
      <c r="S132" s="236"/>
      <c r="T132" s="229"/>
      <c r="U132" s="218" t="s">
        <v>240</v>
      </c>
      <c r="V132" s="218" t="s">
        <v>576</v>
      </c>
      <c r="W132" s="218" t="s">
        <v>588</v>
      </c>
      <c r="X132" s="218" t="s">
        <v>589</v>
      </c>
      <c r="Y132" s="218" t="s">
        <v>590</v>
      </c>
      <c r="Z132" s="218" t="s">
        <v>591</v>
      </c>
      <c r="AA132" s="218" t="s">
        <v>592</v>
      </c>
      <c r="AB132" s="218" t="s">
        <v>593</v>
      </c>
      <c r="AC132" s="218" t="s">
        <v>594</v>
      </c>
      <c r="AD132" s="218" t="s">
        <v>595</v>
      </c>
      <c r="AE132" s="218" t="s">
        <v>596</v>
      </c>
      <c r="AF132" s="218" t="s">
        <v>597</v>
      </c>
    </row>
    <row r="133" spans="2:32" ht="25.5" customHeight="1" thickBot="1" x14ac:dyDescent="0.35">
      <c r="C133" s="1305"/>
      <c r="D133" s="1306"/>
      <c r="E133" s="1306"/>
      <c r="F133" s="1306"/>
      <c r="G133" s="1306"/>
      <c r="H133" s="1306"/>
      <c r="I133" s="1307"/>
      <c r="J133" s="150"/>
      <c r="K133" s="263" t="s">
        <v>634</v>
      </c>
      <c r="L133" s="881" t="s">
        <v>1017</v>
      </c>
      <c r="M133" s="264" t="s">
        <v>635</v>
      </c>
      <c r="O133" s="246" t="s">
        <v>636</v>
      </c>
      <c r="P133" s="235" t="s">
        <v>637</v>
      </c>
      <c r="Q133" s="235" t="s">
        <v>638</v>
      </c>
      <c r="S133" s="1"/>
      <c r="U133" s="384">
        <f>U137</f>
        <v>0</v>
      </c>
      <c r="V133" s="384">
        <f t="shared" ref="V133:AF133" si="20">V137</f>
        <v>0</v>
      </c>
      <c r="W133" s="384">
        <f t="shared" si="20"/>
        <v>0</v>
      </c>
      <c r="X133" s="384">
        <f t="shared" si="20"/>
        <v>0</v>
      </c>
      <c r="Y133" s="384">
        <f t="shared" si="20"/>
        <v>0</v>
      </c>
      <c r="Z133" s="384">
        <f t="shared" si="20"/>
        <v>0</v>
      </c>
      <c r="AA133" s="384">
        <f t="shared" si="20"/>
        <v>0</v>
      </c>
      <c r="AB133" s="384">
        <f t="shared" si="20"/>
        <v>0</v>
      </c>
      <c r="AC133" s="384">
        <f t="shared" si="20"/>
        <v>0</v>
      </c>
      <c r="AD133" s="384">
        <f t="shared" si="20"/>
        <v>0</v>
      </c>
      <c r="AE133" s="384">
        <f t="shared" si="20"/>
        <v>0</v>
      </c>
      <c r="AF133" s="384">
        <f t="shared" si="20"/>
        <v>0</v>
      </c>
    </row>
    <row r="134" spans="2:32" ht="12.75" customHeight="1" thickTop="1" thickBot="1" x14ac:dyDescent="0.35">
      <c r="C134" s="879"/>
      <c r="D134" s="879"/>
      <c r="E134" s="879"/>
      <c r="F134" s="879"/>
      <c r="G134" s="879"/>
      <c r="H134" s="879"/>
      <c r="I134" s="879"/>
      <c r="J134" s="150"/>
      <c r="K134" s="1389" t="e">
        <f>K137/M137</f>
        <v>#DIV/0!</v>
      </c>
      <c r="L134" s="1389"/>
      <c r="M134" s="1389"/>
      <c r="U134" s="888"/>
      <c r="V134" s="888"/>
      <c r="W134" s="888"/>
      <c r="X134" s="888"/>
      <c r="Y134" s="888"/>
      <c r="Z134" s="888"/>
      <c r="AA134" s="888"/>
      <c r="AB134" s="888"/>
      <c r="AC134" s="888"/>
      <c r="AD134" s="888"/>
      <c r="AE134" s="888"/>
      <c r="AF134" s="888"/>
    </row>
    <row r="135" spans="2:32" ht="35.25" customHeight="1" thickTop="1" x14ac:dyDescent="0.3">
      <c r="E135" s="1337" t="s">
        <v>1025</v>
      </c>
      <c r="F135" s="1337"/>
      <c r="G135" s="1337"/>
      <c r="H135" s="880" t="s">
        <v>823</v>
      </c>
      <c r="I135" s="150"/>
      <c r="J135" s="150"/>
      <c r="K135" s="1390"/>
      <c r="L135" s="1390"/>
      <c r="M135" s="1390"/>
      <c r="O135" s="892"/>
      <c r="P135" s="1"/>
      <c r="Q135" s="1"/>
      <c r="S135" s="1"/>
    </row>
    <row r="136" spans="2:32" ht="25.8" x14ac:dyDescent="0.3">
      <c r="E136" s="1329" t="s">
        <v>1024</v>
      </c>
      <c r="F136" s="1329"/>
      <c r="G136" s="1329"/>
      <c r="H136" s="150" t="s">
        <v>266</v>
      </c>
      <c r="I136" s="150"/>
      <c r="J136" s="150"/>
      <c r="K136" s="1330">
        <f>Painel!O23</f>
        <v>0</v>
      </c>
      <c r="L136" s="1330"/>
      <c r="M136" s="1330"/>
      <c r="S136" s="250" t="s">
        <v>644</v>
      </c>
    </row>
    <row r="137" spans="2:32" ht="21" x14ac:dyDescent="0.3">
      <c r="B137" s="338"/>
      <c r="C137" s="1332" t="str">
        <f>'PLANO DE CONTAS-D'!D78</f>
        <v>Projeto Interno Permanente II</v>
      </c>
      <c r="D137" s="1332"/>
      <c r="E137" s="1332"/>
      <c r="F137" s="1332"/>
      <c r="G137" s="1332"/>
      <c r="H137" s="1332"/>
      <c r="I137" s="1332"/>
      <c r="K137" s="376">
        <f>K139+K159</f>
        <v>0</v>
      </c>
      <c r="L137" s="883">
        <f>L139+L159</f>
        <v>0</v>
      </c>
      <c r="M137" s="377">
        <f>M139+M159</f>
        <v>0</v>
      </c>
      <c r="N137" s="228"/>
      <c r="O137" s="331" t="s">
        <v>639</v>
      </c>
      <c r="P137" s="1297">
        <f>M137-K137</f>
        <v>0</v>
      </c>
      <c r="Q137" s="1298"/>
      <c r="R137" s="249"/>
      <c r="S137" s="337" t="s">
        <v>395</v>
      </c>
      <c r="U137" s="336">
        <f>U139+U159</f>
        <v>0</v>
      </c>
      <c r="V137" s="336">
        <f t="shared" ref="V137:AF137" si="21">V139+V159</f>
        <v>0</v>
      </c>
      <c r="W137" s="336">
        <f t="shared" si="21"/>
        <v>0</v>
      </c>
      <c r="X137" s="336">
        <f t="shared" si="21"/>
        <v>0</v>
      </c>
      <c r="Y137" s="336">
        <f t="shared" si="21"/>
        <v>0</v>
      </c>
      <c r="Z137" s="336">
        <f t="shared" si="21"/>
        <v>0</v>
      </c>
      <c r="AA137" s="336">
        <f t="shared" si="21"/>
        <v>0</v>
      </c>
      <c r="AB137" s="336">
        <f t="shared" si="21"/>
        <v>0</v>
      </c>
      <c r="AC137" s="336">
        <f t="shared" si="21"/>
        <v>0</v>
      </c>
      <c r="AD137" s="336">
        <f t="shared" si="21"/>
        <v>0</v>
      </c>
      <c r="AE137" s="336">
        <f t="shared" si="21"/>
        <v>0</v>
      </c>
      <c r="AF137" s="336">
        <f t="shared" si="21"/>
        <v>0</v>
      </c>
    </row>
    <row r="138" spans="2:32" ht="15.6" x14ac:dyDescent="0.3">
      <c r="C138" s="25"/>
      <c r="U138" s="219"/>
      <c r="V138" s="224"/>
      <c r="W138" s="219"/>
      <c r="X138" s="224"/>
      <c r="Y138" s="219"/>
      <c r="Z138" s="224"/>
      <c r="AA138" s="219"/>
      <c r="AB138" s="224"/>
      <c r="AC138" s="219"/>
      <c r="AD138" s="224"/>
      <c r="AE138" s="219"/>
      <c r="AF138" s="224"/>
    </row>
    <row r="139" spans="2:32" ht="15.6" x14ac:dyDescent="0.3">
      <c r="C139" s="1370">
        <f>'PLANO DE CONTAS-D'!D81</f>
        <v>0</v>
      </c>
      <c r="D139" s="1370"/>
      <c r="E139" s="1370"/>
      <c r="F139" s="1370"/>
      <c r="G139" s="1370"/>
      <c r="H139" s="1370"/>
      <c r="I139" s="1370"/>
      <c r="K139" s="242">
        <f>K141+K146</f>
        <v>0</v>
      </c>
      <c r="L139" s="242">
        <f>L141+L146</f>
        <v>0</v>
      </c>
      <c r="M139" s="242">
        <f>M141+M146</f>
        <v>0</v>
      </c>
      <c r="O139" s="247" t="s">
        <v>642</v>
      </c>
      <c r="P139" s="237"/>
      <c r="Q139" s="238">
        <f>M139-K139-L139</f>
        <v>0</v>
      </c>
      <c r="U139" s="222">
        <f>U141+U146</f>
        <v>0</v>
      </c>
      <c r="V139" s="222">
        <f t="shared" ref="V139:AF139" si="22">V141+V146</f>
        <v>0</v>
      </c>
      <c r="W139" s="222">
        <f t="shared" si="22"/>
        <v>0</v>
      </c>
      <c r="X139" s="222">
        <f t="shared" si="22"/>
        <v>0</v>
      </c>
      <c r="Y139" s="222">
        <f t="shared" si="22"/>
        <v>0</v>
      </c>
      <c r="Z139" s="222">
        <f t="shared" si="22"/>
        <v>0</v>
      </c>
      <c r="AA139" s="222">
        <f t="shared" si="22"/>
        <v>0</v>
      </c>
      <c r="AB139" s="222">
        <f t="shared" si="22"/>
        <v>0</v>
      </c>
      <c r="AC139" s="222">
        <f t="shared" si="22"/>
        <v>0</v>
      </c>
      <c r="AD139" s="222">
        <f t="shared" si="22"/>
        <v>0</v>
      </c>
      <c r="AE139" s="222">
        <f t="shared" si="22"/>
        <v>0</v>
      </c>
      <c r="AF139" s="222">
        <f t="shared" si="22"/>
        <v>0</v>
      </c>
    </row>
    <row r="140" spans="2:32" ht="15.6" x14ac:dyDescent="0.3">
      <c r="C140" s="210"/>
      <c r="U140" s="219"/>
      <c r="V140" s="224"/>
      <c r="W140" s="219"/>
      <c r="X140" s="224"/>
      <c r="Y140" s="219"/>
      <c r="Z140" s="224"/>
      <c r="AA140" s="219"/>
      <c r="AB140" s="224"/>
      <c r="AC140" s="219"/>
      <c r="AD140" s="224"/>
      <c r="AE140" s="219"/>
      <c r="AF140" s="224"/>
    </row>
    <row r="141" spans="2:32" x14ac:dyDescent="0.3">
      <c r="C141" s="342">
        <f>'PLANO DE CONTAS-D'!D83</f>
        <v>0</v>
      </c>
      <c r="D141" s="343"/>
      <c r="E141" s="343"/>
      <c r="F141" s="343"/>
      <c r="G141" s="343"/>
      <c r="H141" s="343"/>
      <c r="I141" s="343"/>
      <c r="K141" s="242">
        <f>SUM(K142:K144)</f>
        <v>0</v>
      </c>
      <c r="L141" s="242">
        <f>SUM(L142:L144)</f>
        <v>0</v>
      </c>
      <c r="M141" s="242">
        <f>SUM(M142:M144)</f>
        <v>0</v>
      </c>
      <c r="O141" s="247" t="s">
        <v>642</v>
      </c>
      <c r="P141" s="237"/>
      <c r="Q141" s="238">
        <f>M141-K141-L141</f>
        <v>0</v>
      </c>
      <c r="R141" s="230"/>
      <c r="S141" s="250" t="s">
        <v>671</v>
      </c>
      <c r="U141" s="222">
        <f>SUM(U142:U144)</f>
        <v>0</v>
      </c>
      <c r="V141" s="222">
        <f t="shared" ref="V141:AF141" si="23">SUM(V142:V144)</f>
        <v>0</v>
      </c>
      <c r="W141" s="222">
        <f t="shared" si="23"/>
        <v>0</v>
      </c>
      <c r="X141" s="222">
        <f t="shared" si="23"/>
        <v>0</v>
      </c>
      <c r="Y141" s="222">
        <f t="shared" si="23"/>
        <v>0</v>
      </c>
      <c r="Z141" s="222">
        <f t="shared" si="23"/>
        <v>0</v>
      </c>
      <c r="AA141" s="222">
        <f t="shared" si="23"/>
        <v>0</v>
      </c>
      <c r="AB141" s="222">
        <f t="shared" si="23"/>
        <v>0</v>
      </c>
      <c r="AC141" s="222">
        <f t="shared" si="23"/>
        <v>0</v>
      </c>
      <c r="AD141" s="222">
        <f t="shared" si="23"/>
        <v>0</v>
      </c>
      <c r="AE141" s="222">
        <f t="shared" si="23"/>
        <v>0</v>
      </c>
      <c r="AF141" s="222">
        <f t="shared" si="23"/>
        <v>0</v>
      </c>
    </row>
    <row r="142" spans="2:32" x14ac:dyDescent="0.3">
      <c r="B142" s="213">
        <f>'PLANO DE CONTAS-D'!C85</f>
        <v>143</v>
      </c>
      <c r="C142" s="346">
        <f>'PLANO DE CONTAS-D'!D85</f>
        <v>0</v>
      </c>
      <c r="D142" s="328"/>
      <c r="E142" s="328"/>
      <c r="F142" s="328"/>
      <c r="G142" s="328"/>
      <c r="H142" s="328"/>
      <c r="I142" s="328"/>
      <c r="K142" s="324">
        <f>SUM(U142:AF142)</f>
        <v>0</v>
      </c>
      <c r="L142" s="885"/>
      <c r="M142" s="325"/>
      <c r="O142" s="326">
        <f>M142-K142-L142</f>
        <v>0</v>
      </c>
      <c r="P142" s="327" t="str">
        <f>IF(M142="","",O142/M142)</f>
        <v/>
      </c>
      <c r="Q142" s="233" t="str">
        <f>IF(O142&gt;0,"Disponível",IF(O142=0,"Finalizado",IF(O142&lt;0,"Remanejar","")))</f>
        <v>Finalizado</v>
      </c>
      <c r="S142" s="335"/>
      <c r="U142" s="199">
        <f>SUMIFS(Conciliação!$R:$R,Conciliação!$E:$E,$B$142,Conciliação!$D:$D,U$132)</f>
        <v>0</v>
      </c>
      <c r="V142" s="199">
        <f>SUMIFS(Conciliação!$R:$R,Conciliação!$E:$E,$B$142,Conciliação!$D:$D,V$132)</f>
        <v>0</v>
      </c>
      <c r="W142" s="199">
        <f>SUMIFS(Conciliação!$R:$R,Conciliação!$E:$E,$B$142,Conciliação!$D:$D,W$132)</f>
        <v>0</v>
      </c>
      <c r="X142" s="199">
        <f>SUMIFS(Conciliação!$R:$R,Conciliação!$E:$E,$B$142,Conciliação!$D:$D,X$132)</f>
        <v>0</v>
      </c>
      <c r="Y142" s="199">
        <f>SUMIFS(Conciliação!$R:$R,Conciliação!$E:$E,$B$142,Conciliação!$D:$D,Y$132)</f>
        <v>0</v>
      </c>
      <c r="Z142" s="199">
        <f>SUMIFS(Conciliação!$R:$R,Conciliação!$E:$E,$B$142,Conciliação!$D:$D,Z$132)</f>
        <v>0</v>
      </c>
      <c r="AA142" s="199">
        <f>SUMIFS(Conciliação!$R:$R,Conciliação!$E:$E,$B$142,Conciliação!$D:$D,AA$132)</f>
        <v>0</v>
      </c>
      <c r="AB142" s="199">
        <f>SUMIFS(Conciliação!$R:$R,Conciliação!$E:$E,$B$142,Conciliação!$D:$D,AB$132)</f>
        <v>0</v>
      </c>
      <c r="AC142" s="199">
        <f>SUMIFS(Conciliação!$R:$R,Conciliação!$E:$E,$B$142,Conciliação!$D:$D,AC$132)</f>
        <v>0</v>
      </c>
      <c r="AD142" s="199">
        <f>SUMIFS(Conciliação!$R:$R,Conciliação!$E:$E,$B$142,Conciliação!$D:$D,AD$132)</f>
        <v>0</v>
      </c>
      <c r="AE142" s="199">
        <f>SUMIFS(Conciliação!$R:$R,Conciliação!$E:$E,$B$142,Conciliação!$D:$D,AE$132)</f>
        <v>0</v>
      </c>
      <c r="AF142" s="199">
        <f>SUMIFS(Conciliação!$R:$R,Conciliação!$E:$E,$B$142,Conciliação!$D:$D,AF$132)</f>
        <v>0</v>
      </c>
    </row>
    <row r="143" spans="2:32" x14ac:dyDescent="0.3">
      <c r="B143" s="213">
        <f>'PLANO DE CONTAS-D'!C86</f>
        <v>144</v>
      </c>
      <c r="C143" s="346">
        <f>'PLANO DE CONTAS-D'!D86</f>
        <v>0</v>
      </c>
      <c r="D143" s="328"/>
      <c r="E143" s="328"/>
      <c r="F143" s="328"/>
      <c r="G143" s="328"/>
      <c r="H143" s="328"/>
      <c r="I143" s="328"/>
      <c r="K143" s="324">
        <f>SUM(U143:AF143)</f>
        <v>0</v>
      </c>
      <c r="L143" s="885"/>
      <c r="M143" s="325"/>
      <c r="O143" s="326">
        <f>M143-K143-L143</f>
        <v>0</v>
      </c>
      <c r="P143" s="327" t="str">
        <f>IF(M143="","",O143/M143)</f>
        <v/>
      </c>
      <c r="Q143" s="233" t="str">
        <f>IF(O143&gt;0,"Disponível",IF(O143=0,"Finalizado",IF(O143&lt;0,"Remanejar","")))</f>
        <v>Finalizado</v>
      </c>
      <c r="S143" s="335"/>
      <c r="U143" s="199">
        <f>SUMIFS(Conciliação!$R:$R,Conciliação!$E:$E,$B$143,Conciliação!$D:$D,U$132)</f>
        <v>0</v>
      </c>
      <c r="V143" s="199">
        <f>SUMIFS(Conciliação!$R:$R,Conciliação!$E:$E,$B$143,Conciliação!$D:$D,V$132)</f>
        <v>0</v>
      </c>
      <c r="W143" s="199">
        <f>SUMIFS(Conciliação!$R:$R,Conciliação!$E:$E,$B$143,Conciliação!$D:$D,W$132)</f>
        <v>0</v>
      </c>
      <c r="X143" s="199">
        <f>SUMIFS(Conciliação!$R:$R,Conciliação!$E:$E,$B$143,Conciliação!$D:$D,X$132)</f>
        <v>0</v>
      </c>
      <c r="Y143" s="199">
        <f>SUMIFS(Conciliação!$R:$R,Conciliação!$E:$E,$B$143,Conciliação!$D:$D,Y$132)</f>
        <v>0</v>
      </c>
      <c r="Z143" s="199">
        <f>SUMIFS(Conciliação!$R:$R,Conciliação!$E:$E,$B$143,Conciliação!$D:$D,Z$132)</f>
        <v>0</v>
      </c>
      <c r="AA143" s="199">
        <f>SUMIFS(Conciliação!$R:$R,Conciliação!$E:$E,$B$143,Conciliação!$D:$D,AA$132)</f>
        <v>0</v>
      </c>
      <c r="AB143" s="199">
        <f>SUMIFS(Conciliação!$R:$R,Conciliação!$E:$E,$B$143,Conciliação!$D:$D,AB$132)</f>
        <v>0</v>
      </c>
      <c r="AC143" s="199">
        <f>SUMIFS(Conciliação!$R:$R,Conciliação!$E:$E,$B$143,Conciliação!$D:$D,AC$132)</f>
        <v>0</v>
      </c>
      <c r="AD143" s="199">
        <f>SUMIFS(Conciliação!$R:$R,Conciliação!$E:$E,$B$143,Conciliação!$D:$D,AD$132)</f>
        <v>0</v>
      </c>
      <c r="AE143" s="199">
        <f>SUMIFS(Conciliação!$R:$R,Conciliação!$E:$E,$B$143,Conciliação!$D:$D,AE$132)</f>
        <v>0</v>
      </c>
      <c r="AF143" s="199">
        <f>SUMIFS(Conciliação!$R:$R,Conciliação!$E:$E,$B$143,Conciliação!$D:$D,AF$132)</f>
        <v>0</v>
      </c>
    </row>
    <row r="144" spans="2:32" x14ac:dyDescent="0.3">
      <c r="B144" s="213">
        <f>'PLANO DE CONTAS-D'!C87</f>
        <v>145</v>
      </c>
      <c r="C144" s="346">
        <f>'PLANO DE CONTAS-D'!D87</f>
        <v>0</v>
      </c>
      <c r="D144" s="328"/>
      <c r="E144" s="328"/>
      <c r="F144" s="328"/>
      <c r="G144" s="328"/>
      <c r="H144" s="328"/>
      <c r="I144" s="328"/>
      <c r="K144" s="324">
        <f>SUM(U144:AF144)</f>
        <v>0</v>
      </c>
      <c r="L144" s="885"/>
      <c r="M144" s="325"/>
      <c r="O144" s="326">
        <f>M144-K144-L144</f>
        <v>0</v>
      </c>
      <c r="P144" s="327" t="str">
        <f>IF(M144="","",O144/M144)</f>
        <v/>
      </c>
      <c r="Q144" s="233" t="str">
        <f>IF(O144&gt;0,"Disponível",IF(O144=0,"Finalizado",IF(O144&lt;0,"Remanejar","")))</f>
        <v>Finalizado</v>
      </c>
      <c r="S144" s="335"/>
      <c r="U144" s="199">
        <f>SUMIFS(Conciliação!$R:$R,Conciliação!$E:$E,$B$144,Conciliação!$D:$D,U$132)</f>
        <v>0</v>
      </c>
      <c r="V144" s="199">
        <f>SUMIFS(Conciliação!$R:$R,Conciliação!$E:$E,$B$144,Conciliação!$D:$D,V$132)</f>
        <v>0</v>
      </c>
      <c r="W144" s="199">
        <f>SUMIFS(Conciliação!$R:$R,Conciliação!$E:$E,$B$144,Conciliação!$D:$D,W$132)</f>
        <v>0</v>
      </c>
      <c r="X144" s="199">
        <f>SUMIFS(Conciliação!$R:$R,Conciliação!$E:$E,$B$144,Conciliação!$D:$D,X$132)</f>
        <v>0</v>
      </c>
      <c r="Y144" s="199">
        <f>SUMIFS(Conciliação!$R:$R,Conciliação!$E:$E,$B$144,Conciliação!$D:$D,Y$132)</f>
        <v>0</v>
      </c>
      <c r="Z144" s="199">
        <f>SUMIFS(Conciliação!$R:$R,Conciliação!$E:$E,$B$144,Conciliação!$D:$D,Z$132)</f>
        <v>0</v>
      </c>
      <c r="AA144" s="199">
        <f>SUMIFS(Conciliação!$R:$R,Conciliação!$E:$E,$B$144,Conciliação!$D:$D,AA$132)</f>
        <v>0</v>
      </c>
      <c r="AB144" s="199">
        <f>SUMIFS(Conciliação!$R:$R,Conciliação!$E:$E,$B$144,Conciliação!$D:$D,AB$132)</f>
        <v>0</v>
      </c>
      <c r="AC144" s="199">
        <f>SUMIFS(Conciliação!$R:$R,Conciliação!$E:$E,$B$144,Conciliação!$D:$D,AC$132)</f>
        <v>0</v>
      </c>
      <c r="AD144" s="199">
        <f>SUMIFS(Conciliação!$R:$R,Conciliação!$E:$E,$B$144,Conciliação!$D:$D,AD$132)</f>
        <v>0</v>
      </c>
      <c r="AE144" s="199">
        <f>SUMIFS(Conciliação!$R:$R,Conciliação!$E:$E,$B$144,Conciliação!$D:$D,AE$132)</f>
        <v>0</v>
      </c>
      <c r="AF144" s="199">
        <f>SUMIFS(Conciliação!$R:$R,Conciliação!$E:$E,$B$144,Conciliação!$D:$D,AF$132)</f>
        <v>0</v>
      </c>
    </row>
    <row r="146" spans="2:32" x14ac:dyDescent="0.3">
      <c r="C146" s="342">
        <f>'PLANO DE CONTAS-D'!D91</f>
        <v>0</v>
      </c>
      <c r="D146" s="343"/>
      <c r="E146" s="343"/>
      <c r="F146" s="343"/>
      <c r="G146" s="343"/>
      <c r="H146" s="343"/>
      <c r="I146" s="343"/>
      <c r="K146" s="242">
        <f>SUM(K147:K157)</f>
        <v>0</v>
      </c>
      <c r="L146" s="242">
        <f>SUM(L147:L157)</f>
        <v>0</v>
      </c>
      <c r="M146" s="242">
        <f>SUM(M147:M157)</f>
        <v>0</v>
      </c>
      <c r="O146" s="247" t="s">
        <v>642</v>
      </c>
      <c r="P146" s="237"/>
      <c r="Q146" s="238">
        <f>M146-K146-L146</f>
        <v>0</v>
      </c>
      <c r="R146" s="230"/>
      <c r="S146" s="250" t="s">
        <v>671</v>
      </c>
      <c r="U146" s="222">
        <f>SUM(U147:U157)</f>
        <v>0</v>
      </c>
      <c r="V146" s="222">
        <f t="shared" ref="V146:AF146" si="24">SUM(V147:V157)</f>
        <v>0</v>
      </c>
      <c r="W146" s="222">
        <f t="shared" si="24"/>
        <v>0</v>
      </c>
      <c r="X146" s="222">
        <f t="shared" si="24"/>
        <v>0</v>
      </c>
      <c r="Y146" s="222">
        <f t="shared" si="24"/>
        <v>0</v>
      </c>
      <c r="Z146" s="222">
        <f t="shared" si="24"/>
        <v>0</v>
      </c>
      <c r="AA146" s="222">
        <f t="shared" si="24"/>
        <v>0</v>
      </c>
      <c r="AB146" s="222">
        <f t="shared" si="24"/>
        <v>0</v>
      </c>
      <c r="AC146" s="222">
        <f t="shared" si="24"/>
        <v>0</v>
      </c>
      <c r="AD146" s="222">
        <f t="shared" si="24"/>
        <v>0</v>
      </c>
      <c r="AE146" s="222">
        <f t="shared" si="24"/>
        <v>0</v>
      </c>
      <c r="AF146" s="222">
        <f t="shared" si="24"/>
        <v>0</v>
      </c>
    </row>
    <row r="147" spans="2:32" x14ac:dyDescent="0.3">
      <c r="B147" s="216">
        <f>'PLANO DE CONTAS-D'!C93</f>
        <v>148</v>
      </c>
      <c r="C147" s="346">
        <f>'PLANO DE CONTAS-D'!D93</f>
        <v>0</v>
      </c>
      <c r="D147" s="328"/>
      <c r="E147" s="328"/>
      <c r="F147" s="328"/>
      <c r="G147" s="328"/>
      <c r="H147" s="328"/>
      <c r="I147" s="328"/>
      <c r="K147" s="324">
        <f t="shared" ref="K147:K157" si="25">SUM(U147:AF147)</f>
        <v>0</v>
      </c>
      <c r="L147" s="885"/>
      <c r="M147" s="325"/>
      <c r="O147" s="326">
        <f>M147-K147-L147</f>
        <v>0</v>
      </c>
      <c r="P147" s="327" t="str">
        <f>IF(M147="","",O147/M147)</f>
        <v/>
      </c>
      <c r="Q147" s="233" t="str">
        <f>IF(O147&gt;0,"Disponível",IF(O147=0,"Finalizado",IF(O147&lt;0,"Remanejar","")))</f>
        <v>Finalizado</v>
      </c>
      <c r="S147" s="330"/>
      <c r="U147" s="199">
        <f>SUMIFS(Conciliação!$R:$R,Conciliação!$E:$E,$B$147,Conciliação!$D:$D,U$132)</f>
        <v>0</v>
      </c>
      <c r="V147" s="199">
        <f>SUMIFS(Conciliação!$R:$R,Conciliação!$E:$E,$B$147,Conciliação!$D:$D,V$132)</f>
        <v>0</v>
      </c>
      <c r="W147" s="199">
        <f>SUMIFS(Conciliação!$R:$R,Conciliação!$E:$E,$B$147,Conciliação!$D:$D,W$132)</f>
        <v>0</v>
      </c>
      <c r="X147" s="199">
        <f>SUMIFS(Conciliação!$R:$R,Conciliação!$E:$E,$B$147,Conciliação!$D:$D,X$132)</f>
        <v>0</v>
      </c>
      <c r="Y147" s="199">
        <f>SUMIFS(Conciliação!$R:$R,Conciliação!$E:$E,$B$147,Conciliação!$D:$D,Y$132)</f>
        <v>0</v>
      </c>
      <c r="Z147" s="199">
        <f>SUMIFS(Conciliação!$R:$R,Conciliação!$E:$E,$B$147,Conciliação!$D:$D,Z$132)</f>
        <v>0</v>
      </c>
      <c r="AA147" s="199">
        <f>SUMIFS(Conciliação!$R:$R,Conciliação!$E:$E,$B$147,Conciliação!$D:$D,AA$132)</f>
        <v>0</v>
      </c>
      <c r="AB147" s="199">
        <f>SUMIFS(Conciliação!$R:$R,Conciliação!$E:$E,$B$147,Conciliação!$D:$D,AB$132)</f>
        <v>0</v>
      </c>
      <c r="AC147" s="199">
        <f>SUMIFS(Conciliação!$R:$R,Conciliação!$E:$E,$B$147,Conciliação!$D:$D,AC$132)</f>
        <v>0</v>
      </c>
      <c r="AD147" s="199">
        <f>SUMIFS(Conciliação!$R:$R,Conciliação!$E:$E,$B$147,Conciliação!$D:$D,AD$132)</f>
        <v>0</v>
      </c>
      <c r="AE147" s="199">
        <f>SUMIFS(Conciliação!$R:$R,Conciliação!$E:$E,$B$147,Conciliação!$D:$D,AE$132)</f>
        <v>0</v>
      </c>
      <c r="AF147" s="199">
        <f>SUMIFS(Conciliação!$R:$R,Conciliação!$E:$E,$B$147,Conciliação!$D:$D,AF$132)</f>
        <v>0</v>
      </c>
    </row>
    <row r="148" spans="2:32" x14ac:dyDescent="0.3">
      <c r="B148" s="216">
        <f>'PLANO DE CONTAS-D'!C94</f>
        <v>149</v>
      </c>
      <c r="C148" s="346">
        <f>'PLANO DE CONTAS-D'!D94</f>
        <v>0</v>
      </c>
      <c r="D148" s="328"/>
      <c r="E148" s="328"/>
      <c r="F148" s="328"/>
      <c r="G148" s="328"/>
      <c r="H148" s="328"/>
      <c r="I148" s="328"/>
      <c r="K148" s="324">
        <f t="shared" si="25"/>
        <v>0</v>
      </c>
      <c r="L148" s="885"/>
      <c r="M148" s="325"/>
      <c r="O148" s="326">
        <f t="shared" ref="O148:O157" si="26">M148-K148-L148</f>
        <v>0</v>
      </c>
      <c r="P148" s="327" t="str">
        <f t="shared" ref="P148:P157" si="27">IF(M148="","",O148/M148)</f>
        <v/>
      </c>
      <c r="Q148" s="233" t="str">
        <f t="shared" ref="Q148:Q156" si="28">IF(O148&gt;0,"Disponível",IF(O148=0,"Finalizado",IF(O148&lt;0,"Remanejar","")))</f>
        <v>Finalizado</v>
      </c>
      <c r="S148" s="330" t="s">
        <v>995</v>
      </c>
      <c r="U148" s="199">
        <f>SUMIFS(Conciliação!$R:$R,Conciliação!$E:$E,$B$148,Conciliação!$D:$D,U$132)</f>
        <v>0</v>
      </c>
      <c r="V148" s="199">
        <f>SUMIFS(Conciliação!$R:$R,Conciliação!$E:$E,$B$148,Conciliação!$D:$D,V$132)</f>
        <v>0</v>
      </c>
      <c r="W148" s="199">
        <f>SUMIFS(Conciliação!$R:$R,Conciliação!$E:$E,$B$148,Conciliação!$D:$D,W$132)</f>
        <v>0</v>
      </c>
      <c r="X148" s="199">
        <f>SUMIFS(Conciliação!$R:$R,Conciliação!$E:$E,$B$148,Conciliação!$D:$D,X$132)</f>
        <v>0</v>
      </c>
      <c r="Y148" s="199">
        <f>SUMIFS(Conciliação!$R:$R,Conciliação!$E:$E,$B$148,Conciliação!$D:$D,Y$132)</f>
        <v>0</v>
      </c>
      <c r="Z148" s="199">
        <f>SUMIFS(Conciliação!$R:$R,Conciliação!$E:$E,$B$148,Conciliação!$D:$D,Z$132)</f>
        <v>0</v>
      </c>
      <c r="AA148" s="199">
        <f>SUMIFS(Conciliação!$R:$R,Conciliação!$E:$E,$B$148,Conciliação!$D:$D,AA$132)</f>
        <v>0</v>
      </c>
      <c r="AB148" s="199">
        <f>SUMIFS(Conciliação!$R:$R,Conciliação!$E:$E,$B$148,Conciliação!$D:$D,AB$132)</f>
        <v>0</v>
      </c>
      <c r="AC148" s="199">
        <f>SUMIFS(Conciliação!$R:$R,Conciliação!$E:$E,$B$148,Conciliação!$D:$D,AC$132)</f>
        <v>0</v>
      </c>
      <c r="AD148" s="199">
        <f>SUMIFS(Conciliação!$R:$R,Conciliação!$E:$E,$B$148,Conciliação!$D:$D,AD$132)</f>
        <v>0</v>
      </c>
      <c r="AE148" s="199">
        <f>SUMIFS(Conciliação!$R:$R,Conciliação!$E:$E,$B$148,Conciliação!$D:$D,AE$132)</f>
        <v>0</v>
      </c>
      <c r="AF148" s="199">
        <f>SUMIFS(Conciliação!$R:$R,Conciliação!$E:$E,$B$148,Conciliação!$D:$D,AF$132)</f>
        <v>0</v>
      </c>
    </row>
    <row r="149" spans="2:32" x14ac:dyDescent="0.3">
      <c r="B149" s="216">
        <f>'PLANO DE CONTAS-D'!C95</f>
        <v>150</v>
      </c>
      <c r="C149" s="346">
        <f>'PLANO DE CONTAS-D'!D95</f>
        <v>0</v>
      </c>
      <c r="D149" s="328"/>
      <c r="E149" s="328"/>
      <c r="F149" s="328"/>
      <c r="G149" s="328"/>
      <c r="H149" s="328"/>
      <c r="I149" s="328"/>
      <c r="K149" s="324">
        <f t="shared" si="25"/>
        <v>0</v>
      </c>
      <c r="L149" s="885"/>
      <c r="M149" s="325"/>
      <c r="O149" s="326">
        <f t="shared" si="26"/>
        <v>0</v>
      </c>
      <c r="P149" s="327" t="str">
        <f t="shared" si="27"/>
        <v/>
      </c>
      <c r="Q149" s="233" t="str">
        <f t="shared" si="28"/>
        <v>Finalizado</v>
      </c>
      <c r="S149" s="860"/>
      <c r="U149" s="199">
        <f>SUMIFS(Conciliação!$R:$R,Conciliação!$E:$E,$B$149,Conciliação!$D:$D,U$132)</f>
        <v>0</v>
      </c>
      <c r="V149" s="199">
        <f>SUMIFS(Conciliação!$R:$R,Conciliação!$E:$E,$B$149,Conciliação!$D:$D,V$132)</f>
        <v>0</v>
      </c>
      <c r="W149" s="199">
        <f>SUMIFS(Conciliação!$R:$R,Conciliação!$E:$E,$B$149,Conciliação!$D:$D,W$132)</f>
        <v>0</v>
      </c>
      <c r="X149" s="199">
        <f>SUMIFS(Conciliação!$R:$R,Conciliação!$E:$E,$B$149,Conciliação!$D:$D,X$132)</f>
        <v>0</v>
      </c>
      <c r="Y149" s="199">
        <f>SUMIFS(Conciliação!$R:$R,Conciliação!$E:$E,$B$149,Conciliação!$D:$D,Y$132)</f>
        <v>0</v>
      </c>
      <c r="Z149" s="199">
        <f>SUMIFS(Conciliação!$R:$R,Conciliação!$E:$E,$B$149,Conciliação!$D:$D,Z$132)</f>
        <v>0</v>
      </c>
      <c r="AA149" s="199">
        <f>SUMIFS(Conciliação!$R:$R,Conciliação!$E:$E,$B$149,Conciliação!$D:$D,AA$132)</f>
        <v>0</v>
      </c>
      <c r="AB149" s="199">
        <f>SUMIFS(Conciliação!$R:$R,Conciliação!$E:$E,$B$149,Conciliação!$D:$D,AB$132)</f>
        <v>0</v>
      </c>
      <c r="AC149" s="199">
        <f>SUMIFS(Conciliação!$R:$R,Conciliação!$E:$E,$B$149,Conciliação!$D:$D,AC$132)</f>
        <v>0</v>
      </c>
      <c r="AD149" s="199">
        <f>SUMIFS(Conciliação!$R:$R,Conciliação!$E:$E,$B$149,Conciliação!$D:$D,AD$132)</f>
        <v>0</v>
      </c>
      <c r="AE149" s="199">
        <f>SUMIFS(Conciliação!$R:$R,Conciliação!$E:$E,$B$149,Conciliação!$D:$D,AE$132)</f>
        <v>0</v>
      </c>
      <c r="AF149" s="199">
        <f>SUMIFS(Conciliação!$R:$R,Conciliação!$E:$E,$B$149,Conciliação!$D:$D,AF$132)</f>
        <v>0</v>
      </c>
    </row>
    <row r="150" spans="2:32" x14ac:dyDescent="0.3">
      <c r="B150" s="216">
        <f>'PLANO DE CONTAS-D'!C96</f>
        <v>151</v>
      </c>
      <c r="C150" s="346">
        <f>'PLANO DE CONTAS-D'!D96</f>
        <v>0</v>
      </c>
      <c r="D150" s="328"/>
      <c r="E150" s="328"/>
      <c r="F150" s="328"/>
      <c r="G150" s="328"/>
      <c r="H150" s="328"/>
      <c r="I150" s="328"/>
      <c r="K150" s="324">
        <f t="shared" si="25"/>
        <v>0</v>
      </c>
      <c r="L150" s="885"/>
      <c r="M150" s="325"/>
      <c r="O150" s="326">
        <f t="shared" si="26"/>
        <v>0</v>
      </c>
      <c r="P150" s="327" t="str">
        <f t="shared" si="27"/>
        <v/>
      </c>
      <c r="Q150" s="233" t="str">
        <f t="shared" si="28"/>
        <v>Finalizado</v>
      </c>
      <c r="S150" s="330" t="s">
        <v>998</v>
      </c>
      <c r="U150" s="199">
        <f>SUMIFS(Conciliação!$R:$R,Conciliação!$E:$E,$B$150,Conciliação!$D:$D,U$132)</f>
        <v>0</v>
      </c>
      <c r="V150" s="199">
        <f>SUMIFS(Conciliação!$R:$R,Conciliação!$E:$E,$B$150,Conciliação!$D:$D,V$132)</f>
        <v>0</v>
      </c>
      <c r="W150" s="199">
        <f>SUMIFS(Conciliação!$R:$R,Conciliação!$E:$E,$B$150,Conciliação!$D:$D,W$132)</f>
        <v>0</v>
      </c>
      <c r="X150" s="199">
        <f>SUMIFS(Conciliação!$R:$R,Conciliação!$E:$E,$B$150,Conciliação!$D:$D,X$132)</f>
        <v>0</v>
      </c>
      <c r="Y150" s="199">
        <f>SUMIFS(Conciliação!$R:$R,Conciliação!$E:$E,$B$150,Conciliação!$D:$D,Y$132)</f>
        <v>0</v>
      </c>
      <c r="Z150" s="199">
        <f>SUMIFS(Conciliação!$R:$R,Conciliação!$E:$E,$B$150,Conciliação!$D:$D,Z$132)</f>
        <v>0</v>
      </c>
      <c r="AA150" s="199">
        <f>SUMIFS(Conciliação!$R:$R,Conciliação!$E:$E,$B$150,Conciliação!$D:$D,AA$132)</f>
        <v>0</v>
      </c>
      <c r="AB150" s="199">
        <f>SUMIFS(Conciliação!$R:$R,Conciliação!$E:$E,$B$150,Conciliação!$D:$D,AB$132)</f>
        <v>0</v>
      </c>
      <c r="AC150" s="199">
        <f>SUMIFS(Conciliação!$R:$R,Conciliação!$E:$E,$B$150,Conciliação!$D:$D,AC$132)</f>
        <v>0</v>
      </c>
      <c r="AD150" s="199">
        <f>SUMIFS(Conciliação!$R:$R,Conciliação!$E:$E,$B$150,Conciliação!$D:$D,AD$132)</f>
        <v>0</v>
      </c>
      <c r="AE150" s="199">
        <f>SUMIFS(Conciliação!$R:$R,Conciliação!$E:$E,$B$150,Conciliação!$D:$D,AE$132)</f>
        <v>0</v>
      </c>
      <c r="AF150" s="199">
        <f>SUMIFS(Conciliação!$R:$R,Conciliação!$E:$E,$B$150,Conciliação!$D:$D,AF$132)</f>
        <v>0</v>
      </c>
    </row>
    <row r="151" spans="2:32" x14ac:dyDescent="0.3">
      <c r="B151" s="216">
        <f>'PLANO DE CONTAS-D'!C97</f>
        <v>152</v>
      </c>
      <c r="C151" s="346">
        <f>'PLANO DE CONTAS-D'!D97</f>
        <v>0</v>
      </c>
      <c r="D151" s="328"/>
      <c r="E151" s="328"/>
      <c r="F151" s="328"/>
      <c r="G151" s="328"/>
      <c r="H151" s="328"/>
      <c r="I151" s="328"/>
      <c r="K151" s="324">
        <f t="shared" si="25"/>
        <v>0</v>
      </c>
      <c r="L151" s="885"/>
      <c r="M151" s="325"/>
      <c r="O151" s="326">
        <f t="shared" si="26"/>
        <v>0</v>
      </c>
      <c r="P151" s="327" t="str">
        <f t="shared" si="27"/>
        <v/>
      </c>
      <c r="Q151" s="233" t="str">
        <f t="shared" si="28"/>
        <v>Finalizado</v>
      </c>
      <c r="S151" s="330"/>
      <c r="U151" s="199">
        <f>SUMIFS(Conciliação!$R:$R,Conciliação!$E:$E,$B$151,Conciliação!$D:$D,U$132)</f>
        <v>0</v>
      </c>
      <c r="V151" s="199">
        <f>SUMIFS(Conciliação!$R:$R,Conciliação!$E:$E,$B$151,Conciliação!$D:$D,V$132)</f>
        <v>0</v>
      </c>
      <c r="W151" s="199">
        <f>SUMIFS(Conciliação!$R:$R,Conciliação!$E:$E,$B$151,Conciliação!$D:$D,W$132)</f>
        <v>0</v>
      </c>
      <c r="X151" s="199">
        <f>SUMIFS(Conciliação!$R:$R,Conciliação!$E:$E,$B$151,Conciliação!$D:$D,X$132)</f>
        <v>0</v>
      </c>
      <c r="Y151" s="199">
        <f>SUMIFS(Conciliação!$R:$R,Conciliação!$E:$E,$B$151,Conciliação!$D:$D,Y$132)</f>
        <v>0</v>
      </c>
      <c r="Z151" s="199">
        <f>SUMIFS(Conciliação!$R:$R,Conciliação!$E:$E,$B$151,Conciliação!$D:$D,Z$132)</f>
        <v>0</v>
      </c>
      <c r="AA151" s="199">
        <f>SUMIFS(Conciliação!$R:$R,Conciliação!$E:$E,$B$151,Conciliação!$D:$D,AA$132)</f>
        <v>0</v>
      </c>
      <c r="AB151" s="199">
        <f>SUMIFS(Conciliação!$R:$R,Conciliação!$E:$E,$B$151,Conciliação!$D:$D,AB$132)</f>
        <v>0</v>
      </c>
      <c r="AC151" s="199">
        <f>SUMIFS(Conciliação!$R:$R,Conciliação!$E:$E,$B$151,Conciliação!$D:$D,AC$132)</f>
        <v>0</v>
      </c>
      <c r="AD151" s="199">
        <f>SUMIFS(Conciliação!$R:$R,Conciliação!$E:$E,$B$151,Conciliação!$D:$D,AD$132)</f>
        <v>0</v>
      </c>
      <c r="AE151" s="199">
        <f>SUMIFS(Conciliação!$R:$R,Conciliação!$E:$E,$B$151,Conciliação!$D:$D,AE$132)</f>
        <v>0</v>
      </c>
      <c r="AF151" s="199">
        <f>SUMIFS(Conciliação!$R:$R,Conciliação!$E:$E,$B$151,Conciliação!$D:$D,AF$132)</f>
        <v>0</v>
      </c>
    </row>
    <row r="152" spans="2:32" x14ac:dyDescent="0.3">
      <c r="B152" s="216">
        <f>'PLANO DE CONTAS-D'!C98</f>
        <v>153</v>
      </c>
      <c r="C152" s="346">
        <f>'PLANO DE CONTAS-D'!D98</f>
        <v>0</v>
      </c>
      <c r="D152" s="328"/>
      <c r="E152" s="328"/>
      <c r="F152" s="328"/>
      <c r="G152" s="328"/>
      <c r="H152" s="328"/>
      <c r="I152" s="328"/>
      <c r="K152" s="324">
        <f t="shared" si="25"/>
        <v>0</v>
      </c>
      <c r="L152" s="885"/>
      <c r="M152" s="325"/>
      <c r="O152" s="326">
        <f t="shared" si="26"/>
        <v>0</v>
      </c>
      <c r="P152" s="327" t="str">
        <f t="shared" si="27"/>
        <v/>
      </c>
      <c r="Q152" s="233" t="str">
        <f t="shared" si="28"/>
        <v>Finalizado</v>
      </c>
      <c r="S152" s="330"/>
      <c r="U152" s="199">
        <f>SUMIFS(Conciliação!$R:$R,Conciliação!$E:$E,$B$152,Conciliação!$D:$D,U$132)</f>
        <v>0</v>
      </c>
      <c r="V152" s="199">
        <f>SUMIFS(Conciliação!$R:$R,Conciliação!$E:$E,$B$152,Conciliação!$D:$D,V$132)</f>
        <v>0</v>
      </c>
      <c r="W152" s="199">
        <f>SUMIFS(Conciliação!$R:$R,Conciliação!$E:$E,$B$152,Conciliação!$D:$D,W$132)</f>
        <v>0</v>
      </c>
      <c r="X152" s="199">
        <f>SUMIFS(Conciliação!$R:$R,Conciliação!$E:$E,$B$152,Conciliação!$D:$D,X$132)</f>
        <v>0</v>
      </c>
      <c r="Y152" s="199">
        <f>SUMIFS(Conciliação!$R:$R,Conciliação!$E:$E,$B$152,Conciliação!$D:$D,Y$132)</f>
        <v>0</v>
      </c>
      <c r="Z152" s="199">
        <f>SUMIFS(Conciliação!$R:$R,Conciliação!$E:$E,$B$152,Conciliação!$D:$D,Z$132)</f>
        <v>0</v>
      </c>
      <c r="AA152" s="199">
        <f>SUMIFS(Conciliação!$R:$R,Conciliação!$E:$E,$B$152,Conciliação!$D:$D,AA$132)</f>
        <v>0</v>
      </c>
      <c r="AB152" s="199">
        <f>SUMIFS(Conciliação!$R:$R,Conciliação!$E:$E,$B$152,Conciliação!$D:$D,AB$132)</f>
        <v>0</v>
      </c>
      <c r="AC152" s="199">
        <f>SUMIFS(Conciliação!$R:$R,Conciliação!$E:$E,$B$152,Conciliação!$D:$D,AC$132)</f>
        <v>0</v>
      </c>
      <c r="AD152" s="199">
        <f>SUMIFS(Conciliação!$R:$R,Conciliação!$E:$E,$B$152,Conciliação!$D:$D,AD$132)</f>
        <v>0</v>
      </c>
      <c r="AE152" s="199">
        <f>SUMIFS(Conciliação!$R:$R,Conciliação!$E:$E,$B$152,Conciliação!$D:$D,AE$132)</f>
        <v>0</v>
      </c>
      <c r="AF152" s="199">
        <f>SUMIFS(Conciliação!$R:$R,Conciliação!$E:$E,$B$152,Conciliação!$D:$D,AF$132)</f>
        <v>0</v>
      </c>
    </row>
    <row r="153" spans="2:32" x14ac:dyDescent="0.3">
      <c r="B153" s="216">
        <f>'PLANO DE CONTAS-D'!C99</f>
        <v>154</v>
      </c>
      <c r="C153" s="346">
        <f>'PLANO DE CONTAS-D'!D99</f>
        <v>0</v>
      </c>
      <c r="D153" s="328"/>
      <c r="E153" s="328"/>
      <c r="F153" s="328"/>
      <c r="G153" s="328"/>
      <c r="H153" s="328"/>
      <c r="I153" s="328"/>
      <c r="K153" s="324">
        <f t="shared" si="25"/>
        <v>0</v>
      </c>
      <c r="L153" s="885"/>
      <c r="M153" s="325"/>
      <c r="O153" s="326">
        <f t="shared" si="26"/>
        <v>0</v>
      </c>
      <c r="P153" s="327" t="str">
        <f t="shared" si="27"/>
        <v/>
      </c>
      <c r="Q153" s="233" t="str">
        <f t="shared" si="28"/>
        <v>Finalizado</v>
      </c>
      <c r="S153" s="330"/>
      <c r="U153" s="199">
        <f>SUMIFS(Conciliação!$R:$R,Conciliação!$E:$E,$B$153,Conciliação!$D:$D,U$132)</f>
        <v>0</v>
      </c>
      <c r="V153" s="199">
        <f>SUMIFS(Conciliação!$R:$R,Conciliação!$E:$E,$B$153,Conciliação!$D:$D,V$132)</f>
        <v>0</v>
      </c>
      <c r="W153" s="199">
        <f>SUMIFS(Conciliação!$R:$R,Conciliação!$E:$E,$B$153,Conciliação!$D:$D,W$132)</f>
        <v>0</v>
      </c>
      <c r="X153" s="199">
        <f>SUMIFS(Conciliação!$R:$R,Conciliação!$E:$E,$B$153,Conciliação!$D:$D,X$132)</f>
        <v>0</v>
      </c>
      <c r="Y153" s="199">
        <f>SUMIFS(Conciliação!$R:$R,Conciliação!$E:$E,$B$153,Conciliação!$D:$D,Y$132)</f>
        <v>0</v>
      </c>
      <c r="Z153" s="199">
        <f>SUMIFS(Conciliação!$R:$R,Conciliação!$E:$E,$B$153,Conciliação!$D:$D,Z$132)</f>
        <v>0</v>
      </c>
      <c r="AA153" s="199">
        <f>SUMIFS(Conciliação!$R:$R,Conciliação!$E:$E,$B$153,Conciliação!$D:$D,AA$132)</f>
        <v>0</v>
      </c>
      <c r="AB153" s="199">
        <f>SUMIFS(Conciliação!$R:$R,Conciliação!$E:$E,$B$153,Conciliação!$D:$D,AB$132)</f>
        <v>0</v>
      </c>
      <c r="AC153" s="199">
        <f>SUMIFS(Conciliação!$R:$R,Conciliação!$E:$E,$B$153,Conciliação!$D:$D,AC$132)</f>
        <v>0</v>
      </c>
      <c r="AD153" s="199">
        <f>SUMIFS(Conciliação!$R:$R,Conciliação!$E:$E,$B$153,Conciliação!$D:$D,AD$132)</f>
        <v>0</v>
      </c>
      <c r="AE153" s="199">
        <f>SUMIFS(Conciliação!$R:$R,Conciliação!$E:$E,$B$153,Conciliação!$D:$D,AE$132)</f>
        <v>0</v>
      </c>
      <c r="AF153" s="199">
        <f>SUMIFS(Conciliação!$R:$R,Conciliação!$E:$E,$B$153,Conciliação!$D:$D,AF$132)</f>
        <v>0</v>
      </c>
    </row>
    <row r="154" spans="2:32" x14ac:dyDescent="0.3">
      <c r="B154" s="216">
        <f>'PLANO DE CONTAS-D'!C100</f>
        <v>155</v>
      </c>
      <c r="C154" s="346">
        <f>'PLANO DE CONTAS-D'!D100</f>
        <v>0</v>
      </c>
      <c r="D154" s="328"/>
      <c r="E154" s="328"/>
      <c r="F154" s="328"/>
      <c r="G154" s="328"/>
      <c r="H154" s="328"/>
      <c r="I154" s="328"/>
      <c r="K154" s="324">
        <f t="shared" si="25"/>
        <v>0</v>
      </c>
      <c r="L154" s="885"/>
      <c r="M154" s="325"/>
      <c r="O154" s="326">
        <f t="shared" si="26"/>
        <v>0</v>
      </c>
      <c r="P154" s="327" t="str">
        <f t="shared" si="27"/>
        <v/>
      </c>
      <c r="Q154" s="233" t="str">
        <f t="shared" si="28"/>
        <v>Finalizado</v>
      </c>
      <c r="S154" s="330" t="s">
        <v>994</v>
      </c>
      <c r="U154" s="199">
        <f>SUMIFS(Conciliação!$R:$R,Conciliação!$E:$E,$B$154,Conciliação!$D:$D,U$132)</f>
        <v>0</v>
      </c>
      <c r="V154" s="199">
        <f>SUMIFS(Conciliação!$R:$R,Conciliação!$E:$E,$B$154,Conciliação!$D:$D,V$132)</f>
        <v>0</v>
      </c>
      <c r="W154" s="199">
        <f>SUMIFS(Conciliação!$R:$R,Conciliação!$E:$E,$B$154,Conciliação!$D:$D,W$132)</f>
        <v>0</v>
      </c>
      <c r="X154" s="199">
        <f>SUMIFS(Conciliação!$R:$R,Conciliação!$E:$E,$B$154,Conciliação!$D:$D,X$132)</f>
        <v>0</v>
      </c>
      <c r="Y154" s="199">
        <f>SUMIFS(Conciliação!$R:$R,Conciliação!$E:$E,$B$154,Conciliação!$D:$D,Y$132)</f>
        <v>0</v>
      </c>
      <c r="Z154" s="199">
        <f>SUMIFS(Conciliação!$R:$R,Conciliação!$E:$E,$B$154,Conciliação!$D:$D,Z$132)</f>
        <v>0</v>
      </c>
      <c r="AA154" s="199">
        <f>SUMIFS(Conciliação!$R:$R,Conciliação!$E:$E,$B$154,Conciliação!$D:$D,AA$132)</f>
        <v>0</v>
      </c>
      <c r="AB154" s="199">
        <f>SUMIFS(Conciliação!$R:$R,Conciliação!$E:$E,$B$154,Conciliação!$D:$D,AB$132)</f>
        <v>0</v>
      </c>
      <c r="AC154" s="199">
        <f>SUMIFS(Conciliação!$R:$R,Conciliação!$E:$E,$B$154,Conciliação!$D:$D,AC$132)</f>
        <v>0</v>
      </c>
      <c r="AD154" s="199">
        <f>SUMIFS(Conciliação!$R:$R,Conciliação!$E:$E,$B$154,Conciliação!$D:$D,AD$132)</f>
        <v>0</v>
      </c>
      <c r="AE154" s="199">
        <f>SUMIFS(Conciliação!$R:$R,Conciliação!$E:$E,$B$154,Conciliação!$D:$D,AE$132)</f>
        <v>0</v>
      </c>
      <c r="AF154" s="199">
        <f>SUMIFS(Conciliação!$R:$R,Conciliação!$E:$E,$B$154,Conciliação!$D:$D,AF$132)</f>
        <v>0</v>
      </c>
    </row>
    <row r="155" spans="2:32" x14ac:dyDescent="0.3">
      <c r="B155" s="216">
        <f>'PLANO DE CONTAS-D'!C101</f>
        <v>156</v>
      </c>
      <c r="C155" s="346">
        <f>'PLANO DE CONTAS-D'!D101</f>
        <v>0</v>
      </c>
      <c r="D155" s="328"/>
      <c r="E155" s="328"/>
      <c r="F155" s="328"/>
      <c r="G155" s="328"/>
      <c r="H155" s="328"/>
      <c r="I155" s="328"/>
      <c r="K155" s="324">
        <f t="shared" si="25"/>
        <v>0</v>
      </c>
      <c r="L155" s="885"/>
      <c r="M155" s="325"/>
      <c r="O155" s="326">
        <f t="shared" si="26"/>
        <v>0</v>
      </c>
      <c r="P155" s="327" t="str">
        <f t="shared" si="27"/>
        <v/>
      </c>
      <c r="Q155" s="233" t="str">
        <f t="shared" si="28"/>
        <v>Finalizado</v>
      </c>
      <c r="S155" s="330"/>
      <c r="U155" s="199">
        <f>SUMIFS(Conciliação!$R:$R,Conciliação!$E:$E,$B$155,Conciliação!$D:$D,U$132)</f>
        <v>0</v>
      </c>
      <c r="V155" s="199">
        <f>SUMIFS(Conciliação!$R:$R,Conciliação!$E:$E,$B$155,Conciliação!$D:$D,V$132)</f>
        <v>0</v>
      </c>
      <c r="W155" s="199">
        <f>SUMIFS(Conciliação!$R:$R,Conciliação!$E:$E,$B$155,Conciliação!$D:$D,W$132)</f>
        <v>0</v>
      </c>
      <c r="X155" s="199">
        <f>SUMIFS(Conciliação!$R:$R,Conciliação!$E:$E,$B$155,Conciliação!$D:$D,X$132)</f>
        <v>0</v>
      </c>
      <c r="Y155" s="199">
        <f>SUMIFS(Conciliação!$R:$R,Conciliação!$E:$E,$B$155,Conciliação!$D:$D,Y$132)</f>
        <v>0</v>
      </c>
      <c r="Z155" s="199">
        <f>SUMIFS(Conciliação!$R:$R,Conciliação!$E:$E,$B$155,Conciliação!$D:$D,Z$132)</f>
        <v>0</v>
      </c>
      <c r="AA155" s="199">
        <f>SUMIFS(Conciliação!$R:$R,Conciliação!$E:$E,$B$155,Conciliação!$D:$D,AA$132)</f>
        <v>0</v>
      </c>
      <c r="AB155" s="199">
        <f>SUMIFS(Conciliação!$R:$R,Conciliação!$E:$E,$B$155,Conciliação!$D:$D,AB$132)</f>
        <v>0</v>
      </c>
      <c r="AC155" s="199">
        <f>SUMIFS(Conciliação!$R:$R,Conciliação!$E:$E,$B$155,Conciliação!$D:$D,AC$132)</f>
        <v>0</v>
      </c>
      <c r="AD155" s="199">
        <f>SUMIFS(Conciliação!$R:$R,Conciliação!$E:$E,$B$155,Conciliação!$D:$D,AD$132)</f>
        <v>0</v>
      </c>
      <c r="AE155" s="199">
        <f>SUMIFS(Conciliação!$R:$R,Conciliação!$E:$E,$B$155,Conciliação!$D:$D,AE$132)</f>
        <v>0</v>
      </c>
      <c r="AF155" s="199">
        <f>SUMIFS(Conciliação!$R:$R,Conciliação!$E:$E,$B$155,Conciliação!$D:$D,AF$132)</f>
        <v>0</v>
      </c>
    </row>
    <row r="156" spans="2:32" x14ac:dyDescent="0.3">
      <c r="B156" s="216">
        <f>'PLANO DE CONTAS-D'!C102</f>
        <v>157</v>
      </c>
      <c r="C156" s="346">
        <f>'PLANO DE CONTAS-D'!D102</f>
        <v>0</v>
      </c>
      <c r="D156" s="328"/>
      <c r="E156" s="328"/>
      <c r="F156" s="328"/>
      <c r="G156" s="328"/>
      <c r="H156" s="328"/>
      <c r="I156" s="328"/>
      <c r="K156" s="324">
        <f t="shared" si="25"/>
        <v>0</v>
      </c>
      <c r="L156" s="885"/>
      <c r="M156" s="325"/>
      <c r="O156" s="326">
        <f t="shared" si="26"/>
        <v>0</v>
      </c>
      <c r="P156" s="327" t="str">
        <f t="shared" si="27"/>
        <v/>
      </c>
      <c r="Q156" s="233" t="str">
        <f t="shared" si="28"/>
        <v>Finalizado</v>
      </c>
      <c r="S156" s="330"/>
      <c r="U156" s="199">
        <f>SUMIFS(Conciliação!$R:$R,Conciliação!$E:$E,$B$156,Conciliação!$D:$D,U$132)</f>
        <v>0</v>
      </c>
      <c r="V156" s="199">
        <f>SUMIFS(Conciliação!$R:$R,Conciliação!$E:$E,$B$156,Conciliação!$D:$D,V$132)</f>
        <v>0</v>
      </c>
      <c r="W156" s="199">
        <f>SUMIFS(Conciliação!$R:$R,Conciliação!$E:$E,$B$156,Conciliação!$D:$D,W$132)</f>
        <v>0</v>
      </c>
      <c r="X156" s="199">
        <f>SUMIFS(Conciliação!$R:$R,Conciliação!$E:$E,$B$156,Conciliação!$D:$D,X$132)</f>
        <v>0</v>
      </c>
      <c r="Y156" s="199">
        <f>SUMIFS(Conciliação!$R:$R,Conciliação!$E:$E,$B$156,Conciliação!$D:$D,Y$132)</f>
        <v>0</v>
      </c>
      <c r="Z156" s="199">
        <f>SUMIFS(Conciliação!$R:$R,Conciliação!$E:$E,$B$156,Conciliação!$D:$D,Z$132)</f>
        <v>0</v>
      </c>
      <c r="AA156" s="199">
        <f>SUMIFS(Conciliação!$R:$R,Conciliação!$E:$E,$B$156,Conciliação!$D:$D,AA$132)</f>
        <v>0</v>
      </c>
      <c r="AB156" s="199">
        <f>SUMIFS(Conciliação!$R:$R,Conciliação!$E:$E,$B$156,Conciliação!$D:$D,AB$132)</f>
        <v>0</v>
      </c>
      <c r="AC156" s="199">
        <f>SUMIFS(Conciliação!$R:$R,Conciliação!$E:$E,$B$156,Conciliação!$D:$D,AC$132)</f>
        <v>0</v>
      </c>
      <c r="AD156" s="199">
        <f>SUMIFS(Conciliação!$R:$R,Conciliação!$E:$E,$B$156,Conciliação!$D:$D,AD$132)</f>
        <v>0</v>
      </c>
      <c r="AE156" s="199">
        <f>SUMIFS(Conciliação!$R:$R,Conciliação!$E:$E,$B$156,Conciliação!$D:$D,AE$132)</f>
        <v>0</v>
      </c>
      <c r="AF156" s="199">
        <f>SUMIFS(Conciliação!$R:$R,Conciliação!$E:$E,$B$156,Conciliação!$D:$D,AF$132)</f>
        <v>0</v>
      </c>
    </row>
    <row r="157" spans="2:32" x14ac:dyDescent="0.3">
      <c r="B157" s="216">
        <f>'PLANO DE CONTAS-D'!C103</f>
        <v>158</v>
      </c>
      <c r="C157" s="346">
        <f>'PLANO DE CONTAS-D'!D103</f>
        <v>0</v>
      </c>
      <c r="D157" s="328"/>
      <c r="E157" s="328"/>
      <c r="F157" s="328"/>
      <c r="G157" s="328"/>
      <c r="H157" s="328"/>
      <c r="I157" s="328"/>
      <c r="K157" s="324">
        <f t="shared" si="25"/>
        <v>0</v>
      </c>
      <c r="L157" s="885"/>
      <c r="M157" s="325"/>
      <c r="O157" s="326">
        <f t="shared" si="26"/>
        <v>0</v>
      </c>
      <c r="P157" s="327" t="str">
        <f t="shared" si="27"/>
        <v/>
      </c>
      <c r="Q157" s="233" t="str">
        <f>IF(O157&gt;0,"Disponível",IF(O157=0,"Finalizado",IF(O157&lt;0,"Remanejar","")))</f>
        <v>Finalizado</v>
      </c>
      <c r="S157" s="330"/>
      <c r="U157" s="199">
        <f>SUMIFS(Conciliação!$R:$R,Conciliação!$E:$E,$B$157,Conciliação!$D:$D,U$132)</f>
        <v>0</v>
      </c>
      <c r="V157" s="199">
        <f>SUMIFS(Conciliação!$R:$R,Conciliação!$E:$E,$B$157,Conciliação!$D:$D,V$132)</f>
        <v>0</v>
      </c>
      <c r="W157" s="199">
        <f>SUMIFS(Conciliação!$R:$R,Conciliação!$E:$E,$B$157,Conciliação!$D:$D,W$132)</f>
        <v>0</v>
      </c>
      <c r="X157" s="199">
        <f>SUMIFS(Conciliação!$R:$R,Conciliação!$E:$E,$B$157,Conciliação!$D:$D,X$132)</f>
        <v>0</v>
      </c>
      <c r="Y157" s="199">
        <f>SUMIFS(Conciliação!$R:$R,Conciliação!$E:$E,$B$157,Conciliação!$D:$D,Y$132)</f>
        <v>0</v>
      </c>
      <c r="Z157" s="199">
        <f>SUMIFS(Conciliação!$R:$R,Conciliação!$E:$E,$B$157,Conciliação!$D:$D,Z$132)</f>
        <v>0</v>
      </c>
      <c r="AA157" s="199">
        <f>SUMIFS(Conciliação!$R:$R,Conciliação!$E:$E,$B$157,Conciliação!$D:$D,AA$132)</f>
        <v>0</v>
      </c>
      <c r="AB157" s="199">
        <f>SUMIFS(Conciliação!$R:$R,Conciliação!$E:$E,$B$157,Conciliação!$D:$D,AB$132)</f>
        <v>0</v>
      </c>
      <c r="AC157" s="199">
        <f>SUMIFS(Conciliação!$R:$R,Conciliação!$E:$E,$B$157,Conciliação!$D:$D,AC$132)</f>
        <v>0</v>
      </c>
      <c r="AD157" s="199">
        <f>SUMIFS(Conciliação!$R:$R,Conciliação!$E:$E,$B$157,Conciliação!$D:$D,AD$132)</f>
        <v>0</v>
      </c>
      <c r="AE157" s="199">
        <f>SUMIFS(Conciliação!$R:$R,Conciliação!$E:$E,$B$157,Conciliação!$D:$D,AE$132)</f>
        <v>0</v>
      </c>
      <c r="AF157" s="199">
        <f>SUMIFS(Conciliação!$R:$R,Conciliação!$E:$E,$B$157,Conciliação!$D:$D,AF$132)</f>
        <v>0</v>
      </c>
    </row>
    <row r="159" spans="2:32" ht="15.6" x14ac:dyDescent="0.3">
      <c r="C159" s="1371" t="str">
        <f>'PLANO DE CONTAS-D'!D108</f>
        <v>Investimentos em projetos socioambientais</v>
      </c>
      <c r="D159" s="1371"/>
      <c r="E159" s="1371"/>
      <c r="F159" s="1371"/>
      <c r="G159" s="1371"/>
      <c r="H159" s="1371"/>
      <c r="I159" s="1371"/>
      <c r="K159" s="242">
        <f>K160+K162+K166</f>
        <v>0</v>
      </c>
      <c r="L159" s="242">
        <f>L160+L162+L166</f>
        <v>0</v>
      </c>
      <c r="M159" s="242">
        <f>M160+M162+M166</f>
        <v>0</v>
      </c>
      <c r="O159" s="247" t="s">
        <v>642</v>
      </c>
      <c r="P159" s="237"/>
      <c r="Q159" s="238">
        <f>M159-K159-L159</f>
        <v>0</v>
      </c>
      <c r="R159" s="230"/>
      <c r="S159" s="250" t="s">
        <v>671</v>
      </c>
      <c r="U159" s="222">
        <f>U160+U162+U166</f>
        <v>0</v>
      </c>
      <c r="V159" s="222">
        <f t="shared" ref="V159:AF159" si="29">V160+V162+V166</f>
        <v>0</v>
      </c>
      <c r="W159" s="222">
        <f t="shared" si="29"/>
        <v>0</v>
      </c>
      <c r="X159" s="222">
        <f t="shared" si="29"/>
        <v>0</v>
      </c>
      <c r="Y159" s="222">
        <f t="shared" si="29"/>
        <v>0</v>
      </c>
      <c r="Z159" s="222">
        <f t="shared" si="29"/>
        <v>0</v>
      </c>
      <c r="AA159" s="222">
        <f t="shared" si="29"/>
        <v>0</v>
      </c>
      <c r="AB159" s="222">
        <f t="shared" si="29"/>
        <v>0</v>
      </c>
      <c r="AC159" s="222">
        <f t="shared" si="29"/>
        <v>0</v>
      </c>
      <c r="AD159" s="222">
        <f t="shared" si="29"/>
        <v>0</v>
      </c>
      <c r="AE159" s="222">
        <f t="shared" si="29"/>
        <v>0</v>
      </c>
      <c r="AF159" s="222">
        <f t="shared" si="29"/>
        <v>0</v>
      </c>
    </row>
    <row r="160" spans="2:32" x14ac:dyDescent="0.3">
      <c r="B160" s="216">
        <f>'PLANO DE CONTAS-D'!C110</f>
        <v>171</v>
      </c>
      <c r="C160" s="346">
        <f>'PLANO DE CONTAS-D'!D110</f>
        <v>0</v>
      </c>
      <c r="D160" s="328"/>
      <c r="E160" s="328"/>
      <c r="F160" s="328"/>
      <c r="G160" s="328"/>
      <c r="H160" s="328"/>
      <c r="I160" s="328"/>
      <c r="K160" s="324">
        <f>SUM(U160:AF160)</f>
        <v>0</v>
      </c>
      <c r="L160" s="885"/>
      <c r="M160" s="325"/>
      <c r="O160" s="326">
        <f>M160-K160-L160</f>
        <v>0</v>
      </c>
      <c r="P160" s="327" t="str">
        <f>IF(M160="","",O160/M160)</f>
        <v/>
      </c>
      <c r="Q160" s="233" t="str">
        <f>IF(O160&gt;0,"Disponível",IF(O160=0,"Finalizado",IF(O160&lt;0,"Remanejar","")))</f>
        <v>Finalizado</v>
      </c>
      <c r="S160" s="330"/>
      <c r="U160" s="199">
        <f>SUMIFS(Conciliação!$R:$R,Conciliação!$E:$E,$B$160,Conciliação!$D:$D,U$132)</f>
        <v>0</v>
      </c>
      <c r="V160" s="199">
        <f>SUMIFS(Conciliação!$R:$R,Conciliação!$E:$E,$B$160,Conciliação!$D:$D,V$132)</f>
        <v>0</v>
      </c>
      <c r="W160" s="199">
        <f>SUMIFS(Conciliação!$R:$R,Conciliação!$E:$E,$B$160,Conciliação!$D:$D,W$132)</f>
        <v>0</v>
      </c>
      <c r="X160" s="199">
        <f>SUMIFS(Conciliação!$R:$R,Conciliação!$E:$E,$B$160,Conciliação!$D:$D,X$132)</f>
        <v>0</v>
      </c>
      <c r="Y160" s="199">
        <f>SUMIFS(Conciliação!$R:$R,Conciliação!$E:$E,$B$160,Conciliação!$D:$D,Y$132)</f>
        <v>0</v>
      </c>
      <c r="Z160" s="199">
        <f>SUMIFS(Conciliação!$R:$R,Conciliação!$E:$E,$B$160,Conciliação!$D:$D,Z$132)</f>
        <v>0</v>
      </c>
      <c r="AA160" s="199">
        <f>SUMIFS(Conciliação!$R:$R,Conciliação!$E:$E,$B$160,Conciliação!$D:$D,AA$132)</f>
        <v>0</v>
      </c>
      <c r="AB160" s="199">
        <f>SUMIFS(Conciliação!$R:$R,Conciliação!$E:$E,$B$160,Conciliação!$D:$D,AB$132)</f>
        <v>0</v>
      </c>
      <c r="AC160" s="199">
        <f>SUMIFS(Conciliação!$R:$R,Conciliação!$E:$E,$B$160,Conciliação!$D:$D,AC$132)</f>
        <v>0</v>
      </c>
      <c r="AD160" s="199">
        <f>SUMIFS(Conciliação!$R:$R,Conciliação!$E:$E,$B$160,Conciliação!$D:$D,AD$132)</f>
        <v>0</v>
      </c>
      <c r="AE160" s="199">
        <f>SUMIFS(Conciliação!$R:$R,Conciliação!$E:$E,$B$160,Conciliação!$D:$D,AE$132)</f>
        <v>0</v>
      </c>
      <c r="AF160" s="199">
        <f>SUMIFS(Conciliação!$R:$R,Conciliação!$E:$E,$B$160,Conciliação!$D:$D,AF$132)</f>
        <v>0</v>
      </c>
    </row>
    <row r="161" spans="2:32" x14ac:dyDescent="0.3">
      <c r="C161" s="208"/>
    </row>
    <row r="162" spans="2:32" x14ac:dyDescent="0.3">
      <c r="C162" s="344">
        <f>'PLANO DE CONTAS-D'!D112</f>
        <v>0</v>
      </c>
      <c r="D162" s="343"/>
      <c r="E162" s="343"/>
      <c r="F162" s="343"/>
      <c r="G162" s="343"/>
      <c r="H162" s="343"/>
      <c r="I162" s="343"/>
      <c r="K162" s="242">
        <f>SUM(K163:K164)</f>
        <v>0</v>
      </c>
      <c r="L162" s="242">
        <f>SUM(L163:L164)</f>
        <v>0</v>
      </c>
      <c r="M162" s="242">
        <f>SUM(M163:M164)</f>
        <v>0</v>
      </c>
      <c r="O162" s="247" t="s">
        <v>642</v>
      </c>
      <c r="P162" s="237"/>
      <c r="Q162" s="238">
        <f>M162-K162-L162</f>
        <v>0</v>
      </c>
      <c r="R162" s="230"/>
      <c r="S162" s="250" t="s">
        <v>671</v>
      </c>
      <c r="U162" s="222">
        <f>SUM(U163:U164)</f>
        <v>0</v>
      </c>
      <c r="V162" s="222">
        <f t="shared" ref="V162:AF162" si="30">SUM(V163:V164)</f>
        <v>0</v>
      </c>
      <c r="W162" s="222">
        <f t="shared" si="30"/>
        <v>0</v>
      </c>
      <c r="X162" s="222">
        <f t="shared" si="30"/>
        <v>0</v>
      </c>
      <c r="Y162" s="222">
        <f t="shared" si="30"/>
        <v>0</v>
      </c>
      <c r="Z162" s="222">
        <f t="shared" si="30"/>
        <v>0</v>
      </c>
      <c r="AA162" s="222">
        <f t="shared" si="30"/>
        <v>0</v>
      </c>
      <c r="AB162" s="222">
        <f t="shared" si="30"/>
        <v>0</v>
      </c>
      <c r="AC162" s="222">
        <f t="shared" si="30"/>
        <v>0</v>
      </c>
      <c r="AD162" s="222">
        <f t="shared" si="30"/>
        <v>0</v>
      </c>
      <c r="AE162" s="222">
        <f t="shared" si="30"/>
        <v>0</v>
      </c>
      <c r="AF162" s="222">
        <f t="shared" si="30"/>
        <v>0</v>
      </c>
    </row>
    <row r="163" spans="2:32" x14ac:dyDescent="0.3">
      <c r="B163" s="216">
        <f>'PLANO DE CONTAS-D'!C114</f>
        <v>173</v>
      </c>
      <c r="C163" s="346">
        <f>'PLANO DE CONTAS-D'!D114</f>
        <v>0</v>
      </c>
      <c r="D163" s="328"/>
      <c r="E163" s="328"/>
      <c r="F163" s="328"/>
      <c r="G163" s="328"/>
      <c r="H163" s="328"/>
      <c r="I163" s="328"/>
      <c r="K163" s="324">
        <f>SUM(U163:AF163)</f>
        <v>0</v>
      </c>
      <c r="L163" s="885"/>
      <c r="M163" s="325"/>
      <c r="O163" s="326">
        <f>M163-K163-L163</f>
        <v>0</v>
      </c>
      <c r="P163" s="327" t="str">
        <f>IF(M163="","",O163/M163)</f>
        <v/>
      </c>
      <c r="Q163" s="233" t="str">
        <f>IF(O163&gt;0,"Disponível",IF(O163=0,"Finalizado",IF(O163&lt;0,"Remanejar","")))</f>
        <v>Finalizado</v>
      </c>
      <c r="S163" s="330"/>
      <c r="U163" s="199">
        <f>SUMIFS(Conciliação!$R:$R,Conciliação!$E:$E,$B$163,Conciliação!$D:$D,U$132)</f>
        <v>0</v>
      </c>
      <c r="V163" s="199">
        <f>SUMIFS(Conciliação!$R:$R,Conciliação!$E:$E,$B$163,Conciliação!$D:$D,V$132)</f>
        <v>0</v>
      </c>
      <c r="W163" s="199">
        <f>SUMIFS(Conciliação!$R:$R,Conciliação!$E:$E,$B$163,Conciliação!$D:$D,W$132)</f>
        <v>0</v>
      </c>
      <c r="X163" s="199">
        <f>SUMIFS(Conciliação!$R:$R,Conciliação!$E:$E,$B$163,Conciliação!$D:$D,X$132)</f>
        <v>0</v>
      </c>
      <c r="Y163" s="199">
        <f>SUMIFS(Conciliação!$R:$R,Conciliação!$E:$E,$B$163,Conciliação!$D:$D,Y$132)</f>
        <v>0</v>
      </c>
      <c r="Z163" s="199">
        <f>SUMIFS(Conciliação!$R:$R,Conciliação!$E:$E,$B$163,Conciliação!$D:$D,Z$132)</f>
        <v>0</v>
      </c>
      <c r="AA163" s="199">
        <f>SUMIFS(Conciliação!$R:$R,Conciliação!$E:$E,$B$163,Conciliação!$D:$D,AA$132)</f>
        <v>0</v>
      </c>
      <c r="AB163" s="199">
        <f>SUMIFS(Conciliação!$R:$R,Conciliação!$E:$E,$B$163,Conciliação!$D:$D,AB$132)</f>
        <v>0</v>
      </c>
      <c r="AC163" s="199">
        <f>SUMIFS(Conciliação!$R:$R,Conciliação!$E:$E,$B$163,Conciliação!$D:$D,AC$132)</f>
        <v>0</v>
      </c>
      <c r="AD163" s="199">
        <f>SUMIFS(Conciliação!$R:$R,Conciliação!$E:$E,$B$163,Conciliação!$D:$D,AD$132)</f>
        <v>0</v>
      </c>
      <c r="AE163" s="199">
        <f>SUMIFS(Conciliação!$R:$R,Conciliação!$E:$E,$B$163,Conciliação!$D:$D,AE$132)</f>
        <v>0</v>
      </c>
      <c r="AF163" s="199">
        <f>SUMIFS(Conciliação!$R:$R,Conciliação!$E:$E,$B$163,Conciliação!$D:$D,AF$132)</f>
        <v>0</v>
      </c>
    </row>
    <row r="164" spans="2:32" x14ac:dyDescent="0.3">
      <c r="B164" s="216">
        <f>'PLANO DE CONTAS-D'!C115</f>
        <v>174</v>
      </c>
      <c r="C164" s="346">
        <f>'PLANO DE CONTAS-D'!D115</f>
        <v>0</v>
      </c>
      <c r="D164" s="328"/>
      <c r="E164" s="328"/>
      <c r="F164" s="328"/>
      <c r="G164" s="328"/>
      <c r="H164" s="328"/>
      <c r="I164" s="328"/>
      <c r="K164" s="324">
        <f>SUM(U164:AF164)</f>
        <v>0</v>
      </c>
      <c r="L164" s="885"/>
      <c r="M164" s="325"/>
      <c r="O164" s="326">
        <f>M164-K164-L164</f>
        <v>0</v>
      </c>
      <c r="P164" s="327" t="str">
        <f>IF(M164="","",O164/M164)</f>
        <v/>
      </c>
      <c r="Q164" s="233" t="str">
        <f>IF(O164&gt;0,"Disponível",IF(O164=0,"Finalizado",IF(O164&lt;0,"Remanejar","")))</f>
        <v>Finalizado</v>
      </c>
      <c r="S164" s="330" t="s">
        <v>996</v>
      </c>
      <c r="U164" s="199">
        <f>SUMIFS(Conciliação!$R:$R,Conciliação!$E:$E,$B$164,Conciliação!$D:$D,U$132)</f>
        <v>0</v>
      </c>
      <c r="V164" s="199">
        <f>SUMIFS(Conciliação!$R:$R,Conciliação!$E:$E,$B$164,Conciliação!$D:$D,V$132)</f>
        <v>0</v>
      </c>
      <c r="W164" s="199">
        <f>SUMIFS(Conciliação!$R:$R,Conciliação!$E:$E,$B$164,Conciliação!$D:$D,W$132)</f>
        <v>0</v>
      </c>
      <c r="X164" s="199">
        <f>SUMIFS(Conciliação!$R:$R,Conciliação!$E:$E,$B$164,Conciliação!$D:$D,X$132)</f>
        <v>0</v>
      </c>
      <c r="Y164" s="199">
        <f>SUMIFS(Conciliação!$R:$R,Conciliação!$E:$E,$B$164,Conciliação!$D:$D,Y$132)</f>
        <v>0</v>
      </c>
      <c r="Z164" s="199">
        <f>SUMIFS(Conciliação!$R:$R,Conciliação!$E:$E,$B$164,Conciliação!$D:$D,Z$132)</f>
        <v>0</v>
      </c>
      <c r="AA164" s="199">
        <f>SUMIFS(Conciliação!$R:$R,Conciliação!$E:$E,$B$164,Conciliação!$D:$D,AA$132)</f>
        <v>0</v>
      </c>
      <c r="AB164" s="199">
        <f>SUMIFS(Conciliação!$R:$R,Conciliação!$E:$E,$B$164,Conciliação!$D:$D,AB$132)</f>
        <v>0</v>
      </c>
      <c r="AC164" s="199">
        <f>SUMIFS(Conciliação!$R:$R,Conciliação!$E:$E,$B$164,Conciliação!$D:$D,AC$132)</f>
        <v>0</v>
      </c>
      <c r="AD164" s="199">
        <f>SUMIFS(Conciliação!$R:$R,Conciliação!$E:$E,$B$164,Conciliação!$D:$D,AD$132)</f>
        <v>0</v>
      </c>
      <c r="AE164" s="199">
        <f>SUMIFS(Conciliação!$R:$R,Conciliação!$E:$E,$B$164,Conciliação!$D:$D,AE$132)</f>
        <v>0</v>
      </c>
      <c r="AF164" s="199">
        <f>SUMIFS(Conciliação!$R:$R,Conciliação!$E:$E,$B$164,Conciliação!$D:$D,AF$132)</f>
        <v>0</v>
      </c>
    </row>
    <row r="166" spans="2:32" x14ac:dyDescent="0.3">
      <c r="C166" s="344" t="str">
        <f>'PLANO DE CONTAS-D'!D118</f>
        <v>Doação financeira - ASSOCIAÇÕES</v>
      </c>
      <c r="D166" s="343"/>
      <c r="E166" s="343"/>
      <c r="F166" s="343"/>
      <c r="G166" s="343"/>
      <c r="H166" s="343"/>
      <c r="I166" s="343"/>
      <c r="K166" s="242">
        <f>SUM(K167:K175)</f>
        <v>0</v>
      </c>
      <c r="L166" s="242">
        <f>SUM(L167:L175)</f>
        <v>0</v>
      </c>
      <c r="M166" s="242">
        <f>SUM(M167:M175)</f>
        <v>0</v>
      </c>
      <c r="O166" s="247" t="s">
        <v>642</v>
      </c>
      <c r="P166" s="237"/>
      <c r="Q166" s="238">
        <f>M166-K166-L166</f>
        <v>0</v>
      </c>
      <c r="R166" s="230"/>
      <c r="S166" s="250" t="s">
        <v>671</v>
      </c>
      <c r="U166" s="222">
        <f>SUM(U167:U175)</f>
        <v>0</v>
      </c>
      <c r="V166" s="222">
        <f t="shared" ref="V166:AF166" si="31">SUM(V167:V175)</f>
        <v>0</v>
      </c>
      <c r="W166" s="222">
        <f t="shared" si="31"/>
        <v>0</v>
      </c>
      <c r="X166" s="222">
        <f t="shared" si="31"/>
        <v>0</v>
      </c>
      <c r="Y166" s="222">
        <f t="shared" si="31"/>
        <v>0</v>
      </c>
      <c r="Z166" s="222">
        <f t="shared" si="31"/>
        <v>0</v>
      </c>
      <c r="AA166" s="222">
        <f t="shared" si="31"/>
        <v>0</v>
      </c>
      <c r="AB166" s="222">
        <f t="shared" si="31"/>
        <v>0</v>
      </c>
      <c r="AC166" s="222">
        <f t="shared" si="31"/>
        <v>0</v>
      </c>
      <c r="AD166" s="222">
        <f t="shared" si="31"/>
        <v>0</v>
      </c>
      <c r="AE166" s="222">
        <f t="shared" si="31"/>
        <v>0</v>
      </c>
      <c r="AF166" s="222">
        <f t="shared" si="31"/>
        <v>0</v>
      </c>
    </row>
    <row r="167" spans="2:32" x14ac:dyDescent="0.3">
      <c r="B167" s="216">
        <f>'PLANO DE CONTAS-D'!C120</f>
        <v>176</v>
      </c>
      <c r="C167" s="346" t="str">
        <f>'PLANO DE CONTAS-D'!D120</f>
        <v>Repasse Aliança COMUNITÁRIA</v>
      </c>
      <c r="D167" s="328"/>
      <c r="E167" s="328"/>
      <c r="F167" s="328"/>
      <c r="G167" s="328"/>
      <c r="H167" s="328"/>
      <c r="I167" s="328"/>
      <c r="K167" s="324">
        <f t="shared" ref="K167:K174" si="32">SUM(U167:AF167)</f>
        <v>0</v>
      </c>
      <c r="L167" s="885"/>
      <c r="M167" s="325"/>
      <c r="O167" s="326">
        <f>M167-K167-L167</f>
        <v>0</v>
      </c>
      <c r="P167" s="327" t="str">
        <f>IF(M167="","",O167/M167)</f>
        <v/>
      </c>
      <c r="Q167" s="233" t="str">
        <f>IF(O167&gt;0,"Disponível",IF(O167=0,"Finalizado",IF(O167&lt;0,"Remanejar","")))</f>
        <v>Finalizado</v>
      </c>
      <c r="S167" s="330"/>
      <c r="U167" s="199">
        <f>SUMIFS(Conciliação!$R:$R,Conciliação!$E:$E,$B$167,Conciliação!$D:$D,U$132)</f>
        <v>0</v>
      </c>
      <c r="V167" s="199">
        <f>SUMIFS(Conciliação!$R:$R,Conciliação!$E:$E,$B$167,Conciliação!$D:$D,V$132)</f>
        <v>0</v>
      </c>
      <c r="W167" s="199">
        <f>SUMIFS(Conciliação!$R:$R,Conciliação!$E:$E,$B$167,Conciliação!$D:$D,W$132)</f>
        <v>0</v>
      </c>
      <c r="X167" s="199">
        <f>SUMIFS(Conciliação!$R:$R,Conciliação!$E:$E,$B$167,Conciliação!$D:$D,X$132)</f>
        <v>0</v>
      </c>
      <c r="Y167" s="199">
        <f>SUMIFS(Conciliação!$R:$R,Conciliação!$E:$E,$B$167,Conciliação!$D:$D,Y$132)</f>
        <v>0</v>
      </c>
      <c r="Z167" s="199">
        <f>SUMIFS(Conciliação!$R:$R,Conciliação!$E:$E,$B$167,Conciliação!$D:$D,Z$132)</f>
        <v>0</v>
      </c>
      <c r="AA167" s="199">
        <f>SUMIFS(Conciliação!$R:$R,Conciliação!$E:$E,$B$167,Conciliação!$D:$D,AA$132)</f>
        <v>0</v>
      </c>
      <c r="AB167" s="199">
        <f>SUMIFS(Conciliação!$R:$R,Conciliação!$E:$E,$B$167,Conciliação!$D:$D,AB$132)</f>
        <v>0</v>
      </c>
      <c r="AC167" s="199">
        <f>SUMIFS(Conciliação!$R:$R,Conciliação!$E:$E,$B$167,Conciliação!$D:$D,AC$132)</f>
        <v>0</v>
      </c>
      <c r="AD167" s="199">
        <f>SUMIFS(Conciliação!$R:$R,Conciliação!$E:$E,$B$167,Conciliação!$D:$D,AD$132)</f>
        <v>0</v>
      </c>
      <c r="AE167" s="199">
        <f>SUMIFS(Conciliação!$R:$R,Conciliação!$E:$E,$B$167,Conciliação!$D:$D,AE$132)</f>
        <v>0</v>
      </c>
      <c r="AF167" s="199">
        <f>SUMIFS(Conciliação!$R:$R,Conciliação!$E:$E,$B$167,Conciliação!$D:$D,AF$132)</f>
        <v>0</v>
      </c>
    </row>
    <row r="168" spans="2:32" x14ac:dyDescent="0.3">
      <c r="B168" s="216">
        <f>'PLANO DE CONTAS-D'!C121</f>
        <v>177</v>
      </c>
      <c r="C168" s="346">
        <f>'PLANO DE CONTAS-D'!D121</f>
        <v>0</v>
      </c>
      <c r="D168" s="328"/>
      <c r="E168" s="328"/>
      <c r="F168" s="328"/>
      <c r="G168" s="328"/>
      <c r="H168" s="328"/>
      <c r="I168" s="328"/>
      <c r="K168" s="324">
        <f t="shared" si="32"/>
        <v>0</v>
      </c>
      <c r="L168" s="885"/>
      <c r="M168" s="325"/>
      <c r="O168" s="326">
        <f t="shared" ref="O168:O175" si="33">M168-K168-L168</f>
        <v>0</v>
      </c>
      <c r="P168" s="327" t="str">
        <f t="shared" ref="P168:P174" si="34">IF(M168="","",O168/M168)</f>
        <v/>
      </c>
      <c r="Q168" s="233" t="str">
        <f t="shared" ref="Q168:Q174" si="35">IF(O168&gt;0,"Disponível",IF(O168=0,"Finalizado",IF(O168&lt;0,"Remanejar","")))</f>
        <v>Finalizado</v>
      </c>
      <c r="S168" s="330" t="s">
        <v>997</v>
      </c>
      <c r="U168" s="199">
        <f>SUMIFS(Conciliação!$R:$R,Conciliação!$E:$E,$B$168,Conciliação!$D:$D,U$132)</f>
        <v>0</v>
      </c>
      <c r="V168" s="199">
        <f>SUMIFS(Conciliação!$R:$R,Conciliação!$E:$E,$B$168,Conciliação!$D:$D,V$132)</f>
        <v>0</v>
      </c>
      <c r="W168" s="199">
        <f>SUMIFS(Conciliação!$R:$R,Conciliação!$E:$E,$B$168,Conciliação!$D:$D,W$132)</f>
        <v>0</v>
      </c>
      <c r="X168" s="199">
        <f>SUMIFS(Conciliação!$R:$R,Conciliação!$E:$E,$B$168,Conciliação!$D:$D,X$132)</f>
        <v>0</v>
      </c>
      <c r="Y168" s="199">
        <f>SUMIFS(Conciliação!$R:$R,Conciliação!$E:$E,$B$168,Conciliação!$D:$D,Y$132)</f>
        <v>0</v>
      </c>
      <c r="Z168" s="199">
        <f>SUMIFS(Conciliação!$R:$R,Conciliação!$E:$E,$B$168,Conciliação!$D:$D,Z$132)</f>
        <v>0</v>
      </c>
      <c r="AA168" s="199">
        <f>SUMIFS(Conciliação!$R:$R,Conciliação!$E:$E,$B$168,Conciliação!$D:$D,AA$132)</f>
        <v>0</v>
      </c>
      <c r="AB168" s="199">
        <f>SUMIFS(Conciliação!$R:$R,Conciliação!$E:$E,$B$168,Conciliação!$D:$D,AB$132)</f>
        <v>0</v>
      </c>
      <c r="AC168" s="199">
        <f>SUMIFS(Conciliação!$R:$R,Conciliação!$E:$E,$B$168,Conciliação!$D:$D,AC$132)</f>
        <v>0</v>
      </c>
      <c r="AD168" s="199">
        <f>SUMIFS(Conciliação!$R:$R,Conciliação!$E:$E,$B$168,Conciliação!$D:$D,AD$132)</f>
        <v>0</v>
      </c>
      <c r="AE168" s="199">
        <f>SUMIFS(Conciliação!$R:$R,Conciliação!$E:$E,$B$168,Conciliação!$D:$D,AE$132)</f>
        <v>0</v>
      </c>
      <c r="AF168" s="199">
        <f>SUMIFS(Conciliação!$R:$R,Conciliação!$E:$E,$B$168,Conciliação!$D:$D,AF$132)</f>
        <v>0</v>
      </c>
    </row>
    <row r="169" spans="2:32" x14ac:dyDescent="0.3">
      <c r="B169" s="216">
        <f>'PLANO DE CONTAS-D'!C122</f>
        <v>178</v>
      </c>
      <c r="C169" s="346">
        <f>'PLANO DE CONTAS-D'!D122</f>
        <v>0</v>
      </c>
      <c r="D169" s="328"/>
      <c r="E169" s="328"/>
      <c r="F169" s="328"/>
      <c r="G169" s="328"/>
      <c r="H169" s="328"/>
      <c r="I169" s="328"/>
      <c r="K169" s="324">
        <f t="shared" si="32"/>
        <v>0</v>
      </c>
      <c r="L169" s="885"/>
      <c r="M169" s="325"/>
      <c r="O169" s="326">
        <f>M169-K169-L169</f>
        <v>0</v>
      </c>
      <c r="P169" s="327" t="str">
        <f t="shared" si="34"/>
        <v/>
      </c>
      <c r="Q169" s="233" t="str">
        <f t="shared" si="35"/>
        <v>Finalizado</v>
      </c>
      <c r="S169" s="330"/>
      <c r="U169" s="199">
        <f>SUMIFS(Conciliação!$R:$R,Conciliação!$E:$E,$B$169,Conciliação!$D:$D,U$132)</f>
        <v>0</v>
      </c>
      <c r="V169" s="199">
        <f>SUMIFS(Conciliação!$R:$R,Conciliação!$E:$E,$B$169,Conciliação!$D:$D,V$132)</f>
        <v>0</v>
      </c>
      <c r="W169" s="199">
        <f>SUMIFS(Conciliação!$R:$R,Conciliação!$E:$E,$B$169,Conciliação!$D:$D,W$132)</f>
        <v>0</v>
      </c>
      <c r="X169" s="199">
        <f>SUMIFS(Conciliação!$R:$R,Conciliação!$E:$E,$B$169,Conciliação!$D:$D,X$132)</f>
        <v>0</v>
      </c>
      <c r="Y169" s="199">
        <f>SUMIFS(Conciliação!$R:$R,Conciliação!$E:$E,$B$169,Conciliação!$D:$D,Y$132)</f>
        <v>0</v>
      </c>
      <c r="Z169" s="199">
        <f>SUMIFS(Conciliação!$R:$R,Conciliação!$E:$E,$B$169,Conciliação!$D:$D,Z$132)</f>
        <v>0</v>
      </c>
      <c r="AA169" s="199">
        <f>SUMIFS(Conciliação!$R:$R,Conciliação!$E:$E,$B$169,Conciliação!$D:$D,AA$132)</f>
        <v>0</v>
      </c>
      <c r="AB169" s="199">
        <f>SUMIFS(Conciliação!$R:$R,Conciliação!$E:$E,$B$169,Conciliação!$D:$D,AB$132)</f>
        <v>0</v>
      </c>
      <c r="AC169" s="199">
        <f>SUMIFS(Conciliação!$R:$R,Conciliação!$E:$E,$B$169,Conciliação!$D:$D,AC$132)</f>
        <v>0</v>
      </c>
      <c r="AD169" s="199">
        <f>SUMIFS(Conciliação!$R:$R,Conciliação!$E:$E,$B$169,Conciliação!$D:$D,AD$132)</f>
        <v>0</v>
      </c>
      <c r="AE169" s="199">
        <f>SUMIFS(Conciliação!$R:$R,Conciliação!$E:$E,$B$169,Conciliação!$D:$D,AE$132)</f>
        <v>0</v>
      </c>
      <c r="AF169" s="199">
        <f>SUMIFS(Conciliação!$R:$R,Conciliação!$E:$E,$B$169,Conciliação!$D:$D,AF$132)</f>
        <v>0</v>
      </c>
    </row>
    <row r="170" spans="2:32" x14ac:dyDescent="0.3">
      <c r="B170" s="216">
        <f>'PLANO DE CONTAS-D'!C123</f>
        <v>179</v>
      </c>
      <c r="C170" s="346">
        <f>'PLANO DE CONTAS-D'!D123</f>
        <v>0</v>
      </c>
      <c r="D170" s="328"/>
      <c r="E170" s="328"/>
      <c r="F170" s="328"/>
      <c r="G170" s="328"/>
      <c r="H170" s="328"/>
      <c r="I170" s="328"/>
      <c r="K170" s="324">
        <f t="shared" si="32"/>
        <v>0</v>
      </c>
      <c r="L170" s="885"/>
      <c r="M170" s="325"/>
      <c r="O170" s="326">
        <f t="shared" si="33"/>
        <v>0</v>
      </c>
      <c r="P170" s="327" t="str">
        <f t="shared" si="34"/>
        <v/>
      </c>
      <c r="Q170" s="233" t="str">
        <f t="shared" si="35"/>
        <v>Finalizado</v>
      </c>
      <c r="S170" s="330"/>
      <c r="U170" s="199">
        <f>SUMIFS(Conciliação!$R:$R,Conciliação!$E:$E,$B$170,Conciliação!$D:$D,U$132)</f>
        <v>0</v>
      </c>
      <c r="V170" s="199">
        <f>SUMIFS(Conciliação!$R:$R,Conciliação!$E:$E,$B$170,Conciliação!$D:$D,V$132)</f>
        <v>0</v>
      </c>
      <c r="W170" s="199">
        <f>SUMIFS(Conciliação!$R:$R,Conciliação!$E:$E,$B$170,Conciliação!$D:$D,W$132)</f>
        <v>0</v>
      </c>
      <c r="X170" s="199">
        <f>SUMIFS(Conciliação!$R:$R,Conciliação!$E:$E,$B$170,Conciliação!$D:$D,X$132)</f>
        <v>0</v>
      </c>
      <c r="Y170" s="199">
        <f>SUMIFS(Conciliação!$R:$R,Conciliação!$E:$E,$B$170,Conciliação!$D:$D,Y$132)</f>
        <v>0</v>
      </c>
      <c r="Z170" s="199">
        <f>SUMIFS(Conciliação!$R:$R,Conciliação!$E:$E,$B$170,Conciliação!$D:$D,Z$132)</f>
        <v>0</v>
      </c>
      <c r="AA170" s="199">
        <f>SUMIFS(Conciliação!$R:$R,Conciliação!$E:$E,$B$170,Conciliação!$D:$D,AA$132)</f>
        <v>0</v>
      </c>
      <c r="AB170" s="199">
        <f>SUMIFS(Conciliação!$R:$R,Conciliação!$E:$E,$B$170,Conciliação!$D:$D,AB$132)</f>
        <v>0</v>
      </c>
      <c r="AC170" s="199">
        <f>SUMIFS(Conciliação!$R:$R,Conciliação!$E:$E,$B$170,Conciliação!$D:$D,AC$132)</f>
        <v>0</v>
      </c>
      <c r="AD170" s="199">
        <f>SUMIFS(Conciliação!$R:$R,Conciliação!$E:$E,$B$170,Conciliação!$D:$D,AD$132)</f>
        <v>0</v>
      </c>
      <c r="AE170" s="199">
        <f>SUMIFS(Conciliação!$R:$R,Conciliação!$E:$E,$B$170,Conciliação!$D:$D,AE$132)</f>
        <v>0</v>
      </c>
      <c r="AF170" s="199">
        <f>SUMIFS(Conciliação!$R:$R,Conciliação!$E:$E,$B$170,Conciliação!$D:$D,AF$132)</f>
        <v>0</v>
      </c>
    </row>
    <row r="171" spans="2:32" x14ac:dyDescent="0.3">
      <c r="B171" s="216">
        <f>'PLANO DE CONTAS-D'!C124</f>
        <v>180</v>
      </c>
      <c r="C171" s="650">
        <f>'PLANO DE CONTAS-D'!D124</f>
        <v>0</v>
      </c>
      <c r="D171" s="328"/>
      <c r="E171" s="328"/>
      <c r="F171" s="328"/>
      <c r="G171" s="328"/>
      <c r="H171" s="328"/>
      <c r="I171" s="328"/>
      <c r="K171" s="324">
        <f t="shared" si="32"/>
        <v>0</v>
      </c>
      <c r="L171" s="885"/>
      <c r="M171" s="325"/>
      <c r="O171" s="326">
        <f t="shared" si="33"/>
        <v>0</v>
      </c>
      <c r="P171" s="327" t="str">
        <f t="shared" si="34"/>
        <v/>
      </c>
      <c r="Q171" s="233" t="str">
        <f t="shared" si="35"/>
        <v>Finalizado</v>
      </c>
      <c r="S171" s="330"/>
      <c r="U171" s="199">
        <f>SUMIFS(Conciliação!$R:$R,Conciliação!$E:$E,$B$171,Conciliação!$D:$D,U$132)</f>
        <v>0</v>
      </c>
      <c r="V171" s="199">
        <f>SUMIFS(Conciliação!$R:$R,Conciliação!$E:$E,$B$171,Conciliação!$D:$D,V$132)</f>
        <v>0</v>
      </c>
      <c r="W171" s="199">
        <f>SUMIFS(Conciliação!$R:$R,Conciliação!$E:$E,$B$171,Conciliação!$D:$D,W$132)</f>
        <v>0</v>
      </c>
      <c r="X171" s="199">
        <f>SUMIFS(Conciliação!$R:$R,Conciliação!$E:$E,$B$171,Conciliação!$D:$D,X$132)</f>
        <v>0</v>
      </c>
      <c r="Y171" s="199">
        <f>SUMIFS(Conciliação!$R:$R,Conciliação!$E:$E,$B$171,Conciliação!$D:$D,Y$132)</f>
        <v>0</v>
      </c>
      <c r="Z171" s="199">
        <f>SUMIFS(Conciliação!$R:$R,Conciliação!$E:$E,$B$171,Conciliação!$D:$D,Z$132)</f>
        <v>0</v>
      </c>
      <c r="AA171" s="199">
        <f>SUMIFS(Conciliação!$R:$R,Conciliação!$E:$E,$B$171,Conciliação!$D:$D,AA$132)</f>
        <v>0</v>
      </c>
      <c r="AB171" s="199">
        <f>SUMIFS(Conciliação!$R:$R,Conciliação!$E:$E,$B$171,Conciliação!$D:$D,AB$132)</f>
        <v>0</v>
      </c>
      <c r="AC171" s="199">
        <f>SUMIFS(Conciliação!$R:$R,Conciliação!$E:$E,$B$171,Conciliação!$D:$D,AC$132)</f>
        <v>0</v>
      </c>
      <c r="AD171" s="199">
        <f>SUMIFS(Conciliação!$R:$R,Conciliação!$E:$E,$B$171,Conciliação!$D:$D,AD$132)</f>
        <v>0</v>
      </c>
      <c r="AE171" s="199">
        <f>SUMIFS(Conciliação!$R:$R,Conciliação!$E:$E,$B$171,Conciliação!$D:$D,AE$132)</f>
        <v>0</v>
      </c>
      <c r="AF171" s="199">
        <f>SUMIFS(Conciliação!$R:$R,Conciliação!$E:$E,$B$171,Conciliação!$D:$D,AF$132)</f>
        <v>0</v>
      </c>
    </row>
    <row r="172" spans="2:32" x14ac:dyDescent="0.3">
      <c r="B172" s="216">
        <f>'PLANO DE CONTAS-D'!C125</f>
        <v>181</v>
      </c>
      <c r="C172" s="346">
        <f>'PLANO DE CONTAS-D'!D125</f>
        <v>0</v>
      </c>
      <c r="D172" s="328"/>
      <c r="E172" s="328"/>
      <c r="F172" s="328"/>
      <c r="G172" s="328"/>
      <c r="H172" s="328"/>
      <c r="I172" s="328"/>
      <c r="K172" s="324">
        <f t="shared" si="32"/>
        <v>0</v>
      </c>
      <c r="L172" s="885"/>
      <c r="M172" s="325"/>
      <c r="O172" s="326">
        <f t="shared" si="33"/>
        <v>0</v>
      </c>
      <c r="P172" s="327" t="str">
        <f t="shared" si="34"/>
        <v/>
      </c>
      <c r="Q172" s="233" t="str">
        <f t="shared" si="35"/>
        <v>Finalizado</v>
      </c>
      <c r="S172" s="330"/>
      <c r="U172" s="199">
        <f>SUMIFS(Conciliação!$R:$R,Conciliação!$E:$E,$B$172,Conciliação!$D:$D,U$132)</f>
        <v>0</v>
      </c>
      <c r="V172" s="199">
        <f>SUMIFS(Conciliação!$R:$R,Conciliação!$E:$E,$B$172,Conciliação!$D:$D,V$132)</f>
        <v>0</v>
      </c>
      <c r="W172" s="199">
        <f>SUMIFS(Conciliação!$R:$R,Conciliação!$E:$E,$B$172,Conciliação!$D:$D,W$132)</f>
        <v>0</v>
      </c>
      <c r="X172" s="199">
        <f>SUMIFS(Conciliação!$R:$R,Conciliação!$E:$E,$B$172,Conciliação!$D:$D,X$132)</f>
        <v>0</v>
      </c>
      <c r="Y172" s="199">
        <f>SUMIFS(Conciliação!$R:$R,Conciliação!$E:$E,$B$172,Conciliação!$D:$D,Y$132)</f>
        <v>0</v>
      </c>
      <c r="Z172" s="199">
        <f>SUMIFS(Conciliação!$R:$R,Conciliação!$E:$E,$B$172,Conciliação!$D:$D,Z$132)</f>
        <v>0</v>
      </c>
      <c r="AA172" s="199">
        <f>SUMIFS(Conciliação!$R:$R,Conciliação!$E:$E,$B$172,Conciliação!$D:$D,AA$132)</f>
        <v>0</v>
      </c>
      <c r="AB172" s="199">
        <f>SUMIFS(Conciliação!$R:$R,Conciliação!$E:$E,$B$172,Conciliação!$D:$D,AB$132)</f>
        <v>0</v>
      </c>
      <c r="AC172" s="199">
        <f>SUMIFS(Conciliação!$R:$R,Conciliação!$E:$E,$B$172,Conciliação!$D:$D,AC$132)</f>
        <v>0</v>
      </c>
      <c r="AD172" s="199">
        <f>SUMIFS(Conciliação!$R:$R,Conciliação!$E:$E,$B$172,Conciliação!$D:$D,AD$132)</f>
        <v>0</v>
      </c>
      <c r="AE172" s="199">
        <f>SUMIFS(Conciliação!$R:$R,Conciliação!$E:$E,$B$172,Conciliação!$D:$D,AE$132)</f>
        <v>0</v>
      </c>
      <c r="AF172" s="199">
        <f>SUMIFS(Conciliação!$R:$R,Conciliação!$E:$E,$B$172,Conciliação!$D:$D,AF$132)</f>
        <v>0</v>
      </c>
    </row>
    <row r="173" spans="2:32" x14ac:dyDescent="0.3">
      <c r="B173" s="216">
        <f>'PLANO DE CONTAS-D'!C126</f>
        <v>182</v>
      </c>
      <c r="C173" s="346">
        <f>'PLANO DE CONTAS-D'!D126</f>
        <v>0</v>
      </c>
      <c r="D173" s="328"/>
      <c r="E173" s="328"/>
      <c r="F173" s="328"/>
      <c r="G173" s="328"/>
      <c r="H173" s="328"/>
      <c r="I173" s="328"/>
      <c r="K173" s="324">
        <f t="shared" si="32"/>
        <v>0</v>
      </c>
      <c r="L173" s="885"/>
      <c r="M173" s="325"/>
      <c r="O173" s="326">
        <f t="shared" si="33"/>
        <v>0</v>
      </c>
      <c r="P173" s="327" t="str">
        <f t="shared" si="34"/>
        <v/>
      </c>
      <c r="Q173" s="233" t="str">
        <f t="shared" si="35"/>
        <v>Finalizado</v>
      </c>
      <c r="S173" s="330"/>
      <c r="U173" s="199">
        <f>SUMIFS(Conciliação!$R:$R,Conciliação!$E:$E,$B$173,Conciliação!$D:$D,U$132)</f>
        <v>0</v>
      </c>
      <c r="V173" s="199">
        <f>SUMIFS(Conciliação!$R:$R,Conciliação!$E:$E,$B$173,Conciliação!$D:$D,V$132)</f>
        <v>0</v>
      </c>
      <c r="W173" s="199">
        <f>SUMIFS(Conciliação!$R:$R,Conciliação!$E:$E,$B$173,Conciliação!$D:$D,W$132)</f>
        <v>0</v>
      </c>
      <c r="X173" s="199">
        <f>SUMIFS(Conciliação!$R:$R,Conciliação!$E:$E,$B$173,Conciliação!$D:$D,X$132)</f>
        <v>0</v>
      </c>
      <c r="Y173" s="199">
        <f>SUMIFS(Conciliação!$R:$R,Conciliação!$E:$E,$B$173,Conciliação!$D:$D,Y$132)</f>
        <v>0</v>
      </c>
      <c r="Z173" s="199">
        <f>SUMIFS(Conciliação!$R:$R,Conciliação!$E:$E,$B$173,Conciliação!$D:$D,Z$132)</f>
        <v>0</v>
      </c>
      <c r="AA173" s="199">
        <f>SUMIFS(Conciliação!$R:$R,Conciliação!$E:$E,$B$173,Conciliação!$D:$D,AA$132)</f>
        <v>0</v>
      </c>
      <c r="AB173" s="199">
        <f>SUMIFS(Conciliação!$R:$R,Conciliação!$E:$E,$B$173,Conciliação!$D:$D,AB$132)</f>
        <v>0</v>
      </c>
      <c r="AC173" s="199">
        <f>SUMIFS(Conciliação!$R:$R,Conciliação!$E:$E,$B$173,Conciliação!$D:$D,AC$132)</f>
        <v>0</v>
      </c>
      <c r="AD173" s="199">
        <f>SUMIFS(Conciliação!$R:$R,Conciliação!$E:$E,$B$173,Conciliação!$D:$D,AD$132)</f>
        <v>0</v>
      </c>
      <c r="AE173" s="199">
        <f>SUMIFS(Conciliação!$R:$R,Conciliação!$E:$E,$B$173,Conciliação!$D:$D,AE$132)</f>
        <v>0</v>
      </c>
      <c r="AF173" s="199">
        <f>SUMIFS(Conciliação!$R:$R,Conciliação!$E:$E,$B$173,Conciliação!$D:$D,AF$132)</f>
        <v>0</v>
      </c>
    </row>
    <row r="174" spans="2:32" x14ac:dyDescent="0.3">
      <c r="B174" s="216">
        <f>'PLANO DE CONTAS-D'!C127</f>
        <v>183</v>
      </c>
      <c r="C174" s="346">
        <f>'PLANO DE CONTAS-D'!D127</f>
        <v>0</v>
      </c>
      <c r="D174" s="328"/>
      <c r="E174" s="328"/>
      <c r="F174" s="328"/>
      <c r="G174" s="328"/>
      <c r="H174" s="328"/>
      <c r="I174" s="328"/>
      <c r="K174" s="324">
        <f t="shared" si="32"/>
        <v>0</v>
      </c>
      <c r="L174" s="885"/>
      <c r="M174" s="325"/>
      <c r="O174" s="326">
        <f t="shared" si="33"/>
        <v>0</v>
      </c>
      <c r="P174" s="327" t="str">
        <f t="shared" si="34"/>
        <v/>
      </c>
      <c r="Q174" s="233" t="str">
        <f t="shared" si="35"/>
        <v>Finalizado</v>
      </c>
      <c r="S174" s="330"/>
      <c r="U174" s="199">
        <f>SUMIFS(Conciliação!$R:$R,Conciliação!$E:$E,$B$174,Conciliação!$D:$D,U$132)</f>
        <v>0</v>
      </c>
      <c r="V174" s="199">
        <f>SUMIFS(Conciliação!$R:$R,Conciliação!$E:$E,$B$174,Conciliação!$D:$D,V$132)</f>
        <v>0</v>
      </c>
      <c r="W174" s="199">
        <f>SUMIFS(Conciliação!$R:$R,Conciliação!$E:$E,$B$174,Conciliação!$D:$D,W$132)</f>
        <v>0</v>
      </c>
      <c r="X174" s="199">
        <f>SUMIFS(Conciliação!$R:$R,Conciliação!$E:$E,$B$174,Conciliação!$D:$D,X$132)</f>
        <v>0</v>
      </c>
      <c r="Y174" s="199">
        <f>SUMIFS(Conciliação!$R:$R,Conciliação!$E:$E,$B$174,Conciliação!$D:$D,Y$132)</f>
        <v>0</v>
      </c>
      <c r="Z174" s="199">
        <f>SUMIFS(Conciliação!$R:$R,Conciliação!$E:$E,$B$174,Conciliação!$D:$D,Z$132)</f>
        <v>0</v>
      </c>
      <c r="AA174" s="199">
        <f>SUMIFS(Conciliação!$R:$R,Conciliação!$E:$E,$B$174,Conciliação!$D:$D,AA$132)</f>
        <v>0</v>
      </c>
      <c r="AB174" s="199">
        <f>SUMIFS(Conciliação!$R:$R,Conciliação!$E:$E,$B$174,Conciliação!$D:$D,AB$132)</f>
        <v>0</v>
      </c>
      <c r="AC174" s="199">
        <f>SUMIFS(Conciliação!$R:$R,Conciliação!$E:$E,$B$174,Conciliação!$D:$D,AC$132)</f>
        <v>0</v>
      </c>
      <c r="AD174" s="199">
        <f>SUMIFS(Conciliação!$R:$R,Conciliação!$E:$E,$B$174,Conciliação!$D:$D,AD$132)</f>
        <v>0</v>
      </c>
      <c r="AE174" s="199">
        <f>SUMIFS(Conciliação!$R:$R,Conciliação!$E:$E,$B$174,Conciliação!$D:$D,AE$132)</f>
        <v>0</v>
      </c>
      <c r="AF174" s="199">
        <f>SUMIFS(Conciliação!$R:$R,Conciliação!$E:$E,$B$174,Conciliação!$D:$D,AF$132)</f>
        <v>0</v>
      </c>
    </row>
    <row r="175" spans="2:32" x14ac:dyDescent="0.3">
      <c r="B175" s="216">
        <f>'PLANO DE CONTAS-D'!C128</f>
        <v>184</v>
      </c>
      <c r="C175" s="346">
        <f>'PLANO DE CONTAS-D'!D128</f>
        <v>0</v>
      </c>
      <c r="D175" s="328"/>
      <c r="E175" s="328"/>
      <c r="F175" s="328"/>
      <c r="G175" s="328"/>
      <c r="H175" s="328"/>
      <c r="I175" s="328"/>
      <c r="K175" s="324">
        <f>SUM(U175:AF175)</f>
        <v>0</v>
      </c>
      <c r="L175" s="885"/>
      <c r="M175" s="325"/>
      <c r="O175" s="326">
        <f t="shared" si="33"/>
        <v>0</v>
      </c>
      <c r="P175" s="327" t="str">
        <f>IF(M175="","",O175/M175)</f>
        <v/>
      </c>
      <c r="Q175" s="233" t="str">
        <f>IF(O175&gt;0,"Disponível",IF(O175=0,"Finalizado",IF(O175&lt;0,"Remanejar","")))</f>
        <v>Finalizado</v>
      </c>
      <c r="S175" s="330"/>
      <c r="U175" s="199">
        <f>SUMIFS(Conciliação!$R:$R,Conciliação!$E:$E,$B$175,Conciliação!$D:$D,U$132)</f>
        <v>0</v>
      </c>
      <c r="V175" s="199">
        <f>SUMIFS(Conciliação!$R:$R,Conciliação!$E:$E,$B$175,Conciliação!$D:$D,V$132)</f>
        <v>0</v>
      </c>
      <c r="W175" s="199">
        <f>SUMIFS(Conciliação!$R:$R,Conciliação!$E:$E,$B$175,Conciliação!$D:$D,W$132)</f>
        <v>0</v>
      </c>
      <c r="X175" s="199">
        <f>SUMIFS(Conciliação!$R:$R,Conciliação!$E:$E,$B$175,Conciliação!$D:$D,X$132)</f>
        <v>0</v>
      </c>
      <c r="Y175" s="199">
        <f>SUMIFS(Conciliação!$R:$R,Conciliação!$E:$E,$B$175,Conciliação!$D:$D,Y$132)</f>
        <v>0</v>
      </c>
      <c r="Z175" s="199">
        <f>SUMIFS(Conciliação!$R:$R,Conciliação!$E:$E,$B$175,Conciliação!$D:$D,Z$132)</f>
        <v>0</v>
      </c>
      <c r="AA175" s="199">
        <f>SUMIFS(Conciliação!$R:$R,Conciliação!$E:$E,$B$175,Conciliação!$D:$D,AA$132)</f>
        <v>0</v>
      </c>
      <c r="AB175" s="199">
        <f>SUMIFS(Conciliação!$R:$R,Conciliação!$E:$E,$B$175,Conciliação!$D:$D,AB$132)</f>
        <v>0</v>
      </c>
      <c r="AC175" s="199">
        <f>SUMIFS(Conciliação!$R:$R,Conciliação!$E:$E,$B$175,Conciliação!$D:$D,AC$132)</f>
        <v>0</v>
      </c>
      <c r="AD175" s="199">
        <f>SUMIFS(Conciliação!$R:$R,Conciliação!$E:$E,$B$175,Conciliação!$D:$D,AD$132)</f>
        <v>0</v>
      </c>
      <c r="AE175" s="199">
        <f>SUMIFS(Conciliação!$R:$R,Conciliação!$E:$E,$B$175,Conciliação!$D:$D,AE$132)</f>
        <v>0</v>
      </c>
      <c r="AF175" s="199">
        <f>SUMIFS(Conciliação!$R:$R,Conciliação!$E:$E,$B$175,Conciliação!$D:$D,AF$132)</f>
        <v>0</v>
      </c>
    </row>
    <row r="177" spans="2:32" x14ac:dyDescent="0.3">
      <c r="K177" s="239">
        <v>0</v>
      </c>
    </row>
    <row r="178" spans="2:32" x14ac:dyDescent="0.3">
      <c r="K178" s="239">
        <f>K177-L169</f>
        <v>0</v>
      </c>
    </row>
    <row r="179" spans="2:32" ht="28.8" x14ac:dyDescent="0.3">
      <c r="B179" s="894"/>
      <c r="C179" s="1368" t="s">
        <v>632</v>
      </c>
      <c r="D179" s="1368"/>
      <c r="E179" s="1368"/>
      <c r="F179" s="1368"/>
      <c r="G179" s="1368"/>
      <c r="H179" s="1368"/>
      <c r="I179" s="1368"/>
      <c r="M179" s="1"/>
      <c r="N179" s="1"/>
      <c r="O179" s="1"/>
      <c r="P179" s="1"/>
      <c r="Q179" s="1"/>
      <c r="R179" s="1"/>
      <c r="S179" s="1"/>
    </row>
    <row r="180" spans="2:32" ht="15.75" customHeight="1" x14ac:dyDescent="0.3">
      <c r="M180" s="1"/>
      <c r="N180" s="1"/>
      <c r="O180" s="1"/>
      <c r="P180" s="1"/>
      <c r="Q180" s="1"/>
      <c r="R180" s="1"/>
      <c r="S180" s="1"/>
      <c r="U180" s="455" t="s">
        <v>766</v>
      </c>
      <c r="V180" s="887">
        <f>Painel!N11</f>
        <v>12</v>
      </c>
    </row>
    <row r="181" spans="2:32" ht="15.75" customHeight="1" thickBot="1" x14ac:dyDescent="0.35">
      <c r="B181" s="1"/>
      <c r="C181" s="1340" t="s">
        <v>1020</v>
      </c>
      <c r="D181" s="1340"/>
      <c r="E181" s="1340"/>
      <c r="F181" s="1340"/>
      <c r="G181" s="1340"/>
      <c r="H181" s="1340"/>
      <c r="I181" s="1340"/>
      <c r="M181" s="1"/>
      <c r="N181" s="1"/>
      <c r="O181" s="1"/>
      <c r="P181" s="1"/>
      <c r="Q181" s="1"/>
      <c r="R181" s="1"/>
      <c r="S181" s="1"/>
      <c r="U181" s="200"/>
      <c r="V181" s="887"/>
    </row>
    <row r="182" spans="2:32" ht="15" customHeight="1" thickTop="1" x14ac:dyDescent="0.3">
      <c r="C182" s="1299">
        <f>K195+K325</f>
        <v>0</v>
      </c>
      <c r="D182" s="1300"/>
      <c r="E182" s="1300"/>
      <c r="F182" s="1300"/>
      <c r="G182" s="1300"/>
      <c r="H182" s="1300"/>
      <c r="I182" s="1301"/>
      <c r="M182" s="1"/>
      <c r="N182" s="1"/>
      <c r="O182" s="1"/>
      <c r="P182" s="1"/>
      <c r="Q182" s="1"/>
      <c r="R182" s="1"/>
      <c r="S182" s="1"/>
      <c r="U182" s="200"/>
      <c r="W182" s="200" t="s">
        <v>768</v>
      </c>
    </row>
    <row r="183" spans="2:32" ht="15" customHeight="1" x14ac:dyDescent="0.3">
      <c r="C183" s="1302"/>
      <c r="D183" s="1303"/>
      <c r="E183" s="1303"/>
      <c r="F183" s="1303"/>
      <c r="G183" s="1303"/>
      <c r="H183" s="1303"/>
      <c r="I183" s="1304"/>
      <c r="M183" s="1"/>
      <c r="N183" s="1"/>
      <c r="O183" s="1"/>
      <c r="P183" s="1"/>
      <c r="Q183" s="1"/>
      <c r="R183" s="1"/>
      <c r="S183" s="1"/>
      <c r="U183" s="456">
        <f>C189/V180</f>
        <v>0</v>
      </c>
      <c r="V183" s="126"/>
      <c r="W183" s="458" t="e">
        <f>C189/M12</f>
        <v>#DIV/0!</v>
      </c>
    </row>
    <row r="184" spans="2:32" ht="15.75" customHeight="1" thickBot="1" x14ac:dyDescent="0.35">
      <c r="C184" s="1305"/>
      <c r="D184" s="1306"/>
      <c r="E184" s="1306"/>
      <c r="F184" s="1306"/>
      <c r="G184" s="1306"/>
      <c r="H184" s="1306"/>
      <c r="I184" s="1307"/>
      <c r="M184" s="895"/>
      <c r="N184" s="895"/>
      <c r="O184" s="895"/>
      <c r="P184" s="895"/>
      <c r="Q184" s="895"/>
      <c r="R184" s="895"/>
      <c r="S184" s="895"/>
      <c r="U184" s="200"/>
      <c r="W184" s="200"/>
    </row>
    <row r="185" spans="2:32" ht="15.75" customHeight="1" thickTop="1" x14ac:dyDescent="0.3">
      <c r="C185" s="879"/>
      <c r="D185" s="879"/>
      <c r="E185" s="879"/>
      <c r="F185" s="879"/>
      <c r="G185" s="879"/>
      <c r="H185" s="879"/>
      <c r="I185" s="879"/>
      <c r="M185" s="895"/>
      <c r="N185" s="895"/>
      <c r="O185" s="895"/>
      <c r="P185" s="895"/>
      <c r="Q185" s="895"/>
      <c r="R185" s="895"/>
      <c r="S185" s="895"/>
      <c r="U185" s="200"/>
      <c r="W185" s="200"/>
    </row>
    <row r="186" spans="2:32" ht="15.75" customHeight="1" x14ac:dyDescent="0.3">
      <c r="C186" s="879"/>
      <c r="D186" s="879"/>
      <c r="E186" s="879"/>
      <c r="F186" s="879"/>
      <c r="G186" s="879"/>
      <c r="H186" s="879"/>
      <c r="I186" s="879"/>
      <c r="M186" s="895"/>
      <c r="N186" s="895"/>
      <c r="O186" s="895"/>
      <c r="P186" s="895"/>
      <c r="Q186" s="895"/>
      <c r="R186" s="895"/>
      <c r="S186" s="895"/>
      <c r="U186" s="200"/>
      <c r="W186" s="200"/>
    </row>
    <row r="187" spans="2:32" ht="16.5" customHeight="1" x14ac:dyDescent="0.3">
      <c r="C187" s="1342" t="s">
        <v>634</v>
      </c>
      <c r="D187" s="1342"/>
      <c r="E187" s="1342"/>
      <c r="F187" s="1342"/>
      <c r="G187" s="1342"/>
      <c r="H187" s="1342"/>
      <c r="I187" s="1342"/>
      <c r="K187" s="1341" t="s">
        <v>1018</v>
      </c>
      <c r="L187" s="1341"/>
      <c r="M187" s="1341"/>
      <c r="N187" s="1"/>
      <c r="O187" s="1363">
        <f>M195-K195-L195</f>
        <v>0</v>
      </c>
      <c r="P187" s="1363"/>
      <c r="Q187" s="1363"/>
      <c r="R187" s="895"/>
      <c r="S187" s="895"/>
      <c r="U187" s="1"/>
      <c r="V187" s="1"/>
      <c r="W187" s="1"/>
    </row>
    <row r="188" spans="2:32" ht="16.5" customHeight="1" thickBot="1" x14ac:dyDescent="0.35">
      <c r="C188" s="1343"/>
      <c r="D188" s="1343"/>
      <c r="E188" s="1343"/>
      <c r="F188" s="1343"/>
      <c r="G188" s="1343"/>
      <c r="H188" s="1343"/>
      <c r="I188" s="1343"/>
      <c r="K188" s="1341"/>
      <c r="L188" s="1341"/>
      <c r="M188" s="1341"/>
      <c r="O188" s="1364"/>
      <c r="P188" s="1364"/>
      <c r="Q188" s="1364"/>
      <c r="R188" s="895"/>
      <c r="S188" s="895"/>
      <c r="U188" s="1"/>
      <c r="V188" s="1"/>
      <c r="W188" s="1"/>
    </row>
    <row r="189" spans="2:32" ht="15.75" customHeight="1" thickTop="1" x14ac:dyDescent="0.3">
      <c r="C189" s="1299">
        <f>C182-K325</f>
        <v>0</v>
      </c>
      <c r="D189" s="1300"/>
      <c r="E189" s="1300"/>
      <c r="F189" s="1300"/>
      <c r="G189" s="1300"/>
      <c r="H189" s="1300"/>
      <c r="I189" s="1301"/>
    </row>
    <row r="190" spans="2:32" ht="26.25" customHeight="1" x14ac:dyDescent="0.3">
      <c r="C190" s="1302"/>
      <c r="D190" s="1303"/>
      <c r="E190" s="1303"/>
      <c r="F190" s="1303"/>
      <c r="G190" s="1303"/>
      <c r="H190" s="1303"/>
      <c r="I190" s="1304"/>
      <c r="J190" s="150"/>
      <c r="K190" s="1334">
        <f>K18</f>
        <v>2022</v>
      </c>
      <c r="L190" s="1335"/>
      <c r="M190" s="1336"/>
      <c r="N190" s="227"/>
      <c r="O190" s="1331" t="s">
        <v>643</v>
      </c>
      <c r="P190" s="1331"/>
      <c r="Q190" s="1331"/>
      <c r="R190" s="229"/>
      <c r="S190" s="236"/>
      <c r="T190" s="234"/>
      <c r="U190" s="218" t="s">
        <v>240</v>
      </c>
      <c r="V190" s="218" t="s">
        <v>576</v>
      </c>
      <c r="W190" s="218" t="s">
        <v>588</v>
      </c>
      <c r="X190" s="218" t="s">
        <v>589</v>
      </c>
      <c r="Y190" s="218" t="s">
        <v>590</v>
      </c>
      <c r="Z190" s="218" t="s">
        <v>591</v>
      </c>
      <c r="AA190" s="218" t="s">
        <v>592</v>
      </c>
      <c r="AB190" s="218" t="s">
        <v>593</v>
      </c>
      <c r="AC190" s="218" t="s">
        <v>594</v>
      </c>
      <c r="AD190" s="218" t="s">
        <v>595</v>
      </c>
      <c r="AE190" s="218" t="s">
        <v>596</v>
      </c>
      <c r="AF190" s="218" t="s">
        <v>597</v>
      </c>
    </row>
    <row r="191" spans="2:32" ht="19.5" customHeight="1" thickBot="1" x14ac:dyDescent="0.35">
      <c r="C191" s="1305"/>
      <c r="D191" s="1306"/>
      <c r="E191" s="1306"/>
      <c r="F191" s="1306"/>
      <c r="G191" s="1306"/>
      <c r="H191" s="1306"/>
      <c r="I191" s="1307"/>
      <c r="J191" s="150"/>
      <c r="K191" s="263" t="s">
        <v>634</v>
      </c>
      <c r="L191" s="881" t="s">
        <v>1017</v>
      </c>
      <c r="M191" s="264" t="s">
        <v>635</v>
      </c>
      <c r="O191" s="246" t="s">
        <v>636</v>
      </c>
      <c r="P191" s="235" t="s">
        <v>637</v>
      </c>
      <c r="Q191" s="235" t="s">
        <v>638</v>
      </c>
      <c r="S191" s="1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</row>
    <row r="192" spans="2:32" ht="18.600000000000001" thickTop="1" x14ac:dyDescent="0.3">
      <c r="C192" s="150"/>
      <c r="D192" s="150"/>
      <c r="E192" s="150"/>
      <c r="F192" s="150"/>
      <c r="G192" s="150"/>
      <c r="H192" s="1394" t="s">
        <v>800</v>
      </c>
      <c r="I192" s="150"/>
      <c r="J192" s="150"/>
      <c r="K192" s="1355" t="e">
        <f>C189/M195</f>
        <v>#DIV/0!</v>
      </c>
      <c r="L192" s="1355"/>
      <c r="M192" s="1355"/>
      <c r="Q192" s="830"/>
    </row>
    <row r="193" spans="2:32" ht="18" x14ac:dyDescent="0.3">
      <c r="C193" s="150"/>
      <c r="D193" s="896"/>
      <c r="E193" s="150"/>
      <c r="F193" s="150"/>
      <c r="G193" s="150"/>
      <c r="H193" s="1395"/>
      <c r="I193" s="150"/>
      <c r="J193" s="150"/>
      <c r="K193" s="1356"/>
      <c r="L193" s="1356"/>
      <c r="M193" s="1356"/>
      <c r="O193" s="245">
        <f>M195-O194</f>
        <v>0</v>
      </c>
    </row>
    <row r="194" spans="2:32" ht="25.8" x14ac:dyDescent="0.3">
      <c r="C194" s="150"/>
      <c r="D194" s="150"/>
      <c r="E194" s="150"/>
      <c r="F194" s="150"/>
      <c r="G194" s="150"/>
      <c r="H194" s="150" t="s">
        <v>801</v>
      </c>
      <c r="I194" s="150"/>
      <c r="J194" s="150"/>
      <c r="K194" s="1330">
        <f>Painel!O24</f>
        <v>0</v>
      </c>
      <c r="L194" s="1330"/>
      <c r="M194" s="1330"/>
      <c r="O194" s="245">
        <f>M218+M230</f>
        <v>0</v>
      </c>
      <c r="S194" s="250" t="s">
        <v>644</v>
      </c>
      <c r="V194" s="199">
        <f>V195-V230-V218</f>
        <v>0</v>
      </c>
    </row>
    <row r="195" spans="2:32" ht="21" x14ac:dyDescent="0.3">
      <c r="B195" s="338"/>
      <c r="C195" s="1338" t="s">
        <v>633</v>
      </c>
      <c r="D195" s="1338"/>
      <c r="E195" s="1338"/>
      <c r="F195" s="1338"/>
      <c r="G195" s="1338"/>
      <c r="H195" s="1338"/>
      <c r="I195" s="1338"/>
      <c r="K195" s="376">
        <f>K197+K218+K230+K246+K275+K293+K310</f>
        <v>0</v>
      </c>
      <c r="L195" s="883">
        <f>L197+L218+L230+L246+L275+L293+L310</f>
        <v>0</v>
      </c>
      <c r="M195" s="377">
        <f>M197+M218+M230+M246+M275+M293+M310</f>
        <v>0</v>
      </c>
      <c r="N195" s="228"/>
      <c r="O195" s="331" t="s">
        <v>639</v>
      </c>
      <c r="P195" s="1297">
        <f>M195-K195</f>
        <v>0</v>
      </c>
      <c r="Q195" s="1298"/>
      <c r="R195" s="249"/>
      <c r="S195" s="337" t="s">
        <v>395</v>
      </c>
      <c r="U195" s="336">
        <f>U218+U230+U246+U275+U293+U310+U325+U197</f>
        <v>0</v>
      </c>
      <c r="V195" s="336">
        <f>V218+V230+V246+V275+V293+V310+V325+V197</f>
        <v>0</v>
      </c>
      <c r="W195" s="336">
        <f t="shared" ref="W195:AF195" si="36">W218+W230+W246+W275+W293+W310+W325+W197</f>
        <v>0</v>
      </c>
      <c r="X195" s="336">
        <f t="shared" si="36"/>
        <v>0</v>
      </c>
      <c r="Y195" s="336">
        <f t="shared" si="36"/>
        <v>0</v>
      </c>
      <c r="Z195" s="336">
        <f t="shared" si="36"/>
        <v>0</v>
      </c>
      <c r="AA195" s="336">
        <f t="shared" si="36"/>
        <v>0</v>
      </c>
      <c r="AB195" s="336">
        <f t="shared" si="36"/>
        <v>0</v>
      </c>
      <c r="AC195" s="336">
        <f t="shared" si="36"/>
        <v>0</v>
      </c>
      <c r="AD195" s="336">
        <f t="shared" si="36"/>
        <v>0</v>
      </c>
      <c r="AE195" s="336">
        <f t="shared" si="36"/>
        <v>0</v>
      </c>
      <c r="AF195" s="336">
        <f t="shared" si="36"/>
        <v>0</v>
      </c>
    </row>
    <row r="197" spans="2:32" ht="15.6" x14ac:dyDescent="0.3">
      <c r="C197" s="1291" t="s">
        <v>60</v>
      </c>
      <c r="D197" s="1291"/>
      <c r="E197" s="1291"/>
      <c r="F197" s="1291"/>
      <c r="G197" s="1291"/>
      <c r="H197" s="1291"/>
      <c r="I197" s="1291"/>
      <c r="K197" s="242">
        <f>SUM(K198:K215)</f>
        <v>0</v>
      </c>
      <c r="L197" s="242">
        <f>SUM(L198:L215)</f>
        <v>0</v>
      </c>
      <c r="M197" s="242">
        <f>SUM(M198:M215)</f>
        <v>0</v>
      </c>
      <c r="O197" s="247" t="s">
        <v>642</v>
      </c>
      <c r="P197" s="237"/>
      <c r="Q197" s="238">
        <f>M197-K197-L197</f>
        <v>0</v>
      </c>
      <c r="R197" s="230"/>
      <c r="S197" s="250" t="s">
        <v>671</v>
      </c>
      <c r="U197" s="222">
        <f>SUM(U198:U215)</f>
        <v>0</v>
      </c>
      <c r="V197" s="222">
        <f t="shared" ref="V197:AF197" si="37">SUM(V198:V215)</f>
        <v>0</v>
      </c>
      <c r="W197" s="222">
        <f t="shared" si="37"/>
        <v>0</v>
      </c>
      <c r="X197" s="222">
        <f t="shared" si="37"/>
        <v>0</v>
      </c>
      <c r="Y197" s="222">
        <f t="shared" si="37"/>
        <v>0</v>
      </c>
      <c r="Z197" s="222">
        <f t="shared" si="37"/>
        <v>0</v>
      </c>
      <c r="AA197" s="222">
        <f t="shared" si="37"/>
        <v>0</v>
      </c>
      <c r="AB197" s="222">
        <f t="shared" si="37"/>
        <v>0</v>
      </c>
      <c r="AC197" s="222">
        <f t="shared" si="37"/>
        <v>0</v>
      </c>
      <c r="AD197" s="222">
        <f t="shared" si="37"/>
        <v>0</v>
      </c>
      <c r="AE197" s="222">
        <f t="shared" si="37"/>
        <v>0</v>
      </c>
      <c r="AF197" s="222">
        <f t="shared" si="37"/>
        <v>0</v>
      </c>
    </row>
    <row r="198" spans="2:32" x14ac:dyDescent="0.3">
      <c r="B198" s="216">
        <f>'PLANO DE CONTAS-D'!C26</f>
        <v>52</v>
      </c>
      <c r="C198" s="346" t="str">
        <f>'PLANO DE CONTAS-D'!D26</f>
        <v>IOF (Sobre operações de crédito)</v>
      </c>
      <c r="D198" s="328"/>
      <c r="E198" s="328"/>
      <c r="F198" s="328"/>
      <c r="G198" s="328"/>
      <c r="H198" s="328"/>
      <c r="I198" s="328"/>
      <c r="K198" s="324">
        <f>SUM(U198:AF198)</f>
        <v>0</v>
      </c>
      <c r="L198" s="885"/>
      <c r="M198" s="325"/>
      <c r="O198" s="326">
        <f>M198-K198-L198</f>
        <v>0</v>
      </c>
      <c r="P198" s="327" t="str">
        <f>IF(M198="","",O198/M198)</f>
        <v/>
      </c>
      <c r="Q198" s="233" t="str">
        <f>IF(O198&gt;0,"Disponível",IF(O198=0,"Finalizado",IF(O198&lt;0,"Remanejar","")))</f>
        <v>Finalizado</v>
      </c>
      <c r="S198" s="330"/>
      <c r="U198" s="199">
        <f>SUMIFS(Conciliação!$R:$R,Conciliação!$E:$E,$B$198,Conciliação!$D:$D,U$190)</f>
        <v>0</v>
      </c>
      <c r="V198" s="199">
        <f>SUMIFS(Conciliação!$R:$R,Conciliação!$E:$E,$B$198,Conciliação!$D:$D,V$190)</f>
        <v>0</v>
      </c>
      <c r="W198" s="199">
        <f>SUMIFS(Conciliação!$R:$R,Conciliação!$E:$E,$B$198,Conciliação!$D:$D,W$190)</f>
        <v>0</v>
      </c>
      <c r="X198" s="199">
        <f>SUMIFS(Conciliação!$R:$R,Conciliação!$E:$E,$B$198,Conciliação!$D:$D,X$190)</f>
        <v>0</v>
      </c>
      <c r="Y198" s="199">
        <f>SUMIFS(Conciliação!$R:$R,Conciliação!$E:$E,$B$198,Conciliação!$D:$D,Y$190)</f>
        <v>0</v>
      </c>
      <c r="Z198" s="199">
        <f>SUMIFS(Conciliação!$R:$R,Conciliação!$E:$E,$B$198,Conciliação!$D:$D,Z$190)</f>
        <v>0</v>
      </c>
      <c r="AA198" s="199">
        <f>SUMIFS(Conciliação!$R:$R,Conciliação!$E:$E,$B$198,Conciliação!$D:$D,AA$190)</f>
        <v>0</v>
      </c>
      <c r="AB198" s="199">
        <f>SUMIFS(Conciliação!$R:$R,Conciliação!$E:$E,$B$198,Conciliação!$D:$D,AB$190)</f>
        <v>0</v>
      </c>
      <c r="AC198" s="199">
        <f>SUMIFS(Conciliação!$R:$R,Conciliação!$E:$E,$B$198,Conciliação!$D:$D,AC$190)</f>
        <v>0</v>
      </c>
      <c r="AD198" s="199">
        <f>SUMIFS(Conciliação!$R:$R,Conciliação!$E:$E,$B$198,Conciliação!$D:$D,AD$190)</f>
        <v>0</v>
      </c>
      <c r="AE198" s="199">
        <f>SUMIFS(Conciliação!$R:$R,Conciliação!$E:$E,$B$198,Conciliação!$D:$D,AE$190)</f>
        <v>0</v>
      </c>
      <c r="AF198" s="199">
        <f>SUMIFS(Conciliação!$R:$R,Conciliação!$E:$E,$B$198,Conciliação!$D:$D,AF$190)</f>
        <v>0</v>
      </c>
    </row>
    <row r="199" spans="2:32" x14ac:dyDescent="0.3">
      <c r="B199" s="216">
        <f>'PLANO DE CONTAS-D'!C27</f>
        <v>53</v>
      </c>
      <c r="C199" s="346" t="str">
        <f>'PLANO DE CONTAS-D'!D27</f>
        <v>ITD (Sobre Doações PF)</v>
      </c>
      <c r="D199" s="328"/>
      <c r="E199" s="328"/>
      <c r="F199" s="328"/>
      <c r="G199" s="328"/>
      <c r="H199" s="328"/>
      <c r="I199" s="328"/>
      <c r="K199" s="324">
        <f t="shared" ref="K199:K211" si="38">SUM(U199:AF199)</f>
        <v>0</v>
      </c>
      <c r="L199" s="885"/>
      <c r="M199" s="325"/>
      <c r="O199" s="326">
        <f t="shared" ref="O199:O215" si="39">M199-K199-L199</f>
        <v>0</v>
      </c>
      <c r="P199" s="327" t="str">
        <f t="shared" ref="P199:P211" si="40">IF(M199="","",O199/M199)</f>
        <v/>
      </c>
      <c r="Q199" s="233" t="str">
        <f t="shared" ref="Q199:Q211" si="41">IF(O199&gt;0,"Disponível",IF(O199=0,"Finalizado",IF(O199&lt;0,"Remanejar","")))</f>
        <v>Finalizado</v>
      </c>
      <c r="S199" s="330"/>
      <c r="U199" s="199">
        <f>SUMIFS(Conciliação!$R:$R,Conciliação!$E:$E,$B$199,Conciliação!$D:$D,U$190)</f>
        <v>0</v>
      </c>
      <c r="V199" s="199">
        <f>SUMIFS(Conciliação!$R:$R,Conciliação!$E:$E,$B$199,Conciliação!$D:$D,V$190)</f>
        <v>0</v>
      </c>
      <c r="W199" s="199">
        <f>SUMIFS(Conciliação!$R:$R,Conciliação!$E:$E,$B$199,Conciliação!$D:$D,W$190)</f>
        <v>0</v>
      </c>
      <c r="X199" s="199">
        <f>SUMIFS(Conciliação!$R:$R,Conciliação!$E:$E,$B$199,Conciliação!$D:$D,X$190)</f>
        <v>0</v>
      </c>
      <c r="Y199" s="199">
        <f>SUMIFS(Conciliação!$R:$R,Conciliação!$E:$E,$B$199,Conciliação!$D:$D,Y$190)</f>
        <v>0</v>
      </c>
      <c r="Z199" s="199">
        <f>SUMIFS(Conciliação!$R:$R,Conciliação!$E:$E,$B$199,Conciliação!$D:$D,Z$190)</f>
        <v>0</v>
      </c>
      <c r="AA199" s="199">
        <f>SUMIFS(Conciliação!$R:$R,Conciliação!$E:$E,$B$199,Conciliação!$D:$D,AA$190)</f>
        <v>0</v>
      </c>
      <c r="AB199" s="199">
        <f>SUMIFS(Conciliação!$R:$R,Conciliação!$E:$E,$B$199,Conciliação!$D:$D,AB$190)</f>
        <v>0</v>
      </c>
      <c r="AC199" s="199">
        <f>SUMIFS(Conciliação!$R:$R,Conciliação!$E:$E,$B$199,Conciliação!$D:$D,AC$190)</f>
        <v>0</v>
      </c>
      <c r="AD199" s="199">
        <f>SUMIFS(Conciliação!$R:$R,Conciliação!$E:$E,$B$199,Conciliação!$D:$D,AD$190)</f>
        <v>0</v>
      </c>
      <c r="AE199" s="199">
        <f>SUMIFS(Conciliação!$R:$R,Conciliação!$E:$E,$B$199,Conciliação!$D:$D,AE$190)</f>
        <v>0</v>
      </c>
      <c r="AF199" s="199">
        <f>SUMIFS(Conciliação!$R:$R,Conciliação!$E:$E,$B$199,Conciliação!$D:$D,AF$190)</f>
        <v>0</v>
      </c>
    </row>
    <row r="200" spans="2:32" x14ac:dyDescent="0.3">
      <c r="B200" s="216">
        <f>'PLANO DE CONTAS-D'!C28</f>
        <v>54</v>
      </c>
      <c r="C200" s="346" t="str">
        <f>'PLANO DE CONTAS-D'!D28</f>
        <v>Cofins</v>
      </c>
      <c r="D200" s="328"/>
      <c r="E200" s="328"/>
      <c r="F200" s="328"/>
      <c r="G200" s="328"/>
      <c r="H200" s="328"/>
      <c r="I200" s="328"/>
      <c r="K200" s="324">
        <f t="shared" si="38"/>
        <v>0</v>
      </c>
      <c r="L200" s="885"/>
      <c r="M200" s="325"/>
      <c r="O200" s="326">
        <f t="shared" si="39"/>
        <v>0</v>
      </c>
      <c r="P200" s="327" t="str">
        <f t="shared" si="40"/>
        <v/>
      </c>
      <c r="Q200" s="233" t="str">
        <f t="shared" si="41"/>
        <v>Finalizado</v>
      </c>
      <c r="S200" s="330"/>
      <c r="U200" s="199">
        <f>SUMIFS(Conciliação!$R:$R,Conciliação!$E:$E,$B$200,Conciliação!$D:$D,U$190)</f>
        <v>0</v>
      </c>
      <c r="V200" s="199">
        <f>SUMIFS(Conciliação!$R:$R,Conciliação!$E:$E,$B$200,Conciliação!$D:$D,V$190)</f>
        <v>0</v>
      </c>
      <c r="W200" s="199">
        <f>SUMIFS(Conciliação!$R:$R,Conciliação!$E:$E,$B$200,Conciliação!$D:$D,W$190)</f>
        <v>0</v>
      </c>
      <c r="X200" s="199">
        <f>SUMIFS(Conciliação!$R:$R,Conciliação!$E:$E,$B$200,Conciliação!$D:$D,X$190)</f>
        <v>0</v>
      </c>
      <c r="Y200" s="199">
        <f>SUMIFS(Conciliação!$R:$R,Conciliação!$E:$E,$B$200,Conciliação!$D:$D,Y$190)</f>
        <v>0</v>
      </c>
      <c r="Z200" s="199">
        <f>SUMIFS(Conciliação!$R:$R,Conciliação!$E:$E,$B$200,Conciliação!$D:$D,Z$190)</f>
        <v>0</v>
      </c>
      <c r="AA200" s="199">
        <f>SUMIFS(Conciliação!$R:$R,Conciliação!$E:$E,$B$200,Conciliação!$D:$D,AA$190)</f>
        <v>0</v>
      </c>
      <c r="AB200" s="199">
        <f>SUMIFS(Conciliação!$R:$R,Conciliação!$E:$E,$B$200,Conciliação!$D:$D,AB$190)</f>
        <v>0</v>
      </c>
      <c r="AC200" s="199">
        <f>SUMIFS(Conciliação!$R:$R,Conciliação!$E:$E,$B$200,Conciliação!$D:$D,AC$190)</f>
        <v>0</v>
      </c>
      <c r="AD200" s="199">
        <f>SUMIFS(Conciliação!$R:$R,Conciliação!$E:$E,$B$200,Conciliação!$D:$D,AD$190)</f>
        <v>0</v>
      </c>
      <c r="AE200" s="199">
        <f>SUMIFS(Conciliação!$R:$R,Conciliação!$E:$E,$B$200,Conciliação!$D:$D,AE$190)</f>
        <v>0</v>
      </c>
      <c r="AF200" s="199">
        <f>SUMIFS(Conciliação!$R:$R,Conciliação!$E:$E,$B$200,Conciliação!$D:$D,AF$190)</f>
        <v>0</v>
      </c>
    </row>
    <row r="201" spans="2:32" x14ac:dyDescent="0.3">
      <c r="B201" s="216">
        <f>'PLANO DE CONTAS-D'!C29</f>
        <v>55</v>
      </c>
      <c r="C201" s="346" t="str">
        <f>'PLANO DE CONTAS-D'!D29</f>
        <v>IPTU</v>
      </c>
      <c r="D201" s="328"/>
      <c r="E201" s="328"/>
      <c r="F201" s="328"/>
      <c r="G201" s="328"/>
      <c r="H201" s="328"/>
      <c r="I201" s="328"/>
      <c r="K201" s="324">
        <f t="shared" si="38"/>
        <v>0</v>
      </c>
      <c r="L201" s="885"/>
      <c r="M201" s="325"/>
      <c r="O201" s="326">
        <f t="shared" si="39"/>
        <v>0</v>
      </c>
      <c r="P201" s="327" t="str">
        <f t="shared" si="40"/>
        <v/>
      </c>
      <c r="Q201" s="233" t="str">
        <f t="shared" si="41"/>
        <v>Finalizado</v>
      </c>
      <c r="S201" s="330"/>
      <c r="U201" s="199">
        <f>SUMIFS(Conciliação!$R:$R,Conciliação!$E:$E,$B$201,Conciliação!$D:$D,U$190)</f>
        <v>0</v>
      </c>
      <c r="V201" s="199">
        <f>SUMIFS(Conciliação!$R:$R,Conciliação!$E:$E,$B$201,Conciliação!$D:$D,V$190)</f>
        <v>0</v>
      </c>
      <c r="W201" s="199">
        <f>SUMIFS(Conciliação!$R:$R,Conciliação!$E:$E,$B$201,Conciliação!$D:$D,W$190)</f>
        <v>0</v>
      </c>
      <c r="X201" s="199">
        <f>SUMIFS(Conciliação!$R:$R,Conciliação!$E:$E,$B$201,Conciliação!$D:$D,X$190)</f>
        <v>0</v>
      </c>
      <c r="Y201" s="199">
        <f>SUMIFS(Conciliação!$R:$R,Conciliação!$E:$E,$B$201,Conciliação!$D:$D,Y$190)</f>
        <v>0</v>
      </c>
      <c r="Z201" s="199">
        <f>SUMIFS(Conciliação!$R:$R,Conciliação!$E:$E,$B$201,Conciliação!$D:$D,Z$190)</f>
        <v>0</v>
      </c>
      <c r="AA201" s="199">
        <f>SUMIFS(Conciliação!$R:$R,Conciliação!$E:$E,$B$201,Conciliação!$D:$D,AA$190)</f>
        <v>0</v>
      </c>
      <c r="AB201" s="199">
        <f>SUMIFS(Conciliação!$R:$R,Conciliação!$E:$E,$B$201,Conciliação!$D:$D,AB$190)</f>
        <v>0</v>
      </c>
      <c r="AC201" s="199">
        <f>SUMIFS(Conciliação!$R:$R,Conciliação!$E:$E,$B$201,Conciliação!$D:$D,AC$190)</f>
        <v>0</v>
      </c>
      <c r="AD201" s="199">
        <f>SUMIFS(Conciliação!$R:$R,Conciliação!$E:$E,$B$201,Conciliação!$D:$D,AD$190)</f>
        <v>0</v>
      </c>
      <c r="AE201" s="199">
        <f>SUMIFS(Conciliação!$R:$R,Conciliação!$E:$E,$B$201,Conciliação!$D:$D,AE$190)</f>
        <v>0</v>
      </c>
      <c r="AF201" s="199">
        <f>SUMIFS(Conciliação!$R:$R,Conciliação!$E:$E,$B$201,Conciliação!$D:$D,AF$190)</f>
        <v>0</v>
      </c>
    </row>
    <row r="202" spans="2:32" x14ac:dyDescent="0.3">
      <c r="B202" s="216">
        <f>'PLANO DE CONTAS-D'!C30</f>
        <v>56</v>
      </c>
      <c r="C202" s="346" t="str">
        <f>'PLANO DE CONTAS-D'!D30</f>
        <v>TLF (Alvará)</v>
      </c>
      <c r="D202" s="328"/>
      <c r="E202" s="328"/>
      <c r="F202" s="328"/>
      <c r="G202" s="328"/>
      <c r="H202" s="328"/>
      <c r="I202" s="328"/>
      <c r="K202" s="324">
        <f t="shared" si="38"/>
        <v>0</v>
      </c>
      <c r="L202" s="885"/>
      <c r="M202" s="325"/>
      <c r="O202" s="326">
        <f t="shared" si="39"/>
        <v>0</v>
      </c>
      <c r="P202" s="327" t="str">
        <f t="shared" si="40"/>
        <v/>
      </c>
      <c r="Q202" s="233" t="str">
        <f t="shared" si="41"/>
        <v>Finalizado</v>
      </c>
      <c r="S202" s="330"/>
      <c r="U202" s="199">
        <f>SUMIFS(Conciliação!$R:$R,Conciliação!$E:$E,$B$202,Conciliação!$D:$D,U$190)</f>
        <v>0</v>
      </c>
      <c r="V202" s="199">
        <f>SUMIFS(Conciliação!$R:$R,Conciliação!$E:$E,$B$202,Conciliação!$D:$D,V$190)</f>
        <v>0</v>
      </c>
      <c r="W202" s="199">
        <f>SUMIFS(Conciliação!$R:$R,Conciliação!$E:$E,$B$202,Conciliação!$D:$D,W$190)</f>
        <v>0</v>
      </c>
      <c r="X202" s="199">
        <f>SUMIFS(Conciliação!$R:$R,Conciliação!$E:$E,$B$202,Conciliação!$D:$D,X$190)</f>
        <v>0</v>
      </c>
      <c r="Y202" s="199">
        <f>SUMIFS(Conciliação!$R:$R,Conciliação!$E:$E,$B$202,Conciliação!$D:$D,Y$190)</f>
        <v>0</v>
      </c>
      <c r="Z202" s="199">
        <f>SUMIFS(Conciliação!$R:$R,Conciliação!$E:$E,$B$202,Conciliação!$D:$D,Z$190)</f>
        <v>0</v>
      </c>
      <c r="AA202" s="199">
        <f>SUMIFS(Conciliação!$R:$R,Conciliação!$E:$E,$B$202,Conciliação!$D:$D,AA$190)</f>
        <v>0</v>
      </c>
      <c r="AB202" s="199">
        <f>SUMIFS(Conciliação!$R:$R,Conciliação!$E:$E,$B$202,Conciliação!$D:$D,AB$190)</f>
        <v>0</v>
      </c>
      <c r="AC202" s="199">
        <f>SUMIFS(Conciliação!$R:$R,Conciliação!$E:$E,$B$202,Conciliação!$D:$D,AC$190)</f>
        <v>0</v>
      </c>
      <c r="AD202" s="199">
        <f>SUMIFS(Conciliação!$R:$R,Conciliação!$E:$E,$B$202,Conciliação!$D:$D,AD$190)</f>
        <v>0</v>
      </c>
      <c r="AE202" s="199">
        <f>SUMIFS(Conciliação!$R:$R,Conciliação!$E:$E,$B$202,Conciliação!$D:$D,AE$190)</f>
        <v>0</v>
      </c>
      <c r="AF202" s="199">
        <f>SUMIFS(Conciliação!$R:$R,Conciliação!$E:$E,$B$202,Conciliação!$D:$D,AF$190)</f>
        <v>0</v>
      </c>
    </row>
    <row r="203" spans="2:32" x14ac:dyDescent="0.3">
      <c r="B203" s="216">
        <f>'PLANO DE CONTAS-D'!C31</f>
        <v>57</v>
      </c>
      <c r="C203" s="346" t="str">
        <f>'PLANO DE CONTAS-D'!D31</f>
        <v>Taxa de coleta de lixo</v>
      </c>
      <c r="D203" s="328"/>
      <c r="E203" s="328"/>
      <c r="F203" s="328"/>
      <c r="G203" s="328"/>
      <c r="H203" s="328"/>
      <c r="I203" s="328"/>
      <c r="K203" s="324">
        <f t="shared" si="38"/>
        <v>0</v>
      </c>
      <c r="L203" s="885"/>
      <c r="M203" s="325"/>
      <c r="O203" s="326">
        <f t="shared" si="39"/>
        <v>0</v>
      </c>
      <c r="P203" s="327" t="str">
        <f t="shared" si="40"/>
        <v/>
      </c>
      <c r="Q203" s="233" t="str">
        <f t="shared" si="41"/>
        <v>Finalizado</v>
      </c>
      <c r="S203" s="330"/>
      <c r="U203" s="199">
        <f>SUMIFS(Conciliação!$R:$R,Conciliação!$E:$E,$B$203,Conciliação!$D:$D,U$190)</f>
        <v>0</v>
      </c>
      <c r="V203" s="199">
        <f>SUMIFS(Conciliação!$R:$R,Conciliação!$E:$E,$B$203,Conciliação!$D:$D,V$190)</f>
        <v>0</v>
      </c>
      <c r="W203" s="199">
        <f>SUMIFS(Conciliação!$R:$R,Conciliação!$E:$E,$B$203,Conciliação!$D:$D,W$190)</f>
        <v>0</v>
      </c>
      <c r="X203" s="199">
        <f>SUMIFS(Conciliação!$R:$R,Conciliação!$E:$E,$B$203,Conciliação!$D:$D,X$190)</f>
        <v>0</v>
      </c>
      <c r="Y203" s="199">
        <f>SUMIFS(Conciliação!$R:$R,Conciliação!$E:$E,$B$203,Conciliação!$D:$D,Y$190)</f>
        <v>0</v>
      </c>
      <c r="Z203" s="199">
        <f>SUMIFS(Conciliação!$R:$R,Conciliação!$E:$E,$B$203,Conciliação!$D:$D,Z$190)</f>
        <v>0</v>
      </c>
      <c r="AA203" s="199">
        <f>SUMIFS(Conciliação!$R:$R,Conciliação!$E:$E,$B$203,Conciliação!$D:$D,AA$190)</f>
        <v>0</v>
      </c>
      <c r="AB203" s="199">
        <f>SUMIFS(Conciliação!$R:$R,Conciliação!$E:$E,$B$203,Conciliação!$D:$D,AB$190)</f>
        <v>0</v>
      </c>
      <c r="AC203" s="199">
        <f>SUMIFS(Conciliação!$R:$R,Conciliação!$E:$E,$B$203,Conciliação!$D:$D,AC$190)</f>
        <v>0</v>
      </c>
      <c r="AD203" s="199">
        <f>SUMIFS(Conciliação!$R:$R,Conciliação!$E:$E,$B$203,Conciliação!$D:$D,AD$190)</f>
        <v>0</v>
      </c>
      <c r="AE203" s="199">
        <f>SUMIFS(Conciliação!$R:$R,Conciliação!$E:$E,$B$203,Conciliação!$D:$D,AE$190)</f>
        <v>0</v>
      </c>
      <c r="AF203" s="199">
        <f>SUMIFS(Conciliação!$R:$R,Conciliação!$E:$E,$B$203,Conciliação!$D:$D,AF$190)</f>
        <v>0</v>
      </c>
    </row>
    <row r="204" spans="2:32" x14ac:dyDescent="0.3">
      <c r="B204" s="216">
        <f>'PLANO DE CONTAS-D'!C32</f>
        <v>58</v>
      </c>
      <c r="C204" s="346" t="str">
        <f>'PLANO DE CONTAS-D'!D32</f>
        <v>Taxa de Iluminação</v>
      </c>
      <c r="D204" s="328"/>
      <c r="E204" s="328"/>
      <c r="F204" s="328"/>
      <c r="G204" s="328"/>
      <c r="H204" s="328"/>
      <c r="I204" s="328"/>
      <c r="K204" s="324">
        <f t="shared" si="38"/>
        <v>0</v>
      </c>
      <c r="L204" s="885"/>
      <c r="M204" s="325"/>
      <c r="O204" s="326">
        <f t="shared" si="39"/>
        <v>0</v>
      </c>
      <c r="P204" s="327" t="str">
        <f t="shared" si="40"/>
        <v/>
      </c>
      <c r="Q204" s="233" t="str">
        <f t="shared" si="41"/>
        <v>Finalizado</v>
      </c>
      <c r="S204" s="330"/>
      <c r="U204" s="199">
        <f>SUMIFS(Conciliação!$R:$R,Conciliação!$E:$E,$B$204,Conciliação!$D:$D,U$190)</f>
        <v>0</v>
      </c>
      <c r="V204" s="199">
        <f>SUMIFS(Conciliação!$R:$R,Conciliação!$E:$E,$B$204,Conciliação!$D:$D,V$190)</f>
        <v>0</v>
      </c>
      <c r="W204" s="199">
        <f>SUMIFS(Conciliação!$R:$R,Conciliação!$E:$E,$B$204,Conciliação!$D:$D,W$190)</f>
        <v>0</v>
      </c>
      <c r="X204" s="199">
        <f>SUMIFS(Conciliação!$R:$R,Conciliação!$E:$E,$B$204,Conciliação!$D:$D,X$190)</f>
        <v>0</v>
      </c>
      <c r="Y204" s="199">
        <f>SUMIFS(Conciliação!$R:$R,Conciliação!$E:$E,$B$204,Conciliação!$D:$D,Y$190)</f>
        <v>0</v>
      </c>
      <c r="Z204" s="199">
        <f>SUMIFS(Conciliação!$R:$R,Conciliação!$E:$E,$B$204,Conciliação!$D:$D,Z$190)</f>
        <v>0</v>
      </c>
      <c r="AA204" s="199">
        <f>SUMIFS(Conciliação!$R:$R,Conciliação!$E:$E,$B$204,Conciliação!$D:$D,AA$190)</f>
        <v>0</v>
      </c>
      <c r="AB204" s="199">
        <f>SUMIFS(Conciliação!$R:$R,Conciliação!$E:$E,$B$204,Conciliação!$D:$D,AB$190)</f>
        <v>0</v>
      </c>
      <c r="AC204" s="199">
        <f>SUMIFS(Conciliação!$R:$R,Conciliação!$E:$E,$B$204,Conciliação!$D:$D,AC$190)</f>
        <v>0</v>
      </c>
      <c r="AD204" s="199">
        <f>SUMIFS(Conciliação!$R:$R,Conciliação!$E:$E,$B$204,Conciliação!$D:$D,AD$190)</f>
        <v>0</v>
      </c>
      <c r="AE204" s="199">
        <f>SUMIFS(Conciliação!$R:$R,Conciliação!$E:$E,$B$204,Conciliação!$D:$D,AE$190)</f>
        <v>0</v>
      </c>
      <c r="AF204" s="199">
        <f>SUMIFS(Conciliação!$R:$R,Conciliação!$E:$E,$B$204,Conciliação!$D:$D,AF$190)</f>
        <v>0</v>
      </c>
    </row>
    <row r="205" spans="2:32" x14ac:dyDescent="0.3">
      <c r="B205" s="216">
        <f>'PLANO DE CONTAS-D'!C33</f>
        <v>59</v>
      </c>
      <c r="C205" s="346" t="str">
        <f>'PLANO DE CONTAS-D'!D33</f>
        <v>Taxas cartorais</v>
      </c>
      <c r="D205" s="328"/>
      <c r="E205" s="328"/>
      <c r="F205" s="328"/>
      <c r="G205" s="328"/>
      <c r="H205" s="328"/>
      <c r="I205" s="328"/>
      <c r="K205" s="324">
        <f t="shared" si="38"/>
        <v>0</v>
      </c>
      <c r="L205" s="885"/>
      <c r="M205" s="325"/>
      <c r="O205" s="326">
        <f t="shared" si="39"/>
        <v>0</v>
      </c>
      <c r="P205" s="327" t="str">
        <f t="shared" si="40"/>
        <v/>
      </c>
      <c r="Q205" s="233" t="str">
        <f t="shared" si="41"/>
        <v>Finalizado</v>
      </c>
      <c r="S205" s="330"/>
      <c r="U205" s="199">
        <f>SUMIFS(Conciliação!$R:$R,Conciliação!$E:$E,$B$205,Conciliação!$D:$D,U$190)</f>
        <v>0</v>
      </c>
      <c r="V205" s="199">
        <f>SUMIFS(Conciliação!$R:$R,Conciliação!$E:$E,$B$205,Conciliação!$D:$D,V$190)</f>
        <v>0</v>
      </c>
      <c r="W205" s="199">
        <f>SUMIFS(Conciliação!$R:$R,Conciliação!$E:$E,$B$205,Conciliação!$D:$D,W$190)</f>
        <v>0</v>
      </c>
      <c r="X205" s="199">
        <f>SUMIFS(Conciliação!$R:$R,Conciliação!$E:$E,$B$205,Conciliação!$D:$D,X$190)</f>
        <v>0</v>
      </c>
      <c r="Y205" s="199">
        <f>SUMIFS(Conciliação!$R:$R,Conciliação!$E:$E,$B$205,Conciliação!$D:$D,Y$190)</f>
        <v>0</v>
      </c>
      <c r="Z205" s="199">
        <f>SUMIFS(Conciliação!$R:$R,Conciliação!$E:$E,$B$205,Conciliação!$D:$D,Z$190)</f>
        <v>0</v>
      </c>
      <c r="AA205" s="199">
        <f>SUMIFS(Conciliação!$R:$R,Conciliação!$E:$E,$B$205,Conciliação!$D:$D,AA$190)</f>
        <v>0</v>
      </c>
      <c r="AB205" s="199">
        <f>SUMIFS(Conciliação!$R:$R,Conciliação!$E:$E,$B$205,Conciliação!$D:$D,AB$190)</f>
        <v>0</v>
      </c>
      <c r="AC205" s="199">
        <f>SUMIFS(Conciliação!$R:$R,Conciliação!$E:$E,$B$205,Conciliação!$D:$D,AC$190)</f>
        <v>0</v>
      </c>
      <c r="AD205" s="199">
        <f>SUMIFS(Conciliação!$R:$R,Conciliação!$E:$E,$B$205,Conciliação!$D:$D,AD$190)</f>
        <v>0</v>
      </c>
      <c r="AE205" s="199">
        <f>SUMIFS(Conciliação!$R:$R,Conciliação!$E:$E,$B$205,Conciliação!$D:$D,AE$190)</f>
        <v>0</v>
      </c>
      <c r="AF205" s="199">
        <f>SUMIFS(Conciliação!$R:$R,Conciliação!$E:$E,$B$205,Conciliação!$D:$D,AF$190)</f>
        <v>0</v>
      </c>
    </row>
    <row r="206" spans="2:32" x14ac:dyDescent="0.3">
      <c r="B206" s="216">
        <f>'PLANO DE CONTAS-D'!C34</f>
        <v>60</v>
      </c>
      <c r="C206" s="346" t="str">
        <f>'PLANO DE CONTAS-D'!D34</f>
        <v>Taxas bancárias</v>
      </c>
      <c r="D206" s="328"/>
      <c r="E206" s="328"/>
      <c r="F206" s="328"/>
      <c r="G206" s="328"/>
      <c r="H206" s="328"/>
      <c r="I206" s="328"/>
      <c r="K206" s="324">
        <f t="shared" si="38"/>
        <v>0</v>
      </c>
      <c r="L206" s="885"/>
      <c r="M206" s="325"/>
      <c r="O206" s="326">
        <f t="shared" si="39"/>
        <v>0</v>
      </c>
      <c r="P206" s="327" t="str">
        <f t="shared" si="40"/>
        <v/>
      </c>
      <c r="Q206" s="233" t="str">
        <f t="shared" si="41"/>
        <v>Finalizado</v>
      </c>
      <c r="S206" s="330"/>
      <c r="U206" s="199">
        <f>SUMIFS(Conciliação!$R:$R,Conciliação!$E:$E,$B$206,Conciliação!$D:$D,U$190)</f>
        <v>0</v>
      </c>
      <c r="V206" s="199">
        <f>SUMIFS(Conciliação!$R:$R,Conciliação!$E:$E,$B$206,Conciliação!$D:$D,V$190)</f>
        <v>0</v>
      </c>
      <c r="W206" s="199">
        <f>SUMIFS(Conciliação!$R:$R,Conciliação!$E:$E,$B$206,Conciliação!$D:$D,W$190)</f>
        <v>0</v>
      </c>
      <c r="X206" s="199">
        <f>SUMIFS(Conciliação!$R:$R,Conciliação!$E:$E,$B$206,Conciliação!$D:$D,X$190)</f>
        <v>0</v>
      </c>
      <c r="Y206" s="199">
        <f>SUMIFS(Conciliação!$R:$R,Conciliação!$E:$E,$B$206,Conciliação!$D:$D,Y$190)</f>
        <v>0</v>
      </c>
      <c r="Z206" s="199">
        <f>SUMIFS(Conciliação!$R:$R,Conciliação!$E:$E,$B$206,Conciliação!$D:$D,Z$190)</f>
        <v>0</v>
      </c>
      <c r="AA206" s="199">
        <f>SUMIFS(Conciliação!$R:$R,Conciliação!$E:$E,$B$206,Conciliação!$D:$D,AA$190)</f>
        <v>0</v>
      </c>
      <c r="AB206" s="199">
        <f>SUMIFS(Conciliação!$R:$R,Conciliação!$E:$E,$B$206,Conciliação!$D:$D,AB$190)</f>
        <v>0</v>
      </c>
      <c r="AC206" s="199">
        <f>SUMIFS(Conciliação!$R:$R,Conciliação!$E:$E,$B$206,Conciliação!$D:$D,AC$190)</f>
        <v>0</v>
      </c>
      <c r="AD206" s="199">
        <f>SUMIFS(Conciliação!$R:$R,Conciliação!$E:$E,$B$206,Conciliação!$D:$D,AD$190)</f>
        <v>0</v>
      </c>
      <c r="AE206" s="199">
        <f>SUMIFS(Conciliação!$R:$R,Conciliação!$E:$E,$B$206,Conciliação!$D:$D,AE$190)</f>
        <v>0</v>
      </c>
      <c r="AF206" s="199">
        <f>SUMIFS(Conciliação!$R:$R,Conciliação!$E:$E,$B$206,Conciliação!$D:$D,AF$190)</f>
        <v>0</v>
      </c>
    </row>
    <row r="207" spans="2:32" x14ac:dyDescent="0.3">
      <c r="B207" s="216">
        <f>'PLANO DE CONTAS-D'!C35</f>
        <v>61</v>
      </c>
      <c r="C207" s="346" t="str">
        <f>'PLANO DE CONTAS-D'!D35</f>
        <v>INSS (Notas avulsas)</v>
      </c>
      <c r="D207" s="328"/>
      <c r="E207" s="328"/>
      <c r="F207" s="328"/>
      <c r="G207" s="328"/>
      <c r="H207" s="328"/>
      <c r="I207" s="328"/>
      <c r="K207" s="324">
        <f t="shared" si="38"/>
        <v>0</v>
      </c>
      <c r="L207" s="885"/>
      <c r="M207" s="325"/>
      <c r="O207" s="326">
        <f t="shared" si="39"/>
        <v>0</v>
      </c>
      <c r="P207" s="327" t="str">
        <f t="shared" si="40"/>
        <v/>
      </c>
      <c r="Q207" s="233" t="str">
        <f t="shared" si="41"/>
        <v>Finalizado</v>
      </c>
      <c r="S207" s="330"/>
      <c r="U207" s="199">
        <f>SUMIFS(Conciliação!$R:$R,Conciliação!$E:$E,$B$207,Conciliação!$D:$D,U$190)</f>
        <v>0</v>
      </c>
      <c r="V207" s="199">
        <f>SUMIFS(Conciliação!$R:$R,Conciliação!$E:$E,$B$207,Conciliação!$D:$D,V$190)</f>
        <v>0</v>
      </c>
      <c r="W207" s="199">
        <f>SUMIFS(Conciliação!$R:$R,Conciliação!$E:$E,$B$207,Conciliação!$D:$D,W$190)</f>
        <v>0</v>
      </c>
      <c r="X207" s="199">
        <f>SUMIFS(Conciliação!$R:$R,Conciliação!$E:$E,$B$207,Conciliação!$D:$D,X$190)</f>
        <v>0</v>
      </c>
      <c r="Y207" s="199">
        <f>SUMIFS(Conciliação!$R:$R,Conciliação!$E:$E,$B$207,Conciliação!$D:$D,Y$190)</f>
        <v>0</v>
      </c>
      <c r="Z207" s="199">
        <f>SUMIFS(Conciliação!$R:$R,Conciliação!$E:$E,$B$207,Conciliação!$D:$D,Z$190)</f>
        <v>0</v>
      </c>
      <c r="AA207" s="199">
        <f>SUMIFS(Conciliação!$R:$R,Conciliação!$E:$E,$B$207,Conciliação!$D:$D,AA$190)</f>
        <v>0</v>
      </c>
      <c r="AB207" s="199">
        <f>SUMIFS(Conciliação!$R:$R,Conciliação!$E:$E,$B$207,Conciliação!$D:$D,AB$190)</f>
        <v>0</v>
      </c>
      <c r="AC207" s="199">
        <f>SUMIFS(Conciliação!$R:$R,Conciliação!$E:$E,$B$207,Conciliação!$D:$D,AC$190)</f>
        <v>0</v>
      </c>
      <c r="AD207" s="199">
        <f>SUMIFS(Conciliação!$R:$R,Conciliação!$E:$E,$B$207,Conciliação!$D:$D,AD$190)</f>
        <v>0</v>
      </c>
      <c r="AE207" s="199">
        <f>SUMIFS(Conciliação!$R:$R,Conciliação!$E:$E,$B$207,Conciliação!$D:$D,AE$190)</f>
        <v>0</v>
      </c>
      <c r="AF207" s="199">
        <f>SUMIFS(Conciliação!$R:$R,Conciliação!$E:$E,$B$207,Conciliação!$D:$D,AF$190)</f>
        <v>0</v>
      </c>
    </row>
    <row r="208" spans="2:32" x14ac:dyDescent="0.3">
      <c r="B208" s="216">
        <f>'PLANO DE CONTAS-D'!C36</f>
        <v>62</v>
      </c>
      <c r="C208" s="346" t="str">
        <f>'PLANO DE CONTAS-D'!D36</f>
        <v>Juros, mora, multas por atraso</v>
      </c>
      <c r="D208" s="328"/>
      <c r="E208" s="328"/>
      <c r="F208" s="328"/>
      <c r="G208" s="328"/>
      <c r="H208" s="328"/>
      <c r="I208" s="328"/>
      <c r="K208" s="324">
        <f t="shared" si="38"/>
        <v>0</v>
      </c>
      <c r="L208" s="885"/>
      <c r="M208" s="325"/>
      <c r="O208" s="326">
        <f t="shared" si="39"/>
        <v>0</v>
      </c>
      <c r="P208" s="327" t="str">
        <f t="shared" si="40"/>
        <v/>
      </c>
      <c r="Q208" s="233" t="str">
        <f t="shared" si="41"/>
        <v>Finalizado</v>
      </c>
      <c r="S208" s="330"/>
      <c r="U208" s="199">
        <f>SUMIFS(Conciliação!$R:$R,Conciliação!$E:$E,$B$208,Conciliação!$D:$D,U$190)</f>
        <v>0</v>
      </c>
      <c r="V208" s="199">
        <f>SUMIFS(Conciliação!$R:$R,Conciliação!$E:$E,$B$208,Conciliação!$D:$D,V$190)</f>
        <v>0</v>
      </c>
      <c r="W208" s="199">
        <f>SUMIFS(Conciliação!$R:$R,Conciliação!$E:$E,$B$208,Conciliação!$D:$D,W$190)</f>
        <v>0</v>
      </c>
      <c r="X208" s="199">
        <f>SUMIFS(Conciliação!$R:$R,Conciliação!$E:$E,$B$208,Conciliação!$D:$D,X$190)</f>
        <v>0</v>
      </c>
      <c r="Y208" s="199">
        <f>SUMIFS(Conciliação!$R:$R,Conciliação!$E:$E,$B$208,Conciliação!$D:$D,Y$190)</f>
        <v>0</v>
      </c>
      <c r="Z208" s="199">
        <f>SUMIFS(Conciliação!$R:$R,Conciliação!$E:$E,$B$208,Conciliação!$D:$D,Z$190)</f>
        <v>0</v>
      </c>
      <c r="AA208" s="199">
        <f>SUMIFS(Conciliação!$R:$R,Conciliação!$E:$E,$B$208,Conciliação!$D:$D,AA$190)</f>
        <v>0</v>
      </c>
      <c r="AB208" s="199">
        <f>SUMIFS(Conciliação!$R:$R,Conciliação!$E:$E,$B$208,Conciliação!$D:$D,AB$190)</f>
        <v>0</v>
      </c>
      <c r="AC208" s="199">
        <f>SUMIFS(Conciliação!$R:$R,Conciliação!$E:$E,$B$208,Conciliação!$D:$D,AC$190)</f>
        <v>0</v>
      </c>
      <c r="AD208" s="199">
        <f>SUMIFS(Conciliação!$R:$R,Conciliação!$E:$E,$B$208,Conciliação!$D:$D,AD$190)</f>
        <v>0</v>
      </c>
      <c r="AE208" s="199">
        <f>SUMIFS(Conciliação!$R:$R,Conciliação!$E:$E,$B$208,Conciliação!$D:$D,AE$190)</f>
        <v>0</v>
      </c>
      <c r="AF208" s="199">
        <f>SUMIFS(Conciliação!$R:$R,Conciliação!$E:$E,$B$208,Conciliação!$D:$D,AF$190)</f>
        <v>0</v>
      </c>
    </row>
    <row r="209" spans="2:32" x14ac:dyDescent="0.3">
      <c r="B209" s="216">
        <f>'PLANO DE CONTAS-D'!C37</f>
        <v>63</v>
      </c>
      <c r="C209" s="346" t="str">
        <f>'PLANO DE CONTAS-D'!D37</f>
        <v>Taxa corpo de bombeiros</v>
      </c>
      <c r="D209" s="328"/>
      <c r="E209" s="328"/>
      <c r="F209" s="328"/>
      <c r="G209" s="328"/>
      <c r="H209" s="328"/>
      <c r="I209" s="328"/>
      <c r="K209" s="324">
        <f t="shared" si="38"/>
        <v>0</v>
      </c>
      <c r="L209" s="885"/>
      <c r="M209" s="325"/>
      <c r="O209" s="326">
        <f t="shared" si="39"/>
        <v>0</v>
      </c>
      <c r="P209" s="327" t="str">
        <f t="shared" si="40"/>
        <v/>
      </c>
      <c r="Q209" s="233" t="str">
        <f t="shared" si="41"/>
        <v>Finalizado</v>
      </c>
      <c r="S209" s="330"/>
      <c r="U209" s="199">
        <f>SUMIFS(Conciliação!$R:$R,Conciliação!$E:$E,$B$209,Conciliação!$D:$D,U$190)</f>
        <v>0</v>
      </c>
      <c r="V209" s="199">
        <f>SUMIFS(Conciliação!$R:$R,Conciliação!$E:$E,$B$209,Conciliação!$D:$D,V$190)</f>
        <v>0</v>
      </c>
      <c r="W209" s="199">
        <f>SUMIFS(Conciliação!$R:$R,Conciliação!$E:$E,$B$209,Conciliação!$D:$D,W$190)</f>
        <v>0</v>
      </c>
      <c r="X209" s="199">
        <f>SUMIFS(Conciliação!$R:$R,Conciliação!$E:$E,$B$209,Conciliação!$D:$D,X$190)</f>
        <v>0</v>
      </c>
      <c r="Y209" s="199">
        <f>SUMIFS(Conciliação!$R:$R,Conciliação!$E:$E,$B$209,Conciliação!$D:$D,Y$190)</f>
        <v>0</v>
      </c>
      <c r="Z209" s="199">
        <f>SUMIFS(Conciliação!$R:$R,Conciliação!$E:$E,$B$209,Conciliação!$D:$D,Z$190)</f>
        <v>0</v>
      </c>
      <c r="AA209" s="199">
        <f>SUMIFS(Conciliação!$R:$R,Conciliação!$E:$E,$B$209,Conciliação!$D:$D,AA$190)</f>
        <v>0</v>
      </c>
      <c r="AB209" s="199">
        <f>SUMIFS(Conciliação!$R:$R,Conciliação!$E:$E,$B$209,Conciliação!$D:$D,AB$190)</f>
        <v>0</v>
      </c>
      <c r="AC209" s="199">
        <f>SUMIFS(Conciliação!$R:$R,Conciliação!$E:$E,$B$209,Conciliação!$D:$D,AC$190)</f>
        <v>0</v>
      </c>
      <c r="AD209" s="199">
        <f>SUMIFS(Conciliação!$R:$R,Conciliação!$E:$E,$B$209,Conciliação!$D:$D,AD$190)</f>
        <v>0</v>
      </c>
      <c r="AE209" s="199">
        <f>SUMIFS(Conciliação!$R:$R,Conciliação!$E:$E,$B$209,Conciliação!$D:$D,AE$190)</f>
        <v>0</v>
      </c>
      <c r="AF209" s="199">
        <f>SUMIFS(Conciliação!$R:$R,Conciliação!$E:$E,$B$209,Conciliação!$D:$D,AF$190)</f>
        <v>0</v>
      </c>
    </row>
    <row r="210" spans="2:32" x14ac:dyDescent="0.3">
      <c r="B210" s="216">
        <f>'PLANO DE CONTAS-D'!C38</f>
        <v>64</v>
      </c>
      <c r="C210" s="346" t="str">
        <f>'PLANO DE CONTAS-D'!D38</f>
        <v>Taxa de fiscalização</v>
      </c>
      <c r="D210" s="328"/>
      <c r="E210" s="328"/>
      <c r="F210" s="328"/>
      <c r="G210" s="328"/>
      <c r="H210" s="328"/>
      <c r="I210" s="328"/>
      <c r="K210" s="324">
        <f t="shared" si="38"/>
        <v>0</v>
      </c>
      <c r="L210" s="885"/>
      <c r="M210" s="325"/>
      <c r="O210" s="326">
        <f t="shared" si="39"/>
        <v>0</v>
      </c>
      <c r="P210" s="327" t="str">
        <f t="shared" si="40"/>
        <v/>
      </c>
      <c r="Q210" s="233" t="str">
        <f t="shared" si="41"/>
        <v>Finalizado</v>
      </c>
      <c r="S210" s="330"/>
      <c r="U210" s="199">
        <f>SUMIFS(Conciliação!$R:$R,Conciliação!$E:$E,$B$210,Conciliação!$D:$D,U$190)</f>
        <v>0</v>
      </c>
      <c r="V210" s="199">
        <f>SUMIFS(Conciliação!$R:$R,Conciliação!$E:$E,$B$210,Conciliação!$D:$D,V$190)</f>
        <v>0</v>
      </c>
      <c r="W210" s="199">
        <f>SUMIFS(Conciliação!$R:$R,Conciliação!$E:$E,$B$210,Conciliação!$D:$D,W$190)</f>
        <v>0</v>
      </c>
      <c r="X210" s="199">
        <f>SUMIFS(Conciliação!$R:$R,Conciliação!$E:$E,$B$210,Conciliação!$D:$D,X$190)</f>
        <v>0</v>
      </c>
      <c r="Y210" s="199">
        <f>SUMIFS(Conciliação!$R:$R,Conciliação!$E:$E,$B$210,Conciliação!$D:$D,Y$190)</f>
        <v>0</v>
      </c>
      <c r="Z210" s="199">
        <f>SUMIFS(Conciliação!$R:$R,Conciliação!$E:$E,$B$210,Conciliação!$D:$D,Z$190)</f>
        <v>0</v>
      </c>
      <c r="AA210" s="199">
        <f>SUMIFS(Conciliação!$R:$R,Conciliação!$E:$E,$B$210,Conciliação!$D:$D,AA$190)</f>
        <v>0</v>
      </c>
      <c r="AB210" s="199">
        <f>SUMIFS(Conciliação!$R:$R,Conciliação!$E:$E,$B$210,Conciliação!$D:$D,AB$190)</f>
        <v>0</v>
      </c>
      <c r="AC210" s="199">
        <f>SUMIFS(Conciliação!$R:$R,Conciliação!$E:$E,$B$210,Conciliação!$D:$D,AC$190)</f>
        <v>0</v>
      </c>
      <c r="AD210" s="199">
        <f>SUMIFS(Conciliação!$R:$R,Conciliação!$E:$E,$B$210,Conciliação!$D:$D,AD$190)</f>
        <v>0</v>
      </c>
      <c r="AE210" s="199">
        <f>SUMIFS(Conciliação!$R:$R,Conciliação!$E:$E,$B$210,Conciliação!$D:$D,AE$190)</f>
        <v>0</v>
      </c>
      <c r="AF210" s="199">
        <f>SUMIFS(Conciliação!$R:$R,Conciliação!$E:$E,$B$210,Conciliação!$D:$D,AF$190)</f>
        <v>0</v>
      </c>
    </row>
    <row r="211" spans="2:32" x14ac:dyDescent="0.3">
      <c r="B211" s="216">
        <f>'PLANO DE CONTAS-D'!C39</f>
        <v>65</v>
      </c>
      <c r="C211" s="346" t="str">
        <f>'PLANO DE CONTAS-D'!D39</f>
        <v>Taxas Diversas</v>
      </c>
      <c r="D211" s="328"/>
      <c r="E211" s="328"/>
      <c r="F211" s="328"/>
      <c r="G211" s="328"/>
      <c r="H211" s="328"/>
      <c r="I211" s="328"/>
      <c r="K211" s="324">
        <f t="shared" si="38"/>
        <v>0</v>
      </c>
      <c r="L211" s="885"/>
      <c r="M211" s="325"/>
      <c r="O211" s="326">
        <f t="shared" si="39"/>
        <v>0</v>
      </c>
      <c r="P211" s="327" t="str">
        <f t="shared" si="40"/>
        <v/>
      </c>
      <c r="Q211" s="233" t="str">
        <f t="shared" si="41"/>
        <v>Finalizado</v>
      </c>
      <c r="S211" s="330"/>
      <c r="U211" s="199">
        <f>SUMIFS(Conciliação!$R:$R,Conciliação!$E:$E,$B$211,Conciliação!$D:$D,U$190)</f>
        <v>0</v>
      </c>
      <c r="V211" s="199">
        <f>SUMIFS(Conciliação!$R:$R,Conciliação!$E:$E,$B$211,Conciliação!$D:$D,V$190)</f>
        <v>0</v>
      </c>
      <c r="W211" s="199">
        <f>SUMIFS(Conciliação!$R:$R,Conciliação!$E:$E,$B$211,Conciliação!$D:$D,W$190)</f>
        <v>0</v>
      </c>
      <c r="X211" s="199">
        <f>SUMIFS(Conciliação!$R:$R,Conciliação!$E:$E,$B$211,Conciliação!$D:$D,X$190)</f>
        <v>0</v>
      </c>
      <c r="Y211" s="199">
        <f>SUMIFS(Conciliação!$R:$R,Conciliação!$E:$E,$B$211,Conciliação!$D:$D,Y$190)</f>
        <v>0</v>
      </c>
      <c r="Z211" s="199">
        <f>SUMIFS(Conciliação!$R:$R,Conciliação!$E:$E,$B$211,Conciliação!$D:$D,Z$190)</f>
        <v>0</v>
      </c>
      <c r="AA211" s="199">
        <f>SUMIFS(Conciliação!$R:$R,Conciliação!$E:$E,$B$211,Conciliação!$D:$D,AA$190)</f>
        <v>0</v>
      </c>
      <c r="AB211" s="199">
        <f>SUMIFS(Conciliação!$R:$R,Conciliação!$E:$E,$B$211,Conciliação!$D:$D,AB$190)</f>
        <v>0</v>
      </c>
      <c r="AC211" s="199">
        <f>SUMIFS(Conciliação!$R:$R,Conciliação!$E:$E,$B$211,Conciliação!$D:$D,AC$190)</f>
        <v>0</v>
      </c>
      <c r="AD211" s="199">
        <f>SUMIFS(Conciliação!$R:$R,Conciliação!$E:$E,$B$211,Conciliação!$D:$D,AD$190)</f>
        <v>0</v>
      </c>
      <c r="AE211" s="199">
        <f>SUMIFS(Conciliação!$R:$R,Conciliação!$E:$E,$B$211,Conciliação!$D:$D,AE$190)</f>
        <v>0</v>
      </c>
      <c r="AF211" s="199">
        <f>SUMIFS(Conciliação!$R:$R,Conciliação!$E:$E,$B$211,Conciliação!$D:$D,AF$190)</f>
        <v>0</v>
      </c>
    </row>
    <row r="212" spans="2:32" x14ac:dyDescent="0.3">
      <c r="B212" s="216">
        <f>'PLANO DE CONTAS-D'!C40</f>
        <v>66</v>
      </c>
      <c r="C212" s="346" t="str">
        <f>'PLANO DE CONTAS-D'!D40</f>
        <v>Tarifas Diversas</v>
      </c>
      <c r="D212" s="328"/>
      <c r="E212" s="328"/>
      <c r="F212" s="328"/>
      <c r="G212" s="328"/>
      <c r="H212" s="328"/>
      <c r="I212" s="328"/>
      <c r="K212" s="324">
        <f>SUM(U212:AF212)</f>
        <v>0</v>
      </c>
      <c r="L212" s="885"/>
      <c r="M212" s="325"/>
      <c r="O212" s="326">
        <f t="shared" si="39"/>
        <v>0</v>
      </c>
      <c r="P212" s="327" t="str">
        <f>IF(M212="","",O212/M212)</f>
        <v/>
      </c>
      <c r="Q212" s="233" t="str">
        <f>IF(O212&gt;0,"Disponível",IF(O212=0,"Finalizado",IF(O212&lt;0,"Remanejar","")))</f>
        <v>Finalizado</v>
      </c>
      <c r="S212" s="330"/>
      <c r="U212" s="199">
        <f>SUMIFS(Conciliação!$R:$R,Conciliação!$E:$E,$B$212,Conciliação!$D:$D,U$190)</f>
        <v>0</v>
      </c>
      <c r="V212" s="199">
        <f>SUMIFS(Conciliação!$R:$R,Conciliação!$E:$E,$B$212,Conciliação!$D:$D,V$190)</f>
        <v>0</v>
      </c>
      <c r="W212" s="199">
        <f>SUMIFS(Conciliação!$R:$R,Conciliação!$E:$E,$B$212,Conciliação!$D:$D,W$190)</f>
        <v>0</v>
      </c>
      <c r="X212" s="199">
        <f>SUMIFS(Conciliação!$R:$R,Conciliação!$E:$E,$B$212,Conciliação!$D:$D,X$190)</f>
        <v>0</v>
      </c>
      <c r="Y212" s="199">
        <f>SUMIFS(Conciliação!$R:$R,Conciliação!$E:$E,$B$212,Conciliação!$D:$D,Y$190)</f>
        <v>0</v>
      </c>
      <c r="Z212" s="199">
        <f>SUMIFS(Conciliação!$R:$R,Conciliação!$E:$E,$B$212,Conciliação!$D:$D,Z$190)</f>
        <v>0</v>
      </c>
      <c r="AA212" s="199">
        <f>SUMIFS(Conciliação!$R:$R,Conciliação!$E:$E,$B$212,Conciliação!$D:$D,AA$190)</f>
        <v>0</v>
      </c>
      <c r="AB212" s="199">
        <f>SUMIFS(Conciliação!$R:$R,Conciliação!$E:$E,$B$212,Conciliação!$D:$D,AB$190)</f>
        <v>0</v>
      </c>
      <c r="AC212" s="199">
        <f>SUMIFS(Conciliação!$R:$R,Conciliação!$E:$E,$B$212,Conciliação!$D:$D,AC$190)</f>
        <v>0</v>
      </c>
      <c r="AD212" s="199">
        <f>SUMIFS(Conciliação!$R:$R,Conciliação!$E:$E,$B$212,Conciliação!$D:$D,AD$190)</f>
        <v>0</v>
      </c>
      <c r="AE212" s="199">
        <f>SUMIFS(Conciliação!$R:$R,Conciliação!$E:$E,$B$212,Conciliação!$D:$D,AE$190)</f>
        <v>0</v>
      </c>
      <c r="AF212" s="199">
        <f>SUMIFS(Conciliação!$R:$R,Conciliação!$E:$E,$B$212,Conciliação!$D:$D,AF$190)</f>
        <v>0</v>
      </c>
    </row>
    <row r="213" spans="2:32" x14ac:dyDescent="0.3">
      <c r="B213" s="216">
        <f>'PLANO DE CONTAS-D'!C41</f>
        <v>67</v>
      </c>
      <c r="C213" s="346">
        <f>'PLANO DE CONTAS-D'!D41</f>
        <v>0</v>
      </c>
      <c r="D213" s="328"/>
      <c r="E213" s="328"/>
      <c r="F213" s="328"/>
      <c r="G213" s="328"/>
      <c r="H213" s="328"/>
      <c r="I213" s="328"/>
      <c r="K213" s="324">
        <f>SUM(U213:AF213)</f>
        <v>0</v>
      </c>
      <c r="L213" s="885"/>
      <c r="M213" s="325"/>
      <c r="O213" s="326">
        <f t="shared" si="39"/>
        <v>0</v>
      </c>
      <c r="P213" s="327" t="str">
        <f>IF(M213="","",O213/M213)</f>
        <v/>
      </c>
      <c r="Q213" s="233" t="str">
        <f>IF(O213&gt;0,"Disponível",IF(O213=0,"Finalizado",IF(O213&lt;0,"Remanejar","")))</f>
        <v>Finalizado</v>
      </c>
      <c r="S213" s="330"/>
      <c r="U213" s="199">
        <f>SUMIFS(Conciliação!$R:$R,Conciliação!$E:$E,$B$213,Conciliação!$D:$D,U$190)</f>
        <v>0</v>
      </c>
      <c r="V213" s="199">
        <f>SUMIFS(Conciliação!$R:$R,Conciliação!$E:$E,$B$213,Conciliação!$D:$D,V$190)</f>
        <v>0</v>
      </c>
      <c r="W213" s="199">
        <f>SUMIFS(Conciliação!$R:$R,Conciliação!$E:$E,$B$213,Conciliação!$D:$D,W$190)</f>
        <v>0</v>
      </c>
      <c r="X213" s="199">
        <f>SUMIFS(Conciliação!$R:$R,Conciliação!$E:$E,$B$213,Conciliação!$D:$D,X$190)</f>
        <v>0</v>
      </c>
      <c r="Y213" s="199">
        <f>SUMIFS(Conciliação!$R:$R,Conciliação!$E:$E,$B$213,Conciliação!$D:$D,Y$190)</f>
        <v>0</v>
      </c>
      <c r="Z213" s="199">
        <f>SUMIFS(Conciliação!$R:$R,Conciliação!$E:$E,$B$213,Conciliação!$D:$D,Z$190)</f>
        <v>0</v>
      </c>
      <c r="AA213" s="199">
        <f>SUMIFS(Conciliação!$R:$R,Conciliação!$E:$E,$B$213,Conciliação!$D:$D,AA$190)</f>
        <v>0</v>
      </c>
      <c r="AB213" s="199">
        <f>SUMIFS(Conciliação!$R:$R,Conciliação!$E:$E,$B$213,Conciliação!$D:$D,AB$190)</f>
        <v>0</v>
      </c>
      <c r="AC213" s="199">
        <f>SUMIFS(Conciliação!$R:$R,Conciliação!$E:$E,$B$213,Conciliação!$D:$D,AC$190)</f>
        <v>0</v>
      </c>
      <c r="AD213" s="199">
        <f>SUMIFS(Conciliação!$R:$R,Conciliação!$E:$E,$B$213,Conciliação!$D:$D,AD$190)</f>
        <v>0</v>
      </c>
      <c r="AE213" s="199">
        <f>SUMIFS(Conciliação!$R:$R,Conciliação!$E:$E,$B$213,Conciliação!$D:$D,AE$190)</f>
        <v>0</v>
      </c>
      <c r="AF213" s="199">
        <f>SUMIFS(Conciliação!$R:$R,Conciliação!$E:$E,$B$213,Conciliação!$D:$D,AF$190)</f>
        <v>0</v>
      </c>
    </row>
    <row r="214" spans="2:32" x14ac:dyDescent="0.3">
      <c r="B214" s="216">
        <f>'PLANO DE CONTAS-D'!C42</f>
        <v>68</v>
      </c>
      <c r="C214" s="346">
        <f>'PLANO DE CONTAS-D'!D42</f>
        <v>0</v>
      </c>
      <c r="D214" s="328"/>
      <c r="E214" s="328"/>
      <c r="F214" s="328"/>
      <c r="G214" s="328"/>
      <c r="H214" s="328"/>
      <c r="I214" s="328"/>
      <c r="K214" s="324">
        <f>SUM(U214:AF214)</f>
        <v>0</v>
      </c>
      <c r="L214" s="885"/>
      <c r="M214" s="325"/>
      <c r="O214" s="326">
        <f t="shared" si="39"/>
        <v>0</v>
      </c>
      <c r="P214" s="327" t="str">
        <f>IF(M214="","",O214/M214)</f>
        <v/>
      </c>
      <c r="Q214" s="233" t="str">
        <f>IF(O214&gt;0,"Disponível",IF(O214=0,"Finalizado",IF(O214&lt;0,"Remanejar","")))</f>
        <v>Finalizado</v>
      </c>
      <c r="S214" s="330"/>
      <c r="U214" s="199">
        <f>SUMIFS(Conciliação!$R:$R,Conciliação!$E:$E,$B$214,Conciliação!$D:$D,U$190)</f>
        <v>0</v>
      </c>
      <c r="V214" s="199">
        <f>SUMIFS(Conciliação!$R:$R,Conciliação!$E:$E,$B$214,Conciliação!$D:$D,V$190)</f>
        <v>0</v>
      </c>
      <c r="W214" s="199">
        <f>SUMIFS(Conciliação!$R:$R,Conciliação!$E:$E,$B$214,Conciliação!$D:$D,W$190)</f>
        <v>0</v>
      </c>
      <c r="X214" s="199">
        <f>SUMIFS(Conciliação!$R:$R,Conciliação!$E:$E,$B$214,Conciliação!$D:$D,X$190)</f>
        <v>0</v>
      </c>
      <c r="Y214" s="199">
        <f>SUMIFS(Conciliação!$R:$R,Conciliação!$E:$E,$B$214,Conciliação!$D:$D,Y$190)</f>
        <v>0</v>
      </c>
      <c r="Z214" s="199">
        <f>SUMIFS(Conciliação!$R:$R,Conciliação!$E:$E,$B$214,Conciliação!$D:$D,Z$190)</f>
        <v>0</v>
      </c>
      <c r="AA214" s="199">
        <f>SUMIFS(Conciliação!$R:$R,Conciliação!$E:$E,$B$214,Conciliação!$D:$D,AA$190)</f>
        <v>0</v>
      </c>
      <c r="AB214" s="199">
        <f>SUMIFS(Conciliação!$R:$R,Conciliação!$E:$E,$B$214,Conciliação!$D:$D,AB$190)</f>
        <v>0</v>
      </c>
      <c r="AC214" s="199">
        <f>SUMIFS(Conciliação!$R:$R,Conciliação!$E:$E,$B$214,Conciliação!$D:$D,AC$190)</f>
        <v>0</v>
      </c>
      <c r="AD214" s="199">
        <f>SUMIFS(Conciliação!$R:$R,Conciliação!$E:$E,$B$214,Conciliação!$D:$D,AD$190)</f>
        <v>0</v>
      </c>
      <c r="AE214" s="199">
        <f>SUMIFS(Conciliação!$R:$R,Conciliação!$E:$E,$B$214,Conciliação!$D:$D,AE$190)</f>
        <v>0</v>
      </c>
      <c r="AF214" s="199">
        <f>SUMIFS(Conciliação!$R:$R,Conciliação!$E:$E,$B$214,Conciliação!$D:$D,AF$190)</f>
        <v>0</v>
      </c>
    </row>
    <row r="215" spans="2:32" x14ac:dyDescent="0.3">
      <c r="B215" s="216">
        <f>'PLANO DE CONTAS-D'!C43</f>
        <v>69</v>
      </c>
      <c r="C215" s="346">
        <f>'PLANO DE CONTAS-D'!D43</f>
        <v>0</v>
      </c>
      <c r="D215" s="328"/>
      <c r="E215" s="328"/>
      <c r="F215" s="328"/>
      <c r="G215" s="328"/>
      <c r="H215" s="328"/>
      <c r="I215" s="328"/>
      <c r="K215" s="324">
        <f>SUM(U215:AF215)</f>
        <v>0</v>
      </c>
      <c r="L215" s="885"/>
      <c r="M215" s="325"/>
      <c r="O215" s="326">
        <f t="shared" si="39"/>
        <v>0</v>
      </c>
      <c r="P215" s="327" t="str">
        <f>IF(M215="","",O215/M215)</f>
        <v/>
      </c>
      <c r="Q215" s="233" t="str">
        <f>IF(O215&gt;0,"Disponível",IF(O215=0,"Finalizado",IF(O215&lt;0,"Remanejar","")))</f>
        <v>Finalizado</v>
      </c>
      <c r="S215" s="330"/>
      <c r="U215" s="199">
        <f>SUMIFS(Conciliação!$R:$R,Conciliação!$E:$E,$B$215,Conciliação!$D:$D,U$190)</f>
        <v>0</v>
      </c>
      <c r="V215" s="199">
        <f>SUMIFS(Conciliação!$R:$R,Conciliação!$E:$E,$B$215,Conciliação!$D:$D,V$190)</f>
        <v>0</v>
      </c>
      <c r="W215" s="199">
        <f>SUMIFS(Conciliação!$R:$R,Conciliação!$E:$E,$B$215,Conciliação!$D:$D,W$190)</f>
        <v>0</v>
      </c>
      <c r="X215" s="199">
        <f>SUMIFS(Conciliação!$R:$R,Conciliação!$E:$E,$B$215,Conciliação!$D:$D,X$190)</f>
        <v>0</v>
      </c>
      <c r="Y215" s="199">
        <f>SUMIFS(Conciliação!$R:$R,Conciliação!$E:$E,$B$215,Conciliação!$D:$D,Y$190)</f>
        <v>0</v>
      </c>
      <c r="Z215" s="199">
        <f>SUMIFS(Conciliação!$R:$R,Conciliação!$E:$E,$B$215,Conciliação!$D:$D,Z$190)</f>
        <v>0</v>
      </c>
      <c r="AA215" s="199">
        <f>SUMIFS(Conciliação!$R:$R,Conciliação!$E:$E,$B$215,Conciliação!$D:$D,AA$190)</f>
        <v>0</v>
      </c>
      <c r="AB215" s="199">
        <f>SUMIFS(Conciliação!$R:$R,Conciliação!$E:$E,$B$215,Conciliação!$D:$D,AB$190)</f>
        <v>0</v>
      </c>
      <c r="AC215" s="199">
        <f>SUMIFS(Conciliação!$R:$R,Conciliação!$E:$E,$B$215,Conciliação!$D:$D,AC$190)</f>
        <v>0</v>
      </c>
      <c r="AD215" s="199">
        <f>SUMIFS(Conciliação!$R:$R,Conciliação!$E:$E,$B$215,Conciliação!$D:$D,AD$190)</f>
        <v>0</v>
      </c>
      <c r="AE215" s="199">
        <f>SUMIFS(Conciliação!$R:$R,Conciliação!$E:$E,$B$215,Conciliação!$D:$D,AE$190)</f>
        <v>0</v>
      </c>
      <c r="AF215" s="199">
        <f>SUMIFS(Conciliação!$R:$R,Conciliação!$E:$E,$B$215,Conciliação!$D:$D,AF$190)</f>
        <v>0</v>
      </c>
    </row>
    <row r="218" spans="2:32" ht="15.6" outlineLevel="2" x14ac:dyDescent="0.3">
      <c r="C218" s="1291" t="str">
        <f>'PLANO DE CONTAS-D'!D138</f>
        <v>Equipe</v>
      </c>
      <c r="D218" s="1291"/>
      <c r="E218" s="1291"/>
      <c r="F218" s="1291"/>
      <c r="G218" s="1291"/>
      <c r="H218" s="1291"/>
      <c r="I218" s="1291"/>
      <c r="K218" s="242">
        <f>SUM(K219:K228)</f>
        <v>0</v>
      </c>
      <c r="L218" s="242">
        <f>SUM(L219:L228)</f>
        <v>0</v>
      </c>
      <c r="M218" s="242">
        <f>SUM(M219:M228)</f>
        <v>0</v>
      </c>
      <c r="O218" s="247" t="s">
        <v>642</v>
      </c>
      <c r="P218" s="237"/>
      <c r="Q218" s="238">
        <f>M218-K218-L218</f>
        <v>0</v>
      </c>
      <c r="R218" s="230"/>
      <c r="S218" s="250" t="s">
        <v>671</v>
      </c>
      <c r="U218" s="222">
        <f>SUM(U219:U228)</f>
        <v>0</v>
      </c>
      <c r="V218" s="222">
        <f t="shared" ref="V218:AF218" si="42">SUM(V219:V228)</f>
        <v>0</v>
      </c>
      <c r="W218" s="222">
        <f t="shared" si="42"/>
        <v>0</v>
      </c>
      <c r="X218" s="222">
        <f t="shared" si="42"/>
        <v>0</v>
      </c>
      <c r="Y218" s="222">
        <f t="shared" si="42"/>
        <v>0</v>
      </c>
      <c r="Z218" s="222">
        <f t="shared" si="42"/>
        <v>0</v>
      </c>
      <c r="AA218" s="222">
        <f t="shared" si="42"/>
        <v>0</v>
      </c>
      <c r="AB218" s="222">
        <f t="shared" si="42"/>
        <v>0</v>
      </c>
      <c r="AC218" s="222">
        <f t="shared" si="42"/>
        <v>0</v>
      </c>
      <c r="AD218" s="222">
        <f t="shared" si="42"/>
        <v>0</v>
      </c>
      <c r="AE218" s="222">
        <f t="shared" si="42"/>
        <v>0</v>
      </c>
      <c r="AF218" s="222">
        <f t="shared" si="42"/>
        <v>0</v>
      </c>
    </row>
    <row r="219" spans="2:32" outlineLevel="2" x14ac:dyDescent="0.3">
      <c r="B219" s="216">
        <f>'PLANO DE CONTAS-D'!C140</f>
        <v>202</v>
      </c>
      <c r="C219" s="346" t="str">
        <f>'PLANO DE CONTAS-D'!D140</f>
        <v xml:space="preserve">Diretor Executivo </v>
      </c>
      <c r="D219" s="345"/>
      <c r="E219" s="328"/>
      <c r="F219" s="328"/>
      <c r="G219" s="328"/>
      <c r="H219" s="328"/>
      <c r="I219" s="328"/>
      <c r="K219" s="324">
        <f>SUM(U219:AF219)</f>
        <v>0</v>
      </c>
      <c r="L219" s="885"/>
      <c r="M219" s="325"/>
      <c r="O219" s="326">
        <f>M219-K219-L219</f>
        <v>0</v>
      </c>
      <c r="P219" s="327" t="str">
        <f>IF(M219="","",O219/M219)</f>
        <v/>
      </c>
      <c r="Q219" s="233" t="str">
        <f>IF(O219&gt;0,"Disponível",IF(O219=0,"Finalizado",IF(O219&lt;0,"Remanejar","")))</f>
        <v>Finalizado</v>
      </c>
      <c r="S219" s="330"/>
      <c r="U219" s="199">
        <f>SUMIFS(Conciliação!$R:$R,Conciliação!$E:$E,$B$219,Conciliação!$D:$D,U$190)</f>
        <v>0</v>
      </c>
      <c r="V219" s="199">
        <f>SUMIFS(Conciliação!$R:$R,Conciliação!$E:$E,$B$219,Conciliação!$D:$D,V$190)</f>
        <v>0</v>
      </c>
      <c r="W219" s="199">
        <f>SUMIFS(Conciliação!$R:$R,Conciliação!$E:$E,$B$219,Conciliação!$D:$D,W$190)</f>
        <v>0</v>
      </c>
      <c r="X219" s="199">
        <f>SUMIFS(Conciliação!$R:$R,Conciliação!$E:$E,$B$219,Conciliação!$D:$D,X$190)</f>
        <v>0</v>
      </c>
      <c r="Y219" s="199">
        <f>SUMIFS(Conciliação!$R:$R,Conciliação!$E:$E,$B$219,Conciliação!$D:$D,Y$190)</f>
        <v>0</v>
      </c>
      <c r="Z219" s="199">
        <f>SUMIFS(Conciliação!$R:$R,Conciliação!$E:$E,$B$219,Conciliação!$D:$D,Z$190)</f>
        <v>0</v>
      </c>
      <c r="AA219" s="199">
        <f>SUMIFS(Conciliação!$R:$R,Conciliação!$E:$E,$B$219,Conciliação!$D:$D,AA$190)</f>
        <v>0</v>
      </c>
      <c r="AB219" s="199">
        <f>SUMIFS(Conciliação!$R:$R,Conciliação!$E:$E,$B$219,Conciliação!$D:$D,AB$190)</f>
        <v>0</v>
      </c>
      <c r="AC219" s="199">
        <f>SUMIFS(Conciliação!$R:$R,Conciliação!$E:$E,$B$219,Conciliação!$D:$D,AC$190)</f>
        <v>0</v>
      </c>
      <c r="AD219" s="199">
        <f>SUMIFS(Conciliação!$R:$R,Conciliação!$E:$E,$B$219,Conciliação!$D:$D,AD$190)</f>
        <v>0</v>
      </c>
      <c r="AE219" s="199">
        <f>SUMIFS(Conciliação!$R:$R,Conciliação!$E:$E,$B$219,Conciliação!$D:$D,AE$190)</f>
        <v>0</v>
      </c>
      <c r="AF219" s="199">
        <f>SUMIFS(Conciliação!$R:$R,Conciliação!$E:$E,$B$219,Conciliação!$D:$D,AF$190)</f>
        <v>0</v>
      </c>
    </row>
    <row r="220" spans="2:32" outlineLevel="2" x14ac:dyDescent="0.3">
      <c r="B220" s="216">
        <f>'PLANO DE CONTAS-D'!C141</f>
        <v>203</v>
      </c>
      <c r="C220" s="346" t="str">
        <f>'PLANO DE CONTAS-D'!D141</f>
        <v>Secretaria</v>
      </c>
      <c r="D220" s="345"/>
      <c r="E220" s="328"/>
      <c r="F220" s="328"/>
      <c r="G220" s="328"/>
      <c r="H220" s="328"/>
      <c r="I220" s="328"/>
      <c r="K220" s="324">
        <f>SUM(U220:AF220)</f>
        <v>0</v>
      </c>
      <c r="L220" s="885"/>
      <c r="M220" s="325"/>
      <c r="O220" s="326">
        <f t="shared" ref="O220:O228" si="43">M220-K220-L220</f>
        <v>0</v>
      </c>
      <c r="P220" s="327" t="str">
        <f t="shared" ref="P220:P228" si="44">IF(M220="","",O220/M220)</f>
        <v/>
      </c>
      <c r="Q220" s="233" t="str">
        <f t="shared" ref="Q220:Q228" si="45">IF(O220&gt;0,"Disponível",IF(O220=0,"Finalizado",IF(O220&lt;0,"Remanejar","")))</f>
        <v>Finalizado</v>
      </c>
      <c r="S220" s="330"/>
      <c r="U220" s="199">
        <f>SUMIFS(Conciliação!$R:$R,Conciliação!$E:$E,$B$220,Conciliação!$D:$D,U$190)</f>
        <v>0</v>
      </c>
      <c r="V220" s="199">
        <f>SUMIFS(Conciliação!$R:$R,Conciliação!$E:$E,$B$220,Conciliação!$D:$D,V$190)</f>
        <v>0</v>
      </c>
      <c r="W220" s="199">
        <f>SUMIFS(Conciliação!$R:$R,Conciliação!$E:$E,$B$220,Conciliação!$D:$D,W$190)</f>
        <v>0</v>
      </c>
      <c r="X220" s="199">
        <f>SUMIFS(Conciliação!$R:$R,Conciliação!$E:$E,$B$220,Conciliação!$D:$D,X$190)</f>
        <v>0</v>
      </c>
      <c r="Y220" s="199">
        <f>SUMIFS(Conciliação!$R:$R,Conciliação!$E:$E,$B$220,Conciliação!$D:$D,Y$190)</f>
        <v>0</v>
      </c>
      <c r="Z220" s="199">
        <f>SUMIFS(Conciliação!$R:$R,Conciliação!$E:$E,$B$220,Conciliação!$D:$D,Z$190)</f>
        <v>0</v>
      </c>
      <c r="AA220" s="199">
        <f>SUMIFS(Conciliação!$R:$R,Conciliação!$E:$E,$B$220,Conciliação!$D:$D,AA$190)</f>
        <v>0</v>
      </c>
      <c r="AB220" s="199">
        <f>SUMIFS(Conciliação!$R:$R,Conciliação!$E:$E,$B$220,Conciliação!$D:$D,AB$190)</f>
        <v>0</v>
      </c>
      <c r="AC220" s="199">
        <f>SUMIFS(Conciliação!$R:$R,Conciliação!$E:$E,$B$220,Conciliação!$D:$D,AC$190)</f>
        <v>0</v>
      </c>
      <c r="AD220" s="199">
        <f>SUMIFS(Conciliação!$R:$R,Conciliação!$E:$E,$B$220,Conciliação!$D:$D,AD$190)</f>
        <v>0</v>
      </c>
      <c r="AE220" s="199">
        <f>SUMIFS(Conciliação!$R:$R,Conciliação!$E:$E,$B$220,Conciliação!$D:$D,AE$190)</f>
        <v>0</v>
      </c>
      <c r="AF220" s="199">
        <f>SUMIFS(Conciliação!$R:$R,Conciliação!$E:$E,$B$220,Conciliação!$D:$D,AF$190)</f>
        <v>0</v>
      </c>
    </row>
    <row r="221" spans="2:32" outlineLevel="2" x14ac:dyDescent="0.3">
      <c r="B221" s="216">
        <f>'PLANO DE CONTAS-D'!C142</f>
        <v>204</v>
      </c>
      <c r="C221" s="346" t="str">
        <f>'PLANO DE CONTAS-D'!D142</f>
        <v>Tesoureiro</v>
      </c>
      <c r="D221" s="345"/>
      <c r="E221" s="328"/>
      <c r="F221" s="328"/>
      <c r="G221" s="328"/>
      <c r="H221" s="328"/>
      <c r="I221" s="328"/>
      <c r="K221" s="324">
        <f t="shared" ref="K221:K228" si="46">SUM(U221:AF221)</f>
        <v>0</v>
      </c>
      <c r="L221" s="885"/>
      <c r="M221" s="325"/>
      <c r="O221" s="326">
        <f t="shared" si="43"/>
        <v>0</v>
      </c>
      <c r="P221" s="327" t="str">
        <f t="shared" si="44"/>
        <v/>
      </c>
      <c r="Q221" s="233" t="str">
        <f t="shared" si="45"/>
        <v>Finalizado</v>
      </c>
      <c r="S221" s="330"/>
      <c r="U221" s="199">
        <f>SUMIFS(Conciliação!$R:$R,Conciliação!$E:$E,$B$221,Conciliação!$D:$D,U$190)</f>
        <v>0</v>
      </c>
      <c r="V221" s="199">
        <f>SUMIFS(Conciliação!$R:$R,Conciliação!$E:$E,$B$221,Conciliação!$D:$D,V$190)</f>
        <v>0</v>
      </c>
      <c r="W221" s="199">
        <f>SUMIFS(Conciliação!$R:$R,Conciliação!$E:$E,$B$221,Conciliação!$D:$D,W$190)</f>
        <v>0</v>
      </c>
      <c r="X221" s="199">
        <f>SUMIFS(Conciliação!$R:$R,Conciliação!$E:$E,$B$221,Conciliação!$D:$D,X$190)</f>
        <v>0</v>
      </c>
      <c r="Y221" s="199">
        <f>SUMIFS(Conciliação!$R:$R,Conciliação!$E:$E,$B$221,Conciliação!$D:$D,Y$190)</f>
        <v>0</v>
      </c>
      <c r="Z221" s="199">
        <f>SUMIFS(Conciliação!$R:$R,Conciliação!$E:$E,$B$221,Conciliação!$D:$D,Z$190)</f>
        <v>0</v>
      </c>
      <c r="AA221" s="199">
        <f>SUMIFS(Conciliação!$R:$R,Conciliação!$E:$E,$B$221,Conciliação!$D:$D,AA$190)</f>
        <v>0</v>
      </c>
      <c r="AB221" s="199">
        <f>SUMIFS(Conciliação!$R:$R,Conciliação!$E:$E,$B$221,Conciliação!$D:$D,AB$190)</f>
        <v>0</v>
      </c>
      <c r="AC221" s="199">
        <f>SUMIFS(Conciliação!$R:$R,Conciliação!$E:$E,$B$221,Conciliação!$D:$D,AC$190)</f>
        <v>0</v>
      </c>
      <c r="AD221" s="199">
        <f>SUMIFS(Conciliação!$R:$R,Conciliação!$E:$E,$B$221,Conciliação!$D:$D,AD$190)</f>
        <v>0</v>
      </c>
      <c r="AE221" s="199">
        <f>SUMIFS(Conciliação!$R:$R,Conciliação!$E:$E,$B$221,Conciliação!$D:$D,AE$190)</f>
        <v>0</v>
      </c>
      <c r="AF221" s="199">
        <f>SUMIFS(Conciliação!$R:$R,Conciliação!$E:$E,$B$221,Conciliação!$D:$D,AF$190)</f>
        <v>0</v>
      </c>
    </row>
    <row r="222" spans="2:32" outlineLevel="2" x14ac:dyDescent="0.3">
      <c r="B222" s="216">
        <f>'PLANO DE CONTAS-D'!C143</f>
        <v>205</v>
      </c>
      <c r="C222" s="346" t="str">
        <f>'PLANO DE CONTAS-D'!D143</f>
        <v>Auxiliar Administrativo</v>
      </c>
      <c r="D222" s="345"/>
      <c r="E222" s="328"/>
      <c r="F222" s="328"/>
      <c r="G222" s="328"/>
      <c r="H222" s="328"/>
      <c r="I222" s="328"/>
      <c r="K222" s="324">
        <f t="shared" si="46"/>
        <v>0</v>
      </c>
      <c r="L222" s="885"/>
      <c r="M222" s="325"/>
      <c r="O222" s="326">
        <f t="shared" si="43"/>
        <v>0</v>
      </c>
      <c r="P222" s="327" t="str">
        <f t="shared" si="44"/>
        <v/>
      </c>
      <c r="Q222" s="233" t="str">
        <f t="shared" si="45"/>
        <v>Finalizado</v>
      </c>
      <c r="S222" s="330"/>
      <c r="U222" s="199">
        <f>SUMIFS(Conciliação!$R:$R,Conciliação!$E:$E,$B$222,Conciliação!$D:$D,U$190)</f>
        <v>0</v>
      </c>
      <c r="V222" s="199">
        <f>SUMIFS(Conciliação!$R:$R,Conciliação!$E:$E,$B$222,Conciliação!$D:$D,V$190)</f>
        <v>0</v>
      </c>
      <c r="W222" s="199">
        <f>SUMIFS(Conciliação!$R:$R,Conciliação!$E:$E,$B$222,Conciliação!$D:$D,W$190)</f>
        <v>0</v>
      </c>
      <c r="X222" s="199">
        <f>SUMIFS(Conciliação!$R:$R,Conciliação!$E:$E,$B$222,Conciliação!$D:$D,X$190)</f>
        <v>0</v>
      </c>
      <c r="Y222" s="199">
        <f>SUMIFS(Conciliação!$R:$R,Conciliação!$E:$E,$B$222,Conciliação!$D:$D,Y$190)</f>
        <v>0</v>
      </c>
      <c r="Z222" s="199">
        <f>SUMIFS(Conciliação!$R:$R,Conciliação!$E:$E,$B$222,Conciliação!$D:$D,Z$190)</f>
        <v>0</v>
      </c>
      <c r="AA222" s="199">
        <f>SUMIFS(Conciliação!$R:$R,Conciliação!$E:$E,$B$222,Conciliação!$D:$D,AA$190)</f>
        <v>0</v>
      </c>
      <c r="AB222" s="199">
        <f>SUMIFS(Conciliação!$R:$R,Conciliação!$E:$E,$B$222,Conciliação!$D:$D,AB$190)</f>
        <v>0</v>
      </c>
      <c r="AC222" s="199">
        <f>SUMIFS(Conciliação!$R:$R,Conciliação!$E:$E,$B$222,Conciliação!$D:$D,AC$190)</f>
        <v>0</v>
      </c>
      <c r="AD222" s="199">
        <f>SUMIFS(Conciliação!$R:$R,Conciliação!$E:$E,$B$222,Conciliação!$D:$D,AD$190)</f>
        <v>0</v>
      </c>
      <c r="AE222" s="199">
        <f>SUMIFS(Conciliação!$R:$R,Conciliação!$E:$E,$B$222,Conciliação!$D:$D,AE$190)</f>
        <v>0</v>
      </c>
      <c r="AF222" s="199">
        <f>SUMIFS(Conciliação!$R:$R,Conciliação!$E:$E,$B$222,Conciliação!$D:$D,AF$190)</f>
        <v>0</v>
      </c>
    </row>
    <row r="223" spans="2:32" outlineLevel="2" x14ac:dyDescent="0.3">
      <c r="B223" s="216">
        <f>'PLANO DE CONTAS-D'!C144</f>
        <v>206</v>
      </c>
      <c r="C223" s="346" t="str">
        <f>'PLANO DE CONTAS-D'!D144</f>
        <v>Analista Administrativo</v>
      </c>
      <c r="D223" s="345"/>
      <c r="E223" s="328"/>
      <c r="F223" s="328"/>
      <c r="G223" s="328"/>
      <c r="H223" s="328"/>
      <c r="I223" s="328"/>
      <c r="K223" s="324">
        <f t="shared" si="46"/>
        <v>0</v>
      </c>
      <c r="L223" s="885"/>
      <c r="M223" s="325"/>
      <c r="O223" s="326">
        <f t="shared" si="43"/>
        <v>0</v>
      </c>
      <c r="P223" s="327" t="str">
        <f t="shared" si="44"/>
        <v/>
      </c>
      <c r="Q223" s="233" t="str">
        <f t="shared" si="45"/>
        <v>Finalizado</v>
      </c>
      <c r="S223" s="330"/>
      <c r="U223" s="199">
        <f>SUMIFS(Conciliação!$R:$R,Conciliação!$E:$E,$B$223,Conciliação!$D:$D,U$190)</f>
        <v>0</v>
      </c>
      <c r="V223" s="199">
        <f>SUMIFS(Conciliação!$R:$R,Conciliação!$E:$E,$B$223,Conciliação!$D:$D,V$190)</f>
        <v>0</v>
      </c>
      <c r="W223" s="199">
        <f>SUMIFS(Conciliação!$R:$R,Conciliação!$E:$E,$B$223,Conciliação!$D:$D,W$190)</f>
        <v>0</v>
      </c>
      <c r="X223" s="199">
        <f>SUMIFS(Conciliação!$R:$R,Conciliação!$E:$E,$B$223,Conciliação!$D:$D,X$190)</f>
        <v>0</v>
      </c>
      <c r="Y223" s="199">
        <f>SUMIFS(Conciliação!$R:$R,Conciliação!$E:$E,$B$223,Conciliação!$D:$D,Y$190)</f>
        <v>0</v>
      </c>
      <c r="Z223" s="199">
        <f>SUMIFS(Conciliação!$R:$R,Conciliação!$E:$E,$B$223,Conciliação!$D:$D,Z$190)</f>
        <v>0</v>
      </c>
      <c r="AA223" s="199">
        <f>SUMIFS(Conciliação!$R:$R,Conciliação!$E:$E,$B$223,Conciliação!$D:$D,AA$190)</f>
        <v>0</v>
      </c>
      <c r="AB223" s="199">
        <f>SUMIFS(Conciliação!$R:$R,Conciliação!$E:$E,$B$223,Conciliação!$D:$D,AB$190)</f>
        <v>0</v>
      </c>
      <c r="AC223" s="199">
        <f>SUMIFS(Conciliação!$R:$R,Conciliação!$E:$E,$B$223,Conciliação!$D:$D,AC$190)</f>
        <v>0</v>
      </c>
      <c r="AD223" s="199">
        <f>SUMIFS(Conciliação!$R:$R,Conciliação!$E:$E,$B$223,Conciliação!$D:$D,AD$190)</f>
        <v>0</v>
      </c>
      <c r="AE223" s="199">
        <f>SUMIFS(Conciliação!$R:$R,Conciliação!$E:$E,$B$223,Conciliação!$D:$D,AE$190)</f>
        <v>0</v>
      </c>
      <c r="AF223" s="199">
        <f>SUMIFS(Conciliação!$R:$R,Conciliação!$E:$E,$B$223,Conciliação!$D:$D,AF$190)</f>
        <v>0</v>
      </c>
    </row>
    <row r="224" spans="2:32" outlineLevel="2" x14ac:dyDescent="0.3">
      <c r="B224" s="216">
        <f>'PLANO DE CONTAS-D'!C145</f>
        <v>207</v>
      </c>
      <c r="C224" s="346" t="str">
        <f>'PLANO DE CONTAS-D'!D145</f>
        <v>Professor</v>
      </c>
      <c r="D224" s="345"/>
      <c r="E224" s="328"/>
      <c r="F224" s="328"/>
      <c r="G224" s="328"/>
      <c r="H224" s="328"/>
      <c r="I224" s="328"/>
      <c r="K224" s="324">
        <f t="shared" si="46"/>
        <v>0</v>
      </c>
      <c r="L224" s="885"/>
      <c r="M224" s="325"/>
      <c r="O224" s="326">
        <f t="shared" si="43"/>
        <v>0</v>
      </c>
      <c r="P224" s="327" t="str">
        <f t="shared" si="44"/>
        <v/>
      </c>
      <c r="Q224" s="233" t="str">
        <f t="shared" si="45"/>
        <v>Finalizado</v>
      </c>
      <c r="S224" s="330"/>
      <c r="U224" s="199">
        <f>SUMIFS(Conciliação!$R:$R,Conciliação!$E:$E,$B$224,Conciliação!$D:$D,U$190)</f>
        <v>0</v>
      </c>
      <c r="V224" s="199">
        <f>SUMIFS(Conciliação!$R:$R,Conciliação!$E:$E,$B$224,Conciliação!$D:$D,V$190)</f>
        <v>0</v>
      </c>
      <c r="W224" s="199">
        <f>SUMIFS(Conciliação!$R:$R,Conciliação!$E:$E,$B$224,Conciliação!$D:$D,W$190)</f>
        <v>0</v>
      </c>
      <c r="X224" s="199">
        <f>SUMIFS(Conciliação!$R:$R,Conciliação!$E:$E,$B$224,Conciliação!$D:$D,X$190)</f>
        <v>0</v>
      </c>
      <c r="Y224" s="199">
        <f>SUMIFS(Conciliação!$R:$R,Conciliação!$E:$E,$B$224,Conciliação!$D:$D,Y$190)</f>
        <v>0</v>
      </c>
      <c r="Z224" s="199">
        <f>SUMIFS(Conciliação!$R:$R,Conciliação!$E:$E,$B$224,Conciliação!$D:$D,Z$190)</f>
        <v>0</v>
      </c>
      <c r="AA224" s="199">
        <f>SUMIFS(Conciliação!$R:$R,Conciliação!$E:$E,$B$224,Conciliação!$D:$D,AA$190)</f>
        <v>0</v>
      </c>
      <c r="AB224" s="199">
        <f>SUMIFS(Conciliação!$R:$R,Conciliação!$E:$E,$B$224,Conciliação!$D:$D,AB$190)</f>
        <v>0</v>
      </c>
      <c r="AC224" s="199">
        <f>SUMIFS(Conciliação!$R:$R,Conciliação!$E:$E,$B$224,Conciliação!$D:$D,AC$190)</f>
        <v>0</v>
      </c>
      <c r="AD224" s="199">
        <f>SUMIFS(Conciliação!$R:$R,Conciliação!$E:$E,$B$224,Conciliação!$D:$D,AD$190)</f>
        <v>0</v>
      </c>
      <c r="AE224" s="199">
        <f>SUMIFS(Conciliação!$R:$R,Conciliação!$E:$E,$B$224,Conciliação!$D:$D,AE$190)</f>
        <v>0</v>
      </c>
      <c r="AF224" s="199">
        <f>SUMIFS(Conciliação!$R:$R,Conciliação!$E:$E,$B$224,Conciliação!$D:$D,AF$190)</f>
        <v>0</v>
      </c>
    </row>
    <row r="225" spans="2:32" outlineLevel="2" x14ac:dyDescent="0.3">
      <c r="B225" s="216">
        <f>'PLANO DE CONTAS-D'!C146</f>
        <v>208</v>
      </c>
      <c r="C225" s="346" t="str">
        <f>'PLANO DE CONTAS-D'!D146</f>
        <v>Coordenação</v>
      </c>
      <c r="D225" s="345"/>
      <c r="E225" s="328"/>
      <c r="F225" s="328"/>
      <c r="G225" s="328"/>
      <c r="H225" s="328"/>
      <c r="I225" s="328"/>
      <c r="K225" s="324">
        <f t="shared" si="46"/>
        <v>0</v>
      </c>
      <c r="L225" s="885"/>
      <c r="M225" s="325"/>
      <c r="O225" s="326">
        <f t="shared" si="43"/>
        <v>0</v>
      </c>
      <c r="P225" s="327" t="str">
        <f t="shared" si="44"/>
        <v/>
      </c>
      <c r="Q225" s="233" t="str">
        <f t="shared" si="45"/>
        <v>Finalizado</v>
      </c>
      <c r="S225" s="330"/>
      <c r="U225" s="199">
        <f>SUMIFS(Conciliação!$R:$R,Conciliação!$E:$E,$B$225,Conciliação!$D:$D,U$190)</f>
        <v>0</v>
      </c>
      <c r="V225" s="199">
        <f>SUMIFS(Conciliação!$R:$R,Conciliação!$E:$E,$B$225,Conciliação!$D:$D,V$190)</f>
        <v>0</v>
      </c>
      <c r="W225" s="199">
        <f>SUMIFS(Conciliação!$R:$R,Conciliação!$E:$E,$B$225,Conciliação!$D:$D,W$190)</f>
        <v>0</v>
      </c>
      <c r="X225" s="199">
        <f>SUMIFS(Conciliação!$R:$R,Conciliação!$E:$E,$B$225,Conciliação!$D:$D,X$190)</f>
        <v>0</v>
      </c>
      <c r="Y225" s="199">
        <f>SUMIFS(Conciliação!$R:$R,Conciliação!$E:$E,$B$225,Conciliação!$D:$D,Y$190)</f>
        <v>0</v>
      </c>
      <c r="Z225" s="199">
        <f>SUMIFS(Conciliação!$R:$R,Conciliação!$E:$E,$B$225,Conciliação!$D:$D,Z$190)</f>
        <v>0</v>
      </c>
      <c r="AA225" s="199">
        <f>SUMIFS(Conciliação!$R:$R,Conciliação!$E:$E,$B$225,Conciliação!$D:$D,AA$190)</f>
        <v>0</v>
      </c>
      <c r="AB225" s="199">
        <f>SUMIFS(Conciliação!$R:$R,Conciliação!$E:$E,$B$225,Conciliação!$D:$D,AB$190)</f>
        <v>0</v>
      </c>
      <c r="AC225" s="199">
        <f>SUMIFS(Conciliação!$R:$R,Conciliação!$E:$E,$B$225,Conciliação!$D:$D,AC$190)</f>
        <v>0</v>
      </c>
      <c r="AD225" s="199">
        <f>SUMIFS(Conciliação!$R:$R,Conciliação!$E:$E,$B$225,Conciliação!$D:$D,AD$190)</f>
        <v>0</v>
      </c>
      <c r="AE225" s="199">
        <f>SUMIFS(Conciliação!$R:$R,Conciliação!$E:$E,$B$225,Conciliação!$D:$D,AE$190)</f>
        <v>0</v>
      </c>
      <c r="AF225" s="199">
        <f>SUMIFS(Conciliação!$R:$R,Conciliação!$E:$E,$B$225,Conciliação!$D:$D,AF$190)</f>
        <v>0</v>
      </c>
    </row>
    <row r="226" spans="2:32" outlineLevel="2" x14ac:dyDescent="0.3">
      <c r="B226" s="216">
        <f>'PLANO DE CONTAS-D'!C147</f>
        <v>209</v>
      </c>
      <c r="C226" s="346" t="str">
        <f>'PLANO DE CONTAS-D'!D147</f>
        <v>Designer</v>
      </c>
      <c r="D226" s="345"/>
      <c r="E226" s="328"/>
      <c r="F226" s="328"/>
      <c r="G226" s="328"/>
      <c r="H226" s="328"/>
      <c r="I226" s="328"/>
      <c r="K226" s="324">
        <f t="shared" si="46"/>
        <v>0</v>
      </c>
      <c r="L226" s="885"/>
      <c r="M226" s="325"/>
      <c r="O226" s="326">
        <f t="shared" si="43"/>
        <v>0</v>
      </c>
      <c r="P226" s="327" t="str">
        <f t="shared" si="44"/>
        <v/>
      </c>
      <c r="Q226" s="233" t="str">
        <f t="shared" si="45"/>
        <v>Finalizado</v>
      </c>
      <c r="S226" s="330"/>
      <c r="U226" s="199">
        <f>SUMIFS(Conciliação!$R:$R,Conciliação!$E:$E,$B$226,Conciliação!$D:$D,U$190)</f>
        <v>0</v>
      </c>
      <c r="V226" s="199">
        <f>SUMIFS(Conciliação!$R:$R,Conciliação!$E:$E,$B$226,Conciliação!$D:$D,V$190)</f>
        <v>0</v>
      </c>
      <c r="W226" s="199">
        <f>SUMIFS(Conciliação!$R:$R,Conciliação!$E:$E,$B$226,Conciliação!$D:$D,W$190)</f>
        <v>0</v>
      </c>
      <c r="X226" s="199">
        <f>SUMIFS(Conciliação!$R:$R,Conciliação!$E:$E,$B$226,Conciliação!$D:$D,X$190)</f>
        <v>0</v>
      </c>
      <c r="Y226" s="199">
        <f>SUMIFS(Conciliação!$R:$R,Conciliação!$E:$E,$B$226,Conciliação!$D:$D,Y$190)</f>
        <v>0</v>
      </c>
      <c r="Z226" s="199">
        <f>SUMIFS(Conciliação!$R:$R,Conciliação!$E:$E,$B$226,Conciliação!$D:$D,Z$190)</f>
        <v>0</v>
      </c>
      <c r="AA226" s="199">
        <f>SUMIFS(Conciliação!$R:$R,Conciliação!$E:$E,$B$226,Conciliação!$D:$D,AA$190)</f>
        <v>0</v>
      </c>
      <c r="AB226" s="199">
        <f>SUMIFS(Conciliação!$R:$R,Conciliação!$E:$E,$B$226,Conciliação!$D:$D,AB$190)</f>
        <v>0</v>
      </c>
      <c r="AC226" s="199">
        <f>SUMIFS(Conciliação!$R:$R,Conciliação!$E:$E,$B$226,Conciliação!$D:$D,AC$190)</f>
        <v>0</v>
      </c>
      <c r="AD226" s="199">
        <f>SUMIFS(Conciliação!$R:$R,Conciliação!$E:$E,$B$226,Conciliação!$D:$D,AD$190)</f>
        <v>0</v>
      </c>
      <c r="AE226" s="199">
        <f>SUMIFS(Conciliação!$R:$R,Conciliação!$E:$E,$B$226,Conciliação!$D:$D,AE$190)</f>
        <v>0</v>
      </c>
      <c r="AF226" s="199">
        <f>SUMIFS(Conciliação!$R:$R,Conciliação!$E:$E,$B$226,Conciliação!$D:$D,AF$190)</f>
        <v>0</v>
      </c>
    </row>
    <row r="227" spans="2:32" outlineLevel="2" x14ac:dyDescent="0.3">
      <c r="B227" s="216">
        <f>'PLANO DE CONTAS-D'!C148</f>
        <v>210</v>
      </c>
      <c r="C227" s="346" t="str">
        <f>'PLANO DE CONTAS-D'!D148</f>
        <v>Serviços Gerais</v>
      </c>
      <c r="D227" s="345"/>
      <c r="E227" s="328"/>
      <c r="F227" s="328"/>
      <c r="G227" s="328"/>
      <c r="H227" s="328"/>
      <c r="I227" s="328"/>
      <c r="K227" s="324">
        <f t="shared" si="46"/>
        <v>0</v>
      </c>
      <c r="L227" s="885"/>
      <c r="M227" s="325"/>
      <c r="O227" s="326">
        <f t="shared" si="43"/>
        <v>0</v>
      </c>
      <c r="P227" s="327" t="str">
        <f t="shared" si="44"/>
        <v/>
      </c>
      <c r="Q227" s="233" t="str">
        <f t="shared" si="45"/>
        <v>Finalizado</v>
      </c>
      <c r="S227" s="330"/>
      <c r="U227" s="199">
        <f>SUMIFS(Conciliação!$R:$R,Conciliação!$E:$E,$B$227,Conciliação!$D:$D,U$190)</f>
        <v>0</v>
      </c>
      <c r="V227" s="199">
        <f>SUMIFS(Conciliação!$R:$R,Conciliação!$E:$E,$B$227,Conciliação!$D:$D,V$190)</f>
        <v>0</v>
      </c>
      <c r="W227" s="199">
        <f>SUMIFS(Conciliação!$R:$R,Conciliação!$E:$E,$B$227,Conciliação!$D:$D,W$190)</f>
        <v>0</v>
      </c>
      <c r="X227" s="199">
        <f>SUMIFS(Conciliação!$R:$R,Conciliação!$E:$E,$B$227,Conciliação!$D:$D,X$190)</f>
        <v>0</v>
      </c>
      <c r="Y227" s="199">
        <f>SUMIFS(Conciliação!$R:$R,Conciliação!$E:$E,$B$227,Conciliação!$D:$D,Y$190)</f>
        <v>0</v>
      </c>
      <c r="Z227" s="199">
        <f>SUMIFS(Conciliação!$R:$R,Conciliação!$E:$E,$B$227,Conciliação!$D:$D,Z$190)</f>
        <v>0</v>
      </c>
      <c r="AA227" s="199">
        <f>SUMIFS(Conciliação!$R:$R,Conciliação!$E:$E,$B$227,Conciliação!$D:$D,AA$190)</f>
        <v>0</v>
      </c>
      <c r="AB227" s="199">
        <f>SUMIFS(Conciliação!$R:$R,Conciliação!$E:$E,$B$227,Conciliação!$D:$D,AB$190)</f>
        <v>0</v>
      </c>
      <c r="AC227" s="199">
        <f>SUMIFS(Conciliação!$R:$R,Conciliação!$E:$E,$B$227,Conciliação!$D:$D,AC$190)</f>
        <v>0</v>
      </c>
      <c r="AD227" s="199">
        <f>SUMIFS(Conciliação!$R:$R,Conciliação!$E:$E,$B$227,Conciliação!$D:$D,AD$190)</f>
        <v>0</v>
      </c>
      <c r="AE227" s="199">
        <f>SUMIFS(Conciliação!$R:$R,Conciliação!$E:$E,$B$227,Conciliação!$D:$D,AE$190)</f>
        <v>0</v>
      </c>
      <c r="AF227" s="199">
        <f>SUMIFS(Conciliação!$R:$R,Conciliação!$E:$E,$B$227,Conciliação!$D:$D,AF$190)</f>
        <v>0</v>
      </c>
    </row>
    <row r="228" spans="2:32" outlineLevel="2" x14ac:dyDescent="0.3">
      <c r="B228" s="216">
        <f>'PLANO DE CONTAS-D'!C149</f>
        <v>211</v>
      </c>
      <c r="C228" s="346" t="str">
        <f>'PLANO DE CONTAS-D'!D149</f>
        <v>Assistente de Pedagogia</v>
      </c>
      <c r="D228" s="345"/>
      <c r="E228" s="328"/>
      <c r="F228" s="328"/>
      <c r="G228" s="328"/>
      <c r="H228" s="328"/>
      <c r="I228" s="328"/>
      <c r="K228" s="324">
        <f t="shared" si="46"/>
        <v>0</v>
      </c>
      <c r="L228" s="885"/>
      <c r="M228" s="325"/>
      <c r="O228" s="326">
        <f t="shared" si="43"/>
        <v>0</v>
      </c>
      <c r="P228" s="327" t="str">
        <f t="shared" si="44"/>
        <v/>
      </c>
      <c r="Q228" s="233" t="str">
        <f t="shared" si="45"/>
        <v>Finalizado</v>
      </c>
      <c r="S228" s="330"/>
      <c r="U228" s="199">
        <f>SUMIFS(Conciliação!$R:$R,Conciliação!$E:$E,$B$228,Conciliação!$D:$D,U$190)</f>
        <v>0</v>
      </c>
      <c r="V228" s="199">
        <f>SUMIFS(Conciliação!$R:$R,Conciliação!$E:$E,$B$228,Conciliação!$D:$D,V$190)</f>
        <v>0</v>
      </c>
      <c r="W228" s="199">
        <f>SUMIFS(Conciliação!$R:$R,Conciliação!$E:$E,$B$228,Conciliação!$D:$D,W$190)</f>
        <v>0</v>
      </c>
      <c r="X228" s="199">
        <f>SUMIFS(Conciliação!$R:$R,Conciliação!$E:$E,$B$228,Conciliação!$D:$D,X$190)</f>
        <v>0</v>
      </c>
      <c r="Y228" s="199">
        <f>SUMIFS(Conciliação!$R:$R,Conciliação!$E:$E,$B$228,Conciliação!$D:$D,Y$190)</f>
        <v>0</v>
      </c>
      <c r="Z228" s="199">
        <f>SUMIFS(Conciliação!$R:$R,Conciliação!$E:$E,$B$228,Conciliação!$D:$D,Z$190)</f>
        <v>0</v>
      </c>
      <c r="AA228" s="199">
        <f>SUMIFS(Conciliação!$R:$R,Conciliação!$E:$E,$B$228,Conciliação!$D:$D,AA$190)</f>
        <v>0</v>
      </c>
      <c r="AB228" s="199">
        <f>SUMIFS(Conciliação!$R:$R,Conciliação!$E:$E,$B$228,Conciliação!$D:$D,AB$190)</f>
        <v>0</v>
      </c>
      <c r="AC228" s="199">
        <f>SUMIFS(Conciliação!$R:$R,Conciliação!$E:$E,$B$228,Conciliação!$D:$D,AC$190)</f>
        <v>0</v>
      </c>
      <c r="AD228" s="199">
        <f>SUMIFS(Conciliação!$R:$R,Conciliação!$E:$E,$B$228,Conciliação!$D:$D,AD$190)</f>
        <v>0</v>
      </c>
      <c r="AE228" s="199">
        <f>SUMIFS(Conciliação!$R:$R,Conciliação!$E:$E,$B$228,Conciliação!$D:$D,AE$190)</f>
        <v>0</v>
      </c>
      <c r="AF228" s="199">
        <f>SUMIFS(Conciliação!$R:$R,Conciliação!$E:$E,$B$228,Conciliação!$D:$D,AF$190)</f>
        <v>0</v>
      </c>
    </row>
    <row r="229" spans="2:32" x14ac:dyDescent="0.3">
      <c r="I229" s="1">
        <f>(K219+K222+K225+K226+K227+K228)*0.08</f>
        <v>0</v>
      </c>
      <c r="K229" s="859" t="e">
        <f>(K231+K232+K240)/(K218-K223)</f>
        <v>#DIV/0!</v>
      </c>
      <c r="L229" s="859"/>
    </row>
    <row r="230" spans="2:32" ht="15.6" x14ac:dyDescent="0.3">
      <c r="C230" s="1291" t="str">
        <f>'PLANO DE CONTAS-D'!D162</f>
        <v>Encargos Sociais</v>
      </c>
      <c r="D230" s="1291"/>
      <c r="E230" s="1291"/>
      <c r="F230" s="1291"/>
      <c r="G230" s="1291"/>
      <c r="H230" s="1291"/>
      <c r="I230" s="1291"/>
      <c r="K230" s="242">
        <f>SUM(K231:K244)</f>
        <v>0</v>
      </c>
      <c r="L230" s="242">
        <f>SUM(L231:L244)</f>
        <v>0</v>
      </c>
      <c r="M230" s="242">
        <f>SUM(M231:M244)</f>
        <v>0</v>
      </c>
      <c r="O230" s="247" t="s">
        <v>642</v>
      </c>
      <c r="P230" s="237"/>
      <c r="Q230" s="238">
        <f>M230-K230-L230</f>
        <v>0</v>
      </c>
      <c r="R230" s="230"/>
      <c r="S230" s="250" t="s">
        <v>671</v>
      </c>
      <c r="U230" s="222">
        <f t="shared" ref="U230:AF230" si="47">SUM(U231:U244)</f>
        <v>0</v>
      </c>
      <c r="V230" s="222">
        <f t="shared" si="47"/>
        <v>0</v>
      </c>
      <c r="W230" s="222">
        <f t="shared" si="47"/>
        <v>0</v>
      </c>
      <c r="X230" s="222">
        <f t="shared" si="47"/>
        <v>0</v>
      </c>
      <c r="Y230" s="222">
        <f t="shared" si="47"/>
        <v>0</v>
      </c>
      <c r="Z230" s="222">
        <f t="shared" si="47"/>
        <v>0</v>
      </c>
      <c r="AA230" s="222">
        <f t="shared" si="47"/>
        <v>0</v>
      </c>
      <c r="AB230" s="222">
        <f t="shared" si="47"/>
        <v>0</v>
      </c>
      <c r="AC230" s="222">
        <f t="shared" si="47"/>
        <v>0</v>
      </c>
      <c r="AD230" s="222">
        <f t="shared" si="47"/>
        <v>0</v>
      </c>
      <c r="AE230" s="222">
        <f t="shared" si="47"/>
        <v>0</v>
      </c>
      <c r="AF230" s="222">
        <f t="shared" si="47"/>
        <v>0</v>
      </c>
    </row>
    <row r="231" spans="2:32" x14ac:dyDescent="0.3">
      <c r="B231" s="216">
        <f>'PLANO DE CONTAS-D'!C164</f>
        <v>231</v>
      </c>
      <c r="C231" s="346" t="str">
        <f>'PLANO DE CONTAS-D'!D164</f>
        <v>FGTS</v>
      </c>
      <c r="D231" s="328"/>
      <c r="E231" s="328"/>
      <c r="F231" s="328"/>
      <c r="G231" s="328"/>
      <c r="H231" s="328"/>
      <c r="I231" s="328"/>
      <c r="K231" s="324">
        <f>SUM(U231:AF231)</f>
        <v>0</v>
      </c>
      <c r="L231" s="885"/>
      <c r="M231" s="325"/>
      <c r="O231" s="326">
        <f>M231-K231-L231</f>
        <v>0</v>
      </c>
      <c r="P231" s="327" t="str">
        <f>IF(M231="","",O231/M231)</f>
        <v/>
      </c>
      <c r="Q231" s="233" t="str">
        <f>IF(O231&gt;0,"Disponível",IF(O231=0,"Finalizado",IF(O231&lt;0,"Remanejar","")))</f>
        <v>Finalizado</v>
      </c>
      <c r="S231" s="330"/>
      <c r="U231" s="199">
        <f>SUMIFS(Conciliação!$R:$R,Conciliação!$E:$E,$B$231,Conciliação!$D:$D,U$190)</f>
        <v>0</v>
      </c>
      <c r="V231" s="199">
        <f>SUMIFS(Conciliação!$R:$R,Conciliação!$E:$E,$B$231,Conciliação!$D:$D,V$190)</f>
        <v>0</v>
      </c>
      <c r="W231" s="199">
        <f>SUMIFS(Conciliação!$R:$R,Conciliação!$E:$E,$B$231,Conciliação!$D:$D,W$190)</f>
        <v>0</v>
      </c>
      <c r="X231" s="199">
        <f>SUMIFS(Conciliação!$R:$R,Conciliação!$E:$E,$B$231,Conciliação!$D:$D,X$190)</f>
        <v>0</v>
      </c>
      <c r="Y231" s="199">
        <f>SUMIFS(Conciliação!$R:$R,Conciliação!$E:$E,$B$231,Conciliação!$D:$D,Y$190)</f>
        <v>0</v>
      </c>
      <c r="Z231" s="199">
        <f>SUMIFS(Conciliação!$R:$R,Conciliação!$E:$E,$B$231,Conciliação!$D:$D,Z$190)</f>
        <v>0</v>
      </c>
      <c r="AA231" s="199">
        <f>SUMIFS(Conciliação!$R:$R,Conciliação!$E:$E,$B$231,Conciliação!$D:$D,AA$190)</f>
        <v>0</v>
      </c>
      <c r="AB231" s="199">
        <f>SUMIFS(Conciliação!$R:$R,Conciliação!$E:$E,$B$231,Conciliação!$D:$D,AB$190)</f>
        <v>0</v>
      </c>
      <c r="AC231" s="199">
        <f>SUMIFS(Conciliação!$R:$R,Conciliação!$E:$E,$B$231,Conciliação!$D:$D,AC$190)</f>
        <v>0</v>
      </c>
      <c r="AD231" s="199">
        <f>SUMIFS(Conciliação!$R:$R,Conciliação!$E:$E,$B$231,Conciliação!$D:$D,AD$190)</f>
        <v>0</v>
      </c>
      <c r="AE231" s="199">
        <f>SUMIFS(Conciliação!$R:$R,Conciliação!$E:$E,$B$231,Conciliação!$D:$D,AE$190)</f>
        <v>0</v>
      </c>
      <c r="AF231" s="199">
        <f>SUMIFS(Conciliação!$R:$R,Conciliação!$E:$E,$B$231,Conciliação!$D:$D,AF$190)</f>
        <v>0</v>
      </c>
    </row>
    <row r="232" spans="2:32" x14ac:dyDescent="0.3">
      <c r="B232" s="216">
        <f>'PLANO DE CONTAS-D'!C165</f>
        <v>232</v>
      </c>
      <c r="C232" s="346" t="str">
        <f>'PLANO DE CONTAS-D'!D165</f>
        <v>INSS (Individual &amp; Patronal)</v>
      </c>
      <c r="D232" s="328"/>
      <c r="E232" s="328"/>
      <c r="F232" s="328"/>
      <c r="G232" s="328"/>
      <c r="H232" s="328"/>
      <c r="I232" s="328"/>
      <c r="K232" s="324">
        <f t="shared" ref="K232:K244" si="48">SUM(U232:AF232)</f>
        <v>0</v>
      </c>
      <c r="L232" s="885"/>
      <c r="M232" s="325"/>
      <c r="O232" s="326">
        <f t="shared" ref="O232:O244" si="49">M232-K232-L232</f>
        <v>0</v>
      </c>
      <c r="P232" s="327" t="str">
        <f t="shared" ref="P232:P244" si="50">IF(M232="","",O232/M232)</f>
        <v/>
      </c>
      <c r="Q232" s="233" t="str">
        <f t="shared" ref="Q232:Q244" si="51">IF(O232&gt;0,"Disponível",IF(O232=0,"Finalizado",IF(O232&lt;0,"Remanejar","")))</f>
        <v>Finalizado</v>
      </c>
      <c r="S232" s="330"/>
      <c r="U232" s="199">
        <f>SUMIFS(Conciliação!$R:$R,Conciliação!$E:$E,$B$232,Conciliação!$D:$D,U$190)</f>
        <v>0</v>
      </c>
      <c r="V232" s="199">
        <f>SUMIFS(Conciliação!$R:$R,Conciliação!$E:$E,$B$232,Conciliação!$D:$D,V$190)</f>
        <v>0</v>
      </c>
      <c r="W232" s="199">
        <f>SUMIFS(Conciliação!$R:$R,Conciliação!$E:$E,$B$232,Conciliação!$D:$D,W$190)</f>
        <v>0</v>
      </c>
      <c r="X232" s="199">
        <f>SUMIFS(Conciliação!$R:$R,Conciliação!$E:$E,$B$232,Conciliação!$D:$D,X$190)</f>
        <v>0</v>
      </c>
      <c r="Y232" s="199">
        <f>SUMIFS(Conciliação!$R:$R,Conciliação!$E:$E,$B$232,Conciliação!$D:$D,Y$190)</f>
        <v>0</v>
      </c>
      <c r="Z232" s="199">
        <f>SUMIFS(Conciliação!$R:$R,Conciliação!$E:$E,$B$232,Conciliação!$D:$D,Z$190)</f>
        <v>0</v>
      </c>
      <c r="AA232" s="199">
        <f>SUMIFS(Conciliação!$R:$R,Conciliação!$E:$E,$B$232,Conciliação!$D:$D,AA$190)</f>
        <v>0</v>
      </c>
      <c r="AB232" s="199">
        <f>SUMIFS(Conciliação!$R:$R,Conciliação!$E:$E,$B$232,Conciliação!$D:$D,AB$190)</f>
        <v>0</v>
      </c>
      <c r="AC232" s="199">
        <f>SUMIFS(Conciliação!$R:$R,Conciliação!$E:$E,$B$232,Conciliação!$D:$D,AC$190)</f>
        <v>0</v>
      </c>
      <c r="AD232" s="199">
        <f>SUMIFS(Conciliação!$R:$R,Conciliação!$E:$E,$B$232,Conciliação!$D:$D,AD$190)</f>
        <v>0</v>
      </c>
      <c r="AE232" s="199">
        <f>SUMIFS(Conciliação!$R:$R,Conciliação!$E:$E,$B$232,Conciliação!$D:$D,AE$190)</f>
        <v>0</v>
      </c>
      <c r="AF232" s="199">
        <f>SUMIFS(Conciliação!$R:$R,Conciliação!$E:$E,$B$232,Conciliação!$D:$D,AF$190)</f>
        <v>0</v>
      </c>
    </row>
    <row r="233" spans="2:32" x14ac:dyDescent="0.3">
      <c r="B233" s="216">
        <f>'PLANO DE CONTAS-D'!C166</f>
        <v>233</v>
      </c>
      <c r="C233" s="346" t="str">
        <f>'PLANO DE CONTAS-D'!D166</f>
        <v>PIS (sobre Folha Bruta 1%)</v>
      </c>
      <c r="D233" s="328"/>
      <c r="E233" s="328"/>
      <c r="F233" s="328"/>
      <c r="G233" s="328"/>
      <c r="H233" s="328"/>
      <c r="I233" s="328"/>
      <c r="K233" s="324">
        <f t="shared" si="48"/>
        <v>0</v>
      </c>
      <c r="L233" s="885"/>
      <c r="M233" s="325"/>
      <c r="O233" s="326">
        <f t="shared" si="49"/>
        <v>0</v>
      </c>
      <c r="P233" s="327" t="str">
        <f t="shared" si="50"/>
        <v/>
      </c>
      <c r="Q233" s="233" t="str">
        <f t="shared" si="51"/>
        <v>Finalizado</v>
      </c>
      <c r="S233" s="330"/>
      <c r="U233" s="199">
        <f>SUMIFS(Conciliação!$R:$R,Conciliação!$E:$E,$B$233,Conciliação!$D:$D,U$190)</f>
        <v>0</v>
      </c>
      <c r="V233" s="199">
        <f>SUMIFS(Conciliação!$R:$R,Conciliação!$E:$E,$B$233,Conciliação!$D:$D,V$190)</f>
        <v>0</v>
      </c>
      <c r="W233" s="199">
        <f>SUMIFS(Conciliação!$R:$R,Conciliação!$E:$E,$B$233,Conciliação!$D:$D,W$190)</f>
        <v>0</v>
      </c>
      <c r="X233" s="199">
        <f>SUMIFS(Conciliação!$R:$R,Conciliação!$E:$E,$B$233,Conciliação!$D:$D,X$190)</f>
        <v>0</v>
      </c>
      <c r="Y233" s="199">
        <f>SUMIFS(Conciliação!$R:$R,Conciliação!$E:$E,$B$233,Conciliação!$D:$D,Y$190)</f>
        <v>0</v>
      </c>
      <c r="Z233" s="199">
        <f>SUMIFS(Conciliação!$R:$R,Conciliação!$E:$E,$B$233,Conciliação!$D:$D,Z$190)</f>
        <v>0</v>
      </c>
      <c r="AA233" s="199">
        <f>SUMIFS(Conciliação!$R:$R,Conciliação!$E:$E,$B$233,Conciliação!$D:$D,AA$190)</f>
        <v>0</v>
      </c>
      <c r="AB233" s="199">
        <f>SUMIFS(Conciliação!$R:$R,Conciliação!$E:$E,$B$233,Conciliação!$D:$D,AB$190)</f>
        <v>0</v>
      </c>
      <c r="AC233" s="199">
        <f>SUMIFS(Conciliação!$R:$R,Conciliação!$E:$E,$B$233,Conciliação!$D:$D,AC$190)</f>
        <v>0</v>
      </c>
      <c r="AD233" s="199">
        <f>SUMIFS(Conciliação!$R:$R,Conciliação!$E:$E,$B$233,Conciliação!$D:$D,AD$190)</f>
        <v>0</v>
      </c>
      <c r="AE233" s="199">
        <f>SUMIFS(Conciliação!$R:$R,Conciliação!$E:$E,$B$233,Conciliação!$D:$D,AE$190)</f>
        <v>0</v>
      </c>
      <c r="AF233" s="199">
        <f>SUMIFS(Conciliação!$R:$R,Conciliação!$E:$E,$B$233,Conciliação!$D:$D,AF$190)</f>
        <v>0</v>
      </c>
    </row>
    <row r="234" spans="2:32" x14ac:dyDescent="0.3">
      <c r="B234" s="216">
        <f>'PLANO DE CONTAS-D'!C167</f>
        <v>234</v>
      </c>
      <c r="C234" s="346" t="str">
        <f>'PLANO DE CONTAS-D'!D167</f>
        <v>Contribuição Sindical</v>
      </c>
      <c r="D234" s="328"/>
      <c r="E234" s="328"/>
      <c r="F234" s="328"/>
      <c r="G234" s="328"/>
      <c r="H234" s="328"/>
      <c r="I234" s="328"/>
      <c r="K234" s="324">
        <f t="shared" si="48"/>
        <v>0</v>
      </c>
      <c r="L234" s="885"/>
      <c r="M234" s="325"/>
      <c r="O234" s="326">
        <f t="shared" si="49"/>
        <v>0</v>
      </c>
      <c r="P234" s="327" t="str">
        <f t="shared" si="50"/>
        <v/>
      </c>
      <c r="Q234" s="233" t="str">
        <f t="shared" si="51"/>
        <v>Finalizado</v>
      </c>
      <c r="S234" s="330"/>
      <c r="U234" s="199">
        <f>SUMIFS(Conciliação!$R:$R,Conciliação!$E:$E,$B$234,Conciliação!$D:$D,U$190)</f>
        <v>0</v>
      </c>
      <c r="V234" s="199">
        <f>SUMIFS(Conciliação!$R:$R,Conciliação!$E:$E,$B$234,Conciliação!$D:$D,V$190)</f>
        <v>0</v>
      </c>
      <c r="W234" s="199">
        <f>SUMIFS(Conciliação!$R:$R,Conciliação!$E:$E,$B$234,Conciliação!$D:$D,W$190)</f>
        <v>0</v>
      </c>
      <c r="X234" s="199">
        <f>SUMIFS(Conciliação!$R:$R,Conciliação!$E:$E,$B$234,Conciliação!$D:$D,X$190)</f>
        <v>0</v>
      </c>
      <c r="Y234" s="199">
        <f>SUMIFS(Conciliação!$R:$R,Conciliação!$E:$E,$B$234,Conciliação!$D:$D,Y$190)</f>
        <v>0</v>
      </c>
      <c r="Z234" s="199">
        <f>SUMIFS(Conciliação!$R:$R,Conciliação!$E:$E,$B$234,Conciliação!$D:$D,Z$190)</f>
        <v>0</v>
      </c>
      <c r="AA234" s="199">
        <f>SUMIFS(Conciliação!$R:$R,Conciliação!$E:$E,$B$234,Conciliação!$D:$D,AA$190)</f>
        <v>0</v>
      </c>
      <c r="AB234" s="199">
        <f>SUMIFS(Conciliação!$R:$R,Conciliação!$E:$E,$B$234,Conciliação!$D:$D,AB$190)</f>
        <v>0</v>
      </c>
      <c r="AC234" s="199">
        <f>SUMIFS(Conciliação!$R:$R,Conciliação!$E:$E,$B$234,Conciliação!$D:$D,AC$190)</f>
        <v>0</v>
      </c>
      <c r="AD234" s="199">
        <f>SUMIFS(Conciliação!$R:$R,Conciliação!$E:$E,$B$234,Conciliação!$D:$D,AD$190)</f>
        <v>0</v>
      </c>
      <c r="AE234" s="199">
        <f>SUMIFS(Conciliação!$R:$R,Conciliação!$E:$E,$B$234,Conciliação!$D:$D,AE$190)</f>
        <v>0</v>
      </c>
      <c r="AF234" s="199">
        <f>SUMIFS(Conciliação!$R:$R,Conciliação!$E:$E,$B$234,Conciliação!$D:$D,AF$190)</f>
        <v>0</v>
      </c>
    </row>
    <row r="235" spans="2:32" x14ac:dyDescent="0.3">
      <c r="B235" s="216">
        <f>'PLANO DE CONTAS-D'!C168</f>
        <v>235</v>
      </c>
      <c r="C235" s="346" t="str">
        <f>'PLANO DE CONTAS-D'!D168</f>
        <v>Vale Transporte</v>
      </c>
      <c r="D235" s="328"/>
      <c r="E235" s="328"/>
      <c r="F235" s="328"/>
      <c r="G235" s="328"/>
      <c r="H235" s="328"/>
      <c r="I235" s="328"/>
      <c r="K235" s="324">
        <f t="shared" si="48"/>
        <v>0</v>
      </c>
      <c r="L235" s="885"/>
      <c r="M235" s="325"/>
      <c r="O235" s="326">
        <f t="shared" si="49"/>
        <v>0</v>
      </c>
      <c r="P235" s="327" t="str">
        <f t="shared" si="50"/>
        <v/>
      </c>
      <c r="Q235" s="233" t="str">
        <f t="shared" si="51"/>
        <v>Finalizado</v>
      </c>
      <c r="S235" s="330"/>
      <c r="U235" s="199">
        <f>SUMIFS(Conciliação!$R:$R,Conciliação!$E:$E,$B$235,Conciliação!$D:$D,U$190)</f>
        <v>0</v>
      </c>
      <c r="V235" s="199">
        <f>SUMIFS(Conciliação!$R:$R,Conciliação!$E:$E,$B$235,Conciliação!$D:$D,V$190)</f>
        <v>0</v>
      </c>
      <c r="W235" s="199">
        <f>SUMIFS(Conciliação!$R:$R,Conciliação!$E:$E,$B$235,Conciliação!$D:$D,W$190)</f>
        <v>0</v>
      </c>
      <c r="X235" s="199">
        <f>SUMIFS(Conciliação!$R:$R,Conciliação!$E:$E,$B$235,Conciliação!$D:$D,X$190)</f>
        <v>0</v>
      </c>
      <c r="Y235" s="199">
        <f>SUMIFS(Conciliação!$R:$R,Conciliação!$E:$E,$B$235,Conciliação!$D:$D,Y$190)</f>
        <v>0</v>
      </c>
      <c r="Z235" s="199">
        <f>SUMIFS(Conciliação!$R:$R,Conciliação!$E:$E,$B$235,Conciliação!$D:$D,Z$190)</f>
        <v>0</v>
      </c>
      <c r="AA235" s="199">
        <f>SUMIFS(Conciliação!$R:$R,Conciliação!$E:$E,$B$235,Conciliação!$D:$D,AA$190)</f>
        <v>0</v>
      </c>
      <c r="AB235" s="199">
        <f>SUMIFS(Conciliação!$R:$R,Conciliação!$E:$E,$B$235,Conciliação!$D:$D,AB$190)</f>
        <v>0</v>
      </c>
      <c r="AC235" s="199">
        <f>SUMIFS(Conciliação!$R:$R,Conciliação!$E:$E,$B$235,Conciliação!$D:$D,AC$190)</f>
        <v>0</v>
      </c>
      <c r="AD235" s="199">
        <f>SUMIFS(Conciliação!$R:$R,Conciliação!$E:$E,$B$235,Conciliação!$D:$D,AD$190)</f>
        <v>0</v>
      </c>
      <c r="AE235" s="199">
        <f>SUMIFS(Conciliação!$R:$R,Conciliação!$E:$E,$B$235,Conciliação!$D:$D,AE$190)</f>
        <v>0</v>
      </c>
      <c r="AF235" s="199">
        <f>SUMIFS(Conciliação!$R:$R,Conciliação!$E:$E,$B$235,Conciliação!$D:$D,AF$190)</f>
        <v>0</v>
      </c>
    </row>
    <row r="236" spans="2:32" x14ac:dyDescent="0.3">
      <c r="B236" s="216">
        <f>'PLANO DE CONTAS-D'!C169</f>
        <v>236</v>
      </c>
      <c r="C236" s="346" t="str">
        <f>'PLANO DE CONTAS-D'!D169</f>
        <v xml:space="preserve">Plano de saúde </v>
      </c>
      <c r="D236" s="328"/>
      <c r="E236" s="328"/>
      <c r="F236" s="328"/>
      <c r="G236" s="328"/>
      <c r="H236" s="328"/>
      <c r="I236" s="328"/>
      <c r="K236" s="324">
        <f t="shared" si="48"/>
        <v>0</v>
      </c>
      <c r="L236" s="885"/>
      <c r="M236" s="325"/>
      <c r="O236" s="326">
        <f t="shared" si="49"/>
        <v>0</v>
      </c>
      <c r="P236" s="327" t="str">
        <f t="shared" si="50"/>
        <v/>
      </c>
      <c r="Q236" s="233" t="str">
        <f t="shared" si="51"/>
        <v>Finalizado</v>
      </c>
      <c r="S236" s="330"/>
      <c r="U236" s="199">
        <f>SUMIFS(Conciliação!$R:$R,Conciliação!$E:$E,$B$236,Conciliação!$D:$D,U$190)</f>
        <v>0</v>
      </c>
      <c r="V236" s="199">
        <f>SUMIFS(Conciliação!$R:$R,Conciliação!$E:$E,$B$236,Conciliação!$D:$D,V$190)</f>
        <v>0</v>
      </c>
      <c r="W236" s="199">
        <f>SUMIFS(Conciliação!$R:$R,Conciliação!$E:$E,$B$236,Conciliação!$D:$D,W$190)</f>
        <v>0</v>
      </c>
      <c r="X236" s="199">
        <f>SUMIFS(Conciliação!$R:$R,Conciliação!$E:$E,$B$236,Conciliação!$D:$D,X$190)</f>
        <v>0</v>
      </c>
      <c r="Y236" s="199">
        <f>SUMIFS(Conciliação!$R:$R,Conciliação!$E:$E,$B$236,Conciliação!$D:$D,Y$190)</f>
        <v>0</v>
      </c>
      <c r="Z236" s="199">
        <f>SUMIFS(Conciliação!$R:$R,Conciliação!$E:$E,$B$236,Conciliação!$D:$D,Z$190)</f>
        <v>0</v>
      </c>
      <c r="AA236" s="199">
        <f>SUMIFS(Conciliação!$R:$R,Conciliação!$E:$E,$B$236,Conciliação!$D:$D,AA$190)</f>
        <v>0</v>
      </c>
      <c r="AB236" s="199">
        <f>SUMIFS(Conciliação!$R:$R,Conciliação!$E:$E,$B$236,Conciliação!$D:$D,AB$190)</f>
        <v>0</v>
      </c>
      <c r="AC236" s="199">
        <f>SUMIFS(Conciliação!$R:$R,Conciliação!$E:$E,$B$236,Conciliação!$D:$D,AC$190)</f>
        <v>0</v>
      </c>
      <c r="AD236" s="199">
        <f>SUMIFS(Conciliação!$R:$R,Conciliação!$E:$E,$B$236,Conciliação!$D:$D,AD$190)</f>
        <v>0</v>
      </c>
      <c r="AE236" s="199">
        <f>SUMIFS(Conciliação!$R:$R,Conciliação!$E:$E,$B$236,Conciliação!$D:$D,AE$190)</f>
        <v>0</v>
      </c>
      <c r="AF236" s="199">
        <f>SUMIFS(Conciliação!$R:$R,Conciliação!$E:$E,$B$236,Conciliação!$D:$D,AF$190)</f>
        <v>0</v>
      </c>
    </row>
    <row r="237" spans="2:32" x14ac:dyDescent="0.3">
      <c r="B237" s="216">
        <f>'PLANO DE CONTAS-D'!C170</f>
        <v>237</v>
      </c>
      <c r="C237" s="346" t="str">
        <f>'PLANO DE CONTAS-D'!D170</f>
        <v>Plano Odontológico</v>
      </c>
      <c r="D237" s="328"/>
      <c r="E237" s="328"/>
      <c r="F237" s="328"/>
      <c r="G237" s="328"/>
      <c r="H237" s="328"/>
      <c r="I237" s="328"/>
      <c r="K237" s="324">
        <f t="shared" si="48"/>
        <v>0</v>
      </c>
      <c r="L237" s="885"/>
      <c r="M237" s="325"/>
      <c r="O237" s="326">
        <f t="shared" si="49"/>
        <v>0</v>
      </c>
      <c r="P237" s="327" t="str">
        <f t="shared" si="50"/>
        <v/>
      </c>
      <c r="Q237" s="233" t="str">
        <f t="shared" si="51"/>
        <v>Finalizado</v>
      </c>
      <c r="S237" s="330"/>
      <c r="U237" s="199">
        <f>SUMIFS(Conciliação!$R:$R,Conciliação!$E:$E,$B$237,Conciliação!$D:$D,U$190)</f>
        <v>0</v>
      </c>
      <c r="V237" s="199">
        <f>SUMIFS(Conciliação!$R:$R,Conciliação!$E:$E,$B$237,Conciliação!$D:$D,V$190)</f>
        <v>0</v>
      </c>
      <c r="W237" s="199">
        <f>SUMIFS(Conciliação!$R:$R,Conciliação!$E:$E,$B$237,Conciliação!$D:$D,W$190)</f>
        <v>0</v>
      </c>
      <c r="X237" s="199">
        <f>SUMIFS(Conciliação!$R:$R,Conciliação!$E:$E,$B$237,Conciliação!$D:$D,X$190)</f>
        <v>0</v>
      </c>
      <c r="Y237" s="199">
        <f>SUMIFS(Conciliação!$R:$R,Conciliação!$E:$E,$B$237,Conciliação!$D:$D,Y$190)</f>
        <v>0</v>
      </c>
      <c r="Z237" s="199">
        <f>SUMIFS(Conciliação!$R:$R,Conciliação!$E:$E,$B$237,Conciliação!$D:$D,Z$190)</f>
        <v>0</v>
      </c>
      <c r="AA237" s="199">
        <f>SUMIFS(Conciliação!$R:$R,Conciliação!$E:$E,$B$237,Conciliação!$D:$D,AA$190)</f>
        <v>0</v>
      </c>
      <c r="AB237" s="199">
        <f>SUMIFS(Conciliação!$R:$R,Conciliação!$E:$E,$B$237,Conciliação!$D:$D,AB$190)</f>
        <v>0</v>
      </c>
      <c r="AC237" s="199">
        <f>SUMIFS(Conciliação!$R:$R,Conciliação!$E:$E,$B$237,Conciliação!$D:$D,AC$190)</f>
        <v>0</v>
      </c>
      <c r="AD237" s="199">
        <f>SUMIFS(Conciliação!$R:$R,Conciliação!$E:$E,$B$237,Conciliação!$D:$D,AD$190)</f>
        <v>0</v>
      </c>
      <c r="AE237" s="199">
        <f>SUMIFS(Conciliação!$R:$R,Conciliação!$E:$E,$B$237,Conciliação!$D:$D,AE$190)</f>
        <v>0</v>
      </c>
      <c r="AF237" s="199">
        <f>SUMIFS(Conciliação!$R:$R,Conciliação!$E:$E,$B$237,Conciliação!$D:$D,AF$190)</f>
        <v>0</v>
      </c>
    </row>
    <row r="238" spans="2:32" x14ac:dyDescent="0.3">
      <c r="B238" s="216">
        <f>'PLANO DE CONTAS-D'!C171</f>
        <v>238</v>
      </c>
      <c r="C238" s="346" t="str">
        <f>'PLANO DE CONTAS-D'!D171</f>
        <v>Consultas médicas (admissionais, continuidade ou demissional)</v>
      </c>
      <c r="D238" s="328"/>
      <c r="E238" s="328"/>
      <c r="F238" s="328"/>
      <c r="G238" s="328"/>
      <c r="H238" s="328"/>
      <c r="I238" s="328"/>
      <c r="K238" s="324">
        <f t="shared" si="48"/>
        <v>0</v>
      </c>
      <c r="L238" s="885"/>
      <c r="M238" s="325"/>
      <c r="O238" s="326">
        <f t="shared" si="49"/>
        <v>0</v>
      </c>
      <c r="P238" s="327" t="str">
        <f t="shared" si="50"/>
        <v/>
      </c>
      <c r="Q238" s="233" t="str">
        <f t="shared" si="51"/>
        <v>Finalizado</v>
      </c>
      <c r="S238" s="330"/>
      <c r="U238" s="199">
        <f>SUMIFS(Conciliação!$R:$R,Conciliação!$E:$E,$B$238,Conciliação!$D:$D,U$190)</f>
        <v>0</v>
      </c>
      <c r="V238" s="199">
        <f>SUMIFS(Conciliação!$R:$R,Conciliação!$E:$E,$B$238,Conciliação!$D:$D,V$190)</f>
        <v>0</v>
      </c>
      <c r="W238" s="199">
        <f>SUMIFS(Conciliação!$R:$R,Conciliação!$E:$E,$B$238,Conciliação!$D:$D,W$190)</f>
        <v>0</v>
      </c>
      <c r="X238" s="199">
        <f>SUMIFS(Conciliação!$R:$R,Conciliação!$E:$E,$B$238,Conciliação!$D:$D,X$190)</f>
        <v>0</v>
      </c>
      <c r="Y238" s="199">
        <f>SUMIFS(Conciliação!$R:$R,Conciliação!$E:$E,$B$238,Conciliação!$D:$D,Y$190)</f>
        <v>0</v>
      </c>
      <c r="Z238" s="199">
        <f>SUMIFS(Conciliação!$R:$R,Conciliação!$E:$E,$B$238,Conciliação!$D:$D,Z$190)</f>
        <v>0</v>
      </c>
      <c r="AA238" s="199">
        <f>SUMIFS(Conciliação!$R:$R,Conciliação!$E:$E,$B$238,Conciliação!$D:$D,AA$190)</f>
        <v>0</v>
      </c>
      <c r="AB238" s="199">
        <f>SUMIFS(Conciliação!$R:$R,Conciliação!$E:$E,$B$238,Conciliação!$D:$D,AB$190)</f>
        <v>0</v>
      </c>
      <c r="AC238" s="199">
        <f>SUMIFS(Conciliação!$R:$R,Conciliação!$E:$E,$B$238,Conciliação!$D:$D,AC$190)</f>
        <v>0</v>
      </c>
      <c r="AD238" s="199">
        <f>SUMIFS(Conciliação!$R:$R,Conciliação!$E:$E,$B$238,Conciliação!$D:$D,AD$190)</f>
        <v>0</v>
      </c>
      <c r="AE238" s="199">
        <f>SUMIFS(Conciliação!$R:$R,Conciliação!$E:$E,$B$238,Conciliação!$D:$D,AE$190)</f>
        <v>0</v>
      </c>
      <c r="AF238" s="199">
        <f>SUMIFS(Conciliação!$R:$R,Conciliação!$E:$E,$B$238,Conciliação!$D:$D,AF$190)</f>
        <v>0</v>
      </c>
    </row>
    <row r="239" spans="2:32" x14ac:dyDescent="0.3">
      <c r="B239" s="216">
        <f>'PLANO DE CONTAS-D'!C172</f>
        <v>239</v>
      </c>
      <c r="C239" s="346" t="str">
        <f>'PLANO DE CONTAS-D'!D172</f>
        <v>Benefícios Indiretos (Gratificações, Prêmios, Ticket, outros)</v>
      </c>
      <c r="D239" s="328"/>
      <c r="E239" s="328"/>
      <c r="F239" s="328"/>
      <c r="G239" s="328"/>
      <c r="H239" s="328"/>
      <c r="I239" s="328"/>
      <c r="K239" s="324">
        <f t="shared" si="48"/>
        <v>0</v>
      </c>
      <c r="L239" s="885"/>
      <c r="M239" s="325"/>
      <c r="O239" s="326">
        <f t="shared" si="49"/>
        <v>0</v>
      </c>
      <c r="P239" s="327" t="str">
        <f t="shared" si="50"/>
        <v/>
      </c>
      <c r="Q239" s="233" t="str">
        <f t="shared" si="51"/>
        <v>Finalizado</v>
      </c>
      <c r="S239" s="330"/>
      <c r="U239" s="199">
        <f>SUMIFS(Conciliação!$R:$R,Conciliação!$E:$E,$B$239,Conciliação!$D:$D,U$190)</f>
        <v>0</v>
      </c>
      <c r="V239" s="199">
        <f>SUMIFS(Conciliação!$R:$R,Conciliação!$E:$E,$B$239,Conciliação!$D:$D,V$190)</f>
        <v>0</v>
      </c>
      <c r="W239" s="199">
        <f>SUMIFS(Conciliação!$R:$R,Conciliação!$E:$E,$B$239,Conciliação!$D:$D,W$190)</f>
        <v>0</v>
      </c>
      <c r="X239" s="199">
        <f>SUMIFS(Conciliação!$R:$R,Conciliação!$E:$E,$B$239,Conciliação!$D:$D,X$190)</f>
        <v>0</v>
      </c>
      <c r="Y239" s="199">
        <f>SUMIFS(Conciliação!$R:$R,Conciliação!$E:$E,$B$239,Conciliação!$D:$D,Y$190)</f>
        <v>0</v>
      </c>
      <c r="Z239" s="199">
        <f>SUMIFS(Conciliação!$R:$R,Conciliação!$E:$E,$B$239,Conciliação!$D:$D,Z$190)</f>
        <v>0</v>
      </c>
      <c r="AA239" s="199">
        <f>SUMIFS(Conciliação!$R:$R,Conciliação!$E:$E,$B$239,Conciliação!$D:$D,AA$190)</f>
        <v>0</v>
      </c>
      <c r="AB239" s="199">
        <f>SUMIFS(Conciliação!$R:$R,Conciliação!$E:$E,$B$239,Conciliação!$D:$D,AB$190)</f>
        <v>0</v>
      </c>
      <c r="AC239" s="199">
        <f>SUMIFS(Conciliação!$R:$R,Conciliação!$E:$E,$B$239,Conciliação!$D:$D,AC$190)</f>
        <v>0</v>
      </c>
      <c r="AD239" s="199">
        <f>SUMIFS(Conciliação!$R:$R,Conciliação!$E:$E,$B$239,Conciliação!$D:$D,AD$190)</f>
        <v>0</v>
      </c>
      <c r="AE239" s="199">
        <f>SUMIFS(Conciliação!$R:$R,Conciliação!$E:$E,$B$239,Conciliação!$D:$D,AE$190)</f>
        <v>0</v>
      </c>
      <c r="AF239" s="199">
        <f>SUMIFS(Conciliação!$R:$R,Conciliação!$E:$E,$B$239,Conciliação!$D:$D,AF$190)</f>
        <v>0</v>
      </c>
    </row>
    <row r="240" spans="2:32" x14ac:dyDescent="0.3">
      <c r="B240" s="216">
        <f>'PLANO DE CONTAS-D'!C173</f>
        <v>240</v>
      </c>
      <c r="C240" s="346" t="str">
        <f>'PLANO DE CONTAS-D'!D173</f>
        <v>IRRF (Funcionários)</v>
      </c>
      <c r="D240" s="328"/>
      <c r="E240" s="328"/>
      <c r="F240" s="328"/>
      <c r="G240" s="328"/>
      <c r="H240" s="328"/>
      <c r="I240" s="328"/>
      <c r="K240" s="324">
        <f t="shared" si="48"/>
        <v>0</v>
      </c>
      <c r="L240" s="885"/>
      <c r="M240" s="325"/>
      <c r="O240" s="326">
        <f t="shared" si="49"/>
        <v>0</v>
      </c>
      <c r="P240" s="327" t="str">
        <f t="shared" si="50"/>
        <v/>
      </c>
      <c r="Q240" s="233" t="str">
        <f t="shared" si="51"/>
        <v>Finalizado</v>
      </c>
      <c r="S240" s="330"/>
      <c r="U240" s="199">
        <f>SUMIFS(Conciliação!$R:$R,Conciliação!$E:$E,$B$240,Conciliação!$D:$D,U$190)</f>
        <v>0</v>
      </c>
      <c r="V240" s="199">
        <f>SUMIFS(Conciliação!$R:$R,Conciliação!$E:$E,$B$240,Conciliação!$D:$D,V$190)</f>
        <v>0</v>
      </c>
      <c r="W240" s="199">
        <f>SUMIFS(Conciliação!$R:$R,Conciliação!$E:$E,$B$240,Conciliação!$D:$D,W$190)</f>
        <v>0</v>
      </c>
      <c r="X240" s="199">
        <f>SUMIFS(Conciliação!$R:$R,Conciliação!$E:$E,$B$240,Conciliação!$D:$D,X$190)</f>
        <v>0</v>
      </c>
      <c r="Y240" s="199">
        <f>SUMIFS(Conciliação!$R:$R,Conciliação!$E:$E,$B$240,Conciliação!$D:$D,Y$190)</f>
        <v>0</v>
      </c>
      <c r="Z240" s="199">
        <f>SUMIFS(Conciliação!$R:$R,Conciliação!$E:$E,$B$240,Conciliação!$D:$D,Z$190)</f>
        <v>0</v>
      </c>
      <c r="AA240" s="199">
        <f>SUMIFS(Conciliação!$R:$R,Conciliação!$E:$E,$B$240,Conciliação!$D:$D,AA$190)</f>
        <v>0</v>
      </c>
      <c r="AB240" s="199">
        <f>SUMIFS(Conciliação!$R:$R,Conciliação!$E:$E,$B$240,Conciliação!$D:$D,AB$190)</f>
        <v>0</v>
      </c>
      <c r="AC240" s="199">
        <f>SUMIFS(Conciliação!$R:$R,Conciliação!$E:$E,$B$240,Conciliação!$D:$D,AC$190)</f>
        <v>0</v>
      </c>
      <c r="AD240" s="199">
        <f>SUMIFS(Conciliação!$R:$R,Conciliação!$E:$E,$B$240,Conciliação!$D:$D,AD$190)</f>
        <v>0</v>
      </c>
      <c r="AE240" s="199">
        <f>SUMIFS(Conciliação!$R:$R,Conciliação!$E:$E,$B$240,Conciliação!$D:$D,AE$190)</f>
        <v>0</v>
      </c>
      <c r="AF240" s="199">
        <f>SUMIFS(Conciliação!$R:$R,Conciliação!$E:$E,$B$240,Conciliação!$D:$D,AF$190)</f>
        <v>0</v>
      </c>
    </row>
    <row r="241" spans="2:32" x14ac:dyDescent="0.3">
      <c r="B241" s="216">
        <f>'PLANO DE CONTAS-D'!C174</f>
        <v>241</v>
      </c>
      <c r="C241" s="346" t="str">
        <f>'PLANO DE CONTAS-D'!D174</f>
        <v>IRRF Patronal</v>
      </c>
      <c r="D241" s="328"/>
      <c r="E241" s="328"/>
      <c r="F241" s="328"/>
      <c r="G241" s="328"/>
      <c r="H241" s="328"/>
      <c r="I241" s="328"/>
      <c r="K241" s="324">
        <f t="shared" si="48"/>
        <v>0</v>
      </c>
      <c r="L241" s="885"/>
      <c r="M241" s="325"/>
      <c r="O241" s="326">
        <f t="shared" si="49"/>
        <v>0</v>
      </c>
      <c r="P241" s="327" t="str">
        <f t="shared" si="50"/>
        <v/>
      </c>
      <c r="Q241" s="233" t="str">
        <f t="shared" si="51"/>
        <v>Finalizado</v>
      </c>
      <c r="S241" s="330"/>
      <c r="U241" s="199">
        <f>SUMIFS(Conciliação!$R:$R,Conciliação!$E:$E,$B$241,Conciliação!$D:$D,U$190)</f>
        <v>0</v>
      </c>
      <c r="V241" s="199">
        <f>SUMIFS(Conciliação!$R:$R,Conciliação!$E:$E,$B$241,Conciliação!$D:$D,V$190)</f>
        <v>0</v>
      </c>
      <c r="W241" s="199">
        <f>SUMIFS(Conciliação!$R:$R,Conciliação!$E:$E,$B$241,Conciliação!$D:$D,W$190)</f>
        <v>0</v>
      </c>
      <c r="X241" s="199">
        <f>SUMIFS(Conciliação!$R:$R,Conciliação!$E:$E,$B$241,Conciliação!$D:$D,X$190)</f>
        <v>0</v>
      </c>
      <c r="Y241" s="199">
        <f>SUMIFS(Conciliação!$R:$R,Conciliação!$E:$E,$B$241,Conciliação!$D:$D,Y$190)</f>
        <v>0</v>
      </c>
      <c r="Z241" s="199">
        <f>SUMIFS(Conciliação!$R:$R,Conciliação!$E:$E,$B$241,Conciliação!$D:$D,Z$190)</f>
        <v>0</v>
      </c>
      <c r="AA241" s="199">
        <f>SUMIFS(Conciliação!$R:$R,Conciliação!$E:$E,$B$241,Conciliação!$D:$D,AA$190)</f>
        <v>0</v>
      </c>
      <c r="AB241" s="199">
        <f>SUMIFS(Conciliação!$R:$R,Conciliação!$E:$E,$B$241,Conciliação!$D:$D,AB$190)</f>
        <v>0</v>
      </c>
      <c r="AC241" s="199">
        <f>SUMIFS(Conciliação!$R:$R,Conciliação!$E:$E,$B$241,Conciliação!$D:$D,AC$190)</f>
        <v>0</v>
      </c>
      <c r="AD241" s="199">
        <f>SUMIFS(Conciliação!$R:$R,Conciliação!$E:$E,$B$241,Conciliação!$D:$D,AD$190)</f>
        <v>0</v>
      </c>
      <c r="AE241" s="199">
        <f>SUMIFS(Conciliação!$R:$R,Conciliação!$E:$E,$B$241,Conciliação!$D:$D,AE$190)</f>
        <v>0</v>
      </c>
      <c r="AF241" s="199">
        <f>SUMIFS(Conciliação!$R:$R,Conciliação!$E:$E,$B$241,Conciliação!$D:$D,AF$190)</f>
        <v>0</v>
      </c>
    </row>
    <row r="242" spans="2:32" x14ac:dyDescent="0.3">
      <c r="B242" s="216">
        <f>'PLANO DE CONTAS-D'!C175</f>
        <v>242</v>
      </c>
      <c r="C242" s="346" t="str">
        <f>'PLANO DE CONTAS-D'!D175</f>
        <v>Provisão para Décimo Terceiros</v>
      </c>
      <c r="D242" s="328"/>
      <c r="E242" s="328"/>
      <c r="F242" s="328"/>
      <c r="G242" s="328"/>
      <c r="H242" s="328"/>
      <c r="I242" s="328"/>
      <c r="K242" s="324">
        <f t="shared" si="48"/>
        <v>0</v>
      </c>
      <c r="L242" s="885"/>
      <c r="M242" s="325"/>
      <c r="O242" s="326">
        <f t="shared" si="49"/>
        <v>0</v>
      </c>
      <c r="P242" s="327" t="str">
        <f t="shared" si="50"/>
        <v/>
      </c>
      <c r="Q242" s="233" t="str">
        <f t="shared" si="51"/>
        <v>Finalizado</v>
      </c>
      <c r="S242" s="330"/>
      <c r="U242" s="199">
        <f>SUMIFS(Conciliação!$R:$R,Conciliação!$E:$E,$B$242,Conciliação!$D:$D,U$190)</f>
        <v>0</v>
      </c>
      <c r="V242" s="199">
        <f>SUMIFS(Conciliação!$R:$R,Conciliação!$E:$E,$B$242,Conciliação!$D:$D,V$190)</f>
        <v>0</v>
      </c>
      <c r="W242" s="199">
        <f>SUMIFS(Conciliação!$R:$R,Conciliação!$E:$E,$B$242,Conciliação!$D:$D,W$190)</f>
        <v>0</v>
      </c>
      <c r="X242" s="199">
        <f>SUMIFS(Conciliação!$R:$R,Conciliação!$E:$E,$B$242,Conciliação!$D:$D,X$190)</f>
        <v>0</v>
      </c>
      <c r="Y242" s="199">
        <f>SUMIFS(Conciliação!$R:$R,Conciliação!$E:$E,$B$242,Conciliação!$D:$D,Y$190)</f>
        <v>0</v>
      </c>
      <c r="Z242" s="199">
        <f>SUMIFS(Conciliação!$R:$R,Conciliação!$E:$E,$B$242,Conciliação!$D:$D,Z$190)</f>
        <v>0</v>
      </c>
      <c r="AA242" s="199">
        <f>SUMIFS(Conciliação!$R:$R,Conciliação!$E:$E,$B$242,Conciliação!$D:$D,AA$190)</f>
        <v>0</v>
      </c>
      <c r="AB242" s="199">
        <f>SUMIFS(Conciliação!$R:$R,Conciliação!$E:$E,$B$242,Conciliação!$D:$D,AB$190)</f>
        <v>0</v>
      </c>
      <c r="AC242" s="199">
        <f>SUMIFS(Conciliação!$R:$R,Conciliação!$E:$E,$B$242,Conciliação!$D:$D,AC$190)</f>
        <v>0</v>
      </c>
      <c r="AD242" s="199">
        <f>SUMIFS(Conciliação!$R:$R,Conciliação!$E:$E,$B$242,Conciliação!$D:$D,AD$190)</f>
        <v>0</v>
      </c>
      <c r="AE242" s="199">
        <f>SUMIFS(Conciliação!$R:$R,Conciliação!$E:$E,$B$242,Conciliação!$D:$D,AE$190)</f>
        <v>0</v>
      </c>
      <c r="AF242" s="199">
        <f>SUMIFS(Conciliação!$R:$R,Conciliação!$E:$E,$B$242,Conciliação!$D:$D,AF$190)</f>
        <v>0</v>
      </c>
    </row>
    <row r="243" spans="2:32" x14ac:dyDescent="0.3">
      <c r="B243" s="216">
        <f>'PLANO DE CONTAS-D'!C176</f>
        <v>243</v>
      </c>
      <c r="C243" s="346" t="str">
        <f>'PLANO DE CONTAS-D'!D176</f>
        <v>Provisão para Férias</v>
      </c>
      <c r="D243" s="328"/>
      <c r="E243" s="328"/>
      <c r="F243" s="328"/>
      <c r="G243" s="328"/>
      <c r="H243" s="328"/>
      <c r="I243" s="328"/>
      <c r="K243" s="324">
        <f t="shared" si="48"/>
        <v>0</v>
      </c>
      <c r="L243" s="885"/>
      <c r="M243" s="325"/>
      <c r="O243" s="326">
        <f t="shared" si="49"/>
        <v>0</v>
      </c>
      <c r="P243" s="327" t="str">
        <f t="shared" si="50"/>
        <v/>
      </c>
      <c r="Q243" s="233" t="str">
        <f t="shared" si="51"/>
        <v>Finalizado</v>
      </c>
      <c r="S243" s="330"/>
      <c r="U243" s="199">
        <f>SUMIFS(Conciliação!$R:$R,Conciliação!$E:$E,$B$243,Conciliação!$D:$D,U$190)</f>
        <v>0</v>
      </c>
      <c r="V243" s="199">
        <f>SUMIFS(Conciliação!$R:$R,Conciliação!$E:$E,$B$243,Conciliação!$D:$D,V$190)</f>
        <v>0</v>
      </c>
      <c r="W243" s="199">
        <f>SUMIFS(Conciliação!$R:$R,Conciliação!$E:$E,$B$243,Conciliação!$D:$D,W$190)</f>
        <v>0</v>
      </c>
      <c r="X243" s="199">
        <f>SUMIFS(Conciliação!$R:$R,Conciliação!$E:$E,$B$243,Conciliação!$D:$D,X$190)</f>
        <v>0</v>
      </c>
      <c r="Y243" s="199">
        <f>SUMIFS(Conciliação!$R:$R,Conciliação!$E:$E,$B$243,Conciliação!$D:$D,Y$190)</f>
        <v>0</v>
      </c>
      <c r="Z243" s="199">
        <f>SUMIFS(Conciliação!$R:$R,Conciliação!$E:$E,$B$243,Conciliação!$D:$D,Z$190)</f>
        <v>0</v>
      </c>
      <c r="AA243" s="199">
        <f>SUMIFS(Conciliação!$R:$R,Conciliação!$E:$E,$B$243,Conciliação!$D:$D,AA$190)</f>
        <v>0</v>
      </c>
      <c r="AB243" s="199">
        <f>SUMIFS(Conciliação!$R:$R,Conciliação!$E:$E,$B$243,Conciliação!$D:$D,AB$190)</f>
        <v>0</v>
      </c>
      <c r="AC243" s="199">
        <f>SUMIFS(Conciliação!$R:$R,Conciliação!$E:$E,$B$243,Conciliação!$D:$D,AC$190)</f>
        <v>0</v>
      </c>
      <c r="AD243" s="199">
        <f>SUMIFS(Conciliação!$R:$R,Conciliação!$E:$E,$B$243,Conciliação!$D:$D,AD$190)</f>
        <v>0</v>
      </c>
      <c r="AE243" s="199">
        <f>SUMIFS(Conciliação!$R:$R,Conciliação!$E:$E,$B$243,Conciliação!$D:$D,AE$190)</f>
        <v>0</v>
      </c>
      <c r="AF243" s="199">
        <f>SUMIFS(Conciliação!$R:$R,Conciliação!$E:$E,$B$243,Conciliação!$D:$D,AF$190)</f>
        <v>0</v>
      </c>
    </row>
    <row r="244" spans="2:32" x14ac:dyDescent="0.3">
      <c r="B244" s="216">
        <f>'PLANO DE CONTAS-D'!C177</f>
        <v>244</v>
      </c>
      <c r="C244" s="346" t="str">
        <f>'PLANO DE CONTAS-D'!D177</f>
        <v>Provisionamento Demissional</v>
      </c>
      <c r="D244" s="328"/>
      <c r="E244" s="328"/>
      <c r="F244" s="328"/>
      <c r="G244" s="328"/>
      <c r="H244" s="328"/>
      <c r="I244" s="328"/>
      <c r="K244" s="324">
        <f t="shared" si="48"/>
        <v>0</v>
      </c>
      <c r="L244" s="885"/>
      <c r="M244" s="325"/>
      <c r="O244" s="326">
        <f t="shared" si="49"/>
        <v>0</v>
      </c>
      <c r="P244" s="327" t="str">
        <f t="shared" si="50"/>
        <v/>
      </c>
      <c r="Q244" s="233" t="str">
        <f t="shared" si="51"/>
        <v>Finalizado</v>
      </c>
      <c r="S244" s="330"/>
      <c r="U244" s="199">
        <f>SUMIFS(Conciliação!$R:$R,Conciliação!$E:$E,$B$244,Conciliação!$D:$D,U$190)</f>
        <v>0</v>
      </c>
      <c r="V244" s="199">
        <f>SUMIFS(Conciliação!$R:$R,Conciliação!$E:$E,$B$244,Conciliação!$D:$D,V$190)</f>
        <v>0</v>
      </c>
      <c r="W244" s="199">
        <f>SUMIFS(Conciliação!$R:$R,Conciliação!$E:$E,$B$244,Conciliação!$D:$D,W$190)</f>
        <v>0</v>
      </c>
      <c r="X244" s="199">
        <f>SUMIFS(Conciliação!$R:$R,Conciliação!$E:$E,$B$244,Conciliação!$D:$D,X$190)</f>
        <v>0</v>
      </c>
      <c r="Y244" s="199">
        <f>SUMIFS(Conciliação!$R:$R,Conciliação!$E:$E,$B$244,Conciliação!$D:$D,Y$190)</f>
        <v>0</v>
      </c>
      <c r="Z244" s="199">
        <f>SUMIFS(Conciliação!$R:$R,Conciliação!$E:$E,$B$244,Conciliação!$D:$D,Z$190)</f>
        <v>0</v>
      </c>
      <c r="AA244" s="199">
        <f>SUMIFS(Conciliação!$R:$R,Conciliação!$E:$E,$B$244,Conciliação!$D:$D,AA$190)</f>
        <v>0</v>
      </c>
      <c r="AB244" s="199">
        <f>SUMIFS(Conciliação!$R:$R,Conciliação!$E:$E,$B$244,Conciliação!$D:$D,AB$190)</f>
        <v>0</v>
      </c>
      <c r="AC244" s="199">
        <f>SUMIFS(Conciliação!$R:$R,Conciliação!$E:$E,$B$244,Conciliação!$D:$D,AC$190)</f>
        <v>0</v>
      </c>
      <c r="AD244" s="199">
        <f>SUMIFS(Conciliação!$R:$R,Conciliação!$E:$E,$B$244,Conciliação!$D:$D,AD$190)</f>
        <v>0</v>
      </c>
      <c r="AE244" s="199">
        <f>SUMIFS(Conciliação!$R:$R,Conciliação!$E:$E,$B$244,Conciliação!$D:$D,AE$190)</f>
        <v>0</v>
      </c>
      <c r="AF244" s="199">
        <f>SUMIFS(Conciliação!$R:$R,Conciliação!$E:$E,$B$244,Conciliação!$D:$D,AF$190)</f>
        <v>0</v>
      </c>
    </row>
    <row r="246" spans="2:32" ht="15.6" x14ac:dyDescent="0.3">
      <c r="C246" s="1339" t="str">
        <f>'PLANO DE CONTAS-D'!D184</f>
        <v>Despesas Fixas</v>
      </c>
      <c r="D246" s="1339"/>
      <c r="E246" s="1339"/>
      <c r="F246" s="1339"/>
      <c r="G246" s="1339"/>
      <c r="H246" s="1339"/>
      <c r="I246" s="1339"/>
      <c r="K246" s="242">
        <f>SUM(K247:K273)</f>
        <v>0</v>
      </c>
      <c r="L246" s="242">
        <f>SUM(L247:L273)</f>
        <v>0</v>
      </c>
      <c r="M246" s="242">
        <f>SUM(M247:M273)</f>
        <v>0</v>
      </c>
      <c r="O246" s="247" t="s">
        <v>642</v>
      </c>
      <c r="P246" s="237"/>
      <c r="Q246" s="238">
        <f>M246-K246-L246</f>
        <v>0</v>
      </c>
      <c r="R246" s="230"/>
      <c r="S246" s="250" t="s">
        <v>671</v>
      </c>
      <c r="U246" s="222">
        <f>SUM(U247:U273)</f>
        <v>0</v>
      </c>
      <c r="V246" s="222">
        <f t="shared" ref="V246:AF246" si="52">SUM(V247:V273)</f>
        <v>0</v>
      </c>
      <c r="W246" s="222">
        <f t="shared" si="52"/>
        <v>0</v>
      </c>
      <c r="X246" s="222">
        <f t="shared" si="52"/>
        <v>0</v>
      </c>
      <c r="Y246" s="222">
        <f t="shared" si="52"/>
        <v>0</v>
      </c>
      <c r="Z246" s="222">
        <f t="shared" si="52"/>
        <v>0</v>
      </c>
      <c r="AA246" s="222">
        <f t="shared" si="52"/>
        <v>0</v>
      </c>
      <c r="AB246" s="222">
        <f t="shared" si="52"/>
        <v>0</v>
      </c>
      <c r="AC246" s="222">
        <f t="shared" si="52"/>
        <v>0</v>
      </c>
      <c r="AD246" s="222">
        <f t="shared" si="52"/>
        <v>0</v>
      </c>
      <c r="AE246" s="222">
        <f t="shared" si="52"/>
        <v>0</v>
      </c>
      <c r="AF246" s="222">
        <f t="shared" si="52"/>
        <v>0</v>
      </c>
    </row>
    <row r="247" spans="2:32" x14ac:dyDescent="0.3">
      <c r="B247" s="216">
        <f>'PLANO DE CONTAS-D'!C186</f>
        <v>251</v>
      </c>
      <c r="C247" s="346" t="str">
        <f>'PLANO DE CONTAS-D'!D186</f>
        <v>Agua</v>
      </c>
      <c r="D247" s="328"/>
      <c r="E247" s="328"/>
      <c r="F247" s="328"/>
      <c r="G247" s="328"/>
      <c r="H247" s="328"/>
      <c r="I247" s="328"/>
      <c r="K247" s="324">
        <f>SUM(U247:AF247)</f>
        <v>0</v>
      </c>
      <c r="L247" s="885"/>
      <c r="M247" s="325"/>
      <c r="O247" s="326">
        <f>M247-K247-L247</f>
        <v>0</v>
      </c>
      <c r="P247" s="327" t="str">
        <f>IF(M247="","",O247/M247)</f>
        <v/>
      </c>
      <c r="Q247" s="233" t="str">
        <f>IF(O247&gt;0,"Disponível",IF(O247=0,"Finalizado",IF(O247&lt;0,"Remanejar","")))</f>
        <v>Finalizado</v>
      </c>
      <c r="S247" s="330"/>
      <c r="U247" s="199">
        <f>SUMIFS(Conciliação!$R:$R,Conciliação!$E:$E,$B$247,Conciliação!$D:$D,U$190)</f>
        <v>0</v>
      </c>
      <c r="V247" s="199">
        <f>SUMIFS(Conciliação!$R:$R,Conciliação!$E:$E,$B$247,Conciliação!$D:$D,V$190)</f>
        <v>0</v>
      </c>
      <c r="W247" s="199">
        <f>SUMIFS(Conciliação!$R:$R,Conciliação!$E:$E,$B$247,Conciliação!$D:$D,W$190)</f>
        <v>0</v>
      </c>
      <c r="X247" s="199">
        <f>SUMIFS(Conciliação!$R:$R,Conciliação!$E:$E,$B$247,Conciliação!$D:$D,X$190)</f>
        <v>0</v>
      </c>
      <c r="Y247" s="199">
        <f>SUMIFS(Conciliação!$R:$R,Conciliação!$E:$E,$B$247,Conciliação!$D:$D,Y$190)</f>
        <v>0</v>
      </c>
      <c r="Z247" s="199">
        <f>SUMIFS(Conciliação!$R:$R,Conciliação!$E:$E,$B$247,Conciliação!$D:$D,Z$190)</f>
        <v>0</v>
      </c>
      <c r="AA247" s="199">
        <f>SUMIFS(Conciliação!$R:$R,Conciliação!$E:$E,$B$247,Conciliação!$D:$D,AA$190)</f>
        <v>0</v>
      </c>
      <c r="AB247" s="199">
        <f>SUMIFS(Conciliação!$R:$R,Conciliação!$E:$E,$B$247,Conciliação!$D:$D,AB$190)</f>
        <v>0</v>
      </c>
      <c r="AC247" s="199">
        <f>SUMIFS(Conciliação!$R:$R,Conciliação!$E:$E,$B$247,Conciliação!$D:$D,AC$190)</f>
        <v>0</v>
      </c>
      <c r="AD247" s="199">
        <f>SUMIFS(Conciliação!$R:$R,Conciliação!$E:$E,$B$247,Conciliação!$D:$D,AD$190)</f>
        <v>0</v>
      </c>
      <c r="AE247" s="199">
        <f>SUMIFS(Conciliação!$R:$R,Conciliação!$E:$E,$B$247,Conciliação!$D:$D,AE$190)</f>
        <v>0</v>
      </c>
      <c r="AF247" s="199">
        <f>SUMIFS(Conciliação!$R:$R,Conciliação!$E:$E,$B$247,Conciliação!$D:$D,AF$190)</f>
        <v>0</v>
      </c>
    </row>
    <row r="248" spans="2:32" x14ac:dyDescent="0.3">
      <c r="B248" s="216">
        <f>'PLANO DE CONTAS-D'!C187</f>
        <v>252</v>
      </c>
      <c r="C248" s="346" t="str">
        <f>'PLANO DE CONTAS-D'!D187</f>
        <v>Luz</v>
      </c>
      <c r="D248" s="328"/>
      <c r="E248" s="328"/>
      <c r="F248" s="328"/>
      <c r="G248" s="328"/>
      <c r="H248" s="328"/>
      <c r="I248" s="328"/>
      <c r="K248" s="324">
        <f t="shared" ref="K248:K273" si="53">SUM(U248:AF248)</f>
        <v>0</v>
      </c>
      <c r="L248" s="885"/>
      <c r="M248" s="325"/>
      <c r="O248" s="326">
        <f t="shared" ref="O248:O273" si="54">M248-K248-L248</f>
        <v>0</v>
      </c>
      <c r="P248" s="327" t="str">
        <f t="shared" ref="P248:P271" si="55">IF(M248="","",O248/M248)</f>
        <v/>
      </c>
      <c r="Q248" s="233" t="str">
        <f t="shared" ref="Q248:Q271" si="56">IF(O248&gt;0,"Disponível",IF(O248=0,"Finalizado",IF(O248&lt;0,"Remanejar","")))</f>
        <v>Finalizado</v>
      </c>
      <c r="S248" s="330"/>
      <c r="U248" s="199">
        <f>SUMIFS(Conciliação!$R:$R,Conciliação!$E:$E,$B$248,Conciliação!$D:$D,U$190)</f>
        <v>0</v>
      </c>
      <c r="V248" s="199">
        <f>SUMIFS(Conciliação!$R:$R,Conciliação!$E:$E,$B$248,Conciliação!$D:$D,V$190)</f>
        <v>0</v>
      </c>
      <c r="W248" s="199">
        <f>SUMIFS(Conciliação!$R:$R,Conciliação!$E:$E,$B$248,Conciliação!$D:$D,W$190)</f>
        <v>0</v>
      </c>
      <c r="X248" s="199">
        <f>SUMIFS(Conciliação!$R:$R,Conciliação!$E:$E,$B$248,Conciliação!$D:$D,X$190)</f>
        <v>0</v>
      </c>
      <c r="Y248" s="199">
        <f>SUMIFS(Conciliação!$R:$R,Conciliação!$E:$E,$B$248,Conciliação!$D:$D,Y$190)</f>
        <v>0</v>
      </c>
      <c r="Z248" s="199">
        <f>SUMIFS(Conciliação!$R:$R,Conciliação!$E:$E,$B$248,Conciliação!$D:$D,Z$190)</f>
        <v>0</v>
      </c>
      <c r="AA248" s="199">
        <f>SUMIFS(Conciliação!$R:$R,Conciliação!$E:$E,$B$248,Conciliação!$D:$D,AA$190)</f>
        <v>0</v>
      </c>
      <c r="AB248" s="199">
        <f>SUMIFS(Conciliação!$R:$R,Conciliação!$E:$E,$B$248,Conciliação!$D:$D,AB$190)</f>
        <v>0</v>
      </c>
      <c r="AC248" s="199">
        <f>SUMIFS(Conciliação!$R:$R,Conciliação!$E:$E,$B$248,Conciliação!$D:$D,AC$190)</f>
        <v>0</v>
      </c>
      <c r="AD248" s="199">
        <f>SUMIFS(Conciliação!$R:$R,Conciliação!$E:$E,$B$248,Conciliação!$D:$D,AD$190)</f>
        <v>0</v>
      </c>
      <c r="AE248" s="199">
        <f>SUMIFS(Conciliação!$R:$R,Conciliação!$E:$E,$B$248,Conciliação!$D:$D,AE$190)</f>
        <v>0</v>
      </c>
      <c r="AF248" s="199">
        <f>SUMIFS(Conciliação!$R:$R,Conciliação!$E:$E,$B$248,Conciliação!$D:$D,AF$190)</f>
        <v>0</v>
      </c>
    </row>
    <row r="249" spans="2:32" x14ac:dyDescent="0.3">
      <c r="B249" s="216">
        <f>'PLANO DE CONTAS-D'!C188</f>
        <v>253</v>
      </c>
      <c r="C249" s="346" t="str">
        <f>'PLANO DE CONTAS-D'!D188</f>
        <v>Aluguel</v>
      </c>
      <c r="D249" s="328"/>
      <c r="E249" s="328"/>
      <c r="F249" s="328"/>
      <c r="G249" s="328"/>
      <c r="H249" s="328"/>
      <c r="I249" s="328"/>
      <c r="K249" s="324">
        <f t="shared" si="53"/>
        <v>0</v>
      </c>
      <c r="L249" s="885"/>
      <c r="M249" s="325"/>
      <c r="O249" s="326">
        <f t="shared" si="54"/>
        <v>0</v>
      </c>
      <c r="P249" s="327" t="str">
        <f t="shared" si="55"/>
        <v/>
      </c>
      <c r="Q249" s="233" t="str">
        <f t="shared" si="56"/>
        <v>Finalizado</v>
      </c>
      <c r="S249" s="330"/>
      <c r="U249" s="199">
        <f>SUMIFS(Conciliação!$R:$R,Conciliação!$E:$E,$B$249,Conciliação!$D:$D,U$190)</f>
        <v>0</v>
      </c>
      <c r="V249" s="199">
        <f>SUMIFS(Conciliação!$R:$R,Conciliação!$E:$E,$B$249,Conciliação!$D:$D,V$190)</f>
        <v>0</v>
      </c>
      <c r="W249" s="199">
        <f>SUMIFS(Conciliação!$R:$R,Conciliação!$E:$E,$B$249,Conciliação!$D:$D,W$190)</f>
        <v>0</v>
      </c>
      <c r="X249" s="199">
        <f>SUMIFS(Conciliação!$R:$R,Conciliação!$E:$E,$B$249,Conciliação!$D:$D,X$190)</f>
        <v>0</v>
      </c>
      <c r="Y249" s="199">
        <f>SUMIFS(Conciliação!$R:$R,Conciliação!$E:$E,$B$249,Conciliação!$D:$D,Y$190)</f>
        <v>0</v>
      </c>
      <c r="Z249" s="199">
        <f>SUMIFS(Conciliação!$R:$R,Conciliação!$E:$E,$B$249,Conciliação!$D:$D,Z$190)</f>
        <v>0</v>
      </c>
      <c r="AA249" s="199">
        <f>SUMIFS(Conciliação!$R:$R,Conciliação!$E:$E,$B$249,Conciliação!$D:$D,AA$190)</f>
        <v>0</v>
      </c>
      <c r="AB249" s="199">
        <f>SUMIFS(Conciliação!$R:$R,Conciliação!$E:$E,$B$249,Conciliação!$D:$D,AB$190)</f>
        <v>0</v>
      </c>
      <c r="AC249" s="199">
        <f>SUMIFS(Conciliação!$R:$R,Conciliação!$E:$E,$B$249,Conciliação!$D:$D,AC$190)</f>
        <v>0</v>
      </c>
      <c r="AD249" s="199">
        <f>SUMIFS(Conciliação!$R:$R,Conciliação!$E:$E,$B$249,Conciliação!$D:$D,AD$190)</f>
        <v>0</v>
      </c>
      <c r="AE249" s="199">
        <f>SUMIFS(Conciliação!$R:$R,Conciliação!$E:$E,$B$249,Conciliação!$D:$D,AE$190)</f>
        <v>0</v>
      </c>
      <c r="AF249" s="199">
        <f>SUMIFS(Conciliação!$R:$R,Conciliação!$E:$E,$B$249,Conciliação!$D:$D,AF$190)</f>
        <v>0</v>
      </c>
    </row>
    <row r="250" spans="2:32" x14ac:dyDescent="0.3">
      <c r="B250" s="216">
        <f>'PLANO DE CONTAS-D'!C189</f>
        <v>254</v>
      </c>
      <c r="C250" s="346" t="str">
        <f>'PLANO DE CONTAS-D'!D189</f>
        <v>Correos</v>
      </c>
      <c r="D250" s="328"/>
      <c r="E250" s="328"/>
      <c r="F250" s="328"/>
      <c r="G250" s="328"/>
      <c r="H250" s="328"/>
      <c r="I250" s="328"/>
      <c r="K250" s="324">
        <f t="shared" si="53"/>
        <v>0</v>
      </c>
      <c r="L250" s="885"/>
      <c r="M250" s="325"/>
      <c r="O250" s="326">
        <f t="shared" si="54"/>
        <v>0</v>
      </c>
      <c r="P250" s="327" t="str">
        <f t="shared" si="55"/>
        <v/>
      </c>
      <c r="Q250" s="233" t="str">
        <f t="shared" si="56"/>
        <v>Finalizado</v>
      </c>
      <c r="S250" s="330"/>
      <c r="U250" s="199">
        <f>SUMIFS(Conciliação!$R:$R,Conciliação!$E:$E,$B$250,Conciliação!$D:$D,U$190)</f>
        <v>0</v>
      </c>
      <c r="V250" s="199">
        <f>SUMIFS(Conciliação!$R:$R,Conciliação!$E:$E,$B$250,Conciliação!$D:$D,V$190)</f>
        <v>0</v>
      </c>
      <c r="W250" s="199">
        <f>SUMIFS(Conciliação!$R:$R,Conciliação!$E:$E,$B$250,Conciliação!$D:$D,W$190)</f>
        <v>0</v>
      </c>
      <c r="X250" s="199">
        <f>SUMIFS(Conciliação!$R:$R,Conciliação!$E:$E,$B$250,Conciliação!$D:$D,X$190)</f>
        <v>0</v>
      </c>
      <c r="Y250" s="199">
        <f>SUMIFS(Conciliação!$R:$R,Conciliação!$E:$E,$B$250,Conciliação!$D:$D,Y$190)</f>
        <v>0</v>
      </c>
      <c r="Z250" s="199">
        <f>SUMIFS(Conciliação!$R:$R,Conciliação!$E:$E,$B$250,Conciliação!$D:$D,Z$190)</f>
        <v>0</v>
      </c>
      <c r="AA250" s="199">
        <f>SUMIFS(Conciliação!$R:$R,Conciliação!$E:$E,$B$250,Conciliação!$D:$D,AA$190)</f>
        <v>0</v>
      </c>
      <c r="AB250" s="199">
        <f>SUMIFS(Conciliação!$R:$R,Conciliação!$E:$E,$B$250,Conciliação!$D:$D,AB$190)</f>
        <v>0</v>
      </c>
      <c r="AC250" s="199">
        <f>SUMIFS(Conciliação!$R:$R,Conciliação!$E:$E,$B$250,Conciliação!$D:$D,AC$190)</f>
        <v>0</v>
      </c>
      <c r="AD250" s="199">
        <f>SUMIFS(Conciliação!$R:$R,Conciliação!$E:$E,$B$250,Conciliação!$D:$D,AD$190)</f>
        <v>0</v>
      </c>
      <c r="AE250" s="199">
        <f>SUMIFS(Conciliação!$R:$R,Conciliação!$E:$E,$B$250,Conciliação!$D:$D,AE$190)</f>
        <v>0</v>
      </c>
      <c r="AF250" s="199">
        <f>SUMIFS(Conciliação!$R:$R,Conciliação!$E:$E,$B$250,Conciliação!$D:$D,AF$190)</f>
        <v>0</v>
      </c>
    </row>
    <row r="251" spans="2:32" x14ac:dyDescent="0.3">
      <c r="B251" s="216">
        <f>'PLANO DE CONTAS-D'!C190</f>
        <v>255</v>
      </c>
      <c r="C251" s="346" t="str">
        <f>'PLANO DE CONTAS-D'!D190</f>
        <v>Gpas</v>
      </c>
      <c r="D251" s="328"/>
      <c r="E251" s="328"/>
      <c r="F251" s="328"/>
      <c r="G251" s="328"/>
      <c r="H251" s="328"/>
      <c r="I251" s="328"/>
      <c r="K251" s="324">
        <f t="shared" si="53"/>
        <v>0</v>
      </c>
      <c r="L251" s="885"/>
      <c r="M251" s="325"/>
      <c r="O251" s="326">
        <f t="shared" si="54"/>
        <v>0</v>
      </c>
      <c r="P251" s="327" t="str">
        <f t="shared" si="55"/>
        <v/>
      </c>
      <c r="Q251" s="233" t="str">
        <f t="shared" si="56"/>
        <v>Finalizado</v>
      </c>
      <c r="S251" s="330"/>
      <c r="U251" s="199">
        <f>SUMIFS(Conciliação!$R:$R,Conciliação!$E:$E,$B$251,Conciliação!$D:$D,U$190)</f>
        <v>0</v>
      </c>
      <c r="V251" s="199">
        <f>SUMIFS(Conciliação!$R:$R,Conciliação!$E:$E,$B$251,Conciliação!$D:$D,V$190)</f>
        <v>0</v>
      </c>
      <c r="W251" s="199">
        <f>SUMIFS(Conciliação!$R:$R,Conciliação!$E:$E,$B$251,Conciliação!$D:$D,W$190)</f>
        <v>0</v>
      </c>
      <c r="X251" s="199">
        <f>SUMIFS(Conciliação!$R:$R,Conciliação!$E:$E,$B$251,Conciliação!$D:$D,X$190)</f>
        <v>0</v>
      </c>
      <c r="Y251" s="199">
        <f>SUMIFS(Conciliação!$R:$R,Conciliação!$E:$E,$B$251,Conciliação!$D:$D,Y$190)</f>
        <v>0</v>
      </c>
      <c r="Z251" s="199">
        <f>SUMIFS(Conciliação!$R:$R,Conciliação!$E:$E,$B$251,Conciliação!$D:$D,Z$190)</f>
        <v>0</v>
      </c>
      <c r="AA251" s="199">
        <f>SUMIFS(Conciliação!$R:$R,Conciliação!$E:$E,$B$251,Conciliação!$D:$D,AA$190)</f>
        <v>0</v>
      </c>
      <c r="AB251" s="199">
        <f>SUMIFS(Conciliação!$R:$R,Conciliação!$E:$E,$B$251,Conciliação!$D:$D,AB$190)</f>
        <v>0</v>
      </c>
      <c r="AC251" s="199">
        <f>SUMIFS(Conciliação!$R:$R,Conciliação!$E:$E,$B$251,Conciliação!$D:$D,AC$190)</f>
        <v>0</v>
      </c>
      <c r="AD251" s="199">
        <f>SUMIFS(Conciliação!$R:$R,Conciliação!$E:$E,$B$251,Conciliação!$D:$D,AD$190)</f>
        <v>0</v>
      </c>
      <c r="AE251" s="199">
        <f>SUMIFS(Conciliação!$R:$R,Conciliação!$E:$E,$B$251,Conciliação!$D:$D,AE$190)</f>
        <v>0</v>
      </c>
      <c r="AF251" s="199">
        <f>SUMIFS(Conciliação!$R:$R,Conciliação!$E:$E,$B$251,Conciliação!$D:$D,AF$190)</f>
        <v>0</v>
      </c>
    </row>
    <row r="252" spans="2:32" x14ac:dyDescent="0.3">
      <c r="B252" s="216">
        <f>'PLANO DE CONTAS-D'!C191</f>
        <v>256</v>
      </c>
      <c r="C252" s="346" t="str">
        <f>'PLANO DE CONTAS-D'!D191</f>
        <v>Despesas bancárias</v>
      </c>
      <c r="D252" s="328"/>
      <c r="E252" s="328"/>
      <c r="F252" s="328"/>
      <c r="G252" s="328"/>
      <c r="H252" s="328"/>
      <c r="I252" s="328"/>
      <c r="K252" s="324">
        <f t="shared" si="53"/>
        <v>0</v>
      </c>
      <c r="L252" s="885"/>
      <c r="M252" s="325"/>
      <c r="O252" s="326">
        <f t="shared" si="54"/>
        <v>0</v>
      </c>
      <c r="P252" s="327" t="str">
        <f t="shared" si="55"/>
        <v/>
      </c>
      <c r="Q252" s="233" t="str">
        <f t="shared" si="56"/>
        <v>Finalizado</v>
      </c>
      <c r="S252" s="330"/>
      <c r="U252" s="199">
        <f>SUMIFS(Conciliação!$R:$R,Conciliação!$E:$E,$B$252,Conciliação!$D:$D,U$190)</f>
        <v>0</v>
      </c>
      <c r="V252" s="199">
        <f>SUMIFS(Conciliação!$R:$R,Conciliação!$E:$E,$B$252,Conciliação!$D:$D,V$190)</f>
        <v>0</v>
      </c>
      <c r="W252" s="199">
        <f>SUMIFS(Conciliação!$R:$R,Conciliação!$E:$E,$B$252,Conciliação!$D:$D,W$190)</f>
        <v>0</v>
      </c>
      <c r="X252" s="199">
        <f>SUMIFS(Conciliação!$R:$R,Conciliação!$E:$E,$B$252,Conciliação!$D:$D,X$190)</f>
        <v>0</v>
      </c>
      <c r="Y252" s="199">
        <f>SUMIFS(Conciliação!$R:$R,Conciliação!$E:$E,$B$252,Conciliação!$D:$D,Y$190)</f>
        <v>0</v>
      </c>
      <c r="Z252" s="199">
        <f>SUMIFS(Conciliação!$R:$R,Conciliação!$E:$E,$B$252,Conciliação!$D:$D,Z$190)</f>
        <v>0</v>
      </c>
      <c r="AA252" s="199">
        <f>SUMIFS(Conciliação!$R:$R,Conciliação!$E:$E,$B$252,Conciliação!$D:$D,AA$190)</f>
        <v>0</v>
      </c>
      <c r="AB252" s="199">
        <f>SUMIFS(Conciliação!$R:$R,Conciliação!$E:$E,$B$252,Conciliação!$D:$D,AB$190)</f>
        <v>0</v>
      </c>
      <c r="AC252" s="199">
        <f>SUMIFS(Conciliação!$R:$R,Conciliação!$E:$E,$B$252,Conciliação!$D:$D,AC$190)</f>
        <v>0</v>
      </c>
      <c r="AD252" s="199">
        <f>SUMIFS(Conciliação!$R:$R,Conciliação!$E:$E,$B$252,Conciliação!$D:$D,AD$190)</f>
        <v>0</v>
      </c>
      <c r="AE252" s="199">
        <f>SUMIFS(Conciliação!$R:$R,Conciliação!$E:$E,$B$252,Conciliação!$D:$D,AE$190)</f>
        <v>0</v>
      </c>
      <c r="AF252" s="199">
        <f>SUMIFS(Conciliação!$R:$R,Conciliação!$E:$E,$B$252,Conciliação!$D:$D,AF$190)</f>
        <v>0</v>
      </c>
    </row>
    <row r="253" spans="2:32" x14ac:dyDescent="0.3">
      <c r="B253" s="216">
        <f>'PLANO DE CONTAS-D'!C192</f>
        <v>257</v>
      </c>
      <c r="C253" s="346" t="str">
        <f>'PLANO DE CONTAS-D'!D192</f>
        <v>Internet</v>
      </c>
      <c r="D253" s="328"/>
      <c r="E253" s="328"/>
      <c r="F253" s="328"/>
      <c r="G253" s="328"/>
      <c r="H253" s="328"/>
      <c r="I253" s="328"/>
      <c r="K253" s="324">
        <f t="shared" si="53"/>
        <v>0</v>
      </c>
      <c r="L253" s="885"/>
      <c r="M253" s="325"/>
      <c r="O253" s="326">
        <f t="shared" si="54"/>
        <v>0</v>
      </c>
      <c r="P253" s="327" t="str">
        <f t="shared" si="55"/>
        <v/>
      </c>
      <c r="Q253" s="233" t="str">
        <f t="shared" si="56"/>
        <v>Finalizado</v>
      </c>
      <c r="S253" s="330"/>
      <c r="U253" s="199">
        <f>SUMIFS(Conciliação!$R:$R,Conciliação!$E:$E,$B$253,Conciliação!$D:$D,U$190)</f>
        <v>0</v>
      </c>
      <c r="V253" s="199">
        <f>SUMIFS(Conciliação!$R:$R,Conciliação!$E:$E,$B$253,Conciliação!$D:$D,V$190)</f>
        <v>0</v>
      </c>
      <c r="W253" s="199">
        <f>SUMIFS(Conciliação!$R:$R,Conciliação!$E:$E,$B$253,Conciliação!$D:$D,W$190)</f>
        <v>0</v>
      </c>
      <c r="X253" s="199">
        <f>SUMIFS(Conciliação!$R:$R,Conciliação!$E:$E,$B$253,Conciliação!$D:$D,X$190)</f>
        <v>0</v>
      </c>
      <c r="Y253" s="199">
        <f>SUMIFS(Conciliação!$R:$R,Conciliação!$E:$E,$B$253,Conciliação!$D:$D,Y$190)</f>
        <v>0</v>
      </c>
      <c r="Z253" s="199">
        <f>SUMIFS(Conciliação!$R:$R,Conciliação!$E:$E,$B$253,Conciliação!$D:$D,Z$190)</f>
        <v>0</v>
      </c>
      <c r="AA253" s="199">
        <f>SUMIFS(Conciliação!$R:$R,Conciliação!$E:$E,$B$253,Conciliação!$D:$D,AA$190)</f>
        <v>0</v>
      </c>
      <c r="AB253" s="199">
        <f>SUMIFS(Conciliação!$R:$R,Conciliação!$E:$E,$B$253,Conciliação!$D:$D,AB$190)</f>
        <v>0</v>
      </c>
      <c r="AC253" s="199">
        <f>SUMIFS(Conciliação!$R:$R,Conciliação!$E:$E,$B$253,Conciliação!$D:$D,AC$190)</f>
        <v>0</v>
      </c>
      <c r="AD253" s="199">
        <f>SUMIFS(Conciliação!$R:$R,Conciliação!$E:$E,$B$253,Conciliação!$D:$D,AD$190)</f>
        <v>0</v>
      </c>
      <c r="AE253" s="199">
        <f>SUMIFS(Conciliação!$R:$R,Conciliação!$E:$E,$B$253,Conciliação!$D:$D,AE$190)</f>
        <v>0</v>
      </c>
      <c r="AF253" s="199">
        <f>SUMIFS(Conciliação!$R:$R,Conciliação!$E:$E,$B$253,Conciliação!$D:$D,AF$190)</f>
        <v>0</v>
      </c>
    </row>
    <row r="254" spans="2:32" x14ac:dyDescent="0.3">
      <c r="B254" s="216">
        <f>'PLANO DE CONTAS-D'!C193</f>
        <v>258</v>
      </c>
      <c r="C254" s="346" t="str">
        <f>'PLANO DE CONTAS-D'!D193</f>
        <v>Telefonia</v>
      </c>
      <c r="D254" s="328"/>
      <c r="E254" s="328"/>
      <c r="F254" s="328"/>
      <c r="G254" s="328"/>
      <c r="H254" s="328"/>
      <c r="I254" s="328"/>
      <c r="K254" s="324">
        <f t="shared" si="53"/>
        <v>0</v>
      </c>
      <c r="L254" s="885"/>
      <c r="M254" s="325"/>
      <c r="O254" s="326">
        <f t="shared" si="54"/>
        <v>0</v>
      </c>
      <c r="P254" s="327" t="str">
        <f t="shared" si="55"/>
        <v/>
      </c>
      <c r="Q254" s="233" t="str">
        <f t="shared" si="56"/>
        <v>Finalizado</v>
      </c>
      <c r="S254" s="330"/>
      <c r="U254" s="199">
        <f>SUMIFS(Conciliação!$R:$R,Conciliação!$E:$E,$B$254,Conciliação!$D:$D,U$190)</f>
        <v>0</v>
      </c>
      <c r="V254" s="199">
        <f>SUMIFS(Conciliação!$R:$R,Conciliação!$E:$E,$B$254,Conciliação!$D:$D,V$190)</f>
        <v>0</v>
      </c>
      <c r="W254" s="199">
        <f>SUMIFS(Conciliação!$R:$R,Conciliação!$E:$E,$B$254,Conciliação!$D:$D,W$190)</f>
        <v>0</v>
      </c>
      <c r="X254" s="199">
        <f>SUMIFS(Conciliação!$R:$R,Conciliação!$E:$E,$B$254,Conciliação!$D:$D,X$190)</f>
        <v>0</v>
      </c>
      <c r="Y254" s="199">
        <f>SUMIFS(Conciliação!$R:$R,Conciliação!$E:$E,$B$254,Conciliação!$D:$D,Y$190)</f>
        <v>0</v>
      </c>
      <c r="Z254" s="199">
        <f>SUMIFS(Conciliação!$R:$R,Conciliação!$E:$E,$B$254,Conciliação!$D:$D,Z$190)</f>
        <v>0</v>
      </c>
      <c r="AA254" s="199">
        <f>SUMIFS(Conciliação!$R:$R,Conciliação!$E:$E,$B$254,Conciliação!$D:$D,AA$190)</f>
        <v>0</v>
      </c>
      <c r="AB254" s="199">
        <f>SUMIFS(Conciliação!$R:$R,Conciliação!$E:$E,$B$254,Conciliação!$D:$D,AB$190)</f>
        <v>0</v>
      </c>
      <c r="AC254" s="199">
        <f>SUMIFS(Conciliação!$R:$R,Conciliação!$E:$E,$B$254,Conciliação!$D:$D,AC$190)</f>
        <v>0</v>
      </c>
      <c r="AD254" s="199">
        <f>SUMIFS(Conciliação!$R:$R,Conciliação!$E:$E,$B$254,Conciliação!$D:$D,AD$190)</f>
        <v>0</v>
      </c>
      <c r="AE254" s="199">
        <f>SUMIFS(Conciliação!$R:$R,Conciliação!$E:$E,$B$254,Conciliação!$D:$D,AE$190)</f>
        <v>0</v>
      </c>
      <c r="AF254" s="199">
        <f>SUMIFS(Conciliação!$R:$R,Conciliação!$E:$E,$B$254,Conciliação!$D:$D,AF$190)</f>
        <v>0</v>
      </c>
    </row>
    <row r="255" spans="2:32" x14ac:dyDescent="0.3">
      <c r="B255" s="216">
        <f>'PLANO DE CONTAS-D'!C194</f>
        <v>259</v>
      </c>
      <c r="C255" s="346" t="str">
        <f>'PLANO DE CONTAS-D'!D194</f>
        <v>Fretes</v>
      </c>
      <c r="D255" s="328"/>
      <c r="E255" s="328"/>
      <c r="F255" s="328"/>
      <c r="G255" s="328"/>
      <c r="H255" s="328"/>
      <c r="I255" s="328"/>
      <c r="K255" s="324">
        <f t="shared" si="53"/>
        <v>0</v>
      </c>
      <c r="L255" s="885"/>
      <c r="M255" s="325"/>
      <c r="O255" s="326">
        <f t="shared" si="54"/>
        <v>0</v>
      </c>
      <c r="P255" s="327" t="str">
        <f t="shared" si="55"/>
        <v/>
      </c>
      <c r="Q255" s="233" t="str">
        <f t="shared" si="56"/>
        <v>Finalizado</v>
      </c>
      <c r="S255" s="330"/>
      <c r="U255" s="199">
        <f>SUMIFS(Conciliação!$R:$R,Conciliação!$E:$E,$B$255,Conciliação!$D:$D,U$190)</f>
        <v>0</v>
      </c>
      <c r="V255" s="199">
        <f>SUMIFS(Conciliação!$R:$R,Conciliação!$E:$E,$B$255,Conciliação!$D:$D,V$190)</f>
        <v>0</v>
      </c>
      <c r="W255" s="199">
        <f>SUMIFS(Conciliação!$R:$R,Conciliação!$E:$E,$B$255,Conciliação!$D:$D,W$190)</f>
        <v>0</v>
      </c>
      <c r="X255" s="199">
        <f>SUMIFS(Conciliação!$R:$R,Conciliação!$E:$E,$B$255,Conciliação!$D:$D,X$190)</f>
        <v>0</v>
      </c>
      <c r="Y255" s="199">
        <f>SUMIFS(Conciliação!$R:$R,Conciliação!$E:$E,$B$255,Conciliação!$D:$D,Y$190)</f>
        <v>0</v>
      </c>
      <c r="Z255" s="199">
        <f>SUMIFS(Conciliação!$R:$R,Conciliação!$E:$E,$B$255,Conciliação!$D:$D,Z$190)</f>
        <v>0</v>
      </c>
      <c r="AA255" s="199">
        <f>SUMIFS(Conciliação!$R:$R,Conciliação!$E:$E,$B$255,Conciliação!$D:$D,AA$190)</f>
        <v>0</v>
      </c>
      <c r="AB255" s="199">
        <f>SUMIFS(Conciliação!$R:$R,Conciliação!$E:$E,$B$255,Conciliação!$D:$D,AB$190)</f>
        <v>0</v>
      </c>
      <c r="AC255" s="199">
        <f>SUMIFS(Conciliação!$R:$R,Conciliação!$E:$E,$B$255,Conciliação!$D:$D,AC$190)</f>
        <v>0</v>
      </c>
      <c r="AD255" s="199">
        <f>SUMIFS(Conciliação!$R:$R,Conciliação!$E:$E,$B$255,Conciliação!$D:$D,AD$190)</f>
        <v>0</v>
      </c>
      <c r="AE255" s="199">
        <f>SUMIFS(Conciliação!$R:$R,Conciliação!$E:$E,$B$255,Conciliação!$D:$D,AE$190)</f>
        <v>0</v>
      </c>
      <c r="AF255" s="199">
        <f>SUMIFS(Conciliação!$R:$R,Conciliação!$E:$E,$B$255,Conciliação!$D:$D,AF$190)</f>
        <v>0</v>
      </c>
    </row>
    <row r="256" spans="2:32" x14ac:dyDescent="0.3">
      <c r="B256" s="216">
        <f>'PLANO DE CONTAS-D'!C195</f>
        <v>260</v>
      </c>
      <c r="C256" s="346" t="str">
        <f>'PLANO DE CONTAS-D'!D195</f>
        <v>Locação de veículo</v>
      </c>
      <c r="D256" s="328"/>
      <c r="E256" s="328"/>
      <c r="F256" s="328"/>
      <c r="G256" s="328"/>
      <c r="H256" s="328"/>
      <c r="I256" s="328"/>
      <c r="K256" s="324">
        <f t="shared" si="53"/>
        <v>0</v>
      </c>
      <c r="L256" s="885"/>
      <c r="M256" s="325"/>
      <c r="O256" s="326">
        <f t="shared" si="54"/>
        <v>0</v>
      </c>
      <c r="P256" s="327" t="str">
        <f t="shared" si="55"/>
        <v/>
      </c>
      <c r="Q256" s="233" t="str">
        <f t="shared" si="56"/>
        <v>Finalizado</v>
      </c>
      <c r="S256" s="330"/>
      <c r="U256" s="199">
        <f>SUMIFS(Conciliação!$R:$R,Conciliação!$E:$E,$B$256,Conciliação!$D:$D,U$190)</f>
        <v>0</v>
      </c>
      <c r="V256" s="199">
        <f>SUMIFS(Conciliação!$R:$R,Conciliação!$E:$E,$B$256,Conciliação!$D:$D,V$190)</f>
        <v>0</v>
      </c>
      <c r="W256" s="199">
        <f>SUMIFS(Conciliação!$R:$R,Conciliação!$E:$E,$B$256,Conciliação!$D:$D,W$190)</f>
        <v>0</v>
      </c>
      <c r="X256" s="199">
        <f>SUMIFS(Conciliação!$R:$R,Conciliação!$E:$E,$B$256,Conciliação!$D:$D,X$190)</f>
        <v>0</v>
      </c>
      <c r="Y256" s="199">
        <f>SUMIFS(Conciliação!$R:$R,Conciliação!$E:$E,$B$256,Conciliação!$D:$D,Y$190)</f>
        <v>0</v>
      </c>
      <c r="Z256" s="199">
        <f>SUMIFS(Conciliação!$R:$R,Conciliação!$E:$E,$B$256,Conciliação!$D:$D,Z$190)</f>
        <v>0</v>
      </c>
      <c r="AA256" s="199">
        <f>SUMIFS(Conciliação!$R:$R,Conciliação!$E:$E,$B$256,Conciliação!$D:$D,AA$190)</f>
        <v>0</v>
      </c>
      <c r="AB256" s="199">
        <f>SUMIFS(Conciliação!$R:$R,Conciliação!$E:$E,$B$256,Conciliação!$D:$D,AB$190)</f>
        <v>0</v>
      </c>
      <c r="AC256" s="199">
        <f>SUMIFS(Conciliação!$R:$R,Conciliação!$E:$E,$B$256,Conciliação!$D:$D,AC$190)</f>
        <v>0</v>
      </c>
      <c r="AD256" s="199">
        <f>SUMIFS(Conciliação!$R:$R,Conciliação!$E:$E,$B$256,Conciliação!$D:$D,AD$190)</f>
        <v>0</v>
      </c>
      <c r="AE256" s="199">
        <f>SUMIFS(Conciliação!$R:$R,Conciliação!$E:$E,$B$256,Conciliação!$D:$D,AE$190)</f>
        <v>0</v>
      </c>
      <c r="AF256" s="199">
        <f>SUMIFS(Conciliação!$R:$R,Conciliação!$E:$E,$B$256,Conciliação!$D:$D,AF$190)</f>
        <v>0</v>
      </c>
    </row>
    <row r="257" spans="2:32" x14ac:dyDescent="0.3">
      <c r="B257" s="216">
        <f>'PLANO DE CONTAS-D'!C196</f>
        <v>261</v>
      </c>
      <c r="C257" s="346" t="str">
        <f>'PLANO DE CONTAS-D'!D196</f>
        <v>Taxi</v>
      </c>
      <c r="D257" s="328"/>
      <c r="E257" s="328"/>
      <c r="F257" s="328"/>
      <c r="G257" s="328"/>
      <c r="H257" s="328"/>
      <c r="I257" s="328"/>
      <c r="K257" s="324">
        <f t="shared" si="53"/>
        <v>0</v>
      </c>
      <c r="L257" s="885"/>
      <c r="M257" s="325"/>
      <c r="O257" s="326">
        <f t="shared" si="54"/>
        <v>0</v>
      </c>
      <c r="P257" s="327" t="str">
        <f t="shared" si="55"/>
        <v/>
      </c>
      <c r="Q257" s="233" t="str">
        <f t="shared" si="56"/>
        <v>Finalizado</v>
      </c>
      <c r="S257" s="330"/>
      <c r="U257" s="199">
        <f>SUMIFS(Conciliação!$R:$R,Conciliação!$E:$E,$B$257,Conciliação!$D:$D,U$190)</f>
        <v>0</v>
      </c>
      <c r="V257" s="199">
        <f>SUMIFS(Conciliação!$R:$R,Conciliação!$E:$E,$B$257,Conciliação!$D:$D,V$190)</f>
        <v>0</v>
      </c>
      <c r="W257" s="199">
        <f>SUMIFS(Conciliação!$R:$R,Conciliação!$E:$E,$B$257,Conciliação!$D:$D,W$190)</f>
        <v>0</v>
      </c>
      <c r="X257" s="199">
        <f>SUMIFS(Conciliação!$R:$R,Conciliação!$E:$E,$B$257,Conciliação!$D:$D,X$190)</f>
        <v>0</v>
      </c>
      <c r="Y257" s="199">
        <f>SUMIFS(Conciliação!$R:$R,Conciliação!$E:$E,$B$257,Conciliação!$D:$D,Y$190)</f>
        <v>0</v>
      </c>
      <c r="Z257" s="199">
        <f>SUMIFS(Conciliação!$R:$R,Conciliação!$E:$E,$B$257,Conciliação!$D:$D,Z$190)</f>
        <v>0</v>
      </c>
      <c r="AA257" s="199">
        <f>SUMIFS(Conciliação!$R:$R,Conciliação!$E:$E,$B$257,Conciliação!$D:$D,AA$190)</f>
        <v>0</v>
      </c>
      <c r="AB257" s="199">
        <f>SUMIFS(Conciliação!$R:$R,Conciliação!$E:$E,$B$257,Conciliação!$D:$D,AB$190)</f>
        <v>0</v>
      </c>
      <c r="AC257" s="199">
        <f>SUMIFS(Conciliação!$R:$R,Conciliação!$E:$E,$B$257,Conciliação!$D:$D,AC$190)</f>
        <v>0</v>
      </c>
      <c r="AD257" s="199">
        <f>SUMIFS(Conciliação!$R:$R,Conciliação!$E:$E,$B$257,Conciliação!$D:$D,AD$190)</f>
        <v>0</v>
      </c>
      <c r="AE257" s="199">
        <f>SUMIFS(Conciliação!$R:$R,Conciliação!$E:$E,$B$257,Conciliação!$D:$D,AE$190)</f>
        <v>0</v>
      </c>
      <c r="AF257" s="199">
        <f>SUMIFS(Conciliação!$R:$R,Conciliação!$E:$E,$B$257,Conciliação!$D:$D,AF$190)</f>
        <v>0</v>
      </c>
    </row>
    <row r="258" spans="2:32" x14ac:dyDescent="0.3">
      <c r="B258" s="216">
        <f>'PLANO DE CONTAS-D'!C197</f>
        <v>262</v>
      </c>
      <c r="C258" s="346" t="str">
        <f>'PLANO DE CONTAS-D'!D197</f>
        <v>Livros/revistas</v>
      </c>
      <c r="D258" s="328"/>
      <c r="E258" s="328"/>
      <c r="F258" s="328"/>
      <c r="G258" s="328"/>
      <c r="H258" s="328"/>
      <c r="I258" s="328"/>
      <c r="K258" s="324">
        <f t="shared" si="53"/>
        <v>0</v>
      </c>
      <c r="L258" s="885"/>
      <c r="M258" s="325"/>
      <c r="O258" s="326">
        <f t="shared" si="54"/>
        <v>0</v>
      </c>
      <c r="P258" s="327" t="str">
        <f t="shared" si="55"/>
        <v/>
      </c>
      <c r="Q258" s="233" t="str">
        <f t="shared" si="56"/>
        <v>Finalizado</v>
      </c>
      <c r="S258" s="330"/>
      <c r="U258" s="199">
        <f>SUMIFS(Conciliação!$R:$R,Conciliação!$E:$E,$B$258,Conciliação!$D:$D,U$190)</f>
        <v>0</v>
      </c>
      <c r="V258" s="199">
        <f>SUMIFS(Conciliação!$R:$R,Conciliação!$E:$E,$B$258,Conciliação!$D:$D,V$190)</f>
        <v>0</v>
      </c>
      <c r="W258" s="199">
        <f>SUMIFS(Conciliação!$R:$R,Conciliação!$E:$E,$B$258,Conciliação!$D:$D,W$190)</f>
        <v>0</v>
      </c>
      <c r="X258" s="199">
        <f>SUMIFS(Conciliação!$R:$R,Conciliação!$E:$E,$B$258,Conciliação!$D:$D,X$190)</f>
        <v>0</v>
      </c>
      <c r="Y258" s="199">
        <f>SUMIFS(Conciliação!$R:$R,Conciliação!$E:$E,$B$258,Conciliação!$D:$D,Y$190)</f>
        <v>0</v>
      </c>
      <c r="Z258" s="199">
        <f>SUMIFS(Conciliação!$R:$R,Conciliação!$E:$E,$B$258,Conciliação!$D:$D,Z$190)</f>
        <v>0</v>
      </c>
      <c r="AA258" s="199">
        <f>SUMIFS(Conciliação!$R:$R,Conciliação!$E:$E,$B$258,Conciliação!$D:$D,AA$190)</f>
        <v>0</v>
      </c>
      <c r="AB258" s="199">
        <f>SUMIFS(Conciliação!$R:$R,Conciliação!$E:$E,$B$258,Conciliação!$D:$D,AB$190)</f>
        <v>0</v>
      </c>
      <c r="AC258" s="199">
        <f>SUMIFS(Conciliação!$R:$R,Conciliação!$E:$E,$B$258,Conciliação!$D:$D,AC$190)</f>
        <v>0</v>
      </c>
      <c r="AD258" s="199">
        <f>SUMIFS(Conciliação!$R:$R,Conciliação!$E:$E,$B$258,Conciliação!$D:$D,AD$190)</f>
        <v>0</v>
      </c>
      <c r="AE258" s="199">
        <f>SUMIFS(Conciliação!$R:$R,Conciliação!$E:$E,$B$258,Conciliação!$D:$D,AE$190)</f>
        <v>0</v>
      </c>
      <c r="AF258" s="199">
        <f>SUMIFS(Conciliação!$R:$R,Conciliação!$E:$E,$B$258,Conciliação!$D:$D,AF$190)</f>
        <v>0</v>
      </c>
    </row>
    <row r="259" spans="2:32" x14ac:dyDescent="0.3">
      <c r="B259" s="216">
        <f>'PLANO DE CONTAS-D'!C198</f>
        <v>263</v>
      </c>
      <c r="C259" s="346" t="str">
        <f>'PLANO DE CONTAS-D'!D198</f>
        <v>Material de escritório/papelaria</v>
      </c>
      <c r="D259" s="328"/>
      <c r="E259" s="328"/>
      <c r="F259" s="328"/>
      <c r="G259" s="328"/>
      <c r="H259" s="328"/>
      <c r="I259" s="328"/>
      <c r="K259" s="324">
        <f t="shared" si="53"/>
        <v>0</v>
      </c>
      <c r="L259" s="885"/>
      <c r="M259" s="325"/>
      <c r="O259" s="326">
        <f t="shared" si="54"/>
        <v>0</v>
      </c>
      <c r="P259" s="327" t="str">
        <f t="shared" si="55"/>
        <v/>
      </c>
      <c r="Q259" s="233" t="str">
        <f t="shared" si="56"/>
        <v>Finalizado</v>
      </c>
      <c r="S259" s="330"/>
      <c r="U259" s="199">
        <f>SUMIFS(Conciliação!$R:$R,Conciliação!$E:$E,$B$259,Conciliação!$D:$D,U$190)</f>
        <v>0</v>
      </c>
      <c r="V259" s="199">
        <f>SUMIFS(Conciliação!$R:$R,Conciliação!$E:$E,$B$259,Conciliação!$D:$D,V$190)</f>
        <v>0</v>
      </c>
      <c r="W259" s="199">
        <f>SUMIFS(Conciliação!$R:$R,Conciliação!$E:$E,$B$259,Conciliação!$D:$D,W$190)</f>
        <v>0</v>
      </c>
      <c r="X259" s="199">
        <f>SUMIFS(Conciliação!$R:$R,Conciliação!$E:$E,$B$259,Conciliação!$D:$D,X$190)</f>
        <v>0</v>
      </c>
      <c r="Y259" s="199">
        <f>SUMIFS(Conciliação!$R:$R,Conciliação!$E:$E,$B$259,Conciliação!$D:$D,Y$190)</f>
        <v>0</v>
      </c>
      <c r="Z259" s="199">
        <f>SUMIFS(Conciliação!$R:$R,Conciliação!$E:$E,$B$259,Conciliação!$D:$D,Z$190)</f>
        <v>0</v>
      </c>
      <c r="AA259" s="199">
        <f>SUMIFS(Conciliação!$R:$R,Conciliação!$E:$E,$B$259,Conciliação!$D:$D,AA$190)</f>
        <v>0</v>
      </c>
      <c r="AB259" s="199">
        <f>SUMIFS(Conciliação!$R:$R,Conciliação!$E:$E,$B$259,Conciliação!$D:$D,AB$190)</f>
        <v>0</v>
      </c>
      <c r="AC259" s="199">
        <f>SUMIFS(Conciliação!$R:$R,Conciliação!$E:$E,$B$259,Conciliação!$D:$D,AC$190)</f>
        <v>0</v>
      </c>
      <c r="AD259" s="199">
        <f>SUMIFS(Conciliação!$R:$R,Conciliação!$E:$E,$B$259,Conciliação!$D:$D,AD$190)</f>
        <v>0</v>
      </c>
      <c r="AE259" s="199">
        <f>SUMIFS(Conciliação!$R:$R,Conciliação!$E:$E,$B$259,Conciliação!$D:$D,AE$190)</f>
        <v>0</v>
      </c>
      <c r="AF259" s="199">
        <f>SUMIFS(Conciliação!$R:$R,Conciliação!$E:$E,$B$259,Conciliação!$D:$D,AF$190)</f>
        <v>0</v>
      </c>
    </row>
    <row r="260" spans="2:32" x14ac:dyDescent="0.3">
      <c r="B260" s="216">
        <f>'PLANO DE CONTAS-D'!C199</f>
        <v>264</v>
      </c>
      <c r="C260" s="346" t="str">
        <f>'PLANO DE CONTAS-D'!D199</f>
        <v>Material de Limpeza/Cozinha/Alimentação</v>
      </c>
      <c r="D260" s="328"/>
      <c r="E260" s="328"/>
      <c r="F260" s="328"/>
      <c r="G260" s="328"/>
      <c r="H260" s="328"/>
      <c r="I260" s="328"/>
      <c r="K260" s="324">
        <f t="shared" si="53"/>
        <v>0</v>
      </c>
      <c r="L260" s="885"/>
      <c r="M260" s="325"/>
      <c r="O260" s="326">
        <f t="shared" si="54"/>
        <v>0</v>
      </c>
      <c r="P260" s="327" t="str">
        <f t="shared" si="55"/>
        <v/>
      </c>
      <c r="Q260" s="233" t="str">
        <f t="shared" si="56"/>
        <v>Finalizado</v>
      </c>
      <c r="S260" s="330"/>
      <c r="U260" s="199">
        <f>SUMIFS(Conciliação!$R:$R,Conciliação!$E:$E,$B$260,Conciliação!$D:$D,U$190)</f>
        <v>0</v>
      </c>
      <c r="V260" s="199">
        <f>SUMIFS(Conciliação!$R:$R,Conciliação!$E:$E,$B$260,Conciliação!$D:$D,V$190)</f>
        <v>0</v>
      </c>
      <c r="W260" s="199">
        <f>SUMIFS(Conciliação!$R:$R,Conciliação!$E:$E,$B$260,Conciliação!$D:$D,W$190)</f>
        <v>0</v>
      </c>
      <c r="X260" s="199">
        <f>SUMIFS(Conciliação!$R:$R,Conciliação!$E:$E,$B$260,Conciliação!$D:$D,X$190)</f>
        <v>0</v>
      </c>
      <c r="Y260" s="199">
        <f>SUMIFS(Conciliação!$R:$R,Conciliação!$E:$E,$B$260,Conciliação!$D:$D,Y$190)</f>
        <v>0</v>
      </c>
      <c r="Z260" s="199">
        <f>SUMIFS(Conciliação!$R:$R,Conciliação!$E:$E,$B$260,Conciliação!$D:$D,Z$190)</f>
        <v>0</v>
      </c>
      <c r="AA260" s="199">
        <f>SUMIFS(Conciliação!$R:$R,Conciliação!$E:$E,$B$260,Conciliação!$D:$D,AA$190)</f>
        <v>0</v>
      </c>
      <c r="AB260" s="199">
        <f>SUMIFS(Conciliação!$R:$R,Conciliação!$E:$E,$B$260,Conciliação!$D:$D,AB$190)</f>
        <v>0</v>
      </c>
      <c r="AC260" s="199">
        <f>SUMIFS(Conciliação!$R:$R,Conciliação!$E:$E,$B$260,Conciliação!$D:$D,AC$190)</f>
        <v>0</v>
      </c>
      <c r="AD260" s="199">
        <f>SUMIFS(Conciliação!$R:$R,Conciliação!$E:$E,$B$260,Conciliação!$D:$D,AD$190)</f>
        <v>0</v>
      </c>
      <c r="AE260" s="199">
        <f>SUMIFS(Conciliação!$R:$R,Conciliação!$E:$E,$B$260,Conciliação!$D:$D,AE$190)</f>
        <v>0</v>
      </c>
      <c r="AF260" s="199">
        <f>SUMIFS(Conciliação!$R:$R,Conciliação!$E:$E,$B$260,Conciliação!$D:$D,AF$190)</f>
        <v>0</v>
      </c>
    </row>
    <row r="261" spans="2:32" x14ac:dyDescent="0.3">
      <c r="B261" s="216">
        <f>'PLANO DE CONTAS-D'!C200</f>
        <v>265</v>
      </c>
      <c r="C261" s="346" t="str">
        <f>'PLANO DE CONTAS-D'!D200</f>
        <v>Manutenção estrutura física (material e serviço)</v>
      </c>
      <c r="D261" s="328"/>
      <c r="E261" s="328"/>
      <c r="F261" s="328"/>
      <c r="G261" s="328"/>
      <c r="H261" s="328"/>
      <c r="I261" s="328"/>
      <c r="K261" s="324">
        <f t="shared" si="53"/>
        <v>0</v>
      </c>
      <c r="L261" s="885"/>
      <c r="M261" s="325"/>
      <c r="O261" s="326">
        <f t="shared" si="54"/>
        <v>0</v>
      </c>
      <c r="P261" s="327" t="str">
        <f t="shared" si="55"/>
        <v/>
      </c>
      <c r="Q261" s="233" t="str">
        <f t="shared" si="56"/>
        <v>Finalizado</v>
      </c>
      <c r="S261" s="330"/>
      <c r="U261" s="199">
        <f>SUMIFS(Conciliação!$R:$R,Conciliação!$E:$E,$B$261,Conciliação!$D:$D,U$190)</f>
        <v>0</v>
      </c>
      <c r="V261" s="199">
        <f>SUMIFS(Conciliação!$R:$R,Conciliação!$E:$E,$B$261,Conciliação!$D:$D,V$190)</f>
        <v>0</v>
      </c>
      <c r="W261" s="199">
        <f>SUMIFS(Conciliação!$R:$R,Conciliação!$E:$E,$B$261,Conciliação!$D:$D,W$190)</f>
        <v>0</v>
      </c>
      <c r="X261" s="199">
        <f>SUMIFS(Conciliação!$R:$R,Conciliação!$E:$E,$B$261,Conciliação!$D:$D,X$190)</f>
        <v>0</v>
      </c>
      <c r="Y261" s="199">
        <f>SUMIFS(Conciliação!$R:$R,Conciliação!$E:$E,$B$261,Conciliação!$D:$D,Y$190)</f>
        <v>0</v>
      </c>
      <c r="Z261" s="199">
        <f>SUMIFS(Conciliação!$R:$R,Conciliação!$E:$E,$B$261,Conciliação!$D:$D,Z$190)</f>
        <v>0</v>
      </c>
      <c r="AA261" s="199">
        <f>SUMIFS(Conciliação!$R:$R,Conciliação!$E:$E,$B$261,Conciliação!$D:$D,AA$190)</f>
        <v>0</v>
      </c>
      <c r="AB261" s="199">
        <f>SUMIFS(Conciliação!$R:$R,Conciliação!$E:$E,$B$261,Conciliação!$D:$D,AB$190)</f>
        <v>0</v>
      </c>
      <c r="AC261" s="199">
        <f>SUMIFS(Conciliação!$R:$R,Conciliação!$E:$E,$B$261,Conciliação!$D:$D,AC$190)</f>
        <v>0</v>
      </c>
      <c r="AD261" s="199">
        <f>SUMIFS(Conciliação!$R:$R,Conciliação!$E:$E,$B$261,Conciliação!$D:$D,AD$190)</f>
        <v>0</v>
      </c>
      <c r="AE261" s="199">
        <f>SUMIFS(Conciliação!$R:$R,Conciliação!$E:$E,$B$261,Conciliação!$D:$D,AE$190)</f>
        <v>0</v>
      </c>
      <c r="AF261" s="199">
        <f>SUMIFS(Conciliação!$R:$R,Conciliação!$E:$E,$B$261,Conciliação!$D:$D,AF$190)</f>
        <v>0</v>
      </c>
    </row>
    <row r="262" spans="2:32" x14ac:dyDescent="0.3">
      <c r="B262" s="216">
        <f>'PLANO DE CONTAS-D'!C201</f>
        <v>266</v>
      </c>
      <c r="C262" s="346" t="str">
        <f>'PLANO DE CONTAS-D'!D201</f>
        <v>Passagens areas/Terrestres</v>
      </c>
      <c r="D262" s="328"/>
      <c r="E262" s="328"/>
      <c r="F262" s="328"/>
      <c r="G262" s="328"/>
      <c r="H262" s="328"/>
      <c r="I262" s="328"/>
      <c r="K262" s="324">
        <f t="shared" si="53"/>
        <v>0</v>
      </c>
      <c r="L262" s="885"/>
      <c r="M262" s="325"/>
      <c r="O262" s="326">
        <f t="shared" si="54"/>
        <v>0</v>
      </c>
      <c r="P262" s="327" t="str">
        <f t="shared" si="55"/>
        <v/>
      </c>
      <c r="Q262" s="233" t="str">
        <f t="shared" si="56"/>
        <v>Finalizado</v>
      </c>
      <c r="S262" s="330"/>
      <c r="U262" s="199">
        <f>SUMIFS(Conciliação!$R:$R,Conciliação!$E:$E,$B$262,Conciliação!$D:$D,U$190)</f>
        <v>0</v>
      </c>
      <c r="V262" s="199">
        <f>SUMIFS(Conciliação!$R:$R,Conciliação!$E:$E,$B$262,Conciliação!$D:$D,V$190)</f>
        <v>0</v>
      </c>
      <c r="W262" s="199">
        <f>SUMIFS(Conciliação!$R:$R,Conciliação!$E:$E,$B$262,Conciliação!$D:$D,W$190)</f>
        <v>0</v>
      </c>
      <c r="X262" s="199">
        <f>SUMIFS(Conciliação!$R:$R,Conciliação!$E:$E,$B$262,Conciliação!$D:$D,X$190)</f>
        <v>0</v>
      </c>
      <c r="Y262" s="199">
        <f>SUMIFS(Conciliação!$R:$R,Conciliação!$E:$E,$B$262,Conciliação!$D:$D,Y$190)</f>
        <v>0</v>
      </c>
      <c r="Z262" s="199">
        <f>SUMIFS(Conciliação!$R:$R,Conciliação!$E:$E,$B$262,Conciliação!$D:$D,Z$190)</f>
        <v>0</v>
      </c>
      <c r="AA262" s="199">
        <f>SUMIFS(Conciliação!$R:$R,Conciliação!$E:$E,$B$262,Conciliação!$D:$D,AA$190)</f>
        <v>0</v>
      </c>
      <c r="AB262" s="199">
        <f>SUMIFS(Conciliação!$R:$R,Conciliação!$E:$E,$B$262,Conciliação!$D:$D,AB$190)</f>
        <v>0</v>
      </c>
      <c r="AC262" s="199">
        <f>SUMIFS(Conciliação!$R:$R,Conciliação!$E:$E,$B$262,Conciliação!$D:$D,AC$190)</f>
        <v>0</v>
      </c>
      <c r="AD262" s="199">
        <f>SUMIFS(Conciliação!$R:$R,Conciliação!$E:$E,$B$262,Conciliação!$D:$D,AD$190)</f>
        <v>0</v>
      </c>
      <c r="AE262" s="199">
        <f>SUMIFS(Conciliação!$R:$R,Conciliação!$E:$E,$B$262,Conciliação!$D:$D,AE$190)</f>
        <v>0</v>
      </c>
      <c r="AF262" s="199">
        <f>SUMIFS(Conciliação!$R:$R,Conciliação!$E:$E,$B$262,Conciliação!$D:$D,AF$190)</f>
        <v>0</v>
      </c>
    </row>
    <row r="263" spans="2:32" x14ac:dyDescent="0.3">
      <c r="B263" s="216">
        <f>'PLANO DE CONTAS-D'!C202</f>
        <v>267</v>
      </c>
      <c r="C263" s="346" t="str">
        <f>'PLANO DE CONTAS-D'!D202</f>
        <v>Seguro Empresarial (Incêndio/Furto/Elétrica)</v>
      </c>
      <c r="D263" s="328"/>
      <c r="E263" s="328"/>
      <c r="F263" s="328"/>
      <c r="G263" s="328"/>
      <c r="H263" s="328"/>
      <c r="I263" s="328"/>
      <c r="K263" s="324">
        <f t="shared" si="53"/>
        <v>0</v>
      </c>
      <c r="L263" s="885"/>
      <c r="M263" s="325"/>
      <c r="O263" s="326">
        <f t="shared" si="54"/>
        <v>0</v>
      </c>
      <c r="P263" s="327" t="str">
        <f t="shared" si="55"/>
        <v/>
      </c>
      <c r="Q263" s="233" t="str">
        <f t="shared" si="56"/>
        <v>Finalizado</v>
      </c>
      <c r="S263" s="330"/>
      <c r="U263" s="199">
        <f>SUMIFS(Conciliação!$R:$R,Conciliação!$E:$E,$B$263,Conciliação!$D:$D,U$190)</f>
        <v>0</v>
      </c>
      <c r="V263" s="199">
        <f>SUMIFS(Conciliação!$R:$R,Conciliação!$E:$E,$B$263,Conciliação!$D:$D,V$190)</f>
        <v>0</v>
      </c>
      <c r="W263" s="199">
        <f>SUMIFS(Conciliação!$R:$R,Conciliação!$E:$E,$B$263,Conciliação!$D:$D,W$190)</f>
        <v>0</v>
      </c>
      <c r="X263" s="199">
        <f>SUMIFS(Conciliação!$R:$R,Conciliação!$E:$E,$B$263,Conciliação!$D:$D,X$190)</f>
        <v>0</v>
      </c>
      <c r="Y263" s="199">
        <f>SUMIFS(Conciliação!$R:$R,Conciliação!$E:$E,$B$263,Conciliação!$D:$D,Y$190)</f>
        <v>0</v>
      </c>
      <c r="Z263" s="199">
        <f>SUMIFS(Conciliação!$R:$R,Conciliação!$E:$E,$B$263,Conciliação!$D:$D,Z$190)</f>
        <v>0</v>
      </c>
      <c r="AA263" s="199">
        <f>SUMIFS(Conciliação!$R:$R,Conciliação!$E:$E,$B$263,Conciliação!$D:$D,AA$190)</f>
        <v>0</v>
      </c>
      <c r="AB263" s="199">
        <f>SUMIFS(Conciliação!$R:$R,Conciliação!$E:$E,$B$263,Conciliação!$D:$D,AB$190)</f>
        <v>0</v>
      </c>
      <c r="AC263" s="199">
        <f>SUMIFS(Conciliação!$R:$R,Conciliação!$E:$E,$B$263,Conciliação!$D:$D,AC$190)</f>
        <v>0</v>
      </c>
      <c r="AD263" s="199">
        <f>SUMIFS(Conciliação!$R:$R,Conciliação!$E:$E,$B$263,Conciliação!$D:$D,AD$190)</f>
        <v>0</v>
      </c>
      <c r="AE263" s="199">
        <f>SUMIFS(Conciliação!$R:$R,Conciliação!$E:$E,$B$263,Conciliação!$D:$D,AE$190)</f>
        <v>0</v>
      </c>
      <c r="AF263" s="199">
        <f>SUMIFS(Conciliação!$R:$R,Conciliação!$E:$E,$B$263,Conciliação!$D:$D,AF$190)</f>
        <v>0</v>
      </c>
    </row>
    <row r="264" spans="2:32" x14ac:dyDescent="0.3">
      <c r="B264" s="216">
        <f>'PLANO DE CONTAS-D'!C203</f>
        <v>268</v>
      </c>
      <c r="C264" s="346" t="str">
        <f>'PLANO DE CONTAS-D'!D203</f>
        <v>Hospedagens</v>
      </c>
      <c r="D264" s="328"/>
      <c r="E264" s="328"/>
      <c r="F264" s="328"/>
      <c r="G264" s="328"/>
      <c r="H264" s="328"/>
      <c r="I264" s="328"/>
      <c r="K264" s="324">
        <f t="shared" si="53"/>
        <v>0</v>
      </c>
      <c r="L264" s="885"/>
      <c r="M264" s="325"/>
      <c r="O264" s="326">
        <f t="shared" si="54"/>
        <v>0</v>
      </c>
      <c r="P264" s="327" t="str">
        <f t="shared" si="55"/>
        <v/>
      </c>
      <c r="Q264" s="233" t="str">
        <f t="shared" si="56"/>
        <v>Finalizado</v>
      </c>
      <c r="S264" s="330"/>
      <c r="U264" s="199">
        <f>SUMIFS(Conciliação!$R:$R,Conciliação!$E:$E,$B$264,Conciliação!$D:$D,U$190)</f>
        <v>0</v>
      </c>
      <c r="V264" s="199">
        <f>SUMIFS(Conciliação!$R:$R,Conciliação!$E:$E,$B$264,Conciliação!$D:$D,V$190)</f>
        <v>0</v>
      </c>
      <c r="W264" s="199">
        <f>SUMIFS(Conciliação!$R:$R,Conciliação!$E:$E,$B$264,Conciliação!$D:$D,W$190)</f>
        <v>0</v>
      </c>
      <c r="X264" s="199">
        <f>SUMIFS(Conciliação!$R:$R,Conciliação!$E:$E,$B$264,Conciliação!$D:$D,X$190)</f>
        <v>0</v>
      </c>
      <c r="Y264" s="199">
        <f>SUMIFS(Conciliação!$R:$R,Conciliação!$E:$E,$B$264,Conciliação!$D:$D,Y$190)</f>
        <v>0</v>
      </c>
      <c r="Z264" s="199">
        <f>SUMIFS(Conciliação!$R:$R,Conciliação!$E:$E,$B$264,Conciliação!$D:$D,Z$190)</f>
        <v>0</v>
      </c>
      <c r="AA264" s="199">
        <f>SUMIFS(Conciliação!$R:$R,Conciliação!$E:$E,$B$264,Conciliação!$D:$D,AA$190)</f>
        <v>0</v>
      </c>
      <c r="AB264" s="199">
        <f>SUMIFS(Conciliação!$R:$R,Conciliação!$E:$E,$B$264,Conciliação!$D:$D,AB$190)</f>
        <v>0</v>
      </c>
      <c r="AC264" s="199">
        <f>SUMIFS(Conciliação!$R:$R,Conciliação!$E:$E,$B$264,Conciliação!$D:$D,AC$190)</f>
        <v>0</v>
      </c>
      <c r="AD264" s="199">
        <f>SUMIFS(Conciliação!$R:$R,Conciliação!$E:$E,$B$264,Conciliação!$D:$D,AD$190)</f>
        <v>0</v>
      </c>
      <c r="AE264" s="199">
        <f>SUMIFS(Conciliação!$R:$R,Conciliação!$E:$E,$B$264,Conciliação!$D:$D,AE$190)</f>
        <v>0</v>
      </c>
      <c r="AF264" s="199">
        <f>SUMIFS(Conciliação!$R:$R,Conciliação!$E:$E,$B$264,Conciliação!$D:$D,AF$190)</f>
        <v>0</v>
      </c>
    </row>
    <row r="265" spans="2:32" x14ac:dyDescent="0.3">
      <c r="B265" s="216">
        <f>'PLANO DE CONTAS-D'!C204</f>
        <v>269</v>
      </c>
      <c r="C265" s="346">
        <f>'PLANO DE CONTAS-D'!D204</f>
        <v>0</v>
      </c>
      <c r="D265" s="328"/>
      <c r="E265" s="328"/>
      <c r="F265" s="328"/>
      <c r="G265" s="328"/>
      <c r="H265" s="328"/>
      <c r="I265" s="328"/>
      <c r="K265" s="324">
        <f t="shared" si="53"/>
        <v>0</v>
      </c>
      <c r="L265" s="885"/>
      <c r="M265" s="325"/>
      <c r="O265" s="326">
        <f t="shared" si="54"/>
        <v>0</v>
      </c>
      <c r="P265" s="327" t="str">
        <f t="shared" si="55"/>
        <v/>
      </c>
      <c r="Q265" s="233" t="str">
        <f t="shared" si="56"/>
        <v>Finalizado</v>
      </c>
      <c r="S265" s="330"/>
      <c r="U265" s="199">
        <f>SUMIFS(Conciliação!$R:$R,Conciliação!$E:$E,$B$265,Conciliação!$D:$D,U$190)</f>
        <v>0</v>
      </c>
      <c r="V265" s="199">
        <f>SUMIFS(Conciliação!$R:$R,Conciliação!$E:$E,$B$265,Conciliação!$D:$D,V$190)</f>
        <v>0</v>
      </c>
      <c r="W265" s="199">
        <f>SUMIFS(Conciliação!$R:$R,Conciliação!$E:$E,$B$265,Conciliação!$D:$D,W$190)</f>
        <v>0</v>
      </c>
      <c r="X265" s="199">
        <f>SUMIFS(Conciliação!$R:$R,Conciliação!$E:$E,$B$265,Conciliação!$D:$D,X$190)</f>
        <v>0</v>
      </c>
      <c r="Y265" s="199">
        <f>SUMIFS(Conciliação!$R:$R,Conciliação!$E:$E,$B$265,Conciliação!$D:$D,Y$190)</f>
        <v>0</v>
      </c>
      <c r="Z265" s="199">
        <f>SUMIFS(Conciliação!$R:$R,Conciliação!$E:$E,$B$265,Conciliação!$D:$D,Z$190)</f>
        <v>0</v>
      </c>
      <c r="AA265" s="199">
        <f>SUMIFS(Conciliação!$R:$R,Conciliação!$E:$E,$B$265,Conciliação!$D:$D,AA$190)</f>
        <v>0</v>
      </c>
      <c r="AB265" s="199">
        <f>SUMIFS(Conciliação!$R:$R,Conciliação!$E:$E,$B$265,Conciliação!$D:$D,AB$190)</f>
        <v>0</v>
      </c>
      <c r="AC265" s="199">
        <f>SUMIFS(Conciliação!$R:$R,Conciliação!$E:$E,$B$265,Conciliação!$D:$D,AC$190)</f>
        <v>0</v>
      </c>
      <c r="AD265" s="199">
        <f>SUMIFS(Conciliação!$R:$R,Conciliação!$E:$E,$B$265,Conciliação!$D:$D,AD$190)</f>
        <v>0</v>
      </c>
      <c r="AE265" s="199">
        <f>SUMIFS(Conciliação!$R:$R,Conciliação!$E:$E,$B$265,Conciliação!$D:$D,AE$190)</f>
        <v>0</v>
      </c>
      <c r="AF265" s="199">
        <f>SUMIFS(Conciliação!$R:$R,Conciliação!$E:$E,$B$265,Conciliação!$D:$D,AF$190)</f>
        <v>0</v>
      </c>
    </row>
    <row r="266" spans="2:32" x14ac:dyDescent="0.3">
      <c r="B266" s="216">
        <f>'PLANO DE CONTAS-D'!C205</f>
        <v>270</v>
      </c>
      <c r="C266" s="346">
        <f>'PLANO DE CONTAS-D'!D205</f>
        <v>0</v>
      </c>
      <c r="D266" s="328"/>
      <c r="E266" s="328"/>
      <c r="F266" s="328"/>
      <c r="G266" s="328"/>
      <c r="H266" s="328"/>
      <c r="I266" s="328"/>
      <c r="K266" s="324">
        <f t="shared" si="53"/>
        <v>0</v>
      </c>
      <c r="L266" s="885"/>
      <c r="M266" s="325"/>
      <c r="O266" s="326">
        <f t="shared" si="54"/>
        <v>0</v>
      </c>
      <c r="P266" s="327" t="str">
        <f t="shared" si="55"/>
        <v/>
      </c>
      <c r="Q266" s="233" t="str">
        <f t="shared" si="56"/>
        <v>Finalizado</v>
      </c>
      <c r="S266" s="330"/>
      <c r="U266" s="199">
        <f>SUMIFS(Conciliação!$R:$R,Conciliação!$E:$E,$B$266,Conciliação!$D:$D,U$190)</f>
        <v>0</v>
      </c>
      <c r="V266" s="199">
        <f>SUMIFS(Conciliação!$R:$R,Conciliação!$E:$E,$B$266,Conciliação!$D:$D,V$190)</f>
        <v>0</v>
      </c>
      <c r="W266" s="199">
        <f>SUMIFS(Conciliação!$R:$R,Conciliação!$E:$E,$B$266,Conciliação!$D:$D,W$190)</f>
        <v>0</v>
      </c>
      <c r="X266" s="199">
        <f>SUMIFS(Conciliação!$R:$R,Conciliação!$E:$E,$B$266,Conciliação!$D:$D,X$190)</f>
        <v>0</v>
      </c>
      <c r="Y266" s="199">
        <f>SUMIFS(Conciliação!$R:$R,Conciliação!$E:$E,$B$266,Conciliação!$D:$D,Y$190)</f>
        <v>0</v>
      </c>
      <c r="Z266" s="199">
        <f>SUMIFS(Conciliação!$R:$R,Conciliação!$E:$E,$B$266,Conciliação!$D:$D,Z$190)</f>
        <v>0</v>
      </c>
      <c r="AA266" s="199">
        <f>SUMIFS(Conciliação!$R:$R,Conciliação!$E:$E,$B$266,Conciliação!$D:$D,AA$190)</f>
        <v>0</v>
      </c>
      <c r="AB266" s="199">
        <f>SUMIFS(Conciliação!$R:$R,Conciliação!$E:$E,$B$266,Conciliação!$D:$D,AB$190)</f>
        <v>0</v>
      </c>
      <c r="AC266" s="199">
        <f>SUMIFS(Conciliação!$R:$R,Conciliação!$E:$E,$B$266,Conciliação!$D:$D,AC$190)</f>
        <v>0</v>
      </c>
      <c r="AD266" s="199">
        <f>SUMIFS(Conciliação!$R:$R,Conciliação!$E:$E,$B$266,Conciliação!$D:$D,AD$190)</f>
        <v>0</v>
      </c>
      <c r="AE266" s="199">
        <f>SUMIFS(Conciliação!$R:$R,Conciliação!$E:$E,$B$266,Conciliação!$D:$D,AE$190)</f>
        <v>0</v>
      </c>
      <c r="AF266" s="199">
        <f>SUMIFS(Conciliação!$R:$R,Conciliação!$E:$E,$B$266,Conciliação!$D:$D,AF$190)</f>
        <v>0</v>
      </c>
    </row>
    <row r="267" spans="2:32" x14ac:dyDescent="0.3">
      <c r="B267" s="216">
        <f>'PLANO DE CONTAS-D'!C206</f>
        <v>271</v>
      </c>
      <c r="C267" s="346">
        <f>'PLANO DE CONTAS-D'!D206</f>
        <v>0</v>
      </c>
      <c r="D267" s="328"/>
      <c r="E267" s="328"/>
      <c r="F267" s="328"/>
      <c r="G267" s="328"/>
      <c r="H267" s="328"/>
      <c r="I267" s="328"/>
      <c r="K267" s="324">
        <f t="shared" si="53"/>
        <v>0</v>
      </c>
      <c r="L267" s="885"/>
      <c r="M267" s="325"/>
      <c r="O267" s="326">
        <f t="shared" si="54"/>
        <v>0</v>
      </c>
      <c r="P267" s="327" t="str">
        <f t="shared" si="55"/>
        <v/>
      </c>
      <c r="Q267" s="233" t="str">
        <f t="shared" si="56"/>
        <v>Finalizado</v>
      </c>
      <c r="S267" s="330"/>
      <c r="U267" s="199">
        <f>SUMIFS(Conciliação!$R:$R,Conciliação!$E:$E,$B$267,Conciliação!$D:$D,U$190)</f>
        <v>0</v>
      </c>
      <c r="V267" s="199">
        <f>SUMIFS(Conciliação!$R:$R,Conciliação!$E:$E,$B$267,Conciliação!$D:$D,V$190)</f>
        <v>0</v>
      </c>
      <c r="W267" s="199">
        <f>SUMIFS(Conciliação!$R:$R,Conciliação!$E:$E,$B$267,Conciliação!$D:$D,W$190)</f>
        <v>0</v>
      </c>
      <c r="X267" s="199">
        <f>SUMIFS(Conciliação!$R:$R,Conciliação!$E:$E,$B$267,Conciliação!$D:$D,X$190)</f>
        <v>0</v>
      </c>
      <c r="Y267" s="199">
        <f>SUMIFS(Conciliação!$R:$R,Conciliação!$E:$E,$B$267,Conciliação!$D:$D,Y$190)</f>
        <v>0</v>
      </c>
      <c r="Z267" s="199">
        <f>SUMIFS(Conciliação!$R:$R,Conciliação!$E:$E,$B$267,Conciliação!$D:$D,Z$190)</f>
        <v>0</v>
      </c>
      <c r="AA267" s="199">
        <f>SUMIFS(Conciliação!$R:$R,Conciliação!$E:$E,$B$267,Conciliação!$D:$D,AA$190)</f>
        <v>0</v>
      </c>
      <c r="AB267" s="199">
        <f>SUMIFS(Conciliação!$R:$R,Conciliação!$E:$E,$B$267,Conciliação!$D:$D,AB$190)</f>
        <v>0</v>
      </c>
      <c r="AC267" s="199">
        <f>SUMIFS(Conciliação!$R:$R,Conciliação!$E:$E,$B$267,Conciliação!$D:$D,AC$190)</f>
        <v>0</v>
      </c>
      <c r="AD267" s="199">
        <f>SUMIFS(Conciliação!$R:$R,Conciliação!$E:$E,$B$267,Conciliação!$D:$D,AD$190)</f>
        <v>0</v>
      </c>
      <c r="AE267" s="199">
        <f>SUMIFS(Conciliação!$R:$R,Conciliação!$E:$E,$B$267,Conciliação!$D:$D,AE$190)</f>
        <v>0</v>
      </c>
      <c r="AF267" s="199">
        <f>SUMIFS(Conciliação!$R:$R,Conciliação!$E:$E,$B$267,Conciliação!$D:$D,AF$190)</f>
        <v>0</v>
      </c>
    </row>
    <row r="268" spans="2:32" x14ac:dyDescent="0.3">
      <c r="B268" s="216">
        <f>'PLANO DE CONTAS-D'!C207</f>
        <v>272</v>
      </c>
      <c r="C268" s="346">
        <f>'PLANO DE CONTAS-D'!D207</f>
        <v>0</v>
      </c>
      <c r="D268" s="328"/>
      <c r="E268" s="328"/>
      <c r="F268" s="328"/>
      <c r="G268" s="328"/>
      <c r="H268" s="328"/>
      <c r="I268" s="328"/>
      <c r="K268" s="324">
        <f t="shared" si="53"/>
        <v>0</v>
      </c>
      <c r="L268" s="885"/>
      <c r="M268" s="325"/>
      <c r="O268" s="326">
        <f t="shared" si="54"/>
        <v>0</v>
      </c>
      <c r="P268" s="327" t="str">
        <f t="shared" si="55"/>
        <v/>
      </c>
      <c r="Q268" s="233" t="str">
        <f t="shared" si="56"/>
        <v>Finalizado</v>
      </c>
      <c r="S268" s="330"/>
      <c r="U268" s="199">
        <f>SUMIFS(Conciliação!$R:$R,Conciliação!$E:$E,$B$268,Conciliação!$D:$D,U$190)</f>
        <v>0</v>
      </c>
      <c r="V268" s="199">
        <f>SUMIFS(Conciliação!$R:$R,Conciliação!$E:$E,$B$268,Conciliação!$D:$D,V$190)</f>
        <v>0</v>
      </c>
      <c r="W268" s="199">
        <f>SUMIFS(Conciliação!$R:$R,Conciliação!$E:$E,$B$268,Conciliação!$D:$D,W$190)</f>
        <v>0</v>
      </c>
      <c r="X268" s="199">
        <f>SUMIFS(Conciliação!$R:$R,Conciliação!$E:$E,$B$268,Conciliação!$D:$D,X$190)</f>
        <v>0</v>
      </c>
      <c r="Y268" s="199">
        <f>SUMIFS(Conciliação!$R:$R,Conciliação!$E:$E,$B$268,Conciliação!$D:$D,Y$190)</f>
        <v>0</v>
      </c>
      <c r="Z268" s="199">
        <f>SUMIFS(Conciliação!$R:$R,Conciliação!$E:$E,$B$268,Conciliação!$D:$D,Z$190)</f>
        <v>0</v>
      </c>
      <c r="AA268" s="199">
        <f>SUMIFS(Conciliação!$R:$R,Conciliação!$E:$E,$B$268,Conciliação!$D:$D,AA$190)</f>
        <v>0</v>
      </c>
      <c r="AB268" s="199">
        <f>SUMIFS(Conciliação!$R:$R,Conciliação!$E:$E,$B$268,Conciliação!$D:$D,AB$190)</f>
        <v>0</v>
      </c>
      <c r="AC268" s="199">
        <f>SUMIFS(Conciliação!$R:$R,Conciliação!$E:$E,$B$268,Conciliação!$D:$D,AC$190)</f>
        <v>0</v>
      </c>
      <c r="AD268" s="199">
        <f>SUMIFS(Conciliação!$R:$R,Conciliação!$E:$E,$B$268,Conciliação!$D:$D,AD$190)</f>
        <v>0</v>
      </c>
      <c r="AE268" s="199">
        <f>SUMIFS(Conciliação!$R:$R,Conciliação!$E:$E,$B$268,Conciliação!$D:$D,AE$190)</f>
        <v>0</v>
      </c>
      <c r="AF268" s="199">
        <f>SUMIFS(Conciliação!$R:$R,Conciliação!$E:$E,$B$268,Conciliação!$D:$D,AF$190)</f>
        <v>0</v>
      </c>
    </row>
    <row r="269" spans="2:32" x14ac:dyDescent="0.3">
      <c r="B269" s="216">
        <f>'PLANO DE CONTAS-D'!C208</f>
        <v>273</v>
      </c>
      <c r="C269" s="346">
        <f>'PLANO DE CONTAS-D'!D208</f>
        <v>0</v>
      </c>
      <c r="D269" s="328"/>
      <c r="E269" s="328"/>
      <c r="F269" s="328"/>
      <c r="G269" s="328"/>
      <c r="H269" s="328"/>
      <c r="I269" s="328"/>
      <c r="K269" s="324">
        <f t="shared" si="53"/>
        <v>0</v>
      </c>
      <c r="L269" s="885"/>
      <c r="M269" s="325"/>
      <c r="O269" s="326">
        <f t="shared" si="54"/>
        <v>0</v>
      </c>
      <c r="P269" s="327" t="str">
        <f t="shared" si="55"/>
        <v/>
      </c>
      <c r="Q269" s="233" t="str">
        <f t="shared" si="56"/>
        <v>Finalizado</v>
      </c>
      <c r="S269" s="330"/>
      <c r="U269" s="199">
        <f>SUMIFS(Conciliação!$R:$R,Conciliação!$E:$E,$B$269,Conciliação!$D:$D,U$190)</f>
        <v>0</v>
      </c>
      <c r="V269" s="199">
        <f>SUMIFS(Conciliação!$R:$R,Conciliação!$E:$E,$B$269,Conciliação!$D:$D,V$190)</f>
        <v>0</v>
      </c>
      <c r="W269" s="199">
        <f>SUMIFS(Conciliação!$R:$R,Conciliação!$E:$E,$B$269,Conciliação!$D:$D,W$190)</f>
        <v>0</v>
      </c>
      <c r="X269" s="199">
        <f>SUMIFS(Conciliação!$R:$R,Conciliação!$E:$E,$B$269,Conciliação!$D:$D,X$190)</f>
        <v>0</v>
      </c>
      <c r="Y269" s="199">
        <f>SUMIFS(Conciliação!$R:$R,Conciliação!$E:$E,$B$269,Conciliação!$D:$D,Y$190)</f>
        <v>0</v>
      </c>
      <c r="Z269" s="199">
        <f>SUMIFS(Conciliação!$R:$R,Conciliação!$E:$E,$B$269,Conciliação!$D:$D,Z$190)</f>
        <v>0</v>
      </c>
      <c r="AA269" s="199">
        <f>SUMIFS(Conciliação!$R:$R,Conciliação!$E:$E,$B$269,Conciliação!$D:$D,AA$190)</f>
        <v>0</v>
      </c>
      <c r="AB269" s="199">
        <f>SUMIFS(Conciliação!$R:$R,Conciliação!$E:$E,$B$269,Conciliação!$D:$D,AB$190)</f>
        <v>0</v>
      </c>
      <c r="AC269" s="199">
        <f>SUMIFS(Conciliação!$R:$R,Conciliação!$E:$E,$B$269,Conciliação!$D:$D,AC$190)</f>
        <v>0</v>
      </c>
      <c r="AD269" s="199">
        <f>SUMIFS(Conciliação!$R:$R,Conciliação!$E:$E,$B$269,Conciliação!$D:$D,AD$190)</f>
        <v>0</v>
      </c>
      <c r="AE269" s="199">
        <f>SUMIFS(Conciliação!$R:$R,Conciliação!$E:$E,$B$269,Conciliação!$D:$D,AE$190)</f>
        <v>0</v>
      </c>
      <c r="AF269" s="199">
        <f>SUMIFS(Conciliação!$R:$R,Conciliação!$E:$E,$B$269,Conciliação!$D:$D,AF$190)</f>
        <v>0</v>
      </c>
    </row>
    <row r="270" spans="2:32" x14ac:dyDescent="0.3">
      <c r="B270" s="216">
        <f>'PLANO DE CONTAS-D'!C209</f>
        <v>274</v>
      </c>
      <c r="C270" s="346">
        <f>'PLANO DE CONTAS-D'!D209</f>
        <v>0</v>
      </c>
      <c r="D270" s="328"/>
      <c r="E270" s="328"/>
      <c r="F270" s="328"/>
      <c r="G270" s="328"/>
      <c r="H270" s="328"/>
      <c r="I270" s="328"/>
      <c r="K270" s="324">
        <f t="shared" si="53"/>
        <v>0</v>
      </c>
      <c r="L270" s="885"/>
      <c r="M270" s="325"/>
      <c r="O270" s="326">
        <f t="shared" si="54"/>
        <v>0</v>
      </c>
      <c r="P270" s="327" t="str">
        <f t="shared" si="55"/>
        <v/>
      </c>
      <c r="Q270" s="233" t="str">
        <f t="shared" si="56"/>
        <v>Finalizado</v>
      </c>
      <c r="S270" s="330"/>
      <c r="U270" s="199">
        <f>SUMIFS(Conciliação!$R:$R,Conciliação!$E:$E,$B$270,Conciliação!$D:$D,U$190)</f>
        <v>0</v>
      </c>
      <c r="V270" s="199">
        <f>SUMIFS(Conciliação!$R:$R,Conciliação!$E:$E,$B$270,Conciliação!$D:$D,V$190)</f>
        <v>0</v>
      </c>
      <c r="W270" s="199">
        <f>SUMIFS(Conciliação!$R:$R,Conciliação!$E:$E,$B$270,Conciliação!$D:$D,W$190)</f>
        <v>0</v>
      </c>
      <c r="X270" s="199">
        <f>SUMIFS(Conciliação!$R:$R,Conciliação!$E:$E,$B$270,Conciliação!$D:$D,X$190)</f>
        <v>0</v>
      </c>
      <c r="Y270" s="199">
        <f>SUMIFS(Conciliação!$R:$R,Conciliação!$E:$E,$B$270,Conciliação!$D:$D,Y$190)</f>
        <v>0</v>
      </c>
      <c r="Z270" s="199">
        <f>SUMIFS(Conciliação!$R:$R,Conciliação!$E:$E,$B$270,Conciliação!$D:$D,Z$190)</f>
        <v>0</v>
      </c>
      <c r="AA270" s="199">
        <f>SUMIFS(Conciliação!$R:$R,Conciliação!$E:$E,$B$270,Conciliação!$D:$D,AA$190)</f>
        <v>0</v>
      </c>
      <c r="AB270" s="199">
        <f>SUMIFS(Conciliação!$R:$R,Conciliação!$E:$E,$B$270,Conciliação!$D:$D,AB$190)</f>
        <v>0</v>
      </c>
      <c r="AC270" s="199">
        <f>SUMIFS(Conciliação!$R:$R,Conciliação!$E:$E,$B$270,Conciliação!$D:$D,AC$190)</f>
        <v>0</v>
      </c>
      <c r="AD270" s="199">
        <f>SUMIFS(Conciliação!$R:$R,Conciliação!$E:$E,$B$270,Conciliação!$D:$D,AD$190)</f>
        <v>0</v>
      </c>
      <c r="AE270" s="199">
        <f>SUMIFS(Conciliação!$R:$R,Conciliação!$E:$E,$B$270,Conciliação!$D:$D,AE$190)</f>
        <v>0</v>
      </c>
      <c r="AF270" s="199">
        <f>SUMIFS(Conciliação!$R:$R,Conciliação!$E:$E,$B$270,Conciliação!$D:$D,AF$190)</f>
        <v>0</v>
      </c>
    </row>
    <row r="271" spans="2:32" x14ac:dyDescent="0.3">
      <c r="B271" s="216">
        <f>'PLANO DE CONTAS-D'!C210</f>
        <v>275</v>
      </c>
      <c r="C271" s="346">
        <f>'PLANO DE CONTAS-D'!D210</f>
        <v>0</v>
      </c>
      <c r="D271" s="328"/>
      <c r="E271" s="328"/>
      <c r="F271" s="328"/>
      <c r="G271" s="328"/>
      <c r="H271" s="328"/>
      <c r="I271" s="328"/>
      <c r="K271" s="324">
        <f t="shared" si="53"/>
        <v>0</v>
      </c>
      <c r="L271" s="885"/>
      <c r="M271" s="325"/>
      <c r="O271" s="326">
        <f t="shared" si="54"/>
        <v>0</v>
      </c>
      <c r="P271" s="327" t="str">
        <f t="shared" si="55"/>
        <v/>
      </c>
      <c r="Q271" s="233" t="str">
        <f t="shared" si="56"/>
        <v>Finalizado</v>
      </c>
      <c r="S271" s="330"/>
      <c r="U271" s="199">
        <f>SUMIFS(Conciliação!$R:$R,Conciliação!$E:$E,$B$271,Conciliação!$D:$D,U$190)</f>
        <v>0</v>
      </c>
      <c r="V271" s="199">
        <f>SUMIFS(Conciliação!$R:$R,Conciliação!$E:$E,$B$271,Conciliação!$D:$D,V$190)</f>
        <v>0</v>
      </c>
      <c r="W271" s="199">
        <f>SUMIFS(Conciliação!$R:$R,Conciliação!$E:$E,$B$271,Conciliação!$D:$D,W$190)</f>
        <v>0</v>
      </c>
      <c r="X271" s="199">
        <f>SUMIFS(Conciliação!$R:$R,Conciliação!$E:$E,$B$271,Conciliação!$D:$D,X$190)</f>
        <v>0</v>
      </c>
      <c r="Y271" s="199">
        <f>SUMIFS(Conciliação!$R:$R,Conciliação!$E:$E,$B$271,Conciliação!$D:$D,Y$190)</f>
        <v>0</v>
      </c>
      <c r="Z271" s="199">
        <f>SUMIFS(Conciliação!$R:$R,Conciliação!$E:$E,$B$271,Conciliação!$D:$D,Z$190)</f>
        <v>0</v>
      </c>
      <c r="AA271" s="199">
        <f>SUMIFS(Conciliação!$R:$R,Conciliação!$E:$E,$B$271,Conciliação!$D:$D,AA$190)</f>
        <v>0</v>
      </c>
      <c r="AB271" s="199">
        <f>SUMIFS(Conciliação!$R:$R,Conciliação!$E:$E,$B$271,Conciliação!$D:$D,AB$190)</f>
        <v>0</v>
      </c>
      <c r="AC271" s="199">
        <f>SUMIFS(Conciliação!$R:$R,Conciliação!$E:$E,$B$271,Conciliação!$D:$D,AC$190)</f>
        <v>0</v>
      </c>
      <c r="AD271" s="199">
        <f>SUMIFS(Conciliação!$R:$R,Conciliação!$E:$E,$B$271,Conciliação!$D:$D,AD$190)</f>
        <v>0</v>
      </c>
      <c r="AE271" s="199">
        <f>SUMIFS(Conciliação!$R:$R,Conciliação!$E:$E,$B$271,Conciliação!$D:$D,AE$190)</f>
        <v>0</v>
      </c>
      <c r="AF271" s="199">
        <f>SUMIFS(Conciliação!$R:$R,Conciliação!$E:$E,$B$271,Conciliação!$D:$D,AF$190)</f>
        <v>0</v>
      </c>
    </row>
    <row r="272" spans="2:32" x14ac:dyDescent="0.3">
      <c r="B272" s="216">
        <f>'PLANO DE CONTAS-D'!C211</f>
        <v>276</v>
      </c>
      <c r="C272" s="346">
        <f>'PLANO DE CONTAS-D'!D211</f>
        <v>0</v>
      </c>
      <c r="D272" s="328"/>
      <c r="E272" s="328"/>
      <c r="F272" s="328"/>
      <c r="G272" s="328"/>
      <c r="H272" s="328"/>
      <c r="I272" s="328"/>
      <c r="K272" s="324">
        <f t="shared" si="53"/>
        <v>0</v>
      </c>
      <c r="L272" s="885"/>
      <c r="M272" s="325"/>
      <c r="O272" s="326">
        <f t="shared" si="54"/>
        <v>0</v>
      </c>
      <c r="P272" s="327" t="str">
        <f>IF(M272="","",O272/M272)</f>
        <v/>
      </c>
      <c r="Q272" s="233" t="str">
        <f>IF(O272&gt;0,"Disponível",IF(O272=0,"Finalizado",IF(O272&lt;0,"Remanejar","")))</f>
        <v>Finalizado</v>
      </c>
      <c r="S272" s="330"/>
      <c r="U272" s="199">
        <f>SUMIFS(Conciliação!$R:$R,Conciliação!$E:$E,$B$272,Conciliação!$D:$D,U$190)</f>
        <v>0</v>
      </c>
      <c r="V272" s="199">
        <f>SUMIFS(Conciliação!$R:$R,Conciliação!$E:$E,$B$272,Conciliação!$D:$D,V$190)</f>
        <v>0</v>
      </c>
      <c r="W272" s="199">
        <f>SUMIFS(Conciliação!$R:$R,Conciliação!$E:$E,$B$272,Conciliação!$D:$D,W$190)</f>
        <v>0</v>
      </c>
      <c r="X272" s="199">
        <f>SUMIFS(Conciliação!$R:$R,Conciliação!$E:$E,$B$272,Conciliação!$D:$D,X$190)</f>
        <v>0</v>
      </c>
      <c r="Y272" s="199">
        <f>SUMIFS(Conciliação!$R:$R,Conciliação!$E:$E,$B$272,Conciliação!$D:$D,Y$190)</f>
        <v>0</v>
      </c>
      <c r="Z272" s="199">
        <f>SUMIFS(Conciliação!$R:$R,Conciliação!$E:$E,$B$272,Conciliação!$D:$D,Z$190)</f>
        <v>0</v>
      </c>
      <c r="AA272" s="199">
        <f>SUMIFS(Conciliação!$R:$R,Conciliação!$E:$E,$B$272,Conciliação!$D:$D,AA$190)</f>
        <v>0</v>
      </c>
      <c r="AB272" s="199">
        <f>SUMIFS(Conciliação!$R:$R,Conciliação!$E:$E,$B$272,Conciliação!$D:$D,AB$190)</f>
        <v>0</v>
      </c>
      <c r="AC272" s="199">
        <f>SUMIFS(Conciliação!$R:$R,Conciliação!$E:$E,$B$272,Conciliação!$D:$D,AC$190)</f>
        <v>0</v>
      </c>
      <c r="AD272" s="199">
        <f>SUMIFS(Conciliação!$R:$R,Conciliação!$E:$E,$B$272,Conciliação!$D:$D,AD$190)</f>
        <v>0</v>
      </c>
      <c r="AE272" s="199">
        <f>SUMIFS(Conciliação!$R:$R,Conciliação!$E:$E,$B$272,Conciliação!$D:$D,AE$190)</f>
        <v>0</v>
      </c>
      <c r="AF272" s="199">
        <f>SUMIFS(Conciliação!$R:$R,Conciliação!$E:$E,$B$272,Conciliação!$D:$D,AF$190)</f>
        <v>0</v>
      </c>
    </row>
    <row r="273" spans="2:32" x14ac:dyDescent="0.3">
      <c r="B273" s="216">
        <f>'PLANO DE CONTAS-D'!C212</f>
        <v>277</v>
      </c>
      <c r="C273" s="346">
        <f>'PLANO DE CONTAS-D'!D212</f>
        <v>0</v>
      </c>
      <c r="D273" s="328"/>
      <c r="E273" s="328"/>
      <c r="F273" s="328"/>
      <c r="G273" s="328"/>
      <c r="H273" s="328"/>
      <c r="I273" s="328"/>
      <c r="K273" s="324">
        <f t="shared" si="53"/>
        <v>0</v>
      </c>
      <c r="L273" s="885"/>
      <c r="M273" s="325"/>
      <c r="O273" s="326">
        <f t="shared" si="54"/>
        <v>0</v>
      </c>
      <c r="P273" s="327" t="str">
        <f>IF(M273="","",O273/M273)</f>
        <v/>
      </c>
      <c r="Q273" s="233" t="str">
        <f>IF(O273&gt;0,"Disponível",IF(O273=0,"Finalizado",IF(O273&lt;0,"Remanejar","")))</f>
        <v>Finalizado</v>
      </c>
      <c r="S273" s="330"/>
      <c r="U273" s="199">
        <f>SUMIFS(Conciliação!$R:$R,Conciliação!$E:$E,$B$273,Conciliação!$D:$D,U$190)</f>
        <v>0</v>
      </c>
      <c r="V273" s="199">
        <f>SUMIFS(Conciliação!$R:$R,Conciliação!$E:$E,$B$273,Conciliação!$D:$D,V$190)</f>
        <v>0</v>
      </c>
      <c r="W273" s="199">
        <f>SUMIFS(Conciliação!$R:$R,Conciliação!$E:$E,$B$273,Conciliação!$D:$D,W$190)</f>
        <v>0</v>
      </c>
      <c r="X273" s="199">
        <f>SUMIFS(Conciliação!$R:$R,Conciliação!$E:$E,$B$273,Conciliação!$D:$D,X$190)</f>
        <v>0</v>
      </c>
      <c r="Y273" s="199">
        <f>SUMIFS(Conciliação!$R:$R,Conciliação!$E:$E,$B$273,Conciliação!$D:$D,Y$190)</f>
        <v>0</v>
      </c>
      <c r="Z273" s="199">
        <f>SUMIFS(Conciliação!$R:$R,Conciliação!$E:$E,$B$273,Conciliação!$D:$D,Z$190)</f>
        <v>0</v>
      </c>
      <c r="AA273" s="199">
        <f>SUMIFS(Conciliação!$R:$R,Conciliação!$E:$E,$B$273,Conciliação!$D:$D,AA$190)</f>
        <v>0</v>
      </c>
      <c r="AB273" s="199">
        <f>SUMIFS(Conciliação!$R:$R,Conciliação!$E:$E,$B$273,Conciliação!$D:$D,AB$190)</f>
        <v>0</v>
      </c>
      <c r="AC273" s="199">
        <f>SUMIFS(Conciliação!$R:$R,Conciliação!$E:$E,$B$273,Conciliação!$D:$D,AC$190)</f>
        <v>0</v>
      </c>
      <c r="AD273" s="199">
        <f>SUMIFS(Conciliação!$R:$R,Conciliação!$E:$E,$B$273,Conciliação!$D:$D,AD$190)</f>
        <v>0</v>
      </c>
      <c r="AE273" s="199">
        <f>SUMIFS(Conciliação!$R:$R,Conciliação!$E:$E,$B$273,Conciliação!$D:$D,AE$190)</f>
        <v>0</v>
      </c>
      <c r="AF273" s="199">
        <f>SUMIFS(Conciliação!$R:$R,Conciliação!$E:$E,$B$273,Conciliação!$D:$D,AF$190)</f>
        <v>0</v>
      </c>
    </row>
    <row r="275" spans="2:32" ht="15.6" x14ac:dyDescent="0.3">
      <c r="C275" s="1291" t="str">
        <f>'PLANO DE CONTAS-D'!D222</f>
        <v>Serviços Terceiros</v>
      </c>
      <c r="D275" s="1291"/>
      <c r="E275" s="1291"/>
      <c r="F275" s="1291"/>
      <c r="G275" s="1291"/>
      <c r="H275" s="1291"/>
      <c r="I275" s="1291"/>
      <c r="K275" s="242">
        <f>SUM(K276:K291)</f>
        <v>0</v>
      </c>
      <c r="L275" s="242">
        <f>SUM(L276:L291)</f>
        <v>0</v>
      </c>
      <c r="M275" s="242">
        <f>SUM(M276:M291)</f>
        <v>0</v>
      </c>
      <c r="O275" s="247" t="s">
        <v>642</v>
      </c>
      <c r="P275" s="237"/>
      <c r="Q275" s="238">
        <f>M275-K275-L275</f>
        <v>0</v>
      </c>
      <c r="R275" s="230"/>
      <c r="S275" s="250" t="s">
        <v>671</v>
      </c>
      <c r="U275" s="222">
        <f>SUM(U276:U291)</f>
        <v>0</v>
      </c>
      <c r="V275" s="222">
        <f t="shared" ref="V275:AF275" si="57">SUM(V276:V291)</f>
        <v>0</v>
      </c>
      <c r="W275" s="222">
        <f t="shared" si="57"/>
        <v>0</v>
      </c>
      <c r="X275" s="222">
        <f t="shared" si="57"/>
        <v>0</v>
      </c>
      <c r="Y275" s="222">
        <f t="shared" si="57"/>
        <v>0</v>
      </c>
      <c r="Z275" s="222">
        <f t="shared" si="57"/>
        <v>0</v>
      </c>
      <c r="AA275" s="222">
        <f t="shared" si="57"/>
        <v>0</v>
      </c>
      <c r="AB275" s="222">
        <f t="shared" si="57"/>
        <v>0</v>
      </c>
      <c r="AC275" s="222">
        <f t="shared" si="57"/>
        <v>0</v>
      </c>
      <c r="AD275" s="222">
        <f t="shared" si="57"/>
        <v>0</v>
      </c>
      <c r="AE275" s="222">
        <f t="shared" si="57"/>
        <v>0</v>
      </c>
      <c r="AF275" s="222">
        <f t="shared" si="57"/>
        <v>0</v>
      </c>
    </row>
    <row r="276" spans="2:32" x14ac:dyDescent="0.3">
      <c r="B276" s="216">
        <f>'PLANO DE CONTAS-D'!C224</f>
        <v>301</v>
      </c>
      <c r="C276" s="346" t="str">
        <f>'PLANO DE CONTAS-D'!D224</f>
        <v>Consultorias</v>
      </c>
      <c r="D276" s="328"/>
      <c r="E276" s="328"/>
      <c r="F276" s="328"/>
      <c r="G276" s="328"/>
      <c r="H276" s="328"/>
      <c r="I276" s="328"/>
      <c r="K276" s="324">
        <f>SUM(U276:AF276)</f>
        <v>0</v>
      </c>
      <c r="L276" s="885"/>
      <c r="M276" s="566"/>
      <c r="O276" s="326">
        <f>M276-K276-L276</f>
        <v>0</v>
      </c>
      <c r="P276" s="327" t="str">
        <f t="shared" ref="P276:P291" si="58">IF(M276="","",O276/M276)</f>
        <v/>
      </c>
      <c r="Q276" s="233" t="str">
        <f>IF(O276&gt;0,"Disponível",IF(O276=0,"Finalizado",IF(O276&lt;0,"Remanejar","")))</f>
        <v>Finalizado</v>
      </c>
      <c r="S276" s="330"/>
      <c r="U276" s="199">
        <f>SUMIFS(Conciliação!$R:$R,Conciliação!$E:$E,$B$276,Conciliação!$D:$D,U$190)</f>
        <v>0</v>
      </c>
      <c r="V276" s="199">
        <f>SUMIFS(Conciliação!$R:$R,Conciliação!$E:$E,$B$276,Conciliação!$D:$D,V$190)</f>
        <v>0</v>
      </c>
      <c r="W276" s="199">
        <f>SUMIFS(Conciliação!$R:$R,Conciliação!$E:$E,$B$276,Conciliação!$D:$D,W$190)</f>
        <v>0</v>
      </c>
      <c r="X276" s="199">
        <f>SUMIFS(Conciliação!$R:$R,Conciliação!$E:$E,$B$276,Conciliação!$D:$D,X$190)</f>
        <v>0</v>
      </c>
      <c r="Y276" s="199">
        <f>SUMIFS(Conciliação!$R:$R,Conciliação!$E:$E,$B$276,Conciliação!$D:$D,Y$190)</f>
        <v>0</v>
      </c>
      <c r="Z276" s="199">
        <f>SUMIFS(Conciliação!$R:$R,Conciliação!$E:$E,$B$276,Conciliação!$D:$D,Z$190)</f>
        <v>0</v>
      </c>
      <c r="AA276" s="199">
        <f>SUMIFS(Conciliação!$R:$R,Conciliação!$E:$E,$B$276,Conciliação!$D:$D,AA$190)</f>
        <v>0</v>
      </c>
      <c r="AB276" s="199">
        <f>SUMIFS(Conciliação!$R:$R,Conciliação!$E:$E,$B$276,Conciliação!$D:$D,AB$190)</f>
        <v>0</v>
      </c>
      <c r="AC276" s="199">
        <f>SUMIFS(Conciliação!$R:$R,Conciliação!$E:$E,$B$276,Conciliação!$D:$D,AC$190)</f>
        <v>0</v>
      </c>
      <c r="AD276" s="199">
        <f>SUMIFS(Conciliação!$R:$R,Conciliação!$E:$E,$B$276,Conciliação!$D:$D,AD$190)</f>
        <v>0</v>
      </c>
      <c r="AE276" s="199">
        <f>SUMIFS(Conciliação!$R:$R,Conciliação!$E:$E,$B$276,Conciliação!$D:$D,AE$190)</f>
        <v>0</v>
      </c>
      <c r="AF276" s="199">
        <f>SUMIFS(Conciliação!$R:$R,Conciliação!$E:$E,$B$276,Conciliação!$D:$D,AF$190)</f>
        <v>0</v>
      </c>
    </row>
    <row r="277" spans="2:32" x14ac:dyDescent="0.3">
      <c r="B277" s="216">
        <f>'PLANO DE CONTAS-D'!C225</f>
        <v>302</v>
      </c>
      <c r="C277" s="346" t="str">
        <f>'PLANO DE CONTAS-D'!D225</f>
        <v>Contabilidade</v>
      </c>
      <c r="D277" s="328"/>
      <c r="E277" s="328"/>
      <c r="F277" s="328"/>
      <c r="G277" s="328"/>
      <c r="H277" s="328"/>
      <c r="I277" s="328"/>
      <c r="K277" s="324">
        <f t="shared" ref="K277:K291" si="59">SUM(U277:AF277)</f>
        <v>0</v>
      </c>
      <c r="L277" s="885"/>
      <c r="M277" s="566"/>
      <c r="O277" s="326">
        <f t="shared" ref="O277:O291" si="60">M277-K277-L277</f>
        <v>0</v>
      </c>
      <c r="P277" s="327" t="str">
        <f t="shared" si="58"/>
        <v/>
      </c>
      <c r="Q277" s="233" t="str">
        <f t="shared" ref="Q277:Q291" si="61">IF(O277&gt;0,"Disponível",IF(O277=0,"Finalizado",IF(O277&lt;0,"Remanejar","")))</f>
        <v>Finalizado</v>
      </c>
      <c r="S277" s="330"/>
      <c r="U277" s="199">
        <f>SUMIFS(Conciliação!$R:$R,Conciliação!$E:$E,$B$277,Conciliação!$D:$D,U$190)</f>
        <v>0</v>
      </c>
      <c r="V277" s="199">
        <f>SUMIFS(Conciliação!$R:$R,Conciliação!$E:$E,$B$277,Conciliação!$D:$D,V$190)</f>
        <v>0</v>
      </c>
      <c r="W277" s="199">
        <f>SUMIFS(Conciliação!$R:$R,Conciliação!$E:$E,$B$277,Conciliação!$D:$D,W$190)</f>
        <v>0</v>
      </c>
      <c r="X277" s="199">
        <f>SUMIFS(Conciliação!$R:$R,Conciliação!$E:$E,$B$277,Conciliação!$D:$D,X$190)</f>
        <v>0</v>
      </c>
      <c r="Y277" s="199">
        <f>SUMIFS(Conciliação!$R:$R,Conciliação!$E:$E,$B$277,Conciliação!$D:$D,Y$190)</f>
        <v>0</v>
      </c>
      <c r="Z277" s="199">
        <f>SUMIFS(Conciliação!$R:$R,Conciliação!$E:$E,$B$277,Conciliação!$D:$D,Z$190)</f>
        <v>0</v>
      </c>
      <c r="AA277" s="199">
        <f>SUMIFS(Conciliação!$R:$R,Conciliação!$E:$E,$B$277,Conciliação!$D:$D,AA$190)</f>
        <v>0</v>
      </c>
      <c r="AB277" s="199">
        <f>SUMIFS(Conciliação!$R:$R,Conciliação!$E:$E,$B$277,Conciliação!$D:$D,AB$190)</f>
        <v>0</v>
      </c>
      <c r="AC277" s="199">
        <f>SUMIFS(Conciliação!$R:$R,Conciliação!$E:$E,$B$277,Conciliação!$D:$D,AC$190)</f>
        <v>0</v>
      </c>
      <c r="AD277" s="199">
        <f>SUMIFS(Conciliação!$R:$R,Conciliação!$E:$E,$B$277,Conciliação!$D:$D,AD$190)</f>
        <v>0</v>
      </c>
      <c r="AE277" s="199">
        <f>SUMIFS(Conciliação!$R:$R,Conciliação!$E:$E,$B$277,Conciliação!$D:$D,AE$190)</f>
        <v>0</v>
      </c>
      <c r="AF277" s="199">
        <f>SUMIFS(Conciliação!$R:$R,Conciliação!$E:$E,$B$277,Conciliação!$D:$D,AF$190)</f>
        <v>0</v>
      </c>
    </row>
    <row r="278" spans="2:32" x14ac:dyDescent="0.3">
      <c r="B278" s="216">
        <f>'PLANO DE CONTAS-D'!C226</f>
        <v>303</v>
      </c>
      <c r="C278" s="346" t="str">
        <f>'PLANO DE CONTAS-D'!D226</f>
        <v>Diaristas</v>
      </c>
      <c r="D278" s="328"/>
      <c r="E278" s="328"/>
      <c r="F278" s="328"/>
      <c r="G278" s="328"/>
      <c r="H278" s="328"/>
      <c r="I278" s="328"/>
      <c r="K278" s="324">
        <f t="shared" si="59"/>
        <v>0</v>
      </c>
      <c r="L278" s="885"/>
      <c r="M278" s="566"/>
      <c r="O278" s="326">
        <f t="shared" si="60"/>
        <v>0</v>
      </c>
      <c r="P278" s="327" t="str">
        <f t="shared" si="58"/>
        <v/>
      </c>
      <c r="Q278" s="233" t="str">
        <f t="shared" si="61"/>
        <v>Finalizado</v>
      </c>
      <c r="S278" s="330"/>
      <c r="U278" s="199">
        <f>SUMIFS(Conciliação!$R:$R,Conciliação!$E:$E,$B$278,Conciliação!$D:$D,U$190)</f>
        <v>0</v>
      </c>
      <c r="V278" s="199">
        <f>SUMIFS(Conciliação!$R:$R,Conciliação!$E:$E,$B$278,Conciliação!$D:$D,V$190)</f>
        <v>0</v>
      </c>
      <c r="W278" s="199">
        <f>SUMIFS(Conciliação!$R:$R,Conciliação!$E:$E,$B$278,Conciliação!$D:$D,W$190)</f>
        <v>0</v>
      </c>
      <c r="X278" s="199">
        <f>SUMIFS(Conciliação!$R:$R,Conciliação!$E:$E,$B$278,Conciliação!$D:$D,X$190)</f>
        <v>0</v>
      </c>
      <c r="Y278" s="199">
        <f>SUMIFS(Conciliação!$R:$R,Conciliação!$E:$E,$B$278,Conciliação!$D:$D,Y$190)</f>
        <v>0</v>
      </c>
      <c r="Z278" s="199">
        <f>SUMIFS(Conciliação!$R:$R,Conciliação!$E:$E,$B$278,Conciliação!$D:$D,Z$190)</f>
        <v>0</v>
      </c>
      <c r="AA278" s="199">
        <f>SUMIFS(Conciliação!$R:$R,Conciliação!$E:$E,$B$278,Conciliação!$D:$D,AA$190)</f>
        <v>0</v>
      </c>
      <c r="AB278" s="199">
        <f>SUMIFS(Conciliação!$R:$R,Conciliação!$E:$E,$B$278,Conciliação!$D:$D,AB$190)</f>
        <v>0</v>
      </c>
      <c r="AC278" s="199">
        <f>SUMIFS(Conciliação!$R:$R,Conciliação!$E:$E,$B$278,Conciliação!$D:$D,AC$190)</f>
        <v>0</v>
      </c>
      <c r="AD278" s="199">
        <f>SUMIFS(Conciliação!$R:$R,Conciliação!$E:$E,$B$278,Conciliação!$D:$D,AD$190)</f>
        <v>0</v>
      </c>
      <c r="AE278" s="199">
        <f>SUMIFS(Conciliação!$R:$R,Conciliação!$E:$E,$B$278,Conciliação!$D:$D,AE$190)</f>
        <v>0</v>
      </c>
      <c r="AF278" s="199">
        <f>SUMIFS(Conciliação!$R:$R,Conciliação!$E:$E,$B$278,Conciliação!$D:$D,AF$190)</f>
        <v>0</v>
      </c>
    </row>
    <row r="279" spans="2:32" x14ac:dyDescent="0.3">
      <c r="B279" s="216">
        <f>'PLANO DE CONTAS-D'!C227</f>
        <v>304</v>
      </c>
      <c r="C279" s="346" t="str">
        <f>'PLANO DE CONTAS-D'!D227</f>
        <v>Jurídico</v>
      </c>
      <c r="D279" s="328"/>
      <c r="E279" s="328"/>
      <c r="F279" s="328"/>
      <c r="G279" s="328"/>
      <c r="H279" s="328"/>
      <c r="I279" s="328"/>
      <c r="K279" s="324">
        <f t="shared" si="59"/>
        <v>0</v>
      </c>
      <c r="L279" s="885"/>
      <c r="M279" s="566"/>
      <c r="O279" s="326">
        <f t="shared" si="60"/>
        <v>0</v>
      </c>
      <c r="P279" s="327" t="str">
        <f t="shared" si="58"/>
        <v/>
      </c>
      <c r="Q279" s="233" t="str">
        <f t="shared" si="61"/>
        <v>Finalizado</v>
      </c>
      <c r="S279" s="330"/>
      <c r="U279" s="199">
        <f>SUMIFS(Conciliação!$R:$R,Conciliação!$E:$E,$B$279,Conciliação!$D:$D,U$190)</f>
        <v>0</v>
      </c>
      <c r="V279" s="199">
        <f>SUMIFS(Conciliação!$R:$R,Conciliação!$E:$E,$B$279,Conciliação!$D:$D,V$190)</f>
        <v>0</v>
      </c>
      <c r="W279" s="199">
        <f>SUMIFS(Conciliação!$R:$R,Conciliação!$E:$E,$B$279,Conciliação!$D:$D,W$190)</f>
        <v>0</v>
      </c>
      <c r="X279" s="199">
        <f>SUMIFS(Conciliação!$R:$R,Conciliação!$E:$E,$B$279,Conciliação!$D:$D,X$190)</f>
        <v>0</v>
      </c>
      <c r="Y279" s="199">
        <f>SUMIFS(Conciliação!$R:$R,Conciliação!$E:$E,$B$279,Conciliação!$D:$D,Y$190)</f>
        <v>0</v>
      </c>
      <c r="Z279" s="199">
        <f>SUMIFS(Conciliação!$R:$R,Conciliação!$E:$E,$B$279,Conciliação!$D:$D,Z$190)</f>
        <v>0</v>
      </c>
      <c r="AA279" s="199">
        <f>SUMIFS(Conciliação!$R:$R,Conciliação!$E:$E,$B$279,Conciliação!$D:$D,AA$190)</f>
        <v>0</v>
      </c>
      <c r="AB279" s="199">
        <f>SUMIFS(Conciliação!$R:$R,Conciliação!$E:$E,$B$279,Conciliação!$D:$D,AB$190)</f>
        <v>0</v>
      </c>
      <c r="AC279" s="199">
        <f>SUMIFS(Conciliação!$R:$R,Conciliação!$E:$E,$B$279,Conciliação!$D:$D,AC$190)</f>
        <v>0</v>
      </c>
      <c r="AD279" s="199">
        <f>SUMIFS(Conciliação!$R:$R,Conciliação!$E:$E,$B$279,Conciliação!$D:$D,AD$190)</f>
        <v>0</v>
      </c>
      <c r="AE279" s="199">
        <f>SUMIFS(Conciliação!$R:$R,Conciliação!$E:$E,$B$279,Conciliação!$D:$D,AE$190)</f>
        <v>0</v>
      </c>
      <c r="AF279" s="199">
        <f>SUMIFS(Conciliação!$R:$R,Conciliação!$E:$E,$B$279,Conciliação!$D:$D,AF$190)</f>
        <v>0</v>
      </c>
    </row>
    <row r="280" spans="2:32" x14ac:dyDescent="0.3">
      <c r="B280" s="216">
        <f>'PLANO DE CONTAS-D'!C228</f>
        <v>305</v>
      </c>
      <c r="C280" s="346" t="str">
        <f>'PLANO DE CONTAS-D'!D228</f>
        <v>Sistema de Informatica</v>
      </c>
      <c r="D280" s="328"/>
      <c r="E280" s="328"/>
      <c r="F280" s="328"/>
      <c r="G280" s="328"/>
      <c r="H280" s="328"/>
      <c r="I280" s="328"/>
      <c r="K280" s="324">
        <f t="shared" si="59"/>
        <v>0</v>
      </c>
      <c r="L280" s="885"/>
      <c r="M280" s="566"/>
      <c r="O280" s="326">
        <f t="shared" si="60"/>
        <v>0</v>
      </c>
      <c r="P280" s="327" t="str">
        <f t="shared" si="58"/>
        <v/>
      </c>
      <c r="Q280" s="233" t="str">
        <f t="shared" si="61"/>
        <v>Finalizado</v>
      </c>
      <c r="S280" s="330"/>
      <c r="U280" s="199">
        <f>SUMIFS(Conciliação!$R:$R,Conciliação!$E:$E,$B$280,Conciliação!$D:$D,U$190)</f>
        <v>0</v>
      </c>
      <c r="V280" s="199">
        <f>SUMIFS(Conciliação!$R:$R,Conciliação!$E:$E,$B$280,Conciliação!$D:$D,V$190)</f>
        <v>0</v>
      </c>
      <c r="W280" s="199">
        <f>SUMIFS(Conciliação!$R:$R,Conciliação!$E:$E,$B$280,Conciliação!$D:$D,W$190)</f>
        <v>0</v>
      </c>
      <c r="X280" s="199">
        <f>SUMIFS(Conciliação!$R:$R,Conciliação!$E:$E,$B$280,Conciliação!$D:$D,X$190)</f>
        <v>0</v>
      </c>
      <c r="Y280" s="199">
        <f>SUMIFS(Conciliação!$R:$R,Conciliação!$E:$E,$B$280,Conciliação!$D:$D,Y$190)</f>
        <v>0</v>
      </c>
      <c r="Z280" s="199">
        <f>SUMIFS(Conciliação!$R:$R,Conciliação!$E:$E,$B$280,Conciliação!$D:$D,Z$190)</f>
        <v>0</v>
      </c>
      <c r="AA280" s="199">
        <f>SUMIFS(Conciliação!$R:$R,Conciliação!$E:$E,$B$280,Conciliação!$D:$D,AA$190)</f>
        <v>0</v>
      </c>
      <c r="AB280" s="199">
        <f>SUMIFS(Conciliação!$R:$R,Conciliação!$E:$E,$B$280,Conciliação!$D:$D,AB$190)</f>
        <v>0</v>
      </c>
      <c r="AC280" s="199">
        <f>SUMIFS(Conciliação!$R:$R,Conciliação!$E:$E,$B$280,Conciliação!$D:$D,AC$190)</f>
        <v>0</v>
      </c>
      <c r="AD280" s="199">
        <f>SUMIFS(Conciliação!$R:$R,Conciliação!$E:$E,$B$280,Conciliação!$D:$D,AD$190)</f>
        <v>0</v>
      </c>
      <c r="AE280" s="199">
        <f>SUMIFS(Conciliação!$R:$R,Conciliação!$E:$E,$B$280,Conciliação!$D:$D,AE$190)</f>
        <v>0</v>
      </c>
      <c r="AF280" s="199">
        <f>SUMIFS(Conciliação!$R:$R,Conciliação!$E:$E,$B$280,Conciliação!$D:$D,AF$190)</f>
        <v>0</v>
      </c>
    </row>
    <row r="281" spans="2:32" x14ac:dyDescent="0.3">
      <c r="B281" s="216">
        <f>'PLANO DE CONTAS-D'!C229</f>
        <v>306</v>
      </c>
      <c r="C281" s="346" t="str">
        <f>'PLANO DE CONTAS-D'!D229</f>
        <v>Suporte informática (Assistência)</v>
      </c>
      <c r="D281" s="328"/>
      <c r="E281" s="328"/>
      <c r="F281" s="328"/>
      <c r="G281" s="328"/>
      <c r="H281" s="328"/>
      <c r="I281" s="328"/>
      <c r="K281" s="324">
        <f t="shared" si="59"/>
        <v>0</v>
      </c>
      <c r="L281" s="885"/>
      <c r="M281" s="566"/>
      <c r="O281" s="326">
        <f t="shared" si="60"/>
        <v>0</v>
      </c>
      <c r="P281" s="327" t="str">
        <f t="shared" si="58"/>
        <v/>
      </c>
      <c r="Q281" s="233" t="str">
        <f t="shared" si="61"/>
        <v>Finalizado</v>
      </c>
      <c r="S281" s="330"/>
      <c r="U281" s="199">
        <f>SUMIFS(Conciliação!$R:$R,Conciliação!$E:$E,$B$281,Conciliação!$D:$D,U$190)</f>
        <v>0</v>
      </c>
      <c r="V281" s="199">
        <f>SUMIFS(Conciliação!$R:$R,Conciliação!$E:$E,$B$281,Conciliação!$D:$D,V$190)</f>
        <v>0</v>
      </c>
      <c r="W281" s="199">
        <f>SUMIFS(Conciliação!$R:$R,Conciliação!$E:$E,$B$281,Conciliação!$D:$D,W$190)</f>
        <v>0</v>
      </c>
      <c r="X281" s="199">
        <f>SUMIFS(Conciliação!$R:$R,Conciliação!$E:$E,$B$281,Conciliação!$D:$D,X$190)</f>
        <v>0</v>
      </c>
      <c r="Y281" s="199">
        <f>SUMIFS(Conciliação!$R:$R,Conciliação!$E:$E,$B$281,Conciliação!$D:$D,Y$190)</f>
        <v>0</v>
      </c>
      <c r="Z281" s="199">
        <f>SUMIFS(Conciliação!$R:$R,Conciliação!$E:$E,$B$281,Conciliação!$D:$D,Z$190)</f>
        <v>0</v>
      </c>
      <c r="AA281" s="199">
        <f>SUMIFS(Conciliação!$R:$R,Conciliação!$E:$E,$B$281,Conciliação!$D:$D,AA$190)</f>
        <v>0</v>
      </c>
      <c r="AB281" s="199">
        <f>SUMIFS(Conciliação!$R:$R,Conciliação!$E:$E,$B$281,Conciliação!$D:$D,AB$190)</f>
        <v>0</v>
      </c>
      <c r="AC281" s="199">
        <f>SUMIFS(Conciliação!$R:$R,Conciliação!$E:$E,$B$281,Conciliação!$D:$D,AC$190)</f>
        <v>0</v>
      </c>
      <c r="AD281" s="199">
        <f>SUMIFS(Conciliação!$R:$R,Conciliação!$E:$E,$B$281,Conciliação!$D:$D,AD$190)</f>
        <v>0</v>
      </c>
      <c r="AE281" s="199">
        <f>SUMIFS(Conciliação!$R:$R,Conciliação!$E:$E,$B$281,Conciliação!$D:$D,AE$190)</f>
        <v>0</v>
      </c>
      <c r="AF281" s="199">
        <f>SUMIFS(Conciliação!$R:$R,Conciliação!$E:$E,$B$281,Conciliação!$D:$D,AF$190)</f>
        <v>0</v>
      </c>
    </row>
    <row r="282" spans="2:32" x14ac:dyDescent="0.3">
      <c r="B282" s="216">
        <f>'PLANO DE CONTAS-D'!C230</f>
        <v>307</v>
      </c>
      <c r="C282" s="346" t="str">
        <f>'PLANO DE CONTAS-D'!D230</f>
        <v>Segurança eletrônica</v>
      </c>
      <c r="D282" s="328"/>
      <c r="E282" s="328"/>
      <c r="F282" s="328"/>
      <c r="G282" s="328"/>
      <c r="H282" s="328"/>
      <c r="I282" s="328"/>
      <c r="K282" s="324">
        <f t="shared" si="59"/>
        <v>0</v>
      </c>
      <c r="L282" s="885"/>
      <c r="M282" s="566"/>
      <c r="O282" s="326">
        <f t="shared" si="60"/>
        <v>0</v>
      </c>
      <c r="P282" s="327" t="str">
        <f t="shared" si="58"/>
        <v/>
      </c>
      <c r="Q282" s="233" t="str">
        <f t="shared" si="61"/>
        <v>Finalizado</v>
      </c>
      <c r="S282" s="330"/>
      <c r="U282" s="199">
        <f>SUMIFS(Conciliação!$R:$R,Conciliação!$E:$E,$B$282,Conciliação!$D:$D,U$190)</f>
        <v>0</v>
      </c>
      <c r="V282" s="199">
        <f>SUMIFS(Conciliação!$R:$R,Conciliação!$E:$E,$B$282,Conciliação!$D:$D,V$190)</f>
        <v>0</v>
      </c>
      <c r="W282" s="199">
        <f>SUMIFS(Conciliação!$R:$R,Conciliação!$E:$E,$B$282,Conciliação!$D:$D,W$190)</f>
        <v>0</v>
      </c>
      <c r="X282" s="199">
        <f>SUMIFS(Conciliação!$R:$R,Conciliação!$E:$E,$B$282,Conciliação!$D:$D,X$190)</f>
        <v>0</v>
      </c>
      <c r="Y282" s="199">
        <f>SUMIFS(Conciliação!$R:$R,Conciliação!$E:$E,$B$282,Conciliação!$D:$D,Y$190)</f>
        <v>0</v>
      </c>
      <c r="Z282" s="199">
        <f>SUMIFS(Conciliação!$R:$R,Conciliação!$E:$E,$B$282,Conciliação!$D:$D,Z$190)</f>
        <v>0</v>
      </c>
      <c r="AA282" s="199">
        <f>SUMIFS(Conciliação!$R:$R,Conciliação!$E:$E,$B$282,Conciliação!$D:$D,AA$190)</f>
        <v>0</v>
      </c>
      <c r="AB282" s="199">
        <f>SUMIFS(Conciliação!$R:$R,Conciliação!$E:$E,$B$282,Conciliação!$D:$D,AB$190)</f>
        <v>0</v>
      </c>
      <c r="AC282" s="199">
        <f>SUMIFS(Conciliação!$R:$R,Conciliação!$E:$E,$B$282,Conciliação!$D:$D,AC$190)</f>
        <v>0</v>
      </c>
      <c r="AD282" s="199">
        <f>SUMIFS(Conciliação!$R:$R,Conciliação!$E:$E,$B$282,Conciliação!$D:$D,AD$190)</f>
        <v>0</v>
      </c>
      <c r="AE282" s="199">
        <f>SUMIFS(Conciliação!$R:$R,Conciliação!$E:$E,$B$282,Conciliação!$D:$D,AE$190)</f>
        <v>0</v>
      </c>
      <c r="AF282" s="199">
        <f>SUMIFS(Conciliação!$R:$R,Conciliação!$E:$E,$B$282,Conciliação!$D:$D,AF$190)</f>
        <v>0</v>
      </c>
    </row>
    <row r="283" spans="2:32" x14ac:dyDescent="0.3">
      <c r="B283" s="216">
        <f>'PLANO DE CONTAS-D'!C231</f>
        <v>308</v>
      </c>
      <c r="C283" s="346" t="str">
        <f>'PLANO DE CONTAS-D'!D231</f>
        <v>Nuvem</v>
      </c>
      <c r="D283" s="328"/>
      <c r="E283" s="328"/>
      <c r="F283" s="328"/>
      <c r="G283" s="328"/>
      <c r="H283" s="328"/>
      <c r="I283" s="328"/>
      <c r="K283" s="324">
        <f t="shared" si="59"/>
        <v>0</v>
      </c>
      <c r="L283" s="885"/>
      <c r="M283" s="566"/>
      <c r="O283" s="326">
        <f t="shared" si="60"/>
        <v>0</v>
      </c>
      <c r="P283" s="327" t="str">
        <f t="shared" si="58"/>
        <v/>
      </c>
      <c r="Q283" s="233" t="str">
        <f t="shared" si="61"/>
        <v>Finalizado</v>
      </c>
      <c r="S283" s="330"/>
      <c r="U283" s="199">
        <f>SUMIFS(Conciliação!$R:$R,Conciliação!$E:$E,$B$283,Conciliação!$D:$D,U$190)</f>
        <v>0</v>
      </c>
      <c r="V283" s="199">
        <f>SUMIFS(Conciliação!$R:$R,Conciliação!$E:$E,$B$283,Conciliação!$D:$D,V$190)</f>
        <v>0</v>
      </c>
      <c r="W283" s="199">
        <f>SUMIFS(Conciliação!$R:$R,Conciliação!$E:$E,$B$283,Conciliação!$D:$D,W$190)</f>
        <v>0</v>
      </c>
      <c r="X283" s="199">
        <f>SUMIFS(Conciliação!$R:$R,Conciliação!$E:$E,$B$283,Conciliação!$D:$D,X$190)</f>
        <v>0</v>
      </c>
      <c r="Y283" s="199">
        <f>SUMIFS(Conciliação!$R:$R,Conciliação!$E:$E,$B$283,Conciliação!$D:$D,Y$190)</f>
        <v>0</v>
      </c>
      <c r="Z283" s="199">
        <f>SUMIFS(Conciliação!$R:$R,Conciliação!$E:$E,$B$283,Conciliação!$D:$D,Z$190)</f>
        <v>0</v>
      </c>
      <c r="AA283" s="199">
        <f>SUMIFS(Conciliação!$R:$R,Conciliação!$E:$E,$B$283,Conciliação!$D:$D,AA$190)</f>
        <v>0</v>
      </c>
      <c r="AB283" s="199">
        <f>SUMIFS(Conciliação!$R:$R,Conciliação!$E:$E,$B$283,Conciliação!$D:$D,AB$190)</f>
        <v>0</v>
      </c>
      <c r="AC283" s="199">
        <f>SUMIFS(Conciliação!$R:$R,Conciliação!$E:$E,$B$283,Conciliação!$D:$D,AC$190)</f>
        <v>0</v>
      </c>
      <c r="AD283" s="199">
        <f>SUMIFS(Conciliação!$R:$R,Conciliação!$E:$E,$B$283,Conciliação!$D:$D,AD$190)</f>
        <v>0</v>
      </c>
      <c r="AE283" s="199">
        <f>SUMIFS(Conciliação!$R:$R,Conciliação!$E:$E,$B$283,Conciliação!$D:$D,AE$190)</f>
        <v>0</v>
      </c>
      <c r="AF283" s="199">
        <f>SUMIFS(Conciliação!$R:$R,Conciliação!$E:$E,$B$283,Conciliação!$D:$D,AF$190)</f>
        <v>0</v>
      </c>
    </row>
    <row r="284" spans="2:32" x14ac:dyDescent="0.3">
      <c r="B284" s="216">
        <f>'PLANO DE CONTAS-D'!C232</f>
        <v>309</v>
      </c>
      <c r="C284" s="346" t="str">
        <f>'PLANO DE CONTAS-D'!D232</f>
        <v>Videos</v>
      </c>
      <c r="D284" s="328"/>
      <c r="E284" s="328"/>
      <c r="F284" s="328"/>
      <c r="G284" s="328"/>
      <c r="H284" s="328"/>
      <c r="I284" s="328"/>
      <c r="K284" s="324">
        <f t="shared" si="59"/>
        <v>0</v>
      </c>
      <c r="L284" s="885"/>
      <c r="M284" s="566"/>
      <c r="O284" s="326">
        <f t="shared" si="60"/>
        <v>0</v>
      </c>
      <c r="P284" s="327" t="str">
        <f t="shared" si="58"/>
        <v/>
      </c>
      <c r="Q284" s="233" t="str">
        <f t="shared" si="61"/>
        <v>Finalizado</v>
      </c>
      <c r="S284" s="330"/>
      <c r="U284" s="199">
        <f>SUMIFS(Conciliação!$R:$R,Conciliação!$E:$E,$B$284,Conciliação!$D:$D,U$190)</f>
        <v>0</v>
      </c>
      <c r="V284" s="199">
        <f>SUMIFS(Conciliação!$R:$R,Conciliação!$E:$E,$B$284,Conciliação!$D:$D,V$190)</f>
        <v>0</v>
      </c>
      <c r="W284" s="199">
        <f>SUMIFS(Conciliação!$R:$R,Conciliação!$E:$E,$B$284,Conciliação!$D:$D,W$190)</f>
        <v>0</v>
      </c>
      <c r="X284" s="199">
        <f>SUMIFS(Conciliação!$R:$R,Conciliação!$E:$E,$B$284,Conciliação!$D:$D,X$190)</f>
        <v>0</v>
      </c>
      <c r="Y284" s="199">
        <f>SUMIFS(Conciliação!$R:$R,Conciliação!$E:$E,$B$284,Conciliação!$D:$D,Y$190)</f>
        <v>0</v>
      </c>
      <c r="Z284" s="199">
        <f>SUMIFS(Conciliação!$R:$R,Conciliação!$E:$E,$B$284,Conciliação!$D:$D,Z$190)</f>
        <v>0</v>
      </c>
      <c r="AA284" s="199">
        <f>SUMIFS(Conciliação!$R:$R,Conciliação!$E:$E,$B$284,Conciliação!$D:$D,AA$190)</f>
        <v>0</v>
      </c>
      <c r="AB284" s="199">
        <f>SUMIFS(Conciliação!$R:$R,Conciliação!$E:$E,$B$284,Conciliação!$D:$D,AB$190)</f>
        <v>0</v>
      </c>
      <c r="AC284" s="199">
        <f>SUMIFS(Conciliação!$R:$R,Conciliação!$E:$E,$B$284,Conciliação!$D:$D,AC$190)</f>
        <v>0</v>
      </c>
      <c r="AD284" s="199">
        <f>SUMIFS(Conciliação!$R:$R,Conciliação!$E:$E,$B$284,Conciliação!$D:$D,AD$190)</f>
        <v>0</v>
      </c>
      <c r="AE284" s="199">
        <f>SUMIFS(Conciliação!$R:$R,Conciliação!$E:$E,$B$284,Conciliação!$D:$D,AE$190)</f>
        <v>0</v>
      </c>
      <c r="AF284" s="199">
        <f>SUMIFS(Conciliação!$R:$R,Conciliação!$E:$E,$B$284,Conciliação!$D:$D,AF$190)</f>
        <v>0</v>
      </c>
    </row>
    <row r="285" spans="2:32" x14ac:dyDescent="0.3">
      <c r="B285" s="216">
        <f>'PLANO DE CONTAS-D'!C233</f>
        <v>310</v>
      </c>
      <c r="C285" s="346" t="str">
        <f>'PLANO DE CONTAS-D'!D233</f>
        <v>Serviços Diversos Terceiros (PF/PJ)</v>
      </c>
      <c r="D285" s="328"/>
      <c r="E285" s="328"/>
      <c r="F285" s="328"/>
      <c r="G285" s="328"/>
      <c r="H285" s="328"/>
      <c r="I285" s="328"/>
      <c r="K285" s="324">
        <f t="shared" si="59"/>
        <v>0</v>
      </c>
      <c r="L285" s="885"/>
      <c r="M285" s="566"/>
      <c r="O285" s="326">
        <f t="shared" si="60"/>
        <v>0</v>
      </c>
      <c r="P285" s="327" t="str">
        <f t="shared" si="58"/>
        <v/>
      </c>
      <c r="Q285" s="233" t="str">
        <f t="shared" si="61"/>
        <v>Finalizado</v>
      </c>
      <c r="S285" s="330"/>
      <c r="U285" s="199">
        <f>SUMIFS(Conciliação!$R:$R,Conciliação!$E:$E,$B$285,Conciliação!$D:$D,U$190)</f>
        <v>0</v>
      </c>
      <c r="V285" s="199">
        <f>SUMIFS(Conciliação!$R:$R,Conciliação!$E:$E,$B$285,Conciliação!$D:$D,V$190)</f>
        <v>0</v>
      </c>
      <c r="W285" s="199">
        <f>SUMIFS(Conciliação!$R:$R,Conciliação!$E:$E,$B$285,Conciliação!$D:$D,W$190)</f>
        <v>0</v>
      </c>
      <c r="X285" s="199">
        <f>SUMIFS(Conciliação!$R:$R,Conciliação!$E:$E,$B$285,Conciliação!$D:$D,X$190)</f>
        <v>0</v>
      </c>
      <c r="Y285" s="199">
        <f>SUMIFS(Conciliação!$R:$R,Conciliação!$E:$E,$B$285,Conciliação!$D:$D,Y$190)</f>
        <v>0</v>
      </c>
      <c r="Z285" s="199">
        <f>SUMIFS(Conciliação!$R:$R,Conciliação!$E:$E,$B$285,Conciliação!$D:$D,Z$190)</f>
        <v>0</v>
      </c>
      <c r="AA285" s="199">
        <f>SUMIFS(Conciliação!$R:$R,Conciliação!$E:$E,$B$285,Conciliação!$D:$D,AA$190)</f>
        <v>0</v>
      </c>
      <c r="AB285" s="199">
        <f>SUMIFS(Conciliação!$R:$R,Conciliação!$E:$E,$B$285,Conciliação!$D:$D,AB$190)</f>
        <v>0</v>
      </c>
      <c r="AC285" s="199">
        <f>SUMIFS(Conciliação!$R:$R,Conciliação!$E:$E,$B$285,Conciliação!$D:$D,AC$190)</f>
        <v>0</v>
      </c>
      <c r="AD285" s="199">
        <f>SUMIFS(Conciliação!$R:$R,Conciliação!$E:$E,$B$285,Conciliação!$D:$D,AD$190)</f>
        <v>0</v>
      </c>
      <c r="AE285" s="199">
        <f>SUMIFS(Conciliação!$R:$R,Conciliação!$E:$E,$B$285,Conciliação!$D:$D,AE$190)</f>
        <v>0</v>
      </c>
      <c r="AF285" s="199">
        <f>SUMIFS(Conciliação!$R:$R,Conciliação!$E:$E,$B$285,Conciliação!$D:$D,AF$190)</f>
        <v>0</v>
      </c>
    </row>
    <row r="286" spans="2:32" x14ac:dyDescent="0.3">
      <c r="B286" s="216">
        <f>'PLANO DE CONTAS-D'!C234</f>
        <v>311</v>
      </c>
      <c r="C286" s="346">
        <f>'PLANO DE CONTAS-D'!D234</f>
        <v>0</v>
      </c>
      <c r="D286" s="328"/>
      <c r="E286" s="328"/>
      <c r="F286" s="328"/>
      <c r="G286" s="328"/>
      <c r="H286" s="328"/>
      <c r="I286" s="328"/>
      <c r="K286" s="324">
        <f t="shared" si="59"/>
        <v>0</v>
      </c>
      <c r="L286" s="885"/>
      <c r="M286" s="566"/>
      <c r="O286" s="326">
        <f t="shared" si="60"/>
        <v>0</v>
      </c>
      <c r="P286" s="327" t="str">
        <f t="shared" si="58"/>
        <v/>
      </c>
      <c r="Q286" s="233" t="str">
        <f t="shared" si="61"/>
        <v>Finalizado</v>
      </c>
      <c r="S286" s="330"/>
      <c r="U286" s="199">
        <f>SUMIFS(Conciliação!$R:$R,Conciliação!$E:$E,$B$286,Conciliação!$D:$D,U$190)</f>
        <v>0</v>
      </c>
      <c r="V286" s="199">
        <f>SUMIFS(Conciliação!$R:$R,Conciliação!$E:$E,$B$286,Conciliação!$D:$D,V$190)</f>
        <v>0</v>
      </c>
      <c r="W286" s="199">
        <f>SUMIFS(Conciliação!$R:$R,Conciliação!$E:$E,$B$286,Conciliação!$D:$D,W$190)</f>
        <v>0</v>
      </c>
      <c r="X286" s="199">
        <f>SUMIFS(Conciliação!$R:$R,Conciliação!$E:$E,$B$286,Conciliação!$D:$D,X$190)</f>
        <v>0</v>
      </c>
      <c r="Y286" s="199">
        <f>SUMIFS(Conciliação!$R:$R,Conciliação!$E:$E,$B$286,Conciliação!$D:$D,Y$190)</f>
        <v>0</v>
      </c>
      <c r="Z286" s="199">
        <f>SUMIFS(Conciliação!$R:$R,Conciliação!$E:$E,$B$286,Conciliação!$D:$D,Z$190)</f>
        <v>0</v>
      </c>
      <c r="AA286" s="199">
        <f>SUMIFS(Conciliação!$R:$R,Conciliação!$E:$E,$B$286,Conciliação!$D:$D,AA$190)</f>
        <v>0</v>
      </c>
      <c r="AB286" s="199">
        <f>SUMIFS(Conciliação!$R:$R,Conciliação!$E:$E,$B$286,Conciliação!$D:$D,AB$190)</f>
        <v>0</v>
      </c>
      <c r="AC286" s="199">
        <f>SUMIFS(Conciliação!$R:$R,Conciliação!$E:$E,$B$286,Conciliação!$D:$D,AC$190)</f>
        <v>0</v>
      </c>
      <c r="AD286" s="199">
        <f>SUMIFS(Conciliação!$R:$R,Conciliação!$E:$E,$B$286,Conciliação!$D:$D,AD$190)</f>
        <v>0</v>
      </c>
      <c r="AE286" s="199">
        <f>SUMIFS(Conciliação!$R:$R,Conciliação!$E:$E,$B$286,Conciliação!$D:$D,AE$190)</f>
        <v>0</v>
      </c>
      <c r="AF286" s="199">
        <f>SUMIFS(Conciliação!$R:$R,Conciliação!$E:$E,$B$286,Conciliação!$D:$D,AF$190)</f>
        <v>0</v>
      </c>
    </row>
    <row r="287" spans="2:32" x14ac:dyDescent="0.3">
      <c r="B287" s="216">
        <f>'PLANO DE CONTAS-D'!C235</f>
        <v>312</v>
      </c>
      <c r="C287" s="346">
        <f>'PLANO DE CONTAS-D'!D235</f>
        <v>0</v>
      </c>
      <c r="D287" s="328"/>
      <c r="E287" s="328"/>
      <c r="F287" s="328"/>
      <c r="G287" s="328"/>
      <c r="H287" s="328"/>
      <c r="I287" s="328"/>
      <c r="K287" s="324">
        <f t="shared" si="59"/>
        <v>0</v>
      </c>
      <c r="L287" s="885"/>
      <c r="M287" s="566"/>
      <c r="O287" s="326">
        <f t="shared" si="60"/>
        <v>0</v>
      </c>
      <c r="P287" s="327" t="str">
        <f t="shared" si="58"/>
        <v/>
      </c>
      <c r="Q287" s="233" t="str">
        <f t="shared" si="61"/>
        <v>Finalizado</v>
      </c>
      <c r="S287" s="330"/>
      <c r="U287" s="199">
        <f>SUMIFS(Conciliação!$R:$R,Conciliação!$E:$E,$B$287,Conciliação!$D:$D,U$190)</f>
        <v>0</v>
      </c>
      <c r="V287" s="199">
        <f>SUMIFS(Conciliação!$R:$R,Conciliação!$E:$E,$B$287,Conciliação!$D:$D,V$190)</f>
        <v>0</v>
      </c>
      <c r="W287" s="199">
        <f>SUMIFS(Conciliação!$R:$R,Conciliação!$E:$E,$B$287,Conciliação!$D:$D,W$190)</f>
        <v>0</v>
      </c>
      <c r="X287" s="199">
        <f>SUMIFS(Conciliação!$R:$R,Conciliação!$E:$E,$B$287,Conciliação!$D:$D,X$190)</f>
        <v>0</v>
      </c>
      <c r="Y287" s="199">
        <f>SUMIFS(Conciliação!$R:$R,Conciliação!$E:$E,$B$287,Conciliação!$D:$D,Y$190)</f>
        <v>0</v>
      </c>
      <c r="Z287" s="199">
        <f>SUMIFS(Conciliação!$R:$R,Conciliação!$E:$E,$B$287,Conciliação!$D:$D,Z$190)</f>
        <v>0</v>
      </c>
      <c r="AA287" s="199">
        <f>SUMIFS(Conciliação!$R:$R,Conciliação!$E:$E,$B$287,Conciliação!$D:$D,AA$190)</f>
        <v>0</v>
      </c>
      <c r="AB287" s="199">
        <f>SUMIFS(Conciliação!$R:$R,Conciliação!$E:$E,$B$287,Conciliação!$D:$D,AB$190)</f>
        <v>0</v>
      </c>
      <c r="AC287" s="199">
        <f>SUMIFS(Conciliação!$R:$R,Conciliação!$E:$E,$B$287,Conciliação!$D:$D,AC$190)</f>
        <v>0</v>
      </c>
      <c r="AD287" s="199">
        <f>SUMIFS(Conciliação!$R:$R,Conciliação!$E:$E,$B$287,Conciliação!$D:$D,AD$190)</f>
        <v>0</v>
      </c>
      <c r="AE287" s="199">
        <f>SUMIFS(Conciliação!$R:$R,Conciliação!$E:$E,$B$287,Conciliação!$D:$D,AE$190)</f>
        <v>0</v>
      </c>
      <c r="AF287" s="199">
        <f>SUMIFS(Conciliação!$R:$R,Conciliação!$E:$E,$B$287,Conciliação!$D:$D,AF$190)</f>
        <v>0</v>
      </c>
    </row>
    <row r="288" spans="2:32" x14ac:dyDescent="0.3">
      <c r="B288" s="216">
        <f>'PLANO DE CONTAS-D'!C236</f>
        <v>313</v>
      </c>
      <c r="C288" s="346">
        <f>'PLANO DE CONTAS-D'!D236</f>
        <v>0</v>
      </c>
      <c r="D288" s="328"/>
      <c r="E288" s="328"/>
      <c r="F288" s="328"/>
      <c r="G288" s="328"/>
      <c r="H288" s="328"/>
      <c r="I288" s="328"/>
      <c r="K288" s="324">
        <f t="shared" si="59"/>
        <v>0</v>
      </c>
      <c r="L288" s="885"/>
      <c r="M288" s="566"/>
      <c r="O288" s="326">
        <f t="shared" si="60"/>
        <v>0</v>
      </c>
      <c r="P288" s="327" t="str">
        <f t="shared" si="58"/>
        <v/>
      </c>
      <c r="Q288" s="233" t="str">
        <f t="shared" si="61"/>
        <v>Finalizado</v>
      </c>
      <c r="S288" s="330"/>
      <c r="U288" s="199">
        <f>SUMIFS(Conciliação!$R:$R,Conciliação!$E:$E,$B$288,Conciliação!$D:$D,U$190)</f>
        <v>0</v>
      </c>
      <c r="V288" s="199">
        <f>SUMIFS(Conciliação!$R:$R,Conciliação!$E:$E,$B$288,Conciliação!$D:$D,V$190)</f>
        <v>0</v>
      </c>
      <c r="W288" s="199">
        <f>SUMIFS(Conciliação!$R:$R,Conciliação!$E:$E,$B$288,Conciliação!$D:$D,W$190)</f>
        <v>0</v>
      </c>
      <c r="X288" s="199">
        <f>SUMIFS(Conciliação!$R:$R,Conciliação!$E:$E,$B$288,Conciliação!$D:$D,X$190)</f>
        <v>0</v>
      </c>
      <c r="Y288" s="199">
        <f>SUMIFS(Conciliação!$R:$R,Conciliação!$E:$E,$B$288,Conciliação!$D:$D,Y$190)</f>
        <v>0</v>
      </c>
      <c r="Z288" s="199">
        <f>SUMIFS(Conciliação!$R:$R,Conciliação!$E:$E,$B$288,Conciliação!$D:$D,Z$190)</f>
        <v>0</v>
      </c>
      <c r="AA288" s="199">
        <f>SUMIFS(Conciliação!$R:$R,Conciliação!$E:$E,$B$288,Conciliação!$D:$D,AA$190)</f>
        <v>0</v>
      </c>
      <c r="AB288" s="199">
        <f>SUMIFS(Conciliação!$R:$R,Conciliação!$E:$E,$B$288,Conciliação!$D:$D,AB$190)</f>
        <v>0</v>
      </c>
      <c r="AC288" s="199">
        <f>SUMIFS(Conciliação!$R:$R,Conciliação!$E:$E,$B$288,Conciliação!$D:$D,AC$190)</f>
        <v>0</v>
      </c>
      <c r="AD288" s="199">
        <f>SUMIFS(Conciliação!$R:$R,Conciliação!$E:$E,$B$288,Conciliação!$D:$D,AD$190)</f>
        <v>0</v>
      </c>
      <c r="AE288" s="199">
        <f>SUMIFS(Conciliação!$R:$R,Conciliação!$E:$E,$B$288,Conciliação!$D:$D,AE$190)</f>
        <v>0</v>
      </c>
      <c r="AF288" s="199">
        <f>SUMIFS(Conciliação!$R:$R,Conciliação!$E:$E,$B$288,Conciliação!$D:$D,AF$190)</f>
        <v>0</v>
      </c>
    </row>
    <row r="289" spans="2:32" x14ac:dyDescent="0.3">
      <c r="B289" s="216">
        <f>'PLANO DE CONTAS-D'!C237</f>
        <v>314</v>
      </c>
      <c r="C289" s="346">
        <f>'PLANO DE CONTAS-D'!D237</f>
        <v>0</v>
      </c>
      <c r="D289" s="328"/>
      <c r="E289" s="328"/>
      <c r="F289" s="328"/>
      <c r="G289" s="328"/>
      <c r="H289" s="328"/>
      <c r="I289" s="328"/>
      <c r="K289" s="324">
        <f t="shared" si="59"/>
        <v>0</v>
      </c>
      <c r="L289" s="885"/>
      <c r="M289" s="566"/>
      <c r="O289" s="326">
        <f t="shared" si="60"/>
        <v>0</v>
      </c>
      <c r="P289" s="327" t="str">
        <f t="shared" si="58"/>
        <v/>
      </c>
      <c r="Q289" s="233" t="str">
        <f t="shared" si="61"/>
        <v>Finalizado</v>
      </c>
      <c r="S289" s="330"/>
      <c r="U289" s="199">
        <f>SUMIFS(Conciliação!$R:$R,Conciliação!$E:$E,$B$289,Conciliação!$D:$D,U$190)</f>
        <v>0</v>
      </c>
      <c r="V289" s="199">
        <f>SUMIFS(Conciliação!$R:$R,Conciliação!$E:$E,$B$289,Conciliação!$D:$D,V$190)</f>
        <v>0</v>
      </c>
      <c r="W289" s="199">
        <f>SUMIFS(Conciliação!$R:$R,Conciliação!$E:$E,$B$289,Conciliação!$D:$D,W$190)</f>
        <v>0</v>
      </c>
      <c r="X289" s="199">
        <f>SUMIFS(Conciliação!$R:$R,Conciliação!$E:$E,$B$289,Conciliação!$D:$D,X$190)</f>
        <v>0</v>
      </c>
      <c r="Y289" s="199">
        <f>SUMIFS(Conciliação!$R:$R,Conciliação!$E:$E,$B$289,Conciliação!$D:$D,Y$190)</f>
        <v>0</v>
      </c>
      <c r="Z289" s="199">
        <f>SUMIFS(Conciliação!$R:$R,Conciliação!$E:$E,$B$289,Conciliação!$D:$D,Z$190)</f>
        <v>0</v>
      </c>
      <c r="AA289" s="199">
        <f>SUMIFS(Conciliação!$R:$R,Conciliação!$E:$E,$B$289,Conciliação!$D:$D,AA$190)</f>
        <v>0</v>
      </c>
      <c r="AB289" s="199">
        <f>SUMIFS(Conciliação!$R:$R,Conciliação!$E:$E,$B$289,Conciliação!$D:$D,AB$190)</f>
        <v>0</v>
      </c>
      <c r="AC289" s="199">
        <f>SUMIFS(Conciliação!$R:$R,Conciliação!$E:$E,$B$289,Conciliação!$D:$D,AC$190)</f>
        <v>0</v>
      </c>
      <c r="AD289" s="199">
        <f>SUMIFS(Conciliação!$R:$R,Conciliação!$E:$E,$B$289,Conciliação!$D:$D,AD$190)</f>
        <v>0</v>
      </c>
      <c r="AE289" s="199">
        <f>SUMIFS(Conciliação!$R:$R,Conciliação!$E:$E,$B$289,Conciliação!$D:$D,AE$190)</f>
        <v>0</v>
      </c>
      <c r="AF289" s="199">
        <f>SUMIFS(Conciliação!$R:$R,Conciliação!$E:$E,$B$289,Conciliação!$D:$D,AF$190)</f>
        <v>0</v>
      </c>
    </row>
    <row r="290" spans="2:32" x14ac:dyDescent="0.3">
      <c r="B290" s="216">
        <f>'PLANO DE CONTAS-D'!C238</f>
        <v>315</v>
      </c>
      <c r="C290" s="346">
        <f>'PLANO DE CONTAS-D'!D238</f>
        <v>0</v>
      </c>
      <c r="D290" s="328"/>
      <c r="E290" s="328"/>
      <c r="F290" s="328"/>
      <c r="G290" s="328"/>
      <c r="H290" s="328"/>
      <c r="I290" s="328"/>
      <c r="K290" s="324">
        <f t="shared" si="59"/>
        <v>0</v>
      </c>
      <c r="L290" s="885"/>
      <c r="M290" s="566"/>
      <c r="O290" s="326">
        <f t="shared" si="60"/>
        <v>0</v>
      </c>
      <c r="P290" s="327" t="str">
        <f t="shared" si="58"/>
        <v/>
      </c>
      <c r="Q290" s="233" t="str">
        <f t="shared" si="61"/>
        <v>Finalizado</v>
      </c>
      <c r="S290" s="330"/>
      <c r="U290" s="199">
        <f>SUMIFS(Conciliação!$R:$R,Conciliação!$E:$E,$B$290,Conciliação!$D:$D,U$190)</f>
        <v>0</v>
      </c>
      <c r="V290" s="199">
        <f>SUMIFS(Conciliação!$R:$R,Conciliação!$E:$E,$B$290,Conciliação!$D:$D,V$190)</f>
        <v>0</v>
      </c>
      <c r="W290" s="199">
        <f>SUMIFS(Conciliação!$R:$R,Conciliação!$E:$E,$B$290,Conciliação!$D:$D,W$190)</f>
        <v>0</v>
      </c>
      <c r="X290" s="199">
        <f>SUMIFS(Conciliação!$R:$R,Conciliação!$E:$E,$B$290,Conciliação!$D:$D,X$190)</f>
        <v>0</v>
      </c>
      <c r="Y290" s="199">
        <f>SUMIFS(Conciliação!$R:$R,Conciliação!$E:$E,$B$290,Conciliação!$D:$D,Y$190)</f>
        <v>0</v>
      </c>
      <c r="Z290" s="199">
        <f>SUMIFS(Conciliação!$R:$R,Conciliação!$E:$E,$B$290,Conciliação!$D:$D,Z$190)</f>
        <v>0</v>
      </c>
      <c r="AA290" s="199">
        <f>SUMIFS(Conciliação!$R:$R,Conciliação!$E:$E,$B$290,Conciliação!$D:$D,AA$190)</f>
        <v>0</v>
      </c>
      <c r="AB290" s="199">
        <f>SUMIFS(Conciliação!$R:$R,Conciliação!$E:$E,$B$290,Conciliação!$D:$D,AB$190)</f>
        <v>0</v>
      </c>
      <c r="AC290" s="199">
        <f>SUMIFS(Conciliação!$R:$R,Conciliação!$E:$E,$B$290,Conciliação!$D:$D,AC$190)</f>
        <v>0</v>
      </c>
      <c r="AD290" s="199">
        <f>SUMIFS(Conciliação!$R:$R,Conciliação!$E:$E,$B$290,Conciliação!$D:$D,AD$190)</f>
        <v>0</v>
      </c>
      <c r="AE290" s="199">
        <f>SUMIFS(Conciliação!$R:$R,Conciliação!$E:$E,$B$290,Conciliação!$D:$D,AE$190)</f>
        <v>0</v>
      </c>
      <c r="AF290" s="199">
        <f>SUMIFS(Conciliação!$R:$R,Conciliação!$E:$E,$B$290,Conciliação!$D:$D,AF$190)</f>
        <v>0</v>
      </c>
    </row>
    <row r="291" spans="2:32" x14ac:dyDescent="0.3">
      <c r="B291" s="216">
        <f>'PLANO DE CONTAS-D'!C239</f>
        <v>316</v>
      </c>
      <c r="C291" s="346">
        <f>'PLANO DE CONTAS-D'!D239</f>
        <v>0</v>
      </c>
      <c r="D291" s="328"/>
      <c r="E291" s="328"/>
      <c r="F291" s="328"/>
      <c r="G291" s="328"/>
      <c r="H291" s="328"/>
      <c r="I291" s="328"/>
      <c r="K291" s="324">
        <f t="shared" si="59"/>
        <v>0</v>
      </c>
      <c r="L291" s="885"/>
      <c r="M291" s="566"/>
      <c r="O291" s="326">
        <f t="shared" si="60"/>
        <v>0</v>
      </c>
      <c r="P291" s="327" t="str">
        <f t="shared" si="58"/>
        <v/>
      </c>
      <c r="Q291" s="233" t="str">
        <f t="shared" si="61"/>
        <v>Finalizado</v>
      </c>
      <c r="S291" s="330"/>
      <c r="U291" s="199">
        <f>SUMIFS(Conciliação!$R:$R,Conciliação!$E:$E,$B$291,Conciliação!$D:$D,U$190)</f>
        <v>0</v>
      </c>
      <c r="V291" s="199">
        <f>SUMIFS(Conciliação!$R:$R,Conciliação!$E:$E,$B$291,Conciliação!$D:$D,V$190)</f>
        <v>0</v>
      </c>
      <c r="W291" s="199">
        <f>SUMIFS(Conciliação!$R:$R,Conciliação!$E:$E,$B$291,Conciliação!$D:$D,W$190)</f>
        <v>0</v>
      </c>
      <c r="X291" s="199">
        <f>SUMIFS(Conciliação!$R:$R,Conciliação!$E:$E,$B$291,Conciliação!$D:$D,X$190)</f>
        <v>0</v>
      </c>
      <c r="Y291" s="199">
        <f>SUMIFS(Conciliação!$R:$R,Conciliação!$E:$E,$B$291,Conciliação!$D:$D,Y$190)</f>
        <v>0</v>
      </c>
      <c r="Z291" s="199">
        <f>SUMIFS(Conciliação!$R:$R,Conciliação!$E:$E,$B$291,Conciliação!$D:$D,Z$190)</f>
        <v>0</v>
      </c>
      <c r="AA291" s="199">
        <f>SUMIFS(Conciliação!$R:$R,Conciliação!$E:$E,$B$291,Conciliação!$D:$D,AA$190)</f>
        <v>0</v>
      </c>
      <c r="AB291" s="199">
        <f>SUMIFS(Conciliação!$R:$R,Conciliação!$E:$E,$B$291,Conciliação!$D:$D,AB$190)</f>
        <v>0</v>
      </c>
      <c r="AC291" s="199">
        <f>SUMIFS(Conciliação!$R:$R,Conciliação!$E:$E,$B$291,Conciliação!$D:$D,AC$190)</f>
        <v>0</v>
      </c>
      <c r="AD291" s="199">
        <f>SUMIFS(Conciliação!$R:$R,Conciliação!$E:$E,$B$291,Conciliação!$D:$D,AD$190)</f>
        <v>0</v>
      </c>
      <c r="AE291" s="199">
        <f>SUMIFS(Conciliação!$R:$R,Conciliação!$E:$E,$B$291,Conciliação!$D:$D,AE$190)</f>
        <v>0</v>
      </c>
      <c r="AF291" s="199">
        <f>SUMIFS(Conciliação!$R:$R,Conciliação!$E:$E,$B$291,Conciliação!$D:$D,AF$190)</f>
        <v>0</v>
      </c>
    </row>
    <row r="293" spans="2:32" ht="15.6" x14ac:dyDescent="0.3">
      <c r="C293" s="1291" t="str">
        <f>'PLANO DE CONTAS-D'!D245</f>
        <v>Institucional</v>
      </c>
      <c r="D293" s="1291"/>
      <c r="E293" s="1291"/>
      <c r="F293" s="1291"/>
      <c r="G293" s="1291"/>
      <c r="H293" s="1291"/>
      <c r="I293" s="1291"/>
      <c r="K293" s="242">
        <f>SUM(K294:K307)</f>
        <v>0</v>
      </c>
      <c r="L293" s="242">
        <f>SUM(L294:L307)</f>
        <v>0</v>
      </c>
      <c r="M293" s="242">
        <f>SUM(M294:M307)</f>
        <v>0</v>
      </c>
      <c r="O293" s="247" t="s">
        <v>642</v>
      </c>
      <c r="P293" s="237"/>
      <c r="Q293" s="238">
        <f>M293-K293-L293</f>
        <v>0</v>
      </c>
      <c r="R293" s="230"/>
      <c r="S293" s="250" t="s">
        <v>671</v>
      </c>
      <c r="U293" s="222">
        <f>SUM(U294:U307)</f>
        <v>0</v>
      </c>
      <c r="V293" s="222">
        <f t="shared" ref="V293:AF293" si="62">SUM(V294:V307)</f>
        <v>0</v>
      </c>
      <c r="W293" s="222">
        <f t="shared" si="62"/>
        <v>0</v>
      </c>
      <c r="X293" s="222">
        <f t="shared" si="62"/>
        <v>0</v>
      </c>
      <c r="Y293" s="222">
        <f t="shared" si="62"/>
        <v>0</v>
      </c>
      <c r="Z293" s="222">
        <f t="shared" si="62"/>
        <v>0</v>
      </c>
      <c r="AA293" s="222">
        <f t="shared" si="62"/>
        <v>0</v>
      </c>
      <c r="AB293" s="222">
        <f t="shared" si="62"/>
        <v>0</v>
      </c>
      <c r="AC293" s="222">
        <f t="shared" si="62"/>
        <v>0</v>
      </c>
      <c r="AD293" s="222">
        <f t="shared" si="62"/>
        <v>0</v>
      </c>
      <c r="AE293" s="222">
        <f t="shared" si="62"/>
        <v>0</v>
      </c>
      <c r="AF293" s="222">
        <f t="shared" si="62"/>
        <v>0</v>
      </c>
    </row>
    <row r="294" spans="2:32" x14ac:dyDescent="0.3">
      <c r="B294" s="216">
        <f>'PLANO DE CONTAS-D'!C247</f>
        <v>351</v>
      </c>
      <c r="C294" s="346" t="str">
        <f>'PLANO DE CONTAS-D'!D247</f>
        <v>Reuniçoes</v>
      </c>
      <c r="D294" s="328"/>
      <c r="E294" s="328"/>
      <c r="F294" s="328"/>
      <c r="G294" s="328"/>
      <c r="H294" s="328"/>
      <c r="I294" s="328"/>
      <c r="K294" s="324">
        <f>SUM(U294:AF294)</f>
        <v>0</v>
      </c>
      <c r="L294" s="885"/>
      <c r="M294" s="325"/>
      <c r="O294" s="326">
        <f>M294-K294-L294</f>
        <v>0</v>
      </c>
      <c r="P294" s="327" t="str">
        <f>IF(M294="","",O294/M294)</f>
        <v/>
      </c>
      <c r="Q294" s="233" t="str">
        <f>IF(O294&gt;0,"Disponível",IF(O294=0,"Finalizado",IF(O294&lt;0,"Remanejar","")))</f>
        <v>Finalizado</v>
      </c>
      <c r="S294" s="330"/>
      <c r="U294" s="199">
        <f>SUMIFS(Conciliação!$R:$R,Conciliação!$E:$E,$B$294,Conciliação!$D:$D,U$190)</f>
        <v>0</v>
      </c>
      <c r="V294" s="199">
        <f>SUMIFS(Conciliação!$R:$R,Conciliação!$E:$E,$B$294,Conciliação!$D:$D,V$190)</f>
        <v>0</v>
      </c>
      <c r="W294" s="199">
        <f>SUMIFS(Conciliação!$R:$R,Conciliação!$E:$E,$B$294,Conciliação!$D:$D,W$190)</f>
        <v>0</v>
      </c>
      <c r="X294" s="199">
        <f>SUMIFS(Conciliação!$R:$R,Conciliação!$E:$E,$B$294,Conciliação!$D:$D,X$190)</f>
        <v>0</v>
      </c>
      <c r="Y294" s="199">
        <f>SUMIFS(Conciliação!$R:$R,Conciliação!$E:$E,$B$294,Conciliação!$D:$D,Y$190)</f>
        <v>0</v>
      </c>
      <c r="Z294" s="199">
        <f>SUMIFS(Conciliação!$R:$R,Conciliação!$E:$E,$B$294,Conciliação!$D:$D,Z$190)</f>
        <v>0</v>
      </c>
      <c r="AA294" s="199">
        <f>SUMIFS(Conciliação!$R:$R,Conciliação!$E:$E,$B$294,Conciliação!$D:$D,AA$190)</f>
        <v>0</v>
      </c>
      <c r="AB294" s="199">
        <f>SUMIFS(Conciliação!$R:$R,Conciliação!$E:$E,$B$294,Conciliação!$D:$D,AB$190)</f>
        <v>0</v>
      </c>
      <c r="AC294" s="199">
        <f>SUMIFS(Conciliação!$R:$R,Conciliação!$E:$E,$B$294,Conciliação!$D:$D,AC$190)</f>
        <v>0</v>
      </c>
      <c r="AD294" s="199">
        <f>SUMIFS(Conciliação!$R:$R,Conciliação!$E:$E,$B$294,Conciliação!$D:$D,AD$190)</f>
        <v>0</v>
      </c>
      <c r="AE294" s="199">
        <f>SUMIFS(Conciliação!$R:$R,Conciliação!$E:$E,$B$294,Conciliação!$D:$D,AE$190)</f>
        <v>0</v>
      </c>
      <c r="AF294" s="199">
        <f>SUMIFS(Conciliação!$R:$R,Conciliação!$E:$E,$B$294,Conciliação!$D:$D,AF$190)</f>
        <v>0</v>
      </c>
    </row>
    <row r="295" spans="2:32" x14ac:dyDescent="0.3">
      <c r="B295" s="216">
        <f>'PLANO DE CONTAS-D'!C248</f>
        <v>352</v>
      </c>
      <c r="C295" s="346" t="str">
        <f>'PLANO DE CONTAS-D'!D248</f>
        <v>Captação de recursos</v>
      </c>
      <c r="D295" s="328"/>
      <c r="E295" s="328"/>
      <c r="F295" s="328"/>
      <c r="G295" s="328"/>
      <c r="H295" s="328"/>
      <c r="I295" s="328"/>
      <c r="K295" s="324">
        <f t="shared" ref="K295:K306" si="63">SUM(U295:AF295)</f>
        <v>0</v>
      </c>
      <c r="L295" s="885"/>
      <c r="M295" s="325"/>
      <c r="O295" s="326">
        <f t="shared" ref="O295:O307" si="64">M295-K295-L295</f>
        <v>0</v>
      </c>
      <c r="P295" s="327" t="str">
        <f t="shared" ref="P295:P306" si="65">IF(M295="","",O295/M295)</f>
        <v/>
      </c>
      <c r="Q295" s="233" t="str">
        <f t="shared" ref="Q295:Q306" si="66">IF(O295&gt;0,"Disponível",IF(O295=0,"Finalizado",IF(O295&lt;0,"Remanejar","")))</f>
        <v>Finalizado</v>
      </c>
      <c r="S295" s="330"/>
      <c r="U295" s="199">
        <f>SUMIFS(Conciliação!$R:$R,Conciliação!$E:$E,$B$295,Conciliação!$D:$D,U$190)</f>
        <v>0</v>
      </c>
      <c r="V295" s="199">
        <f>SUMIFS(Conciliação!$R:$R,Conciliação!$E:$E,$B$295,Conciliação!$D:$D,V$190)</f>
        <v>0</v>
      </c>
      <c r="W295" s="199">
        <f>SUMIFS(Conciliação!$R:$R,Conciliação!$E:$E,$B$295,Conciliação!$D:$D,W$190)</f>
        <v>0</v>
      </c>
      <c r="X295" s="199">
        <f>SUMIFS(Conciliação!$R:$R,Conciliação!$E:$E,$B$295,Conciliação!$D:$D,X$190)</f>
        <v>0</v>
      </c>
      <c r="Y295" s="199">
        <f>SUMIFS(Conciliação!$R:$R,Conciliação!$E:$E,$B$295,Conciliação!$D:$D,Y$190)</f>
        <v>0</v>
      </c>
      <c r="Z295" s="199">
        <f>SUMIFS(Conciliação!$R:$R,Conciliação!$E:$E,$B$295,Conciliação!$D:$D,Z$190)</f>
        <v>0</v>
      </c>
      <c r="AA295" s="199">
        <f>SUMIFS(Conciliação!$R:$R,Conciliação!$E:$E,$B$295,Conciliação!$D:$D,AA$190)</f>
        <v>0</v>
      </c>
      <c r="AB295" s="199">
        <f>SUMIFS(Conciliação!$R:$R,Conciliação!$E:$E,$B$295,Conciliação!$D:$D,AB$190)</f>
        <v>0</v>
      </c>
      <c r="AC295" s="199">
        <f>SUMIFS(Conciliação!$R:$R,Conciliação!$E:$E,$B$295,Conciliação!$D:$D,AC$190)</f>
        <v>0</v>
      </c>
      <c r="AD295" s="199">
        <f>SUMIFS(Conciliação!$R:$R,Conciliação!$E:$E,$B$295,Conciliação!$D:$D,AD$190)</f>
        <v>0</v>
      </c>
      <c r="AE295" s="199">
        <f>SUMIFS(Conciliação!$R:$R,Conciliação!$E:$E,$B$295,Conciliação!$D:$D,AE$190)</f>
        <v>0</v>
      </c>
      <c r="AF295" s="199">
        <f>SUMIFS(Conciliação!$R:$R,Conciliação!$E:$E,$B$295,Conciliação!$D:$D,AF$190)</f>
        <v>0</v>
      </c>
    </row>
    <row r="296" spans="2:32" x14ac:dyDescent="0.3">
      <c r="B296" s="216">
        <f>'PLANO DE CONTAS-D'!C249</f>
        <v>353</v>
      </c>
      <c r="C296" s="346" t="str">
        <f>'PLANO DE CONTAS-D'!D249</f>
        <v>Cursos/Seminários (equipe)</v>
      </c>
      <c r="D296" s="328"/>
      <c r="E296" s="328"/>
      <c r="F296" s="328"/>
      <c r="G296" s="328"/>
      <c r="H296" s="328"/>
      <c r="I296" s="328"/>
      <c r="K296" s="324">
        <f t="shared" si="63"/>
        <v>0</v>
      </c>
      <c r="L296" s="885"/>
      <c r="M296" s="325"/>
      <c r="O296" s="326">
        <f t="shared" si="64"/>
        <v>0</v>
      </c>
      <c r="P296" s="327" t="str">
        <f t="shared" si="65"/>
        <v/>
      </c>
      <c r="Q296" s="233" t="str">
        <f t="shared" si="66"/>
        <v>Finalizado</v>
      </c>
      <c r="S296" s="330"/>
      <c r="U296" s="199">
        <f>SUMIFS(Conciliação!$R:$R,Conciliação!$E:$E,$B$296,Conciliação!$D:$D,U$190)</f>
        <v>0</v>
      </c>
      <c r="V296" s="199">
        <f>SUMIFS(Conciliação!$R:$R,Conciliação!$E:$E,$B$296,Conciliação!$D:$D,V$190)</f>
        <v>0</v>
      </c>
      <c r="W296" s="199">
        <f>SUMIFS(Conciliação!$R:$R,Conciliação!$E:$E,$B$296,Conciliação!$D:$D,W$190)</f>
        <v>0</v>
      </c>
      <c r="X296" s="199">
        <f>SUMIFS(Conciliação!$R:$R,Conciliação!$E:$E,$B$296,Conciliação!$D:$D,X$190)</f>
        <v>0</v>
      </c>
      <c r="Y296" s="199">
        <f>SUMIFS(Conciliação!$R:$R,Conciliação!$E:$E,$B$296,Conciliação!$D:$D,Y$190)</f>
        <v>0</v>
      </c>
      <c r="Z296" s="199">
        <f>SUMIFS(Conciliação!$R:$R,Conciliação!$E:$E,$B$296,Conciliação!$D:$D,Z$190)</f>
        <v>0</v>
      </c>
      <c r="AA296" s="199">
        <f>SUMIFS(Conciliação!$R:$R,Conciliação!$E:$E,$B$296,Conciliação!$D:$D,AA$190)</f>
        <v>0</v>
      </c>
      <c r="AB296" s="199">
        <f>SUMIFS(Conciliação!$R:$R,Conciliação!$E:$E,$B$296,Conciliação!$D:$D,AB$190)</f>
        <v>0</v>
      </c>
      <c r="AC296" s="199">
        <f>SUMIFS(Conciliação!$R:$R,Conciliação!$E:$E,$B$296,Conciliação!$D:$D,AC$190)</f>
        <v>0</v>
      </c>
      <c r="AD296" s="199">
        <f>SUMIFS(Conciliação!$R:$R,Conciliação!$E:$E,$B$296,Conciliação!$D:$D,AD$190)</f>
        <v>0</v>
      </c>
      <c r="AE296" s="199">
        <f>SUMIFS(Conciliação!$R:$R,Conciliação!$E:$E,$B$296,Conciliação!$D:$D,AE$190)</f>
        <v>0</v>
      </c>
      <c r="AF296" s="199">
        <f>SUMIFS(Conciliação!$R:$R,Conciliação!$E:$E,$B$296,Conciliação!$D:$D,AF$190)</f>
        <v>0</v>
      </c>
    </row>
    <row r="297" spans="2:32" x14ac:dyDescent="0.3">
      <c r="B297" s="216">
        <f>'PLANO DE CONTAS-D'!C250</f>
        <v>354</v>
      </c>
      <c r="C297" s="346" t="str">
        <f>'PLANO DE CONTAS-D'!D250</f>
        <v>Viagens</v>
      </c>
      <c r="D297" s="328"/>
      <c r="E297" s="328"/>
      <c r="F297" s="328"/>
      <c r="G297" s="328"/>
      <c r="H297" s="328"/>
      <c r="I297" s="328"/>
      <c r="K297" s="324">
        <f t="shared" si="63"/>
        <v>0</v>
      </c>
      <c r="L297" s="885"/>
      <c r="M297" s="325"/>
      <c r="O297" s="326">
        <f t="shared" si="64"/>
        <v>0</v>
      </c>
      <c r="P297" s="327" t="str">
        <f t="shared" si="65"/>
        <v/>
      </c>
      <c r="Q297" s="233" t="str">
        <f t="shared" si="66"/>
        <v>Finalizado</v>
      </c>
      <c r="S297" s="330"/>
      <c r="U297" s="199">
        <f>SUMIFS(Conciliação!$R:$R,Conciliação!$E:$E,$B$297,Conciliação!$D:$D,U$190)</f>
        <v>0</v>
      </c>
      <c r="V297" s="199">
        <f>SUMIFS(Conciliação!$R:$R,Conciliação!$E:$E,$B$297,Conciliação!$D:$D,V$190)</f>
        <v>0</v>
      </c>
      <c r="W297" s="199">
        <f>SUMIFS(Conciliação!$R:$R,Conciliação!$E:$E,$B$297,Conciliação!$D:$D,W$190)</f>
        <v>0</v>
      </c>
      <c r="X297" s="199">
        <f>SUMIFS(Conciliação!$R:$R,Conciliação!$E:$E,$B$297,Conciliação!$D:$D,X$190)</f>
        <v>0</v>
      </c>
      <c r="Y297" s="199">
        <f>SUMIFS(Conciliação!$R:$R,Conciliação!$E:$E,$B$297,Conciliação!$D:$D,Y$190)</f>
        <v>0</v>
      </c>
      <c r="Z297" s="199">
        <f>SUMIFS(Conciliação!$R:$R,Conciliação!$E:$E,$B$297,Conciliação!$D:$D,Z$190)</f>
        <v>0</v>
      </c>
      <c r="AA297" s="199">
        <f>SUMIFS(Conciliação!$R:$R,Conciliação!$E:$E,$B$297,Conciliação!$D:$D,AA$190)</f>
        <v>0</v>
      </c>
      <c r="AB297" s="199">
        <f>SUMIFS(Conciliação!$R:$R,Conciliação!$E:$E,$B$297,Conciliação!$D:$D,AB$190)</f>
        <v>0</v>
      </c>
      <c r="AC297" s="199">
        <f>SUMIFS(Conciliação!$R:$R,Conciliação!$E:$E,$B$297,Conciliação!$D:$D,AC$190)</f>
        <v>0</v>
      </c>
      <c r="AD297" s="199">
        <f>SUMIFS(Conciliação!$R:$R,Conciliação!$E:$E,$B$297,Conciliação!$D:$D,AD$190)</f>
        <v>0</v>
      </c>
      <c r="AE297" s="199">
        <f>SUMIFS(Conciliação!$R:$R,Conciliação!$E:$E,$B$297,Conciliação!$D:$D,AE$190)</f>
        <v>0</v>
      </c>
      <c r="AF297" s="199">
        <f>SUMIFS(Conciliação!$R:$R,Conciliação!$E:$E,$B$297,Conciliação!$D:$D,AF$190)</f>
        <v>0</v>
      </c>
    </row>
    <row r="298" spans="2:32" x14ac:dyDescent="0.3">
      <c r="B298" s="216">
        <f>'PLANO DE CONTAS-D'!C251</f>
        <v>355</v>
      </c>
      <c r="C298" s="346" t="str">
        <f>'PLANO DE CONTAS-D'!D251</f>
        <v>Relatórios</v>
      </c>
      <c r="D298" s="328"/>
      <c r="E298" s="328"/>
      <c r="F298" s="328"/>
      <c r="G298" s="328"/>
      <c r="H298" s="328"/>
      <c r="I298" s="328"/>
      <c r="K298" s="324">
        <f t="shared" si="63"/>
        <v>0</v>
      </c>
      <c r="L298" s="885"/>
      <c r="M298" s="325"/>
      <c r="O298" s="326">
        <f t="shared" si="64"/>
        <v>0</v>
      </c>
      <c r="P298" s="327" t="str">
        <f t="shared" si="65"/>
        <v/>
      </c>
      <c r="Q298" s="233" t="str">
        <f t="shared" si="66"/>
        <v>Finalizado</v>
      </c>
      <c r="S298" s="330"/>
      <c r="U298" s="199">
        <f>SUMIFS(Conciliação!$R:$R,Conciliação!$E:$E,$B$298,Conciliação!$D:$D,U$190)</f>
        <v>0</v>
      </c>
      <c r="V298" s="199">
        <f>SUMIFS(Conciliação!$R:$R,Conciliação!$E:$E,$B$298,Conciliação!$D:$D,V$190)</f>
        <v>0</v>
      </c>
      <c r="W298" s="199">
        <f>SUMIFS(Conciliação!$R:$R,Conciliação!$E:$E,$B$298,Conciliação!$D:$D,W$190)</f>
        <v>0</v>
      </c>
      <c r="X298" s="199">
        <f>SUMIFS(Conciliação!$R:$R,Conciliação!$E:$E,$B$298,Conciliação!$D:$D,X$190)</f>
        <v>0</v>
      </c>
      <c r="Y298" s="199">
        <f>SUMIFS(Conciliação!$R:$R,Conciliação!$E:$E,$B$298,Conciliação!$D:$D,Y$190)</f>
        <v>0</v>
      </c>
      <c r="Z298" s="199">
        <f>SUMIFS(Conciliação!$R:$R,Conciliação!$E:$E,$B$298,Conciliação!$D:$D,Z$190)</f>
        <v>0</v>
      </c>
      <c r="AA298" s="199">
        <f>SUMIFS(Conciliação!$R:$R,Conciliação!$E:$E,$B$298,Conciliação!$D:$D,AA$190)</f>
        <v>0</v>
      </c>
      <c r="AB298" s="199">
        <f>SUMIFS(Conciliação!$R:$R,Conciliação!$E:$E,$B$298,Conciliação!$D:$D,AB$190)</f>
        <v>0</v>
      </c>
      <c r="AC298" s="199">
        <f>SUMIFS(Conciliação!$R:$R,Conciliação!$E:$E,$B$298,Conciliação!$D:$D,AC$190)</f>
        <v>0</v>
      </c>
      <c r="AD298" s="199">
        <f>SUMIFS(Conciliação!$R:$R,Conciliação!$E:$E,$B$298,Conciliação!$D:$D,AD$190)</f>
        <v>0</v>
      </c>
      <c r="AE298" s="199">
        <f>SUMIFS(Conciliação!$R:$R,Conciliação!$E:$E,$B$298,Conciliação!$D:$D,AE$190)</f>
        <v>0</v>
      </c>
      <c r="AF298" s="199">
        <f>SUMIFS(Conciliação!$R:$R,Conciliação!$E:$E,$B$298,Conciliação!$D:$D,AF$190)</f>
        <v>0</v>
      </c>
    </row>
    <row r="299" spans="2:32" x14ac:dyDescent="0.3">
      <c r="B299" s="216">
        <f>'PLANO DE CONTAS-D'!C252</f>
        <v>356</v>
      </c>
      <c r="C299" s="346" t="str">
        <f>'PLANO DE CONTAS-D'!D252</f>
        <v>Comunicação</v>
      </c>
      <c r="D299" s="328"/>
      <c r="E299" s="328"/>
      <c r="F299" s="328"/>
      <c r="G299" s="328"/>
      <c r="H299" s="328"/>
      <c r="I299" s="328"/>
      <c r="K299" s="324">
        <f t="shared" si="63"/>
        <v>0</v>
      </c>
      <c r="L299" s="885"/>
      <c r="M299" s="325"/>
      <c r="O299" s="326">
        <f t="shared" si="64"/>
        <v>0</v>
      </c>
      <c r="P299" s="327" t="str">
        <f t="shared" si="65"/>
        <v/>
      </c>
      <c r="Q299" s="233" t="str">
        <f t="shared" si="66"/>
        <v>Finalizado</v>
      </c>
      <c r="S299" s="330"/>
      <c r="U299" s="199">
        <f>SUMIFS(Conciliação!$R:$R,Conciliação!$E:$E,$B$299,Conciliação!$D:$D,U$190)</f>
        <v>0</v>
      </c>
      <c r="V299" s="199">
        <f>SUMIFS(Conciliação!$R:$R,Conciliação!$E:$E,$B$299,Conciliação!$D:$D,V$190)</f>
        <v>0</v>
      </c>
      <c r="W299" s="199">
        <f>SUMIFS(Conciliação!$R:$R,Conciliação!$E:$E,$B$299,Conciliação!$D:$D,W$190)</f>
        <v>0</v>
      </c>
      <c r="X299" s="199">
        <f>SUMIFS(Conciliação!$R:$R,Conciliação!$E:$E,$B$299,Conciliação!$D:$D,X$190)</f>
        <v>0</v>
      </c>
      <c r="Y299" s="199">
        <f>SUMIFS(Conciliação!$R:$R,Conciliação!$E:$E,$B$299,Conciliação!$D:$D,Y$190)</f>
        <v>0</v>
      </c>
      <c r="Z299" s="199">
        <f>SUMIFS(Conciliação!$R:$R,Conciliação!$E:$E,$B$299,Conciliação!$D:$D,Z$190)</f>
        <v>0</v>
      </c>
      <c r="AA299" s="199">
        <f>SUMIFS(Conciliação!$R:$R,Conciliação!$E:$E,$B$299,Conciliação!$D:$D,AA$190)</f>
        <v>0</v>
      </c>
      <c r="AB299" s="199">
        <f>SUMIFS(Conciliação!$R:$R,Conciliação!$E:$E,$B$299,Conciliação!$D:$D,AB$190)</f>
        <v>0</v>
      </c>
      <c r="AC299" s="199">
        <f>SUMIFS(Conciliação!$R:$R,Conciliação!$E:$E,$B$299,Conciliação!$D:$D,AC$190)</f>
        <v>0</v>
      </c>
      <c r="AD299" s="199">
        <f>SUMIFS(Conciliação!$R:$R,Conciliação!$E:$E,$B$299,Conciliação!$D:$D,AD$190)</f>
        <v>0</v>
      </c>
      <c r="AE299" s="199">
        <f>SUMIFS(Conciliação!$R:$R,Conciliação!$E:$E,$B$299,Conciliação!$D:$D,AE$190)</f>
        <v>0</v>
      </c>
      <c r="AF299" s="199">
        <f>SUMIFS(Conciliação!$R:$R,Conciliação!$E:$E,$B$299,Conciliação!$D:$D,AF$190)</f>
        <v>0</v>
      </c>
    </row>
    <row r="300" spans="2:32" x14ac:dyDescent="0.3">
      <c r="B300" s="216">
        <f>'PLANO DE CONTAS-D'!C253</f>
        <v>357</v>
      </c>
      <c r="C300" s="346" t="str">
        <f>'PLANO DE CONTAS-D'!D253</f>
        <v>Logistica</v>
      </c>
      <c r="D300" s="328"/>
      <c r="E300" s="328"/>
      <c r="F300" s="328"/>
      <c r="G300" s="328"/>
      <c r="H300" s="328"/>
      <c r="I300" s="328"/>
      <c r="K300" s="324">
        <f t="shared" si="63"/>
        <v>0</v>
      </c>
      <c r="L300" s="885"/>
      <c r="M300" s="325"/>
      <c r="O300" s="326">
        <f t="shared" si="64"/>
        <v>0</v>
      </c>
      <c r="P300" s="327" t="str">
        <f t="shared" si="65"/>
        <v/>
      </c>
      <c r="Q300" s="233" t="str">
        <f t="shared" si="66"/>
        <v>Finalizado</v>
      </c>
      <c r="S300" s="330"/>
      <c r="U300" s="199">
        <f>SUMIFS(Conciliação!$R:$R,Conciliação!$E:$E,$B$300,Conciliação!$D:$D,U$190)</f>
        <v>0</v>
      </c>
      <c r="V300" s="199">
        <f>SUMIFS(Conciliação!$R:$R,Conciliação!$E:$E,$B$300,Conciliação!$D:$D,V$190)</f>
        <v>0</v>
      </c>
      <c r="W300" s="199">
        <f>SUMIFS(Conciliação!$R:$R,Conciliação!$E:$E,$B$300,Conciliação!$D:$D,W$190)</f>
        <v>0</v>
      </c>
      <c r="X300" s="199">
        <f>SUMIFS(Conciliação!$R:$R,Conciliação!$E:$E,$B$300,Conciliação!$D:$D,X$190)</f>
        <v>0</v>
      </c>
      <c r="Y300" s="199">
        <f>SUMIFS(Conciliação!$R:$R,Conciliação!$E:$E,$B$300,Conciliação!$D:$D,Y$190)</f>
        <v>0</v>
      </c>
      <c r="Z300" s="199">
        <f>SUMIFS(Conciliação!$R:$R,Conciliação!$E:$E,$B$300,Conciliação!$D:$D,Z$190)</f>
        <v>0</v>
      </c>
      <c r="AA300" s="199">
        <f>SUMIFS(Conciliação!$R:$R,Conciliação!$E:$E,$B$300,Conciliação!$D:$D,AA$190)</f>
        <v>0</v>
      </c>
      <c r="AB300" s="199">
        <f>SUMIFS(Conciliação!$R:$R,Conciliação!$E:$E,$B$300,Conciliação!$D:$D,AB$190)</f>
        <v>0</v>
      </c>
      <c r="AC300" s="199">
        <f>SUMIFS(Conciliação!$R:$R,Conciliação!$E:$E,$B$300,Conciliação!$D:$D,AC$190)</f>
        <v>0</v>
      </c>
      <c r="AD300" s="199">
        <f>SUMIFS(Conciliação!$R:$R,Conciliação!$E:$E,$B$300,Conciliação!$D:$D,AD$190)</f>
        <v>0</v>
      </c>
      <c r="AE300" s="199">
        <f>SUMIFS(Conciliação!$R:$R,Conciliação!$E:$E,$B$300,Conciliação!$D:$D,AE$190)</f>
        <v>0</v>
      </c>
      <c r="AF300" s="199">
        <f>SUMIFS(Conciliação!$R:$R,Conciliação!$E:$E,$B$300,Conciliação!$D:$D,AF$190)</f>
        <v>0</v>
      </c>
    </row>
    <row r="301" spans="2:32" x14ac:dyDescent="0.3">
      <c r="B301" s="216">
        <f>'PLANO DE CONTAS-D'!C254</f>
        <v>358</v>
      </c>
      <c r="C301" s="346">
        <f>'PLANO DE CONTAS-D'!D254</f>
        <v>0</v>
      </c>
      <c r="D301" s="328"/>
      <c r="E301" s="328"/>
      <c r="F301" s="328"/>
      <c r="G301" s="328"/>
      <c r="H301" s="328"/>
      <c r="I301" s="328"/>
      <c r="K301" s="324">
        <f t="shared" si="63"/>
        <v>0</v>
      </c>
      <c r="L301" s="885"/>
      <c r="M301" s="325"/>
      <c r="O301" s="326">
        <f t="shared" si="64"/>
        <v>0</v>
      </c>
      <c r="P301" s="327" t="str">
        <f t="shared" si="65"/>
        <v/>
      </c>
      <c r="Q301" s="233" t="str">
        <f t="shared" si="66"/>
        <v>Finalizado</v>
      </c>
      <c r="S301" s="330" t="s">
        <v>1016</v>
      </c>
      <c r="U301" s="199">
        <f>SUMIFS(Conciliação!$R:$R,Conciliação!$E:$E,$B$301,Conciliação!$D:$D,U$190)</f>
        <v>0</v>
      </c>
      <c r="V301" s="199">
        <f>SUMIFS(Conciliação!$R:$R,Conciliação!$E:$E,$B$301,Conciliação!$D:$D,V$190)</f>
        <v>0</v>
      </c>
      <c r="W301" s="199">
        <f>SUMIFS(Conciliação!$R:$R,Conciliação!$E:$E,$B$301,Conciliação!$D:$D,W$190)</f>
        <v>0</v>
      </c>
      <c r="X301" s="199">
        <f>SUMIFS(Conciliação!$R:$R,Conciliação!$E:$E,$B$301,Conciliação!$D:$D,X$190)</f>
        <v>0</v>
      </c>
      <c r="Y301" s="199">
        <f>SUMIFS(Conciliação!$R:$R,Conciliação!$E:$E,$B$301,Conciliação!$D:$D,Y$190)</f>
        <v>0</v>
      </c>
      <c r="Z301" s="199">
        <f>SUMIFS(Conciliação!$R:$R,Conciliação!$E:$E,$B$301,Conciliação!$D:$D,Z$190)</f>
        <v>0</v>
      </c>
      <c r="AA301" s="199">
        <f>SUMIFS(Conciliação!$R:$R,Conciliação!$E:$E,$B$301,Conciliação!$D:$D,AA$190)</f>
        <v>0</v>
      </c>
      <c r="AB301" s="199">
        <f>SUMIFS(Conciliação!$R:$R,Conciliação!$E:$E,$B$301,Conciliação!$D:$D,AB$190)</f>
        <v>0</v>
      </c>
      <c r="AC301" s="199">
        <f>SUMIFS(Conciliação!$R:$R,Conciliação!$E:$E,$B$301,Conciliação!$D:$D,AC$190)</f>
        <v>0</v>
      </c>
      <c r="AD301" s="199">
        <f>SUMIFS(Conciliação!$R:$R,Conciliação!$E:$E,$B$301,Conciliação!$D:$D,AD$190)</f>
        <v>0</v>
      </c>
      <c r="AE301" s="199">
        <f>SUMIFS(Conciliação!$R:$R,Conciliação!$E:$E,$B$301,Conciliação!$D:$D,AE$190)</f>
        <v>0</v>
      </c>
      <c r="AF301" s="199">
        <f>SUMIFS(Conciliação!$R:$R,Conciliação!$E:$E,$B$301,Conciliação!$D:$D,AF$190)</f>
        <v>0</v>
      </c>
    </row>
    <row r="302" spans="2:32" x14ac:dyDescent="0.3">
      <c r="B302" s="216">
        <f>'PLANO DE CONTAS-D'!C255</f>
        <v>359</v>
      </c>
      <c r="C302" s="346">
        <f>'PLANO DE CONTAS-D'!D255</f>
        <v>0</v>
      </c>
      <c r="D302" s="328"/>
      <c r="E302" s="328"/>
      <c r="F302" s="328"/>
      <c r="G302" s="328"/>
      <c r="H302" s="328"/>
      <c r="I302" s="328"/>
      <c r="K302" s="324">
        <f t="shared" si="63"/>
        <v>0</v>
      </c>
      <c r="L302" s="885"/>
      <c r="M302" s="325"/>
      <c r="O302" s="326">
        <f t="shared" si="64"/>
        <v>0</v>
      </c>
      <c r="P302" s="327" t="str">
        <f t="shared" si="65"/>
        <v/>
      </c>
      <c r="Q302" s="233" t="str">
        <f t="shared" si="66"/>
        <v>Finalizado</v>
      </c>
      <c r="S302" s="330"/>
      <c r="U302" s="199">
        <f>SUMIFS(Conciliação!$R:$R,Conciliação!$E:$E,$B$302,Conciliação!$D:$D,U$190)</f>
        <v>0</v>
      </c>
      <c r="V302" s="199">
        <f>SUMIFS(Conciliação!$R:$R,Conciliação!$E:$E,$B$302,Conciliação!$D:$D,V$190)</f>
        <v>0</v>
      </c>
      <c r="W302" s="199">
        <f>SUMIFS(Conciliação!$R:$R,Conciliação!$E:$E,$B$302,Conciliação!$D:$D,W$190)</f>
        <v>0</v>
      </c>
      <c r="X302" s="199">
        <f>SUMIFS(Conciliação!$R:$R,Conciliação!$E:$E,$B$302,Conciliação!$D:$D,X$190)</f>
        <v>0</v>
      </c>
      <c r="Y302" s="199">
        <f>SUMIFS(Conciliação!$R:$R,Conciliação!$E:$E,$B$302,Conciliação!$D:$D,Y$190)</f>
        <v>0</v>
      </c>
      <c r="Z302" s="199">
        <f>SUMIFS(Conciliação!$R:$R,Conciliação!$E:$E,$B$302,Conciliação!$D:$D,Z$190)</f>
        <v>0</v>
      </c>
      <c r="AA302" s="199">
        <f>SUMIFS(Conciliação!$R:$R,Conciliação!$E:$E,$B$302,Conciliação!$D:$D,AA$190)</f>
        <v>0</v>
      </c>
      <c r="AB302" s="199">
        <f>SUMIFS(Conciliação!$R:$R,Conciliação!$E:$E,$B$302,Conciliação!$D:$D,AB$190)</f>
        <v>0</v>
      </c>
      <c r="AC302" s="199">
        <f>SUMIFS(Conciliação!$R:$R,Conciliação!$E:$E,$B$302,Conciliação!$D:$D,AC$190)</f>
        <v>0</v>
      </c>
      <c r="AD302" s="199">
        <f>SUMIFS(Conciliação!$R:$R,Conciliação!$E:$E,$B$302,Conciliação!$D:$D,AD$190)</f>
        <v>0</v>
      </c>
      <c r="AE302" s="199">
        <f>SUMIFS(Conciliação!$R:$R,Conciliação!$E:$E,$B$302,Conciliação!$D:$D,AE$190)</f>
        <v>0</v>
      </c>
      <c r="AF302" s="199">
        <f>SUMIFS(Conciliação!$R:$R,Conciliação!$E:$E,$B$302,Conciliação!$D:$D,AF$190)</f>
        <v>0</v>
      </c>
    </row>
    <row r="303" spans="2:32" x14ac:dyDescent="0.3">
      <c r="B303" s="216">
        <f>'PLANO DE CONTAS-D'!C256</f>
        <v>360</v>
      </c>
      <c r="C303" s="346">
        <f>'PLANO DE CONTAS-D'!D256</f>
        <v>0</v>
      </c>
      <c r="D303" s="328"/>
      <c r="E303" s="328"/>
      <c r="F303" s="328"/>
      <c r="G303" s="328"/>
      <c r="H303" s="328"/>
      <c r="I303" s="328"/>
      <c r="K303" s="324">
        <f t="shared" si="63"/>
        <v>0</v>
      </c>
      <c r="L303" s="885"/>
      <c r="M303" s="325"/>
      <c r="O303" s="326">
        <f t="shared" si="64"/>
        <v>0</v>
      </c>
      <c r="P303" s="327" t="str">
        <f t="shared" si="65"/>
        <v/>
      </c>
      <c r="Q303" s="233" t="str">
        <f t="shared" si="66"/>
        <v>Finalizado</v>
      </c>
      <c r="S303" s="330"/>
      <c r="U303" s="199">
        <f>SUMIFS(Conciliação!$R:$R,Conciliação!$E:$E,$B$303,Conciliação!$D:$D,U$190)</f>
        <v>0</v>
      </c>
      <c r="V303" s="199">
        <f>SUMIFS(Conciliação!$R:$R,Conciliação!$E:$E,$B$303,Conciliação!$D:$D,V$190)</f>
        <v>0</v>
      </c>
      <c r="W303" s="199">
        <f>SUMIFS(Conciliação!$R:$R,Conciliação!$E:$E,$B$303,Conciliação!$D:$D,W$190)</f>
        <v>0</v>
      </c>
      <c r="X303" s="199">
        <f>SUMIFS(Conciliação!$R:$R,Conciliação!$E:$E,$B$303,Conciliação!$D:$D,X$190)</f>
        <v>0</v>
      </c>
      <c r="Y303" s="199">
        <f>SUMIFS(Conciliação!$R:$R,Conciliação!$E:$E,$B$303,Conciliação!$D:$D,Y$190)</f>
        <v>0</v>
      </c>
      <c r="Z303" s="199">
        <f>SUMIFS(Conciliação!$R:$R,Conciliação!$E:$E,$B$303,Conciliação!$D:$D,Z$190)</f>
        <v>0</v>
      </c>
      <c r="AA303" s="199">
        <f>SUMIFS(Conciliação!$R:$R,Conciliação!$E:$E,$B$303,Conciliação!$D:$D,AA$190)</f>
        <v>0</v>
      </c>
      <c r="AB303" s="199">
        <f>SUMIFS(Conciliação!$R:$R,Conciliação!$E:$E,$B$303,Conciliação!$D:$D,AB$190)</f>
        <v>0</v>
      </c>
      <c r="AC303" s="199">
        <f>SUMIFS(Conciliação!$R:$R,Conciliação!$E:$E,$B$303,Conciliação!$D:$D,AC$190)</f>
        <v>0</v>
      </c>
      <c r="AD303" s="199">
        <f>SUMIFS(Conciliação!$R:$R,Conciliação!$E:$E,$B$303,Conciliação!$D:$D,AD$190)</f>
        <v>0</v>
      </c>
      <c r="AE303" s="199">
        <f>SUMIFS(Conciliação!$R:$R,Conciliação!$E:$E,$B$303,Conciliação!$D:$D,AE$190)</f>
        <v>0</v>
      </c>
      <c r="AF303" s="199">
        <f>SUMIFS(Conciliação!$R:$R,Conciliação!$E:$E,$B$303,Conciliação!$D:$D,AF$190)</f>
        <v>0</v>
      </c>
    </row>
    <row r="304" spans="2:32" x14ac:dyDescent="0.3">
      <c r="B304" s="216">
        <f>'PLANO DE CONTAS-D'!C257</f>
        <v>361</v>
      </c>
      <c r="C304" s="346">
        <f>'PLANO DE CONTAS-D'!D257</f>
        <v>0</v>
      </c>
      <c r="D304" s="328"/>
      <c r="E304" s="328"/>
      <c r="F304" s="328"/>
      <c r="G304" s="328"/>
      <c r="H304" s="328"/>
      <c r="I304" s="328"/>
      <c r="K304" s="324">
        <f t="shared" si="63"/>
        <v>0</v>
      </c>
      <c r="L304" s="885"/>
      <c r="M304" s="325"/>
      <c r="O304" s="326">
        <f t="shared" si="64"/>
        <v>0</v>
      </c>
      <c r="P304" s="327" t="str">
        <f t="shared" si="65"/>
        <v/>
      </c>
      <c r="Q304" s="233" t="str">
        <f t="shared" si="66"/>
        <v>Finalizado</v>
      </c>
      <c r="S304" s="330"/>
      <c r="U304" s="199">
        <f>SUMIFS(Conciliação!$R:$R,Conciliação!$E:$E,$B$304,Conciliação!$D:$D,U$190)</f>
        <v>0</v>
      </c>
      <c r="V304" s="199">
        <f>SUMIFS(Conciliação!$R:$R,Conciliação!$E:$E,$B$304,Conciliação!$D:$D,V$190)</f>
        <v>0</v>
      </c>
      <c r="W304" s="199">
        <f>SUMIFS(Conciliação!$R:$R,Conciliação!$E:$E,$B$304,Conciliação!$D:$D,W$190)</f>
        <v>0</v>
      </c>
      <c r="X304" s="199">
        <f>SUMIFS(Conciliação!$R:$R,Conciliação!$E:$E,$B$304,Conciliação!$D:$D,X$190)</f>
        <v>0</v>
      </c>
      <c r="Y304" s="199">
        <f>SUMIFS(Conciliação!$R:$R,Conciliação!$E:$E,$B$304,Conciliação!$D:$D,Y$190)</f>
        <v>0</v>
      </c>
      <c r="Z304" s="199">
        <f>SUMIFS(Conciliação!$R:$R,Conciliação!$E:$E,$B$304,Conciliação!$D:$D,Z$190)</f>
        <v>0</v>
      </c>
      <c r="AA304" s="199">
        <f>SUMIFS(Conciliação!$R:$R,Conciliação!$E:$E,$B$304,Conciliação!$D:$D,AA$190)</f>
        <v>0</v>
      </c>
      <c r="AB304" s="199">
        <f>SUMIFS(Conciliação!$R:$R,Conciliação!$E:$E,$B$304,Conciliação!$D:$D,AB$190)</f>
        <v>0</v>
      </c>
      <c r="AC304" s="199">
        <f>SUMIFS(Conciliação!$R:$R,Conciliação!$E:$E,$B$304,Conciliação!$D:$D,AC$190)</f>
        <v>0</v>
      </c>
      <c r="AD304" s="199">
        <f>SUMIFS(Conciliação!$R:$R,Conciliação!$E:$E,$B$304,Conciliação!$D:$D,AD$190)</f>
        <v>0</v>
      </c>
      <c r="AE304" s="199">
        <f>SUMIFS(Conciliação!$R:$R,Conciliação!$E:$E,$B$304,Conciliação!$D:$D,AE$190)</f>
        <v>0</v>
      </c>
      <c r="AF304" s="199">
        <f>SUMIFS(Conciliação!$R:$R,Conciliação!$E:$E,$B$304,Conciliação!$D:$D,AF$190)</f>
        <v>0</v>
      </c>
    </row>
    <row r="305" spans="2:32" x14ac:dyDescent="0.3">
      <c r="B305" s="216">
        <f>'PLANO DE CONTAS-D'!C258</f>
        <v>362</v>
      </c>
      <c r="C305" s="346">
        <f>'PLANO DE CONTAS-D'!D258</f>
        <v>0</v>
      </c>
      <c r="D305" s="328"/>
      <c r="E305" s="328"/>
      <c r="F305" s="328"/>
      <c r="G305" s="328"/>
      <c r="H305" s="328"/>
      <c r="I305" s="328"/>
      <c r="K305" s="324">
        <f t="shared" si="63"/>
        <v>0</v>
      </c>
      <c r="L305" s="885"/>
      <c r="M305" s="325"/>
      <c r="O305" s="326">
        <f t="shared" si="64"/>
        <v>0</v>
      </c>
      <c r="P305" s="327" t="str">
        <f t="shared" si="65"/>
        <v/>
      </c>
      <c r="Q305" s="233" t="str">
        <f t="shared" si="66"/>
        <v>Finalizado</v>
      </c>
      <c r="S305" s="330"/>
      <c r="U305" s="199">
        <f>SUMIFS(Conciliação!$R:$R,Conciliação!$E:$E,$B$305,Conciliação!$D:$D,U$190)</f>
        <v>0</v>
      </c>
      <c r="V305" s="199">
        <f>SUMIFS(Conciliação!$R:$R,Conciliação!$E:$E,$B$305,Conciliação!$D:$D,V$190)</f>
        <v>0</v>
      </c>
      <c r="W305" s="199">
        <f>SUMIFS(Conciliação!$R:$R,Conciliação!$E:$E,$B$305,Conciliação!$D:$D,W$190)</f>
        <v>0</v>
      </c>
      <c r="X305" s="199">
        <f>SUMIFS(Conciliação!$R:$R,Conciliação!$E:$E,$B$305,Conciliação!$D:$D,X$190)</f>
        <v>0</v>
      </c>
      <c r="Y305" s="199">
        <f>SUMIFS(Conciliação!$R:$R,Conciliação!$E:$E,$B$305,Conciliação!$D:$D,Y$190)</f>
        <v>0</v>
      </c>
      <c r="Z305" s="199">
        <f>SUMIFS(Conciliação!$R:$R,Conciliação!$E:$E,$B$305,Conciliação!$D:$D,Z$190)</f>
        <v>0</v>
      </c>
      <c r="AA305" s="199">
        <f>SUMIFS(Conciliação!$R:$R,Conciliação!$E:$E,$B$305,Conciliação!$D:$D,AA$190)</f>
        <v>0</v>
      </c>
      <c r="AB305" s="199">
        <f>SUMIFS(Conciliação!$R:$R,Conciliação!$E:$E,$B$305,Conciliação!$D:$D,AB$190)</f>
        <v>0</v>
      </c>
      <c r="AC305" s="199">
        <f>SUMIFS(Conciliação!$R:$R,Conciliação!$E:$E,$B$305,Conciliação!$D:$D,AC$190)</f>
        <v>0</v>
      </c>
      <c r="AD305" s="199">
        <f>SUMIFS(Conciliação!$R:$R,Conciliação!$E:$E,$B$305,Conciliação!$D:$D,AD$190)</f>
        <v>0</v>
      </c>
      <c r="AE305" s="199">
        <f>SUMIFS(Conciliação!$R:$R,Conciliação!$E:$E,$B$305,Conciliação!$D:$D,AE$190)</f>
        <v>0</v>
      </c>
      <c r="AF305" s="199">
        <f>SUMIFS(Conciliação!$R:$R,Conciliação!$E:$E,$B$305,Conciliação!$D:$D,AF$190)</f>
        <v>0</v>
      </c>
    </row>
    <row r="306" spans="2:32" x14ac:dyDescent="0.3">
      <c r="B306" s="216">
        <f>'PLANO DE CONTAS-D'!C259</f>
        <v>363</v>
      </c>
      <c r="C306" s="346">
        <f>'PLANO DE CONTAS-D'!D259</f>
        <v>0</v>
      </c>
      <c r="D306" s="328"/>
      <c r="E306" s="328"/>
      <c r="F306" s="328"/>
      <c r="G306" s="328"/>
      <c r="H306" s="328"/>
      <c r="I306" s="328"/>
      <c r="K306" s="324">
        <f t="shared" si="63"/>
        <v>0</v>
      </c>
      <c r="L306" s="885"/>
      <c r="M306" s="325"/>
      <c r="O306" s="326">
        <f t="shared" si="64"/>
        <v>0</v>
      </c>
      <c r="P306" s="327" t="str">
        <f t="shared" si="65"/>
        <v/>
      </c>
      <c r="Q306" s="233" t="str">
        <f t="shared" si="66"/>
        <v>Finalizado</v>
      </c>
      <c r="S306" s="330"/>
      <c r="U306" s="199">
        <f>SUMIFS(Conciliação!$R:$R,Conciliação!$E:$E,$B$306,Conciliação!$D:$D,U$190)</f>
        <v>0</v>
      </c>
      <c r="V306" s="199">
        <f>SUMIFS(Conciliação!$R:$R,Conciliação!$E:$E,$B$306,Conciliação!$D:$D,V$190)</f>
        <v>0</v>
      </c>
      <c r="W306" s="199">
        <f>SUMIFS(Conciliação!$R:$R,Conciliação!$E:$E,$B$306,Conciliação!$D:$D,W$190)</f>
        <v>0</v>
      </c>
      <c r="X306" s="199">
        <f>SUMIFS(Conciliação!$R:$R,Conciliação!$E:$E,$B$306,Conciliação!$D:$D,X$190)</f>
        <v>0</v>
      </c>
      <c r="Y306" s="199">
        <f>SUMIFS(Conciliação!$R:$R,Conciliação!$E:$E,$B$306,Conciliação!$D:$D,Y$190)</f>
        <v>0</v>
      </c>
      <c r="Z306" s="199">
        <f>SUMIFS(Conciliação!$R:$R,Conciliação!$E:$E,$B$306,Conciliação!$D:$D,Z$190)</f>
        <v>0</v>
      </c>
      <c r="AA306" s="199">
        <f>SUMIFS(Conciliação!$R:$R,Conciliação!$E:$E,$B$306,Conciliação!$D:$D,AA$190)</f>
        <v>0</v>
      </c>
      <c r="AB306" s="199">
        <f>SUMIFS(Conciliação!$R:$R,Conciliação!$E:$E,$B$306,Conciliação!$D:$D,AB$190)</f>
        <v>0</v>
      </c>
      <c r="AC306" s="199">
        <f>SUMIFS(Conciliação!$R:$R,Conciliação!$E:$E,$B$306,Conciliação!$D:$D,AC$190)</f>
        <v>0</v>
      </c>
      <c r="AD306" s="199">
        <f>SUMIFS(Conciliação!$R:$R,Conciliação!$E:$E,$B$306,Conciliação!$D:$D,AD$190)</f>
        <v>0</v>
      </c>
      <c r="AE306" s="199">
        <f>SUMIFS(Conciliação!$R:$R,Conciliação!$E:$E,$B$306,Conciliação!$D:$D,AE$190)</f>
        <v>0</v>
      </c>
      <c r="AF306" s="199">
        <f>SUMIFS(Conciliação!$R:$R,Conciliação!$E:$E,$B$306,Conciliação!$D:$D,AF$190)</f>
        <v>0</v>
      </c>
    </row>
    <row r="307" spans="2:32" x14ac:dyDescent="0.3">
      <c r="B307" s="216">
        <f>'PLANO DE CONTAS-D'!C260</f>
        <v>364</v>
      </c>
      <c r="C307" s="346">
        <f>'PLANO DE CONTAS-D'!D260</f>
        <v>0</v>
      </c>
      <c r="D307" s="328"/>
      <c r="E307" s="328"/>
      <c r="F307" s="328"/>
      <c r="G307" s="328"/>
      <c r="H307" s="328"/>
      <c r="I307" s="328"/>
      <c r="K307" s="324">
        <f>SUM(U307:AF307)</f>
        <v>0</v>
      </c>
      <c r="L307" s="885"/>
      <c r="M307" s="325"/>
      <c r="O307" s="326">
        <f t="shared" si="64"/>
        <v>0</v>
      </c>
      <c r="P307" s="327" t="str">
        <f>IF(M307="","",O307/M307)</f>
        <v/>
      </c>
      <c r="Q307" s="233" t="str">
        <f>IF(O307&gt;0,"Disponível",IF(O307=0,"Finalizado",IF(O307&lt;0,"Remanejar","")))</f>
        <v>Finalizado</v>
      </c>
      <c r="S307" s="330"/>
      <c r="U307" s="199">
        <f>SUMIFS(Conciliação!$R:$R,Conciliação!$E:$E,$B$307,Conciliação!$D:$D,U$190)</f>
        <v>0</v>
      </c>
      <c r="V307" s="199">
        <f>SUMIFS(Conciliação!$R:$R,Conciliação!$E:$E,$B$307,Conciliação!$D:$D,V$190)</f>
        <v>0</v>
      </c>
      <c r="W307" s="199">
        <f>SUMIFS(Conciliação!$R:$R,Conciliação!$E:$E,$B$307,Conciliação!$D:$D,W$190)</f>
        <v>0</v>
      </c>
      <c r="X307" s="199">
        <f>SUMIFS(Conciliação!$R:$R,Conciliação!$E:$E,$B$307,Conciliação!$D:$D,X$190)</f>
        <v>0</v>
      </c>
      <c r="Y307" s="199">
        <f>SUMIFS(Conciliação!$R:$R,Conciliação!$E:$E,$B$307,Conciliação!$D:$D,Y$190)</f>
        <v>0</v>
      </c>
      <c r="Z307" s="199">
        <f>SUMIFS(Conciliação!$R:$R,Conciliação!$E:$E,$B$307,Conciliação!$D:$D,Z$190)</f>
        <v>0</v>
      </c>
      <c r="AA307" s="199">
        <f>SUMIFS(Conciliação!$R:$R,Conciliação!$E:$E,$B$307,Conciliação!$D:$D,AA$190)</f>
        <v>0</v>
      </c>
      <c r="AB307" s="199">
        <f>SUMIFS(Conciliação!$R:$R,Conciliação!$E:$E,$B$307,Conciliação!$D:$D,AB$190)</f>
        <v>0</v>
      </c>
      <c r="AC307" s="199">
        <f>SUMIFS(Conciliação!$R:$R,Conciliação!$E:$E,$B$307,Conciliação!$D:$D,AC$190)</f>
        <v>0</v>
      </c>
      <c r="AD307" s="199">
        <f>SUMIFS(Conciliação!$R:$R,Conciliação!$E:$E,$B$307,Conciliação!$D:$D,AD$190)</f>
        <v>0</v>
      </c>
      <c r="AE307" s="199">
        <f>SUMIFS(Conciliação!$R:$R,Conciliação!$E:$E,$B$307,Conciliação!$D:$D,AE$190)</f>
        <v>0</v>
      </c>
      <c r="AF307" s="199">
        <f>SUMIFS(Conciliação!$R:$R,Conciliação!$E:$E,$B$307,Conciliação!$D:$D,AF$190)</f>
        <v>0</v>
      </c>
    </row>
    <row r="308" spans="2:32" x14ac:dyDescent="0.3">
      <c r="C308" s="714"/>
      <c r="K308" s="243"/>
      <c r="L308" s="243"/>
      <c r="O308" s="715"/>
      <c r="P308" s="716"/>
    </row>
    <row r="310" spans="2:32" ht="15.6" x14ac:dyDescent="0.3">
      <c r="C310" s="1291" t="str">
        <f>'PLANO DE CONTAS-D'!D268</f>
        <v>Investimentos</v>
      </c>
      <c r="D310" s="1291"/>
      <c r="E310" s="1291"/>
      <c r="F310" s="1291"/>
      <c r="G310" s="1291"/>
      <c r="H310" s="1291"/>
      <c r="I310" s="1291"/>
      <c r="K310" s="242">
        <f>SUM(K311:K323)</f>
        <v>0</v>
      </c>
      <c r="L310" s="242">
        <f>SUM(L311:L323)</f>
        <v>0</v>
      </c>
      <c r="M310" s="242">
        <f>SUM(M311:M323)</f>
        <v>0</v>
      </c>
      <c r="O310" s="247" t="s">
        <v>642</v>
      </c>
      <c r="P310" s="237"/>
      <c r="Q310" s="238">
        <f>M310-K310</f>
        <v>0</v>
      </c>
      <c r="R310" s="230"/>
      <c r="S310" s="250" t="s">
        <v>671</v>
      </c>
      <c r="U310" s="222">
        <f>SUM(U311:U323)</f>
        <v>0</v>
      </c>
      <c r="V310" s="222">
        <f t="shared" ref="V310:AF310" si="67">SUM(V311:V323)</f>
        <v>0</v>
      </c>
      <c r="W310" s="222">
        <f t="shared" si="67"/>
        <v>0</v>
      </c>
      <c r="X310" s="222">
        <f t="shared" si="67"/>
        <v>0</v>
      </c>
      <c r="Y310" s="222">
        <f t="shared" si="67"/>
        <v>0</v>
      </c>
      <c r="Z310" s="222">
        <f t="shared" si="67"/>
        <v>0</v>
      </c>
      <c r="AA310" s="222">
        <f t="shared" si="67"/>
        <v>0</v>
      </c>
      <c r="AB310" s="222">
        <f t="shared" si="67"/>
        <v>0</v>
      </c>
      <c r="AC310" s="222">
        <f t="shared" si="67"/>
        <v>0</v>
      </c>
      <c r="AD310" s="222">
        <f t="shared" si="67"/>
        <v>0</v>
      </c>
      <c r="AE310" s="222">
        <f t="shared" si="67"/>
        <v>0</v>
      </c>
      <c r="AF310" s="222">
        <f t="shared" si="67"/>
        <v>0</v>
      </c>
    </row>
    <row r="311" spans="2:32" x14ac:dyDescent="0.3">
      <c r="B311" s="216">
        <f>'PLANO DE CONTAS-D'!C270</f>
        <v>401</v>
      </c>
      <c r="C311" s="346" t="str">
        <f>'PLANO DE CONTAS-D'!D270</f>
        <v>Computadores &amp; Equipamentos de Informática</v>
      </c>
      <c r="D311" s="328"/>
      <c r="E311" s="328"/>
      <c r="F311" s="328"/>
      <c r="G311" s="328"/>
      <c r="H311" s="328"/>
      <c r="I311" s="328"/>
      <c r="K311" s="324">
        <f>SUM(U311:AF311)</f>
        <v>0</v>
      </c>
      <c r="L311" s="885"/>
      <c r="M311" s="325"/>
      <c r="O311" s="326">
        <f>M311-K311-L311</f>
        <v>0</v>
      </c>
      <c r="P311" s="327" t="str">
        <f>IF(M311="","",O311/M311)</f>
        <v/>
      </c>
      <c r="Q311" s="233" t="str">
        <f>IF(O311&gt;0,"Disponível",IF(O311=0,"Finalizado",IF(O311&lt;0,"Remanejar","")))</f>
        <v>Finalizado</v>
      </c>
      <c r="S311" s="330"/>
      <c r="U311" s="199">
        <f>SUMIFS(Conciliação!$R:$R,Conciliação!$E:$E,$B$311,Conciliação!$D:$D,U$190)</f>
        <v>0</v>
      </c>
      <c r="V311" s="199">
        <f>SUMIFS(Conciliação!$R:$R,Conciliação!$E:$E,$B$311,Conciliação!$D:$D,V$190)</f>
        <v>0</v>
      </c>
      <c r="W311" s="199">
        <f>SUMIFS(Conciliação!$R:$R,Conciliação!$E:$E,$B$311,Conciliação!$D:$D,W$190)</f>
        <v>0</v>
      </c>
      <c r="X311" s="199">
        <f>SUMIFS(Conciliação!$R:$R,Conciliação!$E:$E,$B$311,Conciliação!$D:$D,X$190)</f>
        <v>0</v>
      </c>
      <c r="Y311" s="199">
        <f>SUMIFS(Conciliação!$R:$R,Conciliação!$E:$E,$B$311,Conciliação!$D:$D,Y$190)</f>
        <v>0</v>
      </c>
      <c r="Z311" s="199">
        <f>SUMIFS(Conciliação!$R:$R,Conciliação!$E:$E,$B$311,Conciliação!$D:$D,Z$190)</f>
        <v>0</v>
      </c>
      <c r="AA311" s="199">
        <f>SUMIFS(Conciliação!$R:$R,Conciliação!$E:$E,$B$311,Conciliação!$D:$D,AA$190)</f>
        <v>0</v>
      </c>
      <c r="AB311" s="199">
        <f>SUMIFS(Conciliação!$R:$R,Conciliação!$E:$E,$B$311,Conciliação!$D:$D,AB$190)</f>
        <v>0</v>
      </c>
      <c r="AC311" s="199">
        <f>SUMIFS(Conciliação!$R:$R,Conciliação!$E:$E,$B$311,Conciliação!$D:$D,AC$190)</f>
        <v>0</v>
      </c>
      <c r="AD311" s="199">
        <f>SUMIFS(Conciliação!$R:$R,Conciliação!$E:$E,$B$311,Conciliação!$D:$D,AD$190)</f>
        <v>0</v>
      </c>
      <c r="AE311" s="199">
        <f>SUMIFS(Conciliação!$R:$R,Conciliação!$E:$E,$B$311,Conciliação!$D:$D,AE$190)</f>
        <v>0</v>
      </c>
      <c r="AF311" s="199">
        <f>SUMIFS(Conciliação!$R:$R,Conciliação!$E:$E,$B$311,Conciliação!$D:$D,AF$190)</f>
        <v>0</v>
      </c>
    </row>
    <row r="312" spans="2:32" x14ac:dyDescent="0.3">
      <c r="B312" s="216">
        <f>'PLANO DE CONTAS-D'!C271</f>
        <v>402</v>
      </c>
      <c r="C312" s="346" t="str">
        <f>'PLANO DE CONTAS-D'!D271</f>
        <v>Suprimentos de Informática</v>
      </c>
      <c r="D312" s="328"/>
      <c r="E312" s="328"/>
      <c r="F312" s="328"/>
      <c r="G312" s="328"/>
      <c r="H312" s="328"/>
      <c r="I312" s="328"/>
      <c r="K312" s="324">
        <f t="shared" ref="K312:K323" si="68">SUM(U312:AF312)</f>
        <v>0</v>
      </c>
      <c r="L312" s="885"/>
      <c r="M312" s="325"/>
      <c r="O312" s="326">
        <f t="shared" ref="O312:O323" si="69">M312-K312-L312</f>
        <v>0</v>
      </c>
      <c r="P312" s="327" t="str">
        <f t="shared" ref="P312:P323" si="70">IF(M312="","",O312/M312)</f>
        <v/>
      </c>
      <c r="Q312" s="233" t="str">
        <f t="shared" ref="Q312:Q323" si="71">IF(O312&gt;0,"Disponível",IF(O312=0,"Finalizado",IF(O312&lt;0,"Remanejar","")))</f>
        <v>Finalizado</v>
      </c>
      <c r="S312" s="330"/>
      <c r="U312" s="199">
        <f>SUMIFS(Conciliação!$R:$R,Conciliação!$E:$E,$B$312,Conciliação!$D:$D,U$190)</f>
        <v>0</v>
      </c>
      <c r="V312" s="199">
        <f>SUMIFS(Conciliação!$R:$R,Conciliação!$E:$E,$B$312,Conciliação!$D:$D,V$190)</f>
        <v>0</v>
      </c>
      <c r="W312" s="199">
        <f>SUMIFS(Conciliação!$R:$R,Conciliação!$E:$E,$B$312,Conciliação!$D:$D,W$190)</f>
        <v>0</v>
      </c>
      <c r="X312" s="199">
        <f>SUMIFS(Conciliação!$R:$R,Conciliação!$E:$E,$B$312,Conciliação!$D:$D,X$190)</f>
        <v>0</v>
      </c>
      <c r="Y312" s="199">
        <f>SUMIFS(Conciliação!$R:$R,Conciliação!$E:$E,$B$312,Conciliação!$D:$D,Y$190)</f>
        <v>0</v>
      </c>
      <c r="Z312" s="199">
        <f>SUMIFS(Conciliação!$R:$R,Conciliação!$E:$E,$B$312,Conciliação!$D:$D,Z$190)</f>
        <v>0</v>
      </c>
      <c r="AA312" s="199">
        <f>SUMIFS(Conciliação!$R:$R,Conciliação!$E:$E,$B$312,Conciliação!$D:$D,AA$190)</f>
        <v>0</v>
      </c>
      <c r="AB312" s="199">
        <f>SUMIFS(Conciliação!$R:$R,Conciliação!$E:$E,$B$312,Conciliação!$D:$D,AB$190)</f>
        <v>0</v>
      </c>
      <c r="AC312" s="199">
        <f>SUMIFS(Conciliação!$R:$R,Conciliação!$E:$E,$B$312,Conciliação!$D:$D,AC$190)</f>
        <v>0</v>
      </c>
      <c r="AD312" s="199">
        <f>SUMIFS(Conciliação!$R:$R,Conciliação!$E:$E,$B$312,Conciliação!$D:$D,AD$190)</f>
        <v>0</v>
      </c>
      <c r="AE312" s="199">
        <f>SUMIFS(Conciliação!$R:$R,Conciliação!$E:$E,$B$312,Conciliação!$D:$D,AE$190)</f>
        <v>0</v>
      </c>
      <c r="AF312" s="199">
        <f>SUMIFS(Conciliação!$R:$R,Conciliação!$E:$E,$B$312,Conciliação!$D:$D,AF$190)</f>
        <v>0</v>
      </c>
    </row>
    <row r="313" spans="2:32" x14ac:dyDescent="0.3">
      <c r="B313" s="216">
        <f>'PLANO DE CONTAS-D'!C272</f>
        <v>403</v>
      </c>
      <c r="C313" s="346" t="str">
        <f>'PLANO DE CONTAS-D'!D272</f>
        <v>Solftwares Diversos</v>
      </c>
      <c r="D313" s="328"/>
      <c r="E313" s="328"/>
      <c r="F313" s="328"/>
      <c r="G313" s="328"/>
      <c r="H313" s="328"/>
      <c r="I313" s="328"/>
      <c r="K313" s="324">
        <f t="shared" si="68"/>
        <v>0</v>
      </c>
      <c r="L313" s="885"/>
      <c r="M313" s="325"/>
      <c r="O313" s="326">
        <f t="shared" si="69"/>
        <v>0</v>
      </c>
      <c r="P313" s="327" t="str">
        <f t="shared" si="70"/>
        <v/>
      </c>
      <c r="Q313" s="233" t="str">
        <f t="shared" si="71"/>
        <v>Finalizado</v>
      </c>
      <c r="S313" s="330"/>
      <c r="U313" s="199">
        <f>SUMIFS(Conciliação!$R:$R,Conciliação!$E:$E,$B$313,Conciliação!$D:$D,U$190)</f>
        <v>0</v>
      </c>
      <c r="V313" s="199">
        <f>SUMIFS(Conciliação!$R:$R,Conciliação!$E:$E,$B$313,Conciliação!$D:$D,V$190)</f>
        <v>0</v>
      </c>
      <c r="W313" s="199">
        <f>SUMIFS(Conciliação!$R:$R,Conciliação!$E:$E,$B$313,Conciliação!$D:$D,W$190)</f>
        <v>0</v>
      </c>
      <c r="X313" s="199">
        <f>SUMIFS(Conciliação!$R:$R,Conciliação!$E:$E,$B$313,Conciliação!$D:$D,X$190)</f>
        <v>0</v>
      </c>
      <c r="Y313" s="199">
        <f>SUMIFS(Conciliação!$R:$R,Conciliação!$E:$E,$B$313,Conciliação!$D:$D,Y$190)</f>
        <v>0</v>
      </c>
      <c r="Z313" s="199">
        <f>SUMIFS(Conciliação!$R:$R,Conciliação!$E:$E,$B$313,Conciliação!$D:$D,Z$190)</f>
        <v>0</v>
      </c>
      <c r="AA313" s="199">
        <f>SUMIFS(Conciliação!$R:$R,Conciliação!$E:$E,$B$313,Conciliação!$D:$D,AA$190)</f>
        <v>0</v>
      </c>
      <c r="AB313" s="199">
        <f>SUMIFS(Conciliação!$R:$R,Conciliação!$E:$E,$B$313,Conciliação!$D:$D,AB$190)</f>
        <v>0</v>
      </c>
      <c r="AC313" s="199">
        <f>SUMIFS(Conciliação!$R:$R,Conciliação!$E:$E,$B$313,Conciliação!$D:$D,AC$190)</f>
        <v>0</v>
      </c>
      <c r="AD313" s="199">
        <f>SUMIFS(Conciliação!$R:$R,Conciliação!$E:$E,$B$313,Conciliação!$D:$D,AD$190)</f>
        <v>0</v>
      </c>
      <c r="AE313" s="199">
        <f>SUMIFS(Conciliação!$R:$R,Conciliação!$E:$E,$B$313,Conciliação!$D:$D,AE$190)</f>
        <v>0</v>
      </c>
      <c r="AF313" s="199">
        <f>SUMIFS(Conciliação!$R:$R,Conciliação!$E:$E,$B$313,Conciliação!$D:$D,AF$190)</f>
        <v>0</v>
      </c>
    </row>
    <row r="314" spans="2:32" x14ac:dyDescent="0.3">
      <c r="B314" s="216">
        <f>'PLANO DE CONTAS-D'!C273</f>
        <v>404</v>
      </c>
      <c r="C314" s="346" t="str">
        <f>'PLANO DE CONTAS-D'!D273</f>
        <v>Móveis &amp; Utensílios</v>
      </c>
      <c r="D314" s="328"/>
      <c r="E314" s="328"/>
      <c r="F314" s="328"/>
      <c r="G314" s="328"/>
      <c r="H314" s="328"/>
      <c r="I314" s="328"/>
      <c r="K314" s="324">
        <f t="shared" si="68"/>
        <v>0</v>
      </c>
      <c r="L314" s="885"/>
      <c r="M314" s="325"/>
      <c r="O314" s="326">
        <f t="shared" si="69"/>
        <v>0</v>
      </c>
      <c r="P314" s="327" t="str">
        <f t="shared" si="70"/>
        <v/>
      </c>
      <c r="Q314" s="233" t="str">
        <f t="shared" si="71"/>
        <v>Finalizado</v>
      </c>
      <c r="S314" s="330"/>
      <c r="U314" s="199">
        <f>SUMIFS(Conciliação!$R:$R,Conciliação!$E:$E,$B$314,Conciliação!$D:$D,U$190)</f>
        <v>0</v>
      </c>
      <c r="V314" s="199">
        <f>SUMIFS(Conciliação!$R:$R,Conciliação!$E:$E,$B$314,Conciliação!$D:$D,V$190)</f>
        <v>0</v>
      </c>
      <c r="W314" s="199">
        <f>SUMIFS(Conciliação!$R:$R,Conciliação!$E:$E,$B$314,Conciliação!$D:$D,W$190)</f>
        <v>0</v>
      </c>
      <c r="X314" s="199">
        <f>SUMIFS(Conciliação!$R:$R,Conciliação!$E:$E,$B$314,Conciliação!$D:$D,X$190)</f>
        <v>0</v>
      </c>
      <c r="Y314" s="199">
        <f>SUMIFS(Conciliação!$R:$R,Conciliação!$E:$E,$B$314,Conciliação!$D:$D,Y$190)</f>
        <v>0</v>
      </c>
      <c r="Z314" s="199">
        <f>SUMIFS(Conciliação!$R:$R,Conciliação!$E:$E,$B$314,Conciliação!$D:$D,Z$190)</f>
        <v>0</v>
      </c>
      <c r="AA314" s="199">
        <f>SUMIFS(Conciliação!$R:$R,Conciliação!$E:$E,$B$314,Conciliação!$D:$D,AA$190)</f>
        <v>0</v>
      </c>
      <c r="AB314" s="199">
        <f>SUMIFS(Conciliação!$R:$R,Conciliação!$E:$E,$B$314,Conciliação!$D:$D,AB$190)</f>
        <v>0</v>
      </c>
      <c r="AC314" s="199">
        <f>SUMIFS(Conciliação!$R:$R,Conciliação!$E:$E,$B$314,Conciliação!$D:$D,AC$190)</f>
        <v>0</v>
      </c>
      <c r="AD314" s="199">
        <f>SUMIFS(Conciliação!$R:$R,Conciliação!$E:$E,$B$314,Conciliação!$D:$D,AD$190)</f>
        <v>0</v>
      </c>
      <c r="AE314" s="199">
        <f>SUMIFS(Conciliação!$R:$R,Conciliação!$E:$E,$B$314,Conciliação!$D:$D,AE$190)</f>
        <v>0</v>
      </c>
      <c r="AF314" s="199">
        <f>SUMIFS(Conciliação!$R:$R,Conciliação!$E:$E,$B$314,Conciliação!$D:$D,AF$190)</f>
        <v>0</v>
      </c>
    </row>
    <row r="315" spans="2:32" x14ac:dyDescent="0.3">
      <c r="B315" s="216">
        <f>'PLANO DE CONTAS-D'!C274</f>
        <v>405</v>
      </c>
      <c r="C315" s="346" t="str">
        <f>'PLANO DE CONTAS-D'!D274</f>
        <v>Equipamentos/Materiais Diversos</v>
      </c>
      <c r="D315" s="328"/>
      <c r="E315" s="328"/>
      <c r="F315" s="328"/>
      <c r="G315" s="328"/>
      <c r="H315" s="328"/>
      <c r="I315" s="328"/>
      <c r="K315" s="324">
        <f t="shared" si="68"/>
        <v>0</v>
      </c>
      <c r="L315" s="885"/>
      <c r="M315" s="325"/>
      <c r="O315" s="326">
        <f t="shared" si="69"/>
        <v>0</v>
      </c>
      <c r="P315" s="327" t="str">
        <f t="shared" si="70"/>
        <v/>
      </c>
      <c r="Q315" s="233" t="str">
        <f t="shared" si="71"/>
        <v>Finalizado</v>
      </c>
      <c r="S315" s="330"/>
      <c r="U315" s="199">
        <f>SUMIFS(Conciliação!$R:$R,Conciliação!$E:$E,$B$315,Conciliação!$D:$D,U$190)</f>
        <v>0</v>
      </c>
      <c r="V315" s="199">
        <f>SUMIFS(Conciliação!$R:$R,Conciliação!$E:$E,$B$315,Conciliação!$D:$D,V$190)</f>
        <v>0</v>
      </c>
      <c r="W315" s="199">
        <f>SUMIFS(Conciliação!$R:$R,Conciliação!$E:$E,$B$315,Conciliação!$D:$D,W$190)</f>
        <v>0</v>
      </c>
      <c r="X315" s="199">
        <f>SUMIFS(Conciliação!$R:$R,Conciliação!$E:$E,$B$315,Conciliação!$D:$D,X$190)</f>
        <v>0</v>
      </c>
      <c r="Y315" s="199">
        <f>SUMIFS(Conciliação!$R:$R,Conciliação!$E:$E,$B$315,Conciliação!$D:$D,Y$190)</f>
        <v>0</v>
      </c>
      <c r="Z315" s="199">
        <f>SUMIFS(Conciliação!$R:$R,Conciliação!$E:$E,$B$315,Conciliação!$D:$D,Z$190)</f>
        <v>0</v>
      </c>
      <c r="AA315" s="199">
        <f>SUMIFS(Conciliação!$R:$R,Conciliação!$E:$E,$B$315,Conciliação!$D:$D,AA$190)</f>
        <v>0</v>
      </c>
      <c r="AB315" s="199">
        <f>SUMIFS(Conciliação!$R:$R,Conciliação!$E:$E,$B$315,Conciliação!$D:$D,AB$190)</f>
        <v>0</v>
      </c>
      <c r="AC315" s="199">
        <f>SUMIFS(Conciliação!$R:$R,Conciliação!$E:$E,$B$315,Conciliação!$D:$D,AC$190)</f>
        <v>0</v>
      </c>
      <c r="AD315" s="199">
        <f>SUMIFS(Conciliação!$R:$R,Conciliação!$E:$E,$B$315,Conciliação!$D:$D,AD$190)</f>
        <v>0</v>
      </c>
      <c r="AE315" s="199">
        <f>SUMIFS(Conciliação!$R:$R,Conciliação!$E:$E,$B$315,Conciliação!$D:$D,AE$190)</f>
        <v>0</v>
      </c>
      <c r="AF315" s="199">
        <f>SUMIFS(Conciliação!$R:$R,Conciliação!$E:$E,$B$315,Conciliação!$D:$D,AF$190)</f>
        <v>0</v>
      </c>
    </row>
    <row r="316" spans="2:32" x14ac:dyDescent="0.3">
      <c r="B316" s="216">
        <f>'PLANO DE CONTAS-D'!C275</f>
        <v>406</v>
      </c>
      <c r="C316" s="346" t="str">
        <f>'PLANO DE CONTAS-D'!D275</f>
        <v>Construções (Ampliação)</v>
      </c>
      <c r="D316" s="328"/>
      <c r="E316" s="328"/>
      <c r="F316" s="328"/>
      <c r="G316" s="328"/>
      <c r="H316" s="328"/>
      <c r="I316" s="328"/>
      <c r="K316" s="324">
        <f t="shared" si="68"/>
        <v>0</v>
      </c>
      <c r="L316" s="885"/>
      <c r="M316" s="325"/>
      <c r="O316" s="326">
        <f t="shared" si="69"/>
        <v>0</v>
      </c>
      <c r="P316" s="327" t="str">
        <f t="shared" si="70"/>
        <v/>
      </c>
      <c r="Q316" s="233" t="str">
        <f t="shared" si="71"/>
        <v>Finalizado</v>
      </c>
      <c r="S316" s="330"/>
      <c r="U316" s="199">
        <f>SUMIFS(Conciliação!$R:$R,Conciliação!$E:$E,$B$316,Conciliação!$D:$D,U$190)</f>
        <v>0</v>
      </c>
      <c r="V316" s="199">
        <f>SUMIFS(Conciliação!$R:$R,Conciliação!$E:$E,$B$316,Conciliação!$D:$D,V$190)</f>
        <v>0</v>
      </c>
      <c r="W316" s="199">
        <f>SUMIFS(Conciliação!$R:$R,Conciliação!$E:$E,$B$316,Conciliação!$D:$D,W$190)</f>
        <v>0</v>
      </c>
      <c r="X316" s="199">
        <f>SUMIFS(Conciliação!$R:$R,Conciliação!$E:$E,$B$316,Conciliação!$D:$D,X$190)</f>
        <v>0</v>
      </c>
      <c r="Y316" s="199">
        <f>SUMIFS(Conciliação!$R:$R,Conciliação!$E:$E,$B$316,Conciliação!$D:$D,Y$190)</f>
        <v>0</v>
      </c>
      <c r="Z316" s="199">
        <f>SUMIFS(Conciliação!$R:$R,Conciliação!$E:$E,$B$316,Conciliação!$D:$D,Z$190)</f>
        <v>0</v>
      </c>
      <c r="AA316" s="199">
        <f>SUMIFS(Conciliação!$R:$R,Conciliação!$E:$E,$B$316,Conciliação!$D:$D,AA$190)</f>
        <v>0</v>
      </c>
      <c r="AB316" s="199">
        <f>SUMIFS(Conciliação!$R:$R,Conciliação!$E:$E,$B$316,Conciliação!$D:$D,AB$190)</f>
        <v>0</v>
      </c>
      <c r="AC316" s="199">
        <f>SUMIFS(Conciliação!$R:$R,Conciliação!$E:$E,$B$316,Conciliação!$D:$D,AC$190)</f>
        <v>0</v>
      </c>
      <c r="AD316" s="199">
        <f>SUMIFS(Conciliação!$R:$R,Conciliação!$E:$E,$B$316,Conciliação!$D:$D,AD$190)</f>
        <v>0</v>
      </c>
      <c r="AE316" s="199">
        <f>SUMIFS(Conciliação!$R:$R,Conciliação!$E:$E,$B$316,Conciliação!$D:$D,AE$190)</f>
        <v>0</v>
      </c>
      <c r="AF316" s="199">
        <f>SUMIFS(Conciliação!$R:$R,Conciliação!$E:$E,$B$316,Conciliação!$D:$D,AF$190)</f>
        <v>0</v>
      </c>
    </row>
    <row r="317" spans="2:32" x14ac:dyDescent="0.3">
      <c r="B317" s="216">
        <f>'PLANO DE CONTAS-D'!C276</f>
        <v>407</v>
      </c>
      <c r="C317" s="346" t="str">
        <f>'PLANO DE CONTAS-D'!D276</f>
        <v>Reformas do Imóvel (Estrutura)</v>
      </c>
      <c r="D317" s="328"/>
      <c r="E317" s="328"/>
      <c r="F317" s="328"/>
      <c r="G317" s="328"/>
      <c r="H317" s="328"/>
      <c r="I317" s="328"/>
      <c r="K317" s="324">
        <f t="shared" si="68"/>
        <v>0</v>
      </c>
      <c r="L317" s="885"/>
      <c r="M317" s="325"/>
      <c r="O317" s="326">
        <f t="shared" si="69"/>
        <v>0</v>
      </c>
      <c r="P317" s="327" t="str">
        <f t="shared" si="70"/>
        <v/>
      </c>
      <c r="Q317" s="233" t="str">
        <f t="shared" si="71"/>
        <v>Finalizado</v>
      </c>
      <c r="S317" s="330"/>
      <c r="U317" s="199">
        <f>SUMIFS(Conciliação!$R:$R,Conciliação!$E:$E,$B$317,Conciliação!$D:$D,U$190)</f>
        <v>0</v>
      </c>
      <c r="V317" s="199">
        <f>SUMIFS(Conciliação!$R:$R,Conciliação!$E:$E,$B$317,Conciliação!$D:$D,V$190)</f>
        <v>0</v>
      </c>
      <c r="W317" s="199">
        <f>SUMIFS(Conciliação!$R:$R,Conciliação!$E:$E,$B$317,Conciliação!$D:$D,W$190)</f>
        <v>0</v>
      </c>
      <c r="X317" s="199">
        <f>SUMIFS(Conciliação!$R:$R,Conciliação!$E:$E,$B$317,Conciliação!$D:$D,X$190)</f>
        <v>0</v>
      </c>
      <c r="Y317" s="199">
        <f>SUMIFS(Conciliação!$R:$R,Conciliação!$E:$E,$B$317,Conciliação!$D:$D,Y$190)</f>
        <v>0</v>
      </c>
      <c r="Z317" s="199">
        <f>SUMIFS(Conciliação!$R:$R,Conciliação!$E:$E,$B$317,Conciliação!$D:$D,Z$190)</f>
        <v>0</v>
      </c>
      <c r="AA317" s="199">
        <f>SUMIFS(Conciliação!$R:$R,Conciliação!$E:$E,$B$317,Conciliação!$D:$D,AA$190)</f>
        <v>0</v>
      </c>
      <c r="AB317" s="199">
        <f>SUMIFS(Conciliação!$R:$R,Conciliação!$E:$E,$B$317,Conciliação!$D:$D,AB$190)</f>
        <v>0</v>
      </c>
      <c r="AC317" s="199">
        <f>SUMIFS(Conciliação!$R:$R,Conciliação!$E:$E,$B$317,Conciliação!$D:$D,AC$190)</f>
        <v>0</v>
      </c>
      <c r="AD317" s="199">
        <f>SUMIFS(Conciliação!$R:$R,Conciliação!$E:$E,$B$317,Conciliação!$D:$D,AD$190)</f>
        <v>0</v>
      </c>
      <c r="AE317" s="199">
        <f>SUMIFS(Conciliação!$R:$R,Conciliação!$E:$E,$B$317,Conciliação!$D:$D,AE$190)</f>
        <v>0</v>
      </c>
      <c r="AF317" s="199">
        <f>SUMIFS(Conciliação!$R:$R,Conciliação!$E:$E,$B$317,Conciliação!$D:$D,AF$190)</f>
        <v>0</v>
      </c>
    </row>
    <row r="318" spans="2:32" x14ac:dyDescent="0.3">
      <c r="B318" s="216">
        <f>'PLANO DE CONTAS-D'!C277</f>
        <v>408</v>
      </c>
      <c r="C318" s="346" t="str">
        <f>'PLANO DE CONTAS-D'!D277</f>
        <v>Veiculos</v>
      </c>
      <c r="D318" s="328"/>
      <c r="E318" s="328"/>
      <c r="F318" s="328"/>
      <c r="G318" s="328"/>
      <c r="H318" s="328"/>
      <c r="I318" s="328"/>
      <c r="K318" s="324">
        <f t="shared" si="68"/>
        <v>0</v>
      </c>
      <c r="L318" s="885"/>
      <c r="M318" s="325"/>
      <c r="O318" s="326">
        <f t="shared" si="69"/>
        <v>0</v>
      </c>
      <c r="P318" s="327" t="str">
        <f t="shared" si="70"/>
        <v/>
      </c>
      <c r="Q318" s="233" t="str">
        <f t="shared" si="71"/>
        <v>Finalizado</v>
      </c>
      <c r="S318" s="330"/>
      <c r="U318" s="199">
        <f>SUMIFS(Conciliação!$R:$R,Conciliação!$E:$E,$B$318,Conciliação!$D:$D,U$190)</f>
        <v>0</v>
      </c>
      <c r="V318" s="199">
        <f>SUMIFS(Conciliação!$R:$R,Conciliação!$E:$E,$B$318,Conciliação!$D:$D,V$190)</f>
        <v>0</v>
      </c>
      <c r="W318" s="199">
        <f>SUMIFS(Conciliação!$R:$R,Conciliação!$E:$E,$B$318,Conciliação!$D:$D,W$190)</f>
        <v>0</v>
      </c>
      <c r="X318" s="199">
        <f>SUMIFS(Conciliação!$R:$R,Conciliação!$E:$E,$B$318,Conciliação!$D:$D,X$190)</f>
        <v>0</v>
      </c>
      <c r="Y318" s="199">
        <f>SUMIFS(Conciliação!$R:$R,Conciliação!$E:$E,$B$318,Conciliação!$D:$D,Y$190)</f>
        <v>0</v>
      </c>
      <c r="Z318" s="199">
        <f>SUMIFS(Conciliação!$R:$R,Conciliação!$E:$E,$B$318,Conciliação!$D:$D,Z$190)</f>
        <v>0</v>
      </c>
      <c r="AA318" s="199">
        <f>SUMIFS(Conciliação!$R:$R,Conciliação!$E:$E,$B$318,Conciliação!$D:$D,AA$190)</f>
        <v>0</v>
      </c>
      <c r="AB318" s="199">
        <f>SUMIFS(Conciliação!$R:$R,Conciliação!$E:$E,$B$318,Conciliação!$D:$D,AB$190)</f>
        <v>0</v>
      </c>
      <c r="AC318" s="199">
        <f>SUMIFS(Conciliação!$R:$R,Conciliação!$E:$E,$B$318,Conciliação!$D:$D,AC$190)</f>
        <v>0</v>
      </c>
      <c r="AD318" s="199">
        <f>SUMIFS(Conciliação!$R:$R,Conciliação!$E:$E,$B$318,Conciliação!$D:$D,AD$190)</f>
        <v>0</v>
      </c>
      <c r="AE318" s="199">
        <f>SUMIFS(Conciliação!$R:$R,Conciliação!$E:$E,$B$318,Conciliação!$D:$D,AE$190)</f>
        <v>0</v>
      </c>
      <c r="AF318" s="199">
        <f>SUMIFS(Conciliação!$R:$R,Conciliação!$E:$E,$B$318,Conciliação!$D:$D,AF$190)</f>
        <v>0</v>
      </c>
    </row>
    <row r="319" spans="2:32" x14ac:dyDescent="0.3">
      <c r="B319" s="216">
        <f>'PLANO DE CONTAS-D'!C278</f>
        <v>409</v>
      </c>
      <c r="C319" s="346" t="str">
        <f>'PLANO DE CONTAS-D'!D278</f>
        <v>Eletrônicos</v>
      </c>
      <c r="D319" s="328"/>
      <c r="E319" s="328"/>
      <c r="F319" s="328"/>
      <c r="G319" s="328"/>
      <c r="H319" s="328"/>
      <c r="I319" s="328"/>
      <c r="K319" s="324">
        <f t="shared" si="68"/>
        <v>0</v>
      </c>
      <c r="L319" s="885"/>
      <c r="M319" s="325"/>
      <c r="O319" s="326">
        <f t="shared" si="69"/>
        <v>0</v>
      </c>
      <c r="P319" s="327" t="str">
        <f t="shared" si="70"/>
        <v/>
      </c>
      <c r="Q319" s="233" t="str">
        <f t="shared" si="71"/>
        <v>Finalizado</v>
      </c>
      <c r="S319" s="330"/>
      <c r="U319" s="199">
        <f>SUMIFS(Conciliação!$R:$R,Conciliação!$E:$E,$B$319,Conciliação!$D:$D,U$190)</f>
        <v>0</v>
      </c>
      <c r="V319" s="199">
        <f>SUMIFS(Conciliação!$R:$R,Conciliação!$E:$E,$B$319,Conciliação!$D:$D,V$190)</f>
        <v>0</v>
      </c>
      <c r="W319" s="199">
        <f>SUMIFS(Conciliação!$R:$R,Conciliação!$E:$E,$B$319,Conciliação!$D:$D,W$190)</f>
        <v>0</v>
      </c>
      <c r="X319" s="199">
        <f>SUMIFS(Conciliação!$R:$R,Conciliação!$E:$E,$B$319,Conciliação!$D:$D,X$190)</f>
        <v>0</v>
      </c>
      <c r="Y319" s="199">
        <f>SUMIFS(Conciliação!$R:$R,Conciliação!$E:$E,$B$319,Conciliação!$D:$D,Y$190)</f>
        <v>0</v>
      </c>
      <c r="Z319" s="199">
        <f>SUMIFS(Conciliação!$R:$R,Conciliação!$E:$E,$B$319,Conciliação!$D:$D,Z$190)</f>
        <v>0</v>
      </c>
      <c r="AA319" s="199">
        <f>SUMIFS(Conciliação!$R:$R,Conciliação!$E:$E,$B$319,Conciliação!$D:$D,AA$190)</f>
        <v>0</v>
      </c>
      <c r="AB319" s="199">
        <f>SUMIFS(Conciliação!$R:$R,Conciliação!$E:$E,$B$319,Conciliação!$D:$D,AB$190)</f>
        <v>0</v>
      </c>
      <c r="AC319" s="199">
        <f>SUMIFS(Conciliação!$R:$R,Conciliação!$E:$E,$B$319,Conciliação!$D:$D,AC$190)</f>
        <v>0</v>
      </c>
      <c r="AD319" s="199">
        <f>SUMIFS(Conciliação!$R:$R,Conciliação!$E:$E,$B$319,Conciliação!$D:$D,AD$190)</f>
        <v>0</v>
      </c>
      <c r="AE319" s="199">
        <f>SUMIFS(Conciliação!$R:$R,Conciliação!$E:$E,$B$319,Conciliação!$D:$D,AE$190)</f>
        <v>0</v>
      </c>
      <c r="AF319" s="199">
        <f>SUMIFS(Conciliação!$R:$R,Conciliação!$E:$E,$B$319,Conciliação!$D:$D,AF$190)</f>
        <v>0</v>
      </c>
    </row>
    <row r="320" spans="2:32" x14ac:dyDescent="0.3">
      <c r="B320" s="216">
        <f>'PLANO DE CONTAS-D'!C279</f>
        <v>410</v>
      </c>
      <c r="C320" s="346" t="str">
        <f>'PLANO DE CONTAS-D'!D279</f>
        <v>Enxoval cozinha</v>
      </c>
      <c r="D320" s="328"/>
      <c r="E320" s="328"/>
      <c r="F320" s="328"/>
      <c r="G320" s="328"/>
      <c r="H320" s="328"/>
      <c r="I320" s="328"/>
      <c r="K320" s="324">
        <f t="shared" si="68"/>
        <v>0</v>
      </c>
      <c r="L320" s="885"/>
      <c r="M320" s="325"/>
      <c r="O320" s="326">
        <f t="shared" si="69"/>
        <v>0</v>
      </c>
      <c r="P320" s="327" t="str">
        <f t="shared" si="70"/>
        <v/>
      </c>
      <c r="Q320" s="233" t="str">
        <f t="shared" si="71"/>
        <v>Finalizado</v>
      </c>
      <c r="S320" s="330"/>
      <c r="U320" s="199">
        <f>SUMIFS(Conciliação!$R:$R,Conciliação!$E:$E,$B$320,Conciliação!$D:$D,U$190)</f>
        <v>0</v>
      </c>
      <c r="V320" s="199">
        <f>SUMIFS(Conciliação!$R:$R,Conciliação!$E:$E,$B$320,Conciliação!$D:$D,V$190)</f>
        <v>0</v>
      </c>
      <c r="W320" s="199">
        <f>SUMIFS(Conciliação!$R:$R,Conciliação!$E:$E,$B$320,Conciliação!$D:$D,W$190)</f>
        <v>0</v>
      </c>
      <c r="X320" s="199">
        <f>SUMIFS(Conciliação!$R:$R,Conciliação!$E:$E,$B$320,Conciliação!$D:$D,X$190)</f>
        <v>0</v>
      </c>
      <c r="Y320" s="199">
        <f>SUMIFS(Conciliação!$R:$R,Conciliação!$E:$E,$B$320,Conciliação!$D:$D,Y$190)</f>
        <v>0</v>
      </c>
      <c r="Z320" s="199">
        <f>SUMIFS(Conciliação!$R:$R,Conciliação!$E:$E,$B$320,Conciliação!$D:$D,Z$190)</f>
        <v>0</v>
      </c>
      <c r="AA320" s="199">
        <f>SUMIFS(Conciliação!$R:$R,Conciliação!$E:$E,$B$320,Conciliação!$D:$D,AA$190)</f>
        <v>0</v>
      </c>
      <c r="AB320" s="199">
        <f>SUMIFS(Conciliação!$R:$R,Conciliação!$E:$E,$B$320,Conciliação!$D:$D,AB$190)</f>
        <v>0</v>
      </c>
      <c r="AC320" s="199">
        <f>SUMIFS(Conciliação!$R:$R,Conciliação!$E:$E,$B$320,Conciliação!$D:$D,AC$190)</f>
        <v>0</v>
      </c>
      <c r="AD320" s="199">
        <f>SUMIFS(Conciliação!$R:$R,Conciliação!$E:$E,$B$320,Conciliação!$D:$D,AD$190)</f>
        <v>0</v>
      </c>
      <c r="AE320" s="199">
        <f>SUMIFS(Conciliação!$R:$R,Conciliação!$E:$E,$B$320,Conciliação!$D:$D,AE$190)</f>
        <v>0</v>
      </c>
      <c r="AF320" s="199">
        <f>SUMIFS(Conciliação!$R:$R,Conciliação!$E:$E,$B$320,Conciliação!$D:$D,AF$190)</f>
        <v>0</v>
      </c>
    </row>
    <row r="321" spans="2:33" x14ac:dyDescent="0.3">
      <c r="B321" s="216">
        <f>'PLANO DE CONTAS-D'!C280</f>
        <v>411</v>
      </c>
      <c r="C321" s="346" t="str">
        <f>'PLANO DE CONTAS-D'!D280</f>
        <v>Enxoval escritório</v>
      </c>
      <c r="D321" s="328"/>
      <c r="E321" s="328"/>
      <c r="F321" s="328"/>
      <c r="G321" s="328"/>
      <c r="H321" s="328"/>
      <c r="I321" s="328"/>
      <c r="K321" s="324">
        <f t="shared" si="68"/>
        <v>0</v>
      </c>
      <c r="L321" s="885"/>
      <c r="M321" s="325"/>
      <c r="O321" s="326">
        <f t="shared" si="69"/>
        <v>0</v>
      </c>
      <c r="P321" s="327" t="str">
        <f t="shared" si="70"/>
        <v/>
      </c>
      <c r="Q321" s="233" t="str">
        <f t="shared" si="71"/>
        <v>Finalizado</v>
      </c>
      <c r="S321" s="330"/>
      <c r="U321" s="199">
        <f>SUMIFS(Conciliação!$R:$R,Conciliação!$E:$E,$B$321,Conciliação!$D:$D,U$190)</f>
        <v>0</v>
      </c>
      <c r="V321" s="199">
        <f>SUMIFS(Conciliação!$R:$R,Conciliação!$E:$E,$B$321,Conciliação!$D:$D,V$190)</f>
        <v>0</v>
      </c>
      <c r="W321" s="199">
        <f>SUMIFS(Conciliação!$R:$R,Conciliação!$E:$E,$B$321,Conciliação!$D:$D,W$190)</f>
        <v>0</v>
      </c>
      <c r="X321" s="199">
        <f>SUMIFS(Conciliação!$R:$R,Conciliação!$E:$E,$B$321,Conciliação!$D:$D,X$190)</f>
        <v>0</v>
      </c>
      <c r="Y321" s="199">
        <f>SUMIFS(Conciliação!$R:$R,Conciliação!$E:$E,$B$321,Conciliação!$D:$D,Y$190)</f>
        <v>0</v>
      </c>
      <c r="Z321" s="199">
        <f>SUMIFS(Conciliação!$R:$R,Conciliação!$E:$E,$B$321,Conciliação!$D:$D,Z$190)</f>
        <v>0</v>
      </c>
      <c r="AA321" s="199">
        <f>SUMIFS(Conciliação!$R:$R,Conciliação!$E:$E,$B$321,Conciliação!$D:$D,AA$190)</f>
        <v>0</v>
      </c>
      <c r="AB321" s="199">
        <f>SUMIFS(Conciliação!$R:$R,Conciliação!$E:$E,$B$321,Conciliação!$D:$D,AB$190)</f>
        <v>0</v>
      </c>
      <c r="AC321" s="199">
        <f>SUMIFS(Conciliação!$R:$R,Conciliação!$E:$E,$B$321,Conciliação!$D:$D,AC$190)</f>
        <v>0</v>
      </c>
      <c r="AD321" s="199">
        <f>SUMIFS(Conciliação!$R:$R,Conciliação!$E:$E,$B$321,Conciliação!$D:$D,AD$190)</f>
        <v>0</v>
      </c>
      <c r="AE321" s="199">
        <f>SUMIFS(Conciliação!$R:$R,Conciliação!$E:$E,$B$321,Conciliação!$D:$D,AE$190)</f>
        <v>0</v>
      </c>
      <c r="AF321" s="199">
        <f>SUMIFS(Conciliação!$R:$R,Conciliação!$E:$E,$B$321,Conciliação!$D:$D,AF$190)</f>
        <v>0</v>
      </c>
    </row>
    <row r="322" spans="2:33" x14ac:dyDescent="0.3">
      <c r="B322" s="216">
        <f>'PLANO DE CONTAS-D'!C281</f>
        <v>412</v>
      </c>
      <c r="C322" s="346" t="str">
        <f>'PLANO DE CONTAS-D'!D281</f>
        <v>Instalações (Eletricas/Hidráulas/outras)</v>
      </c>
      <c r="D322" s="328"/>
      <c r="E322" s="328"/>
      <c r="F322" s="328"/>
      <c r="G322" s="328"/>
      <c r="H322" s="328"/>
      <c r="I322" s="328"/>
      <c r="K322" s="324">
        <f t="shared" si="68"/>
        <v>0</v>
      </c>
      <c r="L322" s="885"/>
      <c r="M322" s="325"/>
      <c r="O322" s="326">
        <f t="shared" si="69"/>
        <v>0</v>
      </c>
      <c r="P322" s="327" t="str">
        <f t="shared" si="70"/>
        <v/>
      </c>
      <c r="Q322" s="233" t="str">
        <f t="shared" si="71"/>
        <v>Finalizado</v>
      </c>
      <c r="S322" s="330"/>
      <c r="U322" s="199">
        <f>SUMIFS(Conciliação!$R:$R,Conciliação!$E:$E,$B$322,Conciliação!$D:$D,U$190)</f>
        <v>0</v>
      </c>
      <c r="V322" s="199">
        <f>SUMIFS(Conciliação!$R:$R,Conciliação!$E:$E,$B$322,Conciliação!$D:$D,V$190)</f>
        <v>0</v>
      </c>
      <c r="W322" s="199">
        <f>SUMIFS(Conciliação!$R:$R,Conciliação!$E:$E,$B$322,Conciliação!$D:$D,W$190)</f>
        <v>0</v>
      </c>
      <c r="X322" s="199">
        <f>SUMIFS(Conciliação!$R:$R,Conciliação!$E:$E,$B$322,Conciliação!$D:$D,X$190)</f>
        <v>0</v>
      </c>
      <c r="Y322" s="199">
        <f>SUMIFS(Conciliação!$R:$R,Conciliação!$E:$E,$B$322,Conciliação!$D:$D,Y$190)</f>
        <v>0</v>
      </c>
      <c r="Z322" s="199">
        <f>SUMIFS(Conciliação!$R:$R,Conciliação!$E:$E,$B$322,Conciliação!$D:$D,Z$190)</f>
        <v>0</v>
      </c>
      <c r="AA322" s="199">
        <f>SUMIFS(Conciliação!$R:$R,Conciliação!$E:$E,$B$322,Conciliação!$D:$D,AA$190)</f>
        <v>0</v>
      </c>
      <c r="AB322" s="199">
        <f>SUMIFS(Conciliação!$R:$R,Conciliação!$E:$E,$B$322,Conciliação!$D:$D,AB$190)</f>
        <v>0</v>
      </c>
      <c r="AC322" s="199">
        <f>SUMIFS(Conciliação!$R:$R,Conciliação!$E:$E,$B$322,Conciliação!$D:$D,AC$190)</f>
        <v>0</v>
      </c>
      <c r="AD322" s="199">
        <f>SUMIFS(Conciliação!$R:$R,Conciliação!$E:$E,$B$322,Conciliação!$D:$D,AD$190)</f>
        <v>0</v>
      </c>
      <c r="AE322" s="199">
        <f>SUMIFS(Conciliação!$R:$R,Conciliação!$E:$E,$B$322,Conciliação!$D:$D,AE$190)</f>
        <v>0</v>
      </c>
      <c r="AF322" s="199">
        <f>SUMIFS(Conciliação!$R:$R,Conciliação!$E:$E,$B$322,Conciliação!$D:$D,AF$190)</f>
        <v>0</v>
      </c>
    </row>
    <row r="323" spans="2:33" x14ac:dyDescent="0.3">
      <c r="B323" s="216">
        <f>'PLANO DE CONTAS-D'!C282</f>
        <v>413</v>
      </c>
      <c r="C323" s="346" t="str">
        <f>'PLANO DE CONTAS-D'!D282</f>
        <v>Imobilizados Diversos</v>
      </c>
      <c r="D323" s="328"/>
      <c r="E323" s="328"/>
      <c r="F323" s="328"/>
      <c r="G323" s="328"/>
      <c r="H323" s="328"/>
      <c r="I323" s="328"/>
      <c r="K323" s="324">
        <f t="shared" si="68"/>
        <v>0</v>
      </c>
      <c r="L323" s="885"/>
      <c r="M323" s="325"/>
      <c r="O323" s="326">
        <f t="shared" si="69"/>
        <v>0</v>
      </c>
      <c r="P323" s="327" t="str">
        <f t="shared" si="70"/>
        <v/>
      </c>
      <c r="Q323" s="233" t="str">
        <f t="shared" si="71"/>
        <v>Finalizado</v>
      </c>
      <c r="S323" s="330"/>
      <c r="U323" s="199">
        <f>SUMIFS(Conciliação!$R:$R,Conciliação!$E:$E,$B$323,Conciliação!$D:$D,U$190)</f>
        <v>0</v>
      </c>
      <c r="V323" s="199">
        <f>SUMIFS(Conciliação!$R:$R,Conciliação!$E:$E,$B$323,Conciliação!$D:$D,V$190)</f>
        <v>0</v>
      </c>
      <c r="W323" s="199">
        <f>SUMIFS(Conciliação!$R:$R,Conciliação!$E:$E,$B$323,Conciliação!$D:$D,W$190)</f>
        <v>0</v>
      </c>
      <c r="X323" s="199">
        <f>SUMIFS(Conciliação!$R:$R,Conciliação!$E:$E,$B$323,Conciliação!$D:$D,X$190)</f>
        <v>0</v>
      </c>
      <c r="Y323" s="199">
        <f>SUMIFS(Conciliação!$R:$R,Conciliação!$E:$E,$B$323,Conciliação!$D:$D,Y$190)</f>
        <v>0</v>
      </c>
      <c r="Z323" s="199">
        <f>SUMIFS(Conciliação!$R:$R,Conciliação!$E:$E,$B$323,Conciliação!$D:$D,Z$190)</f>
        <v>0</v>
      </c>
      <c r="AA323" s="199">
        <f>SUMIFS(Conciliação!$R:$R,Conciliação!$E:$E,$B$323,Conciliação!$D:$D,AA$190)</f>
        <v>0</v>
      </c>
      <c r="AB323" s="199">
        <f>SUMIFS(Conciliação!$R:$R,Conciliação!$E:$E,$B$323,Conciliação!$D:$D,AB$190)</f>
        <v>0</v>
      </c>
      <c r="AC323" s="199">
        <f>SUMIFS(Conciliação!$R:$R,Conciliação!$E:$E,$B$323,Conciliação!$D:$D,AC$190)</f>
        <v>0</v>
      </c>
      <c r="AD323" s="199">
        <f>SUMIFS(Conciliação!$R:$R,Conciliação!$E:$E,$B$323,Conciliação!$D:$D,AD$190)</f>
        <v>0</v>
      </c>
      <c r="AE323" s="199">
        <f>SUMIFS(Conciliação!$R:$R,Conciliação!$E:$E,$B$323,Conciliação!$D:$D,AE$190)</f>
        <v>0</v>
      </c>
      <c r="AF323" s="199">
        <f>SUMIFS(Conciliação!$R:$R,Conciliação!$E:$E,$B$323,Conciliação!$D:$D,AF$190)</f>
        <v>0</v>
      </c>
    </row>
    <row r="325" spans="2:33" ht="15.6" x14ac:dyDescent="0.3">
      <c r="C325" s="1291" t="str">
        <f>'PLANO DE CONTAS-D'!D291</f>
        <v>Aplicações|Reserva Estratégica (Ajuste de Caixa)</v>
      </c>
      <c r="D325" s="1291"/>
      <c r="E325" s="1291"/>
      <c r="F325" s="1291"/>
      <c r="G325" s="1291"/>
      <c r="H325" s="1291"/>
      <c r="I325" s="1291"/>
      <c r="K325" s="242">
        <f>SUM(K326:K330)</f>
        <v>0</v>
      </c>
      <c r="L325" s="242">
        <f>SUM(L326:L330)</f>
        <v>0</v>
      </c>
      <c r="M325" s="242">
        <f>SUM(M326:M330)</f>
        <v>0</v>
      </c>
      <c r="O325" s="247" t="s">
        <v>642</v>
      </c>
      <c r="P325" s="237"/>
      <c r="Q325" s="238">
        <f>M325-K325</f>
        <v>0</v>
      </c>
      <c r="R325" s="230"/>
      <c r="S325" s="250" t="s">
        <v>671</v>
      </c>
      <c r="U325" s="222">
        <f>SUM(U326:U330)</f>
        <v>0</v>
      </c>
      <c r="V325" s="222">
        <f t="shared" ref="V325:AF325" si="72">SUM(V326:V330)</f>
        <v>0</v>
      </c>
      <c r="W325" s="222">
        <f t="shared" si="72"/>
        <v>0</v>
      </c>
      <c r="X325" s="222">
        <f t="shared" si="72"/>
        <v>0</v>
      </c>
      <c r="Y325" s="222">
        <f t="shared" si="72"/>
        <v>0</v>
      </c>
      <c r="Z325" s="222">
        <f t="shared" si="72"/>
        <v>0</v>
      </c>
      <c r="AA325" s="222">
        <f t="shared" si="72"/>
        <v>0</v>
      </c>
      <c r="AB325" s="222">
        <f t="shared" si="72"/>
        <v>0</v>
      </c>
      <c r="AC325" s="222">
        <f t="shared" si="72"/>
        <v>0</v>
      </c>
      <c r="AD325" s="222">
        <f t="shared" si="72"/>
        <v>0</v>
      </c>
      <c r="AE325" s="222">
        <f t="shared" si="72"/>
        <v>0</v>
      </c>
      <c r="AF325" s="222">
        <f t="shared" si="72"/>
        <v>0</v>
      </c>
    </row>
    <row r="326" spans="2:33" x14ac:dyDescent="0.3">
      <c r="B326" s="216">
        <f>'PLANO DE CONTAS-D'!C293</f>
        <v>501</v>
      </c>
      <c r="C326" s="346" t="str">
        <f>'PLANO DE CONTAS-D'!D293</f>
        <v>CDB Flex Empresarial/FIC SIGMA DI/GIRO FLEX</v>
      </c>
      <c r="D326" s="328"/>
      <c r="E326" s="328"/>
      <c r="F326" s="328"/>
      <c r="G326" s="328"/>
      <c r="H326" s="328"/>
      <c r="I326" s="328"/>
      <c r="K326" s="324">
        <f>SUM(U326:AF326)</f>
        <v>0</v>
      </c>
      <c r="L326" s="885"/>
      <c r="M326" s="325"/>
      <c r="O326" s="326">
        <f>M326-K326-L326</f>
        <v>0</v>
      </c>
      <c r="P326" s="327" t="str">
        <f>IF(M326="","",O326/M326)</f>
        <v/>
      </c>
      <c r="Q326" s="233" t="str">
        <f>IF(O326&gt;0,"Disponível",IF(O326=0,"Finalizado",IF(O326&lt;0,"Remanejar","")))</f>
        <v>Finalizado</v>
      </c>
      <c r="S326" s="330"/>
      <c r="U326" s="199">
        <f>SUMIFS(Conciliação!$R:$R,Conciliação!$E:$E,$B$326,Conciliação!$D:$D,U$190)</f>
        <v>0</v>
      </c>
      <c r="V326" s="199">
        <f>SUMIFS(Conciliação!$R:$R,Conciliação!$E:$E,$B$326,Conciliação!$D:$D,V$190)</f>
        <v>0</v>
      </c>
      <c r="W326" s="199">
        <f>SUMIFS(Conciliação!$R:$R,Conciliação!$E:$E,$B$326,Conciliação!$D:$D,W$190)</f>
        <v>0</v>
      </c>
      <c r="X326" s="199">
        <f>SUMIFS(Conciliação!$R:$R,Conciliação!$E:$E,$B$326,Conciliação!$D:$D,X$190)</f>
        <v>0</v>
      </c>
      <c r="Y326" s="199">
        <f>SUMIFS(Conciliação!$R:$R,Conciliação!$E:$E,$B$326,Conciliação!$D:$D,Y$190)</f>
        <v>0</v>
      </c>
      <c r="Z326" s="199">
        <f>SUMIFS(Conciliação!$R:$R,Conciliação!$E:$E,$B$326,Conciliação!$D:$D,Z$190)</f>
        <v>0</v>
      </c>
      <c r="AA326" s="199">
        <f>SUMIFS(Conciliação!$R:$R,Conciliação!$E:$E,$B$326,Conciliação!$D:$D,AA$190)</f>
        <v>0</v>
      </c>
      <c r="AB326" s="199">
        <f>SUMIFS(Conciliação!$R:$R,Conciliação!$E:$E,$B$326,Conciliação!$D:$D,AB$190)</f>
        <v>0</v>
      </c>
      <c r="AC326" s="199">
        <f>SUMIFS(Conciliação!$R:$R,Conciliação!$E:$E,$B$326,Conciliação!$D:$D,AC$190)</f>
        <v>0</v>
      </c>
      <c r="AD326" s="199">
        <f>SUMIFS(Conciliação!$R:$R,Conciliação!$E:$E,$B$326,Conciliação!$D:$D,AD$190)</f>
        <v>0</v>
      </c>
      <c r="AE326" s="199">
        <f>SUMIFS(Conciliação!$R:$R,Conciliação!$E:$E,$B$326,Conciliação!$D:$D,AE$190)</f>
        <v>0</v>
      </c>
      <c r="AF326" s="199">
        <f>SUMIFS(Conciliação!$R:$R,Conciliação!$E:$E,$B$326,Conciliação!$D:$D,AF$190)</f>
        <v>0</v>
      </c>
    </row>
    <row r="327" spans="2:33" x14ac:dyDescent="0.3">
      <c r="B327" s="216">
        <f>'PLANO DE CONTAS-D'!C294</f>
        <v>502</v>
      </c>
      <c r="C327" s="346" t="str">
        <f>'PLANO DE CONTAS-D'!D294</f>
        <v>Reserva Técnica</v>
      </c>
      <c r="D327" s="328"/>
      <c r="E327" s="328"/>
      <c r="F327" s="328"/>
      <c r="G327" s="328"/>
      <c r="H327" s="328"/>
      <c r="I327" s="328"/>
      <c r="K327" s="324">
        <f>SUM(U327:AF327)</f>
        <v>0</v>
      </c>
      <c r="L327" s="885"/>
      <c r="M327" s="325"/>
      <c r="O327" s="326">
        <f>M327-K327</f>
        <v>0</v>
      </c>
      <c r="P327" s="327" t="str">
        <f>IF(M327="","",O327/M327)</f>
        <v/>
      </c>
      <c r="Q327" s="233" t="str">
        <f>IF(O327&gt;0,"Disponível",IF(O327=0,"Finalizado",IF(O327&lt;0,"Remanejar","")))</f>
        <v>Finalizado</v>
      </c>
      <c r="S327" s="330"/>
      <c r="U327" s="199">
        <f>SUMIFS(Conciliação!$R:$R,Conciliação!$E:$E,$B$327,Conciliação!$D:$D,U$190)</f>
        <v>0</v>
      </c>
      <c r="V327" s="199">
        <f>SUMIFS(Conciliação!$R:$R,Conciliação!$E:$E,$B$327,Conciliação!$D:$D,V$190)</f>
        <v>0</v>
      </c>
      <c r="W327" s="199">
        <f>SUMIFS(Conciliação!$R:$R,Conciliação!$E:$E,$B$327,Conciliação!$D:$D,W$190)</f>
        <v>0</v>
      </c>
      <c r="X327" s="199">
        <f>SUMIFS(Conciliação!$R:$R,Conciliação!$E:$E,$B$327,Conciliação!$D:$D,X$190)</f>
        <v>0</v>
      </c>
      <c r="Y327" s="199">
        <f>SUMIFS(Conciliação!$R:$R,Conciliação!$E:$E,$B$327,Conciliação!$D:$D,Y$190)</f>
        <v>0</v>
      </c>
      <c r="Z327" s="199">
        <f>SUMIFS(Conciliação!$R:$R,Conciliação!$E:$E,$B$327,Conciliação!$D:$D,Z$190)</f>
        <v>0</v>
      </c>
      <c r="AA327" s="199">
        <f>SUMIFS(Conciliação!$R:$R,Conciliação!$E:$E,$B$327,Conciliação!$D:$D,AA$190)</f>
        <v>0</v>
      </c>
      <c r="AB327" s="199">
        <f>SUMIFS(Conciliação!$R:$R,Conciliação!$E:$E,$B$327,Conciliação!$D:$D,AB$190)</f>
        <v>0</v>
      </c>
      <c r="AC327" s="199">
        <f>SUMIFS(Conciliação!$R:$R,Conciliação!$E:$E,$B$327,Conciliação!$D:$D,AC$190)</f>
        <v>0</v>
      </c>
      <c r="AD327" s="199">
        <f>SUMIFS(Conciliação!$R:$R,Conciliação!$E:$E,$B$327,Conciliação!$D:$D,AD$190)</f>
        <v>0</v>
      </c>
      <c r="AE327" s="199">
        <f>SUMIFS(Conciliação!$R:$R,Conciliação!$E:$E,$B$327,Conciliação!$D:$D,AE$190)</f>
        <v>0</v>
      </c>
      <c r="AF327" s="199">
        <f>SUMIFS(Conciliação!$R:$R,Conciliação!$E:$E,$B$327,Conciliação!$D:$D,AF$190)</f>
        <v>0</v>
      </c>
    </row>
    <row r="328" spans="2:33" x14ac:dyDescent="0.3">
      <c r="B328" s="216">
        <f>'PLANO DE CONTAS-D'!C295</f>
        <v>503</v>
      </c>
      <c r="C328" s="346" t="str">
        <f>'PLANO DE CONTAS-D'!D295</f>
        <v>Ajustes de Caixa  (DOC/TED realizados e devolvidos/outros)_Saídas</v>
      </c>
      <c r="D328" s="328"/>
      <c r="E328" s="328"/>
      <c r="F328" s="328"/>
      <c r="G328" s="328"/>
      <c r="H328" s="328"/>
      <c r="I328" s="328"/>
      <c r="K328" s="324">
        <f>SUM(U328:AF328)</f>
        <v>0</v>
      </c>
      <c r="L328" s="885"/>
      <c r="M328" s="325"/>
      <c r="O328" s="326">
        <f>M328-K328</f>
        <v>0</v>
      </c>
      <c r="P328" s="327" t="str">
        <f>IF(M328="","",O328/M328)</f>
        <v/>
      </c>
      <c r="Q328" s="233" t="str">
        <f>IF(O328&gt;0,"Disponível",IF(O328=0,"Finalizado",IF(O328&lt;0,"Remanejar","")))</f>
        <v>Finalizado</v>
      </c>
      <c r="S328" s="330"/>
      <c r="U328" s="199">
        <f>SUMIFS(Conciliação!$R:$R,Conciliação!$E:$E,$B$328,Conciliação!$D:$D,U$190)</f>
        <v>0</v>
      </c>
      <c r="V328" s="199">
        <f>SUMIFS(Conciliação!$R:$R,Conciliação!$E:$E,$B$328,Conciliação!$D:$D,V$190)</f>
        <v>0</v>
      </c>
      <c r="W328" s="199">
        <f>SUMIFS(Conciliação!$R:$R,Conciliação!$E:$E,$B$328,Conciliação!$D:$D,W$190)</f>
        <v>0</v>
      </c>
      <c r="X328" s="199">
        <f>SUMIFS(Conciliação!$R:$R,Conciliação!$E:$E,$B$328,Conciliação!$D:$D,X$190)</f>
        <v>0</v>
      </c>
      <c r="Y328" s="199">
        <f>SUMIFS(Conciliação!$R:$R,Conciliação!$E:$E,$B$328,Conciliação!$D:$D,Y$190)</f>
        <v>0</v>
      </c>
      <c r="Z328" s="199">
        <f>SUMIFS(Conciliação!$R:$R,Conciliação!$E:$E,$B$328,Conciliação!$D:$D,Z$190)</f>
        <v>0</v>
      </c>
      <c r="AA328" s="199">
        <f>SUMIFS(Conciliação!$R:$R,Conciliação!$E:$E,$B$328,Conciliação!$D:$D,AA$190)</f>
        <v>0</v>
      </c>
      <c r="AB328" s="199">
        <f>SUMIFS(Conciliação!$R:$R,Conciliação!$E:$E,$B$328,Conciliação!$D:$D,AB$190)</f>
        <v>0</v>
      </c>
      <c r="AC328" s="199">
        <f>SUMIFS(Conciliação!$R:$R,Conciliação!$E:$E,$B$328,Conciliação!$D:$D,AC$190)</f>
        <v>0</v>
      </c>
      <c r="AD328" s="199">
        <f>SUMIFS(Conciliação!$R:$R,Conciliação!$E:$E,$B$328,Conciliação!$D:$D,AD$190)</f>
        <v>0</v>
      </c>
      <c r="AE328" s="199">
        <f>SUMIFS(Conciliação!$R:$R,Conciliação!$E:$E,$B$328,Conciliação!$D:$D,AE$190)</f>
        <v>0</v>
      </c>
      <c r="AF328" s="199">
        <f>SUMIFS(Conciliação!$R:$R,Conciliação!$E:$E,$B$328,Conciliação!$D:$D,AF$190)</f>
        <v>0</v>
      </c>
    </row>
    <row r="329" spans="2:33" x14ac:dyDescent="0.3">
      <c r="B329" s="216">
        <f>'PLANO DE CONTAS-D'!C296</f>
        <v>504</v>
      </c>
      <c r="C329" s="346">
        <f>'PLANO DE CONTAS-D'!D296</f>
        <v>0</v>
      </c>
      <c r="D329" s="328"/>
      <c r="E329" s="328"/>
      <c r="F329" s="328"/>
      <c r="G329" s="328"/>
      <c r="H329" s="328"/>
      <c r="I329" s="328"/>
      <c r="K329" s="324">
        <f>SUM(U329:AF329)</f>
        <v>0</v>
      </c>
      <c r="L329" s="885"/>
      <c r="M329" s="325"/>
      <c r="O329" s="326">
        <f>M329-K329</f>
        <v>0</v>
      </c>
      <c r="P329" s="327" t="str">
        <f>IF(M329="","",O329/M329)</f>
        <v/>
      </c>
      <c r="Q329" s="233" t="str">
        <f>IF(O329&gt;0,"Disponível",IF(O329=0,"Finalizado",IF(O329&lt;0,"Remanejar","")))</f>
        <v>Finalizado</v>
      </c>
      <c r="S329" s="330"/>
      <c r="U329" s="199">
        <f>SUMIFS(Conciliação!$R:$R,Conciliação!$E:$E,$B$329,Conciliação!$D:$D,U$190)</f>
        <v>0</v>
      </c>
      <c r="V329" s="199">
        <f>SUMIFS(Conciliação!$R:$R,Conciliação!$E:$E,$B$329,Conciliação!$D:$D,V$190)</f>
        <v>0</v>
      </c>
      <c r="W329" s="199">
        <f>SUMIFS(Conciliação!$R:$R,Conciliação!$E:$E,$B$329,Conciliação!$D:$D,W$190)</f>
        <v>0</v>
      </c>
      <c r="X329" s="199">
        <f>SUMIFS(Conciliação!$R:$R,Conciliação!$E:$E,$B$329,Conciliação!$D:$D,X$190)</f>
        <v>0</v>
      </c>
      <c r="Y329" s="199">
        <f>SUMIFS(Conciliação!$R:$R,Conciliação!$E:$E,$B$329,Conciliação!$D:$D,Y$190)</f>
        <v>0</v>
      </c>
      <c r="Z329" s="199">
        <f>SUMIFS(Conciliação!$R:$R,Conciliação!$E:$E,$B$329,Conciliação!$D:$D,Z$190)</f>
        <v>0</v>
      </c>
      <c r="AA329" s="199">
        <f>SUMIFS(Conciliação!$R:$R,Conciliação!$E:$E,$B$329,Conciliação!$D:$D,AA$190)</f>
        <v>0</v>
      </c>
      <c r="AB329" s="199">
        <f>SUMIFS(Conciliação!$R:$R,Conciliação!$E:$E,$B$329,Conciliação!$D:$D,AB$190)</f>
        <v>0</v>
      </c>
      <c r="AC329" s="199">
        <f>SUMIFS(Conciliação!$R:$R,Conciliação!$E:$E,$B$329,Conciliação!$D:$D,AC$190)</f>
        <v>0</v>
      </c>
      <c r="AD329" s="199">
        <f>SUMIFS(Conciliação!$R:$R,Conciliação!$E:$E,$B$329,Conciliação!$D:$D,AD$190)</f>
        <v>0</v>
      </c>
      <c r="AE329" s="199">
        <f>SUMIFS(Conciliação!$R:$R,Conciliação!$E:$E,$B$329,Conciliação!$D:$D,AE$190)</f>
        <v>0</v>
      </c>
      <c r="AF329" s="199">
        <f>SUMIFS(Conciliação!$R:$R,Conciliação!$E:$E,$B$329,Conciliação!$D:$D,AF$190)</f>
        <v>0</v>
      </c>
    </row>
    <row r="330" spans="2:33" x14ac:dyDescent="0.3">
      <c r="B330" s="216">
        <f>'PLANO DE CONTAS-D'!C297</f>
        <v>505</v>
      </c>
      <c r="C330" s="346">
        <f>'PLANO DE CONTAS-D'!D297</f>
        <v>0</v>
      </c>
      <c r="D330" s="328"/>
      <c r="E330" s="328"/>
      <c r="F330" s="328"/>
      <c r="G330" s="328"/>
      <c r="H330" s="328"/>
      <c r="I330" s="328"/>
      <c r="K330" s="324">
        <f>SUM(U330:AF330)</f>
        <v>0</v>
      </c>
      <c r="L330" s="885"/>
      <c r="M330" s="325"/>
      <c r="O330" s="326">
        <f>M330-K330</f>
        <v>0</v>
      </c>
      <c r="P330" s="327" t="str">
        <f>IF(M330="","",O330/M330)</f>
        <v/>
      </c>
      <c r="Q330" s="233" t="str">
        <f>IF(O330&gt;0,"Disponível",IF(O330=0,"Finalizado",IF(O330&lt;0,"Remanejar","")))</f>
        <v>Finalizado</v>
      </c>
      <c r="S330" s="330"/>
      <c r="U330" s="199">
        <f>SUMIFS(Conciliação!$R:$R,Conciliação!$E:$E,$B$330,Conciliação!$D:$D,U$190)</f>
        <v>0</v>
      </c>
      <c r="V330" s="199">
        <f>SUMIFS(Conciliação!$R:$R,Conciliação!$E:$E,$B$330,Conciliação!$D:$D,V$190)</f>
        <v>0</v>
      </c>
      <c r="W330" s="199">
        <f>SUMIFS(Conciliação!$R:$R,Conciliação!$E:$E,$B$330,Conciliação!$D:$D,W$190)</f>
        <v>0</v>
      </c>
      <c r="X330" s="199">
        <f>SUMIFS(Conciliação!$R:$R,Conciliação!$E:$E,$B$330,Conciliação!$D:$D,X$190)</f>
        <v>0</v>
      </c>
      <c r="Y330" s="199">
        <f>SUMIFS(Conciliação!$R:$R,Conciliação!$E:$E,$B$330,Conciliação!$D:$D,Y$190)</f>
        <v>0</v>
      </c>
      <c r="Z330" s="199">
        <f>SUMIFS(Conciliação!$R:$R,Conciliação!$E:$E,$B$330,Conciliação!$D:$D,Z$190)</f>
        <v>0</v>
      </c>
      <c r="AA330" s="199">
        <f>SUMIFS(Conciliação!$R:$R,Conciliação!$E:$E,$B$330,Conciliação!$D:$D,AA$190)</f>
        <v>0</v>
      </c>
      <c r="AB330" s="199">
        <f>SUMIFS(Conciliação!$R:$R,Conciliação!$E:$E,$B$330,Conciliação!$D:$D,AB$190)</f>
        <v>0</v>
      </c>
      <c r="AC330" s="199">
        <f>SUMIFS(Conciliação!$R:$R,Conciliação!$E:$E,$B$330,Conciliação!$D:$D,AC$190)</f>
        <v>0</v>
      </c>
      <c r="AD330" s="199">
        <f>SUMIFS(Conciliação!$R:$R,Conciliação!$E:$E,$B$330,Conciliação!$D:$D,AD$190)</f>
        <v>0</v>
      </c>
      <c r="AE330" s="199">
        <f>SUMIFS(Conciliação!$R:$R,Conciliação!$E:$E,$B$330,Conciliação!$D:$D,AE$190)</f>
        <v>0</v>
      </c>
      <c r="AF330" s="199">
        <f>SUMIFS(Conciliação!$R:$R,Conciliação!$E:$E,$B$330,Conciliação!$D:$D,AF$190)</f>
        <v>0</v>
      </c>
    </row>
    <row r="333" spans="2:33" ht="15.6" x14ac:dyDescent="0.3">
      <c r="S333" s="349" t="s">
        <v>675</v>
      </c>
      <c r="U333" s="350">
        <f t="shared" ref="U333:AF333" si="73">U21-U99-U137-U195</f>
        <v>0</v>
      </c>
      <c r="V333" s="350">
        <f t="shared" si="73"/>
        <v>0</v>
      </c>
      <c r="W333" s="350">
        <f t="shared" si="73"/>
        <v>0</v>
      </c>
      <c r="X333" s="350">
        <f t="shared" si="73"/>
        <v>0</v>
      </c>
      <c r="Y333" s="350">
        <f t="shared" si="73"/>
        <v>0</v>
      </c>
      <c r="Z333" s="350">
        <f t="shared" si="73"/>
        <v>0</v>
      </c>
      <c r="AA333" s="350">
        <f t="shared" si="73"/>
        <v>0</v>
      </c>
      <c r="AB333" s="350">
        <f t="shared" si="73"/>
        <v>0</v>
      </c>
      <c r="AC333" s="350">
        <f t="shared" si="73"/>
        <v>0</v>
      </c>
      <c r="AD333" s="350">
        <f t="shared" si="73"/>
        <v>0</v>
      </c>
      <c r="AE333" s="350">
        <f t="shared" si="73"/>
        <v>0</v>
      </c>
      <c r="AF333" s="350">
        <f t="shared" si="73"/>
        <v>0</v>
      </c>
      <c r="AG333" s="351"/>
    </row>
    <row r="334" spans="2:33" x14ac:dyDescent="0.3"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  <c r="AE334" s="352"/>
      <c r="AF334" s="352"/>
      <c r="AG334" s="351"/>
    </row>
    <row r="335" spans="2:33" ht="15.6" x14ac:dyDescent="0.3">
      <c r="S335" s="349" t="s">
        <v>425</v>
      </c>
      <c r="U335" s="350">
        <f>SUM(U333:AF333)</f>
        <v>0</v>
      </c>
      <c r="V335" s="352"/>
      <c r="W335" s="352"/>
      <c r="X335" s="352"/>
      <c r="Y335" s="352"/>
      <c r="Z335" s="352"/>
      <c r="AA335" s="352"/>
      <c r="AB335" s="352"/>
      <c r="AC335" s="352"/>
      <c r="AD335" s="352"/>
      <c r="AE335" s="352"/>
      <c r="AF335" s="352"/>
      <c r="AG335" s="351"/>
    </row>
    <row r="337" spans="2:32" ht="15.6" x14ac:dyDescent="0.3">
      <c r="S337" s="349" t="s">
        <v>683</v>
      </c>
      <c r="U337" s="350">
        <f>Conciliação!R4</f>
        <v>0</v>
      </c>
    </row>
    <row r="339" spans="2:32" ht="15.6" x14ac:dyDescent="0.3">
      <c r="S339" s="349" t="s">
        <v>684</v>
      </c>
      <c r="U339" s="350">
        <f>U335+U337</f>
        <v>0</v>
      </c>
    </row>
    <row r="341" spans="2:32" x14ac:dyDescent="0.3">
      <c r="U341" s="378">
        <f>U339-Conciliação!S2799</f>
        <v>0</v>
      </c>
    </row>
    <row r="344" spans="2:32" ht="25.8" x14ac:dyDescent="0.5">
      <c r="C344" s="1292" t="s">
        <v>1243</v>
      </c>
      <c r="D344" s="1292"/>
      <c r="E344" s="1292"/>
      <c r="F344" s="1292"/>
      <c r="L344" s="882"/>
      <c r="M344" s="787">
        <f>K346+K347</f>
        <v>0</v>
      </c>
      <c r="O344" s="789" t="str">
        <f>IF(M344=Painel!J26+Painel!Q18,"OK","Erro")</f>
        <v>OK</v>
      </c>
    </row>
    <row r="346" spans="2:32" x14ac:dyDescent="0.3">
      <c r="K346" s="788">
        <f>Painel!Q18</f>
        <v>0</v>
      </c>
      <c r="L346" s="857"/>
      <c r="M346" s="1366"/>
      <c r="N346" s="1366"/>
      <c r="O346" s="1366"/>
      <c r="Q346" s="830"/>
    </row>
    <row r="347" spans="2:32" x14ac:dyDescent="0.3">
      <c r="K347" s="788">
        <f>K350</f>
        <v>0</v>
      </c>
      <c r="L347" s="857"/>
      <c r="M347" s="1366"/>
      <c r="N347" s="1366"/>
      <c r="O347" s="1366"/>
      <c r="U347" s="200" t="str">
        <f>U190</f>
        <v>JANEIRO</v>
      </c>
      <c r="V347" s="200" t="str">
        <f t="shared" ref="V347:AF347" si="74">V190</f>
        <v>FEVEREIRO</v>
      </c>
      <c r="W347" s="200" t="str">
        <f t="shared" si="74"/>
        <v>MARÇO</v>
      </c>
      <c r="X347" s="200" t="str">
        <f t="shared" si="74"/>
        <v>ABRIL</v>
      </c>
      <c r="Y347" s="200" t="str">
        <f t="shared" si="74"/>
        <v>MAIO</v>
      </c>
      <c r="Z347" s="200" t="str">
        <f t="shared" si="74"/>
        <v>JUNHO</v>
      </c>
      <c r="AA347" s="200" t="str">
        <f t="shared" si="74"/>
        <v>JULHO</v>
      </c>
      <c r="AB347" s="200" t="str">
        <f t="shared" si="74"/>
        <v>AGOSTO</v>
      </c>
      <c r="AC347" s="200" t="str">
        <f t="shared" si="74"/>
        <v>SETEMBRO</v>
      </c>
      <c r="AD347" s="200" t="str">
        <f t="shared" si="74"/>
        <v>OUTUBRO</v>
      </c>
      <c r="AE347" s="200" t="str">
        <f t="shared" si="74"/>
        <v>NOVEMBRO</v>
      </c>
      <c r="AF347" s="200" t="str">
        <f t="shared" si="74"/>
        <v>DEZEMBRO</v>
      </c>
    </row>
    <row r="348" spans="2:32" x14ac:dyDescent="0.3">
      <c r="U348" s="200"/>
      <c r="V348" s="200"/>
      <c r="W348" s="200"/>
      <c r="X348" s="200"/>
      <c r="Y348" s="200"/>
      <c r="Z348" s="200"/>
      <c r="AA348" s="200"/>
      <c r="AB348" s="200"/>
      <c r="AC348" s="200"/>
      <c r="AD348" s="200"/>
      <c r="AE348" s="200"/>
      <c r="AF348" s="200"/>
    </row>
    <row r="349" spans="2:32" x14ac:dyDescent="0.3">
      <c r="U349" s="200"/>
      <c r="V349" s="200"/>
      <c r="W349" s="200"/>
      <c r="X349" s="200"/>
      <c r="Y349" s="200"/>
      <c r="Z349" s="200"/>
      <c r="AA349" s="200"/>
      <c r="AB349" s="200"/>
      <c r="AC349" s="200"/>
      <c r="AD349" s="200"/>
      <c r="AE349" s="200"/>
      <c r="AF349" s="200"/>
    </row>
    <row r="350" spans="2:32" ht="15.6" x14ac:dyDescent="0.3">
      <c r="C350" s="1291">
        <f>'PLANO DE CONTAS-D'!D315</f>
        <v>0</v>
      </c>
      <c r="D350" s="1291"/>
      <c r="E350" s="1291"/>
      <c r="F350" s="1291"/>
      <c r="G350" s="1291"/>
      <c r="H350" s="1291"/>
      <c r="I350" s="1291"/>
      <c r="K350" s="242">
        <f>SUM(K351:K375)</f>
        <v>0</v>
      </c>
      <c r="L350" s="242"/>
      <c r="M350" s="242">
        <f>SUM(M351:M375)</f>
        <v>0</v>
      </c>
      <c r="O350" s="247" t="s">
        <v>642</v>
      </c>
      <c r="P350" s="237"/>
      <c r="Q350" s="238">
        <f>M350-K350</f>
        <v>0</v>
      </c>
      <c r="R350" s="230"/>
      <c r="S350" s="250" t="s">
        <v>913</v>
      </c>
      <c r="U350" s="222">
        <f>SUM(U351:U375)</f>
        <v>0</v>
      </c>
      <c r="V350" s="222">
        <f t="shared" ref="V350:AF350" si="75">SUM(V351:V375)</f>
        <v>0</v>
      </c>
      <c r="W350" s="222">
        <f t="shared" si="75"/>
        <v>0</v>
      </c>
      <c r="X350" s="222">
        <f t="shared" si="75"/>
        <v>0</v>
      </c>
      <c r="Y350" s="222">
        <f t="shared" si="75"/>
        <v>0</v>
      </c>
      <c r="Z350" s="222">
        <f t="shared" si="75"/>
        <v>0</v>
      </c>
      <c r="AA350" s="222">
        <f t="shared" si="75"/>
        <v>0</v>
      </c>
      <c r="AB350" s="222">
        <f t="shared" si="75"/>
        <v>0</v>
      </c>
      <c r="AC350" s="222">
        <f t="shared" si="75"/>
        <v>0</v>
      </c>
      <c r="AD350" s="222">
        <f t="shared" si="75"/>
        <v>0</v>
      </c>
      <c r="AE350" s="222">
        <f t="shared" si="75"/>
        <v>0</v>
      </c>
      <c r="AF350" s="222">
        <f t="shared" si="75"/>
        <v>0</v>
      </c>
    </row>
    <row r="351" spans="2:32" x14ac:dyDescent="0.3">
      <c r="B351" s="216">
        <f>Jan!C589</f>
        <v>601</v>
      </c>
      <c r="C351" s="346">
        <f>Jan!D589</f>
        <v>0</v>
      </c>
      <c r="D351" s="328"/>
      <c r="E351" s="328"/>
      <c r="F351" s="328"/>
      <c r="G351" s="328"/>
      <c r="H351" s="328"/>
      <c r="I351" s="328"/>
      <c r="K351" s="324">
        <f>SUM(U351:AF351)</f>
        <v>0</v>
      </c>
      <c r="L351" s="324"/>
      <c r="M351" s="325"/>
      <c r="O351" s="326">
        <f t="shared" ref="O351:O375" si="76">M351-K351</f>
        <v>0</v>
      </c>
      <c r="P351" s="327" t="str">
        <f>IF(M351="","",O351/M351)</f>
        <v/>
      </c>
      <c r="Q351" s="233" t="str">
        <f>IF(O351&gt;0,"Disponível",IF(O351=0,"Finalizado",IF(O351&lt;0,"Remanejar","")))</f>
        <v>Finalizado</v>
      </c>
      <c r="S351" s="335"/>
      <c r="U351" s="199">
        <f>SUMIFS(Conciliação!$R:$R,Conciliação!$E:$E,$B$351,Conciliação!$D:$D,U$190)</f>
        <v>0</v>
      </c>
      <c r="V351" s="199">
        <f>SUMIFS(Conciliação!$R:$R,Conciliação!$E:$E,$B$351,Conciliação!$D:$D,V$190)</f>
        <v>0</v>
      </c>
      <c r="W351" s="199">
        <f>SUMIFS(Conciliação!$R:$R,Conciliação!$E:$E,$B$351,Conciliação!$D:$D,W$190)</f>
        <v>0</v>
      </c>
      <c r="X351" s="199">
        <f>SUMIFS(Conciliação!$R:$R,Conciliação!$E:$E,$B$351,Conciliação!$D:$D,X$190)</f>
        <v>0</v>
      </c>
      <c r="Y351" s="199">
        <f>SUMIFS(Conciliação!$R:$R,Conciliação!$E:$E,$B$351,Conciliação!$D:$D,Y$190)</f>
        <v>0</v>
      </c>
      <c r="Z351" s="199">
        <f>SUMIFS(Conciliação!$R:$R,Conciliação!$E:$E,$B$351,Conciliação!$D:$D,Z$190)</f>
        <v>0</v>
      </c>
      <c r="AA351" s="199">
        <f>SUMIFS(Conciliação!$R:$R,Conciliação!$E:$E,$B$351,Conciliação!$D:$D,AA$190)</f>
        <v>0</v>
      </c>
      <c r="AB351" s="199">
        <f>SUMIFS(Conciliação!$R:$R,Conciliação!$E:$E,$B$351,Conciliação!$D:$D,AB$190)</f>
        <v>0</v>
      </c>
      <c r="AC351" s="199">
        <f>SUMIFS(Conciliação!$R:$R,Conciliação!$E:$E,$B$351,Conciliação!$D:$D,AC$190)</f>
        <v>0</v>
      </c>
      <c r="AD351" s="199">
        <f>SUMIFS(Conciliação!$R:$R,Conciliação!$E:$E,$B$351,Conciliação!$D:$D,AD$190)</f>
        <v>0</v>
      </c>
      <c r="AE351" s="199">
        <f>SUMIFS(Conciliação!$R:$R,Conciliação!$E:$E,$B$351,Conciliação!$D:$D,AE$190)</f>
        <v>0</v>
      </c>
      <c r="AF351" s="199">
        <f>SUMIFS(Conciliação!$R:$R,Conciliação!$E:$E,$B$351,Conciliação!$D:$D,AF$190)</f>
        <v>0</v>
      </c>
    </row>
    <row r="352" spans="2:32" x14ac:dyDescent="0.3">
      <c r="B352" s="216">
        <f>Jan!C591</f>
        <v>602</v>
      </c>
      <c r="C352" s="346">
        <f>Jan!D591</f>
        <v>0</v>
      </c>
      <c r="D352" s="328"/>
      <c r="E352" s="328"/>
      <c r="F352" s="328"/>
      <c r="G352" s="328"/>
      <c r="H352" s="328"/>
      <c r="I352" s="328"/>
      <c r="K352" s="324">
        <f t="shared" ref="K352:K375" si="77">SUM(U352:AF352)</f>
        <v>0</v>
      </c>
      <c r="L352" s="324"/>
      <c r="M352" s="325"/>
      <c r="O352" s="326">
        <f t="shared" si="76"/>
        <v>0</v>
      </c>
      <c r="P352" s="327" t="str">
        <f>IF(M352="","",O352/M352)</f>
        <v/>
      </c>
      <c r="Q352" s="233" t="str">
        <f>IF(O352&gt;0,"Disponível",IF(O352=0,"Finalizado",IF(O352&lt;0,"Remanejar","")))</f>
        <v>Finalizado</v>
      </c>
      <c r="S352" s="335"/>
      <c r="U352" s="199">
        <f>SUMIFS(Conciliação!$R:$R,Conciliação!$E:$E,$B$352,Conciliação!$D:$D,U$190)</f>
        <v>0</v>
      </c>
      <c r="V352" s="199">
        <f>SUMIFS(Conciliação!$R:$R,Conciliação!$E:$E,$B$352,Conciliação!$D:$D,V$190)</f>
        <v>0</v>
      </c>
      <c r="W352" s="199">
        <f>SUMIFS(Conciliação!$R:$R,Conciliação!$E:$E,$B$352,Conciliação!$D:$D,W$190)</f>
        <v>0</v>
      </c>
      <c r="X352" s="199">
        <f>SUMIFS(Conciliação!$R:$R,Conciliação!$E:$E,$B$352,Conciliação!$D:$D,X$190)</f>
        <v>0</v>
      </c>
      <c r="Y352" s="199">
        <f>SUMIFS(Conciliação!$R:$R,Conciliação!$E:$E,$B$352,Conciliação!$D:$D,Y$190)</f>
        <v>0</v>
      </c>
      <c r="Z352" s="199">
        <f>SUMIFS(Conciliação!$R:$R,Conciliação!$E:$E,$B$352,Conciliação!$D:$D,Z$190)</f>
        <v>0</v>
      </c>
      <c r="AA352" s="199">
        <f>SUMIFS(Conciliação!$R:$R,Conciliação!$E:$E,$B$352,Conciliação!$D:$D,AA$190)</f>
        <v>0</v>
      </c>
      <c r="AB352" s="199">
        <f>SUMIFS(Conciliação!$R:$R,Conciliação!$E:$E,$B$352,Conciliação!$D:$D,AB$190)</f>
        <v>0</v>
      </c>
      <c r="AC352" s="199">
        <f>SUMIFS(Conciliação!$R:$R,Conciliação!$E:$E,$B$352,Conciliação!$D:$D,AC$190)</f>
        <v>0</v>
      </c>
      <c r="AD352" s="199">
        <f>SUMIFS(Conciliação!$R:$R,Conciliação!$E:$E,$B$352,Conciliação!$D:$D,AD$190)</f>
        <v>0</v>
      </c>
      <c r="AE352" s="199">
        <f>SUMIFS(Conciliação!$R:$R,Conciliação!$E:$E,$B$352,Conciliação!$D:$D,AE$190)</f>
        <v>0</v>
      </c>
      <c r="AF352" s="199">
        <f>SUMIFS(Conciliação!$R:$R,Conciliação!$E:$E,$B$352,Conciliação!$D:$D,AF$190)</f>
        <v>0</v>
      </c>
    </row>
    <row r="353" spans="2:32" x14ac:dyDescent="0.3">
      <c r="B353" s="216">
        <f>Jan!C593</f>
        <v>603</v>
      </c>
      <c r="C353" s="346">
        <f>Jan!D593</f>
        <v>0</v>
      </c>
      <c r="D353" s="328"/>
      <c r="E353" s="328"/>
      <c r="F353" s="328"/>
      <c r="G353" s="328"/>
      <c r="H353" s="328"/>
      <c r="I353" s="328"/>
      <c r="K353" s="324">
        <f t="shared" si="77"/>
        <v>0</v>
      </c>
      <c r="L353" s="324"/>
      <c r="M353" s="325"/>
      <c r="O353" s="326">
        <f t="shared" si="76"/>
        <v>0</v>
      </c>
      <c r="P353" s="327" t="str">
        <f>IF(M353="","",O353/M353)</f>
        <v/>
      </c>
      <c r="Q353" s="233" t="str">
        <f t="shared" ref="Q353:Q375" si="78">IF(O353&gt;0,"Disponível",IF(O353=0,"Finalizado",IF(O353&lt;0,"Remanejar","")))</f>
        <v>Finalizado</v>
      </c>
      <c r="S353" s="335"/>
      <c r="U353" s="199">
        <f>SUMIFS(Conciliação!$R:$R,Conciliação!$E:$E,$B$354,Conciliação!$D:$D,U$190)</f>
        <v>0</v>
      </c>
      <c r="V353" s="199">
        <f>SUMIFS(Conciliação!$R:$R,Conciliação!$E:$E,$B$354,Conciliação!$D:$D,V$190)</f>
        <v>0</v>
      </c>
      <c r="W353" s="199">
        <f>SUMIFS(Conciliação!$R:$R,Conciliação!$E:$E,$B$354,Conciliação!$D:$D,W$190)</f>
        <v>0</v>
      </c>
      <c r="X353" s="199">
        <f>SUMIFS(Conciliação!$R:$R,Conciliação!$E:$E,$B$354,Conciliação!$D:$D,X$190)</f>
        <v>0</v>
      </c>
      <c r="Y353" s="199">
        <f>SUMIFS(Conciliação!$R:$R,Conciliação!$E:$E,$B$354,Conciliação!$D:$D,Y$190)</f>
        <v>0</v>
      </c>
      <c r="Z353" s="199">
        <f>SUMIFS(Conciliação!$R:$R,Conciliação!$E:$E,$B$354,Conciliação!$D:$D,Z$190)</f>
        <v>0</v>
      </c>
      <c r="AA353" s="199">
        <f>SUMIFS(Conciliação!$R:$R,Conciliação!$E:$E,$B$354,Conciliação!$D:$D,AA$190)</f>
        <v>0</v>
      </c>
      <c r="AB353" s="199">
        <f>SUMIFS(Conciliação!$R:$R,Conciliação!$E:$E,$B$354,Conciliação!$D:$D,AB$190)</f>
        <v>0</v>
      </c>
      <c r="AC353" s="199">
        <f>SUMIFS(Conciliação!$R:$R,Conciliação!$E:$E,$B$354,Conciliação!$D:$D,AC$190)</f>
        <v>0</v>
      </c>
      <c r="AD353" s="199">
        <f>SUMIFS(Conciliação!$R:$R,Conciliação!$E:$E,$B$354,Conciliação!$D:$D,AD$190)</f>
        <v>0</v>
      </c>
      <c r="AE353" s="199">
        <f>SUMIFS(Conciliação!$R:$R,Conciliação!$E:$E,$B$354,Conciliação!$D:$D,AE$190)</f>
        <v>0</v>
      </c>
      <c r="AF353" s="199">
        <f>SUMIFS(Conciliação!$R:$R,Conciliação!$E:$E,$B$354,Conciliação!$D:$D,AF$190)</f>
        <v>0</v>
      </c>
    </row>
    <row r="354" spans="2:32" x14ac:dyDescent="0.3">
      <c r="B354" s="216">
        <f>Jan!C595</f>
        <v>604</v>
      </c>
      <c r="C354" s="346">
        <f>Jan!D595</f>
        <v>0</v>
      </c>
      <c r="D354" s="328"/>
      <c r="E354" s="328"/>
      <c r="F354" s="328"/>
      <c r="G354" s="328"/>
      <c r="H354" s="328"/>
      <c r="I354" s="328"/>
      <c r="K354" s="324">
        <f t="shared" si="77"/>
        <v>0</v>
      </c>
      <c r="L354" s="324"/>
      <c r="M354" s="325"/>
      <c r="O354" s="326">
        <f t="shared" si="76"/>
        <v>0</v>
      </c>
      <c r="P354" s="330"/>
      <c r="Q354" s="233" t="str">
        <f t="shared" si="78"/>
        <v>Finalizado</v>
      </c>
      <c r="S354" s="335"/>
      <c r="U354" s="199">
        <f>SUMIFS(Conciliação!$R:$R,Conciliação!$E:$E,$B$354,Conciliação!$D:$D,U$190)</f>
        <v>0</v>
      </c>
      <c r="V354" s="199">
        <f>SUMIFS(Conciliação!$R:$R,Conciliação!$E:$E,$B$354,Conciliação!$D:$D,V$190)</f>
        <v>0</v>
      </c>
      <c r="W354" s="199">
        <f>SUMIFS(Conciliação!$R:$R,Conciliação!$E:$E,$B$354,Conciliação!$D:$D,W$190)</f>
        <v>0</v>
      </c>
      <c r="X354" s="199">
        <f>SUMIFS(Conciliação!$R:$R,Conciliação!$E:$E,$B$354,Conciliação!$D:$D,X$190)</f>
        <v>0</v>
      </c>
      <c r="Y354" s="199">
        <f>SUMIFS(Conciliação!$R:$R,Conciliação!$E:$E,$B$354,Conciliação!$D:$D,Y$190)</f>
        <v>0</v>
      </c>
      <c r="Z354" s="199">
        <f>SUMIFS(Conciliação!$R:$R,Conciliação!$E:$E,$B$354,Conciliação!$D:$D,Z$190)</f>
        <v>0</v>
      </c>
      <c r="AA354" s="199">
        <f>SUMIFS(Conciliação!$R:$R,Conciliação!$E:$E,$B$354,Conciliação!$D:$D,AA$190)</f>
        <v>0</v>
      </c>
      <c r="AB354" s="199">
        <f>SUMIFS(Conciliação!$R:$R,Conciliação!$E:$E,$B$354,Conciliação!$D:$D,AB$190)</f>
        <v>0</v>
      </c>
      <c r="AC354" s="199">
        <f>SUMIFS(Conciliação!$R:$R,Conciliação!$E:$E,$B$354,Conciliação!$D:$D,AC$190)</f>
        <v>0</v>
      </c>
      <c r="AD354" s="199">
        <f>SUMIFS(Conciliação!$R:$R,Conciliação!$E:$E,$B$354,Conciliação!$D:$D,AD$190)</f>
        <v>0</v>
      </c>
      <c r="AE354" s="199">
        <f>SUMIFS(Conciliação!$R:$R,Conciliação!$E:$E,$B$354,Conciliação!$D:$D,AE$190)</f>
        <v>0</v>
      </c>
      <c r="AF354" s="199">
        <f>SUMIFS(Conciliação!$R:$R,Conciliação!$E:$E,$B$354,Conciliação!$D:$D,AF$190)</f>
        <v>0</v>
      </c>
    </row>
    <row r="355" spans="2:32" x14ac:dyDescent="0.3">
      <c r="B355" s="216">
        <f>Jan!C597</f>
        <v>605</v>
      </c>
      <c r="C355" s="346">
        <f>Jan!D597</f>
        <v>0</v>
      </c>
      <c r="D355" s="328"/>
      <c r="E355" s="328"/>
      <c r="F355" s="328"/>
      <c r="G355" s="328"/>
      <c r="H355" s="328"/>
      <c r="I355" s="328"/>
      <c r="K355" s="324">
        <f t="shared" si="77"/>
        <v>0</v>
      </c>
      <c r="L355" s="324"/>
      <c r="M355" s="325"/>
      <c r="O355" s="326">
        <f t="shared" si="76"/>
        <v>0</v>
      </c>
      <c r="P355" s="330"/>
      <c r="Q355" s="233" t="str">
        <f t="shared" si="78"/>
        <v>Finalizado</v>
      </c>
      <c r="S355" s="335"/>
      <c r="U355" s="199">
        <f>SUMIFS(Conciliação!$R:$R,Conciliação!$E:$E,$B$355,Conciliação!$D:$D,U$190)</f>
        <v>0</v>
      </c>
      <c r="V355" s="199">
        <f>SUMIFS(Conciliação!$R:$R,Conciliação!$E:$E,$B$355,Conciliação!$D:$D,V$190)</f>
        <v>0</v>
      </c>
      <c r="W355" s="199">
        <f>SUMIFS(Conciliação!$R:$R,Conciliação!$E:$E,$B$355,Conciliação!$D:$D,W$190)</f>
        <v>0</v>
      </c>
      <c r="X355" s="199">
        <f>SUMIFS(Conciliação!$R:$R,Conciliação!$E:$E,$B$355,Conciliação!$D:$D,X$190)</f>
        <v>0</v>
      </c>
      <c r="Y355" s="199">
        <f>SUMIFS(Conciliação!$R:$R,Conciliação!$E:$E,$B$355,Conciliação!$D:$D,Y$190)</f>
        <v>0</v>
      </c>
      <c r="Z355" s="199">
        <f>SUMIFS(Conciliação!$R:$R,Conciliação!$E:$E,$B$355,Conciliação!$D:$D,Z$190)</f>
        <v>0</v>
      </c>
      <c r="AA355" s="199">
        <f>SUMIFS(Conciliação!$R:$R,Conciliação!$E:$E,$B$355,Conciliação!$D:$D,AA$190)</f>
        <v>0</v>
      </c>
      <c r="AB355" s="199">
        <f>SUMIFS(Conciliação!$R:$R,Conciliação!$E:$E,$B$355,Conciliação!$D:$D,AB$190)</f>
        <v>0</v>
      </c>
      <c r="AC355" s="199">
        <f>SUMIFS(Conciliação!$R:$R,Conciliação!$E:$E,$B$355,Conciliação!$D:$D,AC$190)</f>
        <v>0</v>
      </c>
      <c r="AD355" s="199">
        <f>SUMIFS(Conciliação!$R:$R,Conciliação!$E:$E,$B$355,Conciliação!$D:$D,AD$190)</f>
        <v>0</v>
      </c>
      <c r="AE355" s="199">
        <f>SUMIFS(Conciliação!$R:$R,Conciliação!$E:$E,$B$355,Conciliação!$D:$D,AE$190)</f>
        <v>0</v>
      </c>
      <c r="AF355" s="199">
        <f>SUMIFS(Conciliação!$R:$R,Conciliação!$E:$E,$B$355,Conciliação!$D:$D,AF$190)</f>
        <v>0</v>
      </c>
    </row>
    <row r="356" spans="2:32" x14ac:dyDescent="0.3">
      <c r="B356" s="216">
        <f>Jan!C599</f>
        <v>606</v>
      </c>
      <c r="C356" s="346">
        <f>Jan!D599</f>
        <v>0</v>
      </c>
      <c r="D356" s="328"/>
      <c r="E356" s="328"/>
      <c r="F356" s="328"/>
      <c r="G356" s="328"/>
      <c r="H356" s="328"/>
      <c r="I356" s="328"/>
      <c r="K356" s="324">
        <f t="shared" si="77"/>
        <v>0</v>
      </c>
      <c r="L356" s="324"/>
      <c r="M356" s="325"/>
      <c r="O356" s="326">
        <f t="shared" si="76"/>
        <v>0</v>
      </c>
      <c r="P356" s="330"/>
      <c r="Q356" s="233" t="str">
        <f t="shared" si="78"/>
        <v>Finalizado</v>
      </c>
      <c r="S356" s="335"/>
      <c r="U356" s="199">
        <f>SUMIFS(Conciliação!$R:$R,Conciliação!$E:$E,$B$356,Conciliação!$D:$D,U$190)</f>
        <v>0</v>
      </c>
      <c r="V356" s="199">
        <f>SUMIFS(Conciliação!$R:$R,Conciliação!$E:$E,$B$356,Conciliação!$D:$D,V$190)</f>
        <v>0</v>
      </c>
      <c r="W356" s="199">
        <f>SUMIFS(Conciliação!$R:$R,Conciliação!$E:$E,$B$356,Conciliação!$D:$D,W$190)</f>
        <v>0</v>
      </c>
      <c r="X356" s="199">
        <f>SUMIFS(Conciliação!$R:$R,Conciliação!$E:$E,$B$356,Conciliação!$D:$D,X$190)</f>
        <v>0</v>
      </c>
      <c r="Y356" s="199">
        <f>SUMIFS(Conciliação!$R:$R,Conciliação!$E:$E,$B$356,Conciliação!$D:$D,Y$190)</f>
        <v>0</v>
      </c>
      <c r="Z356" s="199">
        <f>SUMIFS(Conciliação!$R:$R,Conciliação!$E:$E,$B$356,Conciliação!$D:$D,Z$190)</f>
        <v>0</v>
      </c>
      <c r="AA356" s="199">
        <f>SUMIFS(Conciliação!$R:$R,Conciliação!$E:$E,$B$356,Conciliação!$D:$D,AA$190)</f>
        <v>0</v>
      </c>
      <c r="AB356" s="199">
        <f>SUMIFS(Conciliação!$R:$R,Conciliação!$E:$E,$B$356,Conciliação!$D:$D,AB$190)</f>
        <v>0</v>
      </c>
      <c r="AC356" s="199">
        <f>SUMIFS(Conciliação!$R:$R,Conciliação!$E:$E,$B$356,Conciliação!$D:$D,AC$190)</f>
        <v>0</v>
      </c>
      <c r="AD356" s="199">
        <f>SUMIFS(Conciliação!$R:$R,Conciliação!$E:$E,$B$356,Conciliação!$D:$D,AD$190)</f>
        <v>0</v>
      </c>
      <c r="AE356" s="199">
        <f>SUMIFS(Conciliação!$R:$R,Conciliação!$E:$E,$B$356,Conciliação!$D:$D,AE$190)</f>
        <v>0</v>
      </c>
      <c r="AF356" s="199">
        <f>SUMIFS(Conciliação!$R:$R,Conciliação!$E:$E,$B$356,Conciliação!$D:$D,AF$190)</f>
        <v>0</v>
      </c>
    </row>
    <row r="357" spans="2:32" x14ac:dyDescent="0.3">
      <c r="B357" s="216">
        <f>Jan!C601</f>
        <v>607</v>
      </c>
      <c r="C357" s="346">
        <f>Jan!D601</f>
        <v>0</v>
      </c>
      <c r="D357" s="328"/>
      <c r="E357" s="328"/>
      <c r="F357" s="328"/>
      <c r="G357" s="328"/>
      <c r="H357" s="328"/>
      <c r="I357" s="328"/>
      <c r="K357" s="324">
        <f t="shared" si="77"/>
        <v>0</v>
      </c>
      <c r="L357" s="324"/>
      <c r="M357" s="325"/>
      <c r="O357" s="326">
        <f t="shared" si="76"/>
        <v>0</v>
      </c>
      <c r="P357" s="330"/>
      <c r="Q357" s="233" t="str">
        <f t="shared" si="78"/>
        <v>Finalizado</v>
      </c>
      <c r="S357" s="335"/>
      <c r="U357" s="199">
        <f>SUMIFS(Conciliação!$R:$R,Conciliação!$E:$E,$B$357,Conciliação!$D:$D,U$190)</f>
        <v>0</v>
      </c>
      <c r="V357" s="199">
        <f>SUMIFS(Conciliação!$R:$R,Conciliação!$E:$E,$B$357,Conciliação!$D:$D,V$190)</f>
        <v>0</v>
      </c>
      <c r="W357" s="199">
        <f>SUMIFS(Conciliação!$R:$R,Conciliação!$E:$E,$B$357,Conciliação!$D:$D,W$190)</f>
        <v>0</v>
      </c>
      <c r="X357" s="199">
        <f>SUMIFS(Conciliação!$R:$R,Conciliação!$E:$E,$B$357,Conciliação!$D:$D,X$190)</f>
        <v>0</v>
      </c>
      <c r="Y357" s="199">
        <f>SUMIFS(Conciliação!$R:$R,Conciliação!$E:$E,$B$357,Conciliação!$D:$D,Y$190)</f>
        <v>0</v>
      </c>
      <c r="Z357" s="199">
        <f>SUMIFS(Conciliação!$R:$R,Conciliação!$E:$E,$B$357,Conciliação!$D:$D,Z$190)</f>
        <v>0</v>
      </c>
      <c r="AA357" s="199">
        <f>SUMIFS(Conciliação!$R:$R,Conciliação!$E:$E,$B$357,Conciliação!$D:$D,AA$190)</f>
        <v>0</v>
      </c>
      <c r="AB357" s="199">
        <f>SUMIFS(Conciliação!$R:$R,Conciliação!$E:$E,$B$357,Conciliação!$D:$D,AB$190)</f>
        <v>0</v>
      </c>
      <c r="AC357" s="199">
        <f>SUMIFS(Conciliação!$R:$R,Conciliação!$E:$E,$B$357,Conciliação!$D:$D,AC$190)</f>
        <v>0</v>
      </c>
      <c r="AD357" s="199">
        <f>SUMIFS(Conciliação!$R:$R,Conciliação!$E:$E,$B$357,Conciliação!$D:$D,AD$190)</f>
        <v>0</v>
      </c>
      <c r="AE357" s="199">
        <f>SUMIFS(Conciliação!$R:$R,Conciliação!$E:$E,$B$357,Conciliação!$D:$D,AE$190)</f>
        <v>0</v>
      </c>
      <c r="AF357" s="199">
        <f>SUMIFS(Conciliação!$R:$R,Conciliação!$E:$E,$B$357,Conciliação!$D:$D,AF$190)</f>
        <v>0</v>
      </c>
    </row>
    <row r="358" spans="2:32" x14ac:dyDescent="0.3">
      <c r="B358" s="216">
        <f>Jan!C603</f>
        <v>608</v>
      </c>
      <c r="C358" s="346">
        <f>Jan!D603</f>
        <v>0</v>
      </c>
      <c r="D358" s="328"/>
      <c r="E358" s="328"/>
      <c r="F358" s="328"/>
      <c r="G358" s="328"/>
      <c r="H358" s="328"/>
      <c r="I358" s="328"/>
      <c r="K358" s="324">
        <f t="shared" si="77"/>
        <v>0</v>
      </c>
      <c r="L358" s="324"/>
      <c r="M358" s="325"/>
      <c r="O358" s="326">
        <f t="shared" si="76"/>
        <v>0</v>
      </c>
      <c r="P358" s="330"/>
      <c r="Q358" s="233" t="str">
        <f t="shared" si="78"/>
        <v>Finalizado</v>
      </c>
      <c r="S358" s="335"/>
      <c r="U358" s="199">
        <f>SUMIFS(Conciliação!$R:$R,Conciliação!$E:$E,$B$358,Conciliação!$D:$D,U$190)</f>
        <v>0</v>
      </c>
      <c r="V358" s="199">
        <f>SUMIFS(Conciliação!$R:$R,Conciliação!$E:$E,$B$358,Conciliação!$D:$D,V$190)</f>
        <v>0</v>
      </c>
      <c r="W358" s="199">
        <f>SUMIFS(Conciliação!$R:$R,Conciliação!$E:$E,$B$358,Conciliação!$D:$D,W$190)</f>
        <v>0</v>
      </c>
      <c r="X358" s="199">
        <f>SUMIFS(Conciliação!$R:$R,Conciliação!$E:$E,$B$358,Conciliação!$D:$D,X$190)</f>
        <v>0</v>
      </c>
      <c r="Y358" s="199">
        <f>SUMIFS(Conciliação!$R:$R,Conciliação!$E:$E,$B$358,Conciliação!$D:$D,Y$190)</f>
        <v>0</v>
      </c>
      <c r="Z358" s="199">
        <f>SUMIFS(Conciliação!$R:$R,Conciliação!$E:$E,$B$358,Conciliação!$D:$D,Z$190)</f>
        <v>0</v>
      </c>
      <c r="AA358" s="199">
        <f>SUMIFS(Conciliação!$R:$R,Conciliação!$E:$E,$B$358,Conciliação!$D:$D,AA$190)</f>
        <v>0</v>
      </c>
      <c r="AB358" s="199">
        <f>SUMIFS(Conciliação!$R:$R,Conciliação!$E:$E,$B$358,Conciliação!$D:$D,AB$190)</f>
        <v>0</v>
      </c>
      <c r="AC358" s="199">
        <f>SUMIFS(Conciliação!$R:$R,Conciliação!$E:$E,$B$358,Conciliação!$D:$D,AC$190)</f>
        <v>0</v>
      </c>
      <c r="AD358" s="199">
        <f>SUMIFS(Conciliação!$R:$R,Conciliação!$E:$E,$B$358,Conciliação!$D:$D,AD$190)</f>
        <v>0</v>
      </c>
      <c r="AE358" s="199">
        <f>SUMIFS(Conciliação!$R:$R,Conciliação!$E:$E,$B$358,Conciliação!$D:$D,AE$190)</f>
        <v>0</v>
      </c>
      <c r="AF358" s="199">
        <f>SUMIFS(Conciliação!$R:$R,Conciliação!$E:$E,$B$358,Conciliação!$D:$D,AF$190)</f>
        <v>0</v>
      </c>
    </row>
    <row r="359" spans="2:32" x14ac:dyDescent="0.3">
      <c r="B359" s="216">
        <f>Jan!C605</f>
        <v>609</v>
      </c>
      <c r="C359" s="346">
        <f>Jan!D605</f>
        <v>0</v>
      </c>
      <c r="D359" s="328"/>
      <c r="E359" s="328"/>
      <c r="F359" s="328"/>
      <c r="G359" s="328"/>
      <c r="H359" s="328"/>
      <c r="I359" s="328"/>
      <c r="K359" s="324">
        <f t="shared" si="77"/>
        <v>0</v>
      </c>
      <c r="L359" s="324"/>
      <c r="M359" s="325"/>
      <c r="O359" s="326">
        <f t="shared" si="76"/>
        <v>0</v>
      </c>
      <c r="P359" s="330"/>
      <c r="Q359" s="233" t="str">
        <f t="shared" si="78"/>
        <v>Finalizado</v>
      </c>
      <c r="S359" s="335"/>
      <c r="U359" s="199">
        <f>SUMIFS(Conciliação!$R:$R,Conciliação!$E:$E,$B$359,Conciliação!$D:$D,U$190)</f>
        <v>0</v>
      </c>
      <c r="V359" s="199">
        <f>SUMIFS(Conciliação!$R:$R,Conciliação!$E:$E,$B$359,Conciliação!$D:$D,V$190)</f>
        <v>0</v>
      </c>
      <c r="W359" s="199">
        <f>SUMIFS(Conciliação!$R:$R,Conciliação!$E:$E,$B$359,Conciliação!$D:$D,W$190)</f>
        <v>0</v>
      </c>
      <c r="X359" s="199">
        <f>SUMIFS(Conciliação!$R:$R,Conciliação!$E:$E,$B$359,Conciliação!$D:$D,X$190)</f>
        <v>0</v>
      </c>
      <c r="Y359" s="199">
        <f>SUMIFS(Conciliação!$R:$R,Conciliação!$E:$E,$B$359,Conciliação!$D:$D,Y$190)</f>
        <v>0</v>
      </c>
      <c r="Z359" s="199">
        <f>SUMIFS(Conciliação!$R:$R,Conciliação!$E:$E,$B$359,Conciliação!$D:$D,Z$190)</f>
        <v>0</v>
      </c>
      <c r="AA359" s="199">
        <f>SUMIFS(Conciliação!$R:$R,Conciliação!$E:$E,$B$359,Conciliação!$D:$D,AA$190)</f>
        <v>0</v>
      </c>
      <c r="AB359" s="199">
        <f>SUMIFS(Conciliação!$R:$R,Conciliação!$E:$E,$B$359,Conciliação!$D:$D,AB$190)</f>
        <v>0</v>
      </c>
      <c r="AC359" s="199">
        <f>SUMIFS(Conciliação!$R:$R,Conciliação!$E:$E,$B$359,Conciliação!$D:$D,AC$190)</f>
        <v>0</v>
      </c>
      <c r="AD359" s="199">
        <f>SUMIFS(Conciliação!$R:$R,Conciliação!$E:$E,$B$359,Conciliação!$D:$D,AD$190)</f>
        <v>0</v>
      </c>
      <c r="AE359" s="199">
        <f>SUMIFS(Conciliação!$R:$R,Conciliação!$E:$E,$B$359,Conciliação!$D:$D,AE$190)</f>
        <v>0</v>
      </c>
      <c r="AF359" s="199">
        <f>SUMIFS(Conciliação!$R:$R,Conciliação!$E:$E,$B$359,Conciliação!$D:$D,AF$190)</f>
        <v>0</v>
      </c>
    </row>
    <row r="360" spans="2:32" x14ac:dyDescent="0.3">
      <c r="B360" s="216">
        <f>Jan!C607</f>
        <v>610</v>
      </c>
      <c r="C360" s="346">
        <f>Jan!D607</f>
        <v>0</v>
      </c>
      <c r="D360" s="328"/>
      <c r="E360" s="328"/>
      <c r="F360" s="328"/>
      <c r="G360" s="328"/>
      <c r="H360" s="328"/>
      <c r="I360" s="328"/>
      <c r="K360" s="324">
        <f t="shared" si="77"/>
        <v>0</v>
      </c>
      <c r="L360" s="324"/>
      <c r="M360" s="325"/>
      <c r="O360" s="326">
        <f t="shared" si="76"/>
        <v>0</v>
      </c>
      <c r="P360" s="330"/>
      <c r="Q360" s="233" t="str">
        <f t="shared" si="78"/>
        <v>Finalizado</v>
      </c>
      <c r="S360" s="335"/>
      <c r="U360" s="199">
        <f>SUMIFS(Conciliação!$R:$R,Conciliação!$E:$E,$B$360,Conciliação!$D:$D,U$190)</f>
        <v>0</v>
      </c>
      <c r="V360" s="199">
        <f>SUMIFS(Conciliação!$R:$R,Conciliação!$E:$E,$B$360,Conciliação!$D:$D,V$190)</f>
        <v>0</v>
      </c>
      <c r="W360" s="199">
        <f>SUMIFS(Conciliação!$R:$R,Conciliação!$E:$E,$B$360,Conciliação!$D:$D,W$190)</f>
        <v>0</v>
      </c>
      <c r="X360" s="199">
        <f>SUMIFS(Conciliação!$R:$R,Conciliação!$E:$E,$B$360,Conciliação!$D:$D,X$190)</f>
        <v>0</v>
      </c>
      <c r="Y360" s="199">
        <f>SUMIFS(Conciliação!$R:$R,Conciliação!$E:$E,$B$360,Conciliação!$D:$D,Y$190)</f>
        <v>0</v>
      </c>
      <c r="Z360" s="199">
        <f>SUMIFS(Conciliação!$R:$R,Conciliação!$E:$E,$B$360,Conciliação!$D:$D,Z$190)</f>
        <v>0</v>
      </c>
      <c r="AA360" s="199">
        <f>SUMIFS(Conciliação!$R:$R,Conciliação!$E:$E,$B$360,Conciliação!$D:$D,AA$190)</f>
        <v>0</v>
      </c>
      <c r="AB360" s="199">
        <f>SUMIFS(Conciliação!$R:$R,Conciliação!$E:$E,$B$360,Conciliação!$D:$D,AB$190)</f>
        <v>0</v>
      </c>
      <c r="AC360" s="199">
        <f>SUMIFS(Conciliação!$R:$R,Conciliação!$E:$E,$B$360,Conciliação!$D:$D,AC$190)</f>
        <v>0</v>
      </c>
      <c r="AD360" s="199">
        <f>SUMIFS(Conciliação!$R:$R,Conciliação!$E:$E,$B$360,Conciliação!$D:$D,AD$190)</f>
        <v>0</v>
      </c>
      <c r="AE360" s="199">
        <f>SUMIFS(Conciliação!$R:$R,Conciliação!$E:$E,$B$360,Conciliação!$D:$D,AE$190)</f>
        <v>0</v>
      </c>
      <c r="AF360" s="199">
        <f>SUMIFS(Conciliação!$R:$R,Conciliação!$E:$E,$B$360,Conciliação!$D:$D,AF$190)</f>
        <v>0</v>
      </c>
    </row>
    <row r="361" spans="2:32" x14ac:dyDescent="0.3">
      <c r="B361" s="216">
        <f>Jan!C609</f>
        <v>611</v>
      </c>
      <c r="C361" s="346">
        <f>Jan!D609</f>
        <v>0</v>
      </c>
      <c r="D361" s="328"/>
      <c r="E361" s="328"/>
      <c r="F361" s="328"/>
      <c r="G361" s="328"/>
      <c r="H361" s="328"/>
      <c r="I361" s="328"/>
      <c r="K361" s="324">
        <f t="shared" si="77"/>
        <v>0</v>
      </c>
      <c r="L361" s="324"/>
      <c r="M361" s="325"/>
      <c r="O361" s="326">
        <f t="shared" si="76"/>
        <v>0</v>
      </c>
      <c r="P361" s="330"/>
      <c r="Q361" s="233" t="str">
        <f t="shared" si="78"/>
        <v>Finalizado</v>
      </c>
      <c r="S361" s="335"/>
      <c r="U361" s="199">
        <f>SUMIFS(Conciliação!$R:$R,Conciliação!$E:$E,$B$361,Conciliação!$D:$D,U$190)</f>
        <v>0</v>
      </c>
      <c r="V361" s="199">
        <f>SUMIFS(Conciliação!$R:$R,Conciliação!$E:$E,$B$361,Conciliação!$D:$D,V$190)</f>
        <v>0</v>
      </c>
      <c r="W361" s="199">
        <f>SUMIFS(Conciliação!$R:$R,Conciliação!$E:$E,$B$361,Conciliação!$D:$D,W$190)</f>
        <v>0</v>
      </c>
      <c r="X361" s="199">
        <f>SUMIFS(Conciliação!$R:$R,Conciliação!$E:$E,$B$361,Conciliação!$D:$D,X$190)</f>
        <v>0</v>
      </c>
      <c r="Y361" s="199">
        <f>SUMIFS(Conciliação!$R:$R,Conciliação!$E:$E,$B$361,Conciliação!$D:$D,Y$190)</f>
        <v>0</v>
      </c>
      <c r="Z361" s="199">
        <f>SUMIFS(Conciliação!$R:$R,Conciliação!$E:$E,$B$361,Conciliação!$D:$D,Z$190)</f>
        <v>0</v>
      </c>
      <c r="AA361" s="199">
        <f>SUMIFS(Conciliação!$R:$R,Conciliação!$E:$E,$B$361,Conciliação!$D:$D,AA$190)</f>
        <v>0</v>
      </c>
      <c r="AB361" s="199">
        <f>SUMIFS(Conciliação!$R:$R,Conciliação!$E:$E,$B$361,Conciliação!$D:$D,AB$190)</f>
        <v>0</v>
      </c>
      <c r="AC361" s="199">
        <f>SUMIFS(Conciliação!$R:$R,Conciliação!$E:$E,$B$361,Conciliação!$D:$D,AC$190)</f>
        <v>0</v>
      </c>
      <c r="AD361" s="199">
        <f>SUMIFS(Conciliação!$R:$R,Conciliação!$E:$E,$B$361,Conciliação!$D:$D,AD$190)</f>
        <v>0</v>
      </c>
      <c r="AE361" s="199">
        <f>SUMIFS(Conciliação!$R:$R,Conciliação!$E:$E,$B$361,Conciliação!$D:$D,AE$190)</f>
        <v>0</v>
      </c>
      <c r="AF361" s="199">
        <f>SUMIFS(Conciliação!$R:$R,Conciliação!$E:$E,$B$361,Conciliação!$D:$D,AF$190)</f>
        <v>0</v>
      </c>
    </row>
    <row r="362" spans="2:32" x14ac:dyDescent="0.3">
      <c r="B362" s="216">
        <f>Jan!C611</f>
        <v>612</v>
      </c>
      <c r="C362" s="346">
        <f>Jan!D611</f>
        <v>0</v>
      </c>
      <c r="D362" s="328"/>
      <c r="E362" s="328"/>
      <c r="F362" s="328"/>
      <c r="G362" s="328"/>
      <c r="H362" s="328"/>
      <c r="I362" s="328"/>
      <c r="K362" s="324">
        <f t="shared" si="77"/>
        <v>0</v>
      </c>
      <c r="L362" s="324"/>
      <c r="M362" s="325"/>
      <c r="O362" s="326">
        <f t="shared" si="76"/>
        <v>0</v>
      </c>
      <c r="P362" s="330"/>
      <c r="Q362" s="233" t="str">
        <f t="shared" si="78"/>
        <v>Finalizado</v>
      </c>
      <c r="S362" s="335"/>
      <c r="U362" s="199">
        <f>SUMIFS(Conciliação!$R:$R,Conciliação!$E:$E,$B$362,Conciliação!$D:$D,U$190)</f>
        <v>0</v>
      </c>
      <c r="V362" s="199">
        <f>SUMIFS(Conciliação!$R:$R,Conciliação!$E:$E,$B$362,Conciliação!$D:$D,V$190)</f>
        <v>0</v>
      </c>
      <c r="W362" s="199">
        <f>SUMIFS(Conciliação!$R:$R,Conciliação!$E:$E,$B$362,Conciliação!$D:$D,W$190)</f>
        <v>0</v>
      </c>
      <c r="X362" s="199">
        <f>SUMIFS(Conciliação!$R:$R,Conciliação!$E:$E,$B$362,Conciliação!$D:$D,X$190)</f>
        <v>0</v>
      </c>
      <c r="Y362" s="199">
        <f>SUMIFS(Conciliação!$R:$R,Conciliação!$E:$E,$B$362,Conciliação!$D:$D,Y$190)</f>
        <v>0</v>
      </c>
      <c r="Z362" s="199">
        <f>SUMIFS(Conciliação!$R:$R,Conciliação!$E:$E,$B$362,Conciliação!$D:$D,Z$190)</f>
        <v>0</v>
      </c>
      <c r="AA362" s="199">
        <f>SUMIFS(Conciliação!$R:$R,Conciliação!$E:$E,$B$362,Conciliação!$D:$D,AA$190)</f>
        <v>0</v>
      </c>
      <c r="AB362" s="199">
        <f>SUMIFS(Conciliação!$R:$R,Conciliação!$E:$E,$B$362,Conciliação!$D:$D,AB$190)</f>
        <v>0</v>
      </c>
      <c r="AC362" s="199">
        <f>SUMIFS(Conciliação!$R:$R,Conciliação!$E:$E,$B$362,Conciliação!$D:$D,AC$190)</f>
        <v>0</v>
      </c>
      <c r="AD362" s="199">
        <f>SUMIFS(Conciliação!$R:$R,Conciliação!$E:$E,$B$362,Conciliação!$D:$D,AD$190)</f>
        <v>0</v>
      </c>
      <c r="AE362" s="199">
        <f>SUMIFS(Conciliação!$R:$R,Conciliação!$E:$E,$B$362,Conciliação!$D:$D,AE$190)</f>
        <v>0</v>
      </c>
      <c r="AF362" s="199">
        <f>SUMIFS(Conciliação!$R:$R,Conciliação!$E:$E,$B$362,Conciliação!$D:$D,AF$190)</f>
        <v>0</v>
      </c>
    </row>
    <row r="363" spans="2:32" x14ac:dyDescent="0.3">
      <c r="B363" s="216">
        <f>Jan!C613</f>
        <v>613</v>
      </c>
      <c r="C363" s="346">
        <f>Jan!D613</f>
        <v>0</v>
      </c>
      <c r="D363" s="328"/>
      <c r="E363" s="328"/>
      <c r="F363" s="328"/>
      <c r="G363" s="328"/>
      <c r="H363" s="328"/>
      <c r="I363" s="328"/>
      <c r="K363" s="324">
        <f t="shared" si="77"/>
        <v>0</v>
      </c>
      <c r="L363" s="324"/>
      <c r="M363" s="325"/>
      <c r="O363" s="326">
        <f t="shared" si="76"/>
        <v>0</v>
      </c>
      <c r="P363" s="330"/>
      <c r="Q363" s="233" t="str">
        <f t="shared" si="78"/>
        <v>Finalizado</v>
      </c>
      <c r="S363" s="335"/>
      <c r="U363" s="199">
        <f>SUMIFS(Conciliação!$R:$R,Conciliação!$E:$E,$B$363,Conciliação!$D:$D,U$190)</f>
        <v>0</v>
      </c>
      <c r="V363" s="199">
        <f>SUMIFS(Conciliação!$R:$R,Conciliação!$E:$E,$B$363,Conciliação!$D:$D,V$190)</f>
        <v>0</v>
      </c>
      <c r="W363" s="199">
        <f>SUMIFS(Conciliação!$R:$R,Conciliação!$E:$E,$B$363,Conciliação!$D:$D,W$190)</f>
        <v>0</v>
      </c>
      <c r="X363" s="199">
        <f>SUMIFS(Conciliação!$R:$R,Conciliação!$E:$E,$B$363,Conciliação!$D:$D,X$190)</f>
        <v>0</v>
      </c>
      <c r="Y363" s="199">
        <f>SUMIFS(Conciliação!$R:$R,Conciliação!$E:$E,$B$363,Conciliação!$D:$D,Y$190)</f>
        <v>0</v>
      </c>
      <c r="Z363" s="199">
        <f>SUMIFS(Conciliação!$R:$R,Conciliação!$E:$E,$B$363,Conciliação!$D:$D,Z$190)</f>
        <v>0</v>
      </c>
      <c r="AA363" s="199">
        <f>SUMIFS(Conciliação!$R:$R,Conciliação!$E:$E,$B$363,Conciliação!$D:$D,AA$190)</f>
        <v>0</v>
      </c>
      <c r="AB363" s="199">
        <f>SUMIFS(Conciliação!$R:$R,Conciliação!$E:$E,$B$363,Conciliação!$D:$D,AB$190)</f>
        <v>0</v>
      </c>
      <c r="AC363" s="199">
        <f>SUMIFS(Conciliação!$R:$R,Conciliação!$E:$E,$B$363,Conciliação!$D:$D,AC$190)</f>
        <v>0</v>
      </c>
      <c r="AD363" s="199">
        <f>SUMIFS(Conciliação!$R:$R,Conciliação!$E:$E,$B$363,Conciliação!$D:$D,AD$190)</f>
        <v>0</v>
      </c>
      <c r="AE363" s="199">
        <f>SUMIFS(Conciliação!$R:$R,Conciliação!$E:$E,$B$363,Conciliação!$D:$D,AE$190)</f>
        <v>0</v>
      </c>
      <c r="AF363" s="199">
        <f>SUMIFS(Conciliação!$R:$R,Conciliação!$E:$E,$B$363,Conciliação!$D:$D,AF$190)</f>
        <v>0</v>
      </c>
    </row>
    <row r="364" spans="2:32" x14ac:dyDescent="0.3">
      <c r="B364" s="216">
        <f>Jan!C615</f>
        <v>614</v>
      </c>
      <c r="C364" s="346">
        <f>Jan!D615</f>
        <v>0</v>
      </c>
      <c r="D364" s="328"/>
      <c r="E364" s="328"/>
      <c r="F364" s="328"/>
      <c r="G364" s="328"/>
      <c r="H364" s="328"/>
      <c r="I364" s="328"/>
      <c r="K364" s="324">
        <f t="shared" si="77"/>
        <v>0</v>
      </c>
      <c r="L364" s="324"/>
      <c r="M364" s="325"/>
      <c r="O364" s="326">
        <f t="shared" si="76"/>
        <v>0</v>
      </c>
      <c r="P364" s="330"/>
      <c r="Q364" s="233" t="str">
        <f t="shared" si="78"/>
        <v>Finalizado</v>
      </c>
      <c r="S364" s="335"/>
      <c r="U364" s="199">
        <f>SUMIFS(Conciliação!$R:$R,Conciliação!$E:$E,$B$364,Conciliação!$D:$D,U$190)</f>
        <v>0</v>
      </c>
      <c r="V364" s="199">
        <f>SUMIFS(Conciliação!$R:$R,Conciliação!$E:$E,$B$364,Conciliação!$D:$D,V$190)</f>
        <v>0</v>
      </c>
      <c r="W364" s="199">
        <f>SUMIFS(Conciliação!$R:$R,Conciliação!$E:$E,$B$364,Conciliação!$D:$D,W$190)</f>
        <v>0</v>
      </c>
      <c r="X364" s="199">
        <f>SUMIFS(Conciliação!$R:$R,Conciliação!$E:$E,$B$364,Conciliação!$D:$D,X$190)</f>
        <v>0</v>
      </c>
      <c r="Y364" s="199">
        <f>SUMIFS(Conciliação!$R:$R,Conciliação!$E:$E,$B$364,Conciliação!$D:$D,Y$190)</f>
        <v>0</v>
      </c>
      <c r="Z364" s="199">
        <f>SUMIFS(Conciliação!$R:$R,Conciliação!$E:$E,$B$364,Conciliação!$D:$D,Z$190)</f>
        <v>0</v>
      </c>
      <c r="AA364" s="199">
        <f>SUMIFS(Conciliação!$R:$R,Conciliação!$E:$E,$B$364,Conciliação!$D:$D,AA$190)</f>
        <v>0</v>
      </c>
      <c r="AB364" s="199">
        <f>SUMIFS(Conciliação!$R:$R,Conciliação!$E:$E,$B$364,Conciliação!$D:$D,AB$190)</f>
        <v>0</v>
      </c>
      <c r="AC364" s="199">
        <f>SUMIFS(Conciliação!$R:$R,Conciliação!$E:$E,$B$364,Conciliação!$D:$D,AC$190)</f>
        <v>0</v>
      </c>
      <c r="AD364" s="199">
        <f>SUMIFS(Conciliação!$R:$R,Conciliação!$E:$E,$B$364,Conciliação!$D:$D,AD$190)</f>
        <v>0</v>
      </c>
      <c r="AE364" s="199">
        <f>SUMIFS(Conciliação!$R:$R,Conciliação!$E:$E,$B$364,Conciliação!$D:$D,AE$190)</f>
        <v>0</v>
      </c>
      <c r="AF364" s="199">
        <f>SUMIFS(Conciliação!$R:$R,Conciliação!$E:$E,$B$364,Conciliação!$D:$D,AF$190)</f>
        <v>0</v>
      </c>
    </row>
    <row r="365" spans="2:32" x14ac:dyDescent="0.3">
      <c r="B365" s="216">
        <f>Jan!C617</f>
        <v>615</v>
      </c>
      <c r="C365" s="346">
        <f>Jan!D617</f>
        <v>0</v>
      </c>
      <c r="D365" s="328"/>
      <c r="E365" s="328"/>
      <c r="F365" s="328"/>
      <c r="G365" s="328"/>
      <c r="H365" s="328"/>
      <c r="I365" s="328"/>
      <c r="K365" s="324">
        <f t="shared" si="77"/>
        <v>0</v>
      </c>
      <c r="L365" s="324"/>
      <c r="M365" s="325"/>
      <c r="O365" s="326">
        <f t="shared" si="76"/>
        <v>0</v>
      </c>
      <c r="P365" s="330"/>
      <c r="Q365" s="233" t="str">
        <f t="shared" si="78"/>
        <v>Finalizado</v>
      </c>
      <c r="S365" s="335"/>
      <c r="U365" s="199">
        <f>SUMIFS(Conciliação!$R:$R,Conciliação!$E:$E,$B$365,Conciliação!$D:$D,U$190)</f>
        <v>0</v>
      </c>
      <c r="V365" s="199">
        <f>SUMIFS(Conciliação!$R:$R,Conciliação!$E:$E,$B$365,Conciliação!$D:$D,V$190)</f>
        <v>0</v>
      </c>
      <c r="W365" s="199">
        <f>SUMIFS(Conciliação!$R:$R,Conciliação!$E:$E,$B$365,Conciliação!$D:$D,W$190)</f>
        <v>0</v>
      </c>
      <c r="X365" s="199">
        <f>SUMIFS(Conciliação!$R:$R,Conciliação!$E:$E,$B$365,Conciliação!$D:$D,X$190)</f>
        <v>0</v>
      </c>
      <c r="Y365" s="199">
        <f>SUMIFS(Conciliação!$R:$R,Conciliação!$E:$E,$B$365,Conciliação!$D:$D,Y$190)</f>
        <v>0</v>
      </c>
      <c r="Z365" s="199">
        <f>SUMIFS(Conciliação!$R:$R,Conciliação!$E:$E,$B$365,Conciliação!$D:$D,Z$190)</f>
        <v>0</v>
      </c>
      <c r="AA365" s="199">
        <f>SUMIFS(Conciliação!$R:$R,Conciliação!$E:$E,$B$365,Conciliação!$D:$D,AA$190)</f>
        <v>0</v>
      </c>
      <c r="AB365" s="199">
        <f>SUMIFS(Conciliação!$R:$R,Conciliação!$E:$E,$B$365,Conciliação!$D:$D,AB$190)</f>
        <v>0</v>
      </c>
      <c r="AC365" s="199">
        <f>SUMIFS(Conciliação!$R:$R,Conciliação!$E:$E,$B$365,Conciliação!$D:$D,AC$190)</f>
        <v>0</v>
      </c>
      <c r="AD365" s="199">
        <f>SUMIFS(Conciliação!$R:$R,Conciliação!$E:$E,$B$365,Conciliação!$D:$D,AD$190)</f>
        <v>0</v>
      </c>
      <c r="AE365" s="199">
        <f>SUMIFS(Conciliação!$R:$R,Conciliação!$E:$E,$B$365,Conciliação!$D:$D,AE$190)</f>
        <v>0</v>
      </c>
      <c r="AF365" s="199">
        <f>SUMIFS(Conciliação!$R:$R,Conciliação!$E:$E,$B$365,Conciliação!$D:$D,AF$190)</f>
        <v>0</v>
      </c>
    </row>
    <row r="366" spans="2:32" x14ac:dyDescent="0.3">
      <c r="B366" s="216">
        <f>Jan!C619</f>
        <v>616</v>
      </c>
      <c r="C366" s="346">
        <f>Jan!D619</f>
        <v>0</v>
      </c>
      <c r="D366" s="328"/>
      <c r="E366" s="328"/>
      <c r="F366" s="328"/>
      <c r="G366" s="328"/>
      <c r="H366" s="328"/>
      <c r="I366" s="328"/>
      <c r="K366" s="324">
        <f t="shared" si="77"/>
        <v>0</v>
      </c>
      <c r="L366" s="324"/>
      <c r="M366" s="325"/>
      <c r="O366" s="326">
        <f t="shared" si="76"/>
        <v>0</v>
      </c>
      <c r="P366" s="330"/>
      <c r="Q366" s="233" t="str">
        <f t="shared" si="78"/>
        <v>Finalizado</v>
      </c>
      <c r="S366" s="335"/>
      <c r="U366" s="199">
        <f>SUMIFS(Conciliação!$R:$R,Conciliação!$E:$E,$B$366,Conciliação!$D:$D,U$190)</f>
        <v>0</v>
      </c>
      <c r="V366" s="199">
        <f>SUMIFS(Conciliação!$R:$R,Conciliação!$E:$E,$B$366,Conciliação!$D:$D,V$190)</f>
        <v>0</v>
      </c>
      <c r="W366" s="199">
        <f>SUMIFS(Conciliação!$R:$R,Conciliação!$E:$E,$B$366,Conciliação!$D:$D,W$190)</f>
        <v>0</v>
      </c>
      <c r="X366" s="199">
        <f>SUMIFS(Conciliação!$R:$R,Conciliação!$E:$E,$B$366,Conciliação!$D:$D,X$190)</f>
        <v>0</v>
      </c>
      <c r="Y366" s="199">
        <f>SUMIFS(Conciliação!$R:$R,Conciliação!$E:$E,$B$366,Conciliação!$D:$D,Y$190)</f>
        <v>0</v>
      </c>
      <c r="Z366" s="199">
        <f>SUMIFS(Conciliação!$R:$R,Conciliação!$E:$E,$B$366,Conciliação!$D:$D,Z$190)</f>
        <v>0</v>
      </c>
      <c r="AA366" s="199">
        <f>SUMIFS(Conciliação!$R:$R,Conciliação!$E:$E,$B$366,Conciliação!$D:$D,AA$190)</f>
        <v>0</v>
      </c>
      <c r="AB366" s="199">
        <f>SUMIFS(Conciliação!$R:$R,Conciliação!$E:$E,$B$366,Conciliação!$D:$D,AB$190)</f>
        <v>0</v>
      </c>
      <c r="AC366" s="199">
        <f>SUMIFS(Conciliação!$R:$R,Conciliação!$E:$E,$B$366,Conciliação!$D:$D,AC$190)</f>
        <v>0</v>
      </c>
      <c r="AD366" s="199">
        <f>SUMIFS(Conciliação!$R:$R,Conciliação!$E:$E,$B$366,Conciliação!$D:$D,AD$190)</f>
        <v>0</v>
      </c>
      <c r="AE366" s="199">
        <f>SUMIFS(Conciliação!$R:$R,Conciliação!$E:$E,$B$366,Conciliação!$D:$D,AE$190)</f>
        <v>0</v>
      </c>
      <c r="AF366" s="199">
        <f>SUMIFS(Conciliação!$R:$R,Conciliação!$E:$E,$B$366,Conciliação!$D:$D,AF$190)</f>
        <v>0</v>
      </c>
    </row>
    <row r="367" spans="2:32" x14ac:dyDescent="0.3">
      <c r="B367" s="216">
        <f>Jan!C621</f>
        <v>617</v>
      </c>
      <c r="C367" s="346">
        <f>Jan!D621</f>
        <v>0</v>
      </c>
      <c r="D367" s="328"/>
      <c r="E367" s="328"/>
      <c r="F367" s="328"/>
      <c r="G367" s="328"/>
      <c r="H367" s="328"/>
      <c r="I367" s="328"/>
      <c r="K367" s="324">
        <f t="shared" si="77"/>
        <v>0</v>
      </c>
      <c r="L367" s="324"/>
      <c r="M367" s="325"/>
      <c r="O367" s="326">
        <f t="shared" si="76"/>
        <v>0</v>
      </c>
      <c r="P367" s="330"/>
      <c r="Q367" s="233" t="str">
        <f t="shared" si="78"/>
        <v>Finalizado</v>
      </c>
      <c r="S367" s="335"/>
      <c r="U367" s="199">
        <f>SUMIFS(Conciliação!$R:$R,Conciliação!$E:$E,$B$367,Conciliação!$D:$D,U$190)</f>
        <v>0</v>
      </c>
      <c r="V367" s="199">
        <f>SUMIFS(Conciliação!$R:$R,Conciliação!$E:$E,$B$367,Conciliação!$D:$D,V$190)</f>
        <v>0</v>
      </c>
      <c r="W367" s="199">
        <f>SUMIFS(Conciliação!$R:$R,Conciliação!$E:$E,$B$367,Conciliação!$D:$D,W$190)</f>
        <v>0</v>
      </c>
      <c r="X367" s="199">
        <f>SUMIFS(Conciliação!$R:$R,Conciliação!$E:$E,$B$367,Conciliação!$D:$D,X$190)</f>
        <v>0</v>
      </c>
      <c r="Y367" s="199">
        <f>SUMIFS(Conciliação!$R:$R,Conciliação!$E:$E,$B$367,Conciliação!$D:$D,Y$190)</f>
        <v>0</v>
      </c>
      <c r="Z367" s="199">
        <f>SUMIFS(Conciliação!$R:$R,Conciliação!$E:$E,$B$367,Conciliação!$D:$D,Z$190)</f>
        <v>0</v>
      </c>
      <c r="AA367" s="199">
        <f>SUMIFS(Conciliação!$R:$R,Conciliação!$E:$E,$B$367,Conciliação!$D:$D,AA$190)</f>
        <v>0</v>
      </c>
      <c r="AB367" s="199">
        <f>SUMIFS(Conciliação!$R:$R,Conciliação!$E:$E,$B$367,Conciliação!$D:$D,AB$190)</f>
        <v>0</v>
      </c>
      <c r="AC367" s="199">
        <f>SUMIFS(Conciliação!$R:$R,Conciliação!$E:$E,$B$367,Conciliação!$D:$D,AC$190)</f>
        <v>0</v>
      </c>
      <c r="AD367" s="199">
        <f>SUMIFS(Conciliação!$R:$R,Conciliação!$E:$E,$B$367,Conciliação!$D:$D,AD$190)</f>
        <v>0</v>
      </c>
      <c r="AE367" s="199">
        <f>SUMIFS(Conciliação!$R:$R,Conciliação!$E:$E,$B$367,Conciliação!$D:$D,AE$190)</f>
        <v>0</v>
      </c>
      <c r="AF367" s="199">
        <f>SUMIFS(Conciliação!$R:$R,Conciliação!$E:$E,$B$367,Conciliação!$D:$D,AF$190)</f>
        <v>0</v>
      </c>
    </row>
    <row r="368" spans="2:32" x14ac:dyDescent="0.3">
      <c r="B368" s="216">
        <f>Jan!C623</f>
        <v>618</v>
      </c>
      <c r="C368" s="346">
        <f>Jan!D623</f>
        <v>0</v>
      </c>
      <c r="D368" s="328"/>
      <c r="E368" s="328"/>
      <c r="F368" s="328"/>
      <c r="G368" s="328"/>
      <c r="H368" s="328"/>
      <c r="I368" s="328"/>
      <c r="K368" s="324">
        <f t="shared" si="77"/>
        <v>0</v>
      </c>
      <c r="L368" s="324"/>
      <c r="M368" s="325"/>
      <c r="O368" s="326">
        <f t="shared" si="76"/>
        <v>0</v>
      </c>
      <c r="P368" s="330"/>
      <c r="Q368" s="233" t="str">
        <f t="shared" si="78"/>
        <v>Finalizado</v>
      </c>
      <c r="S368" s="335"/>
      <c r="U368" s="199">
        <f>SUMIFS(Conciliação!$R:$R,Conciliação!$E:$E,$B$368,Conciliação!$D:$D,U$190)</f>
        <v>0</v>
      </c>
      <c r="V368" s="199">
        <f>SUMIFS(Conciliação!$R:$R,Conciliação!$E:$E,$B$368,Conciliação!$D:$D,V$190)</f>
        <v>0</v>
      </c>
      <c r="W368" s="199">
        <f>SUMIFS(Conciliação!$R:$R,Conciliação!$E:$E,$B$368,Conciliação!$D:$D,W$190)</f>
        <v>0</v>
      </c>
      <c r="X368" s="199">
        <f>SUMIFS(Conciliação!$R:$R,Conciliação!$E:$E,$B$368,Conciliação!$D:$D,X$190)</f>
        <v>0</v>
      </c>
      <c r="Y368" s="199">
        <f>SUMIFS(Conciliação!$R:$R,Conciliação!$E:$E,$B$368,Conciliação!$D:$D,Y$190)</f>
        <v>0</v>
      </c>
      <c r="Z368" s="199">
        <f>SUMIFS(Conciliação!$R:$R,Conciliação!$E:$E,$B$368,Conciliação!$D:$D,Z$190)</f>
        <v>0</v>
      </c>
      <c r="AA368" s="199">
        <f>SUMIFS(Conciliação!$R:$R,Conciliação!$E:$E,$B$368,Conciliação!$D:$D,AA$190)</f>
        <v>0</v>
      </c>
      <c r="AB368" s="199">
        <f>SUMIFS(Conciliação!$R:$R,Conciliação!$E:$E,$B$368,Conciliação!$D:$D,AB$190)</f>
        <v>0</v>
      </c>
      <c r="AC368" s="199">
        <f>SUMIFS(Conciliação!$R:$R,Conciliação!$E:$E,$B$368,Conciliação!$D:$D,AC$190)</f>
        <v>0</v>
      </c>
      <c r="AD368" s="199">
        <f>SUMIFS(Conciliação!$R:$R,Conciliação!$E:$E,$B$368,Conciliação!$D:$D,AD$190)</f>
        <v>0</v>
      </c>
      <c r="AE368" s="199">
        <f>SUMIFS(Conciliação!$R:$R,Conciliação!$E:$E,$B$368,Conciliação!$D:$D,AE$190)</f>
        <v>0</v>
      </c>
      <c r="AF368" s="199">
        <f>SUMIFS(Conciliação!$R:$R,Conciliação!$E:$E,$B$368,Conciliação!$D:$D,AF$190)</f>
        <v>0</v>
      </c>
    </row>
    <row r="369" spans="2:32" x14ac:dyDescent="0.3">
      <c r="B369" s="216">
        <f>Jan!C625</f>
        <v>619</v>
      </c>
      <c r="C369" s="346">
        <f>Jan!D625</f>
        <v>0</v>
      </c>
      <c r="D369" s="328"/>
      <c r="E369" s="328"/>
      <c r="F369" s="328"/>
      <c r="G369" s="328"/>
      <c r="H369" s="328"/>
      <c r="I369" s="328"/>
      <c r="K369" s="324">
        <f t="shared" si="77"/>
        <v>0</v>
      </c>
      <c r="L369" s="324"/>
      <c r="M369" s="325"/>
      <c r="O369" s="326">
        <f t="shared" si="76"/>
        <v>0</v>
      </c>
      <c r="P369" s="330"/>
      <c r="Q369" s="233" t="str">
        <f t="shared" si="78"/>
        <v>Finalizado</v>
      </c>
      <c r="S369" s="335"/>
      <c r="U369" s="199">
        <f>SUMIFS(Conciliação!$R:$R,Conciliação!$E:$E,$B$369,Conciliação!$D:$D,U$190)</f>
        <v>0</v>
      </c>
      <c r="V369" s="199">
        <f>SUMIFS(Conciliação!$R:$R,Conciliação!$E:$E,$B$369,Conciliação!$D:$D,V$190)</f>
        <v>0</v>
      </c>
      <c r="W369" s="199">
        <f>SUMIFS(Conciliação!$R:$R,Conciliação!$E:$E,$B$369,Conciliação!$D:$D,W$190)</f>
        <v>0</v>
      </c>
      <c r="X369" s="199">
        <f>SUMIFS(Conciliação!$R:$R,Conciliação!$E:$E,$B$369,Conciliação!$D:$D,X$190)</f>
        <v>0</v>
      </c>
      <c r="Y369" s="199">
        <f>SUMIFS(Conciliação!$R:$R,Conciliação!$E:$E,$B$369,Conciliação!$D:$D,Y$190)</f>
        <v>0</v>
      </c>
      <c r="Z369" s="199">
        <f>SUMIFS(Conciliação!$R:$R,Conciliação!$E:$E,$B$369,Conciliação!$D:$D,Z$190)</f>
        <v>0</v>
      </c>
      <c r="AA369" s="199">
        <f>SUMIFS(Conciliação!$R:$R,Conciliação!$E:$E,$B$369,Conciliação!$D:$D,AA$190)</f>
        <v>0</v>
      </c>
      <c r="AB369" s="199">
        <f>SUMIFS(Conciliação!$R:$R,Conciliação!$E:$E,$B$369,Conciliação!$D:$D,AB$190)</f>
        <v>0</v>
      </c>
      <c r="AC369" s="199">
        <f>SUMIFS(Conciliação!$R:$R,Conciliação!$E:$E,$B$369,Conciliação!$D:$D,AC$190)</f>
        <v>0</v>
      </c>
      <c r="AD369" s="199">
        <f>SUMIFS(Conciliação!$R:$R,Conciliação!$E:$E,$B$369,Conciliação!$D:$D,AD$190)</f>
        <v>0</v>
      </c>
      <c r="AE369" s="199">
        <f>SUMIFS(Conciliação!$R:$R,Conciliação!$E:$E,$B$369,Conciliação!$D:$D,AE$190)</f>
        <v>0</v>
      </c>
      <c r="AF369" s="199">
        <f>SUMIFS(Conciliação!$R:$R,Conciliação!$E:$E,$B$369,Conciliação!$D:$D,AF$190)</f>
        <v>0</v>
      </c>
    </row>
    <row r="370" spans="2:32" x14ac:dyDescent="0.3">
      <c r="B370" s="216">
        <f>Jan!C627</f>
        <v>620</v>
      </c>
      <c r="C370" s="346">
        <f>Jan!D627</f>
        <v>0</v>
      </c>
      <c r="D370" s="328"/>
      <c r="E370" s="328"/>
      <c r="F370" s="328"/>
      <c r="G370" s="328"/>
      <c r="H370" s="328"/>
      <c r="I370" s="328"/>
      <c r="K370" s="324">
        <f t="shared" si="77"/>
        <v>0</v>
      </c>
      <c r="L370" s="324"/>
      <c r="M370" s="325"/>
      <c r="O370" s="326">
        <f t="shared" si="76"/>
        <v>0</v>
      </c>
      <c r="P370" s="330"/>
      <c r="Q370" s="233" t="str">
        <f t="shared" si="78"/>
        <v>Finalizado</v>
      </c>
      <c r="S370" s="335"/>
      <c r="U370" s="199">
        <f>SUMIFS(Conciliação!$R:$R,Conciliação!$E:$E,$B$370,Conciliação!$D:$D,U$190)</f>
        <v>0</v>
      </c>
      <c r="V370" s="199">
        <f>SUMIFS(Conciliação!$R:$R,Conciliação!$E:$E,$B$370,Conciliação!$D:$D,V$190)</f>
        <v>0</v>
      </c>
      <c r="W370" s="199">
        <f>SUMIFS(Conciliação!$R:$R,Conciliação!$E:$E,$B$370,Conciliação!$D:$D,W$190)</f>
        <v>0</v>
      </c>
      <c r="X370" s="199">
        <f>SUMIFS(Conciliação!$R:$R,Conciliação!$E:$E,$B$370,Conciliação!$D:$D,X$190)</f>
        <v>0</v>
      </c>
      <c r="Y370" s="199">
        <f>SUMIFS(Conciliação!$R:$R,Conciliação!$E:$E,$B$370,Conciliação!$D:$D,Y$190)</f>
        <v>0</v>
      </c>
      <c r="Z370" s="199">
        <f>SUMIFS(Conciliação!$R:$R,Conciliação!$E:$E,$B$370,Conciliação!$D:$D,Z$190)</f>
        <v>0</v>
      </c>
      <c r="AA370" s="199">
        <f>SUMIFS(Conciliação!$R:$R,Conciliação!$E:$E,$B$370,Conciliação!$D:$D,AA$190)</f>
        <v>0</v>
      </c>
      <c r="AB370" s="199">
        <f>SUMIFS(Conciliação!$R:$R,Conciliação!$E:$E,$B$370,Conciliação!$D:$D,AB$190)</f>
        <v>0</v>
      </c>
      <c r="AC370" s="199">
        <f>SUMIFS(Conciliação!$R:$R,Conciliação!$E:$E,$B$370,Conciliação!$D:$D,AC$190)</f>
        <v>0</v>
      </c>
      <c r="AD370" s="199">
        <f>SUMIFS(Conciliação!$R:$R,Conciliação!$E:$E,$B$370,Conciliação!$D:$D,AD$190)</f>
        <v>0</v>
      </c>
      <c r="AE370" s="199">
        <f>SUMIFS(Conciliação!$R:$R,Conciliação!$E:$E,$B$370,Conciliação!$D:$D,AE$190)</f>
        <v>0</v>
      </c>
      <c r="AF370" s="199">
        <f>SUMIFS(Conciliação!$R:$R,Conciliação!$E:$E,$B$370,Conciliação!$D:$D,AF$190)</f>
        <v>0</v>
      </c>
    </row>
    <row r="371" spans="2:32" x14ac:dyDescent="0.3">
      <c r="B371" s="216">
        <f>Jan!C629</f>
        <v>621</v>
      </c>
      <c r="C371" s="346">
        <f>Jan!D629</f>
        <v>0</v>
      </c>
      <c r="D371" s="328"/>
      <c r="E371" s="328"/>
      <c r="F371" s="328"/>
      <c r="G371" s="328"/>
      <c r="H371" s="328"/>
      <c r="I371" s="328"/>
      <c r="K371" s="324">
        <f t="shared" si="77"/>
        <v>0</v>
      </c>
      <c r="L371" s="324"/>
      <c r="M371" s="325"/>
      <c r="O371" s="326">
        <f t="shared" si="76"/>
        <v>0</v>
      </c>
      <c r="P371" s="330"/>
      <c r="Q371" s="233" t="str">
        <f t="shared" si="78"/>
        <v>Finalizado</v>
      </c>
      <c r="S371" s="335"/>
      <c r="U371" s="199">
        <f>SUMIFS(Conciliação!$R:$R,Conciliação!$E:$E,$B$371,Conciliação!$D:$D,U$190)</f>
        <v>0</v>
      </c>
      <c r="V371" s="199">
        <f>SUMIFS(Conciliação!$R:$R,Conciliação!$E:$E,$B$371,Conciliação!$D:$D,V$190)</f>
        <v>0</v>
      </c>
      <c r="W371" s="199">
        <f>SUMIFS(Conciliação!$R:$R,Conciliação!$E:$E,$B$371,Conciliação!$D:$D,W$190)</f>
        <v>0</v>
      </c>
      <c r="X371" s="199">
        <f>SUMIFS(Conciliação!$R:$R,Conciliação!$E:$E,$B$371,Conciliação!$D:$D,X$190)</f>
        <v>0</v>
      </c>
      <c r="Y371" s="199">
        <f>SUMIFS(Conciliação!$R:$R,Conciliação!$E:$E,$B$371,Conciliação!$D:$D,Y$190)</f>
        <v>0</v>
      </c>
      <c r="Z371" s="199">
        <f>SUMIFS(Conciliação!$R:$R,Conciliação!$E:$E,$B$371,Conciliação!$D:$D,Z$190)</f>
        <v>0</v>
      </c>
      <c r="AA371" s="199">
        <f>SUMIFS(Conciliação!$R:$R,Conciliação!$E:$E,$B$371,Conciliação!$D:$D,AA$190)</f>
        <v>0</v>
      </c>
      <c r="AB371" s="199">
        <f>SUMIFS(Conciliação!$R:$R,Conciliação!$E:$E,$B$371,Conciliação!$D:$D,AB$190)</f>
        <v>0</v>
      </c>
      <c r="AC371" s="199">
        <f>SUMIFS(Conciliação!$R:$R,Conciliação!$E:$E,$B$371,Conciliação!$D:$D,AC$190)</f>
        <v>0</v>
      </c>
      <c r="AD371" s="199">
        <f>SUMIFS(Conciliação!$R:$R,Conciliação!$E:$E,$B$371,Conciliação!$D:$D,AD$190)</f>
        <v>0</v>
      </c>
      <c r="AE371" s="199">
        <f>SUMIFS(Conciliação!$R:$R,Conciliação!$E:$E,$B$371,Conciliação!$D:$D,AE$190)</f>
        <v>0</v>
      </c>
      <c r="AF371" s="199">
        <f>SUMIFS(Conciliação!$R:$R,Conciliação!$E:$E,$B$371,Conciliação!$D:$D,AF$190)</f>
        <v>0</v>
      </c>
    </row>
    <row r="372" spans="2:32" x14ac:dyDescent="0.3">
      <c r="B372" s="216">
        <f>Jan!C631</f>
        <v>622</v>
      </c>
      <c r="C372" s="346">
        <f>Jan!D631</f>
        <v>0</v>
      </c>
      <c r="D372" s="328"/>
      <c r="E372" s="328"/>
      <c r="F372" s="328"/>
      <c r="G372" s="328"/>
      <c r="H372" s="328"/>
      <c r="I372" s="328"/>
      <c r="K372" s="324">
        <f t="shared" si="77"/>
        <v>0</v>
      </c>
      <c r="L372" s="324"/>
      <c r="M372" s="325"/>
      <c r="O372" s="326">
        <f t="shared" si="76"/>
        <v>0</v>
      </c>
      <c r="P372" s="330"/>
      <c r="Q372" s="233" t="str">
        <f t="shared" si="78"/>
        <v>Finalizado</v>
      </c>
      <c r="S372" s="335"/>
      <c r="U372" s="199">
        <f>SUMIFS(Conciliação!$R:$R,Conciliação!$E:$E,$B$372,Conciliação!$D:$D,U$190)</f>
        <v>0</v>
      </c>
      <c r="V372" s="199">
        <f>SUMIFS(Conciliação!$R:$R,Conciliação!$E:$E,$B$372,Conciliação!$D:$D,V$190)</f>
        <v>0</v>
      </c>
      <c r="W372" s="199">
        <f>SUMIFS(Conciliação!$R:$R,Conciliação!$E:$E,$B$372,Conciliação!$D:$D,W$190)</f>
        <v>0</v>
      </c>
      <c r="X372" s="199">
        <f>SUMIFS(Conciliação!$R:$R,Conciliação!$E:$E,$B$372,Conciliação!$D:$D,X$190)</f>
        <v>0</v>
      </c>
      <c r="Y372" s="199">
        <f>SUMIFS(Conciliação!$R:$R,Conciliação!$E:$E,$B$372,Conciliação!$D:$D,Y$190)</f>
        <v>0</v>
      </c>
      <c r="Z372" s="199">
        <f>SUMIFS(Conciliação!$R:$R,Conciliação!$E:$E,$B$372,Conciliação!$D:$D,Z$190)</f>
        <v>0</v>
      </c>
      <c r="AA372" s="199">
        <f>SUMIFS(Conciliação!$R:$R,Conciliação!$E:$E,$B$372,Conciliação!$D:$D,AA$190)</f>
        <v>0</v>
      </c>
      <c r="AB372" s="199">
        <f>SUMIFS(Conciliação!$R:$R,Conciliação!$E:$E,$B$372,Conciliação!$D:$D,AB$190)</f>
        <v>0</v>
      </c>
      <c r="AC372" s="199">
        <f>SUMIFS(Conciliação!$R:$R,Conciliação!$E:$E,$B$372,Conciliação!$D:$D,AC$190)</f>
        <v>0</v>
      </c>
      <c r="AD372" s="199">
        <f>SUMIFS(Conciliação!$R:$R,Conciliação!$E:$E,$B$372,Conciliação!$D:$D,AD$190)</f>
        <v>0</v>
      </c>
      <c r="AE372" s="199">
        <f>SUMIFS(Conciliação!$R:$R,Conciliação!$E:$E,$B$372,Conciliação!$D:$D,AE$190)</f>
        <v>0</v>
      </c>
      <c r="AF372" s="199">
        <f>SUMIFS(Conciliação!$R:$R,Conciliação!$E:$E,$B$372,Conciliação!$D:$D,AF$190)</f>
        <v>0</v>
      </c>
    </row>
    <row r="373" spans="2:32" x14ac:dyDescent="0.3">
      <c r="B373" s="216">
        <f>Jan!C633</f>
        <v>623</v>
      </c>
      <c r="C373" s="346">
        <f>Jan!D633</f>
        <v>0</v>
      </c>
      <c r="D373" s="328"/>
      <c r="E373" s="328"/>
      <c r="F373" s="328"/>
      <c r="G373" s="328"/>
      <c r="H373" s="328"/>
      <c r="I373" s="328"/>
      <c r="K373" s="324">
        <f t="shared" si="77"/>
        <v>0</v>
      </c>
      <c r="L373" s="324"/>
      <c r="M373" s="325"/>
      <c r="O373" s="326">
        <f t="shared" si="76"/>
        <v>0</v>
      </c>
      <c r="P373" s="330"/>
      <c r="Q373" s="233" t="str">
        <f t="shared" si="78"/>
        <v>Finalizado</v>
      </c>
      <c r="S373" s="335"/>
      <c r="U373" s="199">
        <f>SUMIFS(Conciliação!$R:$R,Conciliação!$E:$E,$B$373,Conciliação!$D:$D,U$190)</f>
        <v>0</v>
      </c>
      <c r="V373" s="199">
        <f>SUMIFS(Conciliação!$R:$R,Conciliação!$E:$E,$B$373,Conciliação!$D:$D,V$190)</f>
        <v>0</v>
      </c>
      <c r="W373" s="199">
        <f>SUMIFS(Conciliação!$R:$R,Conciliação!$E:$E,$B$373,Conciliação!$D:$D,W$190)</f>
        <v>0</v>
      </c>
      <c r="X373" s="199">
        <f>SUMIFS(Conciliação!$R:$R,Conciliação!$E:$E,$B$373,Conciliação!$D:$D,X$190)</f>
        <v>0</v>
      </c>
      <c r="Y373" s="199">
        <f>SUMIFS(Conciliação!$R:$R,Conciliação!$E:$E,$B$373,Conciliação!$D:$D,Y$190)</f>
        <v>0</v>
      </c>
      <c r="Z373" s="199">
        <f>SUMIFS(Conciliação!$R:$R,Conciliação!$E:$E,$B$373,Conciliação!$D:$D,Z$190)</f>
        <v>0</v>
      </c>
      <c r="AA373" s="199">
        <f>SUMIFS(Conciliação!$R:$R,Conciliação!$E:$E,$B$373,Conciliação!$D:$D,AA$190)</f>
        <v>0</v>
      </c>
      <c r="AB373" s="199">
        <f>SUMIFS(Conciliação!$R:$R,Conciliação!$E:$E,$B$373,Conciliação!$D:$D,AB$190)</f>
        <v>0</v>
      </c>
      <c r="AC373" s="199">
        <f>SUMIFS(Conciliação!$R:$R,Conciliação!$E:$E,$B$373,Conciliação!$D:$D,AC$190)</f>
        <v>0</v>
      </c>
      <c r="AD373" s="199">
        <f>SUMIFS(Conciliação!$R:$R,Conciliação!$E:$E,$B$373,Conciliação!$D:$D,AD$190)</f>
        <v>0</v>
      </c>
      <c r="AE373" s="199">
        <f>SUMIFS(Conciliação!$R:$R,Conciliação!$E:$E,$B$373,Conciliação!$D:$D,AE$190)</f>
        <v>0</v>
      </c>
      <c r="AF373" s="199">
        <f>SUMIFS(Conciliação!$R:$R,Conciliação!$E:$E,$B$373,Conciliação!$D:$D,AF$190)</f>
        <v>0</v>
      </c>
    </row>
    <row r="374" spans="2:32" x14ac:dyDescent="0.3">
      <c r="B374" s="216">
        <f>Jan!C635</f>
        <v>624</v>
      </c>
      <c r="C374" s="346">
        <f>Jan!D635</f>
        <v>0</v>
      </c>
      <c r="D374" s="328"/>
      <c r="E374" s="328"/>
      <c r="F374" s="328"/>
      <c r="G374" s="328"/>
      <c r="H374" s="328"/>
      <c r="I374" s="328"/>
      <c r="K374" s="324">
        <f t="shared" si="77"/>
        <v>0</v>
      </c>
      <c r="L374" s="324"/>
      <c r="M374" s="325"/>
      <c r="O374" s="326">
        <f t="shared" si="76"/>
        <v>0</v>
      </c>
      <c r="P374" s="330"/>
      <c r="Q374" s="233" t="str">
        <f t="shared" si="78"/>
        <v>Finalizado</v>
      </c>
      <c r="S374" s="335"/>
      <c r="U374" s="199">
        <f>SUMIFS(Conciliação!$R:$R,Conciliação!$E:$E,$B$374,Conciliação!$D:$D,U$190)</f>
        <v>0</v>
      </c>
      <c r="V374" s="199">
        <f>SUMIFS(Conciliação!$R:$R,Conciliação!$E:$E,$B$374,Conciliação!$D:$D,V$190)</f>
        <v>0</v>
      </c>
      <c r="W374" s="199">
        <f>SUMIFS(Conciliação!$R:$R,Conciliação!$E:$E,$B$374,Conciliação!$D:$D,W$190)</f>
        <v>0</v>
      </c>
      <c r="X374" s="199">
        <f>SUMIFS(Conciliação!$R:$R,Conciliação!$E:$E,$B$374,Conciliação!$D:$D,X$190)</f>
        <v>0</v>
      </c>
      <c r="Y374" s="199">
        <f>SUMIFS(Conciliação!$R:$R,Conciliação!$E:$E,$B$374,Conciliação!$D:$D,Y$190)</f>
        <v>0</v>
      </c>
      <c r="Z374" s="199">
        <f>SUMIFS(Conciliação!$R:$R,Conciliação!$E:$E,$B$374,Conciliação!$D:$D,Z$190)</f>
        <v>0</v>
      </c>
      <c r="AA374" s="199">
        <f>SUMIFS(Conciliação!$R:$R,Conciliação!$E:$E,$B$374,Conciliação!$D:$D,AA$190)</f>
        <v>0</v>
      </c>
      <c r="AB374" s="199">
        <f>SUMIFS(Conciliação!$R:$R,Conciliação!$E:$E,$B$374,Conciliação!$D:$D,AB$190)</f>
        <v>0</v>
      </c>
      <c r="AC374" s="199">
        <f>SUMIFS(Conciliação!$R:$R,Conciliação!$E:$E,$B$374,Conciliação!$D:$D,AC$190)</f>
        <v>0</v>
      </c>
      <c r="AD374" s="199">
        <f>SUMIFS(Conciliação!$R:$R,Conciliação!$E:$E,$B$374,Conciliação!$D:$D,AD$190)</f>
        <v>0</v>
      </c>
      <c r="AE374" s="199">
        <f>SUMIFS(Conciliação!$R:$R,Conciliação!$E:$E,$B$374,Conciliação!$D:$D,AE$190)</f>
        <v>0</v>
      </c>
      <c r="AF374" s="199">
        <f>SUMIFS(Conciliação!$R:$R,Conciliação!$E:$E,$B$374,Conciliação!$D:$D,AF$190)</f>
        <v>0</v>
      </c>
    </row>
    <row r="375" spans="2:32" x14ac:dyDescent="0.3">
      <c r="B375" s="216">
        <f>Jan!C637</f>
        <v>625</v>
      </c>
      <c r="C375" s="346">
        <f>Jan!D637</f>
        <v>0</v>
      </c>
      <c r="D375" s="328"/>
      <c r="E375" s="328"/>
      <c r="F375" s="328"/>
      <c r="G375" s="328"/>
      <c r="H375" s="328"/>
      <c r="I375" s="328"/>
      <c r="K375" s="324">
        <f t="shared" si="77"/>
        <v>0</v>
      </c>
      <c r="L375" s="324"/>
      <c r="M375" s="325"/>
      <c r="O375" s="326">
        <f t="shared" si="76"/>
        <v>0</v>
      </c>
      <c r="P375" s="330"/>
      <c r="Q375" s="233" t="str">
        <f t="shared" si="78"/>
        <v>Finalizado</v>
      </c>
      <c r="S375" s="335"/>
      <c r="U375" s="199">
        <f>SUMIFS(Conciliação!$R:$R,Conciliação!$E:$E,$B$375,Conciliação!$D:$D,U$190)</f>
        <v>0</v>
      </c>
      <c r="V375" s="199">
        <f>SUMIFS(Conciliação!$R:$R,Conciliação!$E:$E,$B$375,Conciliação!$D:$D,V$190)</f>
        <v>0</v>
      </c>
      <c r="W375" s="199">
        <f>SUMIFS(Conciliação!$R:$R,Conciliação!$E:$E,$B$375,Conciliação!$D:$D,W$190)</f>
        <v>0</v>
      </c>
      <c r="X375" s="199">
        <f>SUMIFS(Conciliação!$R:$R,Conciliação!$E:$E,$B$375,Conciliação!$D:$D,X$190)</f>
        <v>0</v>
      </c>
      <c r="Y375" s="199">
        <f>SUMIFS(Conciliação!$R:$R,Conciliação!$E:$E,$B$375,Conciliação!$D:$D,Y$190)</f>
        <v>0</v>
      </c>
      <c r="Z375" s="199">
        <f>SUMIFS(Conciliação!$R:$R,Conciliação!$E:$E,$B$375,Conciliação!$D:$D,Z$190)</f>
        <v>0</v>
      </c>
      <c r="AA375" s="199">
        <f>SUMIFS(Conciliação!$R:$R,Conciliação!$E:$E,$B$375,Conciliação!$D:$D,AA$190)</f>
        <v>0</v>
      </c>
      <c r="AB375" s="199">
        <f>SUMIFS(Conciliação!$R:$R,Conciliação!$E:$E,$B$375,Conciliação!$D:$D,AB$190)</f>
        <v>0</v>
      </c>
      <c r="AC375" s="199">
        <f>SUMIFS(Conciliação!$R:$R,Conciliação!$E:$E,$B$375,Conciliação!$D:$D,AC$190)</f>
        <v>0</v>
      </c>
      <c r="AD375" s="199">
        <f>SUMIFS(Conciliação!$R:$R,Conciliação!$E:$E,$B$375,Conciliação!$D:$D,AD$190)</f>
        <v>0</v>
      </c>
      <c r="AE375" s="199">
        <f>SUMIFS(Conciliação!$R:$R,Conciliação!$E:$E,$B$375,Conciliação!$D:$D,AE$190)</f>
        <v>0</v>
      </c>
      <c r="AF375" s="199">
        <f>SUMIFS(Conciliação!$R:$R,Conciliação!$E:$E,$B$375,Conciliação!$D:$D,AF$190)</f>
        <v>0</v>
      </c>
    </row>
    <row r="378" spans="2:32" ht="15.6" x14ac:dyDescent="0.3">
      <c r="C378" s="1291" t="str">
        <f>'PLANO DE CONTAS-D'!D347</f>
        <v xml:space="preserve">Coordenação e Facilitação </v>
      </c>
      <c r="D378" s="1291"/>
      <c r="E378" s="1291"/>
      <c r="F378" s="1291"/>
      <c r="G378" s="1291"/>
      <c r="H378" s="1291"/>
      <c r="I378" s="1291"/>
      <c r="K378" s="242">
        <f>SUM(K379:K403)</f>
        <v>0</v>
      </c>
      <c r="L378" s="242"/>
      <c r="M378" s="242">
        <f>SUM(M379:M403)</f>
        <v>0</v>
      </c>
      <c r="O378" s="247" t="s">
        <v>642</v>
      </c>
      <c r="P378" s="237"/>
      <c r="Q378" s="238">
        <f>M378-K378</f>
        <v>0</v>
      </c>
      <c r="R378" s="230"/>
      <c r="S378" s="250" t="s">
        <v>913</v>
      </c>
      <c r="U378" s="222">
        <f>SUM(U379:U403)</f>
        <v>0</v>
      </c>
      <c r="V378" s="222">
        <f t="shared" ref="V378:AF378" si="79">SUM(V379:V403)</f>
        <v>0</v>
      </c>
      <c r="W378" s="222">
        <f t="shared" si="79"/>
        <v>0</v>
      </c>
      <c r="X378" s="222">
        <f t="shared" si="79"/>
        <v>0</v>
      </c>
      <c r="Y378" s="222">
        <f t="shared" si="79"/>
        <v>0</v>
      </c>
      <c r="Z378" s="222">
        <f t="shared" si="79"/>
        <v>0</v>
      </c>
      <c r="AA378" s="222">
        <f t="shared" si="79"/>
        <v>0</v>
      </c>
      <c r="AB378" s="222">
        <f t="shared" si="79"/>
        <v>0</v>
      </c>
      <c r="AC378" s="222">
        <f t="shared" si="79"/>
        <v>0</v>
      </c>
      <c r="AD378" s="222">
        <f t="shared" si="79"/>
        <v>0</v>
      </c>
      <c r="AE378" s="222">
        <f t="shared" si="79"/>
        <v>0</v>
      </c>
      <c r="AF378" s="222">
        <f t="shared" si="79"/>
        <v>0</v>
      </c>
    </row>
    <row r="379" spans="2:32" x14ac:dyDescent="0.3">
      <c r="B379" s="216">
        <f>'PLANO DE CONTAS-D'!C347</f>
        <v>701</v>
      </c>
      <c r="C379" s="346" t="str">
        <f>'PLANO DE CONTAS-D'!D347</f>
        <v xml:space="preserve">Coordenação e Facilitação </v>
      </c>
      <c r="D379" s="328"/>
      <c r="E379" s="328"/>
      <c r="F379" s="328"/>
      <c r="G379" s="328"/>
      <c r="H379" s="328"/>
      <c r="I379" s="328"/>
      <c r="K379" s="324">
        <f>SUM(U379:AF379)</f>
        <v>0</v>
      </c>
      <c r="L379" s="324"/>
      <c r="M379" s="325"/>
      <c r="O379" s="326">
        <f t="shared" ref="O379:O403" si="80">M379-K379</f>
        <v>0</v>
      </c>
      <c r="P379" s="327" t="str">
        <f>IF(M379="","",O379/M379)</f>
        <v/>
      </c>
      <c r="Q379" s="233" t="str">
        <f>IF(O379&gt;0,"Disponível",IF(O379=0,"Finalizado",IF(O379&lt;0,"Remanejar","")))</f>
        <v>Finalizado</v>
      </c>
      <c r="S379" s="335"/>
      <c r="U379" s="199">
        <f>SUMIFS(Conciliação!$R:$R,Conciliação!$E:$E,$B379,Conciliação!$D:$D,U$190)</f>
        <v>0</v>
      </c>
      <c r="V379" s="199">
        <f>SUMIFS(Conciliação!$R:$R,Conciliação!$E:$E,$B379,Conciliação!$D:$D,V$190)</f>
        <v>0</v>
      </c>
      <c r="W379" s="199">
        <f>SUMIFS(Conciliação!$R:$R,Conciliação!$E:$E,$B379,Conciliação!$D:$D,W$190)</f>
        <v>0</v>
      </c>
      <c r="X379" s="199">
        <f>SUMIFS(Conciliação!$R:$R,Conciliação!$E:$E,$B379,Conciliação!$D:$D,X$190)</f>
        <v>0</v>
      </c>
      <c r="Y379" s="199">
        <f>SUMIFS(Conciliação!$R:$R,Conciliação!$E:$E,$B379,Conciliação!$D:$D,Y$190)</f>
        <v>0</v>
      </c>
      <c r="Z379" s="199">
        <f>SUMIFS(Conciliação!$R:$R,Conciliação!$E:$E,$B379,Conciliação!$D:$D,Z$190)</f>
        <v>0</v>
      </c>
      <c r="AA379" s="199">
        <f>SUMIFS(Conciliação!$R:$R,Conciliação!$E:$E,$B379,Conciliação!$D:$D,AA$190)</f>
        <v>0</v>
      </c>
      <c r="AB379" s="199">
        <f>SUMIFS(Conciliação!$R:$R,Conciliação!$E:$E,$B379,Conciliação!$D:$D,AB$190)</f>
        <v>0</v>
      </c>
      <c r="AC379" s="199">
        <f>SUMIFS(Conciliação!$R:$R,Conciliação!$E:$E,$B379,Conciliação!$D:$D,AC$190)</f>
        <v>0</v>
      </c>
      <c r="AD379" s="199">
        <f>SUMIFS(Conciliação!$R:$R,Conciliação!$E:$E,$B379,Conciliação!$D:$D,AD$190)</f>
        <v>0</v>
      </c>
      <c r="AE379" s="199">
        <f>SUMIFS(Conciliação!$R:$R,Conciliação!$E:$E,$B379,Conciliação!$D:$D,AE$190)</f>
        <v>0</v>
      </c>
      <c r="AF379" s="199">
        <f>SUMIFS(Conciliação!$R:$R,Conciliação!$E:$E,$B379,Conciliação!$D:$D,AF$190)</f>
        <v>0</v>
      </c>
    </row>
    <row r="380" spans="2:32" x14ac:dyDescent="0.3">
      <c r="B380" s="216">
        <f>'PLANO DE CONTAS-D'!C348</f>
        <v>702</v>
      </c>
      <c r="C380" s="346" t="str">
        <f>'PLANO DE CONTAS-D'!D348</f>
        <v>Apoio pedagógico e Facilitação</v>
      </c>
      <c r="D380" s="328"/>
      <c r="E380" s="328"/>
      <c r="F380" s="328"/>
      <c r="G380" s="328"/>
      <c r="H380" s="328"/>
      <c r="I380" s="328"/>
      <c r="K380" s="324">
        <f t="shared" ref="K380:K403" si="81">SUM(U380:AF380)</f>
        <v>0</v>
      </c>
      <c r="L380" s="324"/>
      <c r="M380" s="325"/>
      <c r="O380" s="326">
        <f t="shared" si="80"/>
        <v>0</v>
      </c>
      <c r="P380" s="327" t="str">
        <f>IF(M380="","",O380/M380)</f>
        <v/>
      </c>
      <c r="Q380" s="233" t="str">
        <f>IF(O380&gt;0,"Disponível",IF(O380=0,"Finalizado",IF(O380&lt;0,"Remanejar","")))</f>
        <v>Finalizado</v>
      </c>
      <c r="S380" s="335"/>
      <c r="U380" s="199">
        <f>SUMIFS(Conciliação!$R:$R,Conciliação!$E:$E,$B380,Conciliação!$D:$D,U$190)</f>
        <v>0</v>
      </c>
      <c r="V380" s="199">
        <f>SUMIFS(Conciliação!$R:$R,Conciliação!$E:$E,$B380,Conciliação!$D:$D,V$190)</f>
        <v>0</v>
      </c>
      <c r="W380" s="199">
        <f>SUMIFS(Conciliação!$R:$R,Conciliação!$E:$E,$B380,Conciliação!$D:$D,W$190)</f>
        <v>0</v>
      </c>
      <c r="X380" s="199">
        <f>SUMIFS(Conciliação!$R:$R,Conciliação!$E:$E,$B380,Conciliação!$D:$D,X$190)</f>
        <v>0</v>
      </c>
      <c r="Y380" s="199">
        <f>SUMIFS(Conciliação!$R:$R,Conciliação!$E:$E,$B380,Conciliação!$D:$D,Y$190)</f>
        <v>0</v>
      </c>
      <c r="Z380" s="199">
        <f>SUMIFS(Conciliação!$R:$R,Conciliação!$E:$E,$B380,Conciliação!$D:$D,Z$190)</f>
        <v>0</v>
      </c>
      <c r="AA380" s="199">
        <f>SUMIFS(Conciliação!$R:$R,Conciliação!$E:$E,$B380,Conciliação!$D:$D,AA$190)</f>
        <v>0</v>
      </c>
      <c r="AB380" s="199">
        <f>SUMIFS(Conciliação!$R:$R,Conciliação!$E:$E,$B380,Conciliação!$D:$D,AB$190)</f>
        <v>0</v>
      </c>
      <c r="AC380" s="199">
        <f>SUMIFS(Conciliação!$R:$R,Conciliação!$E:$E,$B380,Conciliação!$D:$D,AC$190)</f>
        <v>0</v>
      </c>
      <c r="AD380" s="199">
        <f>SUMIFS(Conciliação!$R:$R,Conciliação!$E:$E,$B380,Conciliação!$D:$D,AD$190)</f>
        <v>0</v>
      </c>
      <c r="AE380" s="199">
        <f>SUMIFS(Conciliação!$R:$R,Conciliação!$E:$E,$B380,Conciliação!$D:$D,AE$190)</f>
        <v>0</v>
      </c>
      <c r="AF380" s="199">
        <f>SUMIFS(Conciliação!$R:$R,Conciliação!$E:$E,$B380,Conciliação!$D:$D,AF$190)</f>
        <v>0</v>
      </c>
    </row>
    <row r="381" spans="2:32" x14ac:dyDescent="0.3">
      <c r="B381" s="216">
        <f>'PLANO DE CONTAS-D'!C349</f>
        <v>703</v>
      </c>
      <c r="C381" s="346" t="str">
        <f>'PLANO DE CONTAS-D'!D349</f>
        <v>Facilitação</v>
      </c>
      <c r="D381" s="328"/>
      <c r="E381" s="328"/>
      <c r="F381" s="328"/>
      <c r="G381" s="328"/>
      <c r="H381" s="328"/>
      <c r="I381" s="328"/>
      <c r="K381" s="324">
        <f t="shared" si="81"/>
        <v>0</v>
      </c>
      <c r="L381" s="324"/>
      <c r="M381" s="325"/>
      <c r="O381" s="326">
        <f t="shared" si="80"/>
        <v>0</v>
      </c>
      <c r="P381" s="327" t="str">
        <f>IF(M381="","",O381/M381)</f>
        <v/>
      </c>
      <c r="Q381" s="233" t="str">
        <f t="shared" ref="Q381:Q403" si="82">IF(O381&gt;0,"Disponível",IF(O381=0,"Finalizado",IF(O381&lt;0,"Remanejar","")))</f>
        <v>Finalizado</v>
      </c>
      <c r="S381" s="335"/>
      <c r="U381" s="199">
        <f>SUMIFS(Conciliação!$R:$R,Conciliação!$E:$E,$B381,Conciliação!$D:$D,U$190)</f>
        <v>0</v>
      </c>
      <c r="V381" s="199">
        <f>SUMIFS(Conciliação!$R:$R,Conciliação!$E:$E,$B381,Conciliação!$D:$D,V$190)</f>
        <v>0</v>
      </c>
      <c r="W381" s="199">
        <f>SUMIFS(Conciliação!$R:$R,Conciliação!$E:$E,$B381,Conciliação!$D:$D,W$190)</f>
        <v>0</v>
      </c>
      <c r="X381" s="199">
        <f>SUMIFS(Conciliação!$R:$R,Conciliação!$E:$E,$B381,Conciliação!$D:$D,X$190)</f>
        <v>0</v>
      </c>
      <c r="Y381" s="199">
        <f>SUMIFS(Conciliação!$R:$R,Conciliação!$E:$E,$B381,Conciliação!$D:$D,Y$190)</f>
        <v>0</v>
      </c>
      <c r="Z381" s="199">
        <f>SUMIFS(Conciliação!$R:$R,Conciliação!$E:$E,$B381,Conciliação!$D:$D,Z$190)</f>
        <v>0</v>
      </c>
      <c r="AA381" s="199">
        <f>SUMIFS(Conciliação!$R:$R,Conciliação!$E:$E,$B381,Conciliação!$D:$D,AA$190)</f>
        <v>0</v>
      </c>
      <c r="AB381" s="199">
        <f>SUMIFS(Conciliação!$R:$R,Conciliação!$E:$E,$B381,Conciliação!$D:$D,AB$190)</f>
        <v>0</v>
      </c>
      <c r="AC381" s="199">
        <f>SUMIFS(Conciliação!$R:$R,Conciliação!$E:$E,$B381,Conciliação!$D:$D,AC$190)</f>
        <v>0</v>
      </c>
      <c r="AD381" s="199">
        <f>SUMIFS(Conciliação!$R:$R,Conciliação!$E:$E,$B381,Conciliação!$D:$D,AD$190)</f>
        <v>0</v>
      </c>
      <c r="AE381" s="199">
        <f>SUMIFS(Conciliação!$R:$R,Conciliação!$E:$E,$B381,Conciliação!$D:$D,AE$190)</f>
        <v>0</v>
      </c>
      <c r="AF381" s="199">
        <f>SUMIFS(Conciliação!$R:$R,Conciliação!$E:$E,$B381,Conciliação!$D:$D,AF$190)</f>
        <v>0</v>
      </c>
    </row>
    <row r="382" spans="2:32" x14ac:dyDescent="0.3">
      <c r="B382" s="216">
        <f>'PLANO DE CONTAS-D'!C350</f>
        <v>704</v>
      </c>
      <c r="C382" s="346" t="str">
        <f>'PLANO DE CONTAS-D'!D350</f>
        <v>Contador</v>
      </c>
      <c r="D382" s="328"/>
      <c r="E382" s="328"/>
      <c r="F382" s="328"/>
      <c r="G382" s="328"/>
      <c r="H382" s="328"/>
      <c r="I382" s="328"/>
      <c r="K382" s="324">
        <f t="shared" si="81"/>
        <v>0</v>
      </c>
      <c r="L382" s="324"/>
      <c r="M382" s="325"/>
      <c r="O382" s="326">
        <f t="shared" si="80"/>
        <v>0</v>
      </c>
      <c r="P382" s="330"/>
      <c r="Q382" s="233" t="str">
        <f t="shared" si="82"/>
        <v>Finalizado</v>
      </c>
      <c r="S382" s="335"/>
      <c r="U382" s="199">
        <f>SUMIFS(Conciliação!$R:$R,Conciliação!$E:$E,$B382,Conciliação!$D:$D,U$190)</f>
        <v>0</v>
      </c>
      <c r="V382" s="199">
        <f>SUMIFS(Conciliação!$R:$R,Conciliação!$E:$E,$B382,Conciliação!$D:$D,V$190)</f>
        <v>0</v>
      </c>
      <c r="W382" s="199">
        <f>SUMIFS(Conciliação!$R:$R,Conciliação!$E:$E,$B382,Conciliação!$D:$D,W$190)</f>
        <v>0</v>
      </c>
      <c r="X382" s="199">
        <f>SUMIFS(Conciliação!$R:$R,Conciliação!$E:$E,$B382,Conciliação!$D:$D,X$190)</f>
        <v>0</v>
      </c>
      <c r="Y382" s="199">
        <f>SUMIFS(Conciliação!$R:$R,Conciliação!$E:$E,$B382,Conciliação!$D:$D,Y$190)</f>
        <v>0</v>
      </c>
      <c r="Z382" s="199">
        <f>SUMIFS(Conciliação!$R:$R,Conciliação!$E:$E,$B382,Conciliação!$D:$D,Z$190)</f>
        <v>0</v>
      </c>
      <c r="AA382" s="199">
        <f>SUMIFS(Conciliação!$R:$R,Conciliação!$E:$E,$B382,Conciliação!$D:$D,AA$190)</f>
        <v>0</v>
      </c>
      <c r="AB382" s="199">
        <f>SUMIFS(Conciliação!$R:$R,Conciliação!$E:$E,$B382,Conciliação!$D:$D,AB$190)</f>
        <v>0</v>
      </c>
      <c r="AC382" s="199">
        <f>SUMIFS(Conciliação!$R:$R,Conciliação!$E:$E,$B382,Conciliação!$D:$D,AC$190)</f>
        <v>0</v>
      </c>
      <c r="AD382" s="199">
        <f>SUMIFS(Conciliação!$R:$R,Conciliação!$E:$E,$B382,Conciliação!$D:$D,AD$190)</f>
        <v>0</v>
      </c>
      <c r="AE382" s="199">
        <f>SUMIFS(Conciliação!$R:$R,Conciliação!$E:$E,$B382,Conciliação!$D:$D,AE$190)</f>
        <v>0</v>
      </c>
      <c r="AF382" s="199">
        <f>SUMIFS(Conciliação!$R:$R,Conciliação!$E:$E,$B382,Conciliação!$D:$D,AF$190)</f>
        <v>0</v>
      </c>
    </row>
    <row r="383" spans="2:32" x14ac:dyDescent="0.3">
      <c r="B383" s="216">
        <f>'PLANO DE CONTAS-D'!C351</f>
        <v>705</v>
      </c>
      <c r="C383" s="346" t="str">
        <f>'PLANO DE CONTAS-D'!D351</f>
        <v>Assessor de Comunicação</v>
      </c>
      <c r="D383" s="328"/>
      <c r="E383" s="328"/>
      <c r="F383" s="328"/>
      <c r="G383" s="328"/>
      <c r="H383" s="328"/>
      <c r="I383" s="328"/>
      <c r="K383" s="324">
        <f t="shared" si="81"/>
        <v>0</v>
      </c>
      <c r="L383" s="324"/>
      <c r="M383" s="325"/>
      <c r="O383" s="326">
        <f t="shared" si="80"/>
        <v>0</v>
      </c>
      <c r="P383" s="330"/>
      <c r="Q383" s="233" t="str">
        <f t="shared" si="82"/>
        <v>Finalizado</v>
      </c>
      <c r="S383" s="335"/>
      <c r="U383" s="199">
        <f>SUMIFS(Conciliação!$R:$R,Conciliação!$E:$E,$B383,Conciliação!$D:$D,U$190)</f>
        <v>0</v>
      </c>
      <c r="V383" s="199">
        <f>SUMIFS(Conciliação!$R:$R,Conciliação!$E:$E,$B383,Conciliação!$D:$D,V$190)</f>
        <v>0</v>
      </c>
      <c r="W383" s="199">
        <f>SUMIFS(Conciliação!$R:$R,Conciliação!$E:$E,$B383,Conciliação!$D:$D,W$190)</f>
        <v>0</v>
      </c>
      <c r="X383" s="199">
        <f>SUMIFS(Conciliação!$R:$R,Conciliação!$E:$E,$B383,Conciliação!$D:$D,X$190)</f>
        <v>0</v>
      </c>
      <c r="Y383" s="199">
        <f>SUMIFS(Conciliação!$R:$R,Conciliação!$E:$E,$B383,Conciliação!$D:$D,Y$190)</f>
        <v>0</v>
      </c>
      <c r="Z383" s="199">
        <f>SUMIFS(Conciliação!$R:$R,Conciliação!$E:$E,$B383,Conciliação!$D:$D,Z$190)</f>
        <v>0</v>
      </c>
      <c r="AA383" s="199">
        <f>SUMIFS(Conciliação!$R:$R,Conciliação!$E:$E,$B383,Conciliação!$D:$D,AA$190)</f>
        <v>0</v>
      </c>
      <c r="AB383" s="199">
        <f>SUMIFS(Conciliação!$R:$R,Conciliação!$E:$E,$B383,Conciliação!$D:$D,AB$190)</f>
        <v>0</v>
      </c>
      <c r="AC383" s="199">
        <f>SUMIFS(Conciliação!$R:$R,Conciliação!$E:$E,$B383,Conciliação!$D:$D,AC$190)</f>
        <v>0</v>
      </c>
      <c r="AD383" s="199">
        <f>SUMIFS(Conciliação!$R:$R,Conciliação!$E:$E,$B383,Conciliação!$D:$D,AD$190)</f>
        <v>0</v>
      </c>
      <c r="AE383" s="199">
        <f>SUMIFS(Conciliação!$R:$R,Conciliação!$E:$E,$B383,Conciliação!$D:$D,AE$190)</f>
        <v>0</v>
      </c>
      <c r="AF383" s="199">
        <f>SUMIFS(Conciliação!$R:$R,Conciliação!$E:$E,$B383,Conciliação!$D:$D,AF$190)</f>
        <v>0</v>
      </c>
    </row>
    <row r="384" spans="2:32" x14ac:dyDescent="0.3">
      <c r="B384" s="216">
        <f>'PLANO DE CONTAS-D'!C352</f>
        <v>706</v>
      </c>
      <c r="C384" s="346" t="str">
        <f>'PLANO DE CONTAS-D'!D352</f>
        <v>Capacitação dos facilitadores - educação continuada</v>
      </c>
      <c r="D384" s="328"/>
      <c r="E384" s="328"/>
      <c r="F384" s="328"/>
      <c r="G384" s="328"/>
      <c r="H384" s="328"/>
      <c r="I384" s="328"/>
      <c r="K384" s="324">
        <f t="shared" si="81"/>
        <v>0</v>
      </c>
      <c r="L384" s="324"/>
      <c r="M384" s="325"/>
      <c r="O384" s="326">
        <f t="shared" si="80"/>
        <v>0</v>
      </c>
      <c r="P384" s="330"/>
      <c r="Q384" s="233" t="str">
        <f t="shared" si="82"/>
        <v>Finalizado</v>
      </c>
      <c r="S384" s="335"/>
      <c r="U384" s="199">
        <f>SUMIFS(Conciliação!$R:$R,Conciliação!$E:$E,$B384,Conciliação!$D:$D,U$190)</f>
        <v>0</v>
      </c>
      <c r="V384" s="199">
        <f>SUMIFS(Conciliação!$R:$R,Conciliação!$E:$E,$B384,Conciliação!$D:$D,V$190)</f>
        <v>0</v>
      </c>
      <c r="W384" s="199">
        <f>SUMIFS(Conciliação!$R:$R,Conciliação!$E:$E,$B384,Conciliação!$D:$D,W$190)</f>
        <v>0</v>
      </c>
      <c r="X384" s="199">
        <f>SUMIFS(Conciliação!$R:$R,Conciliação!$E:$E,$B384,Conciliação!$D:$D,X$190)</f>
        <v>0</v>
      </c>
      <c r="Y384" s="199">
        <f>SUMIFS(Conciliação!$R:$R,Conciliação!$E:$E,$B384,Conciliação!$D:$D,Y$190)</f>
        <v>0</v>
      </c>
      <c r="Z384" s="199">
        <f>SUMIFS(Conciliação!$R:$R,Conciliação!$E:$E,$B384,Conciliação!$D:$D,Z$190)</f>
        <v>0</v>
      </c>
      <c r="AA384" s="199">
        <f>SUMIFS(Conciliação!$R:$R,Conciliação!$E:$E,$B384,Conciliação!$D:$D,AA$190)</f>
        <v>0</v>
      </c>
      <c r="AB384" s="199">
        <f>SUMIFS(Conciliação!$R:$R,Conciliação!$E:$E,$B384,Conciliação!$D:$D,AB$190)</f>
        <v>0</v>
      </c>
      <c r="AC384" s="199">
        <f>SUMIFS(Conciliação!$R:$R,Conciliação!$E:$E,$B384,Conciliação!$D:$D,AC$190)</f>
        <v>0</v>
      </c>
      <c r="AD384" s="199">
        <f>SUMIFS(Conciliação!$R:$R,Conciliação!$E:$E,$B384,Conciliação!$D:$D,AD$190)</f>
        <v>0</v>
      </c>
      <c r="AE384" s="199">
        <f>SUMIFS(Conciliação!$R:$R,Conciliação!$E:$E,$B384,Conciliação!$D:$D,AE$190)</f>
        <v>0</v>
      </c>
      <c r="AF384" s="199">
        <f>SUMIFS(Conciliação!$R:$R,Conciliação!$E:$E,$B384,Conciliação!$D:$D,AF$190)</f>
        <v>0</v>
      </c>
    </row>
    <row r="385" spans="2:32" x14ac:dyDescent="0.3">
      <c r="B385" s="216">
        <f>'PLANO DE CONTAS-D'!C353</f>
        <v>707</v>
      </c>
      <c r="C385" s="346">
        <f>'PLANO DE CONTAS-D'!D353</f>
        <v>0</v>
      </c>
      <c r="D385" s="328"/>
      <c r="E385" s="328"/>
      <c r="F385" s="328"/>
      <c r="G385" s="328"/>
      <c r="H385" s="328"/>
      <c r="I385" s="328"/>
      <c r="K385" s="324">
        <f t="shared" si="81"/>
        <v>0</v>
      </c>
      <c r="L385" s="324"/>
      <c r="M385" s="325"/>
      <c r="O385" s="326">
        <f t="shared" si="80"/>
        <v>0</v>
      </c>
      <c r="P385" s="330"/>
      <c r="Q385" s="233" t="str">
        <f t="shared" si="82"/>
        <v>Finalizado</v>
      </c>
      <c r="S385" s="335"/>
      <c r="U385" s="199">
        <f>SUMIFS(Conciliação!$R:$R,Conciliação!$E:$E,$B385,Conciliação!$D:$D,U$190)</f>
        <v>0</v>
      </c>
      <c r="V385" s="199">
        <f>SUMIFS(Conciliação!$R:$R,Conciliação!$E:$E,$B385,Conciliação!$D:$D,V$190)</f>
        <v>0</v>
      </c>
      <c r="W385" s="199">
        <f>SUMIFS(Conciliação!$R:$R,Conciliação!$E:$E,$B385,Conciliação!$D:$D,W$190)</f>
        <v>0</v>
      </c>
      <c r="X385" s="199">
        <f>SUMIFS(Conciliação!$R:$R,Conciliação!$E:$E,$B385,Conciliação!$D:$D,X$190)</f>
        <v>0</v>
      </c>
      <c r="Y385" s="199">
        <f>SUMIFS(Conciliação!$R:$R,Conciliação!$E:$E,$B385,Conciliação!$D:$D,Y$190)</f>
        <v>0</v>
      </c>
      <c r="Z385" s="199">
        <f>SUMIFS(Conciliação!$R:$R,Conciliação!$E:$E,$B385,Conciliação!$D:$D,Z$190)</f>
        <v>0</v>
      </c>
      <c r="AA385" s="199">
        <f>SUMIFS(Conciliação!$R:$R,Conciliação!$E:$E,$B385,Conciliação!$D:$D,AA$190)</f>
        <v>0</v>
      </c>
      <c r="AB385" s="199">
        <f>SUMIFS(Conciliação!$R:$R,Conciliação!$E:$E,$B385,Conciliação!$D:$D,AB$190)</f>
        <v>0</v>
      </c>
      <c r="AC385" s="199">
        <f>SUMIFS(Conciliação!$R:$R,Conciliação!$E:$E,$B385,Conciliação!$D:$D,AC$190)</f>
        <v>0</v>
      </c>
      <c r="AD385" s="199">
        <f>SUMIFS(Conciliação!$R:$R,Conciliação!$E:$E,$B385,Conciliação!$D:$D,AD$190)</f>
        <v>0</v>
      </c>
      <c r="AE385" s="199">
        <f>SUMIFS(Conciliação!$R:$R,Conciliação!$E:$E,$B385,Conciliação!$D:$D,AE$190)</f>
        <v>0</v>
      </c>
      <c r="AF385" s="199">
        <f>SUMIFS(Conciliação!$R:$R,Conciliação!$E:$E,$B385,Conciliação!$D:$D,AF$190)</f>
        <v>0</v>
      </c>
    </row>
    <row r="386" spans="2:32" x14ac:dyDescent="0.3">
      <c r="B386" s="216">
        <f>'PLANO DE CONTAS-D'!C354</f>
        <v>708</v>
      </c>
      <c r="C386" s="346">
        <f>'PLANO DE CONTAS-D'!D354</f>
        <v>0</v>
      </c>
      <c r="D386" s="328"/>
      <c r="E386" s="328"/>
      <c r="F386" s="328"/>
      <c r="G386" s="328"/>
      <c r="H386" s="328"/>
      <c r="I386" s="328"/>
      <c r="K386" s="324">
        <f t="shared" si="81"/>
        <v>0</v>
      </c>
      <c r="L386" s="324"/>
      <c r="M386" s="325"/>
      <c r="O386" s="326">
        <f t="shared" si="80"/>
        <v>0</v>
      </c>
      <c r="P386" s="330"/>
      <c r="Q386" s="233" t="str">
        <f t="shared" si="82"/>
        <v>Finalizado</v>
      </c>
      <c r="S386" s="335"/>
      <c r="U386" s="199">
        <f>SUMIFS(Conciliação!$R:$R,Conciliação!$E:$E,$B386,Conciliação!$D:$D,U$190)</f>
        <v>0</v>
      </c>
      <c r="V386" s="199">
        <f>SUMIFS(Conciliação!$R:$R,Conciliação!$E:$E,$B386,Conciliação!$D:$D,V$190)</f>
        <v>0</v>
      </c>
      <c r="W386" s="199">
        <f>SUMIFS(Conciliação!$R:$R,Conciliação!$E:$E,$B386,Conciliação!$D:$D,W$190)</f>
        <v>0</v>
      </c>
      <c r="X386" s="199">
        <f>SUMIFS(Conciliação!$R:$R,Conciliação!$E:$E,$B386,Conciliação!$D:$D,X$190)</f>
        <v>0</v>
      </c>
      <c r="Y386" s="199">
        <f>SUMIFS(Conciliação!$R:$R,Conciliação!$E:$E,$B386,Conciliação!$D:$D,Y$190)</f>
        <v>0</v>
      </c>
      <c r="Z386" s="199">
        <f>SUMIFS(Conciliação!$R:$R,Conciliação!$E:$E,$B386,Conciliação!$D:$D,Z$190)</f>
        <v>0</v>
      </c>
      <c r="AA386" s="199">
        <f>SUMIFS(Conciliação!$R:$R,Conciliação!$E:$E,$B386,Conciliação!$D:$D,AA$190)</f>
        <v>0</v>
      </c>
      <c r="AB386" s="199">
        <f>SUMIFS(Conciliação!$R:$R,Conciliação!$E:$E,$B386,Conciliação!$D:$D,AB$190)</f>
        <v>0</v>
      </c>
      <c r="AC386" s="199">
        <f>SUMIFS(Conciliação!$R:$R,Conciliação!$E:$E,$B386,Conciliação!$D:$D,AC$190)</f>
        <v>0</v>
      </c>
      <c r="AD386" s="199">
        <f>SUMIFS(Conciliação!$R:$R,Conciliação!$E:$E,$B386,Conciliação!$D:$D,AD$190)</f>
        <v>0</v>
      </c>
      <c r="AE386" s="199">
        <f>SUMIFS(Conciliação!$R:$R,Conciliação!$E:$E,$B386,Conciliação!$D:$D,AE$190)</f>
        <v>0</v>
      </c>
      <c r="AF386" s="199">
        <f>SUMIFS(Conciliação!$R:$R,Conciliação!$E:$E,$B386,Conciliação!$D:$D,AF$190)</f>
        <v>0</v>
      </c>
    </row>
    <row r="387" spans="2:32" x14ac:dyDescent="0.3">
      <c r="B387" s="216">
        <f>'PLANO DE CONTAS-D'!C355</f>
        <v>709</v>
      </c>
      <c r="C387" s="346">
        <f>'PLANO DE CONTAS-D'!D355</f>
        <v>0</v>
      </c>
      <c r="D387" s="328"/>
      <c r="E387" s="328"/>
      <c r="F387" s="328"/>
      <c r="G387" s="328"/>
      <c r="H387" s="328"/>
      <c r="I387" s="328"/>
      <c r="K387" s="324">
        <f t="shared" si="81"/>
        <v>0</v>
      </c>
      <c r="L387" s="324"/>
      <c r="M387" s="325"/>
      <c r="O387" s="326">
        <f t="shared" si="80"/>
        <v>0</v>
      </c>
      <c r="P387" s="330"/>
      <c r="Q387" s="233" t="str">
        <f t="shared" si="82"/>
        <v>Finalizado</v>
      </c>
      <c r="S387" s="335"/>
      <c r="U387" s="199">
        <f>SUMIFS(Conciliação!$R:$R,Conciliação!$E:$E,$B387,Conciliação!$D:$D,U$190)</f>
        <v>0</v>
      </c>
      <c r="V387" s="199">
        <f>SUMIFS(Conciliação!$R:$R,Conciliação!$E:$E,$B387,Conciliação!$D:$D,V$190)</f>
        <v>0</v>
      </c>
      <c r="W387" s="199">
        <f>SUMIFS(Conciliação!$R:$R,Conciliação!$E:$E,$B387,Conciliação!$D:$D,W$190)</f>
        <v>0</v>
      </c>
      <c r="X387" s="199">
        <f>SUMIFS(Conciliação!$R:$R,Conciliação!$E:$E,$B387,Conciliação!$D:$D,X$190)</f>
        <v>0</v>
      </c>
      <c r="Y387" s="199">
        <f>SUMIFS(Conciliação!$R:$R,Conciliação!$E:$E,$B387,Conciliação!$D:$D,Y$190)</f>
        <v>0</v>
      </c>
      <c r="Z387" s="199">
        <f>SUMIFS(Conciliação!$R:$R,Conciliação!$E:$E,$B387,Conciliação!$D:$D,Z$190)</f>
        <v>0</v>
      </c>
      <c r="AA387" s="199">
        <f>SUMIFS(Conciliação!$R:$R,Conciliação!$E:$E,$B387,Conciliação!$D:$D,AA$190)</f>
        <v>0</v>
      </c>
      <c r="AB387" s="199">
        <f>SUMIFS(Conciliação!$R:$R,Conciliação!$E:$E,$B387,Conciliação!$D:$D,AB$190)</f>
        <v>0</v>
      </c>
      <c r="AC387" s="199">
        <f>SUMIFS(Conciliação!$R:$R,Conciliação!$E:$E,$B387,Conciliação!$D:$D,AC$190)</f>
        <v>0</v>
      </c>
      <c r="AD387" s="199">
        <f>SUMIFS(Conciliação!$R:$R,Conciliação!$E:$E,$B387,Conciliação!$D:$D,AD$190)</f>
        <v>0</v>
      </c>
      <c r="AE387" s="199">
        <f>SUMIFS(Conciliação!$R:$R,Conciliação!$E:$E,$B387,Conciliação!$D:$D,AE$190)</f>
        <v>0</v>
      </c>
      <c r="AF387" s="199">
        <f>SUMIFS(Conciliação!$R:$R,Conciliação!$E:$E,$B387,Conciliação!$D:$D,AF$190)</f>
        <v>0</v>
      </c>
    </row>
    <row r="388" spans="2:32" x14ac:dyDescent="0.3">
      <c r="B388" s="216">
        <f>'PLANO DE CONTAS-D'!C356</f>
        <v>710</v>
      </c>
      <c r="C388" s="346">
        <f>'PLANO DE CONTAS-D'!D356</f>
        <v>0</v>
      </c>
      <c r="D388" s="328"/>
      <c r="E388" s="328"/>
      <c r="F388" s="328"/>
      <c r="G388" s="328"/>
      <c r="H388" s="328"/>
      <c r="I388" s="328"/>
      <c r="K388" s="324">
        <f t="shared" si="81"/>
        <v>0</v>
      </c>
      <c r="L388" s="324"/>
      <c r="M388" s="325"/>
      <c r="O388" s="326">
        <f t="shared" si="80"/>
        <v>0</v>
      </c>
      <c r="P388" s="330"/>
      <c r="Q388" s="233" t="str">
        <f t="shared" si="82"/>
        <v>Finalizado</v>
      </c>
      <c r="S388" s="335"/>
      <c r="U388" s="199">
        <f>SUMIFS(Conciliação!$R:$R,Conciliação!$E:$E,$B388,Conciliação!$D:$D,U$190)</f>
        <v>0</v>
      </c>
      <c r="V388" s="199">
        <f>SUMIFS(Conciliação!$R:$R,Conciliação!$E:$E,$B388,Conciliação!$D:$D,V$190)</f>
        <v>0</v>
      </c>
      <c r="W388" s="199">
        <f>SUMIFS(Conciliação!$R:$R,Conciliação!$E:$E,$B388,Conciliação!$D:$D,W$190)</f>
        <v>0</v>
      </c>
      <c r="X388" s="199">
        <f>SUMIFS(Conciliação!$R:$R,Conciliação!$E:$E,$B388,Conciliação!$D:$D,X$190)</f>
        <v>0</v>
      </c>
      <c r="Y388" s="199">
        <f>SUMIFS(Conciliação!$R:$R,Conciliação!$E:$E,$B388,Conciliação!$D:$D,Y$190)</f>
        <v>0</v>
      </c>
      <c r="Z388" s="199">
        <f>SUMIFS(Conciliação!$R:$R,Conciliação!$E:$E,$B388,Conciliação!$D:$D,Z$190)</f>
        <v>0</v>
      </c>
      <c r="AA388" s="199">
        <f>SUMIFS(Conciliação!$R:$R,Conciliação!$E:$E,$B388,Conciliação!$D:$D,AA$190)</f>
        <v>0</v>
      </c>
      <c r="AB388" s="199">
        <f>SUMIFS(Conciliação!$R:$R,Conciliação!$E:$E,$B388,Conciliação!$D:$D,AB$190)</f>
        <v>0</v>
      </c>
      <c r="AC388" s="199">
        <f>SUMIFS(Conciliação!$R:$R,Conciliação!$E:$E,$B388,Conciliação!$D:$D,AC$190)</f>
        <v>0</v>
      </c>
      <c r="AD388" s="199">
        <f>SUMIFS(Conciliação!$R:$R,Conciliação!$E:$E,$B388,Conciliação!$D:$D,AD$190)</f>
        <v>0</v>
      </c>
      <c r="AE388" s="199">
        <f>SUMIFS(Conciliação!$R:$R,Conciliação!$E:$E,$B388,Conciliação!$D:$D,AE$190)</f>
        <v>0</v>
      </c>
      <c r="AF388" s="199">
        <f>SUMIFS(Conciliação!$R:$R,Conciliação!$E:$E,$B388,Conciliação!$D:$D,AF$190)</f>
        <v>0</v>
      </c>
    </row>
    <row r="389" spans="2:32" x14ac:dyDescent="0.3">
      <c r="B389" s="216">
        <f>'PLANO DE CONTAS-D'!C357</f>
        <v>711</v>
      </c>
      <c r="C389" s="346">
        <f>'PLANO DE CONTAS-D'!D357</f>
        <v>0</v>
      </c>
      <c r="D389" s="328"/>
      <c r="E389" s="328"/>
      <c r="F389" s="328"/>
      <c r="G389" s="328"/>
      <c r="H389" s="328"/>
      <c r="I389" s="328"/>
      <c r="K389" s="324">
        <f t="shared" si="81"/>
        <v>0</v>
      </c>
      <c r="L389" s="324"/>
      <c r="M389" s="325"/>
      <c r="O389" s="326">
        <f t="shared" si="80"/>
        <v>0</v>
      </c>
      <c r="P389" s="330"/>
      <c r="Q389" s="233" t="str">
        <f t="shared" si="82"/>
        <v>Finalizado</v>
      </c>
      <c r="S389" s="335"/>
      <c r="U389" s="199">
        <f>SUMIFS(Conciliação!$R:$R,Conciliação!$E:$E,$B389,Conciliação!$D:$D,U$190)</f>
        <v>0</v>
      </c>
      <c r="V389" s="199">
        <f>SUMIFS(Conciliação!$R:$R,Conciliação!$E:$E,$B389,Conciliação!$D:$D,V$190)</f>
        <v>0</v>
      </c>
      <c r="W389" s="199">
        <f>SUMIFS(Conciliação!$R:$R,Conciliação!$E:$E,$B389,Conciliação!$D:$D,W$190)</f>
        <v>0</v>
      </c>
      <c r="X389" s="199">
        <f>SUMIFS(Conciliação!$R:$R,Conciliação!$E:$E,$B389,Conciliação!$D:$D,X$190)</f>
        <v>0</v>
      </c>
      <c r="Y389" s="199">
        <f>SUMIFS(Conciliação!$R:$R,Conciliação!$E:$E,$B389,Conciliação!$D:$D,Y$190)</f>
        <v>0</v>
      </c>
      <c r="Z389" s="199">
        <f>SUMIFS(Conciliação!$R:$R,Conciliação!$E:$E,$B389,Conciliação!$D:$D,Z$190)</f>
        <v>0</v>
      </c>
      <c r="AA389" s="199">
        <f>SUMIFS(Conciliação!$R:$R,Conciliação!$E:$E,$B389,Conciliação!$D:$D,AA$190)</f>
        <v>0</v>
      </c>
      <c r="AB389" s="199">
        <f>SUMIFS(Conciliação!$R:$R,Conciliação!$E:$E,$B389,Conciliação!$D:$D,AB$190)</f>
        <v>0</v>
      </c>
      <c r="AC389" s="199">
        <f>SUMIFS(Conciliação!$R:$R,Conciliação!$E:$E,$B389,Conciliação!$D:$D,AC$190)</f>
        <v>0</v>
      </c>
      <c r="AD389" s="199">
        <f>SUMIFS(Conciliação!$R:$R,Conciliação!$E:$E,$B389,Conciliação!$D:$D,AD$190)</f>
        <v>0</v>
      </c>
      <c r="AE389" s="199">
        <f>SUMIFS(Conciliação!$R:$R,Conciliação!$E:$E,$B389,Conciliação!$D:$D,AE$190)</f>
        <v>0</v>
      </c>
      <c r="AF389" s="199">
        <f>SUMIFS(Conciliação!$R:$R,Conciliação!$E:$E,$B389,Conciliação!$D:$D,AF$190)</f>
        <v>0</v>
      </c>
    </row>
    <row r="390" spans="2:32" x14ac:dyDescent="0.3">
      <c r="B390" s="216">
        <f>'PLANO DE CONTAS-D'!C358</f>
        <v>712</v>
      </c>
      <c r="C390" s="346">
        <f>'PLANO DE CONTAS-D'!D358</f>
        <v>0</v>
      </c>
      <c r="D390" s="328"/>
      <c r="E390" s="328"/>
      <c r="F390" s="328"/>
      <c r="G390" s="328"/>
      <c r="H390" s="328"/>
      <c r="I390" s="328"/>
      <c r="K390" s="324">
        <f t="shared" si="81"/>
        <v>0</v>
      </c>
      <c r="L390" s="324"/>
      <c r="M390" s="325"/>
      <c r="O390" s="326">
        <f t="shared" si="80"/>
        <v>0</v>
      </c>
      <c r="P390" s="330"/>
      <c r="Q390" s="233" t="str">
        <f t="shared" si="82"/>
        <v>Finalizado</v>
      </c>
      <c r="S390" s="335"/>
      <c r="U390" s="199">
        <f>SUMIFS(Conciliação!$R:$R,Conciliação!$E:$E,$B390,Conciliação!$D:$D,U$190)</f>
        <v>0</v>
      </c>
      <c r="V390" s="199">
        <f>SUMIFS(Conciliação!$R:$R,Conciliação!$E:$E,$B390,Conciliação!$D:$D,V$190)</f>
        <v>0</v>
      </c>
      <c r="W390" s="199">
        <f>SUMIFS(Conciliação!$R:$R,Conciliação!$E:$E,$B390,Conciliação!$D:$D,W$190)</f>
        <v>0</v>
      </c>
      <c r="X390" s="199">
        <f>SUMIFS(Conciliação!$R:$R,Conciliação!$E:$E,$B390,Conciliação!$D:$D,X$190)</f>
        <v>0</v>
      </c>
      <c r="Y390" s="199">
        <f>SUMIFS(Conciliação!$R:$R,Conciliação!$E:$E,$B390,Conciliação!$D:$D,Y$190)</f>
        <v>0</v>
      </c>
      <c r="Z390" s="199">
        <f>SUMIFS(Conciliação!$R:$R,Conciliação!$E:$E,$B390,Conciliação!$D:$D,Z$190)</f>
        <v>0</v>
      </c>
      <c r="AA390" s="199">
        <f>SUMIFS(Conciliação!$R:$R,Conciliação!$E:$E,$B390,Conciliação!$D:$D,AA$190)</f>
        <v>0</v>
      </c>
      <c r="AB390" s="199">
        <f>SUMIFS(Conciliação!$R:$R,Conciliação!$E:$E,$B390,Conciliação!$D:$D,AB$190)</f>
        <v>0</v>
      </c>
      <c r="AC390" s="199">
        <f>SUMIFS(Conciliação!$R:$R,Conciliação!$E:$E,$B390,Conciliação!$D:$D,AC$190)</f>
        <v>0</v>
      </c>
      <c r="AD390" s="199">
        <f>SUMIFS(Conciliação!$R:$R,Conciliação!$E:$E,$B390,Conciliação!$D:$D,AD$190)</f>
        <v>0</v>
      </c>
      <c r="AE390" s="199">
        <f>SUMIFS(Conciliação!$R:$R,Conciliação!$E:$E,$B390,Conciliação!$D:$D,AE$190)</f>
        <v>0</v>
      </c>
      <c r="AF390" s="199">
        <f>SUMIFS(Conciliação!$R:$R,Conciliação!$E:$E,$B390,Conciliação!$D:$D,AF$190)</f>
        <v>0</v>
      </c>
    </row>
    <row r="391" spans="2:32" x14ac:dyDescent="0.3">
      <c r="B391" s="216">
        <f>'PLANO DE CONTAS-D'!C359</f>
        <v>713</v>
      </c>
      <c r="C391" s="346">
        <f>'PLANO DE CONTAS-D'!D359</f>
        <v>0</v>
      </c>
      <c r="D391" s="328"/>
      <c r="E391" s="328"/>
      <c r="F391" s="328"/>
      <c r="G391" s="328"/>
      <c r="H391" s="328"/>
      <c r="I391" s="328"/>
      <c r="K391" s="324">
        <f t="shared" si="81"/>
        <v>0</v>
      </c>
      <c r="L391" s="324"/>
      <c r="M391" s="325"/>
      <c r="O391" s="326">
        <f t="shared" si="80"/>
        <v>0</v>
      </c>
      <c r="P391" s="330"/>
      <c r="Q391" s="233" t="str">
        <f t="shared" si="82"/>
        <v>Finalizado</v>
      </c>
      <c r="S391" s="335"/>
      <c r="U391" s="199">
        <f>SUMIFS(Conciliação!$R:$R,Conciliação!$E:$E,$B391,Conciliação!$D:$D,U$190)</f>
        <v>0</v>
      </c>
      <c r="V391" s="199">
        <f>SUMIFS(Conciliação!$R:$R,Conciliação!$E:$E,$B391,Conciliação!$D:$D,V$190)</f>
        <v>0</v>
      </c>
      <c r="W391" s="199">
        <f>SUMIFS(Conciliação!$R:$R,Conciliação!$E:$E,$B391,Conciliação!$D:$D,W$190)</f>
        <v>0</v>
      </c>
      <c r="X391" s="199">
        <f>SUMIFS(Conciliação!$R:$R,Conciliação!$E:$E,$B391,Conciliação!$D:$D,X$190)</f>
        <v>0</v>
      </c>
      <c r="Y391" s="199">
        <f>SUMIFS(Conciliação!$R:$R,Conciliação!$E:$E,$B391,Conciliação!$D:$D,Y$190)</f>
        <v>0</v>
      </c>
      <c r="Z391" s="199">
        <f>SUMIFS(Conciliação!$R:$R,Conciliação!$E:$E,$B391,Conciliação!$D:$D,Z$190)</f>
        <v>0</v>
      </c>
      <c r="AA391" s="199">
        <f>SUMIFS(Conciliação!$R:$R,Conciliação!$E:$E,$B391,Conciliação!$D:$D,AA$190)</f>
        <v>0</v>
      </c>
      <c r="AB391" s="199">
        <f>SUMIFS(Conciliação!$R:$R,Conciliação!$E:$E,$B391,Conciliação!$D:$D,AB$190)</f>
        <v>0</v>
      </c>
      <c r="AC391" s="199">
        <f>SUMIFS(Conciliação!$R:$R,Conciliação!$E:$E,$B391,Conciliação!$D:$D,AC$190)</f>
        <v>0</v>
      </c>
      <c r="AD391" s="199">
        <f>SUMIFS(Conciliação!$R:$R,Conciliação!$E:$E,$B391,Conciliação!$D:$D,AD$190)</f>
        <v>0</v>
      </c>
      <c r="AE391" s="199">
        <f>SUMIFS(Conciliação!$R:$R,Conciliação!$E:$E,$B391,Conciliação!$D:$D,AE$190)</f>
        <v>0</v>
      </c>
      <c r="AF391" s="199">
        <f>SUMIFS(Conciliação!$R:$R,Conciliação!$E:$E,$B391,Conciliação!$D:$D,AF$190)</f>
        <v>0</v>
      </c>
    </row>
    <row r="392" spans="2:32" x14ac:dyDescent="0.3">
      <c r="B392" s="216">
        <f>'PLANO DE CONTAS-D'!C360</f>
        <v>714</v>
      </c>
      <c r="C392" s="346">
        <f>'PLANO DE CONTAS-D'!D360</f>
        <v>0</v>
      </c>
      <c r="D392" s="328"/>
      <c r="E392" s="328"/>
      <c r="F392" s="328"/>
      <c r="G392" s="328"/>
      <c r="H392" s="328"/>
      <c r="I392" s="328"/>
      <c r="K392" s="324">
        <f t="shared" si="81"/>
        <v>0</v>
      </c>
      <c r="L392" s="324"/>
      <c r="M392" s="325"/>
      <c r="O392" s="326">
        <f t="shared" si="80"/>
        <v>0</v>
      </c>
      <c r="P392" s="330"/>
      <c r="Q392" s="233" t="str">
        <f t="shared" si="82"/>
        <v>Finalizado</v>
      </c>
      <c r="S392" s="335"/>
      <c r="U392" s="199">
        <f>SUMIFS(Conciliação!$R:$R,Conciliação!$E:$E,$B392,Conciliação!$D:$D,U$190)</f>
        <v>0</v>
      </c>
      <c r="V392" s="199">
        <f>SUMIFS(Conciliação!$R:$R,Conciliação!$E:$E,$B392,Conciliação!$D:$D,V$190)</f>
        <v>0</v>
      </c>
      <c r="W392" s="199">
        <f>SUMIFS(Conciliação!$R:$R,Conciliação!$E:$E,$B392,Conciliação!$D:$D,W$190)</f>
        <v>0</v>
      </c>
      <c r="X392" s="199">
        <f>SUMIFS(Conciliação!$R:$R,Conciliação!$E:$E,$B392,Conciliação!$D:$D,X$190)</f>
        <v>0</v>
      </c>
      <c r="Y392" s="199">
        <f>SUMIFS(Conciliação!$R:$R,Conciliação!$E:$E,$B392,Conciliação!$D:$D,Y$190)</f>
        <v>0</v>
      </c>
      <c r="Z392" s="199">
        <f>SUMIFS(Conciliação!$R:$R,Conciliação!$E:$E,$B392,Conciliação!$D:$D,Z$190)</f>
        <v>0</v>
      </c>
      <c r="AA392" s="199">
        <f>SUMIFS(Conciliação!$R:$R,Conciliação!$E:$E,$B392,Conciliação!$D:$D,AA$190)</f>
        <v>0</v>
      </c>
      <c r="AB392" s="199">
        <f>SUMIFS(Conciliação!$R:$R,Conciliação!$E:$E,$B392,Conciliação!$D:$D,AB$190)</f>
        <v>0</v>
      </c>
      <c r="AC392" s="199">
        <f>SUMIFS(Conciliação!$R:$R,Conciliação!$E:$E,$B392,Conciliação!$D:$D,AC$190)</f>
        <v>0</v>
      </c>
      <c r="AD392" s="199">
        <f>SUMIFS(Conciliação!$R:$R,Conciliação!$E:$E,$B392,Conciliação!$D:$D,AD$190)</f>
        <v>0</v>
      </c>
      <c r="AE392" s="199">
        <f>SUMIFS(Conciliação!$R:$R,Conciliação!$E:$E,$B392,Conciliação!$D:$D,AE$190)</f>
        <v>0</v>
      </c>
      <c r="AF392" s="199">
        <f>SUMIFS(Conciliação!$R:$R,Conciliação!$E:$E,$B392,Conciliação!$D:$D,AF$190)</f>
        <v>0</v>
      </c>
    </row>
    <row r="393" spans="2:32" x14ac:dyDescent="0.3">
      <c r="B393" s="216">
        <f>'PLANO DE CONTAS-D'!C361</f>
        <v>715</v>
      </c>
      <c r="C393" s="346">
        <f>'PLANO DE CONTAS-D'!D361</f>
        <v>0</v>
      </c>
      <c r="D393" s="328"/>
      <c r="E393" s="328"/>
      <c r="F393" s="328"/>
      <c r="G393" s="328"/>
      <c r="H393" s="328"/>
      <c r="I393" s="328"/>
      <c r="K393" s="324">
        <f t="shared" si="81"/>
        <v>0</v>
      </c>
      <c r="L393" s="324"/>
      <c r="M393" s="325"/>
      <c r="O393" s="326">
        <f t="shared" si="80"/>
        <v>0</v>
      </c>
      <c r="P393" s="330"/>
      <c r="Q393" s="233" t="str">
        <f t="shared" si="82"/>
        <v>Finalizado</v>
      </c>
      <c r="S393" s="335"/>
      <c r="U393" s="199">
        <f>SUMIFS(Conciliação!$R:$R,Conciliação!$E:$E,$B393,Conciliação!$D:$D,U$190)</f>
        <v>0</v>
      </c>
      <c r="V393" s="199">
        <f>SUMIFS(Conciliação!$R:$R,Conciliação!$E:$E,$B393,Conciliação!$D:$D,V$190)</f>
        <v>0</v>
      </c>
      <c r="W393" s="199">
        <f>SUMIFS(Conciliação!$R:$R,Conciliação!$E:$E,$B393,Conciliação!$D:$D,W$190)</f>
        <v>0</v>
      </c>
      <c r="X393" s="199">
        <f>SUMIFS(Conciliação!$R:$R,Conciliação!$E:$E,$B393,Conciliação!$D:$D,X$190)</f>
        <v>0</v>
      </c>
      <c r="Y393" s="199">
        <f>SUMIFS(Conciliação!$R:$R,Conciliação!$E:$E,$B393,Conciliação!$D:$D,Y$190)</f>
        <v>0</v>
      </c>
      <c r="Z393" s="199">
        <f>SUMIFS(Conciliação!$R:$R,Conciliação!$E:$E,$B393,Conciliação!$D:$D,Z$190)</f>
        <v>0</v>
      </c>
      <c r="AA393" s="199">
        <f>SUMIFS(Conciliação!$R:$R,Conciliação!$E:$E,$B393,Conciliação!$D:$D,AA$190)</f>
        <v>0</v>
      </c>
      <c r="AB393" s="199">
        <f>SUMIFS(Conciliação!$R:$R,Conciliação!$E:$E,$B393,Conciliação!$D:$D,AB$190)</f>
        <v>0</v>
      </c>
      <c r="AC393" s="199">
        <f>SUMIFS(Conciliação!$R:$R,Conciliação!$E:$E,$B393,Conciliação!$D:$D,AC$190)</f>
        <v>0</v>
      </c>
      <c r="AD393" s="199">
        <f>SUMIFS(Conciliação!$R:$R,Conciliação!$E:$E,$B393,Conciliação!$D:$D,AD$190)</f>
        <v>0</v>
      </c>
      <c r="AE393" s="199">
        <f>SUMIFS(Conciliação!$R:$R,Conciliação!$E:$E,$B393,Conciliação!$D:$D,AE$190)</f>
        <v>0</v>
      </c>
      <c r="AF393" s="199">
        <f>SUMIFS(Conciliação!$R:$R,Conciliação!$E:$E,$B393,Conciliação!$D:$D,AF$190)</f>
        <v>0</v>
      </c>
    </row>
    <row r="394" spans="2:32" x14ac:dyDescent="0.3">
      <c r="B394" s="216">
        <f>'PLANO DE CONTAS-D'!C362</f>
        <v>716</v>
      </c>
      <c r="C394" s="346">
        <f>'PLANO DE CONTAS-D'!D362</f>
        <v>0</v>
      </c>
      <c r="D394" s="328"/>
      <c r="E394" s="328"/>
      <c r="F394" s="328"/>
      <c r="G394" s="328"/>
      <c r="H394" s="328"/>
      <c r="I394" s="328"/>
      <c r="K394" s="324">
        <f t="shared" si="81"/>
        <v>0</v>
      </c>
      <c r="L394" s="324"/>
      <c r="M394" s="325"/>
      <c r="O394" s="326">
        <f t="shared" si="80"/>
        <v>0</v>
      </c>
      <c r="P394" s="330"/>
      <c r="Q394" s="233" t="str">
        <f t="shared" si="82"/>
        <v>Finalizado</v>
      </c>
      <c r="S394" s="335"/>
      <c r="U394" s="199">
        <f>SUMIFS(Conciliação!$R:$R,Conciliação!$E:$E,$B394,Conciliação!$D:$D,U$190)</f>
        <v>0</v>
      </c>
      <c r="V394" s="199">
        <f>SUMIFS(Conciliação!$R:$R,Conciliação!$E:$E,$B394,Conciliação!$D:$D,V$190)</f>
        <v>0</v>
      </c>
      <c r="W394" s="199">
        <f>SUMIFS(Conciliação!$R:$R,Conciliação!$E:$E,$B394,Conciliação!$D:$D,W$190)</f>
        <v>0</v>
      </c>
      <c r="X394" s="199">
        <f>SUMIFS(Conciliação!$R:$R,Conciliação!$E:$E,$B394,Conciliação!$D:$D,X$190)</f>
        <v>0</v>
      </c>
      <c r="Y394" s="199">
        <f>SUMIFS(Conciliação!$R:$R,Conciliação!$E:$E,$B394,Conciliação!$D:$D,Y$190)</f>
        <v>0</v>
      </c>
      <c r="Z394" s="199">
        <f>SUMIFS(Conciliação!$R:$R,Conciliação!$E:$E,$B394,Conciliação!$D:$D,Z$190)</f>
        <v>0</v>
      </c>
      <c r="AA394" s="199">
        <f>SUMIFS(Conciliação!$R:$R,Conciliação!$E:$E,$B394,Conciliação!$D:$D,AA$190)</f>
        <v>0</v>
      </c>
      <c r="AB394" s="199">
        <f>SUMIFS(Conciliação!$R:$R,Conciliação!$E:$E,$B394,Conciliação!$D:$D,AB$190)</f>
        <v>0</v>
      </c>
      <c r="AC394" s="199">
        <f>SUMIFS(Conciliação!$R:$R,Conciliação!$E:$E,$B394,Conciliação!$D:$D,AC$190)</f>
        <v>0</v>
      </c>
      <c r="AD394" s="199">
        <f>SUMIFS(Conciliação!$R:$R,Conciliação!$E:$E,$B394,Conciliação!$D:$D,AD$190)</f>
        <v>0</v>
      </c>
      <c r="AE394" s="199">
        <f>SUMIFS(Conciliação!$R:$R,Conciliação!$E:$E,$B394,Conciliação!$D:$D,AE$190)</f>
        <v>0</v>
      </c>
      <c r="AF394" s="199">
        <f>SUMIFS(Conciliação!$R:$R,Conciliação!$E:$E,$B394,Conciliação!$D:$D,AF$190)</f>
        <v>0</v>
      </c>
    </row>
    <row r="395" spans="2:32" x14ac:dyDescent="0.3">
      <c r="B395" s="216">
        <f>'PLANO DE CONTAS-D'!C363</f>
        <v>717</v>
      </c>
      <c r="C395" s="346">
        <f>'PLANO DE CONTAS-D'!D363</f>
        <v>0</v>
      </c>
      <c r="D395" s="328"/>
      <c r="E395" s="328"/>
      <c r="F395" s="328"/>
      <c r="G395" s="328"/>
      <c r="H395" s="328"/>
      <c r="I395" s="328"/>
      <c r="K395" s="324">
        <f t="shared" si="81"/>
        <v>0</v>
      </c>
      <c r="L395" s="324"/>
      <c r="M395" s="325"/>
      <c r="O395" s="326">
        <f t="shared" si="80"/>
        <v>0</v>
      </c>
      <c r="P395" s="330"/>
      <c r="Q395" s="233" t="str">
        <f t="shared" si="82"/>
        <v>Finalizado</v>
      </c>
      <c r="S395" s="335"/>
      <c r="U395" s="199">
        <f>SUMIFS(Conciliação!$R:$R,Conciliação!$E:$E,$B395,Conciliação!$D:$D,U$190)</f>
        <v>0</v>
      </c>
      <c r="V395" s="199">
        <f>SUMIFS(Conciliação!$R:$R,Conciliação!$E:$E,$B395,Conciliação!$D:$D,V$190)</f>
        <v>0</v>
      </c>
      <c r="W395" s="199">
        <f>SUMIFS(Conciliação!$R:$R,Conciliação!$E:$E,$B395,Conciliação!$D:$D,W$190)</f>
        <v>0</v>
      </c>
      <c r="X395" s="199">
        <f>SUMIFS(Conciliação!$R:$R,Conciliação!$E:$E,$B395,Conciliação!$D:$D,X$190)</f>
        <v>0</v>
      </c>
      <c r="Y395" s="199">
        <f>SUMIFS(Conciliação!$R:$R,Conciliação!$E:$E,$B395,Conciliação!$D:$D,Y$190)</f>
        <v>0</v>
      </c>
      <c r="Z395" s="199">
        <f>SUMIFS(Conciliação!$R:$R,Conciliação!$E:$E,$B395,Conciliação!$D:$D,Z$190)</f>
        <v>0</v>
      </c>
      <c r="AA395" s="199">
        <f>SUMIFS(Conciliação!$R:$R,Conciliação!$E:$E,$B395,Conciliação!$D:$D,AA$190)</f>
        <v>0</v>
      </c>
      <c r="AB395" s="199">
        <f>SUMIFS(Conciliação!$R:$R,Conciliação!$E:$E,$B395,Conciliação!$D:$D,AB$190)</f>
        <v>0</v>
      </c>
      <c r="AC395" s="199">
        <f>SUMIFS(Conciliação!$R:$R,Conciliação!$E:$E,$B395,Conciliação!$D:$D,AC$190)</f>
        <v>0</v>
      </c>
      <c r="AD395" s="199">
        <f>SUMIFS(Conciliação!$R:$R,Conciliação!$E:$E,$B395,Conciliação!$D:$D,AD$190)</f>
        <v>0</v>
      </c>
      <c r="AE395" s="199">
        <f>SUMIFS(Conciliação!$R:$R,Conciliação!$E:$E,$B395,Conciliação!$D:$D,AE$190)</f>
        <v>0</v>
      </c>
      <c r="AF395" s="199">
        <f>SUMIFS(Conciliação!$R:$R,Conciliação!$E:$E,$B395,Conciliação!$D:$D,AF$190)</f>
        <v>0</v>
      </c>
    </row>
    <row r="396" spans="2:32" x14ac:dyDescent="0.3">
      <c r="B396" s="216">
        <f>'PLANO DE CONTAS-D'!C364</f>
        <v>718</v>
      </c>
      <c r="C396" s="346">
        <f>'PLANO DE CONTAS-D'!D364</f>
        <v>0</v>
      </c>
      <c r="D396" s="328"/>
      <c r="E396" s="328"/>
      <c r="F396" s="328"/>
      <c r="G396" s="328"/>
      <c r="H396" s="328"/>
      <c r="I396" s="328"/>
      <c r="K396" s="324">
        <f t="shared" si="81"/>
        <v>0</v>
      </c>
      <c r="L396" s="324"/>
      <c r="M396" s="325"/>
      <c r="O396" s="326">
        <f t="shared" si="80"/>
        <v>0</v>
      </c>
      <c r="P396" s="330"/>
      <c r="Q396" s="233" t="str">
        <f t="shared" si="82"/>
        <v>Finalizado</v>
      </c>
      <c r="S396" s="335"/>
      <c r="U396" s="199">
        <f>SUMIFS(Conciliação!$R:$R,Conciliação!$E:$E,$B396,Conciliação!$D:$D,U$190)</f>
        <v>0</v>
      </c>
      <c r="V396" s="199">
        <f>SUMIFS(Conciliação!$R:$R,Conciliação!$E:$E,$B396,Conciliação!$D:$D,V$190)</f>
        <v>0</v>
      </c>
      <c r="W396" s="199">
        <f>SUMIFS(Conciliação!$R:$R,Conciliação!$E:$E,$B396,Conciliação!$D:$D,W$190)</f>
        <v>0</v>
      </c>
      <c r="X396" s="199">
        <f>SUMIFS(Conciliação!$R:$R,Conciliação!$E:$E,$B396,Conciliação!$D:$D,X$190)</f>
        <v>0</v>
      </c>
      <c r="Y396" s="199">
        <f>SUMIFS(Conciliação!$R:$R,Conciliação!$E:$E,$B396,Conciliação!$D:$D,Y$190)</f>
        <v>0</v>
      </c>
      <c r="Z396" s="199">
        <f>SUMIFS(Conciliação!$R:$R,Conciliação!$E:$E,$B396,Conciliação!$D:$D,Z$190)</f>
        <v>0</v>
      </c>
      <c r="AA396" s="199">
        <f>SUMIFS(Conciliação!$R:$R,Conciliação!$E:$E,$B396,Conciliação!$D:$D,AA$190)</f>
        <v>0</v>
      </c>
      <c r="AB396" s="199">
        <f>SUMIFS(Conciliação!$R:$R,Conciliação!$E:$E,$B396,Conciliação!$D:$D,AB$190)</f>
        <v>0</v>
      </c>
      <c r="AC396" s="199">
        <f>SUMIFS(Conciliação!$R:$R,Conciliação!$E:$E,$B396,Conciliação!$D:$D,AC$190)</f>
        <v>0</v>
      </c>
      <c r="AD396" s="199">
        <f>SUMIFS(Conciliação!$R:$R,Conciliação!$E:$E,$B396,Conciliação!$D:$D,AD$190)</f>
        <v>0</v>
      </c>
      <c r="AE396" s="199">
        <f>SUMIFS(Conciliação!$R:$R,Conciliação!$E:$E,$B396,Conciliação!$D:$D,AE$190)</f>
        <v>0</v>
      </c>
      <c r="AF396" s="199">
        <f>SUMIFS(Conciliação!$R:$R,Conciliação!$E:$E,$B396,Conciliação!$D:$D,AF$190)</f>
        <v>0</v>
      </c>
    </row>
    <row r="397" spans="2:32" x14ac:dyDescent="0.3">
      <c r="B397" s="216">
        <f>'PLANO DE CONTAS-D'!C365</f>
        <v>719</v>
      </c>
      <c r="C397" s="346">
        <f>'PLANO DE CONTAS-D'!D365</f>
        <v>0</v>
      </c>
      <c r="D397" s="328"/>
      <c r="E397" s="328"/>
      <c r="F397" s="328"/>
      <c r="G397" s="328"/>
      <c r="H397" s="328"/>
      <c r="I397" s="328"/>
      <c r="K397" s="324">
        <f t="shared" si="81"/>
        <v>0</v>
      </c>
      <c r="L397" s="324"/>
      <c r="M397" s="325"/>
      <c r="O397" s="326">
        <f t="shared" si="80"/>
        <v>0</v>
      </c>
      <c r="P397" s="330"/>
      <c r="Q397" s="233" t="str">
        <f t="shared" si="82"/>
        <v>Finalizado</v>
      </c>
      <c r="S397" s="335"/>
      <c r="U397" s="199">
        <f>SUMIFS(Conciliação!$R:$R,Conciliação!$E:$E,$B397,Conciliação!$D:$D,U$190)</f>
        <v>0</v>
      </c>
      <c r="V397" s="199">
        <f>SUMIFS(Conciliação!$R:$R,Conciliação!$E:$E,$B397,Conciliação!$D:$D,V$190)</f>
        <v>0</v>
      </c>
      <c r="W397" s="199">
        <f>SUMIFS(Conciliação!$R:$R,Conciliação!$E:$E,$B397,Conciliação!$D:$D,W$190)</f>
        <v>0</v>
      </c>
      <c r="X397" s="199">
        <f>SUMIFS(Conciliação!$R:$R,Conciliação!$E:$E,$B397,Conciliação!$D:$D,X$190)</f>
        <v>0</v>
      </c>
      <c r="Y397" s="199">
        <f>SUMIFS(Conciliação!$R:$R,Conciliação!$E:$E,$B397,Conciliação!$D:$D,Y$190)</f>
        <v>0</v>
      </c>
      <c r="Z397" s="199">
        <f>SUMIFS(Conciliação!$R:$R,Conciliação!$E:$E,$B397,Conciliação!$D:$D,Z$190)</f>
        <v>0</v>
      </c>
      <c r="AA397" s="199">
        <f>SUMIFS(Conciliação!$R:$R,Conciliação!$E:$E,$B397,Conciliação!$D:$D,AA$190)</f>
        <v>0</v>
      </c>
      <c r="AB397" s="199">
        <f>SUMIFS(Conciliação!$R:$R,Conciliação!$E:$E,$B397,Conciliação!$D:$D,AB$190)</f>
        <v>0</v>
      </c>
      <c r="AC397" s="199">
        <f>SUMIFS(Conciliação!$R:$R,Conciliação!$E:$E,$B397,Conciliação!$D:$D,AC$190)</f>
        <v>0</v>
      </c>
      <c r="AD397" s="199">
        <f>SUMIFS(Conciliação!$R:$R,Conciliação!$E:$E,$B397,Conciliação!$D:$D,AD$190)</f>
        <v>0</v>
      </c>
      <c r="AE397" s="199">
        <f>SUMIFS(Conciliação!$R:$R,Conciliação!$E:$E,$B397,Conciliação!$D:$D,AE$190)</f>
        <v>0</v>
      </c>
      <c r="AF397" s="199">
        <f>SUMIFS(Conciliação!$R:$R,Conciliação!$E:$E,$B397,Conciliação!$D:$D,AF$190)</f>
        <v>0</v>
      </c>
    </row>
    <row r="398" spans="2:32" x14ac:dyDescent="0.3">
      <c r="B398" s="216">
        <f>'PLANO DE CONTAS-D'!C366</f>
        <v>720</v>
      </c>
      <c r="C398" s="346">
        <f>'PLANO DE CONTAS-D'!D366</f>
        <v>0</v>
      </c>
      <c r="D398" s="328"/>
      <c r="E398" s="328"/>
      <c r="F398" s="328"/>
      <c r="G398" s="328"/>
      <c r="H398" s="328"/>
      <c r="I398" s="328"/>
      <c r="K398" s="324">
        <f t="shared" si="81"/>
        <v>0</v>
      </c>
      <c r="L398" s="324"/>
      <c r="M398" s="325"/>
      <c r="O398" s="326">
        <f t="shared" si="80"/>
        <v>0</v>
      </c>
      <c r="P398" s="330"/>
      <c r="Q398" s="233" t="str">
        <f t="shared" si="82"/>
        <v>Finalizado</v>
      </c>
      <c r="S398" s="335"/>
      <c r="U398" s="199">
        <f>SUMIFS(Conciliação!$R:$R,Conciliação!$E:$E,$B398,Conciliação!$D:$D,U$190)</f>
        <v>0</v>
      </c>
      <c r="V398" s="199">
        <f>SUMIFS(Conciliação!$R:$R,Conciliação!$E:$E,$B398,Conciliação!$D:$D,V$190)</f>
        <v>0</v>
      </c>
      <c r="W398" s="199">
        <f>SUMIFS(Conciliação!$R:$R,Conciliação!$E:$E,$B398,Conciliação!$D:$D,W$190)</f>
        <v>0</v>
      </c>
      <c r="X398" s="199">
        <f>SUMIFS(Conciliação!$R:$R,Conciliação!$E:$E,$B398,Conciliação!$D:$D,X$190)</f>
        <v>0</v>
      </c>
      <c r="Y398" s="199">
        <f>SUMIFS(Conciliação!$R:$R,Conciliação!$E:$E,$B398,Conciliação!$D:$D,Y$190)</f>
        <v>0</v>
      </c>
      <c r="Z398" s="199">
        <f>SUMIFS(Conciliação!$R:$R,Conciliação!$E:$E,$B398,Conciliação!$D:$D,Z$190)</f>
        <v>0</v>
      </c>
      <c r="AA398" s="199">
        <f>SUMIFS(Conciliação!$R:$R,Conciliação!$E:$E,$B398,Conciliação!$D:$D,AA$190)</f>
        <v>0</v>
      </c>
      <c r="AB398" s="199">
        <f>SUMIFS(Conciliação!$R:$R,Conciliação!$E:$E,$B398,Conciliação!$D:$D,AB$190)</f>
        <v>0</v>
      </c>
      <c r="AC398" s="199">
        <f>SUMIFS(Conciliação!$R:$R,Conciliação!$E:$E,$B398,Conciliação!$D:$D,AC$190)</f>
        <v>0</v>
      </c>
      <c r="AD398" s="199">
        <f>SUMIFS(Conciliação!$R:$R,Conciliação!$E:$E,$B398,Conciliação!$D:$D,AD$190)</f>
        <v>0</v>
      </c>
      <c r="AE398" s="199">
        <f>SUMIFS(Conciliação!$R:$R,Conciliação!$E:$E,$B398,Conciliação!$D:$D,AE$190)</f>
        <v>0</v>
      </c>
      <c r="AF398" s="199">
        <f>SUMIFS(Conciliação!$R:$R,Conciliação!$E:$E,$B398,Conciliação!$D:$D,AF$190)</f>
        <v>0</v>
      </c>
    </row>
    <row r="399" spans="2:32" x14ac:dyDescent="0.3">
      <c r="B399" s="216">
        <f>'PLANO DE CONTAS-D'!C367</f>
        <v>721</v>
      </c>
      <c r="C399" s="346">
        <f>'PLANO DE CONTAS-D'!D367</f>
        <v>0</v>
      </c>
      <c r="D399" s="328"/>
      <c r="E399" s="328"/>
      <c r="F399" s="328"/>
      <c r="G399" s="328"/>
      <c r="H399" s="328"/>
      <c r="I399" s="328"/>
      <c r="K399" s="324">
        <f t="shared" si="81"/>
        <v>0</v>
      </c>
      <c r="L399" s="324"/>
      <c r="M399" s="325"/>
      <c r="O399" s="326">
        <f t="shared" si="80"/>
        <v>0</v>
      </c>
      <c r="P399" s="330"/>
      <c r="Q399" s="233" t="str">
        <f t="shared" si="82"/>
        <v>Finalizado</v>
      </c>
      <c r="S399" s="335"/>
      <c r="U399" s="199">
        <f>SUMIFS(Conciliação!$R:$R,Conciliação!$E:$E,$B399,Conciliação!$D:$D,U$190)</f>
        <v>0</v>
      </c>
      <c r="V399" s="199">
        <f>SUMIFS(Conciliação!$R:$R,Conciliação!$E:$E,$B399,Conciliação!$D:$D,V$190)</f>
        <v>0</v>
      </c>
      <c r="W399" s="199">
        <f>SUMIFS(Conciliação!$R:$R,Conciliação!$E:$E,$B399,Conciliação!$D:$D,W$190)</f>
        <v>0</v>
      </c>
      <c r="X399" s="199">
        <f>SUMIFS(Conciliação!$R:$R,Conciliação!$E:$E,$B399,Conciliação!$D:$D,X$190)</f>
        <v>0</v>
      </c>
      <c r="Y399" s="199">
        <f>SUMIFS(Conciliação!$R:$R,Conciliação!$E:$E,$B399,Conciliação!$D:$D,Y$190)</f>
        <v>0</v>
      </c>
      <c r="Z399" s="199">
        <f>SUMIFS(Conciliação!$R:$R,Conciliação!$E:$E,$B399,Conciliação!$D:$D,Z$190)</f>
        <v>0</v>
      </c>
      <c r="AA399" s="199">
        <f>SUMIFS(Conciliação!$R:$R,Conciliação!$E:$E,$B399,Conciliação!$D:$D,AA$190)</f>
        <v>0</v>
      </c>
      <c r="AB399" s="199">
        <f>SUMIFS(Conciliação!$R:$R,Conciliação!$E:$E,$B399,Conciliação!$D:$D,AB$190)</f>
        <v>0</v>
      </c>
      <c r="AC399" s="199">
        <f>SUMIFS(Conciliação!$R:$R,Conciliação!$E:$E,$B399,Conciliação!$D:$D,AC$190)</f>
        <v>0</v>
      </c>
      <c r="AD399" s="199">
        <f>SUMIFS(Conciliação!$R:$R,Conciliação!$E:$E,$B399,Conciliação!$D:$D,AD$190)</f>
        <v>0</v>
      </c>
      <c r="AE399" s="199">
        <f>SUMIFS(Conciliação!$R:$R,Conciliação!$E:$E,$B399,Conciliação!$D:$D,AE$190)</f>
        <v>0</v>
      </c>
      <c r="AF399" s="199">
        <f>SUMIFS(Conciliação!$R:$R,Conciliação!$E:$E,$B399,Conciliação!$D:$D,AF$190)</f>
        <v>0</v>
      </c>
    </row>
    <row r="400" spans="2:32" x14ac:dyDescent="0.3">
      <c r="B400" s="216">
        <f>'PLANO DE CONTAS-D'!C368</f>
        <v>722</v>
      </c>
      <c r="C400" s="346">
        <f>'PLANO DE CONTAS-D'!D368</f>
        <v>0</v>
      </c>
      <c r="D400" s="328"/>
      <c r="E400" s="328"/>
      <c r="F400" s="328"/>
      <c r="G400" s="328"/>
      <c r="H400" s="328"/>
      <c r="I400" s="328"/>
      <c r="K400" s="324">
        <f t="shared" si="81"/>
        <v>0</v>
      </c>
      <c r="L400" s="324"/>
      <c r="M400" s="325"/>
      <c r="O400" s="326">
        <f t="shared" si="80"/>
        <v>0</v>
      </c>
      <c r="P400" s="330"/>
      <c r="Q400" s="233" t="str">
        <f t="shared" si="82"/>
        <v>Finalizado</v>
      </c>
      <c r="S400" s="335"/>
      <c r="U400" s="199">
        <f>SUMIFS(Conciliação!$R:$R,Conciliação!$E:$E,$B400,Conciliação!$D:$D,U$190)</f>
        <v>0</v>
      </c>
      <c r="V400" s="199">
        <f>SUMIFS(Conciliação!$R:$R,Conciliação!$E:$E,$B400,Conciliação!$D:$D,V$190)</f>
        <v>0</v>
      </c>
      <c r="W400" s="199">
        <f>SUMIFS(Conciliação!$R:$R,Conciliação!$E:$E,$B400,Conciliação!$D:$D,W$190)</f>
        <v>0</v>
      </c>
      <c r="X400" s="199">
        <f>SUMIFS(Conciliação!$R:$R,Conciliação!$E:$E,$B400,Conciliação!$D:$D,X$190)</f>
        <v>0</v>
      </c>
      <c r="Y400" s="199">
        <f>SUMIFS(Conciliação!$R:$R,Conciliação!$E:$E,$B400,Conciliação!$D:$D,Y$190)</f>
        <v>0</v>
      </c>
      <c r="Z400" s="199">
        <f>SUMIFS(Conciliação!$R:$R,Conciliação!$E:$E,$B400,Conciliação!$D:$D,Z$190)</f>
        <v>0</v>
      </c>
      <c r="AA400" s="199">
        <f>SUMIFS(Conciliação!$R:$R,Conciliação!$E:$E,$B400,Conciliação!$D:$D,AA$190)</f>
        <v>0</v>
      </c>
      <c r="AB400" s="199">
        <f>SUMIFS(Conciliação!$R:$R,Conciliação!$E:$E,$B400,Conciliação!$D:$D,AB$190)</f>
        <v>0</v>
      </c>
      <c r="AC400" s="199">
        <f>SUMIFS(Conciliação!$R:$R,Conciliação!$E:$E,$B400,Conciliação!$D:$D,AC$190)</f>
        <v>0</v>
      </c>
      <c r="AD400" s="199">
        <f>SUMIFS(Conciliação!$R:$R,Conciliação!$E:$E,$B400,Conciliação!$D:$D,AD$190)</f>
        <v>0</v>
      </c>
      <c r="AE400" s="199">
        <f>SUMIFS(Conciliação!$R:$R,Conciliação!$E:$E,$B400,Conciliação!$D:$D,AE$190)</f>
        <v>0</v>
      </c>
      <c r="AF400" s="199">
        <f>SUMIFS(Conciliação!$R:$R,Conciliação!$E:$E,$B400,Conciliação!$D:$D,AF$190)</f>
        <v>0</v>
      </c>
    </row>
    <row r="401" spans="2:32" x14ac:dyDescent="0.3">
      <c r="B401" s="216">
        <f>'PLANO DE CONTAS-D'!C369</f>
        <v>723</v>
      </c>
      <c r="C401" s="346">
        <f>'PLANO DE CONTAS-D'!D369</f>
        <v>0</v>
      </c>
      <c r="D401" s="328"/>
      <c r="E401" s="328"/>
      <c r="F401" s="328"/>
      <c r="G401" s="328"/>
      <c r="H401" s="328"/>
      <c r="I401" s="328"/>
      <c r="K401" s="324">
        <f t="shared" si="81"/>
        <v>0</v>
      </c>
      <c r="L401" s="324"/>
      <c r="M401" s="325"/>
      <c r="O401" s="326">
        <f t="shared" si="80"/>
        <v>0</v>
      </c>
      <c r="P401" s="330"/>
      <c r="Q401" s="233" t="str">
        <f t="shared" si="82"/>
        <v>Finalizado</v>
      </c>
      <c r="S401" s="335"/>
      <c r="U401" s="199">
        <f>SUMIFS(Conciliação!$R:$R,Conciliação!$E:$E,$B401,Conciliação!$D:$D,U$190)</f>
        <v>0</v>
      </c>
      <c r="V401" s="199">
        <f>SUMIFS(Conciliação!$R:$R,Conciliação!$E:$E,$B401,Conciliação!$D:$D,V$190)</f>
        <v>0</v>
      </c>
      <c r="W401" s="199">
        <f>SUMIFS(Conciliação!$R:$R,Conciliação!$E:$E,$B401,Conciliação!$D:$D,W$190)</f>
        <v>0</v>
      </c>
      <c r="X401" s="199">
        <f>SUMIFS(Conciliação!$R:$R,Conciliação!$E:$E,$B401,Conciliação!$D:$D,X$190)</f>
        <v>0</v>
      </c>
      <c r="Y401" s="199">
        <f>SUMIFS(Conciliação!$R:$R,Conciliação!$E:$E,$B401,Conciliação!$D:$D,Y$190)</f>
        <v>0</v>
      </c>
      <c r="Z401" s="199">
        <f>SUMIFS(Conciliação!$R:$R,Conciliação!$E:$E,$B401,Conciliação!$D:$D,Z$190)</f>
        <v>0</v>
      </c>
      <c r="AA401" s="199">
        <f>SUMIFS(Conciliação!$R:$R,Conciliação!$E:$E,$B401,Conciliação!$D:$D,AA$190)</f>
        <v>0</v>
      </c>
      <c r="AB401" s="199">
        <f>SUMIFS(Conciliação!$R:$R,Conciliação!$E:$E,$B401,Conciliação!$D:$D,AB$190)</f>
        <v>0</v>
      </c>
      <c r="AC401" s="199">
        <f>SUMIFS(Conciliação!$R:$R,Conciliação!$E:$E,$B401,Conciliação!$D:$D,AC$190)</f>
        <v>0</v>
      </c>
      <c r="AD401" s="199">
        <f>SUMIFS(Conciliação!$R:$R,Conciliação!$E:$E,$B401,Conciliação!$D:$D,AD$190)</f>
        <v>0</v>
      </c>
      <c r="AE401" s="199">
        <f>SUMIFS(Conciliação!$R:$R,Conciliação!$E:$E,$B401,Conciliação!$D:$D,AE$190)</f>
        <v>0</v>
      </c>
      <c r="AF401" s="199">
        <f>SUMIFS(Conciliação!$R:$R,Conciliação!$E:$E,$B401,Conciliação!$D:$D,AF$190)</f>
        <v>0</v>
      </c>
    </row>
    <row r="402" spans="2:32" x14ac:dyDescent="0.3">
      <c r="B402" s="216">
        <f>'PLANO DE CONTAS-D'!C370</f>
        <v>724</v>
      </c>
      <c r="C402" s="346">
        <f>'PLANO DE CONTAS-D'!D370</f>
        <v>0</v>
      </c>
      <c r="D402" s="328"/>
      <c r="E402" s="328"/>
      <c r="F402" s="328"/>
      <c r="G402" s="328"/>
      <c r="H402" s="328"/>
      <c r="I402" s="328"/>
      <c r="K402" s="324">
        <f t="shared" si="81"/>
        <v>0</v>
      </c>
      <c r="L402" s="324"/>
      <c r="M402" s="325"/>
      <c r="O402" s="326">
        <f t="shared" si="80"/>
        <v>0</v>
      </c>
      <c r="P402" s="330"/>
      <c r="Q402" s="233" t="str">
        <f t="shared" si="82"/>
        <v>Finalizado</v>
      </c>
      <c r="S402" s="335"/>
      <c r="U402" s="199">
        <f>SUMIFS(Conciliação!$R:$R,Conciliação!$E:$E,$B402,Conciliação!$D:$D,U$190)</f>
        <v>0</v>
      </c>
      <c r="V402" s="199">
        <f>SUMIFS(Conciliação!$R:$R,Conciliação!$E:$E,$B402,Conciliação!$D:$D,V$190)</f>
        <v>0</v>
      </c>
      <c r="W402" s="199">
        <f>SUMIFS(Conciliação!$R:$R,Conciliação!$E:$E,$B402,Conciliação!$D:$D,W$190)</f>
        <v>0</v>
      </c>
      <c r="X402" s="199">
        <f>SUMIFS(Conciliação!$R:$R,Conciliação!$E:$E,$B402,Conciliação!$D:$D,X$190)</f>
        <v>0</v>
      </c>
      <c r="Y402" s="199">
        <f>SUMIFS(Conciliação!$R:$R,Conciliação!$E:$E,$B402,Conciliação!$D:$D,Y$190)</f>
        <v>0</v>
      </c>
      <c r="Z402" s="199">
        <f>SUMIFS(Conciliação!$R:$R,Conciliação!$E:$E,$B402,Conciliação!$D:$D,Z$190)</f>
        <v>0</v>
      </c>
      <c r="AA402" s="199">
        <f>SUMIFS(Conciliação!$R:$R,Conciliação!$E:$E,$B402,Conciliação!$D:$D,AA$190)</f>
        <v>0</v>
      </c>
      <c r="AB402" s="199">
        <f>SUMIFS(Conciliação!$R:$R,Conciliação!$E:$E,$B402,Conciliação!$D:$D,AB$190)</f>
        <v>0</v>
      </c>
      <c r="AC402" s="199">
        <f>SUMIFS(Conciliação!$R:$R,Conciliação!$E:$E,$B402,Conciliação!$D:$D,AC$190)</f>
        <v>0</v>
      </c>
      <c r="AD402" s="199">
        <f>SUMIFS(Conciliação!$R:$R,Conciliação!$E:$E,$B402,Conciliação!$D:$D,AD$190)</f>
        <v>0</v>
      </c>
      <c r="AE402" s="199">
        <f>SUMIFS(Conciliação!$R:$R,Conciliação!$E:$E,$B402,Conciliação!$D:$D,AE$190)</f>
        <v>0</v>
      </c>
      <c r="AF402" s="199">
        <f>SUMIFS(Conciliação!$R:$R,Conciliação!$E:$E,$B402,Conciliação!$D:$D,AF$190)</f>
        <v>0</v>
      </c>
    </row>
    <row r="403" spans="2:32" x14ac:dyDescent="0.3">
      <c r="B403" s="216">
        <f>'PLANO DE CONTAS-D'!C371</f>
        <v>725</v>
      </c>
      <c r="C403" s="346">
        <f>'PLANO DE CONTAS-D'!D371</f>
        <v>0</v>
      </c>
      <c r="D403" s="328"/>
      <c r="E403" s="328"/>
      <c r="F403" s="328"/>
      <c r="G403" s="328"/>
      <c r="H403" s="328"/>
      <c r="I403" s="328"/>
      <c r="K403" s="324">
        <f t="shared" si="81"/>
        <v>0</v>
      </c>
      <c r="L403" s="324"/>
      <c r="M403" s="325"/>
      <c r="O403" s="326">
        <f t="shared" si="80"/>
        <v>0</v>
      </c>
      <c r="P403" s="330"/>
      <c r="Q403" s="233" t="str">
        <f t="shared" si="82"/>
        <v>Finalizado</v>
      </c>
      <c r="S403" s="335"/>
      <c r="U403" s="199">
        <f>SUMIFS(Conciliação!$R:$R,Conciliação!$E:$E,$B403,Conciliação!$D:$D,U$190)</f>
        <v>0</v>
      </c>
      <c r="V403" s="199">
        <f>SUMIFS(Conciliação!$R:$R,Conciliação!$E:$E,$B403,Conciliação!$D:$D,V$190)</f>
        <v>0</v>
      </c>
      <c r="W403" s="199">
        <f>SUMIFS(Conciliação!$R:$R,Conciliação!$E:$E,$B403,Conciliação!$D:$D,W$190)</f>
        <v>0</v>
      </c>
      <c r="X403" s="199">
        <f>SUMIFS(Conciliação!$R:$R,Conciliação!$E:$E,$B403,Conciliação!$D:$D,X$190)</f>
        <v>0</v>
      </c>
      <c r="Y403" s="199">
        <f>SUMIFS(Conciliação!$R:$R,Conciliação!$E:$E,$B403,Conciliação!$D:$D,Y$190)</f>
        <v>0</v>
      </c>
      <c r="Z403" s="199">
        <f>SUMIFS(Conciliação!$R:$R,Conciliação!$E:$E,$B403,Conciliação!$D:$D,Z$190)</f>
        <v>0</v>
      </c>
      <c r="AA403" s="199">
        <f>SUMIFS(Conciliação!$R:$R,Conciliação!$E:$E,$B403,Conciliação!$D:$D,AA$190)</f>
        <v>0</v>
      </c>
      <c r="AB403" s="199">
        <f>SUMIFS(Conciliação!$R:$R,Conciliação!$E:$E,$B403,Conciliação!$D:$D,AB$190)</f>
        <v>0</v>
      </c>
      <c r="AC403" s="199">
        <f>SUMIFS(Conciliação!$R:$R,Conciliação!$E:$E,$B403,Conciliação!$D:$D,AC$190)</f>
        <v>0</v>
      </c>
      <c r="AD403" s="199">
        <f>SUMIFS(Conciliação!$R:$R,Conciliação!$E:$E,$B403,Conciliação!$D:$D,AD$190)</f>
        <v>0</v>
      </c>
      <c r="AE403" s="199">
        <f>SUMIFS(Conciliação!$R:$R,Conciliação!$E:$E,$B403,Conciliação!$D:$D,AE$190)</f>
        <v>0</v>
      </c>
      <c r="AF403" s="199">
        <f>SUMIFS(Conciliação!$R:$R,Conciliação!$E:$E,$B403,Conciliação!$D:$D,AF$190)</f>
        <v>0</v>
      </c>
    </row>
  </sheetData>
  <mergeCells count="109">
    <mergeCell ref="U2:W2"/>
    <mergeCell ref="U9:W9"/>
    <mergeCell ref="U8:W8"/>
    <mergeCell ref="O56:Q56"/>
    <mergeCell ref="U92:AF92"/>
    <mergeCell ref="K59:M59"/>
    <mergeCell ref="O18:Q18"/>
    <mergeCell ref="K9:M9"/>
    <mergeCell ref="H62:K62"/>
    <mergeCell ref="C88:I88"/>
    <mergeCell ref="C79:I79"/>
    <mergeCell ref="Q86:S86"/>
    <mergeCell ref="M88:S90"/>
    <mergeCell ref="K92:M92"/>
    <mergeCell ref="O92:Q92"/>
    <mergeCell ref="C92:I92"/>
    <mergeCell ref="G73:H73"/>
    <mergeCell ref="G74:H74"/>
    <mergeCell ref="G76:H76"/>
    <mergeCell ref="D67:H67"/>
    <mergeCell ref="D71:H71"/>
    <mergeCell ref="D69:H69"/>
    <mergeCell ref="G70:H70"/>
    <mergeCell ref="G72:H72"/>
    <mergeCell ref="M346:O346"/>
    <mergeCell ref="M347:O347"/>
    <mergeCell ref="I4:P4"/>
    <mergeCell ref="C179:I179"/>
    <mergeCell ref="K18:M18"/>
    <mergeCell ref="O94:Q94"/>
    <mergeCell ref="P99:Q99"/>
    <mergeCell ref="K6:Q6"/>
    <mergeCell ref="C139:I139"/>
    <mergeCell ref="C159:I159"/>
    <mergeCell ref="M11:S11"/>
    <mergeCell ref="M12:S15"/>
    <mergeCell ref="D56:H56"/>
    <mergeCell ref="K94:M94"/>
    <mergeCell ref="K79:M79"/>
    <mergeCell ref="K56:M56"/>
    <mergeCell ref="O97:Q97"/>
    <mergeCell ref="K134:M135"/>
    <mergeCell ref="K130:M130"/>
    <mergeCell ref="O130:Q130"/>
    <mergeCell ref="K96:M97"/>
    <mergeCell ref="H96:H97"/>
    <mergeCell ref="H192:H193"/>
    <mergeCell ref="C293:I293"/>
    <mergeCell ref="Y4:AA4"/>
    <mergeCell ref="X7:X8"/>
    <mergeCell ref="U7:W7"/>
    <mergeCell ref="X9:X10"/>
    <mergeCell ref="U10:W10"/>
    <mergeCell ref="V6:W6"/>
    <mergeCell ref="P195:Q195"/>
    <mergeCell ref="C182:I184"/>
    <mergeCell ref="K192:M193"/>
    <mergeCell ref="K194:M194"/>
    <mergeCell ref="E97:G97"/>
    <mergeCell ref="I60:M60"/>
    <mergeCell ref="L128:M128"/>
    <mergeCell ref="L127:M127"/>
    <mergeCell ref="O128:S128"/>
    <mergeCell ref="C107:I107"/>
    <mergeCell ref="K132:M132"/>
    <mergeCell ref="O132:Q132"/>
    <mergeCell ref="O187:Q188"/>
    <mergeCell ref="C131:I133"/>
    <mergeCell ref="C130:I130"/>
    <mergeCell ref="C325:I325"/>
    <mergeCell ref="C197:I197"/>
    <mergeCell ref="K190:M190"/>
    <mergeCell ref="E135:G135"/>
    <mergeCell ref="E136:G136"/>
    <mergeCell ref="C310:I310"/>
    <mergeCell ref="C195:I195"/>
    <mergeCell ref="C218:I218"/>
    <mergeCell ref="C230:I230"/>
    <mergeCell ref="C246:I246"/>
    <mergeCell ref="C275:I275"/>
    <mergeCell ref="K136:M136"/>
    <mergeCell ref="C181:I181"/>
    <mergeCell ref="C189:I191"/>
    <mergeCell ref="K187:M188"/>
    <mergeCell ref="C187:I188"/>
    <mergeCell ref="C378:I378"/>
    <mergeCell ref="C344:F344"/>
    <mergeCell ref="Z3:AA3"/>
    <mergeCell ref="C11:I11"/>
    <mergeCell ref="C81:I81"/>
    <mergeCell ref="U130:AF130"/>
    <mergeCell ref="P21:Q21"/>
    <mergeCell ref="C82:I84"/>
    <mergeCell ref="C12:I15"/>
    <mergeCell ref="C93:I95"/>
    <mergeCell ref="M82:S84"/>
    <mergeCell ref="M81:S81"/>
    <mergeCell ref="K58:M58"/>
    <mergeCell ref="O58:P58"/>
    <mergeCell ref="S58:U58"/>
    <mergeCell ref="S56:U56"/>
    <mergeCell ref="E98:G98"/>
    <mergeCell ref="K98:M98"/>
    <mergeCell ref="C350:I350"/>
    <mergeCell ref="O190:Q190"/>
    <mergeCell ref="C99:I99"/>
    <mergeCell ref="C137:I137"/>
    <mergeCell ref="P137:Q137"/>
    <mergeCell ref="C101:I101"/>
  </mergeCells>
  <conditionalFormatting sqref="Q219:Q228 Q231:Q244 Q276:Q291 Q311:Q323 T108:T124 Q24:Q37 Q50:Q52 S24:S37 S50:S52 Q142:S144 Q160 Q163:Q164 Q198:Q215 Q40:Q47 S40:S47 Q102:T105 Q294:Q308 Q351:Q375 Q108:S126 Q167:Q175 Q147:Q157 Q247:Q273">
    <cfRule type="cellIs" dxfId="8" priority="70" operator="equal">
      <formula>"Remanejar"</formula>
    </cfRule>
    <cfRule type="cellIs" dxfId="7" priority="71" operator="equal">
      <formula>"Finalizado"</formula>
    </cfRule>
    <cfRule type="cellIs" dxfId="6" priority="72" operator="equal">
      <formula>"disponível"</formula>
    </cfRule>
  </conditionalFormatting>
  <conditionalFormatting sqref="Q326:Q330">
    <cfRule type="cellIs" dxfId="5" priority="10" operator="equal">
      <formula>"Remanejar"</formula>
    </cfRule>
    <cfRule type="cellIs" dxfId="4" priority="11" operator="equal">
      <formula>"Finalizado"</formula>
    </cfRule>
    <cfRule type="cellIs" dxfId="3" priority="12" operator="equal">
      <formula>"disponível"</formula>
    </cfRule>
  </conditionalFormatting>
  <conditionalFormatting sqref="Q379:Q403">
    <cfRule type="cellIs" dxfId="2" priority="1" operator="equal">
      <formula>"Remanejar"</formula>
    </cfRule>
    <cfRule type="cellIs" dxfId="1" priority="2" operator="equal">
      <formula>"Finalizado"</formula>
    </cfRule>
    <cfRule type="cellIs" dxfId="0" priority="3" operator="equal">
      <formula>"disponível"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>
    <tabColor rgb="FFC00000"/>
  </sheetPr>
  <dimension ref="B1:O228"/>
  <sheetViews>
    <sheetView workbookViewId="0">
      <selection activeCell="C164" sqref="C164"/>
    </sheetView>
  </sheetViews>
  <sheetFormatPr defaultColWidth="8.88671875" defaultRowHeight="14.4" outlineLevelRow="2" x14ac:dyDescent="0.3"/>
  <cols>
    <col min="1" max="1" width="3.33203125" style="379" customWidth="1"/>
    <col min="2" max="2" width="3.109375" style="379" customWidth="1"/>
    <col min="3" max="3" width="8.88671875" style="379"/>
    <col min="4" max="4" width="10.44140625" style="379" customWidth="1"/>
    <col min="5" max="5" width="13" style="379" customWidth="1"/>
    <col min="6" max="6" width="8.88671875" style="400"/>
    <col min="7" max="7" width="12.44140625" style="401" bestFit="1" customWidth="1"/>
    <col min="8" max="8" width="16.44140625" style="401" customWidth="1"/>
    <col min="9" max="9" width="17.88671875" style="562" customWidth="1"/>
    <col min="10" max="10" width="2.88671875" style="379" customWidth="1"/>
    <col min="11" max="11" width="16.109375" style="379" bestFit="1" customWidth="1"/>
    <col min="12" max="12" width="8.88671875" style="379"/>
    <col min="13" max="13" width="17.88671875" style="379" customWidth="1"/>
    <col min="14" max="14" width="18" style="379" customWidth="1"/>
    <col min="15" max="15" width="10.44140625" style="379" bestFit="1" customWidth="1"/>
    <col min="16" max="16384" width="8.88671875" style="379"/>
  </cols>
  <sheetData>
    <row r="1" spans="2:11" ht="14.25" customHeight="1" x14ac:dyDescent="0.3"/>
    <row r="4" spans="2:11" x14ac:dyDescent="0.3">
      <c r="F4" s="400" t="s">
        <v>735</v>
      </c>
      <c r="G4" s="625">
        <v>42937</v>
      </c>
    </row>
    <row r="5" spans="2:11" x14ac:dyDescent="0.3">
      <c r="K5" s="386"/>
    </row>
    <row r="6" spans="2:11" ht="18.75" customHeight="1" x14ac:dyDescent="0.3">
      <c r="C6" s="1418" t="s">
        <v>865</v>
      </c>
      <c r="D6" s="1419"/>
      <c r="E6" s="1420"/>
    </row>
    <row r="7" spans="2:11" ht="15" customHeight="1" x14ac:dyDescent="0.3">
      <c r="C7" s="1421"/>
      <c r="D7" s="1422"/>
      <c r="E7" s="1423"/>
      <c r="G7" s="402" t="s">
        <v>736</v>
      </c>
      <c r="H7" s="402"/>
      <c r="I7" s="626" t="e">
        <f>Painel!E26</f>
        <v>#REF!</v>
      </c>
    </row>
    <row r="8" spans="2:11" ht="15" customHeight="1" x14ac:dyDescent="0.3">
      <c r="C8" s="1424"/>
      <c r="D8" s="1425"/>
      <c r="E8" s="1426"/>
      <c r="G8" s="401" t="s">
        <v>824</v>
      </c>
    </row>
    <row r="9" spans="2:11" ht="18" x14ac:dyDescent="0.35">
      <c r="C9" s="1427" t="s">
        <v>737</v>
      </c>
      <c r="D9" s="1427"/>
      <c r="E9" s="1427"/>
      <c r="F9" s="1427"/>
      <c r="G9" s="1427"/>
      <c r="H9" s="1427"/>
      <c r="I9" s="1427"/>
    </row>
    <row r="10" spans="2:11" ht="7.5" customHeight="1" x14ac:dyDescent="0.3"/>
    <row r="11" spans="2:11" x14ac:dyDescent="0.3">
      <c r="C11" s="1428" t="s">
        <v>738</v>
      </c>
      <c r="D11" s="1429"/>
      <c r="E11" s="1429"/>
      <c r="F11" s="1429"/>
      <c r="G11" s="1429"/>
      <c r="H11" s="1429"/>
      <c r="I11" s="1430"/>
    </row>
    <row r="12" spans="2:11" x14ac:dyDescent="0.3">
      <c r="C12" s="386"/>
    </row>
    <row r="13" spans="2:11" ht="15.6" x14ac:dyDescent="0.3">
      <c r="B13" s="403" t="s">
        <v>648</v>
      </c>
      <c r="C13" s="404" t="s">
        <v>12</v>
      </c>
      <c r="D13" s="405"/>
      <c r="E13" s="405"/>
      <c r="F13" s="406"/>
      <c r="G13" s="407"/>
      <c r="H13" s="407"/>
      <c r="I13" s="627">
        <f>I40</f>
        <v>0</v>
      </c>
    </row>
    <row r="14" spans="2:11" x14ac:dyDescent="0.3">
      <c r="C14" s="386" t="s">
        <v>739</v>
      </c>
      <c r="I14" s="629">
        <f>SUM(I15:I29)</f>
        <v>0</v>
      </c>
    </row>
    <row r="15" spans="2:11" hidden="1" outlineLevel="1" x14ac:dyDescent="0.3">
      <c r="C15" s="408" t="str">
        <f>Relatório!C24</f>
        <v>Instituto x</v>
      </c>
      <c r="I15" s="562">
        <f>Relatório!K24</f>
        <v>0</v>
      </c>
    </row>
    <row r="16" spans="2:11" hidden="1" outlineLevel="1" x14ac:dyDescent="0.3">
      <c r="C16" s="408" t="str">
        <f>Relatório!C25</f>
        <v>Instituto x</v>
      </c>
      <c r="I16" s="562">
        <f>Relatório!K25</f>
        <v>0</v>
      </c>
    </row>
    <row r="17" spans="3:9" hidden="1" outlineLevel="1" x14ac:dyDescent="0.3">
      <c r="C17" s="408" t="str">
        <f>Relatório!C26</f>
        <v>Instituto x</v>
      </c>
      <c r="I17" s="562">
        <f>Relatório!K26</f>
        <v>0</v>
      </c>
    </row>
    <row r="18" spans="3:9" hidden="1" outlineLevel="1" x14ac:dyDescent="0.3">
      <c r="C18" s="408" t="str">
        <f>Relatório!C27</f>
        <v>Instituto x</v>
      </c>
      <c r="I18" s="562">
        <f>Relatório!K27</f>
        <v>0</v>
      </c>
    </row>
    <row r="19" spans="3:9" hidden="1" outlineLevel="1" x14ac:dyDescent="0.3">
      <c r="C19" s="408" t="str">
        <f>Relatório!C28</f>
        <v>Instituto x</v>
      </c>
      <c r="I19" s="562">
        <f>Relatório!K28</f>
        <v>0</v>
      </c>
    </row>
    <row r="20" spans="3:9" hidden="1" outlineLevel="1" x14ac:dyDescent="0.3">
      <c r="C20" s="408" t="str">
        <f>Relatório!C29</f>
        <v>Instituto x</v>
      </c>
      <c r="I20" s="562">
        <f>Relatório!K29</f>
        <v>0</v>
      </c>
    </row>
    <row r="21" spans="3:9" hidden="1" outlineLevel="1" x14ac:dyDescent="0.3">
      <c r="C21" s="408" t="str">
        <f>Relatório!C30</f>
        <v>Instituto x</v>
      </c>
      <c r="I21" s="562">
        <f>Relatório!K30</f>
        <v>0</v>
      </c>
    </row>
    <row r="22" spans="3:9" hidden="1" outlineLevel="1" x14ac:dyDescent="0.3">
      <c r="C22" s="408" t="str">
        <f>Relatório!C31</f>
        <v>Instituto x</v>
      </c>
      <c r="I22" s="562">
        <f>Relatório!K31</f>
        <v>0</v>
      </c>
    </row>
    <row r="23" spans="3:9" hidden="1" outlineLevel="1" x14ac:dyDescent="0.3">
      <c r="C23" s="408" t="str">
        <f>Relatório!C32</f>
        <v>Outras Parcerias</v>
      </c>
      <c r="I23" s="562">
        <f>Relatório!K32</f>
        <v>0</v>
      </c>
    </row>
    <row r="24" spans="3:9" hidden="1" outlineLevel="1" x14ac:dyDescent="0.3">
      <c r="C24" s="408" t="str">
        <f>Relatório!C33</f>
        <v>Outras Parcerias</v>
      </c>
      <c r="I24" s="562">
        <f>Relatório!K33</f>
        <v>0</v>
      </c>
    </row>
    <row r="25" spans="3:9" hidden="1" outlineLevel="1" x14ac:dyDescent="0.3">
      <c r="C25" s="408" t="str">
        <f>Relatório!C34</f>
        <v>Outras Parcerias</v>
      </c>
      <c r="I25" s="562">
        <f>Relatório!K34</f>
        <v>0</v>
      </c>
    </row>
    <row r="26" spans="3:9" hidden="1" outlineLevel="1" x14ac:dyDescent="0.3">
      <c r="C26" s="408" t="str">
        <f>Relatório!C35</f>
        <v>Outras Parcerias</v>
      </c>
      <c r="I26" s="562">
        <f>Relatório!K35</f>
        <v>0</v>
      </c>
    </row>
    <row r="27" spans="3:9" hidden="1" outlineLevel="1" x14ac:dyDescent="0.3">
      <c r="C27" s="408" t="str">
        <f>Relatório!C36</f>
        <v>Outras Parcerias</v>
      </c>
      <c r="I27" s="562">
        <f>Relatório!K36</f>
        <v>0</v>
      </c>
    </row>
    <row r="28" spans="3:9" hidden="1" outlineLevel="1" x14ac:dyDescent="0.3">
      <c r="C28" s="408" t="str">
        <f>Relatório!C37</f>
        <v>Outras Parcerias</v>
      </c>
      <c r="I28" s="562">
        <f>Relatório!K37</f>
        <v>0</v>
      </c>
    </row>
    <row r="29" spans="3:9" hidden="1" outlineLevel="1" x14ac:dyDescent="0.3">
      <c r="C29" s="408">
        <f>Relatório!C38</f>
        <v>0</v>
      </c>
      <c r="I29" s="562">
        <f>Relatório!K38</f>
        <v>0</v>
      </c>
    </row>
    <row r="30" spans="3:9" collapsed="1" x14ac:dyDescent="0.3">
      <c r="C30" s="386" t="s">
        <v>740</v>
      </c>
      <c r="I30" s="629">
        <f>SUM(I31:I38)</f>
        <v>0</v>
      </c>
    </row>
    <row r="31" spans="3:9" hidden="1" outlineLevel="1" x14ac:dyDescent="0.3">
      <c r="C31" s="408" t="str">
        <f>Relatório!C40</f>
        <v>Saldo Caixa</v>
      </c>
      <c r="I31" s="562">
        <f>Relatório!K40</f>
        <v>0</v>
      </c>
    </row>
    <row r="32" spans="3:9" hidden="1" outlineLevel="1" x14ac:dyDescent="0.3">
      <c r="C32" s="408" t="str">
        <f>Relatório!C41</f>
        <v>Saldo Bancos</v>
      </c>
      <c r="I32" s="562">
        <f>Relatório!K41</f>
        <v>0</v>
      </c>
    </row>
    <row r="33" spans="2:9" hidden="1" outlineLevel="1" x14ac:dyDescent="0.3">
      <c r="C33" s="408" t="str">
        <f>Relatório!C43</f>
        <v>Rendimentos de Aplicações Financeiras</v>
      </c>
      <c r="I33" s="562">
        <f>Relatório!K43</f>
        <v>0</v>
      </c>
    </row>
    <row r="34" spans="2:9" hidden="1" outlineLevel="1" x14ac:dyDescent="0.3">
      <c r="C34" s="408" t="str">
        <f>Relatório!C44</f>
        <v>Multas recebidas</v>
      </c>
      <c r="I34" s="562">
        <f>Relatório!K44</f>
        <v>0</v>
      </c>
    </row>
    <row r="35" spans="2:9" hidden="1" outlineLevel="1" x14ac:dyDescent="0.3">
      <c r="C35" s="408" t="str">
        <f>Relatório!C45</f>
        <v>Juros recebdos</v>
      </c>
      <c r="I35" s="562">
        <f>Relatório!K45</f>
        <v>0</v>
      </c>
    </row>
    <row r="36" spans="2:9" hidden="1" outlineLevel="1" x14ac:dyDescent="0.3">
      <c r="C36" s="408" t="str">
        <f>Relatório!C46</f>
        <v>Inscrições cursos</v>
      </c>
      <c r="I36" s="562">
        <f>Relatório!K46</f>
        <v>0</v>
      </c>
    </row>
    <row r="37" spans="2:9" hidden="1" outlineLevel="1" x14ac:dyDescent="0.3">
      <c r="C37" s="408" t="str">
        <f>Relatório!C47</f>
        <v>Outras entradas (Reembolsos/Outros)</v>
      </c>
      <c r="I37" s="562">
        <f>Relatório!K47</f>
        <v>0</v>
      </c>
    </row>
    <row r="38" spans="2:9" hidden="1" outlineLevel="1" x14ac:dyDescent="0.3">
      <c r="C38" s="408">
        <f>Relatório!C48</f>
        <v>0</v>
      </c>
      <c r="I38" s="562">
        <f>Relatório!K48</f>
        <v>0</v>
      </c>
    </row>
    <row r="39" spans="2:9" hidden="1" outlineLevel="1" x14ac:dyDescent="0.3">
      <c r="C39" s="408"/>
    </row>
    <row r="40" spans="2:9" ht="15.6" collapsed="1" x14ac:dyDescent="0.3">
      <c r="G40" s="402" t="s">
        <v>741</v>
      </c>
      <c r="H40" s="409"/>
      <c r="I40" s="626">
        <f>I30+I14</f>
        <v>0</v>
      </c>
    </row>
    <row r="41" spans="2:9" ht="15.6" x14ac:dyDescent="0.3">
      <c r="G41" s="410"/>
      <c r="H41" s="411"/>
      <c r="I41" s="630"/>
    </row>
    <row r="42" spans="2:9" ht="15.6" x14ac:dyDescent="0.3">
      <c r="B42" s="403" t="s">
        <v>649</v>
      </c>
      <c r="C42" s="412" t="s">
        <v>742</v>
      </c>
      <c r="D42" s="405"/>
      <c r="E42" s="405"/>
      <c r="F42" s="406"/>
      <c r="G42" s="407"/>
      <c r="H42" s="407"/>
      <c r="I42" s="631"/>
    </row>
    <row r="43" spans="2:9" ht="6" customHeight="1" x14ac:dyDescent="0.3">
      <c r="B43" s="413"/>
      <c r="C43" s="414"/>
    </row>
    <row r="44" spans="2:9" ht="15.6" x14ac:dyDescent="0.3">
      <c r="B44" s="1431" t="s">
        <v>685</v>
      </c>
      <c r="C44" s="1431"/>
      <c r="D44" s="1431"/>
      <c r="E44" s="1431"/>
      <c r="F44" s="1431"/>
      <c r="G44" s="1431"/>
      <c r="H44" s="1431"/>
      <c r="I44" s="1431"/>
    </row>
    <row r="45" spans="2:9" ht="6.75" customHeight="1" x14ac:dyDescent="0.3">
      <c r="B45" s="415"/>
      <c r="C45" s="415"/>
      <c r="D45" s="415"/>
      <c r="E45" s="415"/>
      <c r="F45" s="415"/>
      <c r="G45" s="415"/>
      <c r="H45" s="415"/>
      <c r="I45" s="415"/>
    </row>
    <row r="46" spans="2:9" ht="15.6" x14ac:dyDescent="0.3">
      <c r="B46" s="416">
        <v>1</v>
      </c>
      <c r="C46" s="417" t="s">
        <v>743</v>
      </c>
      <c r="D46" s="416"/>
      <c r="E46" s="416"/>
      <c r="F46" s="418"/>
      <c r="G46" s="419"/>
      <c r="H46" s="419"/>
      <c r="I46" s="628">
        <f>I47+I57</f>
        <v>0</v>
      </c>
    </row>
    <row r="47" spans="2:9" ht="15.6" x14ac:dyDescent="0.3">
      <c r="B47" s="420" t="s">
        <v>13</v>
      </c>
      <c r="C47" s="421" t="s">
        <v>307</v>
      </c>
      <c r="D47" s="420"/>
      <c r="E47" s="420"/>
      <c r="F47" s="422"/>
      <c r="G47" s="423"/>
      <c r="H47" s="423"/>
      <c r="I47" s="632">
        <f>SUM(I48:I53)</f>
        <v>0</v>
      </c>
    </row>
    <row r="48" spans="2:9" x14ac:dyDescent="0.3">
      <c r="C48" s="633" t="s">
        <v>1244</v>
      </c>
      <c r="I48" s="629">
        <f>Relatório!K101</f>
        <v>0</v>
      </c>
    </row>
    <row r="49" spans="2:9" x14ac:dyDescent="0.3">
      <c r="C49" s="633" t="s">
        <v>746</v>
      </c>
      <c r="I49" s="629">
        <f>SUM(F50:F52)</f>
        <v>0</v>
      </c>
    </row>
    <row r="50" spans="2:9" hidden="1" outlineLevel="1" x14ac:dyDescent="0.3">
      <c r="C50" s="634" t="str">
        <f>'Plano|Gerencial'!C150</f>
        <v>IOF (Sobre operações de crédito)</v>
      </c>
      <c r="F50" s="400">
        <f>'Plano|Gerencial'!I150+'Plano|Gerencial'!I61</f>
        <v>0</v>
      </c>
    </row>
    <row r="51" spans="2:9" hidden="1" outlineLevel="1" x14ac:dyDescent="0.3">
      <c r="C51" s="634" t="s">
        <v>774</v>
      </c>
      <c r="F51" s="400">
        <f>'Plano|Gerencial'!I62</f>
        <v>0</v>
      </c>
    </row>
    <row r="52" spans="2:9" hidden="1" outlineLevel="1" x14ac:dyDescent="0.3">
      <c r="C52" s="634" t="s">
        <v>866</v>
      </c>
      <c r="F52" s="400">
        <f>'Plano|Gerencial'!I63</f>
        <v>0</v>
      </c>
    </row>
    <row r="53" spans="2:9" collapsed="1" x14ac:dyDescent="0.3">
      <c r="C53" s="633" t="s">
        <v>777</v>
      </c>
      <c r="I53" s="629">
        <f>SUM(F54:F56)</f>
        <v>0</v>
      </c>
    </row>
    <row r="54" spans="2:9" hidden="1" outlineLevel="1" x14ac:dyDescent="0.3">
      <c r="C54" s="634" t="s">
        <v>774</v>
      </c>
      <c r="F54" s="400">
        <f>'Plano|Gerencial'!I65</f>
        <v>0</v>
      </c>
    </row>
    <row r="55" spans="2:9" hidden="1" outlineLevel="1" x14ac:dyDescent="0.3">
      <c r="C55" s="634" t="s">
        <v>866</v>
      </c>
      <c r="F55" s="400">
        <f>'Plano|Gerencial'!I66</f>
        <v>0</v>
      </c>
    </row>
    <row r="56" spans="2:9" hidden="1" outlineLevel="1" x14ac:dyDescent="0.3">
      <c r="C56" s="634" t="s">
        <v>785</v>
      </c>
      <c r="F56" s="400">
        <f>'Plano|Gerencial'!I67</f>
        <v>0</v>
      </c>
    </row>
    <row r="57" spans="2:9" ht="15.6" collapsed="1" x14ac:dyDescent="0.3">
      <c r="B57" s="420" t="s">
        <v>28</v>
      </c>
      <c r="C57" s="421" t="s">
        <v>283</v>
      </c>
      <c r="D57" s="420"/>
      <c r="E57" s="420"/>
      <c r="F57" s="422"/>
      <c r="G57" s="423"/>
      <c r="H57" s="423"/>
      <c r="I57" s="632">
        <f>SUM(I58:I63)</f>
        <v>0</v>
      </c>
    </row>
    <row r="58" spans="2:9" x14ac:dyDescent="0.3">
      <c r="C58" s="633" t="s">
        <v>746</v>
      </c>
      <c r="I58" s="629">
        <f>SUM(F59:F62)</f>
        <v>0</v>
      </c>
    </row>
    <row r="59" spans="2:9" hidden="1" outlineLevel="1" x14ac:dyDescent="0.3">
      <c r="C59" s="634" t="s">
        <v>867</v>
      </c>
      <c r="F59" s="400">
        <f>SUM('Plano|Gerencial'!I70:I87)-'Plano|Gerencial'!I86</f>
        <v>0</v>
      </c>
    </row>
    <row r="60" spans="2:9" hidden="1" outlineLevel="1" x14ac:dyDescent="0.3">
      <c r="C60" s="634" t="s">
        <v>183</v>
      </c>
      <c r="F60" s="400">
        <f>'Plano|Gerencial'!I86</f>
        <v>0</v>
      </c>
    </row>
    <row r="61" spans="2:9" hidden="1" outlineLevel="1" x14ac:dyDescent="0.3">
      <c r="C61" s="634" t="s">
        <v>774</v>
      </c>
      <c r="F61" s="400">
        <f>'Plano|Gerencial'!I88</f>
        <v>0</v>
      </c>
    </row>
    <row r="62" spans="2:9" hidden="1" outlineLevel="1" x14ac:dyDescent="0.3">
      <c r="C62" s="634" t="s">
        <v>866</v>
      </c>
      <c r="F62" s="400">
        <f>'Plano|Gerencial'!I89</f>
        <v>0</v>
      </c>
    </row>
    <row r="63" spans="2:9" collapsed="1" x14ac:dyDescent="0.3">
      <c r="C63" s="633" t="s">
        <v>777</v>
      </c>
      <c r="I63" s="629">
        <f>SUM(F64:F66)</f>
        <v>0</v>
      </c>
    </row>
    <row r="64" spans="2:9" hidden="1" outlineLevel="1" x14ac:dyDescent="0.3">
      <c r="C64" s="634" t="s">
        <v>774</v>
      </c>
      <c r="F64" s="400">
        <f>'Plano|Gerencial'!I93</f>
        <v>0</v>
      </c>
    </row>
    <row r="65" spans="2:9" hidden="1" outlineLevel="1" x14ac:dyDescent="0.3">
      <c r="C65" s="634" t="s">
        <v>866</v>
      </c>
      <c r="F65" s="400">
        <f>'Plano|Gerencial'!I94</f>
        <v>0</v>
      </c>
    </row>
    <row r="66" spans="2:9" hidden="1" outlineLevel="1" x14ac:dyDescent="0.3">
      <c r="C66" s="634" t="s">
        <v>785</v>
      </c>
      <c r="F66" s="400">
        <f>'Plano|Gerencial'!I95</f>
        <v>0</v>
      </c>
    </row>
    <row r="67" spans="2:9" ht="15.6" collapsed="1" x14ac:dyDescent="0.3">
      <c r="B67" s="416">
        <v>2</v>
      </c>
      <c r="C67" s="417" t="s">
        <v>744</v>
      </c>
      <c r="D67" s="416"/>
      <c r="E67" s="416"/>
      <c r="F67" s="418"/>
      <c r="G67" s="419"/>
      <c r="H67" s="419"/>
      <c r="I67" s="628">
        <f>I68+I77</f>
        <v>0</v>
      </c>
    </row>
    <row r="68" spans="2:9" ht="15.6" x14ac:dyDescent="0.3">
      <c r="B68" s="420" t="s">
        <v>59</v>
      </c>
      <c r="C68" s="421" t="s">
        <v>745</v>
      </c>
      <c r="D68" s="420"/>
      <c r="E68" s="420"/>
      <c r="F68" s="422"/>
      <c r="G68" s="423"/>
      <c r="H68" s="423"/>
      <c r="I68" s="632">
        <f>SUM(I69:I73)</f>
        <v>0</v>
      </c>
    </row>
    <row r="69" spans="2:9" x14ac:dyDescent="0.3">
      <c r="C69" s="633" t="s">
        <v>746</v>
      </c>
      <c r="I69" s="629">
        <f>SUM(F70:F72)</f>
        <v>0</v>
      </c>
    </row>
    <row r="70" spans="2:9" hidden="1" outlineLevel="1" x14ac:dyDescent="0.3">
      <c r="C70" s="634" t="s">
        <v>867</v>
      </c>
      <c r="F70" s="727">
        <f>'Plano|Gerencial'!I99+'Plano|Gerencial'!I104</f>
        <v>0</v>
      </c>
      <c r="I70" s="629"/>
    </row>
    <row r="71" spans="2:9" hidden="1" outlineLevel="1" x14ac:dyDescent="0.3">
      <c r="C71" s="634" t="s">
        <v>774</v>
      </c>
      <c r="F71" s="400">
        <f>'Plano|Gerencial'!I116</f>
        <v>0</v>
      </c>
    </row>
    <row r="72" spans="2:9" hidden="1" outlineLevel="1" x14ac:dyDescent="0.3">
      <c r="C72" s="634" t="s">
        <v>866</v>
      </c>
      <c r="F72" s="400">
        <f>'Plano|Gerencial'!I117</f>
        <v>0</v>
      </c>
    </row>
    <row r="73" spans="2:9" collapsed="1" x14ac:dyDescent="0.3">
      <c r="C73" s="633" t="s">
        <v>777</v>
      </c>
      <c r="I73" s="629">
        <f>SUM(F74:F76)</f>
        <v>0</v>
      </c>
    </row>
    <row r="74" spans="2:9" hidden="1" outlineLevel="1" x14ac:dyDescent="0.3">
      <c r="C74" s="634" t="s">
        <v>774</v>
      </c>
      <c r="F74" s="400">
        <f>'Plano|Gerencial'!I119</f>
        <v>0</v>
      </c>
    </row>
    <row r="75" spans="2:9" hidden="1" outlineLevel="1" x14ac:dyDescent="0.3">
      <c r="C75" s="634" t="s">
        <v>866</v>
      </c>
      <c r="F75" s="400">
        <f>'Plano|Gerencial'!I120</f>
        <v>0</v>
      </c>
    </row>
    <row r="76" spans="2:9" hidden="1" outlineLevel="1" x14ac:dyDescent="0.3">
      <c r="C76" s="634" t="s">
        <v>785</v>
      </c>
      <c r="F76" s="400">
        <f>'Plano|Gerencial'!I121</f>
        <v>0</v>
      </c>
    </row>
    <row r="77" spans="2:9" ht="15.6" collapsed="1" x14ac:dyDescent="0.3">
      <c r="B77" s="420" t="s">
        <v>59</v>
      </c>
      <c r="C77" s="421" t="s">
        <v>583</v>
      </c>
      <c r="D77" s="420"/>
      <c r="E77" s="420"/>
      <c r="F77" s="422"/>
      <c r="G77" s="423"/>
      <c r="H77" s="423"/>
      <c r="I77" s="632">
        <f>SUM(I78:I95)</f>
        <v>0</v>
      </c>
    </row>
    <row r="78" spans="2:9" x14ac:dyDescent="0.3">
      <c r="C78" s="633" t="s">
        <v>1245</v>
      </c>
      <c r="I78" s="629">
        <f>SUM(F79:F87)</f>
        <v>0</v>
      </c>
    </row>
    <row r="79" spans="2:9" hidden="1" outlineLevel="1" x14ac:dyDescent="0.3">
      <c r="C79" s="728" t="str">
        <f>'Plano|Gerencial'!C129</f>
        <v>Repasse Aliança COMUNITÁRIA</v>
      </c>
      <c r="F79" s="400">
        <f>'Plano|Gerencial'!I129</f>
        <v>0</v>
      </c>
      <c r="I79" s="629"/>
    </row>
    <row r="80" spans="2:9" hidden="1" outlineLevel="1" x14ac:dyDescent="0.3">
      <c r="C80" s="728">
        <f>'Plano|Gerencial'!C130</f>
        <v>0</v>
      </c>
      <c r="F80" s="400">
        <f>'Plano|Gerencial'!I130</f>
        <v>0</v>
      </c>
      <c r="I80" s="629"/>
    </row>
    <row r="81" spans="3:9" hidden="1" outlineLevel="1" x14ac:dyDescent="0.3">
      <c r="C81" s="728">
        <f>'Plano|Gerencial'!C131</f>
        <v>0</v>
      </c>
      <c r="F81" s="400">
        <f>'Plano|Gerencial'!I131</f>
        <v>0</v>
      </c>
      <c r="I81" s="629"/>
    </row>
    <row r="82" spans="3:9" hidden="1" outlineLevel="1" x14ac:dyDescent="0.3">
      <c r="C82" s="728">
        <f>'Plano|Gerencial'!C132</f>
        <v>0</v>
      </c>
      <c r="F82" s="400">
        <f>'Plano|Gerencial'!I132</f>
        <v>0</v>
      </c>
      <c r="I82" s="629"/>
    </row>
    <row r="83" spans="3:9" hidden="1" outlineLevel="1" x14ac:dyDescent="0.3">
      <c r="C83" s="728">
        <f>'Plano|Gerencial'!C133</f>
        <v>0</v>
      </c>
      <c r="F83" s="400">
        <f>'Plano|Gerencial'!I133</f>
        <v>0</v>
      </c>
      <c r="I83" s="629"/>
    </row>
    <row r="84" spans="3:9" hidden="1" outlineLevel="1" x14ac:dyDescent="0.3">
      <c r="C84" s="728">
        <f>'Plano|Gerencial'!C134</f>
        <v>0</v>
      </c>
      <c r="F84" s="400">
        <f>'Plano|Gerencial'!I134</f>
        <v>0</v>
      </c>
      <c r="I84" s="629"/>
    </row>
    <row r="85" spans="3:9" hidden="1" outlineLevel="1" x14ac:dyDescent="0.3">
      <c r="C85" s="728">
        <f>'Plano|Gerencial'!C135</f>
        <v>0</v>
      </c>
      <c r="F85" s="400">
        <f>'Plano|Gerencial'!I135</f>
        <v>0</v>
      </c>
      <c r="I85" s="629"/>
    </row>
    <row r="86" spans="3:9" hidden="1" outlineLevel="1" x14ac:dyDescent="0.3">
      <c r="C86" s="728">
        <f>'Plano|Gerencial'!C136</f>
        <v>0</v>
      </c>
      <c r="F86" s="400">
        <f>'Plano|Gerencial'!I136</f>
        <v>0</v>
      </c>
      <c r="I86" s="629"/>
    </row>
    <row r="87" spans="3:9" hidden="1" outlineLevel="1" x14ac:dyDescent="0.3">
      <c r="C87" s="728">
        <f>'Plano|Gerencial'!C137</f>
        <v>0</v>
      </c>
      <c r="F87" s="400">
        <f>'Plano|Gerencial'!I137</f>
        <v>0</v>
      </c>
      <c r="I87" s="629"/>
    </row>
    <row r="88" spans="3:9" collapsed="1" x14ac:dyDescent="0.3">
      <c r="C88" s="633" t="s">
        <v>746</v>
      </c>
      <c r="I88" s="629">
        <f>SUM(F89:F92)</f>
        <v>0</v>
      </c>
    </row>
    <row r="89" spans="3:9" hidden="1" outlineLevel="1" x14ac:dyDescent="0.3">
      <c r="C89" s="634" t="s">
        <v>867</v>
      </c>
      <c r="F89" s="400">
        <f>'Plano|Gerencial'!I124+'Plano|Gerencial'!I126+'Plano|Gerencial'!I127</f>
        <v>0</v>
      </c>
      <c r="I89" s="629"/>
    </row>
    <row r="90" spans="3:9" hidden="1" outlineLevel="1" x14ac:dyDescent="0.3">
      <c r="C90" s="634" t="str">
        <f>'Plano|Gerencial'!C151</f>
        <v>ITD (Sobre Doações PF)</v>
      </c>
      <c r="F90" s="400">
        <f>'Plano|Gerencial'!I139</f>
        <v>0</v>
      </c>
    </row>
    <row r="91" spans="3:9" hidden="1" outlineLevel="1" x14ac:dyDescent="0.3">
      <c r="C91" s="634" t="s">
        <v>774</v>
      </c>
      <c r="F91" s="400">
        <f>'Plano|Gerencial'!I140</f>
        <v>0</v>
      </c>
    </row>
    <row r="92" spans="3:9" hidden="1" outlineLevel="1" x14ac:dyDescent="0.3">
      <c r="C92" s="634" t="s">
        <v>866</v>
      </c>
      <c r="F92" s="400">
        <f>'Plano|Gerencial'!I141</f>
        <v>0</v>
      </c>
    </row>
    <row r="93" spans="3:9" collapsed="1" x14ac:dyDescent="0.3">
      <c r="C93" s="633" t="s">
        <v>747</v>
      </c>
      <c r="I93" s="629">
        <f>SUM(F94:F96)</f>
        <v>0</v>
      </c>
    </row>
    <row r="94" spans="3:9" hidden="1" outlineLevel="1" x14ac:dyDescent="0.3">
      <c r="C94" s="635" t="s">
        <v>774</v>
      </c>
      <c r="F94" s="400">
        <f>'Plano|Gerencial'!I143</f>
        <v>0</v>
      </c>
    </row>
    <row r="95" spans="3:9" hidden="1" outlineLevel="1" x14ac:dyDescent="0.3">
      <c r="C95" s="635" t="s">
        <v>866</v>
      </c>
      <c r="F95" s="400">
        <f>'Plano|Gerencial'!I144</f>
        <v>0</v>
      </c>
    </row>
    <row r="96" spans="3:9" hidden="1" outlineLevel="1" x14ac:dyDescent="0.3">
      <c r="C96" s="634" t="s">
        <v>785</v>
      </c>
      <c r="F96" s="400">
        <f>'Plano|Gerencial'!I145</f>
        <v>0</v>
      </c>
    </row>
    <row r="97" spans="2:9" ht="15.6" collapsed="1" x14ac:dyDescent="0.3">
      <c r="B97" s="1431" t="s">
        <v>152</v>
      </c>
      <c r="C97" s="1431"/>
      <c r="D97" s="1431"/>
      <c r="E97" s="1431"/>
      <c r="F97" s="1431"/>
      <c r="G97" s="1431"/>
      <c r="H97" s="1431"/>
      <c r="I97" s="1431"/>
    </row>
    <row r="98" spans="2:9" ht="5.25" customHeight="1" x14ac:dyDescent="0.3"/>
    <row r="99" spans="2:9" ht="15.6" x14ac:dyDescent="0.3">
      <c r="B99" s="416">
        <v>3</v>
      </c>
      <c r="C99" s="417" t="s">
        <v>1121</v>
      </c>
      <c r="D99" s="416"/>
      <c r="E99" s="416"/>
      <c r="F99" s="418"/>
      <c r="G99" s="419"/>
      <c r="H99" s="419"/>
      <c r="I99" s="628">
        <f>I100+I101+I113+I114+I145+I164</f>
        <v>0</v>
      </c>
    </row>
    <row r="100" spans="2:9" x14ac:dyDescent="0.3">
      <c r="C100" s="424" t="s">
        <v>1246</v>
      </c>
      <c r="I100" s="629">
        <f>'Plano|Gerencial'!I149</f>
        <v>0</v>
      </c>
    </row>
    <row r="101" spans="2:9" x14ac:dyDescent="0.3">
      <c r="C101" s="424" t="s">
        <v>1247</v>
      </c>
      <c r="I101" s="629">
        <f>'Plano|Gerencial'!I171+'Plano|Gerencial'!I193</f>
        <v>0</v>
      </c>
    </row>
    <row r="102" spans="2:9" ht="13.5" hidden="1" customHeight="1" outlineLevel="1" x14ac:dyDescent="0.3">
      <c r="B102" s="425"/>
      <c r="C102" s="634" t="str">
        <f>'Plano|Gerencial'!C172</f>
        <v xml:space="preserve">Diretor Executivo </v>
      </c>
      <c r="D102" s="426"/>
      <c r="E102" s="426"/>
      <c r="G102" s="1417" t="s">
        <v>825</v>
      </c>
      <c r="H102" s="400">
        <f>Pessoal!E47+Pessoal!G47</f>
        <v>1885.87</v>
      </c>
      <c r="I102" s="629"/>
    </row>
    <row r="103" spans="2:9" hidden="1" outlineLevel="1" x14ac:dyDescent="0.3">
      <c r="B103" s="425"/>
      <c r="C103" s="634" t="str">
        <f>'Plano|Gerencial'!C173</f>
        <v>Secretaria</v>
      </c>
      <c r="D103" s="426"/>
      <c r="E103" s="426"/>
      <c r="G103" s="1417"/>
      <c r="H103" s="400"/>
      <c r="I103" s="629"/>
    </row>
    <row r="104" spans="2:9" hidden="1" outlineLevel="1" x14ac:dyDescent="0.3">
      <c r="B104" s="425"/>
      <c r="C104" s="634" t="str">
        <f>'Plano|Gerencial'!C174</f>
        <v>Tesoureiro</v>
      </c>
      <c r="D104" s="426"/>
      <c r="E104" s="426"/>
      <c r="G104" s="1417"/>
      <c r="H104" s="400"/>
      <c r="I104" s="629"/>
    </row>
    <row r="105" spans="2:9" hidden="1" outlineLevel="1" x14ac:dyDescent="0.3">
      <c r="B105" s="425"/>
      <c r="C105" s="634" t="str">
        <f>'Plano|Gerencial'!C175</f>
        <v>Auxiliar Administrativo</v>
      </c>
      <c r="D105" s="426"/>
      <c r="E105" s="426"/>
      <c r="G105" s="1417"/>
      <c r="H105" s="400">
        <f>Pessoal!E42+Pessoal!G42</f>
        <v>1885.87</v>
      </c>
      <c r="I105" s="629"/>
    </row>
    <row r="106" spans="2:9" hidden="1" outlineLevel="1" x14ac:dyDescent="0.3">
      <c r="B106" s="425"/>
      <c r="C106" s="634" t="str">
        <f>'Plano|Gerencial'!C176</f>
        <v>Analista Administrativo</v>
      </c>
      <c r="D106" s="426"/>
      <c r="E106" s="426"/>
      <c r="G106" s="1417"/>
      <c r="H106" s="400">
        <f>17298</f>
        <v>17298</v>
      </c>
      <c r="I106" s="629"/>
    </row>
    <row r="107" spans="2:9" hidden="1" outlineLevel="1" x14ac:dyDescent="0.3">
      <c r="B107" s="425"/>
      <c r="C107" s="634" t="str">
        <f>'Plano|Gerencial'!C177</f>
        <v>Professor</v>
      </c>
      <c r="D107" s="426"/>
      <c r="E107" s="426"/>
      <c r="G107" s="1417"/>
      <c r="H107" s="400"/>
      <c r="I107" s="629"/>
    </row>
    <row r="108" spans="2:9" hidden="1" outlineLevel="1" x14ac:dyDescent="0.3">
      <c r="B108" s="425"/>
      <c r="C108" s="634" t="str">
        <f>'Plano|Gerencial'!C178</f>
        <v>Coordenação</v>
      </c>
      <c r="D108" s="426"/>
      <c r="E108" s="426"/>
      <c r="G108" s="1417"/>
      <c r="H108" s="400">
        <f>Pessoal!E41+Pessoal!G41</f>
        <v>3440</v>
      </c>
      <c r="I108" s="629"/>
    </row>
    <row r="109" spans="2:9" hidden="1" outlineLevel="1" x14ac:dyDescent="0.3">
      <c r="B109" s="425"/>
      <c r="C109" s="634" t="str">
        <f>'Plano|Gerencial'!C179</f>
        <v>Designer</v>
      </c>
      <c r="D109" s="426"/>
      <c r="E109" s="426"/>
      <c r="G109" s="1417"/>
      <c r="H109" s="400">
        <f>Pessoal!E43+Pessoal!F43+Pessoal!G43</f>
        <v>5764.56</v>
      </c>
      <c r="I109" s="629"/>
    </row>
    <row r="110" spans="2:9" hidden="1" outlineLevel="1" x14ac:dyDescent="0.3">
      <c r="B110" s="425"/>
      <c r="C110" s="634" t="str">
        <f>'Plano|Gerencial'!C180</f>
        <v>Serviços Gerais</v>
      </c>
      <c r="D110" s="426"/>
      <c r="E110" s="426"/>
      <c r="G110" s="1417"/>
      <c r="H110" s="400">
        <f>Pessoal!E44+Pessoal!G44</f>
        <v>3440</v>
      </c>
      <c r="I110" s="629"/>
    </row>
    <row r="111" spans="2:9" hidden="1" outlineLevel="1" x14ac:dyDescent="0.3">
      <c r="B111" s="425"/>
      <c r="C111" s="634" t="str">
        <f>'Plano|Gerencial'!C181</f>
        <v>Assistente de Pedagogia</v>
      </c>
      <c r="D111" s="426"/>
      <c r="E111" s="426"/>
      <c r="G111" s="725"/>
      <c r="H111" s="400">
        <f>Pessoal!E45+Pessoal!G45</f>
        <v>3075.92</v>
      </c>
      <c r="I111" s="629"/>
    </row>
    <row r="112" spans="2:9" hidden="1" outlineLevel="1" x14ac:dyDescent="0.3">
      <c r="B112" s="425"/>
      <c r="C112" s="634" t="str">
        <f>'Plano|Gerencial'!C182</f>
        <v>Estagiário</v>
      </c>
      <c r="D112" s="426"/>
      <c r="E112" s="426"/>
      <c r="G112" s="725"/>
      <c r="H112" s="400"/>
      <c r="I112" s="629"/>
    </row>
    <row r="113" spans="3:9" collapsed="1" x14ac:dyDescent="0.3">
      <c r="C113" s="424" t="s">
        <v>869</v>
      </c>
      <c r="I113" s="629">
        <f>'Plano|Gerencial'!I276</f>
        <v>0</v>
      </c>
    </row>
    <row r="114" spans="3:9" x14ac:dyDescent="0.3">
      <c r="C114" s="424" t="s">
        <v>0</v>
      </c>
      <c r="I114" s="629">
        <f>'Plano|Gerencial'!I211</f>
        <v>0</v>
      </c>
    </row>
    <row r="115" spans="3:9" s="427" customFormat="1" hidden="1" outlineLevel="1" x14ac:dyDescent="0.25">
      <c r="C115" s="634" t="str">
        <f>'Plano|Gerencial'!C212</f>
        <v>Agua</v>
      </c>
      <c r="F115" s="428"/>
      <c r="G115" s="429"/>
      <c r="H115" s="429">
        <f>'Plano|Gerencial'!I212</f>
        <v>0</v>
      </c>
      <c r="I115" s="629"/>
    </row>
    <row r="116" spans="3:9" s="427" customFormat="1" hidden="1" outlineLevel="1" x14ac:dyDescent="0.25">
      <c r="C116" s="634" t="str">
        <f>'Plano|Gerencial'!C213</f>
        <v>Luz</v>
      </c>
      <c r="F116" s="428"/>
      <c r="G116" s="429"/>
      <c r="H116" s="429">
        <f>'Plano|Gerencial'!I213</f>
        <v>0</v>
      </c>
      <c r="I116" s="562"/>
    </row>
    <row r="117" spans="3:9" s="427" customFormat="1" hidden="1" outlineLevel="1" x14ac:dyDescent="0.25">
      <c r="C117" s="634" t="str">
        <f>'Plano|Gerencial'!C214</f>
        <v>Aluguel</v>
      </c>
      <c r="F117" s="428"/>
      <c r="G117" s="429"/>
      <c r="H117" s="429">
        <f>'Plano|Gerencial'!I214</f>
        <v>0</v>
      </c>
      <c r="I117" s="562"/>
    </row>
    <row r="118" spans="3:9" s="427" customFormat="1" hidden="1" outlineLevel="1" x14ac:dyDescent="0.25">
      <c r="C118" s="634" t="str">
        <f>'Plano|Gerencial'!C215</f>
        <v>Correos</v>
      </c>
      <c r="F118" s="428"/>
      <c r="G118" s="429"/>
      <c r="H118" s="429">
        <f>'Plano|Gerencial'!I215</f>
        <v>0</v>
      </c>
      <c r="I118" s="562"/>
    </row>
    <row r="119" spans="3:9" s="427" customFormat="1" hidden="1" outlineLevel="1" x14ac:dyDescent="0.25">
      <c r="C119" s="634" t="str">
        <f>'Plano|Gerencial'!C216</f>
        <v>Gpas</v>
      </c>
      <c r="F119" s="428"/>
      <c r="G119" s="429"/>
      <c r="H119" s="429">
        <f>'Plano|Gerencial'!I216</f>
        <v>0</v>
      </c>
      <c r="I119" s="562"/>
    </row>
    <row r="120" spans="3:9" s="427" customFormat="1" hidden="1" outlineLevel="1" x14ac:dyDescent="0.25">
      <c r="C120" s="634" t="str">
        <f>'Plano|Gerencial'!C217</f>
        <v>Despesas bancárias</v>
      </c>
      <c r="F120" s="428"/>
      <c r="G120" s="429"/>
      <c r="H120" s="429">
        <f>'Plano|Gerencial'!I217</f>
        <v>0</v>
      </c>
      <c r="I120" s="562"/>
    </row>
    <row r="121" spans="3:9" s="427" customFormat="1" hidden="1" outlineLevel="1" x14ac:dyDescent="0.25">
      <c r="C121" s="634" t="str">
        <f>'Plano|Gerencial'!C218</f>
        <v>Internet</v>
      </c>
      <c r="F121" s="428"/>
      <c r="G121" s="429"/>
      <c r="H121" s="429">
        <f>'Plano|Gerencial'!I218</f>
        <v>0</v>
      </c>
      <c r="I121" s="562"/>
    </row>
    <row r="122" spans="3:9" s="427" customFormat="1" hidden="1" outlineLevel="1" x14ac:dyDescent="0.25">
      <c r="C122" s="634" t="str">
        <f>'Plano|Gerencial'!C219</f>
        <v>Telefonia</v>
      </c>
      <c r="F122" s="428"/>
      <c r="G122" s="429"/>
      <c r="H122" s="429">
        <f>'Plano|Gerencial'!I219</f>
        <v>0</v>
      </c>
      <c r="I122" s="562"/>
    </row>
    <row r="123" spans="3:9" s="427" customFormat="1" hidden="1" outlineLevel="1" x14ac:dyDescent="0.25">
      <c r="C123" s="634" t="str">
        <f>'Plano|Gerencial'!C220</f>
        <v>Fretes</v>
      </c>
      <c r="F123" s="428"/>
      <c r="G123" s="429"/>
      <c r="H123" s="429">
        <f>'Plano|Gerencial'!I220</f>
        <v>0</v>
      </c>
      <c r="I123" s="562"/>
    </row>
    <row r="124" spans="3:9" s="427" customFormat="1" hidden="1" outlineLevel="1" x14ac:dyDescent="0.25">
      <c r="C124" s="634" t="str">
        <f>'Plano|Gerencial'!C221</f>
        <v>Locação de veículo</v>
      </c>
      <c r="F124" s="428"/>
      <c r="G124" s="429"/>
      <c r="H124" s="429">
        <f>'Plano|Gerencial'!I221</f>
        <v>0</v>
      </c>
      <c r="I124" s="562"/>
    </row>
    <row r="125" spans="3:9" s="427" customFormat="1" hidden="1" outlineLevel="1" x14ac:dyDescent="0.25">
      <c r="C125" s="634" t="str">
        <f>'Plano|Gerencial'!C222</f>
        <v>Taxi</v>
      </c>
      <c r="F125" s="428"/>
      <c r="G125" s="429"/>
      <c r="H125" s="429">
        <f>'Plano|Gerencial'!I222</f>
        <v>0</v>
      </c>
      <c r="I125" s="562"/>
    </row>
    <row r="126" spans="3:9" s="427" customFormat="1" hidden="1" outlineLevel="1" x14ac:dyDescent="0.25">
      <c r="C126" s="634" t="str">
        <f>'Plano|Gerencial'!C223</f>
        <v>Livros/revistas</v>
      </c>
      <c r="F126" s="428"/>
      <c r="G126" s="429"/>
      <c r="H126" s="429">
        <f>'Plano|Gerencial'!I223</f>
        <v>0</v>
      </c>
      <c r="I126" s="562"/>
    </row>
    <row r="127" spans="3:9" s="427" customFormat="1" hidden="1" outlineLevel="1" x14ac:dyDescent="0.25">
      <c r="C127" s="634" t="str">
        <f>'Plano|Gerencial'!C224</f>
        <v>Material de escritório/papelaria</v>
      </c>
      <c r="F127" s="428"/>
      <c r="G127" s="429"/>
      <c r="H127" s="429">
        <f>'Plano|Gerencial'!I224</f>
        <v>0</v>
      </c>
      <c r="I127" s="562"/>
    </row>
    <row r="128" spans="3:9" s="427" customFormat="1" hidden="1" outlineLevel="1" x14ac:dyDescent="0.25">
      <c r="C128" s="634" t="str">
        <f>'Plano|Gerencial'!C225</f>
        <v>Material de Limpeza/Cozinha/Alimentação</v>
      </c>
      <c r="F128" s="428"/>
      <c r="G128" s="429"/>
      <c r="H128" s="429">
        <f>'Plano|Gerencial'!I225</f>
        <v>0</v>
      </c>
      <c r="I128" s="562"/>
    </row>
    <row r="129" spans="3:9" s="427" customFormat="1" hidden="1" outlineLevel="1" x14ac:dyDescent="0.25">
      <c r="C129" s="634" t="str">
        <f>'Plano|Gerencial'!C226</f>
        <v>Manutenção estrutura física (material e serviço)</v>
      </c>
      <c r="F129" s="428"/>
      <c r="G129" s="429"/>
      <c r="H129" s="429">
        <f>'Plano|Gerencial'!I226</f>
        <v>0</v>
      </c>
      <c r="I129" s="562"/>
    </row>
    <row r="130" spans="3:9" s="427" customFormat="1" hidden="1" outlineLevel="1" x14ac:dyDescent="0.25">
      <c r="C130" s="634" t="str">
        <f>'Plano|Gerencial'!C227</f>
        <v>Passagens areas/Terrestres</v>
      </c>
      <c r="F130" s="428"/>
      <c r="G130" s="429"/>
      <c r="H130" s="429">
        <f>'Plano|Gerencial'!I227</f>
        <v>0</v>
      </c>
      <c r="I130" s="562"/>
    </row>
    <row r="131" spans="3:9" s="427" customFormat="1" hidden="1" outlineLevel="1" x14ac:dyDescent="0.25">
      <c r="C131" s="634" t="str">
        <f>'Plano|Gerencial'!C228</f>
        <v>Seguro Empresarial (Incêndio/Furto/Elétrica)</v>
      </c>
      <c r="F131" s="428"/>
      <c r="G131" s="429"/>
      <c r="H131" s="429">
        <f>'Plano|Gerencial'!I228</f>
        <v>0</v>
      </c>
      <c r="I131" s="562"/>
    </row>
    <row r="132" spans="3:9" s="427" customFormat="1" hidden="1" outlineLevel="1" x14ac:dyDescent="0.25">
      <c r="C132" s="634" t="str">
        <f>'Plano|Gerencial'!C229</f>
        <v>Hospedagens</v>
      </c>
      <c r="F132" s="428"/>
      <c r="G132" s="429"/>
      <c r="H132" s="429">
        <f>'Plano|Gerencial'!I229</f>
        <v>0</v>
      </c>
      <c r="I132" s="562"/>
    </row>
    <row r="133" spans="3:9" s="427" customFormat="1" hidden="1" outlineLevel="1" x14ac:dyDescent="0.25">
      <c r="C133" s="634">
        <f>'Plano|Gerencial'!C230</f>
        <v>0</v>
      </c>
      <c r="F133" s="428"/>
      <c r="G133" s="429"/>
      <c r="H133" s="429">
        <f>'Plano|Gerencial'!I230</f>
        <v>0</v>
      </c>
      <c r="I133" s="562"/>
    </row>
    <row r="134" spans="3:9" s="427" customFormat="1" hidden="1" outlineLevel="1" x14ac:dyDescent="0.25">
      <c r="C134" s="634">
        <f>'Plano|Gerencial'!C231</f>
        <v>0</v>
      </c>
      <c r="F134" s="428"/>
      <c r="G134" s="429"/>
      <c r="H134" s="429">
        <f>'Plano|Gerencial'!I231</f>
        <v>0</v>
      </c>
      <c r="I134" s="562"/>
    </row>
    <row r="135" spans="3:9" s="427" customFormat="1" hidden="1" outlineLevel="1" x14ac:dyDescent="0.25">
      <c r="C135" s="634">
        <f>'Plano|Gerencial'!C232</f>
        <v>0</v>
      </c>
      <c r="F135" s="428"/>
      <c r="G135" s="429"/>
      <c r="H135" s="429">
        <f>'Plano|Gerencial'!I232</f>
        <v>0</v>
      </c>
      <c r="I135" s="562"/>
    </row>
    <row r="136" spans="3:9" s="427" customFormat="1" hidden="1" outlineLevel="1" x14ac:dyDescent="0.25">
      <c r="C136" s="634">
        <f>'Plano|Gerencial'!C233</f>
        <v>0</v>
      </c>
      <c r="F136" s="428"/>
      <c r="G136" s="429"/>
      <c r="H136" s="429">
        <f>'Plano|Gerencial'!I233</f>
        <v>0</v>
      </c>
      <c r="I136" s="562"/>
    </row>
    <row r="137" spans="3:9" s="427" customFormat="1" hidden="1" outlineLevel="1" x14ac:dyDescent="0.25">
      <c r="C137" s="634">
        <f>'Plano|Gerencial'!C234</f>
        <v>0</v>
      </c>
      <c r="F137" s="428"/>
      <c r="G137" s="429"/>
      <c r="H137" s="429">
        <f>'Plano|Gerencial'!I234</f>
        <v>0</v>
      </c>
      <c r="I137" s="562"/>
    </row>
    <row r="138" spans="3:9" s="427" customFormat="1" hidden="1" outlineLevel="1" x14ac:dyDescent="0.25">
      <c r="C138" s="634">
        <f>'Plano|Gerencial'!C235</f>
        <v>0</v>
      </c>
      <c r="F138" s="428"/>
      <c r="G138" s="429"/>
      <c r="H138" s="429">
        <f>'Plano|Gerencial'!I235</f>
        <v>0</v>
      </c>
      <c r="I138" s="562"/>
    </row>
    <row r="139" spans="3:9" s="427" customFormat="1" hidden="1" outlineLevel="1" x14ac:dyDescent="0.25">
      <c r="C139" s="634">
        <f>'Plano|Gerencial'!C236</f>
        <v>0</v>
      </c>
      <c r="F139" s="428"/>
      <c r="G139" s="429"/>
      <c r="H139" s="429">
        <f>'Plano|Gerencial'!I236</f>
        <v>0</v>
      </c>
      <c r="I139" s="562"/>
    </row>
    <row r="140" spans="3:9" s="427" customFormat="1" hidden="1" outlineLevel="1" x14ac:dyDescent="0.25">
      <c r="C140" s="634">
        <f>'Plano|Gerencial'!C237</f>
        <v>0</v>
      </c>
      <c r="F140" s="428"/>
      <c r="G140" s="429"/>
      <c r="H140" s="429">
        <f>'Plano|Gerencial'!I237</f>
        <v>0</v>
      </c>
      <c r="I140" s="562"/>
    </row>
    <row r="141" spans="3:9" s="427" customFormat="1" hidden="1" outlineLevel="1" x14ac:dyDescent="0.25">
      <c r="C141" s="634">
        <f>'Plano|Gerencial'!C238</f>
        <v>0</v>
      </c>
      <c r="F141" s="428"/>
      <c r="G141" s="429"/>
      <c r="H141" s="429">
        <f>'Plano|Gerencial'!I238</f>
        <v>0</v>
      </c>
      <c r="I141" s="562"/>
    </row>
    <row r="142" spans="3:9" s="427" customFormat="1" hidden="1" outlineLevel="1" x14ac:dyDescent="0.25">
      <c r="C142" s="634"/>
      <c r="F142" s="428"/>
      <c r="G142" s="429"/>
      <c r="H142" s="429"/>
      <c r="I142" s="562"/>
    </row>
    <row r="143" spans="3:9" s="427" customFormat="1" hidden="1" outlineLevel="1" x14ac:dyDescent="0.25">
      <c r="C143" s="634"/>
      <c r="F143" s="428"/>
      <c r="G143" s="429"/>
      <c r="H143" s="429"/>
      <c r="I143" s="562"/>
    </row>
    <row r="144" spans="3:9" s="427" customFormat="1" hidden="1" outlineLevel="1" x14ac:dyDescent="0.25">
      <c r="C144" s="634"/>
      <c r="F144" s="428"/>
      <c r="G144" s="429"/>
      <c r="H144" s="429"/>
      <c r="I144" s="562"/>
    </row>
    <row r="145" spans="3:9" s="427" customFormat="1" collapsed="1" x14ac:dyDescent="0.3">
      <c r="C145" s="424" t="s">
        <v>868</v>
      </c>
      <c r="F145" s="428"/>
      <c r="G145" s="429"/>
      <c r="H145" s="429"/>
      <c r="I145" s="629">
        <f>'Plano|Gerencial'!I240</f>
        <v>0</v>
      </c>
    </row>
    <row r="146" spans="3:9" s="427" customFormat="1" hidden="1" outlineLevel="1" x14ac:dyDescent="0.25">
      <c r="C146" s="634" t="str">
        <f>'Plano|Gerencial'!C241</f>
        <v>Consultorias</v>
      </c>
      <c r="F146" s="428"/>
      <c r="G146" s="429"/>
      <c r="H146" s="429">
        <f>'Plano|Gerencial'!I241</f>
        <v>0</v>
      </c>
      <c r="I146" s="562"/>
    </row>
    <row r="147" spans="3:9" s="427" customFormat="1" hidden="1" outlineLevel="1" x14ac:dyDescent="0.25">
      <c r="C147" s="634" t="str">
        <f>'Plano|Gerencial'!C242</f>
        <v>Contabilidade</v>
      </c>
      <c r="F147" s="428"/>
      <c r="G147" s="429"/>
      <c r="H147" s="429">
        <f>'Plano|Gerencial'!I242</f>
        <v>0</v>
      </c>
      <c r="I147" s="562"/>
    </row>
    <row r="148" spans="3:9" s="427" customFormat="1" hidden="1" outlineLevel="1" x14ac:dyDescent="0.25">
      <c r="C148" s="634" t="str">
        <f>'Plano|Gerencial'!C243</f>
        <v>Diaristas</v>
      </c>
      <c r="F148" s="428"/>
      <c r="G148" s="429"/>
      <c r="H148" s="429">
        <f>'Plano|Gerencial'!I243</f>
        <v>0</v>
      </c>
      <c r="I148" s="562"/>
    </row>
    <row r="149" spans="3:9" s="427" customFormat="1" hidden="1" outlineLevel="1" x14ac:dyDescent="0.25">
      <c r="C149" s="634" t="str">
        <f>'Plano|Gerencial'!C244</f>
        <v>Jurídico</v>
      </c>
      <c r="F149" s="428"/>
      <c r="G149" s="429"/>
      <c r="H149" s="429">
        <f>'Plano|Gerencial'!I244</f>
        <v>0</v>
      </c>
      <c r="I149" s="562"/>
    </row>
    <row r="150" spans="3:9" s="427" customFormat="1" hidden="1" outlineLevel="1" x14ac:dyDescent="0.25">
      <c r="C150" s="634" t="str">
        <f>'Plano|Gerencial'!C245</f>
        <v>Sistema de Informatica</v>
      </c>
      <c r="F150" s="428"/>
      <c r="G150" s="429"/>
      <c r="H150" s="429">
        <f>'Plano|Gerencial'!I245</f>
        <v>0</v>
      </c>
      <c r="I150" s="562"/>
    </row>
    <row r="151" spans="3:9" s="427" customFormat="1" hidden="1" outlineLevel="1" x14ac:dyDescent="0.25">
      <c r="C151" s="634" t="str">
        <f>'Plano|Gerencial'!C246</f>
        <v>Suporte informática (Assistência)</v>
      </c>
      <c r="F151" s="428"/>
      <c r="G151" s="429"/>
      <c r="H151" s="429">
        <f>'Plano|Gerencial'!I246</f>
        <v>0</v>
      </c>
      <c r="I151" s="562"/>
    </row>
    <row r="152" spans="3:9" s="427" customFormat="1" hidden="1" outlineLevel="1" x14ac:dyDescent="0.25">
      <c r="C152" s="634" t="str">
        <f>'Plano|Gerencial'!C247</f>
        <v>Segurança eletrônica</v>
      </c>
      <c r="F152" s="428"/>
      <c r="G152" s="429"/>
      <c r="H152" s="429">
        <f>'Plano|Gerencial'!I247</f>
        <v>0</v>
      </c>
      <c r="I152" s="562"/>
    </row>
    <row r="153" spans="3:9" s="427" customFormat="1" hidden="1" outlineLevel="1" x14ac:dyDescent="0.25">
      <c r="C153" s="634" t="str">
        <f>'Plano|Gerencial'!C248</f>
        <v>Nuvem</v>
      </c>
      <c r="F153" s="428"/>
      <c r="G153" s="429"/>
      <c r="H153" s="429">
        <f>'Plano|Gerencial'!I248</f>
        <v>0</v>
      </c>
      <c r="I153" s="562"/>
    </row>
    <row r="154" spans="3:9" s="427" customFormat="1" hidden="1" outlineLevel="1" x14ac:dyDescent="0.25">
      <c r="C154" s="634" t="str">
        <f>'Plano|Gerencial'!C249</f>
        <v>Videos</v>
      </c>
      <c r="F154" s="428"/>
      <c r="G154" s="429"/>
      <c r="H154" s="429">
        <f>'Plano|Gerencial'!I249</f>
        <v>0</v>
      </c>
      <c r="I154" s="562"/>
    </row>
    <row r="155" spans="3:9" s="427" customFormat="1" hidden="1" outlineLevel="1" x14ac:dyDescent="0.25">
      <c r="C155" s="634" t="str">
        <f>'Plano|Gerencial'!C250</f>
        <v>Serviços Diversos Terceiros (PF/PJ)</v>
      </c>
      <c r="F155" s="428"/>
      <c r="G155" s="429"/>
      <c r="H155" s="429">
        <f>'Plano|Gerencial'!I250</f>
        <v>0</v>
      </c>
      <c r="I155" s="562"/>
    </row>
    <row r="156" spans="3:9" s="427" customFormat="1" hidden="1" outlineLevel="1" x14ac:dyDescent="0.25">
      <c r="C156" s="634">
        <f>'Plano|Gerencial'!C251</f>
        <v>0</v>
      </c>
      <c r="F156" s="428"/>
      <c r="G156" s="429"/>
      <c r="H156" s="429">
        <f>'Plano|Gerencial'!I251</f>
        <v>0</v>
      </c>
      <c r="I156" s="562"/>
    </row>
    <row r="157" spans="3:9" s="427" customFormat="1" hidden="1" outlineLevel="1" x14ac:dyDescent="0.25">
      <c r="C157" s="634">
        <f>'Plano|Gerencial'!C252</f>
        <v>0</v>
      </c>
      <c r="F157" s="428"/>
      <c r="G157" s="429"/>
      <c r="H157" s="429">
        <f>'Plano|Gerencial'!I252</f>
        <v>0</v>
      </c>
      <c r="I157" s="562"/>
    </row>
    <row r="158" spans="3:9" s="427" customFormat="1" hidden="1" outlineLevel="1" x14ac:dyDescent="0.25">
      <c r="C158" s="634">
        <f>'Plano|Gerencial'!C253</f>
        <v>0</v>
      </c>
      <c r="F158" s="428"/>
      <c r="G158" s="429"/>
      <c r="H158" s="429">
        <f>'Plano|Gerencial'!I253</f>
        <v>0</v>
      </c>
      <c r="I158" s="562"/>
    </row>
    <row r="159" spans="3:9" s="427" customFormat="1" hidden="1" outlineLevel="1" x14ac:dyDescent="0.25">
      <c r="C159" s="634">
        <f>'Plano|Gerencial'!C254</f>
        <v>0</v>
      </c>
      <c r="F159" s="428"/>
      <c r="G159" s="429"/>
      <c r="H159" s="429">
        <f>'Plano|Gerencial'!I254</f>
        <v>0</v>
      </c>
      <c r="I159" s="562"/>
    </row>
    <row r="160" spans="3:9" s="427" customFormat="1" hidden="1" outlineLevel="1" x14ac:dyDescent="0.25">
      <c r="C160" s="634">
        <f>'Plano|Gerencial'!C255</f>
        <v>0</v>
      </c>
      <c r="F160" s="428"/>
      <c r="G160" s="429"/>
      <c r="H160" s="429">
        <f>'Plano|Gerencial'!I255</f>
        <v>0</v>
      </c>
      <c r="I160" s="562"/>
    </row>
    <row r="161" spans="3:9" s="427" customFormat="1" hidden="1" outlineLevel="1" x14ac:dyDescent="0.25">
      <c r="C161" s="634">
        <f>'Plano|Gerencial'!C256</f>
        <v>0</v>
      </c>
      <c r="F161" s="428"/>
      <c r="G161" s="429"/>
      <c r="H161" s="429">
        <f>'Plano|Gerencial'!I256</f>
        <v>0</v>
      </c>
      <c r="I161" s="562"/>
    </row>
    <row r="162" spans="3:9" s="427" customFormat="1" hidden="1" outlineLevel="1" x14ac:dyDescent="0.25">
      <c r="C162" s="634">
        <f>'Plano|Gerencial'!C257</f>
        <v>0</v>
      </c>
      <c r="F162" s="428"/>
      <c r="G162" s="429"/>
      <c r="H162" s="429">
        <f>'Plano|Gerencial'!I257</f>
        <v>0</v>
      </c>
      <c r="I162" s="562"/>
    </row>
    <row r="163" spans="3:9" s="427" customFormat="1" hidden="1" outlineLevel="1" x14ac:dyDescent="0.25">
      <c r="C163" s="634"/>
      <c r="F163" s="428"/>
      <c r="G163" s="429"/>
      <c r="H163" s="429"/>
      <c r="I163" s="562"/>
    </row>
    <row r="164" spans="3:9" collapsed="1" x14ac:dyDescent="0.3">
      <c r="C164" s="424" t="s">
        <v>1126</v>
      </c>
      <c r="I164" s="636">
        <f>'Plano|Gerencial'!I259</f>
        <v>0</v>
      </c>
    </row>
    <row r="165" spans="3:9" hidden="1" outlineLevel="1" x14ac:dyDescent="0.3">
      <c r="C165" s="1022" t="str">
        <f>'Plano|Gerencial'!C260</f>
        <v>Computadores &amp; Equipamentos de Informática</v>
      </c>
      <c r="H165" s="563">
        <f>'Plano|Gerencial'!I260</f>
        <v>0</v>
      </c>
      <c r="I165" s="636"/>
    </row>
    <row r="166" spans="3:9" hidden="1" outlineLevel="1" x14ac:dyDescent="0.3">
      <c r="C166" s="1022" t="str">
        <f>'Plano|Gerencial'!C261</f>
        <v>Suprimentos de Informática</v>
      </c>
      <c r="H166" s="563">
        <f>'Plano|Gerencial'!I261</f>
        <v>0</v>
      </c>
      <c r="I166" s="636"/>
    </row>
    <row r="167" spans="3:9" hidden="1" outlineLevel="1" x14ac:dyDescent="0.3">
      <c r="C167" s="1022" t="str">
        <f>'Plano|Gerencial'!C262</f>
        <v>Solftwares Diversos</v>
      </c>
      <c r="H167" s="563">
        <f>'Plano|Gerencial'!I262</f>
        <v>0</v>
      </c>
      <c r="I167" s="636"/>
    </row>
    <row r="168" spans="3:9" hidden="1" outlineLevel="1" x14ac:dyDescent="0.3">
      <c r="C168" s="1022" t="str">
        <f>'Plano|Gerencial'!C263</f>
        <v>Móveis &amp; Utensílios</v>
      </c>
      <c r="H168" s="563">
        <f>'Plano|Gerencial'!I263</f>
        <v>0</v>
      </c>
      <c r="I168" s="636"/>
    </row>
    <row r="169" spans="3:9" hidden="1" outlineLevel="1" x14ac:dyDescent="0.3">
      <c r="C169" s="1022" t="str">
        <f>'Plano|Gerencial'!C264</f>
        <v>Equipamentos/Materiais Diversos</v>
      </c>
      <c r="H169" s="563">
        <f>'Plano|Gerencial'!I264</f>
        <v>0</v>
      </c>
      <c r="I169" s="636"/>
    </row>
    <row r="170" spans="3:9" hidden="1" outlineLevel="1" x14ac:dyDescent="0.3">
      <c r="C170" s="1022" t="str">
        <f>'Plano|Gerencial'!C265</f>
        <v>Construções (Ampliação)</v>
      </c>
      <c r="H170" s="563">
        <f>'Plano|Gerencial'!I265</f>
        <v>0</v>
      </c>
      <c r="I170" s="636"/>
    </row>
    <row r="171" spans="3:9" hidden="1" outlineLevel="1" x14ac:dyDescent="0.3">
      <c r="C171" s="1022" t="str">
        <f>'Plano|Gerencial'!C266</f>
        <v>Reformas do Imóvel (Estrutura)</v>
      </c>
      <c r="H171" s="563">
        <f>'Plano|Gerencial'!I266</f>
        <v>0</v>
      </c>
      <c r="I171" s="636"/>
    </row>
    <row r="172" spans="3:9" hidden="1" outlineLevel="1" x14ac:dyDescent="0.3">
      <c r="C172" s="1022" t="str">
        <f>'Plano|Gerencial'!C267</f>
        <v>Veiculos</v>
      </c>
      <c r="H172" s="563">
        <f>'Plano|Gerencial'!I267</f>
        <v>0</v>
      </c>
      <c r="I172" s="636"/>
    </row>
    <row r="173" spans="3:9" hidden="1" outlineLevel="1" x14ac:dyDescent="0.3">
      <c r="C173" s="1022" t="str">
        <f>'Plano|Gerencial'!C268</f>
        <v>Eletrônicos</v>
      </c>
      <c r="H173" s="563">
        <f>'Plano|Gerencial'!I268</f>
        <v>0</v>
      </c>
      <c r="I173" s="636"/>
    </row>
    <row r="174" spans="3:9" hidden="1" outlineLevel="1" x14ac:dyDescent="0.3">
      <c r="C174" s="1022" t="str">
        <f>'Plano|Gerencial'!C269</f>
        <v>Enxoval cozinha</v>
      </c>
      <c r="H174" s="563">
        <f>'Plano|Gerencial'!I269</f>
        <v>0</v>
      </c>
      <c r="I174" s="636"/>
    </row>
    <row r="175" spans="3:9" hidden="1" outlineLevel="1" x14ac:dyDescent="0.3">
      <c r="C175" s="1022" t="str">
        <f>'Plano|Gerencial'!C270</f>
        <v>Enxoval escritório</v>
      </c>
      <c r="H175" s="563">
        <f>'Plano|Gerencial'!I270</f>
        <v>0</v>
      </c>
      <c r="I175" s="636"/>
    </row>
    <row r="176" spans="3:9" hidden="1" outlineLevel="1" x14ac:dyDescent="0.3">
      <c r="C176" s="1022" t="str">
        <f>'Plano|Gerencial'!C271</f>
        <v>Instalações (Eletricas/Hidráulas/outras)</v>
      </c>
      <c r="H176" s="563">
        <f>'Plano|Gerencial'!I271</f>
        <v>0</v>
      </c>
      <c r="I176" s="636"/>
    </row>
    <row r="177" spans="2:9" hidden="1" outlineLevel="1" x14ac:dyDescent="0.3">
      <c r="C177" s="1022" t="str">
        <f>'Plano|Gerencial'!C272</f>
        <v>Imobilizados Diversos</v>
      </c>
      <c r="H177" s="563">
        <f>'Plano|Gerencial'!I272</f>
        <v>0</v>
      </c>
      <c r="I177" s="636"/>
    </row>
    <row r="178" spans="2:9" collapsed="1" x14ac:dyDescent="0.3">
      <c r="C178" s="1022"/>
      <c r="H178" s="563"/>
      <c r="I178" s="636"/>
    </row>
    <row r="179" spans="2:9" ht="9" customHeight="1" x14ac:dyDescent="0.3"/>
    <row r="180" spans="2:9" ht="15.6" x14ac:dyDescent="0.3">
      <c r="B180" s="416">
        <v>4</v>
      </c>
      <c r="C180" s="417" t="s">
        <v>749</v>
      </c>
      <c r="D180" s="416"/>
      <c r="E180" s="416"/>
      <c r="F180" s="418"/>
      <c r="G180" s="419"/>
      <c r="H180" s="419"/>
      <c r="I180" s="628">
        <f>I181</f>
        <v>0</v>
      </c>
    </row>
    <row r="181" spans="2:9" ht="15.6" x14ac:dyDescent="0.3">
      <c r="C181" s="633" t="s">
        <v>750</v>
      </c>
      <c r="I181" s="630">
        <f>SUM('Relatório Gerencial|2017 (C)'!H182:H203)</f>
        <v>0</v>
      </c>
    </row>
    <row r="182" spans="2:9" outlineLevel="2" x14ac:dyDescent="0.3">
      <c r="C182" s="492" t="str">
        <f>'Plano|Gerencial'!C280</f>
        <v>Reuniçoes</v>
      </c>
      <c r="H182" s="383">
        <f>'Plano|Gerencial'!I280</f>
        <v>0</v>
      </c>
    </row>
    <row r="183" spans="2:9" outlineLevel="2" x14ac:dyDescent="0.3">
      <c r="C183" s="492" t="str">
        <f>'Plano|Gerencial'!C281</f>
        <v>Captação de recursos</v>
      </c>
      <c r="H183" s="383">
        <f>'Plano|Gerencial'!I281</f>
        <v>0</v>
      </c>
    </row>
    <row r="184" spans="2:9" outlineLevel="2" x14ac:dyDescent="0.3">
      <c r="C184" s="492" t="str">
        <f>'Plano|Gerencial'!C282</f>
        <v>Cursos/Seminários (equipe)</v>
      </c>
      <c r="H184" s="383">
        <f>'Plano|Gerencial'!I282</f>
        <v>0</v>
      </c>
    </row>
    <row r="185" spans="2:9" outlineLevel="2" x14ac:dyDescent="0.3">
      <c r="C185" s="492" t="str">
        <f>'Plano|Gerencial'!C283</f>
        <v>Viagens</v>
      </c>
      <c r="H185" s="383">
        <f>'Plano|Gerencial'!I283</f>
        <v>0</v>
      </c>
    </row>
    <row r="186" spans="2:9" outlineLevel="2" x14ac:dyDescent="0.3">
      <c r="C186" s="492" t="str">
        <f>'Plano|Gerencial'!C284</f>
        <v>Relatórios</v>
      </c>
      <c r="H186" s="383">
        <f>'Plano|Gerencial'!I284</f>
        <v>0</v>
      </c>
    </row>
    <row r="187" spans="2:9" outlineLevel="2" x14ac:dyDescent="0.3">
      <c r="C187" s="492" t="str">
        <f>'Plano|Gerencial'!C285</f>
        <v>Comunicação</v>
      </c>
      <c r="H187" s="383">
        <f>'Plano|Gerencial'!I285</f>
        <v>0</v>
      </c>
    </row>
    <row r="188" spans="2:9" outlineLevel="2" x14ac:dyDescent="0.3">
      <c r="C188" s="492" t="str">
        <f>'Plano|Gerencial'!C286</f>
        <v>Logistica</v>
      </c>
      <c r="H188" s="383">
        <f>'Plano|Gerencial'!I286</f>
        <v>0</v>
      </c>
    </row>
    <row r="189" spans="2:9" outlineLevel="2" x14ac:dyDescent="0.3">
      <c r="C189" s="492">
        <f>'Plano|Gerencial'!C287</f>
        <v>0</v>
      </c>
      <c r="H189" s="383">
        <f>'Plano|Gerencial'!I287</f>
        <v>0</v>
      </c>
    </row>
    <row r="190" spans="2:9" outlineLevel="2" x14ac:dyDescent="0.3">
      <c r="C190" s="492">
        <f>'Plano|Gerencial'!C288</f>
        <v>0</v>
      </c>
      <c r="H190" s="383">
        <f>'Plano|Gerencial'!I288</f>
        <v>0</v>
      </c>
    </row>
    <row r="191" spans="2:9" outlineLevel="2" x14ac:dyDescent="0.3">
      <c r="C191" s="492">
        <f>'Plano|Gerencial'!C289</f>
        <v>0</v>
      </c>
      <c r="H191" s="383">
        <f>'Plano|Gerencial'!I289</f>
        <v>0</v>
      </c>
    </row>
    <row r="192" spans="2:9" outlineLevel="2" x14ac:dyDescent="0.3">
      <c r="C192" s="492">
        <f>'Plano|Gerencial'!C290</f>
        <v>0</v>
      </c>
      <c r="H192" s="383">
        <f>'Plano|Gerencial'!I290</f>
        <v>0</v>
      </c>
    </row>
    <row r="193" spans="3:15" outlineLevel="2" x14ac:dyDescent="0.3">
      <c r="C193" s="492">
        <f>'Plano|Gerencial'!C291</f>
        <v>0</v>
      </c>
      <c r="H193" s="383">
        <f>'Plano|Gerencial'!I291</f>
        <v>0</v>
      </c>
    </row>
    <row r="194" spans="3:15" outlineLevel="2" x14ac:dyDescent="0.3">
      <c r="C194" s="492">
        <f>'Plano|Gerencial'!C292</f>
        <v>0</v>
      </c>
      <c r="H194" s="383">
        <f>'Plano|Gerencial'!I292</f>
        <v>0</v>
      </c>
    </row>
    <row r="195" spans="3:15" outlineLevel="2" x14ac:dyDescent="0.3">
      <c r="C195" s="492">
        <f>'Plano|Gerencial'!C293</f>
        <v>0</v>
      </c>
      <c r="H195" s="383">
        <f>'Plano|Gerencial'!I293</f>
        <v>0</v>
      </c>
    </row>
    <row r="196" spans="3:15" outlineLevel="2" x14ac:dyDescent="0.3">
      <c r="C196" s="637">
        <f>'Plano|Gerencial'!C294</f>
        <v>0</v>
      </c>
      <c r="H196" s="383">
        <f>'Plano|Gerencial'!I294</f>
        <v>0</v>
      </c>
    </row>
    <row r="197" spans="3:15" outlineLevel="2" x14ac:dyDescent="0.3">
      <c r="C197" s="637">
        <f>'Plano|Gerencial'!C295</f>
        <v>0</v>
      </c>
      <c r="H197" s="383">
        <f>'Plano|Gerencial'!I295</f>
        <v>0</v>
      </c>
    </row>
    <row r="198" spans="3:15" outlineLevel="2" x14ac:dyDescent="0.3">
      <c r="C198" s="637">
        <f>'Plano|Gerencial'!C296</f>
        <v>0</v>
      </c>
      <c r="H198" s="383">
        <f>'Plano|Gerencial'!I296</f>
        <v>0</v>
      </c>
    </row>
    <row r="199" spans="3:15" outlineLevel="2" x14ac:dyDescent="0.3">
      <c r="C199" s="637">
        <f>'Plano|Gerencial'!C297</f>
        <v>0</v>
      </c>
      <c r="H199" s="383">
        <f>'Plano|Gerencial'!I297</f>
        <v>0</v>
      </c>
    </row>
    <row r="200" spans="3:15" outlineLevel="2" x14ac:dyDescent="0.3">
      <c r="C200" s="637">
        <f>'Plano|Gerencial'!C298</f>
        <v>0</v>
      </c>
      <c r="H200" s="383">
        <f>'Plano|Gerencial'!I298</f>
        <v>0</v>
      </c>
    </row>
    <row r="201" spans="3:15" outlineLevel="2" x14ac:dyDescent="0.3">
      <c r="C201" s="637">
        <f>'Plano|Gerencial'!C299</f>
        <v>0</v>
      </c>
      <c r="H201" s="383">
        <f>'Plano|Gerencial'!I299</f>
        <v>0</v>
      </c>
    </row>
    <row r="202" spans="3:15" outlineLevel="2" x14ac:dyDescent="0.3">
      <c r="C202" s="635" t="s">
        <v>774</v>
      </c>
      <c r="H202" s="383">
        <f>'Plano|Gerencial'!I301</f>
        <v>0</v>
      </c>
      <c r="M202" s="379" t="s">
        <v>1066</v>
      </c>
      <c r="N202" s="401">
        <f>H202+I101+F94+F91+F74+F71+F64+F61+F54+F51</f>
        <v>0</v>
      </c>
    </row>
    <row r="203" spans="3:15" outlineLevel="2" x14ac:dyDescent="0.3">
      <c r="C203" s="635" t="s">
        <v>866</v>
      </c>
      <c r="H203" s="383">
        <f>'Plano|Gerencial'!I302</f>
        <v>0</v>
      </c>
    </row>
    <row r="204" spans="3:15" x14ac:dyDescent="0.3">
      <c r="C204" s="634"/>
    </row>
    <row r="205" spans="3:15" x14ac:dyDescent="0.3">
      <c r="C205" s="430"/>
      <c r="D205" s="430"/>
      <c r="E205" s="430"/>
      <c r="F205" s="431"/>
      <c r="G205" s="432"/>
      <c r="H205" s="432"/>
      <c r="I205" s="638"/>
    </row>
    <row r="206" spans="3:15" ht="15.6" x14ac:dyDescent="0.3">
      <c r="G206" s="402" t="s">
        <v>751</v>
      </c>
      <c r="H206" s="409"/>
      <c r="I206" s="626">
        <f>I46+I67+I99+I180</f>
        <v>0</v>
      </c>
    </row>
    <row r="207" spans="3:15" ht="15.6" x14ac:dyDescent="0.3">
      <c r="H207" s="780" t="s">
        <v>914</v>
      </c>
      <c r="I207" s="630">
        <f>Painel!G26+Painel!J26</f>
        <v>0</v>
      </c>
      <c r="K207" s="1414" t="s">
        <v>915</v>
      </c>
      <c r="L207" s="1414"/>
    </row>
    <row r="208" spans="3:15" ht="15.6" x14ac:dyDescent="0.3">
      <c r="H208" s="781"/>
      <c r="I208" s="630"/>
      <c r="K208" s="1415">
        <f>I206-I207</f>
        <v>0</v>
      </c>
      <c r="L208" s="1415"/>
      <c r="O208" s="513"/>
    </row>
    <row r="209" spans="3:15" ht="18" x14ac:dyDescent="0.35">
      <c r="C209" s="1416" t="s">
        <v>752</v>
      </c>
      <c r="D209" s="1416"/>
      <c r="E209" s="1416"/>
      <c r="F209" s="1416"/>
      <c r="G209" s="1416"/>
      <c r="H209" s="1023" t="s">
        <v>1122</v>
      </c>
      <c r="O209" s="401"/>
    </row>
    <row r="210" spans="3:15" ht="7.5" customHeight="1" x14ac:dyDescent="0.3">
      <c r="H210" s="1024"/>
    </row>
    <row r="211" spans="3:15" ht="18" x14ac:dyDescent="0.3">
      <c r="C211" s="433" t="s">
        <v>753</v>
      </c>
      <c r="D211" s="379" t="s">
        <v>623</v>
      </c>
      <c r="G211" s="401">
        <f>I14</f>
        <v>0</v>
      </c>
      <c r="H211" s="1025" t="e">
        <f>H217+H218</f>
        <v>#DIV/0!</v>
      </c>
      <c r="K211" s="633" t="s">
        <v>940</v>
      </c>
    </row>
    <row r="212" spans="3:15" ht="15.6" x14ac:dyDescent="0.3">
      <c r="C212" s="433" t="s">
        <v>753</v>
      </c>
      <c r="D212" s="379" t="s">
        <v>628</v>
      </c>
      <c r="G212" s="401">
        <f>I30</f>
        <v>0</v>
      </c>
      <c r="K212" s="796" t="s">
        <v>753</v>
      </c>
      <c r="L212" s="797" t="s">
        <v>938</v>
      </c>
      <c r="M212" s="797"/>
      <c r="N212" s="798">
        <f>Painel!G26-Painel!Q18</f>
        <v>0</v>
      </c>
      <c r="O212" s="648" t="e">
        <f>N212/N216</f>
        <v>#DIV/0!</v>
      </c>
    </row>
    <row r="213" spans="3:15" ht="15.6" x14ac:dyDescent="0.3">
      <c r="C213" s="433"/>
      <c r="D213" s="434" t="s">
        <v>679</v>
      </c>
      <c r="E213" s="434"/>
      <c r="F213" s="435"/>
      <c r="G213" s="436">
        <f>SUM(G211:G212)</f>
        <v>0</v>
      </c>
      <c r="K213" s="796"/>
      <c r="L213" s="797"/>
      <c r="M213" s="798"/>
      <c r="N213" s="797"/>
      <c r="O213" s="648"/>
    </row>
    <row r="214" spans="3:15" ht="15.6" x14ac:dyDescent="0.3">
      <c r="C214" s="433"/>
      <c r="K214" s="796" t="s">
        <v>753</v>
      </c>
      <c r="L214" s="797" t="s">
        <v>939</v>
      </c>
      <c r="M214" s="797"/>
      <c r="N214" s="798">
        <f>Painel!O18</f>
        <v>0</v>
      </c>
      <c r="O214" s="648" t="e">
        <f>N214/N216</f>
        <v>#DIV/0!</v>
      </c>
    </row>
    <row r="215" spans="3:15" ht="15.6" x14ac:dyDescent="0.3">
      <c r="C215" s="433" t="s">
        <v>754</v>
      </c>
      <c r="D215" s="379" t="s">
        <v>755</v>
      </c>
      <c r="G215" s="401">
        <f>I46</f>
        <v>0</v>
      </c>
      <c r="H215" s="437" t="e">
        <f>G215/$G$219</f>
        <v>#DIV/0!</v>
      </c>
      <c r="K215" s="797"/>
      <c r="L215" s="795"/>
      <c r="M215" s="795"/>
      <c r="N215" s="795"/>
    </row>
    <row r="216" spans="3:15" ht="15.6" x14ac:dyDescent="0.3">
      <c r="C216" s="433" t="s">
        <v>754</v>
      </c>
      <c r="D216" s="379" t="s">
        <v>756</v>
      </c>
      <c r="G216" s="401">
        <f>I67</f>
        <v>0</v>
      </c>
      <c r="H216" s="437" t="e">
        <f>G216/$G$219</f>
        <v>#DIV/0!</v>
      </c>
      <c r="L216" s="797" t="s">
        <v>703</v>
      </c>
      <c r="M216" s="797"/>
      <c r="N216" s="798">
        <f>N212+N214</f>
        <v>0</v>
      </c>
    </row>
    <row r="217" spans="3:15" x14ac:dyDescent="0.3">
      <c r="C217" s="433" t="s">
        <v>754</v>
      </c>
      <c r="D217" s="405" t="s">
        <v>757</v>
      </c>
      <c r="E217" s="405"/>
      <c r="F217" s="406"/>
      <c r="G217" s="407">
        <f>I99</f>
        <v>0</v>
      </c>
      <c r="H217" s="997" t="e">
        <f>G217/$G$219</f>
        <v>#DIV/0!</v>
      </c>
    </row>
    <row r="218" spans="3:15" x14ac:dyDescent="0.3">
      <c r="C218" s="433" t="s">
        <v>754</v>
      </c>
      <c r="D218" s="405" t="s">
        <v>2</v>
      </c>
      <c r="E218" s="405"/>
      <c r="F218" s="406"/>
      <c r="G218" s="407">
        <f>I180</f>
        <v>0</v>
      </c>
      <c r="H218" s="997" t="e">
        <f>G218/$G$219</f>
        <v>#DIV/0!</v>
      </c>
      <c r="I218" s="799" t="s">
        <v>914</v>
      </c>
    </row>
    <row r="219" spans="3:15" ht="18" x14ac:dyDescent="0.35">
      <c r="C219" s="433"/>
      <c r="D219" s="434" t="s">
        <v>680</v>
      </c>
      <c r="E219" s="434"/>
      <c r="F219" s="435"/>
      <c r="G219" s="436">
        <f>SUM(G215:G218)</f>
        <v>0</v>
      </c>
      <c r="H219" s="438">
        <v>1</v>
      </c>
      <c r="I219" s="629">
        <f>Painel!G26+Painel!O18-Painel!Q18</f>
        <v>0</v>
      </c>
      <c r="K219" s="1416" t="s">
        <v>941</v>
      </c>
      <c r="L219" s="1416"/>
      <c r="M219" s="1416"/>
    </row>
    <row r="220" spans="3:15" ht="7.5" customHeight="1" x14ac:dyDescent="0.3">
      <c r="C220" s="433"/>
    </row>
    <row r="221" spans="3:15" ht="15.6" x14ac:dyDescent="0.3">
      <c r="C221" s="433"/>
      <c r="K221" s="800" t="str">
        <f>Painel!C12</f>
        <v>Orçamento Aprovado (Ajustes posterior a Assembeia)</v>
      </c>
      <c r="L221" s="801"/>
      <c r="M221" s="801"/>
    </row>
    <row r="222" spans="3:15" ht="15.6" x14ac:dyDescent="0.3">
      <c r="C222" s="433"/>
      <c r="K222" s="802" t="e">
        <f>Painel!C13</f>
        <v>#REF!</v>
      </c>
      <c r="L222" s="801"/>
      <c r="M222" s="801"/>
    </row>
    <row r="223" spans="3:15" ht="15.6" x14ac:dyDescent="0.3">
      <c r="C223" s="433"/>
      <c r="D223" s="386"/>
      <c r="E223" s="386"/>
      <c r="F223" s="439"/>
      <c r="G223" s="440"/>
      <c r="K223" s="800" t="str">
        <f>Painel!C14</f>
        <v>Orçamento Realizado</v>
      </c>
      <c r="L223" s="801"/>
      <c r="M223" s="801"/>
    </row>
    <row r="224" spans="3:15" ht="15.6" x14ac:dyDescent="0.3">
      <c r="C224" s="433"/>
      <c r="D224" s="386"/>
      <c r="G224" s="1413">
        <v>1</v>
      </c>
      <c r="H224" s="780" t="s">
        <v>914</v>
      </c>
      <c r="K224" s="803">
        <f>Painel!C15</f>
        <v>0</v>
      </c>
      <c r="L224" s="801"/>
      <c r="M224" s="801"/>
    </row>
    <row r="225" spans="3:13" ht="15.6" x14ac:dyDescent="0.3">
      <c r="C225" s="433"/>
      <c r="D225" s="386"/>
      <c r="E225" s="386"/>
      <c r="F225" s="439"/>
      <c r="G225" s="1413"/>
      <c r="H225" s="798">
        <f>K208</f>
        <v>0</v>
      </c>
      <c r="K225" s="800" t="str">
        <f>Painel!C16</f>
        <v>Saldo Operativo</v>
      </c>
      <c r="L225" s="801"/>
      <c r="M225" s="801"/>
    </row>
    <row r="226" spans="3:13" ht="15.6" x14ac:dyDescent="0.3">
      <c r="K226" s="802" t="e">
        <f>Painel!C17</f>
        <v>#REF!</v>
      </c>
      <c r="L226" s="801"/>
      <c r="M226" s="801"/>
    </row>
    <row r="227" spans="3:13" ht="15.6" x14ac:dyDescent="0.3">
      <c r="G227" s="1413">
        <v>2</v>
      </c>
      <c r="H227" s="1026" t="s">
        <v>914</v>
      </c>
      <c r="K227" s="801"/>
      <c r="L227" s="801"/>
      <c r="M227" s="801"/>
    </row>
    <row r="228" spans="3:13" ht="15.6" x14ac:dyDescent="0.3">
      <c r="G228" s="1413"/>
      <c r="H228" s="798">
        <f>I206-Painel!G28</f>
        <v>0</v>
      </c>
    </row>
  </sheetData>
  <mergeCells count="12">
    <mergeCell ref="G102:G110"/>
    <mergeCell ref="C6:E8"/>
    <mergeCell ref="C9:I9"/>
    <mergeCell ref="C11:I11"/>
    <mergeCell ref="B44:I44"/>
    <mergeCell ref="B97:I97"/>
    <mergeCell ref="G224:G225"/>
    <mergeCell ref="G227:G228"/>
    <mergeCell ref="K207:L207"/>
    <mergeCell ref="K208:L208"/>
    <mergeCell ref="K219:M219"/>
    <mergeCell ref="C209:G209"/>
  </mergeCells>
  <dataValidations count="1">
    <dataValidation allowBlank="1" showInputMessage="1" showErrorMessage="1" promptTitle="Funbio" prompt="Rateio referente a parte INDIRETA das despesas do Funbio" sqref="C113" xr:uid="{00000000-0002-0000-0B00-000000000000}"/>
  </dataValidations>
  <pageMargins left="0.51181102362204722" right="0.51181102362204722" top="0.39370078740157483" bottom="0.39370078740157483" header="0.31496062992125984" footer="0.31496062992125984"/>
  <pageSetup paperSize="9" scale="80" orientation="portrait" horizontalDpi="4294967293" verticalDpi="4294967293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>
    <tabColor rgb="FF00B050"/>
  </sheetPr>
  <dimension ref="B1:P284"/>
  <sheetViews>
    <sheetView topLeftCell="A51" workbookViewId="0">
      <selection activeCell="O207" sqref="O207"/>
    </sheetView>
  </sheetViews>
  <sheetFormatPr defaultColWidth="8.88671875" defaultRowHeight="14.4" outlineLevelRow="2" outlineLevelCol="1" x14ac:dyDescent="0.3"/>
  <cols>
    <col min="1" max="1" width="3.33203125" style="379" customWidth="1"/>
    <col min="2" max="2" width="3.109375" style="379" customWidth="1"/>
    <col min="3" max="3" width="8.88671875" style="379"/>
    <col min="4" max="4" width="17.33203125" style="379" customWidth="1"/>
    <col min="5" max="5" width="13" style="379" customWidth="1"/>
    <col min="6" max="6" width="8.88671875" style="400"/>
    <col min="7" max="7" width="15.33203125" style="401" customWidth="1"/>
    <col min="8" max="8" width="16.44140625" style="401" customWidth="1"/>
    <col min="9" max="9" width="19.6640625" style="562" hidden="1" customWidth="1" outlineLevel="1"/>
    <col min="10" max="10" width="2.88671875" style="379" customWidth="1" collapsed="1"/>
    <col min="11" max="11" width="19.44140625" style="562" customWidth="1"/>
    <col min="12" max="12" width="3.44140625" style="562" customWidth="1"/>
    <col min="13" max="13" width="12.109375" style="560" hidden="1" customWidth="1" outlineLevel="1"/>
    <col min="14" max="14" width="17.88671875" style="379" customWidth="1" collapsed="1"/>
    <col min="15" max="15" width="18" style="379" customWidth="1"/>
    <col min="16" max="16" width="10.44140625" style="379" bestFit="1" customWidth="1"/>
    <col min="17" max="16384" width="8.88671875" style="379"/>
  </cols>
  <sheetData>
    <row r="1" spans="2:13" ht="14.25" customHeight="1" x14ac:dyDescent="0.3"/>
    <row r="4" spans="2:13" x14ac:dyDescent="0.3">
      <c r="G4" s="625"/>
    </row>
    <row r="6" spans="2:13" ht="18.75" customHeight="1" x14ac:dyDescent="0.3">
      <c r="C6" s="1418" t="s">
        <v>1136</v>
      </c>
      <c r="D6" s="1419"/>
      <c r="E6" s="1420"/>
    </row>
    <row r="7" spans="2:13" ht="15" customHeight="1" x14ac:dyDescent="0.3">
      <c r="C7" s="1421"/>
      <c r="D7" s="1422"/>
      <c r="E7" s="1423"/>
      <c r="G7" s="1432" t="s">
        <v>959</v>
      </c>
      <c r="H7" s="1432"/>
      <c r="I7" s="1432"/>
      <c r="K7" s="626" t="e">
        <f>K205</f>
        <v>#REF!</v>
      </c>
      <c r="L7" s="630"/>
    </row>
    <row r="8" spans="2:13" ht="15" customHeight="1" x14ac:dyDescent="0.3">
      <c r="C8" s="1424"/>
      <c r="D8" s="1425"/>
      <c r="E8" s="1426"/>
    </row>
    <row r="9" spans="2:13" ht="18" x14ac:dyDescent="0.35">
      <c r="C9" s="1427" t="s">
        <v>737</v>
      </c>
      <c r="D9" s="1427"/>
      <c r="E9" s="1427"/>
      <c r="F9" s="1427"/>
      <c r="G9" s="1427"/>
      <c r="H9" s="1427"/>
      <c r="I9" s="1427"/>
      <c r="K9" s="379"/>
      <c r="L9" s="379"/>
    </row>
    <row r="10" spans="2:13" ht="7.5" customHeight="1" x14ac:dyDescent="0.3"/>
    <row r="11" spans="2:13" x14ac:dyDescent="0.3">
      <c r="C11" s="1428" t="s">
        <v>738</v>
      </c>
      <c r="D11" s="1429"/>
      <c r="E11" s="1429"/>
      <c r="F11" s="1429"/>
      <c r="G11" s="1429"/>
      <c r="H11" s="1429"/>
      <c r="I11" s="1430"/>
      <c r="K11" s="379"/>
      <c r="L11" s="379"/>
    </row>
    <row r="12" spans="2:13" x14ac:dyDescent="0.3">
      <c r="C12" s="386"/>
    </row>
    <row r="13" spans="2:13" ht="15" thickBot="1" x14ac:dyDescent="0.35">
      <c r="C13" s="386"/>
      <c r="I13" s="839" t="s">
        <v>953</v>
      </c>
      <c r="J13" s="386"/>
      <c r="K13" s="839" t="s">
        <v>968</v>
      </c>
      <c r="L13" s="629"/>
      <c r="M13" s="560" t="s">
        <v>954</v>
      </c>
    </row>
    <row r="14" spans="2:13" ht="15" thickTop="1" x14ac:dyDescent="0.3">
      <c r="C14" s="386"/>
      <c r="K14" s="840" t="s">
        <v>969</v>
      </c>
    </row>
    <row r="15" spans="2:13" ht="15.6" x14ac:dyDescent="0.3">
      <c r="B15" s="403" t="s">
        <v>648</v>
      </c>
      <c r="C15" s="404" t="s">
        <v>12</v>
      </c>
      <c r="D15" s="405"/>
      <c r="E15" s="405"/>
      <c r="F15" s="406"/>
      <c r="G15" s="407"/>
      <c r="H15" s="407"/>
      <c r="I15" s="627">
        <f>I42</f>
        <v>289137.04000000004</v>
      </c>
      <c r="K15" s="627" t="e">
        <f>K42</f>
        <v>#REF!</v>
      </c>
      <c r="L15" s="630"/>
      <c r="M15" s="834" t="e">
        <f>I15/K15</f>
        <v>#REF!</v>
      </c>
    </row>
    <row r="16" spans="2:13" x14ac:dyDescent="0.3">
      <c r="C16" s="386" t="s">
        <v>739</v>
      </c>
      <c r="I16" s="629">
        <f>SUM(I17:I31)</f>
        <v>0</v>
      </c>
      <c r="K16" s="629" t="e">
        <f>SUM(K17:K31)</f>
        <v>#REF!</v>
      </c>
      <c r="L16" s="629"/>
    </row>
    <row r="17" spans="3:12" hidden="1" outlineLevel="1" x14ac:dyDescent="0.3">
      <c r="C17" s="408" t="str">
        <f>Relatório!C24</f>
        <v>Instituto x</v>
      </c>
      <c r="I17" s="562">
        <f>Relatório!K24</f>
        <v>0</v>
      </c>
      <c r="K17" s="562" t="e">
        <f>#REF!</f>
        <v>#REF!</v>
      </c>
    </row>
    <row r="18" spans="3:12" hidden="1" outlineLevel="1" x14ac:dyDescent="0.3">
      <c r="C18" s="408" t="str">
        <f>Relatório!C25</f>
        <v>Instituto x</v>
      </c>
      <c r="I18" s="562">
        <f>Relatório!K25</f>
        <v>0</v>
      </c>
      <c r="K18" s="562" t="e">
        <f>#REF!</f>
        <v>#REF!</v>
      </c>
    </row>
    <row r="19" spans="3:12" hidden="1" outlineLevel="1" x14ac:dyDescent="0.3">
      <c r="C19" s="408" t="str">
        <f>Relatório!C26</f>
        <v>Instituto x</v>
      </c>
      <c r="I19" s="562">
        <f>Relatório!K26</f>
        <v>0</v>
      </c>
      <c r="K19" s="562">
        <v>0</v>
      </c>
    </row>
    <row r="20" spans="3:12" hidden="1" outlineLevel="1" x14ac:dyDescent="0.3">
      <c r="C20" s="408" t="str">
        <f>Relatório!C27</f>
        <v>Instituto x</v>
      </c>
      <c r="I20" s="562">
        <f>Relatório!K27</f>
        <v>0</v>
      </c>
      <c r="K20" s="562">
        <v>0</v>
      </c>
    </row>
    <row r="21" spans="3:12" hidden="1" outlineLevel="1" x14ac:dyDescent="0.3">
      <c r="C21" s="408" t="str">
        <f>Relatório!C28</f>
        <v>Instituto x</v>
      </c>
      <c r="I21" s="562">
        <f>Relatório!K28</f>
        <v>0</v>
      </c>
      <c r="K21" s="562" t="e">
        <f>#REF!</f>
        <v>#REF!</v>
      </c>
    </row>
    <row r="22" spans="3:12" hidden="1" outlineLevel="1" x14ac:dyDescent="0.3">
      <c r="C22" s="408" t="str">
        <f>Relatório!C29</f>
        <v>Instituto x</v>
      </c>
      <c r="I22" s="562">
        <f>Relatório!K29</f>
        <v>0</v>
      </c>
      <c r="K22" s="562" t="e">
        <f>#REF!</f>
        <v>#REF!</v>
      </c>
    </row>
    <row r="23" spans="3:12" hidden="1" outlineLevel="1" x14ac:dyDescent="0.3">
      <c r="C23" s="408" t="str">
        <f>Relatório!C30</f>
        <v>Instituto x</v>
      </c>
      <c r="I23" s="562">
        <f>Relatório!K30</f>
        <v>0</v>
      </c>
      <c r="K23" s="562" t="e">
        <f>#REF!</f>
        <v>#REF!</v>
      </c>
    </row>
    <row r="24" spans="3:12" hidden="1" outlineLevel="1" x14ac:dyDescent="0.3">
      <c r="C24" s="408" t="str">
        <f>Relatório!C31</f>
        <v>Instituto x</v>
      </c>
      <c r="I24" s="562">
        <f>Relatório!K31</f>
        <v>0</v>
      </c>
      <c r="K24" s="562" t="e">
        <f>#REF!</f>
        <v>#REF!</v>
      </c>
    </row>
    <row r="25" spans="3:12" hidden="1" outlineLevel="1" x14ac:dyDescent="0.3">
      <c r="C25" s="408" t="str">
        <f>Relatório!C32</f>
        <v>Outras Parcerias</v>
      </c>
      <c r="I25" s="562">
        <f>Relatório!K32</f>
        <v>0</v>
      </c>
      <c r="K25" s="562">
        <v>0</v>
      </c>
    </row>
    <row r="26" spans="3:12" hidden="1" outlineLevel="1" x14ac:dyDescent="0.3">
      <c r="C26" s="408" t="str">
        <f>Relatório!C33</f>
        <v>Outras Parcerias</v>
      </c>
      <c r="I26" s="562">
        <f>Relatório!K33</f>
        <v>0</v>
      </c>
      <c r="K26" s="562" t="e">
        <f>#REF!</f>
        <v>#REF!</v>
      </c>
    </row>
    <row r="27" spans="3:12" hidden="1" outlineLevel="1" x14ac:dyDescent="0.3">
      <c r="C27" s="408" t="str">
        <f>Relatório!C34</f>
        <v>Outras Parcerias</v>
      </c>
      <c r="I27" s="562">
        <f>Relatório!K34</f>
        <v>0</v>
      </c>
      <c r="K27" s="562">
        <f>Relatório!N34</f>
        <v>0</v>
      </c>
    </row>
    <row r="28" spans="3:12" hidden="1" outlineLevel="1" x14ac:dyDescent="0.3">
      <c r="C28" s="408" t="str">
        <f>Relatório!C35</f>
        <v>Outras Parcerias</v>
      </c>
      <c r="I28" s="562">
        <f>Relatório!K35</f>
        <v>0</v>
      </c>
      <c r="K28" s="562">
        <f>Relatório!N35</f>
        <v>0</v>
      </c>
    </row>
    <row r="29" spans="3:12" hidden="1" outlineLevel="1" x14ac:dyDescent="0.3">
      <c r="C29" s="408" t="str">
        <f>Relatório!C36</f>
        <v>Outras Parcerias</v>
      </c>
      <c r="I29" s="562">
        <f>Relatório!K36</f>
        <v>0</v>
      </c>
      <c r="K29" s="562">
        <f>Relatório!N36</f>
        <v>0</v>
      </c>
    </row>
    <row r="30" spans="3:12" hidden="1" outlineLevel="1" x14ac:dyDescent="0.3">
      <c r="C30" s="408" t="str">
        <f>Relatório!C37</f>
        <v>Outras Parcerias</v>
      </c>
      <c r="I30" s="562">
        <f>Relatório!K37</f>
        <v>0</v>
      </c>
      <c r="K30" s="562">
        <f>Relatório!N37</f>
        <v>0</v>
      </c>
    </row>
    <row r="31" spans="3:12" hidden="1" outlineLevel="1" x14ac:dyDescent="0.3">
      <c r="C31" s="408">
        <f>Relatório!C38</f>
        <v>0</v>
      </c>
      <c r="I31" s="562">
        <f>Relatório!K38</f>
        <v>0</v>
      </c>
      <c r="K31" s="562">
        <f>Relatório!N38</f>
        <v>0</v>
      </c>
    </row>
    <row r="32" spans="3:12" collapsed="1" x14ac:dyDescent="0.3">
      <c r="C32" s="386" t="s">
        <v>740</v>
      </c>
      <c r="I32" s="629">
        <f>SUM(I33:I40)</f>
        <v>289137.04000000004</v>
      </c>
      <c r="K32" s="629" t="e">
        <f>SUM(K33:K40)</f>
        <v>#REF!</v>
      </c>
      <c r="L32" s="629"/>
    </row>
    <row r="33" spans="2:13" hidden="1" outlineLevel="1" x14ac:dyDescent="0.3">
      <c r="C33" s="408" t="str">
        <f>Relatório!C40</f>
        <v>Saldo Caixa</v>
      </c>
      <c r="I33" s="562">
        <f>Relatório!K40</f>
        <v>0</v>
      </c>
      <c r="K33" s="562">
        <f>Relatório!N40</f>
        <v>0</v>
      </c>
    </row>
    <row r="34" spans="2:13" hidden="1" outlineLevel="1" x14ac:dyDescent="0.3">
      <c r="C34" s="408" t="s">
        <v>965</v>
      </c>
      <c r="I34" s="562">
        <f>273435.2+15701.84</f>
        <v>289137.04000000004</v>
      </c>
      <c r="K34" s="562" t="e">
        <f>#REF!</f>
        <v>#REF!</v>
      </c>
    </row>
    <row r="35" spans="2:13" hidden="1" outlineLevel="1" x14ac:dyDescent="0.3">
      <c r="C35" s="408" t="str">
        <f>Relatório!C43</f>
        <v>Rendimentos de Aplicações Financeiras</v>
      </c>
      <c r="I35" s="562">
        <f>Relatório!K43</f>
        <v>0</v>
      </c>
      <c r="K35" s="562">
        <f>Relatório!N43</f>
        <v>0</v>
      </c>
    </row>
    <row r="36" spans="2:13" hidden="1" outlineLevel="1" x14ac:dyDescent="0.3">
      <c r="C36" s="408" t="str">
        <f>Relatório!C44</f>
        <v>Multas recebidas</v>
      </c>
      <c r="I36" s="562">
        <f>Relatório!K44</f>
        <v>0</v>
      </c>
      <c r="K36" s="562" t="e">
        <f>#REF!</f>
        <v>#REF!</v>
      </c>
    </row>
    <row r="37" spans="2:13" hidden="1" outlineLevel="1" x14ac:dyDescent="0.3">
      <c r="C37" s="408" t="str">
        <f>Relatório!C45</f>
        <v>Juros recebdos</v>
      </c>
      <c r="I37" s="562">
        <f>Relatório!K45</f>
        <v>0</v>
      </c>
      <c r="K37" s="562">
        <f>Relatório!N45</f>
        <v>0</v>
      </c>
    </row>
    <row r="38" spans="2:13" hidden="1" outlineLevel="1" x14ac:dyDescent="0.3">
      <c r="C38" s="408" t="str">
        <f>Relatório!C46</f>
        <v>Inscrições cursos</v>
      </c>
      <c r="I38" s="562">
        <f>Relatório!K46</f>
        <v>0</v>
      </c>
      <c r="K38" s="562">
        <f>Relatório!N46</f>
        <v>0</v>
      </c>
    </row>
    <row r="39" spans="2:13" hidden="1" outlineLevel="1" x14ac:dyDescent="0.3">
      <c r="C39" s="408" t="str">
        <f>Relatório!C47</f>
        <v>Outras entradas (Reembolsos/Outros)</v>
      </c>
      <c r="I39" s="562">
        <f>Relatório!K47</f>
        <v>0</v>
      </c>
      <c r="K39" s="562">
        <f>Relatório!N47</f>
        <v>0</v>
      </c>
    </row>
    <row r="40" spans="2:13" hidden="1" outlineLevel="1" x14ac:dyDescent="0.3">
      <c r="C40" s="408">
        <f>Relatório!C48</f>
        <v>0</v>
      </c>
      <c r="I40" s="562">
        <f>Relatório!K48</f>
        <v>0</v>
      </c>
      <c r="K40" s="562">
        <f>Relatório!N48</f>
        <v>0</v>
      </c>
    </row>
    <row r="41" spans="2:13" hidden="1" outlineLevel="1" x14ac:dyDescent="0.3">
      <c r="C41" s="835" t="s">
        <v>966</v>
      </c>
    </row>
    <row r="42" spans="2:13" ht="15.6" collapsed="1" x14ac:dyDescent="0.3">
      <c r="G42" s="402" t="s">
        <v>741</v>
      </c>
      <c r="H42" s="409"/>
      <c r="I42" s="626">
        <f>I32+I16</f>
        <v>289137.04000000004</v>
      </c>
      <c r="K42" s="626" t="e">
        <f>K32+K16</f>
        <v>#REF!</v>
      </c>
      <c r="L42" s="630"/>
    </row>
    <row r="43" spans="2:13" ht="15.6" x14ac:dyDescent="0.3">
      <c r="G43" s="410"/>
      <c r="H43" s="411"/>
      <c r="I43" s="630"/>
      <c r="K43" s="630"/>
      <c r="L43" s="630"/>
    </row>
    <row r="44" spans="2:13" ht="15.6" x14ac:dyDescent="0.3">
      <c r="B44" s="403" t="s">
        <v>649</v>
      </c>
      <c r="C44" s="412" t="s">
        <v>742</v>
      </c>
      <c r="D44" s="405"/>
      <c r="E44" s="405"/>
      <c r="F44" s="406"/>
      <c r="G44" s="407"/>
      <c r="H44" s="407"/>
      <c r="I44" s="631"/>
      <c r="K44" s="631"/>
    </row>
    <row r="45" spans="2:13" ht="6" customHeight="1" x14ac:dyDescent="0.3">
      <c r="B45" s="413"/>
      <c r="C45" s="414"/>
    </row>
    <row r="46" spans="2:13" ht="15.6" x14ac:dyDescent="0.3">
      <c r="B46" s="1431" t="s">
        <v>685</v>
      </c>
      <c r="C46" s="1431"/>
      <c r="D46" s="1431"/>
      <c r="E46" s="1431"/>
      <c r="F46" s="1431"/>
      <c r="G46" s="1431"/>
      <c r="H46" s="1431"/>
      <c r="I46" s="1431"/>
      <c r="K46" s="379"/>
      <c r="L46" s="379"/>
    </row>
    <row r="47" spans="2:13" ht="6.75" customHeight="1" x14ac:dyDescent="0.3">
      <c r="B47" s="415"/>
      <c r="C47" s="415"/>
      <c r="D47" s="415"/>
      <c r="E47" s="415"/>
      <c r="F47" s="415"/>
      <c r="G47" s="415"/>
      <c r="H47" s="415"/>
      <c r="I47" s="415"/>
      <c r="K47" s="415"/>
      <c r="L47" s="415"/>
    </row>
    <row r="48" spans="2:13" ht="15.6" x14ac:dyDescent="0.3">
      <c r="B48" s="416">
        <v>1</v>
      </c>
      <c r="C48" s="417" t="s">
        <v>743</v>
      </c>
      <c r="D48" s="416"/>
      <c r="E48" s="416"/>
      <c r="F48" s="418"/>
      <c r="G48" s="419"/>
      <c r="H48" s="419"/>
      <c r="I48" s="628">
        <f>I49+I59</f>
        <v>0</v>
      </c>
      <c r="K48" s="628" t="e">
        <f>K49+K59</f>
        <v>#REF!</v>
      </c>
      <c r="L48" s="630"/>
      <c r="M48" s="834" t="e">
        <f>I48/K48</f>
        <v>#REF!</v>
      </c>
    </row>
    <row r="49" spans="2:12" ht="15.6" x14ac:dyDescent="0.3">
      <c r="B49" s="420" t="s">
        <v>13</v>
      </c>
      <c r="C49" s="421" t="s">
        <v>307</v>
      </c>
      <c r="D49" s="420"/>
      <c r="E49" s="420"/>
      <c r="F49" s="422"/>
      <c r="G49" s="423"/>
      <c r="H49" s="423"/>
      <c r="I49" s="632">
        <f>SUM(I50:I55)</f>
        <v>0</v>
      </c>
      <c r="K49" s="632" t="e">
        <f>K50+K51+K55</f>
        <v>#REF!</v>
      </c>
      <c r="L49" s="630"/>
    </row>
    <row r="50" spans="2:12" x14ac:dyDescent="0.3">
      <c r="C50" s="633" t="s">
        <v>1244</v>
      </c>
      <c r="I50" s="629">
        <f>Relatório!K101</f>
        <v>0</v>
      </c>
      <c r="K50" s="831" t="e">
        <f>#REF!*1000</f>
        <v>#REF!</v>
      </c>
      <c r="L50" s="831"/>
    </row>
    <row r="51" spans="2:12" x14ac:dyDescent="0.3">
      <c r="C51" s="633" t="s">
        <v>746</v>
      </c>
      <c r="I51" s="629">
        <f>SUM(F52:F54)</f>
        <v>0</v>
      </c>
      <c r="K51" s="629" t="e">
        <f>SUM(K52:K54)</f>
        <v>#REF!</v>
      </c>
      <c r="L51" s="629"/>
    </row>
    <row r="52" spans="2:12" hidden="1" outlineLevel="1" x14ac:dyDescent="0.3">
      <c r="C52" s="634" t="str">
        <f>'Plano|Gerencial'!C150</f>
        <v>IOF (Sobre operações de crédito)</v>
      </c>
      <c r="F52" s="400">
        <f>'Plano|Gerencial'!I150+'Plano|Gerencial'!I61</f>
        <v>0</v>
      </c>
      <c r="K52" s="400" t="e">
        <f>#REF!</f>
        <v>#REF!</v>
      </c>
    </row>
    <row r="53" spans="2:12" hidden="1" outlineLevel="1" x14ac:dyDescent="0.3">
      <c r="C53" s="634" t="s">
        <v>774</v>
      </c>
      <c r="F53" s="400">
        <f>'Plano|Gerencial'!I62</f>
        <v>0</v>
      </c>
      <c r="K53" s="400" t="e">
        <f>#REF!</f>
        <v>#REF!</v>
      </c>
    </row>
    <row r="54" spans="2:12" hidden="1" outlineLevel="1" x14ac:dyDescent="0.3">
      <c r="C54" s="634" t="s">
        <v>866</v>
      </c>
      <c r="F54" s="400">
        <f>'Plano|Gerencial'!I63</f>
        <v>0</v>
      </c>
      <c r="K54" s="400" t="e">
        <f>#REF!</f>
        <v>#REF!</v>
      </c>
    </row>
    <row r="55" spans="2:12" collapsed="1" x14ac:dyDescent="0.3">
      <c r="C55" s="633" t="s">
        <v>777</v>
      </c>
      <c r="I55" s="629">
        <f>SUM(F56:F58)</f>
        <v>0</v>
      </c>
      <c r="K55" s="629" t="e">
        <f>SUM(K56:K58)</f>
        <v>#REF!</v>
      </c>
      <c r="L55" s="629"/>
    </row>
    <row r="56" spans="2:12" hidden="1" outlineLevel="1" x14ac:dyDescent="0.3">
      <c r="C56" s="634" t="s">
        <v>774</v>
      </c>
      <c r="F56" s="400">
        <f>'Plano|Gerencial'!I65</f>
        <v>0</v>
      </c>
      <c r="K56" s="563" t="e">
        <f>#REF!</f>
        <v>#REF!</v>
      </c>
    </row>
    <row r="57" spans="2:12" hidden="1" outlineLevel="1" x14ac:dyDescent="0.3">
      <c r="C57" s="634" t="s">
        <v>866</v>
      </c>
      <c r="F57" s="400">
        <f>'Plano|Gerencial'!I66</f>
        <v>0</v>
      </c>
      <c r="K57" s="563" t="e">
        <f>#REF!</f>
        <v>#REF!</v>
      </c>
    </row>
    <row r="58" spans="2:12" hidden="1" outlineLevel="1" x14ac:dyDescent="0.3">
      <c r="C58" s="634" t="s">
        <v>785</v>
      </c>
      <c r="F58" s="400">
        <f>'Plano|Gerencial'!I67</f>
        <v>0</v>
      </c>
      <c r="K58" s="563"/>
    </row>
    <row r="59" spans="2:12" ht="15.6" collapsed="1" x14ac:dyDescent="0.3">
      <c r="B59" s="420" t="s">
        <v>28</v>
      </c>
      <c r="C59" s="421" t="s">
        <v>283</v>
      </c>
      <c r="D59" s="420"/>
      <c r="E59" s="420"/>
      <c r="F59" s="422"/>
      <c r="G59" s="423"/>
      <c r="H59" s="423"/>
      <c r="I59" s="632">
        <f>SUM(I60:I65)</f>
        <v>0</v>
      </c>
      <c r="K59" s="632" t="e">
        <f>K60+K65</f>
        <v>#REF!</v>
      </c>
      <c r="L59" s="630"/>
    </row>
    <row r="60" spans="2:12" x14ac:dyDescent="0.3">
      <c r="C60" s="633" t="s">
        <v>746</v>
      </c>
      <c r="I60" s="629">
        <f>SUM(F61:F64)</f>
        <v>0</v>
      </c>
      <c r="K60" s="629" t="e">
        <f>SUM(K61:K64)</f>
        <v>#REF!</v>
      </c>
      <c r="L60" s="629"/>
    </row>
    <row r="61" spans="2:12" hidden="1" outlineLevel="1" x14ac:dyDescent="0.3">
      <c r="C61" s="634" t="s">
        <v>867</v>
      </c>
      <c r="F61" s="400">
        <f>SUM('Plano|Gerencial'!I70:I87)-'Plano|Gerencial'!I86</f>
        <v>0</v>
      </c>
      <c r="K61" s="562" t="e">
        <f>#REF!</f>
        <v>#REF!</v>
      </c>
    </row>
    <row r="62" spans="2:12" hidden="1" outlineLevel="1" x14ac:dyDescent="0.3">
      <c r="C62" s="634" t="s">
        <v>183</v>
      </c>
      <c r="F62" s="400">
        <f>'Plano|Gerencial'!I86</f>
        <v>0</v>
      </c>
      <c r="K62" s="562" t="e">
        <f>#REF!</f>
        <v>#REF!</v>
      </c>
    </row>
    <row r="63" spans="2:12" hidden="1" outlineLevel="1" x14ac:dyDescent="0.3">
      <c r="C63" s="634" t="s">
        <v>774</v>
      </c>
      <c r="F63" s="400">
        <f>'Plano|Gerencial'!I88</f>
        <v>0</v>
      </c>
      <c r="K63" s="562" t="e">
        <f>#REF!</f>
        <v>#REF!</v>
      </c>
    </row>
    <row r="64" spans="2:12" hidden="1" outlineLevel="1" x14ac:dyDescent="0.3">
      <c r="C64" s="634" t="s">
        <v>866</v>
      </c>
      <c r="F64" s="400">
        <f>'Plano|Gerencial'!I89</f>
        <v>0</v>
      </c>
      <c r="K64" s="562" t="e">
        <f>#REF!</f>
        <v>#REF!</v>
      </c>
    </row>
    <row r="65" spans="2:13" collapsed="1" x14ac:dyDescent="0.3">
      <c r="C65" s="633" t="s">
        <v>777</v>
      </c>
      <c r="I65" s="629">
        <f>SUM(F66:F68)</f>
        <v>0</v>
      </c>
      <c r="K65" s="629" t="e">
        <f>SUM(K66:K68)</f>
        <v>#REF!</v>
      </c>
      <c r="L65" s="629"/>
    </row>
    <row r="66" spans="2:13" hidden="1" outlineLevel="1" x14ac:dyDescent="0.3">
      <c r="C66" s="634" t="s">
        <v>774</v>
      </c>
      <c r="F66" s="400">
        <f>'Plano|Gerencial'!I93</f>
        <v>0</v>
      </c>
      <c r="K66" s="400" t="e">
        <f>#REF!</f>
        <v>#REF!</v>
      </c>
    </row>
    <row r="67" spans="2:13" hidden="1" outlineLevel="1" x14ac:dyDescent="0.3">
      <c r="C67" s="634" t="s">
        <v>866</v>
      </c>
      <c r="F67" s="400">
        <f>'Plano|Gerencial'!I94</f>
        <v>0</v>
      </c>
      <c r="K67" s="400" t="e">
        <f>#REF!</f>
        <v>#REF!</v>
      </c>
    </row>
    <row r="68" spans="2:13" hidden="1" outlineLevel="1" x14ac:dyDescent="0.3">
      <c r="C68" s="634" t="s">
        <v>785</v>
      </c>
      <c r="F68" s="400">
        <f>'Plano|Gerencial'!I95</f>
        <v>0</v>
      </c>
      <c r="K68" s="400">
        <v>0</v>
      </c>
    </row>
    <row r="69" spans="2:13" ht="15.6" collapsed="1" x14ac:dyDescent="0.3">
      <c r="B69" s="416">
        <v>2</v>
      </c>
      <c r="C69" s="417" t="s">
        <v>744</v>
      </c>
      <c r="D69" s="416"/>
      <c r="E69" s="416"/>
      <c r="F69" s="418"/>
      <c r="G69" s="419"/>
      <c r="H69" s="419"/>
      <c r="I69" s="628">
        <f>I70+I79</f>
        <v>0</v>
      </c>
      <c r="K69" s="628" t="e">
        <f>K70+K79</f>
        <v>#REF!</v>
      </c>
      <c r="L69" s="630"/>
      <c r="M69" s="834" t="e">
        <f>I69/K69</f>
        <v>#REF!</v>
      </c>
    </row>
    <row r="70" spans="2:13" ht="15.6" x14ac:dyDescent="0.3">
      <c r="B70" s="420" t="s">
        <v>59</v>
      </c>
      <c r="C70" s="421" t="s">
        <v>745</v>
      </c>
      <c r="D70" s="420"/>
      <c r="E70" s="420"/>
      <c r="F70" s="422"/>
      <c r="G70" s="423"/>
      <c r="H70" s="423"/>
      <c r="I70" s="632">
        <f>SUM(I71:I75)</f>
        <v>0</v>
      </c>
      <c r="K70" s="632" t="e">
        <f>K71+K75</f>
        <v>#REF!</v>
      </c>
      <c r="L70" s="630"/>
    </row>
    <row r="71" spans="2:13" x14ac:dyDescent="0.3">
      <c r="C71" s="633" t="s">
        <v>746</v>
      </c>
      <c r="I71" s="629">
        <f>SUM(F72:F74)</f>
        <v>0</v>
      </c>
      <c r="K71" s="629" t="e">
        <f>SUM(K72:K74)</f>
        <v>#REF!</v>
      </c>
      <c r="L71" s="629"/>
    </row>
    <row r="72" spans="2:13" hidden="1" outlineLevel="1" x14ac:dyDescent="0.3">
      <c r="C72" s="634" t="s">
        <v>867</v>
      </c>
      <c r="F72" s="727">
        <f>'Plano|Gerencial'!I99+'Plano|Gerencial'!I104</f>
        <v>0</v>
      </c>
      <c r="I72" s="629"/>
      <c r="K72" s="400" t="e">
        <f>#REF!</f>
        <v>#REF!</v>
      </c>
    </row>
    <row r="73" spans="2:13" hidden="1" outlineLevel="1" x14ac:dyDescent="0.3">
      <c r="C73" s="634" t="s">
        <v>774</v>
      </c>
      <c r="F73" s="400">
        <f>'Plano|Gerencial'!I116</f>
        <v>0</v>
      </c>
      <c r="K73" s="400" t="e">
        <f>#REF!</f>
        <v>#REF!</v>
      </c>
    </row>
    <row r="74" spans="2:13" hidden="1" outlineLevel="1" x14ac:dyDescent="0.3">
      <c r="C74" s="634" t="s">
        <v>866</v>
      </c>
      <c r="F74" s="400">
        <f>'Plano|Gerencial'!I117</f>
        <v>0</v>
      </c>
      <c r="K74" s="400" t="e">
        <f>#REF!</f>
        <v>#REF!</v>
      </c>
    </row>
    <row r="75" spans="2:13" collapsed="1" x14ac:dyDescent="0.3">
      <c r="C75" s="633" t="s">
        <v>777</v>
      </c>
      <c r="I75" s="629">
        <f>SUM(F76:F78)</f>
        <v>0</v>
      </c>
      <c r="K75" s="629" t="e">
        <f>SUM(K76:K78)</f>
        <v>#REF!</v>
      </c>
      <c r="L75" s="629"/>
    </row>
    <row r="76" spans="2:13" hidden="1" outlineLevel="1" x14ac:dyDescent="0.3">
      <c r="C76" s="634" t="s">
        <v>774</v>
      </c>
      <c r="F76" s="400">
        <f>'Plano|Gerencial'!I119</f>
        <v>0</v>
      </c>
      <c r="K76" s="400" t="e">
        <f>#REF!</f>
        <v>#REF!</v>
      </c>
    </row>
    <row r="77" spans="2:13" hidden="1" outlineLevel="1" x14ac:dyDescent="0.3">
      <c r="C77" s="634" t="s">
        <v>866</v>
      </c>
      <c r="F77" s="400">
        <f>'Plano|Gerencial'!I120</f>
        <v>0</v>
      </c>
      <c r="K77" s="400" t="e">
        <f>#REF!</f>
        <v>#REF!</v>
      </c>
    </row>
    <row r="78" spans="2:13" hidden="1" outlineLevel="1" x14ac:dyDescent="0.3">
      <c r="C78" s="634" t="s">
        <v>785</v>
      </c>
      <c r="F78" s="400">
        <f>'Plano|Gerencial'!I121</f>
        <v>0</v>
      </c>
      <c r="K78" s="400"/>
    </row>
    <row r="79" spans="2:13" ht="15.6" collapsed="1" x14ac:dyDescent="0.3">
      <c r="B79" s="420" t="s">
        <v>59</v>
      </c>
      <c r="C79" s="421" t="s">
        <v>583</v>
      </c>
      <c r="D79" s="420"/>
      <c r="E79" s="420"/>
      <c r="F79" s="422"/>
      <c r="G79" s="423"/>
      <c r="H79" s="423"/>
      <c r="I79" s="632">
        <f>SUM(I80:I97)</f>
        <v>0</v>
      </c>
      <c r="K79" s="632" t="e">
        <f>K90+K95+K80</f>
        <v>#REF!</v>
      </c>
      <c r="L79" s="630"/>
    </row>
    <row r="80" spans="2:13" x14ac:dyDescent="0.3">
      <c r="C80" s="633" t="s">
        <v>1245</v>
      </c>
      <c r="I80" s="629">
        <f>SUM(F81:F89)</f>
        <v>0</v>
      </c>
      <c r="K80" s="629" t="e">
        <f>SUM(K81:K88)</f>
        <v>#REF!</v>
      </c>
      <c r="L80" s="629"/>
    </row>
    <row r="81" spans="3:12" hidden="1" outlineLevel="1" x14ac:dyDescent="0.3">
      <c r="C81" s="728" t="str">
        <f>'Plano|Gerencial'!C129</f>
        <v>Repasse Aliança COMUNITÁRIA</v>
      </c>
      <c r="F81" s="400">
        <f>'Plano|Gerencial'!I129</f>
        <v>0</v>
      </c>
      <c r="I81" s="629"/>
      <c r="K81" s="400" t="e">
        <f>#REF!</f>
        <v>#REF!</v>
      </c>
    </row>
    <row r="82" spans="3:12" hidden="1" outlineLevel="1" x14ac:dyDescent="0.3">
      <c r="C82" s="728">
        <f>'Plano|Gerencial'!C130</f>
        <v>0</v>
      </c>
      <c r="F82" s="400">
        <f>'Plano|Gerencial'!I130</f>
        <v>0</v>
      </c>
      <c r="I82" s="629"/>
      <c r="K82" s="400" t="e">
        <f>#REF!</f>
        <v>#REF!</v>
      </c>
    </row>
    <row r="83" spans="3:12" hidden="1" outlineLevel="1" x14ac:dyDescent="0.3">
      <c r="C83" s="728">
        <f>'Plano|Gerencial'!C131</f>
        <v>0</v>
      </c>
      <c r="F83" s="400">
        <f>'Plano|Gerencial'!I131</f>
        <v>0</v>
      </c>
      <c r="I83" s="629"/>
      <c r="K83" s="400" t="e">
        <f>#REF!</f>
        <v>#REF!</v>
      </c>
    </row>
    <row r="84" spans="3:12" hidden="1" outlineLevel="1" x14ac:dyDescent="0.3">
      <c r="C84" s="728">
        <f>'Plano|Gerencial'!C132</f>
        <v>0</v>
      </c>
      <c r="F84" s="400">
        <f>'Plano|Gerencial'!I132</f>
        <v>0</v>
      </c>
      <c r="I84" s="629"/>
      <c r="K84" s="400" t="e">
        <f>#REF!</f>
        <v>#REF!</v>
      </c>
    </row>
    <row r="85" spans="3:12" hidden="1" outlineLevel="1" x14ac:dyDescent="0.3">
      <c r="C85" s="728">
        <f>'Plano|Gerencial'!C133</f>
        <v>0</v>
      </c>
      <c r="F85" s="400">
        <f>'Plano|Gerencial'!I133</f>
        <v>0</v>
      </c>
      <c r="I85" s="629"/>
      <c r="K85" s="400" t="e">
        <f>#REF!</f>
        <v>#REF!</v>
      </c>
    </row>
    <row r="86" spans="3:12" hidden="1" outlineLevel="1" x14ac:dyDescent="0.3">
      <c r="C86" s="728">
        <f>'Plano|Gerencial'!C134</f>
        <v>0</v>
      </c>
      <c r="F86" s="400">
        <f>'Plano|Gerencial'!I134</f>
        <v>0</v>
      </c>
      <c r="I86" s="629"/>
      <c r="K86" s="400">
        <v>0</v>
      </c>
    </row>
    <row r="87" spans="3:12" hidden="1" outlineLevel="1" x14ac:dyDescent="0.3">
      <c r="C87" s="728">
        <f>'Plano|Gerencial'!C135</f>
        <v>0</v>
      </c>
      <c r="F87" s="400">
        <f>'Plano|Gerencial'!I135</f>
        <v>0</v>
      </c>
      <c r="I87" s="629"/>
      <c r="K87" s="400">
        <v>0</v>
      </c>
    </row>
    <row r="88" spans="3:12" hidden="1" outlineLevel="1" x14ac:dyDescent="0.3">
      <c r="C88" s="728">
        <f>'Plano|Gerencial'!C136</f>
        <v>0</v>
      </c>
      <c r="F88" s="400">
        <f>'Plano|Gerencial'!I136</f>
        <v>0</v>
      </c>
      <c r="I88" s="629"/>
      <c r="K88" s="400" t="e">
        <f>#REF!</f>
        <v>#REF!</v>
      </c>
    </row>
    <row r="89" spans="3:12" hidden="1" outlineLevel="1" x14ac:dyDescent="0.3">
      <c r="C89" s="728">
        <f>'Plano|Gerencial'!C137</f>
        <v>0</v>
      </c>
      <c r="F89" s="400">
        <f>'Plano|Gerencial'!I137</f>
        <v>0</v>
      </c>
      <c r="I89" s="629"/>
      <c r="K89" s="439"/>
      <c r="L89" s="629"/>
    </row>
    <row r="90" spans="3:12" collapsed="1" x14ac:dyDescent="0.3">
      <c r="C90" s="633" t="s">
        <v>746</v>
      </c>
      <c r="I90" s="629">
        <f>SUM(F91:F94)</f>
        <v>0</v>
      </c>
      <c r="K90" s="629" t="e">
        <f>SUM(K91:K94)</f>
        <v>#REF!</v>
      </c>
      <c r="L90" s="629"/>
    </row>
    <row r="91" spans="3:12" hidden="1" outlineLevel="1" x14ac:dyDescent="0.3">
      <c r="C91" s="634" t="s">
        <v>867</v>
      </c>
      <c r="F91" s="400">
        <f>'Plano|Gerencial'!I124+'Plano|Gerencial'!I126+'Plano|Gerencial'!I127</f>
        <v>0</v>
      </c>
      <c r="I91" s="629"/>
      <c r="K91" s="400"/>
    </row>
    <row r="92" spans="3:12" hidden="1" outlineLevel="1" x14ac:dyDescent="0.3">
      <c r="C92" s="634" t="str">
        <f>'Plano|Gerencial'!C151</f>
        <v>ITD (Sobre Doações PF)</v>
      </c>
      <c r="F92" s="400">
        <f>'Plano|Gerencial'!I139</f>
        <v>0</v>
      </c>
      <c r="K92" s="400" t="e">
        <f>#REF!</f>
        <v>#REF!</v>
      </c>
    </row>
    <row r="93" spans="3:12" hidden="1" outlineLevel="1" x14ac:dyDescent="0.3">
      <c r="C93" s="634" t="s">
        <v>774</v>
      </c>
      <c r="F93" s="400">
        <f>'Plano|Gerencial'!I140</f>
        <v>0</v>
      </c>
      <c r="K93" s="400" t="e">
        <f>#REF!</f>
        <v>#REF!</v>
      </c>
    </row>
    <row r="94" spans="3:12" hidden="1" outlineLevel="1" x14ac:dyDescent="0.3">
      <c r="C94" s="634" t="s">
        <v>866</v>
      </c>
      <c r="F94" s="400">
        <f>'Plano|Gerencial'!I141</f>
        <v>0</v>
      </c>
      <c r="K94" s="400"/>
    </row>
    <row r="95" spans="3:12" collapsed="1" x14ac:dyDescent="0.3">
      <c r="C95" s="633" t="s">
        <v>747</v>
      </c>
      <c r="I95" s="629">
        <f>SUM(F96:F98)</f>
        <v>0</v>
      </c>
      <c r="K95" s="629" t="e">
        <f>SUM(K96:K98)</f>
        <v>#REF!</v>
      </c>
      <c r="L95" s="629"/>
    </row>
    <row r="96" spans="3:12" hidden="1" outlineLevel="1" x14ac:dyDescent="0.3">
      <c r="C96" s="635" t="s">
        <v>774</v>
      </c>
      <c r="F96" s="400">
        <f>'Plano|Gerencial'!I143</f>
        <v>0</v>
      </c>
      <c r="K96" s="562" t="e">
        <f>#REF!</f>
        <v>#REF!</v>
      </c>
    </row>
    <row r="97" spans="2:13" hidden="1" outlineLevel="1" x14ac:dyDescent="0.3">
      <c r="C97" s="635" t="s">
        <v>866</v>
      </c>
      <c r="F97" s="400">
        <f>'Plano|Gerencial'!I144</f>
        <v>0</v>
      </c>
      <c r="K97" s="562" t="e">
        <f>#REF!</f>
        <v>#REF!</v>
      </c>
    </row>
    <row r="98" spans="2:13" hidden="1" outlineLevel="1" x14ac:dyDescent="0.3">
      <c r="C98" s="634" t="s">
        <v>785</v>
      </c>
      <c r="F98" s="400">
        <f>'Plano|Gerencial'!I145</f>
        <v>0</v>
      </c>
    </row>
    <row r="99" spans="2:13" ht="15.6" collapsed="1" x14ac:dyDescent="0.3">
      <c r="B99" s="1431" t="s">
        <v>152</v>
      </c>
      <c r="C99" s="1431"/>
      <c r="D99" s="1431"/>
      <c r="E99" s="1431"/>
      <c r="F99" s="1431"/>
      <c r="G99" s="1431"/>
      <c r="H99" s="1431"/>
      <c r="I99" s="1431"/>
      <c r="K99" s="379"/>
      <c r="L99" s="379"/>
    </row>
    <row r="100" spans="2:13" ht="5.25" customHeight="1" x14ac:dyDescent="0.3"/>
    <row r="101" spans="2:13" ht="15.6" x14ac:dyDescent="0.3">
      <c r="B101" s="416">
        <v>3</v>
      </c>
      <c r="C101" s="417" t="s">
        <v>748</v>
      </c>
      <c r="D101" s="416"/>
      <c r="E101" s="416"/>
      <c r="F101" s="418"/>
      <c r="G101" s="419"/>
      <c r="H101" s="419"/>
      <c r="I101" s="628">
        <f>I102+I103+I115+I116+I147+I166</f>
        <v>0</v>
      </c>
      <c r="K101" s="628" t="e">
        <f>K102+K103+K115+K116+K147+K166</f>
        <v>#REF!</v>
      </c>
      <c r="L101" s="630"/>
      <c r="M101" s="834" t="e">
        <f>I101/K101</f>
        <v>#REF!</v>
      </c>
    </row>
    <row r="102" spans="2:13" x14ac:dyDescent="0.3">
      <c r="C102" s="424" t="s">
        <v>1246</v>
      </c>
      <c r="I102" s="629">
        <f>'Plano|Gerencial'!I149</f>
        <v>0</v>
      </c>
      <c r="K102" s="629" t="e">
        <f>#REF!*1000</f>
        <v>#REF!</v>
      </c>
      <c r="L102" s="629"/>
    </row>
    <row r="103" spans="2:13" x14ac:dyDescent="0.3">
      <c r="C103" s="424" t="s">
        <v>1247</v>
      </c>
      <c r="I103" s="629">
        <f>'Plano|Gerencial'!I171+'Plano|Gerencial'!I193</f>
        <v>0</v>
      </c>
      <c r="K103" s="629" t="e">
        <f>#REF!*1000</f>
        <v>#REF!</v>
      </c>
      <c r="L103" s="629"/>
    </row>
    <row r="104" spans="2:13" ht="13.5" hidden="1" customHeight="1" outlineLevel="1" x14ac:dyDescent="0.3">
      <c r="B104" s="425"/>
      <c r="C104" s="634" t="str">
        <f>'Plano|Gerencial'!C172</f>
        <v xml:space="preserve">Diretor Executivo </v>
      </c>
      <c r="D104" s="426"/>
      <c r="E104" s="426"/>
      <c r="G104" s="1417" t="s">
        <v>825</v>
      </c>
      <c r="H104" s="400"/>
      <c r="I104" s="629"/>
      <c r="K104" s="629"/>
      <c r="L104" s="629"/>
    </row>
    <row r="105" spans="2:13" hidden="1" outlineLevel="1" x14ac:dyDescent="0.3">
      <c r="B105" s="425"/>
      <c r="C105" s="634" t="str">
        <f>'Plano|Gerencial'!C173</f>
        <v>Secretaria</v>
      </c>
      <c r="D105" s="426"/>
      <c r="E105" s="426"/>
      <c r="G105" s="1417"/>
      <c r="H105" s="400"/>
      <c r="I105" s="629"/>
      <c r="K105" s="629"/>
      <c r="L105" s="629"/>
    </row>
    <row r="106" spans="2:13" hidden="1" outlineLevel="1" x14ac:dyDescent="0.3">
      <c r="B106" s="425"/>
      <c r="C106" s="634" t="str">
        <f>'Plano|Gerencial'!C174</f>
        <v>Tesoureiro</v>
      </c>
      <c r="D106" s="426"/>
      <c r="E106" s="426"/>
      <c r="G106" s="1417"/>
      <c r="H106" s="400"/>
      <c r="I106" s="629"/>
      <c r="K106" s="629"/>
      <c r="L106" s="629"/>
    </row>
    <row r="107" spans="2:13" hidden="1" outlineLevel="1" x14ac:dyDescent="0.3">
      <c r="B107" s="425"/>
      <c r="C107" s="634" t="str">
        <f>'Plano|Gerencial'!C175</f>
        <v>Auxiliar Administrativo</v>
      </c>
      <c r="D107" s="426"/>
      <c r="E107" s="426"/>
      <c r="G107" s="1417"/>
      <c r="H107" s="400"/>
      <c r="I107" s="629"/>
      <c r="K107" s="629"/>
      <c r="L107" s="629"/>
    </row>
    <row r="108" spans="2:13" hidden="1" outlineLevel="1" x14ac:dyDescent="0.3">
      <c r="B108" s="425"/>
      <c r="C108" s="634" t="str">
        <f>'Plano|Gerencial'!C176</f>
        <v>Analista Administrativo</v>
      </c>
      <c r="D108" s="426"/>
      <c r="E108" s="426"/>
      <c r="G108" s="1417"/>
      <c r="H108" s="400"/>
      <c r="I108" s="629"/>
      <c r="K108" s="629"/>
      <c r="L108" s="629"/>
    </row>
    <row r="109" spans="2:13" hidden="1" outlineLevel="1" x14ac:dyDescent="0.3">
      <c r="B109" s="425"/>
      <c r="C109" s="634" t="str">
        <f>'Plano|Gerencial'!C177</f>
        <v>Professor</v>
      </c>
      <c r="D109" s="426"/>
      <c r="E109" s="426"/>
      <c r="G109" s="1417"/>
      <c r="H109" s="400"/>
      <c r="I109" s="629"/>
      <c r="K109" s="629"/>
      <c r="L109" s="629"/>
    </row>
    <row r="110" spans="2:13" hidden="1" outlineLevel="1" x14ac:dyDescent="0.3">
      <c r="B110" s="425"/>
      <c r="C110" s="634" t="str">
        <f>'Plano|Gerencial'!C178</f>
        <v>Coordenação</v>
      </c>
      <c r="D110" s="426"/>
      <c r="E110" s="426"/>
      <c r="G110" s="1417"/>
      <c r="H110" s="400"/>
      <c r="I110" s="629"/>
      <c r="K110" s="629"/>
      <c r="L110" s="629"/>
    </row>
    <row r="111" spans="2:13" hidden="1" outlineLevel="1" x14ac:dyDescent="0.3">
      <c r="B111" s="425"/>
      <c r="C111" s="634" t="str">
        <f>'Plano|Gerencial'!C179</f>
        <v>Designer</v>
      </c>
      <c r="D111" s="426"/>
      <c r="E111" s="426"/>
      <c r="G111" s="1417"/>
      <c r="H111" s="400"/>
      <c r="I111" s="629"/>
      <c r="K111" s="629"/>
      <c r="L111" s="629"/>
    </row>
    <row r="112" spans="2:13" hidden="1" outlineLevel="1" x14ac:dyDescent="0.3">
      <c r="B112" s="425"/>
      <c r="C112" s="634" t="str">
        <f>'Plano|Gerencial'!C180</f>
        <v>Serviços Gerais</v>
      </c>
      <c r="D112" s="426"/>
      <c r="E112" s="426"/>
      <c r="G112" s="1417"/>
      <c r="H112" s="400"/>
      <c r="I112" s="629"/>
      <c r="K112" s="629"/>
      <c r="L112" s="629"/>
    </row>
    <row r="113" spans="2:13" hidden="1" outlineLevel="1" x14ac:dyDescent="0.3">
      <c r="B113" s="425"/>
      <c r="C113" s="634" t="str">
        <f>'Plano|Gerencial'!C181</f>
        <v>Assistente de Pedagogia</v>
      </c>
      <c r="D113" s="426"/>
      <c r="E113" s="426"/>
      <c r="G113" s="725"/>
      <c r="H113" s="400"/>
      <c r="I113" s="629"/>
      <c r="K113" s="629"/>
      <c r="L113" s="629"/>
    </row>
    <row r="114" spans="2:13" hidden="1" outlineLevel="1" x14ac:dyDescent="0.3">
      <c r="B114" s="425"/>
      <c r="C114" s="634" t="str">
        <f>'Plano|Gerencial'!C182</f>
        <v>Estagiário</v>
      </c>
      <c r="D114" s="426"/>
      <c r="E114" s="426"/>
      <c r="G114" s="725"/>
      <c r="H114" s="400"/>
      <c r="I114" s="629"/>
      <c r="K114" s="629"/>
      <c r="L114" s="629"/>
    </row>
    <row r="115" spans="2:13" collapsed="1" x14ac:dyDescent="0.3">
      <c r="C115" s="424" t="s">
        <v>869</v>
      </c>
      <c r="I115" s="629">
        <f>'Plano|Gerencial'!I276</f>
        <v>0</v>
      </c>
      <c r="K115" s="629" t="e">
        <f>#REF!*1000</f>
        <v>#REF!</v>
      </c>
      <c r="L115" s="629"/>
    </row>
    <row r="116" spans="2:13" x14ac:dyDescent="0.3">
      <c r="C116" s="424" t="s">
        <v>0</v>
      </c>
      <c r="I116" s="629">
        <f>'Plano|Gerencial'!I211</f>
        <v>0</v>
      </c>
      <c r="K116" s="629" t="e">
        <f>#REF!*1000</f>
        <v>#REF!</v>
      </c>
      <c r="L116" s="629"/>
    </row>
    <row r="117" spans="2:13" s="427" customFormat="1" hidden="1" outlineLevel="1" x14ac:dyDescent="0.25">
      <c r="C117" s="634" t="str">
        <f>'Plano|Gerencial'!C212</f>
        <v>Agua</v>
      </c>
      <c r="F117" s="428"/>
      <c r="G117" s="429"/>
      <c r="H117" s="429">
        <f>'Plano|Gerencial'!I212</f>
        <v>0</v>
      </c>
      <c r="I117" s="629"/>
      <c r="K117" s="629"/>
      <c r="L117" s="629"/>
      <c r="M117" s="833"/>
    </row>
    <row r="118" spans="2:13" s="427" customFormat="1" hidden="1" outlineLevel="1" x14ac:dyDescent="0.25">
      <c r="C118" s="634" t="str">
        <f>'Plano|Gerencial'!C213</f>
        <v>Luz</v>
      </c>
      <c r="F118" s="428"/>
      <c r="G118" s="429"/>
      <c r="H118" s="429">
        <f>'Plano|Gerencial'!I213</f>
        <v>0</v>
      </c>
      <c r="I118" s="562"/>
      <c r="K118" s="562"/>
      <c r="L118" s="562"/>
      <c r="M118" s="833"/>
    </row>
    <row r="119" spans="2:13" s="427" customFormat="1" hidden="1" outlineLevel="1" x14ac:dyDescent="0.25">
      <c r="C119" s="634" t="str">
        <f>'Plano|Gerencial'!C214</f>
        <v>Aluguel</v>
      </c>
      <c r="F119" s="428"/>
      <c r="G119" s="429"/>
      <c r="H119" s="429">
        <f>'Plano|Gerencial'!I214</f>
        <v>0</v>
      </c>
      <c r="I119" s="562"/>
      <c r="K119" s="562"/>
      <c r="L119" s="562"/>
      <c r="M119" s="833"/>
    </row>
    <row r="120" spans="2:13" s="427" customFormat="1" hidden="1" outlineLevel="1" x14ac:dyDescent="0.25">
      <c r="C120" s="634" t="str">
        <f>'Plano|Gerencial'!C215</f>
        <v>Correos</v>
      </c>
      <c r="F120" s="428"/>
      <c r="G120" s="429"/>
      <c r="H120" s="429">
        <f>'Plano|Gerencial'!I215</f>
        <v>0</v>
      </c>
      <c r="I120" s="562"/>
      <c r="K120" s="562"/>
      <c r="L120" s="562"/>
      <c r="M120" s="833"/>
    </row>
    <row r="121" spans="2:13" s="427" customFormat="1" hidden="1" outlineLevel="1" x14ac:dyDescent="0.25">
      <c r="C121" s="634" t="str">
        <f>'Plano|Gerencial'!C216</f>
        <v>Gpas</v>
      </c>
      <c r="F121" s="428"/>
      <c r="G121" s="429"/>
      <c r="H121" s="429">
        <f>'Plano|Gerencial'!I216</f>
        <v>0</v>
      </c>
      <c r="I121" s="562"/>
      <c r="K121" s="562"/>
      <c r="L121" s="562"/>
      <c r="M121" s="833"/>
    </row>
    <row r="122" spans="2:13" s="427" customFormat="1" hidden="1" outlineLevel="1" x14ac:dyDescent="0.25">
      <c r="C122" s="634" t="str">
        <f>'Plano|Gerencial'!C217</f>
        <v>Despesas bancárias</v>
      </c>
      <c r="F122" s="428"/>
      <c r="G122" s="429"/>
      <c r="H122" s="429">
        <f>'Plano|Gerencial'!I217</f>
        <v>0</v>
      </c>
      <c r="I122" s="562"/>
      <c r="K122" s="562"/>
      <c r="L122" s="562"/>
      <c r="M122" s="833"/>
    </row>
    <row r="123" spans="2:13" s="427" customFormat="1" hidden="1" outlineLevel="1" x14ac:dyDescent="0.25">
      <c r="C123" s="634" t="str">
        <f>'Plano|Gerencial'!C218</f>
        <v>Internet</v>
      </c>
      <c r="F123" s="428"/>
      <c r="G123" s="429"/>
      <c r="H123" s="429">
        <f>'Plano|Gerencial'!I218</f>
        <v>0</v>
      </c>
      <c r="I123" s="562"/>
      <c r="K123" s="562"/>
      <c r="L123" s="562"/>
      <c r="M123" s="833"/>
    </row>
    <row r="124" spans="2:13" s="427" customFormat="1" hidden="1" outlineLevel="1" x14ac:dyDescent="0.25">
      <c r="C124" s="634" t="str">
        <f>'Plano|Gerencial'!C219</f>
        <v>Telefonia</v>
      </c>
      <c r="F124" s="428"/>
      <c r="G124" s="429"/>
      <c r="H124" s="429">
        <f>'Plano|Gerencial'!I219</f>
        <v>0</v>
      </c>
      <c r="I124" s="562"/>
      <c r="K124" s="562"/>
      <c r="L124" s="562"/>
      <c r="M124" s="833"/>
    </row>
    <row r="125" spans="2:13" s="427" customFormat="1" hidden="1" outlineLevel="1" x14ac:dyDescent="0.25">
      <c r="C125" s="634" t="str">
        <f>'Plano|Gerencial'!C220</f>
        <v>Fretes</v>
      </c>
      <c r="F125" s="428"/>
      <c r="G125" s="429"/>
      <c r="H125" s="429">
        <f>'Plano|Gerencial'!I220</f>
        <v>0</v>
      </c>
      <c r="I125" s="562"/>
      <c r="K125" s="562"/>
      <c r="L125" s="562"/>
      <c r="M125" s="833"/>
    </row>
    <row r="126" spans="2:13" s="427" customFormat="1" hidden="1" outlineLevel="1" x14ac:dyDescent="0.25">
      <c r="C126" s="634" t="str">
        <f>'Plano|Gerencial'!C221</f>
        <v>Locação de veículo</v>
      </c>
      <c r="F126" s="428"/>
      <c r="G126" s="429"/>
      <c r="H126" s="429">
        <f>'Plano|Gerencial'!I221</f>
        <v>0</v>
      </c>
      <c r="I126" s="562"/>
      <c r="K126" s="562"/>
      <c r="L126" s="562"/>
      <c r="M126" s="833"/>
    </row>
    <row r="127" spans="2:13" s="427" customFormat="1" hidden="1" outlineLevel="1" x14ac:dyDescent="0.25">
      <c r="C127" s="634" t="str">
        <f>'Plano|Gerencial'!C222</f>
        <v>Taxi</v>
      </c>
      <c r="F127" s="428"/>
      <c r="G127" s="429"/>
      <c r="H127" s="429">
        <f>'Plano|Gerencial'!I222</f>
        <v>0</v>
      </c>
      <c r="I127" s="562"/>
      <c r="K127" s="562"/>
      <c r="L127" s="562"/>
      <c r="M127" s="833"/>
    </row>
    <row r="128" spans="2:13" s="427" customFormat="1" hidden="1" outlineLevel="1" x14ac:dyDescent="0.25">
      <c r="C128" s="634" t="str">
        <f>'Plano|Gerencial'!C223</f>
        <v>Livros/revistas</v>
      </c>
      <c r="F128" s="428"/>
      <c r="G128" s="429"/>
      <c r="H128" s="429">
        <f>'Plano|Gerencial'!I223</f>
        <v>0</v>
      </c>
      <c r="I128" s="562"/>
      <c r="K128" s="562"/>
      <c r="L128" s="562"/>
      <c r="M128" s="833"/>
    </row>
    <row r="129" spans="3:13" s="427" customFormat="1" hidden="1" outlineLevel="1" x14ac:dyDescent="0.25">
      <c r="C129" s="634" t="str">
        <f>'Plano|Gerencial'!C224</f>
        <v>Material de escritório/papelaria</v>
      </c>
      <c r="F129" s="428"/>
      <c r="G129" s="429"/>
      <c r="H129" s="429">
        <f>'Plano|Gerencial'!I224</f>
        <v>0</v>
      </c>
      <c r="I129" s="562"/>
      <c r="K129" s="562"/>
      <c r="L129" s="562"/>
      <c r="M129" s="833"/>
    </row>
    <row r="130" spans="3:13" s="427" customFormat="1" hidden="1" outlineLevel="1" x14ac:dyDescent="0.25">
      <c r="C130" s="634" t="str">
        <f>'Plano|Gerencial'!C225</f>
        <v>Material de Limpeza/Cozinha/Alimentação</v>
      </c>
      <c r="F130" s="428"/>
      <c r="G130" s="429"/>
      <c r="H130" s="429">
        <f>'Plano|Gerencial'!I225</f>
        <v>0</v>
      </c>
      <c r="I130" s="562"/>
      <c r="K130" s="562"/>
      <c r="L130" s="562"/>
      <c r="M130" s="833"/>
    </row>
    <row r="131" spans="3:13" s="427" customFormat="1" hidden="1" outlineLevel="1" x14ac:dyDescent="0.25">
      <c r="C131" s="634" t="str">
        <f>'Plano|Gerencial'!C226</f>
        <v>Manutenção estrutura física (material e serviço)</v>
      </c>
      <c r="F131" s="428"/>
      <c r="G131" s="429"/>
      <c r="H131" s="429">
        <f>'Plano|Gerencial'!I226</f>
        <v>0</v>
      </c>
      <c r="I131" s="562"/>
      <c r="K131" s="562"/>
      <c r="L131" s="562"/>
      <c r="M131" s="833"/>
    </row>
    <row r="132" spans="3:13" s="427" customFormat="1" hidden="1" outlineLevel="1" x14ac:dyDescent="0.25">
      <c r="C132" s="634" t="str">
        <f>'Plano|Gerencial'!C227</f>
        <v>Passagens areas/Terrestres</v>
      </c>
      <c r="F132" s="428"/>
      <c r="G132" s="429"/>
      <c r="H132" s="429">
        <f>'Plano|Gerencial'!I227</f>
        <v>0</v>
      </c>
      <c r="I132" s="562"/>
      <c r="K132" s="562"/>
      <c r="L132" s="562"/>
      <c r="M132" s="833"/>
    </row>
    <row r="133" spans="3:13" s="427" customFormat="1" hidden="1" outlineLevel="1" x14ac:dyDescent="0.25">
      <c r="C133" s="634" t="str">
        <f>'Plano|Gerencial'!C228</f>
        <v>Seguro Empresarial (Incêndio/Furto/Elétrica)</v>
      </c>
      <c r="F133" s="428"/>
      <c r="G133" s="429"/>
      <c r="H133" s="429">
        <f>'Plano|Gerencial'!I228</f>
        <v>0</v>
      </c>
      <c r="I133" s="562"/>
      <c r="K133" s="562"/>
      <c r="L133" s="562"/>
      <c r="M133" s="833"/>
    </row>
    <row r="134" spans="3:13" s="427" customFormat="1" hidden="1" outlineLevel="1" x14ac:dyDescent="0.25">
      <c r="C134" s="634" t="str">
        <f>'Plano|Gerencial'!C229</f>
        <v>Hospedagens</v>
      </c>
      <c r="F134" s="428"/>
      <c r="G134" s="429"/>
      <c r="H134" s="429">
        <f>'Plano|Gerencial'!I229</f>
        <v>0</v>
      </c>
      <c r="I134" s="562"/>
      <c r="K134" s="562"/>
      <c r="L134" s="562"/>
      <c r="M134" s="833"/>
    </row>
    <row r="135" spans="3:13" s="427" customFormat="1" hidden="1" outlineLevel="1" x14ac:dyDescent="0.25">
      <c r="C135" s="634">
        <f>'Plano|Gerencial'!C230</f>
        <v>0</v>
      </c>
      <c r="F135" s="428"/>
      <c r="G135" s="429"/>
      <c r="H135" s="429">
        <f>'Plano|Gerencial'!I230</f>
        <v>0</v>
      </c>
      <c r="I135" s="562"/>
      <c r="K135" s="562"/>
      <c r="L135" s="562"/>
      <c r="M135" s="833"/>
    </row>
    <row r="136" spans="3:13" s="427" customFormat="1" hidden="1" outlineLevel="1" x14ac:dyDescent="0.25">
      <c r="C136" s="634">
        <f>'Plano|Gerencial'!C231</f>
        <v>0</v>
      </c>
      <c r="F136" s="428"/>
      <c r="G136" s="429"/>
      <c r="H136" s="429">
        <f>'Plano|Gerencial'!I231</f>
        <v>0</v>
      </c>
      <c r="I136" s="562"/>
      <c r="K136" s="562"/>
      <c r="L136" s="562"/>
      <c r="M136" s="833"/>
    </row>
    <row r="137" spans="3:13" s="427" customFormat="1" hidden="1" outlineLevel="1" x14ac:dyDescent="0.25">
      <c r="C137" s="634">
        <f>'Plano|Gerencial'!C232</f>
        <v>0</v>
      </c>
      <c r="F137" s="428"/>
      <c r="G137" s="429"/>
      <c r="H137" s="429">
        <f>'Plano|Gerencial'!I232</f>
        <v>0</v>
      </c>
      <c r="I137" s="562"/>
      <c r="K137" s="562"/>
      <c r="L137" s="562"/>
      <c r="M137" s="833"/>
    </row>
    <row r="138" spans="3:13" s="427" customFormat="1" hidden="1" outlineLevel="1" x14ac:dyDescent="0.25">
      <c r="C138" s="634">
        <f>'Plano|Gerencial'!C233</f>
        <v>0</v>
      </c>
      <c r="F138" s="428"/>
      <c r="G138" s="429"/>
      <c r="H138" s="429">
        <f>'Plano|Gerencial'!I233</f>
        <v>0</v>
      </c>
      <c r="I138" s="562"/>
      <c r="K138" s="562"/>
      <c r="L138" s="562"/>
      <c r="M138" s="833"/>
    </row>
    <row r="139" spans="3:13" s="427" customFormat="1" hidden="1" outlineLevel="1" x14ac:dyDescent="0.25">
      <c r="C139" s="634">
        <f>'Plano|Gerencial'!C234</f>
        <v>0</v>
      </c>
      <c r="F139" s="428"/>
      <c r="G139" s="429"/>
      <c r="H139" s="429">
        <f>'Plano|Gerencial'!I234</f>
        <v>0</v>
      </c>
      <c r="I139" s="562"/>
      <c r="K139" s="562"/>
      <c r="L139" s="562"/>
      <c r="M139" s="833"/>
    </row>
    <row r="140" spans="3:13" s="427" customFormat="1" hidden="1" outlineLevel="1" x14ac:dyDescent="0.25">
      <c r="C140" s="634">
        <f>'Plano|Gerencial'!C235</f>
        <v>0</v>
      </c>
      <c r="F140" s="428"/>
      <c r="G140" s="429"/>
      <c r="H140" s="429">
        <f>'Plano|Gerencial'!I235</f>
        <v>0</v>
      </c>
      <c r="I140" s="562"/>
      <c r="K140" s="562"/>
      <c r="L140" s="562"/>
      <c r="M140" s="833"/>
    </row>
    <row r="141" spans="3:13" s="427" customFormat="1" hidden="1" outlineLevel="1" x14ac:dyDescent="0.25">
      <c r="C141" s="634">
        <f>'Plano|Gerencial'!C236</f>
        <v>0</v>
      </c>
      <c r="F141" s="428"/>
      <c r="G141" s="429"/>
      <c r="H141" s="429">
        <f>'Plano|Gerencial'!I236</f>
        <v>0</v>
      </c>
      <c r="I141" s="562"/>
      <c r="K141" s="562"/>
      <c r="L141" s="562"/>
      <c r="M141" s="833"/>
    </row>
    <row r="142" spans="3:13" s="427" customFormat="1" hidden="1" outlineLevel="1" x14ac:dyDescent="0.25">
      <c r="C142" s="634">
        <f>'Plano|Gerencial'!C237</f>
        <v>0</v>
      </c>
      <c r="F142" s="428"/>
      <c r="G142" s="429"/>
      <c r="H142" s="429">
        <f>'Plano|Gerencial'!I237</f>
        <v>0</v>
      </c>
      <c r="I142" s="562"/>
      <c r="K142" s="562"/>
      <c r="L142" s="562"/>
      <c r="M142" s="833"/>
    </row>
    <row r="143" spans="3:13" s="427" customFormat="1" hidden="1" outlineLevel="1" x14ac:dyDescent="0.25">
      <c r="C143" s="634"/>
      <c r="F143" s="428"/>
      <c r="G143" s="429"/>
      <c r="H143" s="429"/>
      <c r="I143" s="562"/>
      <c r="K143" s="562"/>
      <c r="L143" s="562"/>
      <c r="M143" s="833"/>
    </row>
    <row r="144" spans="3:13" s="427" customFormat="1" hidden="1" outlineLevel="1" x14ac:dyDescent="0.25">
      <c r="C144" s="634"/>
      <c r="F144" s="428"/>
      <c r="G144" s="429"/>
      <c r="H144" s="429"/>
      <c r="I144" s="562"/>
      <c r="K144" s="562"/>
      <c r="L144" s="562"/>
      <c r="M144" s="833"/>
    </row>
    <row r="145" spans="3:13" s="427" customFormat="1" hidden="1" outlineLevel="1" x14ac:dyDescent="0.25">
      <c r="C145" s="634"/>
      <c r="F145" s="428"/>
      <c r="G145" s="429"/>
      <c r="H145" s="429"/>
      <c r="I145" s="562"/>
      <c r="K145" s="562"/>
      <c r="L145" s="562"/>
      <c r="M145" s="833"/>
    </row>
    <row r="146" spans="3:13" s="427" customFormat="1" hidden="1" outlineLevel="1" x14ac:dyDescent="0.25">
      <c r="C146" s="634"/>
      <c r="F146" s="428"/>
      <c r="G146" s="429"/>
      <c r="H146" s="429"/>
      <c r="I146" s="562"/>
      <c r="K146" s="562"/>
      <c r="L146" s="562"/>
      <c r="M146" s="833"/>
    </row>
    <row r="147" spans="3:13" s="427" customFormat="1" collapsed="1" x14ac:dyDescent="0.3">
      <c r="C147" s="424" t="s">
        <v>868</v>
      </c>
      <c r="F147" s="428"/>
      <c r="G147" s="429"/>
      <c r="H147" s="429"/>
      <c r="I147" s="629">
        <f>'Plano|Gerencial'!I240</f>
        <v>0</v>
      </c>
      <c r="K147" s="629" t="e">
        <f>#REF!*1000</f>
        <v>#REF!</v>
      </c>
      <c r="L147" s="629"/>
      <c r="M147" s="833"/>
    </row>
    <row r="148" spans="3:13" s="427" customFormat="1" hidden="1" outlineLevel="1" x14ac:dyDescent="0.25">
      <c r="C148" s="634" t="str">
        <f>'Plano|Gerencial'!C241</f>
        <v>Consultorias</v>
      </c>
      <c r="F148" s="428"/>
      <c r="G148" s="429"/>
      <c r="H148" s="429">
        <f>'Plano|Gerencial'!I241</f>
        <v>0</v>
      </c>
      <c r="I148" s="562"/>
      <c r="K148" s="562"/>
      <c r="L148" s="562"/>
      <c r="M148" s="833"/>
    </row>
    <row r="149" spans="3:13" s="427" customFormat="1" hidden="1" outlineLevel="1" x14ac:dyDescent="0.25">
      <c r="C149" s="634" t="str">
        <f>'Plano|Gerencial'!C242</f>
        <v>Contabilidade</v>
      </c>
      <c r="F149" s="428"/>
      <c r="G149" s="429"/>
      <c r="H149" s="429">
        <f>'Plano|Gerencial'!I242</f>
        <v>0</v>
      </c>
      <c r="I149" s="562"/>
      <c r="K149" s="562"/>
      <c r="L149" s="562"/>
      <c r="M149" s="833"/>
    </row>
    <row r="150" spans="3:13" s="427" customFormat="1" hidden="1" outlineLevel="1" x14ac:dyDescent="0.25">
      <c r="C150" s="634" t="str">
        <f>'Plano|Gerencial'!C243</f>
        <v>Diaristas</v>
      </c>
      <c r="F150" s="428"/>
      <c r="G150" s="429"/>
      <c r="H150" s="429">
        <f>'Plano|Gerencial'!I243</f>
        <v>0</v>
      </c>
      <c r="I150" s="562"/>
      <c r="K150" s="562"/>
      <c r="L150" s="562"/>
      <c r="M150" s="833"/>
    </row>
    <row r="151" spans="3:13" s="427" customFormat="1" hidden="1" outlineLevel="1" x14ac:dyDescent="0.25">
      <c r="C151" s="634" t="str">
        <f>'Plano|Gerencial'!C244</f>
        <v>Jurídico</v>
      </c>
      <c r="F151" s="428"/>
      <c r="G151" s="429"/>
      <c r="H151" s="429">
        <f>'Plano|Gerencial'!I244</f>
        <v>0</v>
      </c>
      <c r="I151" s="562"/>
      <c r="K151" s="562"/>
      <c r="L151" s="562"/>
      <c r="M151" s="833"/>
    </row>
    <row r="152" spans="3:13" s="427" customFormat="1" hidden="1" outlineLevel="1" x14ac:dyDescent="0.25">
      <c r="C152" s="634" t="str">
        <f>'Plano|Gerencial'!C245</f>
        <v>Sistema de Informatica</v>
      </c>
      <c r="F152" s="428"/>
      <c r="G152" s="429"/>
      <c r="H152" s="429">
        <f>'Plano|Gerencial'!I245</f>
        <v>0</v>
      </c>
      <c r="I152" s="562"/>
      <c r="K152" s="562"/>
      <c r="L152" s="562"/>
      <c r="M152" s="833"/>
    </row>
    <row r="153" spans="3:13" s="427" customFormat="1" hidden="1" outlineLevel="1" x14ac:dyDescent="0.25">
      <c r="C153" s="634" t="str">
        <f>'Plano|Gerencial'!C246</f>
        <v>Suporte informática (Assistência)</v>
      </c>
      <c r="F153" s="428"/>
      <c r="G153" s="429"/>
      <c r="H153" s="429">
        <f>'Plano|Gerencial'!I246</f>
        <v>0</v>
      </c>
      <c r="I153" s="562"/>
      <c r="K153" s="562"/>
      <c r="L153" s="562"/>
      <c r="M153" s="833"/>
    </row>
    <row r="154" spans="3:13" s="427" customFormat="1" hidden="1" outlineLevel="1" x14ac:dyDescent="0.25">
      <c r="C154" s="634" t="str">
        <f>'Plano|Gerencial'!C247</f>
        <v>Segurança eletrônica</v>
      </c>
      <c r="F154" s="428"/>
      <c r="G154" s="429"/>
      <c r="H154" s="429">
        <f>'Plano|Gerencial'!I247</f>
        <v>0</v>
      </c>
      <c r="I154" s="562"/>
      <c r="K154" s="562"/>
      <c r="L154" s="562"/>
      <c r="M154" s="833"/>
    </row>
    <row r="155" spans="3:13" s="427" customFormat="1" hidden="1" outlineLevel="1" x14ac:dyDescent="0.25">
      <c r="C155" s="634" t="str">
        <f>'Plano|Gerencial'!C248</f>
        <v>Nuvem</v>
      </c>
      <c r="F155" s="428"/>
      <c r="G155" s="429"/>
      <c r="H155" s="429">
        <f>'Plano|Gerencial'!I248</f>
        <v>0</v>
      </c>
      <c r="I155" s="562"/>
      <c r="K155" s="562"/>
      <c r="L155" s="562"/>
      <c r="M155" s="833"/>
    </row>
    <row r="156" spans="3:13" s="427" customFormat="1" hidden="1" outlineLevel="1" x14ac:dyDescent="0.25">
      <c r="C156" s="634" t="str">
        <f>'Plano|Gerencial'!C249</f>
        <v>Videos</v>
      </c>
      <c r="F156" s="428"/>
      <c r="G156" s="429"/>
      <c r="H156" s="429">
        <f>'Plano|Gerencial'!I249</f>
        <v>0</v>
      </c>
      <c r="I156" s="562"/>
      <c r="K156" s="562"/>
      <c r="L156" s="562"/>
      <c r="M156" s="833"/>
    </row>
    <row r="157" spans="3:13" s="427" customFormat="1" hidden="1" outlineLevel="1" x14ac:dyDescent="0.25">
      <c r="C157" s="634" t="str">
        <f>'Plano|Gerencial'!C250</f>
        <v>Serviços Diversos Terceiros (PF/PJ)</v>
      </c>
      <c r="F157" s="428"/>
      <c r="G157" s="429"/>
      <c r="H157" s="429">
        <f>'Plano|Gerencial'!I250</f>
        <v>0</v>
      </c>
      <c r="I157" s="562"/>
      <c r="K157" s="562"/>
      <c r="L157" s="562"/>
      <c r="M157" s="833"/>
    </row>
    <row r="158" spans="3:13" s="427" customFormat="1" hidden="1" outlineLevel="1" x14ac:dyDescent="0.25">
      <c r="C158" s="634">
        <f>'Plano|Gerencial'!C251</f>
        <v>0</v>
      </c>
      <c r="F158" s="428"/>
      <c r="G158" s="429"/>
      <c r="H158" s="429">
        <f>'Plano|Gerencial'!I251</f>
        <v>0</v>
      </c>
      <c r="I158" s="562"/>
      <c r="K158" s="562"/>
      <c r="L158" s="562"/>
      <c r="M158" s="833"/>
    </row>
    <row r="159" spans="3:13" s="427" customFormat="1" hidden="1" outlineLevel="1" x14ac:dyDescent="0.25">
      <c r="C159" s="634">
        <f>'Plano|Gerencial'!C252</f>
        <v>0</v>
      </c>
      <c r="F159" s="428"/>
      <c r="G159" s="429"/>
      <c r="H159" s="429">
        <f>'Plano|Gerencial'!I252</f>
        <v>0</v>
      </c>
      <c r="I159" s="562"/>
      <c r="K159" s="562"/>
      <c r="L159" s="562"/>
      <c r="M159" s="833"/>
    </row>
    <row r="160" spans="3:13" s="427" customFormat="1" hidden="1" outlineLevel="1" x14ac:dyDescent="0.25">
      <c r="C160" s="634">
        <f>'Plano|Gerencial'!C253</f>
        <v>0</v>
      </c>
      <c r="F160" s="428"/>
      <c r="G160" s="429"/>
      <c r="H160" s="429">
        <f>'Plano|Gerencial'!I253</f>
        <v>0</v>
      </c>
      <c r="I160" s="562"/>
      <c r="K160" s="562"/>
      <c r="L160" s="562"/>
      <c r="M160" s="833"/>
    </row>
    <row r="161" spans="3:13" s="427" customFormat="1" hidden="1" outlineLevel="1" x14ac:dyDescent="0.25">
      <c r="C161" s="634">
        <f>'Plano|Gerencial'!C254</f>
        <v>0</v>
      </c>
      <c r="F161" s="428"/>
      <c r="G161" s="429"/>
      <c r="H161" s="429">
        <f>'Plano|Gerencial'!I254</f>
        <v>0</v>
      </c>
      <c r="I161" s="562"/>
      <c r="K161" s="562"/>
      <c r="L161" s="562"/>
      <c r="M161" s="833"/>
    </row>
    <row r="162" spans="3:13" s="427" customFormat="1" hidden="1" outlineLevel="1" x14ac:dyDescent="0.25">
      <c r="C162" s="634">
        <f>'Plano|Gerencial'!C255</f>
        <v>0</v>
      </c>
      <c r="F162" s="428"/>
      <c r="G162" s="429"/>
      <c r="H162" s="429">
        <f>'Plano|Gerencial'!I255</f>
        <v>0</v>
      </c>
      <c r="I162" s="562"/>
      <c r="K162" s="562"/>
      <c r="L162" s="562"/>
      <c r="M162" s="833"/>
    </row>
    <row r="163" spans="3:13" s="427" customFormat="1" hidden="1" outlineLevel="1" x14ac:dyDescent="0.25">
      <c r="C163" s="634">
        <f>'Plano|Gerencial'!C256</f>
        <v>0</v>
      </c>
      <c r="F163" s="428"/>
      <c r="G163" s="429"/>
      <c r="H163" s="429">
        <f>'Plano|Gerencial'!I256</f>
        <v>0</v>
      </c>
      <c r="I163" s="562"/>
      <c r="K163" s="562"/>
      <c r="L163" s="562"/>
      <c r="M163" s="833"/>
    </row>
    <row r="164" spans="3:13" s="427" customFormat="1" hidden="1" outlineLevel="1" x14ac:dyDescent="0.25">
      <c r="C164" s="634">
        <f>'Plano|Gerencial'!C257</f>
        <v>0</v>
      </c>
      <c r="F164" s="428"/>
      <c r="G164" s="429"/>
      <c r="H164" s="429">
        <f>'Plano|Gerencial'!I257</f>
        <v>0</v>
      </c>
      <c r="I164" s="562"/>
      <c r="K164" s="562"/>
      <c r="L164" s="562"/>
      <c r="M164" s="833"/>
    </row>
    <row r="165" spans="3:13" s="427" customFormat="1" hidden="1" outlineLevel="1" x14ac:dyDescent="0.25">
      <c r="C165" s="634"/>
      <c r="F165" s="428"/>
      <c r="G165" s="429"/>
      <c r="H165" s="429"/>
      <c r="I165" s="562"/>
      <c r="K165" s="562"/>
      <c r="L165" s="562"/>
      <c r="M165" s="833"/>
    </row>
    <row r="166" spans="3:13" collapsed="1" x14ac:dyDescent="0.3">
      <c r="C166" s="424" t="s">
        <v>177</v>
      </c>
      <c r="I166" s="636">
        <f>'Plano|Gerencial'!I259</f>
        <v>0</v>
      </c>
      <c r="K166" s="636" t="e">
        <f>#REF!*1000</f>
        <v>#REF!</v>
      </c>
      <c r="L166" s="636"/>
    </row>
    <row r="167" spans="3:13" hidden="1" outlineLevel="1" x14ac:dyDescent="0.3">
      <c r="C167" s="729" t="str">
        <f>'Plano|Gerencial'!C260</f>
        <v>Computadores &amp; Equipamentos de Informática</v>
      </c>
      <c r="H167" s="563">
        <f>'Plano|Gerencial'!I260</f>
        <v>0</v>
      </c>
      <c r="I167" s="636"/>
      <c r="K167" s="636"/>
      <c r="L167" s="636"/>
    </row>
    <row r="168" spans="3:13" hidden="1" outlineLevel="1" x14ac:dyDescent="0.3">
      <c r="C168" s="729" t="str">
        <f>'Plano|Gerencial'!C261</f>
        <v>Suprimentos de Informática</v>
      </c>
      <c r="H168" s="563">
        <f>'Plano|Gerencial'!I261</f>
        <v>0</v>
      </c>
      <c r="I168" s="636"/>
      <c r="K168" s="636"/>
      <c r="L168" s="636"/>
    </row>
    <row r="169" spans="3:13" hidden="1" outlineLevel="1" x14ac:dyDescent="0.3">
      <c r="C169" s="729" t="str">
        <f>'Plano|Gerencial'!C262</f>
        <v>Solftwares Diversos</v>
      </c>
      <c r="H169" s="563">
        <f>'Plano|Gerencial'!I262</f>
        <v>0</v>
      </c>
      <c r="I169" s="636"/>
      <c r="K169" s="636"/>
      <c r="L169" s="636"/>
    </row>
    <row r="170" spans="3:13" hidden="1" outlineLevel="1" x14ac:dyDescent="0.3">
      <c r="C170" s="729" t="str">
        <f>'Plano|Gerencial'!C263</f>
        <v>Móveis &amp; Utensílios</v>
      </c>
      <c r="H170" s="563">
        <f>'Plano|Gerencial'!I263</f>
        <v>0</v>
      </c>
      <c r="I170" s="636"/>
      <c r="K170" s="636"/>
      <c r="L170" s="636"/>
    </row>
    <row r="171" spans="3:13" hidden="1" outlineLevel="1" x14ac:dyDescent="0.3">
      <c r="C171" s="729" t="str">
        <f>'Plano|Gerencial'!C264</f>
        <v>Equipamentos/Materiais Diversos</v>
      </c>
      <c r="H171" s="563">
        <f>'Plano|Gerencial'!I264</f>
        <v>0</v>
      </c>
      <c r="I171" s="636"/>
      <c r="K171" s="636"/>
      <c r="L171" s="636"/>
    </row>
    <row r="172" spans="3:13" hidden="1" outlineLevel="1" x14ac:dyDescent="0.3">
      <c r="C172" s="729" t="str">
        <f>'Plano|Gerencial'!C265</f>
        <v>Construções (Ampliação)</v>
      </c>
      <c r="H172" s="563">
        <f>'Plano|Gerencial'!I265</f>
        <v>0</v>
      </c>
      <c r="I172" s="636"/>
      <c r="K172" s="636"/>
      <c r="L172" s="636"/>
    </row>
    <row r="173" spans="3:13" hidden="1" outlineLevel="1" x14ac:dyDescent="0.3">
      <c r="C173" s="729" t="str">
        <f>'Plano|Gerencial'!C266</f>
        <v>Reformas do Imóvel (Estrutura)</v>
      </c>
      <c r="H173" s="563">
        <f>'Plano|Gerencial'!I266</f>
        <v>0</v>
      </c>
      <c r="I173" s="636"/>
      <c r="K173" s="636"/>
      <c r="L173" s="636"/>
    </row>
    <row r="174" spans="3:13" hidden="1" outlineLevel="1" x14ac:dyDescent="0.3">
      <c r="C174" s="729" t="str">
        <f>'Plano|Gerencial'!C267</f>
        <v>Veiculos</v>
      </c>
      <c r="H174" s="563">
        <f>'Plano|Gerencial'!I267</f>
        <v>0</v>
      </c>
      <c r="I174" s="636"/>
      <c r="K174" s="636"/>
      <c r="L174" s="636"/>
    </row>
    <row r="175" spans="3:13" hidden="1" outlineLevel="1" x14ac:dyDescent="0.3">
      <c r="C175" s="729" t="str">
        <f>'Plano|Gerencial'!C268</f>
        <v>Eletrônicos</v>
      </c>
      <c r="H175" s="563">
        <f>'Plano|Gerencial'!I268</f>
        <v>0</v>
      </c>
      <c r="I175" s="636"/>
      <c r="K175" s="636"/>
      <c r="L175" s="636"/>
    </row>
    <row r="176" spans="3:13" collapsed="1" x14ac:dyDescent="0.3">
      <c r="C176" s="424"/>
      <c r="I176" s="636"/>
      <c r="K176" s="636"/>
      <c r="L176" s="636"/>
    </row>
    <row r="177" spans="2:13" ht="9" customHeight="1" x14ac:dyDescent="0.3"/>
    <row r="178" spans="2:13" ht="15.6" x14ac:dyDescent="0.3">
      <c r="B178" s="416">
        <v>4</v>
      </c>
      <c r="C178" s="417" t="s">
        <v>749</v>
      </c>
      <c r="D178" s="416"/>
      <c r="E178" s="416"/>
      <c r="F178" s="418"/>
      <c r="G178" s="419"/>
      <c r="H178" s="419"/>
      <c r="I178" s="628">
        <f>I179</f>
        <v>0</v>
      </c>
      <c r="K178" s="628" t="e">
        <f>K179</f>
        <v>#REF!</v>
      </c>
      <c r="L178" s="630"/>
      <c r="M178" s="834" t="e">
        <f>I178/K178</f>
        <v>#REF!</v>
      </c>
    </row>
    <row r="179" spans="2:13" ht="15.6" x14ac:dyDescent="0.3">
      <c r="C179" s="633" t="s">
        <v>750</v>
      </c>
      <c r="I179" s="630">
        <f>SUM('Rel|Gerencial OxR'!H180:H201)</f>
        <v>0</v>
      </c>
      <c r="K179" s="630" t="e">
        <f>#REF!*1000</f>
        <v>#REF!</v>
      </c>
      <c r="L179" s="630"/>
    </row>
    <row r="180" spans="2:13" hidden="1" outlineLevel="2" x14ac:dyDescent="0.3">
      <c r="C180" s="637" t="str">
        <f>'Plano|Gerencial'!C280</f>
        <v>Reuniçoes</v>
      </c>
      <c r="H180" s="383">
        <f>'Plano|Gerencial'!I280</f>
        <v>0</v>
      </c>
    </row>
    <row r="181" spans="2:13" hidden="1" outlineLevel="2" x14ac:dyDescent="0.3">
      <c r="C181" s="637" t="str">
        <f>'Plano|Gerencial'!C281</f>
        <v>Captação de recursos</v>
      </c>
      <c r="H181" s="383">
        <f>'Plano|Gerencial'!I281</f>
        <v>0</v>
      </c>
    </row>
    <row r="182" spans="2:13" hidden="1" outlineLevel="2" x14ac:dyDescent="0.3">
      <c r="C182" s="637" t="str">
        <f>'Plano|Gerencial'!C282</f>
        <v>Cursos/Seminários (equipe)</v>
      </c>
      <c r="H182" s="383">
        <f>'Plano|Gerencial'!I282</f>
        <v>0</v>
      </c>
    </row>
    <row r="183" spans="2:13" hidden="1" outlineLevel="2" x14ac:dyDescent="0.3">
      <c r="C183" s="637" t="str">
        <f>'Plano|Gerencial'!C283</f>
        <v>Viagens</v>
      </c>
      <c r="H183" s="383">
        <f>'Plano|Gerencial'!I283</f>
        <v>0</v>
      </c>
    </row>
    <row r="184" spans="2:13" hidden="1" outlineLevel="2" x14ac:dyDescent="0.3">
      <c r="C184" s="637" t="str">
        <f>'Plano|Gerencial'!C284</f>
        <v>Relatórios</v>
      </c>
      <c r="H184" s="383">
        <f>'Plano|Gerencial'!I284</f>
        <v>0</v>
      </c>
    </row>
    <row r="185" spans="2:13" hidden="1" outlineLevel="2" x14ac:dyDescent="0.3">
      <c r="C185" s="637" t="str">
        <f>'Plano|Gerencial'!C285</f>
        <v>Comunicação</v>
      </c>
      <c r="H185" s="383">
        <f>'Plano|Gerencial'!I285</f>
        <v>0</v>
      </c>
    </row>
    <row r="186" spans="2:13" hidden="1" outlineLevel="2" x14ac:dyDescent="0.3">
      <c r="C186" s="637" t="str">
        <f>'Plano|Gerencial'!C286</f>
        <v>Logistica</v>
      </c>
      <c r="H186" s="383">
        <f>'Plano|Gerencial'!I286</f>
        <v>0</v>
      </c>
    </row>
    <row r="187" spans="2:13" hidden="1" outlineLevel="2" x14ac:dyDescent="0.3">
      <c r="C187" s="637">
        <f>'Plano|Gerencial'!C287</f>
        <v>0</v>
      </c>
      <c r="H187" s="383">
        <f>'Plano|Gerencial'!I287</f>
        <v>0</v>
      </c>
    </row>
    <row r="188" spans="2:13" hidden="1" outlineLevel="2" x14ac:dyDescent="0.3">
      <c r="C188" s="637">
        <f>'Plano|Gerencial'!C288</f>
        <v>0</v>
      </c>
      <c r="H188" s="383">
        <f>'Plano|Gerencial'!I288</f>
        <v>0</v>
      </c>
    </row>
    <row r="189" spans="2:13" hidden="1" outlineLevel="2" x14ac:dyDescent="0.3">
      <c r="C189" s="637">
        <f>'Plano|Gerencial'!C289</f>
        <v>0</v>
      </c>
      <c r="H189" s="383">
        <f>'Plano|Gerencial'!I289</f>
        <v>0</v>
      </c>
    </row>
    <row r="190" spans="2:13" hidden="1" outlineLevel="2" x14ac:dyDescent="0.3">
      <c r="C190" s="637">
        <f>'Plano|Gerencial'!C290</f>
        <v>0</v>
      </c>
      <c r="H190" s="383">
        <f>'Plano|Gerencial'!I290</f>
        <v>0</v>
      </c>
    </row>
    <row r="191" spans="2:13" hidden="1" outlineLevel="2" x14ac:dyDescent="0.3">
      <c r="C191" s="637">
        <f>'Plano|Gerencial'!C291</f>
        <v>0</v>
      </c>
      <c r="H191" s="383">
        <f>'Plano|Gerencial'!I291</f>
        <v>0</v>
      </c>
    </row>
    <row r="192" spans="2:13" hidden="1" outlineLevel="2" x14ac:dyDescent="0.3">
      <c r="C192" s="637">
        <f>'Plano|Gerencial'!C292</f>
        <v>0</v>
      </c>
      <c r="H192" s="383">
        <f>'Plano|Gerencial'!I292</f>
        <v>0</v>
      </c>
    </row>
    <row r="193" spans="3:13" hidden="1" outlineLevel="2" x14ac:dyDescent="0.3">
      <c r="C193" s="637">
        <f>'Plano|Gerencial'!C293</f>
        <v>0</v>
      </c>
      <c r="H193" s="383">
        <f>'Plano|Gerencial'!I293</f>
        <v>0</v>
      </c>
    </row>
    <row r="194" spans="3:13" hidden="1" outlineLevel="2" x14ac:dyDescent="0.3">
      <c r="C194" s="637">
        <f>'Plano|Gerencial'!C294</f>
        <v>0</v>
      </c>
      <c r="H194" s="383">
        <f>'Plano|Gerencial'!I294</f>
        <v>0</v>
      </c>
    </row>
    <row r="195" spans="3:13" hidden="1" outlineLevel="2" x14ac:dyDescent="0.3">
      <c r="C195" s="637">
        <f>'Plano|Gerencial'!C295</f>
        <v>0</v>
      </c>
      <c r="H195" s="383">
        <f>'Plano|Gerencial'!I295</f>
        <v>0</v>
      </c>
    </row>
    <row r="196" spans="3:13" hidden="1" outlineLevel="2" x14ac:dyDescent="0.3">
      <c r="C196" s="637">
        <f>'Plano|Gerencial'!C296</f>
        <v>0</v>
      </c>
      <c r="H196" s="383">
        <f>'Plano|Gerencial'!I296</f>
        <v>0</v>
      </c>
    </row>
    <row r="197" spans="3:13" hidden="1" outlineLevel="2" x14ac:dyDescent="0.3">
      <c r="C197" s="637">
        <f>'Plano|Gerencial'!C297</f>
        <v>0</v>
      </c>
      <c r="H197" s="383">
        <f>'Plano|Gerencial'!I297</f>
        <v>0</v>
      </c>
    </row>
    <row r="198" spans="3:13" hidden="1" outlineLevel="2" x14ac:dyDescent="0.3">
      <c r="C198" s="637">
        <f>'Plano|Gerencial'!C298</f>
        <v>0</v>
      </c>
      <c r="H198" s="383">
        <f>'Plano|Gerencial'!I298</f>
        <v>0</v>
      </c>
    </row>
    <row r="199" spans="3:13" hidden="1" outlineLevel="2" x14ac:dyDescent="0.3">
      <c r="C199" s="637">
        <f>'Plano|Gerencial'!C299</f>
        <v>0</v>
      </c>
      <c r="H199" s="383">
        <f>'Plano|Gerencial'!I299</f>
        <v>0</v>
      </c>
    </row>
    <row r="200" spans="3:13" hidden="1" outlineLevel="2" x14ac:dyDescent="0.3">
      <c r="C200" s="635" t="s">
        <v>774</v>
      </c>
      <c r="H200" s="383">
        <f>'Plano|Gerencial'!I301</f>
        <v>0</v>
      </c>
    </row>
    <row r="201" spans="3:13" hidden="1" outlineLevel="2" x14ac:dyDescent="0.3">
      <c r="C201" s="635" t="s">
        <v>866</v>
      </c>
      <c r="H201" s="383">
        <f>'Plano|Gerencial'!I302</f>
        <v>0</v>
      </c>
    </row>
    <row r="202" spans="3:13" collapsed="1" x14ac:dyDescent="0.3">
      <c r="C202" s="634"/>
    </row>
    <row r="203" spans="3:13" x14ac:dyDescent="0.3">
      <c r="C203" s="430"/>
      <c r="D203" s="430"/>
      <c r="E203" s="430"/>
      <c r="F203" s="431"/>
      <c r="G203" s="432"/>
      <c r="H203" s="432"/>
      <c r="I203" s="638"/>
      <c r="K203" s="638"/>
    </row>
    <row r="204" spans="3:13" ht="15.6" x14ac:dyDescent="0.3">
      <c r="G204" s="402" t="s">
        <v>751</v>
      </c>
      <c r="H204" s="409"/>
      <c r="I204" s="626">
        <f>I48+I69+I101+I178</f>
        <v>0</v>
      </c>
      <c r="K204" s="626" t="e">
        <f>K48+K69+K101+K178</f>
        <v>#REF!</v>
      </c>
      <c r="L204" s="630"/>
      <c r="M204" s="834" t="e">
        <f>I204/K204</f>
        <v>#REF!</v>
      </c>
    </row>
    <row r="205" spans="3:13" ht="15.6" x14ac:dyDescent="0.3">
      <c r="H205" s="780" t="s">
        <v>914</v>
      </c>
      <c r="I205" s="630">
        <f>Painel!G26+Painel!J26</f>
        <v>0</v>
      </c>
      <c r="K205" s="630" t="e">
        <f>#REF!</f>
        <v>#REF!</v>
      </c>
      <c r="L205" s="630"/>
    </row>
    <row r="206" spans="3:13" ht="15.6" x14ac:dyDescent="0.3">
      <c r="H206" s="781"/>
      <c r="I206" s="630"/>
      <c r="K206" s="630"/>
      <c r="L206" s="630"/>
    </row>
    <row r="207" spans="3:13" ht="15.6" x14ac:dyDescent="0.3">
      <c r="H207" s="781"/>
      <c r="I207" s="630"/>
      <c r="K207" s="630"/>
      <c r="L207" s="630"/>
    </row>
    <row r="208" spans="3:13" ht="15.6" x14ac:dyDescent="0.3">
      <c r="H208" s="781"/>
      <c r="I208" s="630"/>
      <c r="K208" s="630"/>
      <c r="L208" s="630"/>
    </row>
    <row r="209" spans="8:16" ht="15.6" x14ac:dyDescent="0.3">
      <c r="H209" s="781"/>
      <c r="I209" s="630"/>
      <c r="K209" s="630"/>
      <c r="L209" s="630"/>
    </row>
    <row r="210" spans="8:16" ht="15.6" x14ac:dyDescent="0.3">
      <c r="H210" s="781"/>
      <c r="I210" s="630"/>
      <c r="K210" s="630"/>
      <c r="L210" s="630"/>
    </row>
    <row r="211" spans="8:16" ht="15.6" x14ac:dyDescent="0.3">
      <c r="H211" s="781"/>
      <c r="I211" s="630"/>
      <c r="K211" s="630"/>
      <c r="L211" s="630"/>
    </row>
    <row r="212" spans="8:16" ht="15.6" x14ac:dyDescent="0.3">
      <c r="H212" s="781"/>
      <c r="I212" s="630"/>
      <c r="K212" s="630"/>
      <c r="L212" s="630"/>
    </row>
    <row r="213" spans="8:16" ht="15.6" x14ac:dyDescent="0.3">
      <c r="H213" s="781"/>
      <c r="I213" s="630"/>
      <c r="K213" s="630"/>
      <c r="L213" s="630"/>
    </row>
    <row r="214" spans="8:16" ht="15.6" x14ac:dyDescent="0.3">
      <c r="H214" s="781"/>
      <c r="I214" s="630"/>
      <c r="K214" s="630"/>
      <c r="L214" s="630"/>
    </row>
    <row r="215" spans="8:16" ht="15.6" x14ac:dyDescent="0.3">
      <c r="H215" s="781"/>
      <c r="I215" s="630"/>
      <c r="K215" s="630"/>
      <c r="L215" s="630"/>
    </row>
    <row r="216" spans="8:16" ht="15.6" x14ac:dyDescent="0.3">
      <c r="H216" s="781"/>
      <c r="I216" s="630"/>
      <c r="K216" s="630"/>
      <c r="L216" s="630"/>
    </row>
    <row r="217" spans="8:16" ht="15.6" x14ac:dyDescent="0.3">
      <c r="H217" s="781"/>
      <c r="I217" s="630"/>
      <c r="K217" s="630"/>
      <c r="L217" s="630"/>
    </row>
    <row r="218" spans="8:16" ht="15.6" x14ac:dyDescent="0.3">
      <c r="H218" s="781"/>
      <c r="I218" s="630"/>
      <c r="K218" s="630"/>
      <c r="L218" s="630"/>
    </row>
    <row r="219" spans="8:16" ht="15.6" x14ac:dyDescent="0.3">
      <c r="H219" s="781"/>
      <c r="I219" s="630"/>
      <c r="K219" s="630"/>
      <c r="L219" s="630"/>
    </row>
    <row r="220" spans="8:16" ht="15.6" x14ac:dyDescent="0.3">
      <c r="H220" s="781"/>
      <c r="I220" s="630"/>
      <c r="K220" s="630"/>
      <c r="L220" s="630"/>
    </row>
    <row r="221" spans="8:16" ht="15.6" x14ac:dyDescent="0.3">
      <c r="H221" s="781"/>
      <c r="I221" s="630"/>
      <c r="K221" s="630"/>
      <c r="L221" s="630"/>
    </row>
    <row r="222" spans="8:16" ht="15.6" x14ac:dyDescent="0.3">
      <c r="H222" s="781"/>
      <c r="I222" s="630"/>
      <c r="K222" s="630"/>
      <c r="L222" s="630"/>
      <c r="P222" s="513"/>
    </row>
    <row r="223" spans="8:16" ht="15.6" x14ac:dyDescent="0.3">
      <c r="H223" s="781"/>
      <c r="I223" s="630"/>
      <c r="K223" s="630"/>
      <c r="L223" s="630"/>
      <c r="P223" s="513"/>
    </row>
    <row r="224" spans="8:16" ht="15.6" x14ac:dyDescent="0.3">
      <c r="H224" s="781"/>
      <c r="I224" s="630"/>
      <c r="K224" s="630"/>
      <c r="L224" s="630"/>
      <c r="P224" s="513"/>
    </row>
    <row r="225" spans="3:16" ht="15.6" x14ac:dyDescent="0.3">
      <c r="H225" s="781"/>
      <c r="I225" s="630"/>
      <c r="K225" s="630"/>
      <c r="L225" s="630"/>
      <c r="P225" s="513"/>
    </row>
    <row r="226" spans="3:16" ht="15.6" x14ac:dyDescent="0.3">
      <c r="H226" s="781"/>
      <c r="I226" s="630"/>
      <c r="K226" s="630"/>
      <c r="L226" s="630"/>
      <c r="P226" s="513"/>
    </row>
    <row r="227" spans="3:16" ht="15.6" x14ac:dyDescent="0.3">
      <c r="G227" s="1414" t="s">
        <v>915</v>
      </c>
      <c r="H227" s="1414"/>
      <c r="I227" s="630"/>
      <c r="K227" s="630"/>
      <c r="L227" s="630"/>
      <c r="M227" s="832"/>
      <c r="P227" s="513"/>
    </row>
    <row r="228" spans="3:16" ht="15.6" x14ac:dyDescent="0.3">
      <c r="G228" s="1415">
        <f>I204-I205</f>
        <v>0</v>
      </c>
      <c r="H228" s="1415"/>
      <c r="I228" s="630"/>
      <c r="K228" s="630"/>
      <c r="L228" s="630"/>
      <c r="M228" s="832"/>
      <c r="P228" s="513"/>
    </row>
    <row r="229" spans="3:16" ht="15.6" x14ac:dyDescent="0.3">
      <c r="H229" s="781"/>
      <c r="I229" s="630"/>
      <c r="K229" s="630"/>
      <c r="L229" s="630"/>
      <c r="M229" s="832"/>
      <c r="P229" s="513"/>
    </row>
    <row r="230" spans="3:16" ht="18" hidden="1" outlineLevel="1" x14ac:dyDescent="0.35">
      <c r="C230" s="1416" t="s">
        <v>963</v>
      </c>
      <c r="D230" s="1416"/>
      <c r="E230" s="1416"/>
      <c r="F230" s="1416"/>
      <c r="G230" s="1416"/>
      <c r="P230" s="401"/>
    </row>
    <row r="231" spans="3:16" ht="7.5" hidden="1" customHeight="1" outlineLevel="1" x14ac:dyDescent="0.3"/>
    <row r="232" spans="3:16" hidden="1" outlineLevel="1" x14ac:dyDescent="0.3">
      <c r="C232" s="433" t="s">
        <v>753</v>
      </c>
      <c r="D232" s="379" t="s">
        <v>623</v>
      </c>
      <c r="G232" s="401">
        <f>I16</f>
        <v>0</v>
      </c>
    </row>
    <row r="233" spans="3:16" hidden="1" outlineLevel="1" x14ac:dyDescent="0.3">
      <c r="C233" s="433" t="s">
        <v>753</v>
      </c>
      <c r="D233" s="379" t="s">
        <v>628</v>
      </c>
      <c r="G233" s="401">
        <f>I32</f>
        <v>289137.04000000004</v>
      </c>
    </row>
    <row r="234" spans="3:16" hidden="1" outlineLevel="1" x14ac:dyDescent="0.3">
      <c r="C234" s="433"/>
      <c r="D234" s="434" t="s">
        <v>679</v>
      </c>
      <c r="E234" s="434"/>
      <c r="F234" s="435"/>
      <c r="G234" s="436">
        <f>SUM(G232:G233)</f>
        <v>289137.04000000004</v>
      </c>
    </row>
    <row r="235" spans="3:16" hidden="1" outlineLevel="1" x14ac:dyDescent="0.3">
      <c r="C235" s="433"/>
    </row>
    <row r="236" spans="3:16" hidden="1" outlineLevel="1" x14ac:dyDescent="0.3">
      <c r="C236" s="433" t="s">
        <v>754</v>
      </c>
      <c r="D236" s="379" t="s">
        <v>755</v>
      </c>
      <c r="G236" s="401">
        <f>I48</f>
        <v>0</v>
      </c>
      <c r="H236" s="437" t="e">
        <f>G236/$G$240</f>
        <v>#DIV/0!</v>
      </c>
    </row>
    <row r="237" spans="3:16" hidden="1" outlineLevel="1" x14ac:dyDescent="0.3">
      <c r="C237" s="433" t="s">
        <v>754</v>
      </c>
      <c r="D237" s="379" t="s">
        <v>756</v>
      </c>
      <c r="G237" s="401">
        <f>I69</f>
        <v>0</v>
      </c>
      <c r="H237" s="437" t="e">
        <f>G237/$G$240</f>
        <v>#DIV/0!</v>
      </c>
    </row>
    <row r="238" spans="3:16" hidden="1" outlineLevel="1" x14ac:dyDescent="0.3">
      <c r="C238" s="433" t="s">
        <v>754</v>
      </c>
      <c r="D238" s="379" t="s">
        <v>757</v>
      </c>
      <c r="G238" s="401">
        <f>I101</f>
        <v>0</v>
      </c>
      <c r="H238" s="437" t="e">
        <f>G238/$G$240</f>
        <v>#DIV/0!</v>
      </c>
    </row>
    <row r="239" spans="3:16" hidden="1" outlineLevel="1" x14ac:dyDescent="0.3">
      <c r="C239" s="433" t="s">
        <v>754</v>
      </c>
      <c r="D239" s="379" t="s">
        <v>2</v>
      </c>
      <c r="G239" s="401">
        <f>I178</f>
        <v>0</v>
      </c>
      <c r="H239" s="437" t="e">
        <f>G239/$G$240</f>
        <v>#DIV/0!</v>
      </c>
      <c r="I239" s="799" t="s">
        <v>914</v>
      </c>
      <c r="K239" s="799" t="s">
        <v>914</v>
      </c>
      <c r="L239" s="781"/>
    </row>
    <row r="240" spans="3:16" hidden="1" outlineLevel="1" x14ac:dyDescent="0.3">
      <c r="C240" s="433"/>
      <c r="D240" s="434" t="s">
        <v>680</v>
      </c>
      <c r="E240" s="434"/>
      <c r="F240" s="435"/>
      <c r="G240" s="436">
        <f>SUM(G236:G239)</f>
        <v>0</v>
      </c>
      <c r="H240" s="438">
        <v>1</v>
      </c>
      <c r="I240" s="629">
        <f>Painel!G26+Painel!O18-Painel!Q18</f>
        <v>0</v>
      </c>
      <c r="K240" s="629">
        <f>Painel!I26+Painel!Q18-Painel!S18</f>
        <v>0</v>
      </c>
      <c r="L240" s="629"/>
    </row>
    <row r="241" spans="3:11" ht="7.5" hidden="1" customHeight="1" outlineLevel="1" x14ac:dyDescent="0.3">
      <c r="C241" s="433"/>
    </row>
    <row r="242" spans="3:11" ht="15.6" hidden="1" outlineLevel="1" x14ac:dyDescent="0.3">
      <c r="C242" s="433" t="s">
        <v>758</v>
      </c>
      <c r="D242" s="379" t="s">
        <v>759</v>
      </c>
      <c r="G242" s="401">
        <f>G234-G236-G237-G238-G239</f>
        <v>289137.04000000004</v>
      </c>
      <c r="K242" s="591" t="s">
        <v>962</v>
      </c>
    </row>
    <row r="243" spans="3:11" hidden="1" outlineLevel="1" x14ac:dyDescent="0.3">
      <c r="C243" s="433" t="s">
        <v>754</v>
      </c>
      <c r="D243" s="379" t="s">
        <v>760</v>
      </c>
      <c r="G243" s="401">
        <f>Relatório!K33</f>
        <v>0</v>
      </c>
    </row>
    <row r="244" spans="3:11" hidden="1" outlineLevel="1" x14ac:dyDescent="0.3">
      <c r="C244" s="433" t="s">
        <v>758</v>
      </c>
      <c r="D244" s="386" t="s">
        <v>917</v>
      </c>
      <c r="E244" s="386"/>
      <c r="F244" s="439"/>
      <c r="G244" s="440">
        <f>G242-G243</f>
        <v>289137.04000000004</v>
      </c>
    </row>
    <row r="245" spans="3:11" hidden="1" outlineLevel="1" x14ac:dyDescent="0.3">
      <c r="C245" s="433" t="s">
        <v>753</v>
      </c>
      <c r="D245" s="386" t="s">
        <v>916</v>
      </c>
      <c r="G245" s="440">
        <f>Conciliação!L3+Conciliação!L4-156000</f>
        <v>-156000</v>
      </c>
      <c r="H245" s="836" t="s">
        <v>967</v>
      </c>
    </row>
    <row r="246" spans="3:11" hidden="1" outlineLevel="1" x14ac:dyDescent="0.3">
      <c r="C246" s="433" t="s">
        <v>758</v>
      </c>
      <c r="D246" s="386" t="s">
        <v>761</v>
      </c>
      <c r="E246" s="386"/>
      <c r="F246" s="439"/>
      <c r="G246" s="440">
        <f>G244+G245</f>
        <v>133137.04000000004</v>
      </c>
    </row>
    <row r="247" spans="3:11" hidden="1" outlineLevel="1" x14ac:dyDescent="0.3"/>
    <row r="248" spans="3:11" hidden="1" outlineLevel="1" x14ac:dyDescent="0.3"/>
    <row r="249" spans="3:11" hidden="1" outlineLevel="1" x14ac:dyDescent="0.3"/>
    <row r="250" spans="3:11" hidden="1" outlineLevel="1" x14ac:dyDescent="0.3">
      <c r="D250" s="633" t="s">
        <v>940</v>
      </c>
      <c r="F250" s="379"/>
      <c r="G250" s="379"/>
      <c r="H250" s="379"/>
    </row>
    <row r="251" spans="3:11" ht="15.6" hidden="1" outlineLevel="1" x14ac:dyDescent="0.3">
      <c r="D251" s="796" t="s">
        <v>753</v>
      </c>
      <c r="E251" s="797" t="s">
        <v>938</v>
      </c>
      <c r="F251" s="797"/>
      <c r="G251" s="798">
        <f>Painel!G26-Painel!Q18</f>
        <v>0</v>
      </c>
      <c r="H251" s="648" t="e">
        <f>G251/G255</f>
        <v>#DIV/0!</v>
      </c>
    </row>
    <row r="252" spans="3:11" ht="15.6" hidden="1" outlineLevel="1" x14ac:dyDescent="0.3">
      <c r="D252" s="796"/>
      <c r="E252" s="797"/>
      <c r="F252" s="798"/>
      <c r="G252" s="797"/>
      <c r="H252" s="648"/>
    </row>
    <row r="253" spans="3:11" ht="15.6" hidden="1" outlineLevel="1" x14ac:dyDescent="0.3">
      <c r="D253" s="796" t="s">
        <v>753</v>
      </c>
      <c r="E253" s="797" t="s">
        <v>939</v>
      </c>
      <c r="F253" s="797"/>
      <c r="G253" s="798">
        <f>Painel!O18</f>
        <v>0</v>
      </c>
      <c r="H253" s="648" t="e">
        <f>G253/G255</f>
        <v>#DIV/0!</v>
      </c>
    </row>
    <row r="254" spans="3:11" ht="15.6" hidden="1" outlineLevel="1" x14ac:dyDescent="0.3">
      <c r="D254" s="797"/>
      <c r="E254" s="795"/>
      <c r="F254" s="795"/>
      <c r="G254" s="795"/>
      <c r="H254" s="379"/>
    </row>
    <row r="255" spans="3:11" ht="15.6" hidden="1" outlineLevel="1" x14ac:dyDescent="0.3">
      <c r="E255" s="797" t="s">
        <v>703</v>
      </c>
      <c r="F255" s="797"/>
      <c r="G255" s="798">
        <f>G251+G253</f>
        <v>0</v>
      </c>
      <c r="H255" s="379"/>
    </row>
    <row r="256" spans="3:11" hidden="1" outlineLevel="1" x14ac:dyDescent="0.3">
      <c r="F256" s="379"/>
      <c r="G256" s="379"/>
      <c r="H256" s="379"/>
    </row>
    <row r="257" spans="3:16" hidden="1" outlineLevel="1" x14ac:dyDescent="0.3">
      <c r="F257" s="379"/>
      <c r="G257" s="379"/>
      <c r="H257" s="379"/>
    </row>
    <row r="258" spans="3:16" ht="18" hidden="1" outlineLevel="1" x14ac:dyDescent="0.35">
      <c r="D258" s="1416" t="s">
        <v>941</v>
      </c>
      <c r="E258" s="1416"/>
      <c r="F258" s="1416"/>
      <c r="G258" s="379"/>
      <c r="H258" s="379"/>
    </row>
    <row r="259" spans="3:16" hidden="1" outlineLevel="1" x14ac:dyDescent="0.3">
      <c r="F259" s="379"/>
      <c r="G259" s="379"/>
      <c r="H259" s="379"/>
    </row>
    <row r="260" spans="3:16" ht="15.6" hidden="1" outlineLevel="1" x14ac:dyDescent="0.3">
      <c r="D260" s="800" t="str">
        <f>Painel!C12</f>
        <v>Orçamento Aprovado (Ajustes posterior a Assembeia)</v>
      </c>
      <c r="E260" s="801"/>
      <c r="F260" s="801"/>
      <c r="G260" s="379"/>
      <c r="H260" s="379"/>
    </row>
    <row r="261" spans="3:16" ht="15.6" hidden="1" outlineLevel="1" x14ac:dyDescent="0.3">
      <c r="D261" s="802" t="e">
        <f>Painel!C13</f>
        <v>#REF!</v>
      </c>
      <c r="E261" s="801"/>
      <c r="F261" s="801"/>
      <c r="G261" s="379"/>
      <c r="H261" s="379"/>
    </row>
    <row r="262" spans="3:16" ht="15.6" hidden="1" outlineLevel="1" x14ac:dyDescent="0.3">
      <c r="D262" s="800" t="str">
        <f>Painel!C14</f>
        <v>Orçamento Realizado</v>
      </c>
      <c r="E262" s="801"/>
      <c r="F262" s="801"/>
      <c r="G262" s="379"/>
      <c r="H262" s="379"/>
    </row>
    <row r="263" spans="3:16" ht="15.6" hidden="1" outlineLevel="1" x14ac:dyDescent="0.3">
      <c r="D263" s="803">
        <f>Painel!C15</f>
        <v>0</v>
      </c>
      <c r="E263" s="801"/>
      <c r="F263" s="801"/>
      <c r="G263" s="379"/>
      <c r="H263" s="379"/>
    </row>
    <row r="264" spans="3:16" ht="15.6" hidden="1" outlineLevel="1" x14ac:dyDescent="0.3">
      <c r="D264" s="800" t="str">
        <f>Painel!C16</f>
        <v>Saldo Operativo</v>
      </c>
      <c r="E264" s="801"/>
      <c r="F264" s="801"/>
      <c r="G264" s="379"/>
      <c r="H264" s="379"/>
    </row>
    <row r="265" spans="3:16" ht="15.6" hidden="1" outlineLevel="1" x14ac:dyDescent="0.3">
      <c r="D265" s="802" t="e">
        <f>Painel!C17</f>
        <v>#REF!</v>
      </c>
      <c r="E265" s="801"/>
      <c r="F265" s="801"/>
      <c r="G265" s="379"/>
      <c r="H265" s="379"/>
    </row>
    <row r="266" spans="3:16" ht="15.6" hidden="1" outlineLevel="1" x14ac:dyDescent="0.3">
      <c r="D266" s="801"/>
      <c r="E266" s="801"/>
      <c r="F266" s="801"/>
      <c r="G266" s="379"/>
      <c r="H266" s="379"/>
    </row>
    <row r="267" spans="3:16" collapsed="1" x14ac:dyDescent="0.3">
      <c r="F267" s="379"/>
      <c r="G267" s="379"/>
      <c r="H267" s="379"/>
    </row>
    <row r="268" spans="3:16" ht="18" x14ac:dyDescent="0.35">
      <c r="C268" s="1416" t="s">
        <v>964</v>
      </c>
      <c r="D268" s="1416"/>
      <c r="E268" s="1416"/>
      <c r="F268" s="1416"/>
      <c r="G268" s="1416"/>
      <c r="P268" s="401"/>
    </row>
    <row r="269" spans="3:16" ht="7.5" customHeight="1" x14ac:dyDescent="0.3"/>
    <row r="270" spans="3:16" x14ac:dyDescent="0.3">
      <c r="C270" s="433" t="s">
        <v>753</v>
      </c>
      <c r="D270" s="379" t="s">
        <v>623</v>
      </c>
      <c r="G270" s="401" t="e">
        <f>#REF!</f>
        <v>#REF!</v>
      </c>
    </row>
    <row r="271" spans="3:16" x14ac:dyDescent="0.3">
      <c r="C271" s="433" t="s">
        <v>753</v>
      </c>
      <c r="D271" s="379" t="s">
        <v>628</v>
      </c>
      <c r="G271" s="401" t="e">
        <f>#REF!</f>
        <v>#REF!</v>
      </c>
    </row>
    <row r="272" spans="3:16" x14ac:dyDescent="0.3">
      <c r="C272" s="433"/>
      <c r="D272" s="434" t="s">
        <v>679</v>
      </c>
      <c r="E272" s="434"/>
      <c r="F272" s="435"/>
      <c r="G272" s="436" t="e">
        <f>SUM(G270:G271)</f>
        <v>#REF!</v>
      </c>
    </row>
    <row r="273" spans="3:12" x14ac:dyDescent="0.3">
      <c r="C273" s="433"/>
    </row>
    <row r="274" spans="3:12" x14ac:dyDescent="0.3">
      <c r="C274" s="433" t="s">
        <v>754</v>
      </c>
      <c r="D274" s="379" t="s">
        <v>755</v>
      </c>
      <c r="G274" s="401" t="e">
        <f>#REF!</f>
        <v>#REF!</v>
      </c>
      <c r="H274" s="437" t="e">
        <f>G274/$G$278</f>
        <v>#REF!</v>
      </c>
    </row>
    <row r="275" spans="3:12" x14ac:dyDescent="0.3">
      <c r="C275" s="433" t="s">
        <v>754</v>
      </c>
      <c r="D275" s="379" t="s">
        <v>756</v>
      </c>
      <c r="G275" s="401" t="e">
        <f>#REF!</f>
        <v>#REF!</v>
      </c>
      <c r="H275" s="437" t="e">
        <f>G275/$G$278</f>
        <v>#REF!</v>
      </c>
    </row>
    <row r="276" spans="3:12" x14ac:dyDescent="0.3">
      <c r="C276" s="433" t="s">
        <v>754</v>
      </c>
      <c r="D276" s="379" t="s">
        <v>757</v>
      </c>
      <c r="G276" s="401" t="e">
        <f>#REF!</f>
        <v>#REF!</v>
      </c>
      <c r="H276" s="437" t="e">
        <f>G276/$G$278</f>
        <v>#REF!</v>
      </c>
    </row>
    <row r="277" spans="3:12" x14ac:dyDescent="0.3">
      <c r="C277" s="433" t="s">
        <v>754</v>
      </c>
      <c r="D277" s="379" t="s">
        <v>2</v>
      </c>
      <c r="G277" s="401" t="e">
        <f>#REF!</f>
        <v>#REF!</v>
      </c>
      <c r="H277" s="437" t="e">
        <f>G277/$G$278</f>
        <v>#REF!</v>
      </c>
      <c r="I277" s="781"/>
      <c r="K277" s="781"/>
      <c r="L277" s="781"/>
    </row>
    <row r="278" spans="3:12" x14ac:dyDescent="0.3">
      <c r="C278" s="433"/>
      <c r="D278" s="434" t="s">
        <v>680</v>
      </c>
      <c r="E278" s="434"/>
      <c r="F278" s="435"/>
      <c r="G278" s="436" t="e">
        <f>SUM(G274:G277)</f>
        <v>#REF!</v>
      </c>
      <c r="H278" s="438">
        <v>1</v>
      </c>
      <c r="I278" s="629"/>
      <c r="K278" s="629"/>
      <c r="L278" s="629"/>
    </row>
    <row r="279" spans="3:12" ht="7.5" customHeight="1" x14ac:dyDescent="0.3">
      <c r="C279" s="433"/>
    </row>
    <row r="280" spans="3:12" ht="15.6" x14ac:dyDescent="0.3">
      <c r="C280" s="433" t="s">
        <v>758</v>
      </c>
      <c r="D280" s="379" t="s">
        <v>759</v>
      </c>
      <c r="G280" s="401" t="e">
        <f>G272-G274-G275-G276-G277</f>
        <v>#REF!</v>
      </c>
      <c r="K280" s="591"/>
    </row>
    <row r="281" spans="3:12" x14ac:dyDescent="0.3">
      <c r="C281" s="433" t="s">
        <v>754</v>
      </c>
      <c r="D281" s="379" t="s">
        <v>760</v>
      </c>
      <c r="G281" s="401" t="e">
        <f>#REF!</f>
        <v>#REF!</v>
      </c>
    </row>
    <row r="282" spans="3:12" x14ac:dyDescent="0.3">
      <c r="C282" s="433" t="s">
        <v>758</v>
      </c>
      <c r="D282" s="386" t="s">
        <v>917</v>
      </c>
      <c r="E282" s="386"/>
      <c r="F282" s="439"/>
      <c r="G282" s="440" t="e">
        <f>G280-G281</f>
        <v>#REF!</v>
      </c>
    </row>
    <row r="283" spans="3:12" x14ac:dyDescent="0.3">
      <c r="C283" s="433" t="s">
        <v>753</v>
      </c>
      <c r="D283" s="386" t="s">
        <v>916</v>
      </c>
      <c r="G283" s="440">
        <v>0</v>
      </c>
    </row>
    <row r="284" spans="3:12" x14ac:dyDescent="0.3">
      <c r="C284" s="433" t="s">
        <v>758</v>
      </c>
      <c r="D284" s="386" t="s">
        <v>761</v>
      </c>
      <c r="E284" s="386"/>
      <c r="F284" s="439"/>
      <c r="G284" s="440" t="e">
        <f>G282+G283</f>
        <v>#REF!</v>
      </c>
    </row>
  </sheetData>
  <mergeCells count="12">
    <mergeCell ref="C268:G268"/>
    <mergeCell ref="G227:H227"/>
    <mergeCell ref="G228:H228"/>
    <mergeCell ref="C230:G230"/>
    <mergeCell ref="D258:F258"/>
    <mergeCell ref="G104:G112"/>
    <mergeCell ref="G7:I7"/>
    <mergeCell ref="C6:E8"/>
    <mergeCell ref="C9:I9"/>
    <mergeCell ref="C11:I11"/>
    <mergeCell ref="B46:I46"/>
    <mergeCell ref="B99:I99"/>
  </mergeCells>
  <dataValidations count="1">
    <dataValidation allowBlank="1" showInputMessage="1" showErrorMessage="1" promptTitle="Funbio" prompt="Rateio referente a parte INDIRETA das despesas do Funbio" sqref="C115" xr:uid="{00000000-0002-0000-0C00-000000000000}"/>
  </dataValidations>
  <pageMargins left="0.51181102362204722" right="0.31496062992125984" top="0.19685039370078741" bottom="0.19685039370078741" header="0.31496062992125984" footer="0.31496062992125984"/>
  <pageSetup paperSize="9" scale="80" orientation="portrait" horizontalDpi="4294967293" verticalDpi="4294967293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>
    <tabColor rgb="FFFF0000"/>
  </sheetPr>
  <dimension ref="B4:AM332"/>
  <sheetViews>
    <sheetView topLeftCell="A76" zoomScale="82" zoomScaleNormal="82" zoomScalePageLayoutView="82" workbookViewId="0">
      <pane xSplit="9" topLeftCell="J1" activePane="topRight" state="frozen"/>
      <selection activeCell="A5" sqref="A5"/>
      <selection pane="topRight" activeCell="K81" sqref="K81"/>
    </sheetView>
  </sheetViews>
  <sheetFormatPr defaultColWidth="8.88671875" defaultRowHeight="14.4" outlineLevelRow="2" outlineLevelCol="1" x14ac:dyDescent="0.3"/>
  <cols>
    <col min="1" max="1" width="3.33203125" style="379" customWidth="1"/>
    <col min="2" max="2" width="3.109375" style="379" customWidth="1"/>
    <col min="3" max="3" width="8.88671875" style="379"/>
    <col min="4" max="4" width="10.44140625" style="379" customWidth="1"/>
    <col min="5" max="5" width="10.33203125" style="379" bestFit="1" customWidth="1"/>
    <col min="6" max="6" width="8.88671875" style="400"/>
    <col min="7" max="7" width="12.44140625" style="401" bestFit="1" customWidth="1"/>
    <col min="8" max="8" width="21.6640625" style="401" customWidth="1"/>
    <col min="9" max="9" width="15.44140625" style="498" customWidth="1"/>
    <col min="10" max="10" width="1.44140625" style="513" customWidth="1"/>
    <col min="11" max="11" width="13.5546875" style="498" bestFit="1" customWidth="1" outlineLevel="1"/>
    <col min="12" max="22" width="12.6640625" style="498" customWidth="1" outlineLevel="1"/>
    <col min="23" max="25" width="8.88671875" style="513"/>
    <col min="26" max="16384" width="8.88671875" style="379"/>
  </cols>
  <sheetData>
    <row r="4" spans="2:22" x14ac:dyDescent="0.3">
      <c r="F4" s="400" t="s">
        <v>735</v>
      </c>
      <c r="G4" s="459">
        <v>42783</v>
      </c>
    </row>
    <row r="5" spans="2:22" ht="15" thickBot="1" x14ac:dyDescent="0.35"/>
    <row r="6" spans="2:22" ht="18.75" customHeight="1" thickTop="1" x14ac:dyDescent="0.3">
      <c r="C6" s="1449" t="s">
        <v>776</v>
      </c>
      <c r="D6" s="1450"/>
      <c r="E6" s="1451"/>
    </row>
    <row r="7" spans="2:22" ht="15" customHeight="1" x14ac:dyDescent="0.3">
      <c r="C7" s="1452"/>
      <c r="D7" s="1453"/>
      <c r="E7" s="1454"/>
      <c r="G7" s="402" t="s">
        <v>736</v>
      </c>
      <c r="H7" s="402"/>
      <c r="I7" s="527">
        <f>I15</f>
        <v>0</v>
      </c>
    </row>
    <row r="8" spans="2:22" ht="15" customHeight="1" thickBot="1" x14ac:dyDescent="0.35">
      <c r="C8" s="1455"/>
      <c r="D8" s="1456"/>
      <c r="E8" s="1457"/>
    </row>
    <row r="9" spans="2:22" ht="18.600000000000001" thickTop="1" x14ac:dyDescent="0.35">
      <c r="C9" s="1427" t="s">
        <v>737</v>
      </c>
      <c r="D9" s="1427"/>
      <c r="E9" s="1427"/>
      <c r="F9" s="1427"/>
      <c r="G9" s="1427"/>
      <c r="H9" s="1427"/>
      <c r="I9" s="1427"/>
    </row>
    <row r="11" spans="2:22" x14ac:dyDescent="0.3">
      <c r="C11" s="1428" t="s">
        <v>738</v>
      </c>
      <c r="D11" s="1429"/>
      <c r="E11" s="1429"/>
      <c r="F11" s="1429"/>
      <c r="G11" s="1429"/>
      <c r="H11" s="1429"/>
      <c r="I11" s="1430"/>
    </row>
    <row r="12" spans="2:22" x14ac:dyDescent="0.3">
      <c r="C12" s="386"/>
      <c r="K12" s="528" t="s">
        <v>240</v>
      </c>
      <c r="L12" s="528" t="s">
        <v>576</v>
      </c>
      <c r="M12" s="528" t="s">
        <v>588</v>
      </c>
      <c r="N12" s="528" t="s">
        <v>589</v>
      </c>
      <c r="O12" s="528" t="s">
        <v>590</v>
      </c>
      <c r="P12" s="528" t="s">
        <v>591</v>
      </c>
      <c r="Q12" s="528" t="s">
        <v>592</v>
      </c>
      <c r="R12" s="528" t="s">
        <v>593</v>
      </c>
      <c r="S12" s="528" t="s">
        <v>594</v>
      </c>
      <c r="T12" s="528" t="s">
        <v>595</v>
      </c>
      <c r="U12" s="528" t="s">
        <v>596</v>
      </c>
      <c r="V12" s="528" t="s">
        <v>597</v>
      </c>
    </row>
    <row r="13" spans="2:22" ht="15.6" x14ac:dyDescent="0.3">
      <c r="B13" s="403" t="s">
        <v>648</v>
      </c>
      <c r="C13" s="404" t="s">
        <v>12</v>
      </c>
      <c r="D13" s="405"/>
      <c r="E13" s="405"/>
      <c r="F13" s="406"/>
      <c r="G13" s="407"/>
      <c r="H13" s="407"/>
      <c r="I13" s="529">
        <f>I46</f>
        <v>0</v>
      </c>
      <c r="K13" s="558">
        <f>K15+K31+K41</f>
        <v>0</v>
      </c>
      <c r="L13" s="558">
        <f t="shared" ref="L13:V13" si="0">L15+L31+L41</f>
        <v>0</v>
      </c>
      <c r="M13" s="558">
        <f t="shared" si="0"/>
        <v>0</v>
      </c>
      <c r="N13" s="558">
        <f t="shared" si="0"/>
        <v>0</v>
      </c>
      <c r="O13" s="558">
        <f t="shared" si="0"/>
        <v>0</v>
      </c>
      <c r="P13" s="558">
        <f t="shared" si="0"/>
        <v>0</v>
      </c>
      <c r="Q13" s="558">
        <f t="shared" si="0"/>
        <v>0</v>
      </c>
      <c r="R13" s="558">
        <f t="shared" si="0"/>
        <v>0</v>
      </c>
      <c r="S13" s="558">
        <f t="shared" si="0"/>
        <v>0</v>
      </c>
      <c r="T13" s="558">
        <f t="shared" si="0"/>
        <v>0</v>
      </c>
      <c r="U13" s="558">
        <f t="shared" si="0"/>
        <v>0</v>
      </c>
      <c r="V13" s="558">
        <f t="shared" si="0"/>
        <v>0</v>
      </c>
    </row>
    <row r="14" spans="2:22" ht="5.25" customHeight="1" x14ac:dyDescent="0.3">
      <c r="B14" s="413"/>
      <c r="C14" s="559"/>
      <c r="I14" s="536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</row>
    <row r="15" spans="2:22" x14ac:dyDescent="0.3">
      <c r="B15" s="473"/>
      <c r="C15" s="463" t="s">
        <v>739</v>
      </c>
      <c r="D15" s="464"/>
      <c r="E15" s="464"/>
      <c r="F15" s="465"/>
      <c r="G15" s="466"/>
      <c r="H15" s="466"/>
      <c r="I15" s="524">
        <f>SUM(I16:I29)</f>
        <v>0</v>
      </c>
      <c r="K15" s="530">
        <f>SUM(K16:K30)</f>
        <v>0</v>
      </c>
      <c r="L15" s="530">
        <f t="shared" ref="L15:V15" si="1">SUM(L16:L30)</f>
        <v>0</v>
      </c>
      <c r="M15" s="530">
        <f t="shared" si="1"/>
        <v>0</v>
      </c>
      <c r="N15" s="530">
        <f t="shared" si="1"/>
        <v>0</v>
      </c>
      <c r="O15" s="530">
        <f t="shared" si="1"/>
        <v>0</v>
      </c>
      <c r="P15" s="530">
        <f t="shared" si="1"/>
        <v>0</v>
      </c>
      <c r="Q15" s="530">
        <f t="shared" si="1"/>
        <v>0</v>
      </c>
      <c r="R15" s="530">
        <f t="shared" si="1"/>
        <v>0</v>
      </c>
      <c r="S15" s="530">
        <f t="shared" si="1"/>
        <v>0</v>
      </c>
      <c r="T15" s="530">
        <f t="shared" si="1"/>
        <v>0</v>
      </c>
      <c r="U15" s="530">
        <f t="shared" si="1"/>
        <v>0</v>
      </c>
      <c r="V15" s="530">
        <f t="shared" si="1"/>
        <v>0</v>
      </c>
    </row>
    <row r="16" spans="2:22" outlineLevel="1" x14ac:dyDescent="0.3">
      <c r="C16" s="462" t="str">
        <f>Relatório!C24</f>
        <v>Instituto x</v>
      </c>
      <c r="D16" s="382"/>
      <c r="E16" s="382"/>
      <c r="F16" s="460"/>
      <c r="G16" s="461"/>
      <c r="H16" s="461"/>
      <c r="I16" s="531">
        <f>SUM(K16:V16)</f>
        <v>0</v>
      </c>
      <c r="K16" s="531">
        <f>Relatório!U24</f>
        <v>0</v>
      </c>
      <c r="L16" s="531">
        <f>Relatório!V24</f>
        <v>0</v>
      </c>
      <c r="M16" s="531">
        <f>Relatório!W24</f>
        <v>0</v>
      </c>
      <c r="N16" s="531">
        <f>Relatório!X24</f>
        <v>0</v>
      </c>
      <c r="O16" s="531">
        <f>Relatório!Y24</f>
        <v>0</v>
      </c>
      <c r="P16" s="531">
        <f>Relatório!Z24</f>
        <v>0</v>
      </c>
      <c r="Q16" s="531">
        <f>Relatório!AA24</f>
        <v>0</v>
      </c>
      <c r="R16" s="531">
        <f>Relatório!AB24</f>
        <v>0</v>
      </c>
      <c r="S16" s="531">
        <f>Relatório!AC24</f>
        <v>0</v>
      </c>
      <c r="T16" s="531">
        <f>Relatório!AD24</f>
        <v>0</v>
      </c>
      <c r="U16" s="531">
        <f>Relatório!AE24</f>
        <v>0</v>
      </c>
      <c r="V16" s="531">
        <f>Relatório!AF24</f>
        <v>0</v>
      </c>
    </row>
    <row r="17" spans="2:22" outlineLevel="1" x14ac:dyDescent="0.3">
      <c r="C17" s="462" t="str">
        <f>Relatório!C25</f>
        <v>Instituto x</v>
      </c>
      <c r="D17" s="382"/>
      <c r="E17" s="382"/>
      <c r="F17" s="460"/>
      <c r="G17" s="461"/>
      <c r="H17" s="461"/>
      <c r="I17" s="531">
        <f t="shared" ref="I17:I39" si="2">SUM(K17:V17)</f>
        <v>0</v>
      </c>
      <c r="K17" s="531">
        <f>Relatório!U25</f>
        <v>0</v>
      </c>
      <c r="L17" s="531">
        <f>Relatório!V25</f>
        <v>0</v>
      </c>
      <c r="M17" s="531">
        <f>Relatório!W25</f>
        <v>0</v>
      </c>
      <c r="N17" s="531">
        <f>Relatório!X25</f>
        <v>0</v>
      </c>
      <c r="O17" s="531">
        <f>Relatório!Y25</f>
        <v>0</v>
      </c>
      <c r="P17" s="531">
        <f>Relatório!Z25</f>
        <v>0</v>
      </c>
      <c r="Q17" s="531">
        <f>Relatório!AA25</f>
        <v>0</v>
      </c>
      <c r="R17" s="531">
        <f>Relatório!AB25</f>
        <v>0</v>
      </c>
      <c r="S17" s="531">
        <f>Relatório!AC25</f>
        <v>0</v>
      </c>
      <c r="T17" s="531">
        <f>Relatório!AD25</f>
        <v>0</v>
      </c>
      <c r="U17" s="531">
        <f>Relatório!AE25</f>
        <v>0</v>
      </c>
      <c r="V17" s="531">
        <f>Relatório!AF25</f>
        <v>0</v>
      </c>
    </row>
    <row r="18" spans="2:22" outlineLevel="1" x14ac:dyDescent="0.3">
      <c r="C18" s="462" t="str">
        <f>Relatório!C26</f>
        <v>Instituto x</v>
      </c>
      <c r="D18" s="382"/>
      <c r="E18" s="382"/>
      <c r="F18" s="460"/>
      <c r="G18" s="461"/>
      <c r="H18" s="461"/>
      <c r="I18" s="531">
        <f t="shared" si="2"/>
        <v>0</v>
      </c>
      <c r="K18" s="531">
        <f>Relatório!U26</f>
        <v>0</v>
      </c>
      <c r="L18" s="531">
        <f>Relatório!V26</f>
        <v>0</v>
      </c>
      <c r="M18" s="531">
        <f>Relatório!W26</f>
        <v>0</v>
      </c>
      <c r="N18" s="531">
        <f>Relatório!X26</f>
        <v>0</v>
      </c>
      <c r="O18" s="531">
        <f>Relatório!Y26</f>
        <v>0</v>
      </c>
      <c r="P18" s="531">
        <f>Relatório!Z26</f>
        <v>0</v>
      </c>
      <c r="Q18" s="531">
        <f>Relatório!AA26</f>
        <v>0</v>
      </c>
      <c r="R18" s="531">
        <f>Relatório!AB26</f>
        <v>0</v>
      </c>
      <c r="S18" s="531">
        <f>Relatório!AC26</f>
        <v>0</v>
      </c>
      <c r="T18" s="531">
        <f>Relatório!AD26</f>
        <v>0</v>
      </c>
      <c r="U18" s="531">
        <f>Relatório!AE26</f>
        <v>0</v>
      </c>
      <c r="V18" s="531">
        <f>Relatório!AF26</f>
        <v>0</v>
      </c>
    </row>
    <row r="19" spans="2:22" outlineLevel="1" x14ac:dyDescent="0.3">
      <c r="C19" s="462" t="str">
        <f>Relatório!C27</f>
        <v>Instituto x</v>
      </c>
      <c r="D19" s="382"/>
      <c r="E19" s="382"/>
      <c r="F19" s="460"/>
      <c r="G19" s="461"/>
      <c r="H19" s="461"/>
      <c r="I19" s="531">
        <f t="shared" si="2"/>
        <v>0</v>
      </c>
      <c r="K19" s="531">
        <f>Relatório!U27</f>
        <v>0</v>
      </c>
      <c r="L19" s="531">
        <f>Relatório!V27</f>
        <v>0</v>
      </c>
      <c r="M19" s="531">
        <f>Relatório!W27</f>
        <v>0</v>
      </c>
      <c r="N19" s="531">
        <f>Relatório!X27</f>
        <v>0</v>
      </c>
      <c r="O19" s="531">
        <f>Relatório!Y27</f>
        <v>0</v>
      </c>
      <c r="P19" s="531">
        <f>Relatório!Z27</f>
        <v>0</v>
      </c>
      <c r="Q19" s="531">
        <f>Relatório!AA27</f>
        <v>0</v>
      </c>
      <c r="R19" s="531">
        <f>Relatório!AB27</f>
        <v>0</v>
      </c>
      <c r="S19" s="531">
        <f>Relatório!AC27</f>
        <v>0</v>
      </c>
      <c r="T19" s="531">
        <f>Relatório!AD27</f>
        <v>0</v>
      </c>
      <c r="U19" s="531">
        <f>Relatório!AE27</f>
        <v>0</v>
      </c>
      <c r="V19" s="531">
        <f>Relatório!AF27</f>
        <v>0</v>
      </c>
    </row>
    <row r="20" spans="2:22" outlineLevel="1" x14ac:dyDescent="0.3">
      <c r="C20" s="462" t="str">
        <f>Relatório!C28</f>
        <v>Instituto x</v>
      </c>
      <c r="D20" s="382"/>
      <c r="E20" s="382"/>
      <c r="F20" s="460"/>
      <c r="G20" s="461"/>
      <c r="H20" s="461"/>
      <c r="I20" s="531">
        <f t="shared" si="2"/>
        <v>0</v>
      </c>
      <c r="K20" s="531">
        <f>Relatório!U28</f>
        <v>0</v>
      </c>
      <c r="L20" s="531">
        <f>Relatório!V28</f>
        <v>0</v>
      </c>
      <c r="M20" s="531">
        <f>Relatório!W28</f>
        <v>0</v>
      </c>
      <c r="N20" s="531">
        <f>Relatório!X28</f>
        <v>0</v>
      </c>
      <c r="O20" s="531">
        <f>Relatório!Y28</f>
        <v>0</v>
      </c>
      <c r="P20" s="531">
        <f>Relatório!Z28</f>
        <v>0</v>
      </c>
      <c r="Q20" s="531">
        <f>Relatório!AA28</f>
        <v>0</v>
      </c>
      <c r="R20" s="531">
        <f>Relatório!AB28</f>
        <v>0</v>
      </c>
      <c r="S20" s="531">
        <f>Relatório!AC28</f>
        <v>0</v>
      </c>
      <c r="T20" s="531">
        <f>Relatório!AD28</f>
        <v>0</v>
      </c>
      <c r="U20" s="531">
        <f>Relatório!AE28</f>
        <v>0</v>
      </c>
      <c r="V20" s="531">
        <f>Relatório!AF28</f>
        <v>0</v>
      </c>
    </row>
    <row r="21" spans="2:22" outlineLevel="1" x14ac:dyDescent="0.3">
      <c r="C21" s="462" t="str">
        <f>Relatório!C29</f>
        <v>Instituto x</v>
      </c>
      <c r="D21" s="382"/>
      <c r="E21" s="382"/>
      <c r="F21" s="460"/>
      <c r="G21" s="461"/>
      <c r="H21" s="461"/>
      <c r="I21" s="531">
        <f t="shared" si="2"/>
        <v>0</v>
      </c>
      <c r="K21" s="531">
        <f>Relatório!U29</f>
        <v>0</v>
      </c>
      <c r="L21" s="531">
        <f>Relatório!V29</f>
        <v>0</v>
      </c>
      <c r="M21" s="531">
        <f>Relatório!W29</f>
        <v>0</v>
      </c>
      <c r="N21" s="531">
        <f>Relatório!X29</f>
        <v>0</v>
      </c>
      <c r="O21" s="531">
        <f>Relatório!Y29</f>
        <v>0</v>
      </c>
      <c r="P21" s="531">
        <f>Relatório!Z29</f>
        <v>0</v>
      </c>
      <c r="Q21" s="531">
        <f>Relatório!AA29</f>
        <v>0</v>
      </c>
      <c r="R21" s="531">
        <f>Relatório!AB29</f>
        <v>0</v>
      </c>
      <c r="S21" s="531">
        <f>Relatório!AC29</f>
        <v>0</v>
      </c>
      <c r="T21" s="531">
        <f>Relatório!AD29</f>
        <v>0</v>
      </c>
      <c r="U21" s="531">
        <f>Relatório!AE29</f>
        <v>0</v>
      </c>
      <c r="V21" s="531">
        <f>Relatório!AF29</f>
        <v>0</v>
      </c>
    </row>
    <row r="22" spans="2:22" outlineLevel="1" x14ac:dyDescent="0.3">
      <c r="C22" s="462" t="str">
        <f>Relatório!C30</f>
        <v>Instituto x</v>
      </c>
      <c r="D22" s="382"/>
      <c r="E22" s="382"/>
      <c r="F22" s="460"/>
      <c r="G22" s="461"/>
      <c r="H22" s="461"/>
      <c r="I22" s="531">
        <f t="shared" si="2"/>
        <v>0</v>
      </c>
      <c r="K22" s="531">
        <f>Relatório!U30</f>
        <v>0</v>
      </c>
      <c r="L22" s="531">
        <f>Relatório!V30</f>
        <v>0</v>
      </c>
      <c r="M22" s="531">
        <f>Relatório!W30</f>
        <v>0</v>
      </c>
      <c r="N22" s="531">
        <f>Relatório!X30</f>
        <v>0</v>
      </c>
      <c r="O22" s="531">
        <f>Relatório!Y30</f>
        <v>0</v>
      </c>
      <c r="P22" s="531">
        <f>Relatório!Z30</f>
        <v>0</v>
      </c>
      <c r="Q22" s="531">
        <f>Relatório!AA30</f>
        <v>0</v>
      </c>
      <c r="R22" s="531">
        <f>Relatório!AB30</f>
        <v>0</v>
      </c>
      <c r="S22" s="531">
        <f>Relatório!AC30</f>
        <v>0</v>
      </c>
      <c r="T22" s="531">
        <f>Relatório!AD30</f>
        <v>0</v>
      </c>
      <c r="U22" s="531">
        <f>Relatório!AE30</f>
        <v>0</v>
      </c>
      <c r="V22" s="531">
        <f>Relatório!AF30</f>
        <v>0</v>
      </c>
    </row>
    <row r="23" spans="2:22" outlineLevel="1" x14ac:dyDescent="0.3">
      <c r="C23" s="462" t="str">
        <f>Relatório!C31</f>
        <v>Instituto x</v>
      </c>
      <c r="D23" s="382"/>
      <c r="E23" s="382"/>
      <c r="F23" s="460"/>
      <c r="G23" s="461"/>
      <c r="H23" s="461"/>
      <c r="I23" s="531">
        <f t="shared" si="2"/>
        <v>0</v>
      </c>
      <c r="K23" s="531">
        <f>Relatório!U31</f>
        <v>0</v>
      </c>
      <c r="L23" s="531">
        <f>Relatório!V31</f>
        <v>0</v>
      </c>
      <c r="M23" s="531">
        <f>Relatório!W31</f>
        <v>0</v>
      </c>
      <c r="N23" s="531">
        <f>Relatório!X31</f>
        <v>0</v>
      </c>
      <c r="O23" s="531">
        <f>Relatório!Y31</f>
        <v>0</v>
      </c>
      <c r="P23" s="531">
        <f>Relatório!Z31</f>
        <v>0</v>
      </c>
      <c r="Q23" s="531">
        <f>Relatório!AA31</f>
        <v>0</v>
      </c>
      <c r="R23" s="531">
        <f>Relatório!AB31</f>
        <v>0</v>
      </c>
      <c r="S23" s="531">
        <f>Relatório!AC31</f>
        <v>0</v>
      </c>
      <c r="T23" s="531">
        <f>Relatório!AD31</f>
        <v>0</v>
      </c>
      <c r="U23" s="531">
        <f>Relatório!AE31</f>
        <v>0</v>
      </c>
      <c r="V23" s="531">
        <f>Relatório!AF31</f>
        <v>0</v>
      </c>
    </row>
    <row r="24" spans="2:22" outlineLevel="1" x14ac:dyDescent="0.3">
      <c r="C24" s="462" t="str">
        <f>Relatório!C32</f>
        <v>Outras Parcerias</v>
      </c>
      <c r="D24" s="382"/>
      <c r="E24" s="382"/>
      <c r="F24" s="460"/>
      <c r="G24" s="461"/>
      <c r="H24" s="461"/>
      <c r="I24" s="531">
        <f t="shared" si="2"/>
        <v>0</v>
      </c>
      <c r="K24" s="531">
        <f>Relatório!U32</f>
        <v>0</v>
      </c>
      <c r="L24" s="531">
        <f>Relatório!V32</f>
        <v>0</v>
      </c>
      <c r="M24" s="531">
        <f>Relatório!W32</f>
        <v>0</v>
      </c>
      <c r="N24" s="531">
        <f>Relatório!X32</f>
        <v>0</v>
      </c>
      <c r="O24" s="531">
        <f>Relatório!Y32</f>
        <v>0</v>
      </c>
      <c r="P24" s="531">
        <f>Relatório!Z32</f>
        <v>0</v>
      </c>
      <c r="Q24" s="531">
        <f>Relatório!AA32</f>
        <v>0</v>
      </c>
      <c r="R24" s="531">
        <f>Relatório!AB32</f>
        <v>0</v>
      </c>
      <c r="S24" s="531">
        <f>Relatório!AC32</f>
        <v>0</v>
      </c>
      <c r="T24" s="531">
        <f>Relatório!AD32</f>
        <v>0</v>
      </c>
      <c r="U24" s="531">
        <f>Relatório!AE32</f>
        <v>0</v>
      </c>
      <c r="V24" s="531">
        <f>Relatório!AF32</f>
        <v>0</v>
      </c>
    </row>
    <row r="25" spans="2:22" outlineLevel="1" x14ac:dyDescent="0.3">
      <c r="C25" s="462" t="str">
        <f>Relatório!C33</f>
        <v>Outras Parcerias</v>
      </c>
      <c r="D25" s="382"/>
      <c r="E25" s="382"/>
      <c r="F25" s="460"/>
      <c r="G25" s="461"/>
      <c r="H25" s="461"/>
      <c r="I25" s="531">
        <f t="shared" si="2"/>
        <v>0</v>
      </c>
      <c r="K25" s="531">
        <f>Relatório!U33</f>
        <v>0</v>
      </c>
      <c r="L25" s="531">
        <f>Relatório!V33</f>
        <v>0</v>
      </c>
      <c r="M25" s="531">
        <f>Relatório!W33</f>
        <v>0</v>
      </c>
      <c r="N25" s="531">
        <f>Relatório!X33</f>
        <v>0</v>
      </c>
      <c r="O25" s="531">
        <f>Relatório!Y33</f>
        <v>0</v>
      </c>
      <c r="P25" s="531">
        <f>Relatório!Z33</f>
        <v>0</v>
      </c>
      <c r="Q25" s="531">
        <f>Relatório!AA33</f>
        <v>0</v>
      </c>
      <c r="R25" s="531">
        <f>Relatório!AB33</f>
        <v>0</v>
      </c>
      <c r="S25" s="531">
        <f>Relatório!AC33</f>
        <v>0</v>
      </c>
      <c r="T25" s="531">
        <f>Relatório!AD33</f>
        <v>0</v>
      </c>
      <c r="U25" s="531">
        <f>Relatório!AE33</f>
        <v>0</v>
      </c>
      <c r="V25" s="531">
        <f>Relatório!AF33</f>
        <v>0</v>
      </c>
    </row>
    <row r="26" spans="2:22" outlineLevel="1" x14ac:dyDescent="0.3">
      <c r="C26" s="462" t="str">
        <f>Relatório!C34</f>
        <v>Outras Parcerias</v>
      </c>
      <c r="D26" s="382"/>
      <c r="E26" s="382"/>
      <c r="F26" s="460"/>
      <c r="G26" s="461"/>
      <c r="H26" s="461"/>
      <c r="I26" s="531">
        <f t="shared" si="2"/>
        <v>0</v>
      </c>
      <c r="K26" s="531">
        <f>Relatório!U34</f>
        <v>0</v>
      </c>
      <c r="L26" s="531">
        <f>Relatório!V34</f>
        <v>0</v>
      </c>
      <c r="M26" s="531">
        <f>Relatório!W34</f>
        <v>0</v>
      </c>
      <c r="N26" s="531">
        <f>Relatório!X34</f>
        <v>0</v>
      </c>
      <c r="O26" s="531">
        <f>Relatório!Y34</f>
        <v>0</v>
      </c>
      <c r="P26" s="531">
        <f>Relatório!Z34</f>
        <v>0</v>
      </c>
      <c r="Q26" s="531">
        <f>Relatório!AA34</f>
        <v>0</v>
      </c>
      <c r="R26" s="531">
        <f>Relatório!AB34</f>
        <v>0</v>
      </c>
      <c r="S26" s="531">
        <f>Relatório!AC34</f>
        <v>0</v>
      </c>
      <c r="T26" s="531">
        <f>Relatório!AD34</f>
        <v>0</v>
      </c>
      <c r="U26" s="531">
        <f>Relatório!AE34</f>
        <v>0</v>
      </c>
      <c r="V26" s="531">
        <f>Relatório!AF34</f>
        <v>0</v>
      </c>
    </row>
    <row r="27" spans="2:22" outlineLevel="1" x14ac:dyDescent="0.3">
      <c r="C27" s="462" t="str">
        <f>Relatório!C35</f>
        <v>Outras Parcerias</v>
      </c>
      <c r="D27" s="382"/>
      <c r="E27" s="382"/>
      <c r="F27" s="460"/>
      <c r="G27" s="461"/>
      <c r="H27" s="461"/>
      <c r="I27" s="531">
        <f t="shared" si="2"/>
        <v>0</v>
      </c>
      <c r="K27" s="531">
        <f>Relatório!U35</f>
        <v>0</v>
      </c>
      <c r="L27" s="531">
        <f>Relatório!V35</f>
        <v>0</v>
      </c>
      <c r="M27" s="531">
        <f>Relatório!W35</f>
        <v>0</v>
      </c>
      <c r="N27" s="531">
        <f>Relatório!X35</f>
        <v>0</v>
      </c>
      <c r="O27" s="531">
        <f>Relatório!Y35</f>
        <v>0</v>
      </c>
      <c r="P27" s="531">
        <f>Relatório!Z35</f>
        <v>0</v>
      </c>
      <c r="Q27" s="531">
        <f>Relatório!AA35</f>
        <v>0</v>
      </c>
      <c r="R27" s="531">
        <f>Relatório!AB35</f>
        <v>0</v>
      </c>
      <c r="S27" s="531">
        <f>Relatório!AC35</f>
        <v>0</v>
      </c>
      <c r="T27" s="531">
        <f>Relatório!AD35</f>
        <v>0</v>
      </c>
      <c r="U27" s="531">
        <f>Relatório!AE35</f>
        <v>0</v>
      </c>
      <c r="V27" s="531">
        <f>Relatório!AF35</f>
        <v>0</v>
      </c>
    </row>
    <row r="28" spans="2:22" outlineLevel="1" x14ac:dyDescent="0.3">
      <c r="C28" s="462" t="str">
        <f>Relatório!C36</f>
        <v>Outras Parcerias</v>
      </c>
      <c r="D28" s="382"/>
      <c r="E28" s="382"/>
      <c r="F28" s="460"/>
      <c r="G28" s="461"/>
      <c r="H28" s="461"/>
      <c r="I28" s="531">
        <f t="shared" si="2"/>
        <v>0</v>
      </c>
      <c r="K28" s="531">
        <f>Relatório!U36</f>
        <v>0</v>
      </c>
      <c r="L28" s="531">
        <f>Relatório!V36</f>
        <v>0</v>
      </c>
      <c r="M28" s="531">
        <f>Relatório!W36</f>
        <v>0</v>
      </c>
      <c r="N28" s="531">
        <f>Relatório!X36</f>
        <v>0</v>
      </c>
      <c r="O28" s="531">
        <f>Relatório!Y36</f>
        <v>0</v>
      </c>
      <c r="P28" s="531">
        <f>Relatório!Z36</f>
        <v>0</v>
      </c>
      <c r="Q28" s="531">
        <f>Relatório!AA36</f>
        <v>0</v>
      </c>
      <c r="R28" s="531">
        <f>Relatório!AB36</f>
        <v>0</v>
      </c>
      <c r="S28" s="531">
        <f>Relatório!AC36</f>
        <v>0</v>
      </c>
      <c r="T28" s="531">
        <f>Relatório!AD36</f>
        <v>0</v>
      </c>
      <c r="U28" s="531">
        <f>Relatório!AE36</f>
        <v>0</v>
      </c>
      <c r="V28" s="531">
        <f>Relatório!AF36</f>
        <v>0</v>
      </c>
    </row>
    <row r="29" spans="2:22" outlineLevel="1" x14ac:dyDescent="0.3">
      <c r="C29" s="462" t="str">
        <f>Relatório!C37</f>
        <v>Outras Parcerias</v>
      </c>
      <c r="D29" s="382"/>
      <c r="E29" s="382"/>
      <c r="F29" s="460"/>
      <c r="G29" s="461"/>
      <c r="H29" s="461"/>
      <c r="I29" s="531">
        <f t="shared" si="2"/>
        <v>0</v>
      </c>
      <c r="K29" s="531">
        <f>Relatório!U37</f>
        <v>0</v>
      </c>
      <c r="L29" s="531">
        <f>Relatório!V37</f>
        <v>0</v>
      </c>
      <c r="M29" s="531">
        <f>Relatório!W37</f>
        <v>0</v>
      </c>
      <c r="N29" s="531">
        <f>Relatório!X37</f>
        <v>0</v>
      </c>
      <c r="O29" s="531">
        <f>Relatório!Y37</f>
        <v>0</v>
      </c>
      <c r="P29" s="531">
        <f>Relatório!Z37</f>
        <v>0</v>
      </c>
      <c r="Q29" s="531">
        <f>Relatório!AA37</f>
        <v>0</v>
      </c>
      <c r="R29" s="531">
        <f>Relatório!AB37</f>
        <v>0</v>
      </c>
      <c r="S29" s="531">
        <f>Relatório!AC37</f>
        <v>0</v>
      </c>
      <c r="T29" s="531">
        <f>Relatório!AD37</f>
        <v>0</v>
      </c>
      <c r="U29" s="531">
        <f>Relatório!AE37</f>
        <v>0</v>
      </c>
      <c r="V29" s="531">
        <f>Relatório!AF37</f>
        <v>0</v>
      </c>
    </row>
    <row r="30" spans="2:22" outlineLevel="1" x14ac:dyDescent="0.3">
      <c r="C30" s="408"/>
      <c r="I30" s="532"/>
      <c r="K30" s="532"/>
      <c r="L30" s="532"/>
      <c r="M30" s="532"/>
      <c r="N30" s="532"/>
      <c r="O30" s="532"/>
      <c r="P30" s="532"/>
      <c r="Q30" s="532"/>
      <c r="R30" s="532"/>
      <c r="S30" s="532"/>
      <c r="T30" s="532"/>
      <c r="U30" s="532"/>
      <c r="V30" s="532"/>
    </row>
    <row r="31" spans="2:22" x14ac:dyDescent="0.3">
      <c r="B31" s="473"/>
      <c r="C31" s="463" t="s">
        <v>740</v>
      </c>
      <c r="D31" s="464"/>
      <c r="E31" s="464"/>
      <c r="F31" s="465"/>
      <c r="G31" s="466"/>
      <c r="H31" s="466"/>
      <c r="I31" s="524">
        <f>SUM(I32:I39)</f>
        <v>0</v>
      </c>
      <c r="K31" s="530">
        <f>SUM(K32:K39)</f>
        <v>0</v>
      </c>
      <c r="L31" s="530">
        <f t="shared" ref="L31:V31" si="3">SUM(L32:L48)</f>
        <v>0</v>
      </c>
      <c r="M31" s="530">
        <f t="shared" si="3"/>
        <v>0</v>
      </c>
      <c r="N31" s="530">
        <f t="shared" si="3"/>
        <v>0</v>
      </c>
      <c r="O31" s="530">
        <f t="shared" si="3"/>
        <v>0</v>
      </c>
      <c r="P31" s="530">
        <f t="shared" si="3"/>
        <v>0</v>
      </c>
      <c r="Q31" s="530">
        <f t="shared" si="3"/>
        <v>0</v>
      </c>
      <c r="R31" s="530">
        <f t="shared" si="3"/>
        <v>0</v>
      </c>
      <c r="S31" s="530">
        <f t="shared" si="3"/>
        <v>0</v>
      </c>
      <c r="T31" s="530">
        <f t="shared" si="3"/>
        <v>0</v>
      </c>
      <c r="U31" s="530">
        <f t="shared" si="3"/>
        <v>0</v>
      </c>
      <c r="V31" s="530">
        <f t="shared" si="3"/>
        <v>0</v>
      </c>
    </row>
    <row r="32" spans="2:22" outlineLevel="1" x14ac:dyDescent="0.3">
      <c r="C32" s="462" t="str">
        <f>Relatório!C40</f>
        <v>Saldo Caixa</v>
      </c>
      <c r="D32" s="382"/>
      <c r="E32" s="382"/>
      <c r="F32" s="460"/>
      <c r="G32" s="461"/>
      <c r="H32" s="461"/>
      <c r="I32" s="531">
        <f t="shared" si="2"/>
        <v>0</v>
      </c>
      <c r="K32" s="531">
        <f>Relatório!U40</f>
        <v>0</v>
      </c>
      <c r="L32" s="531">
        <f>Relatório!V40</f>
        <v>0</v>
      </c>
      <c r="M32" s="531">
        <f>Relatório!W40</f>
        <v>0</v>
      </c>
      <c r="N32" s="531">
        <f>Relatório!X40</f>
        <v>0</v>
      </c>
      <c r="O32" s="531">
        <f>Relatório!Y40</f>
        <v>0</v>
      </c>
      <c r="P32" s="531">
        <f>Relatório!Z40</f>
        <v>0</v>
      </c>
      <c r="Q32" s="531">
        <f>Relatório!AA40</f>
        <v>0</v>
      </c>
      <c r="R32" s="531">
        <f>Relatório!AB40</f>
        <v>0</v>
      </c>
      <c r="S32" s="531">
        <f>Relatório!AC40</f>
        <v>0</v>
      </c>
      <c r="T32" s="531">
        <f>Relatório!AD40</f>
        <v>0</v>
      </c>
      <c r="U32" s="531">
        <f>Relatório!AE40</f>
        <v>0</v>
      </c>
      <c r="V32" s="531">
        <f>Relatório!AF40</f>
        <v>0</v>
      </c>
    </row>
    <row r="33" spans="2:22" outlineLevel="1" x14ac:dyDescent="0.3">
      <c r="C33" s="462" t="str">
        <f>Relatório!C41</f>
        <v>Saldo Bancos</v>
      </c>
      <c r="D33" s="382"/>
      <c r="E33" s="382"/>
      <c r="F33" s="460"/>
      <c r="G33" s="461"/>
      <c r="H33" s="461"/>
      <c r="I33" s="531">
        <f t="shared" si="2"/>
        <v>0</v>
      </c>
      <c r="K33" s="531">
        <f>Relatório!U41</f>
        <v>0</v>
      </c>
      <c r="L33" s="531">
        <f>Relatório!V41</f>
        <v>0</v>
      </c>
      <c r="M33" s="531">
        <f>Relatório!W41</f>
        <v>0</v>
      </c>
      <c r="N33" s="531">
        <f>Relatório!X41</f>
        <v>0</v>
      </c>
      <c r="O33" s="531">
        <f>Relatório!Y41</f>
        <v>0</v>
      </c>
      <c r="P33" s="531">
        <f>Relatório!Z41</f>
        <v>0</v>
      </c>
      <c r="Q33" s="531">
        <f>Relatório!AA41</f>
        <v>0</v>
      </c>
      <c r="R33" s="531">
        <f>Relatório!AB41</f>
        <v>0</v>
      </c>
      <c r="S33" s="531">
        <f>Relatório!AC41</f>
        <v>0</v>
      </c>
      <c r="T33" s="531">
        <f>Relatório!AD41</f>
        <v>0</v>
      </c>
      <c r="U33" s="531">
        <f>Relatório!AE41</f>
        <v>0</v>
      </c>
      <c r="V33" s="531">
        <f>Relatório!AF41</f>
        <v>0</v>
      </c>
    </row>
    <row r="34" spans="2:22" outlineLevel="1" x14ac:dyDescent="0.3">
      <c r="C34" s="462" t="str">
        <f>Relatório!C42</f>
        <v>Resgate de Aplicações Financeiras</v>
      </c>
      <c r="D34" s="382"/>
      <c r="E34" s="382"/>
      <c r="F34" s="460"/>
      <c r="G34" s="461"/>
      <c r="H34" s="461"/>
      <c r="I34" s="531">
        <f t="shared" si="2"/>
        <v>0</v>
      </c>
      <c r="K34" s="531">
        <f>Relatório!U42</f>
        <v>0</v>
      </c>
      <c r="L34" s="531">
        <f>Relatório!V42</f>
        <v>0</v>
      </c>
      <c r="M34" s="531">
        <f>Relatório!W42</f>
        <v>0</v>
      </c>
      <c r="N34" s="531">
        <f>Relatório!X42</f>
        <v>0</v>
      </c>
      <c r="O34" s="531">
        <f>Relatório!Y42</f>
        <v>0</v>
      </c>
      <c r="P34" s="531">
        <f>Relatório!Z42</f>
        <v>0</v>
      </c>
      <c r="Q34" s="531">
        <f>Relatório!AA42</f>
        <v>0</v>
      </c>
      <c r="R34" s="531">
        <f>Relatório!AB42</f>
        <v>0</v>
      </c>
      <c r="S34" s="531">
        <f>Relatório!AC42</f>
        <v>0</v>
      </c>
      <c r="T34" s="531">
        <f>Relatório!AD42</f>
        <v>0</v>
      </c>
      <c r="U34" s="531">
        <f>Relatório!AE42</f>
        <v>0</v>
      </c>
      <c r="V34" s="531">
        <f>Relatório!AF42</f>
        <v>0</v>
      </c>
    </row>
    <row r="35" spans="2:22" outlineLevel="1" x14ac:dyDescent="0.3">
      <c r="C35" s="462" t="str">
        <f>Relatório!C43</f>
        <v>Rendimentos de Aplicações Financeiras</v>
      </c>
      <c r="D35" s="382"/>
      <c r="E35" s="382"/>
      <c r="F35" s="460"/>
      <c r="G35" s="461"/>
      <c r="H35" s="461"/>
      <c r="I35" s="531">
        <f t="shared" si="2"/>
        <v>0</v>
      </c>
      <c r="K35" s="531">
        <f>Relatório!U43</f>
        <v>0</v>
      </c>
      <c r="L35" s="531">
        <f>Relatório!V43</f>
        <v>0</v>
      </c>
      <c r="M35" s="531">
        <f>Relatório!W43</f>
        <v>0</v>
      </c>
      <c r="N35" s="531">
        <f>Relatório!X43</f>
        <v>0</v>
      </c>
      <c r="O35" s="531">
        <f>Relatório!Y43</f>
        <v>0</v>
      </c>
      <c r="P35" s="531">
        <f>Relatório!Z43</f>
        <v>0</v>
      </c>
      <c r="Q35" s="531">
        <f>Relatório!AA43</f>
        <v>0</v>
      </c>
      <c r="R35" s="531">
        <f>Relatório!AB43</f>
        <v>0</v>
      </c>
      <c r="S35" s="531">
        <f>Relatório!AC43</f>
        <v>0</v>
      </c>
      <c r="T35" s="531">
        <f>Relatório!AD43</f>
        <v>0</v>
      </c>
      <c r="U35" s="531">
        <f>Relatório!AE43</f>
        <v>0</v>
      </c>
      <c r="V35" s="531">
        <f>Relatório!AF43</f>
        <v>0</v>
      </c>
    </row>
    <row r="36" spans="2:22" outlineLevel="1" x14ac:dyDescent="0.3">
      <c r="C36" s="462" t="str">
        <f>Relatório!C44</f>
        <v>Multas recebidas</v>
      </c>
      <c r="D36" s="382"/>
      <c r="E36" s="382"/>
      <c r="F36" s="460"/>
      <c r="G36" s="461"/>
      <c r="H36" s="461"/>
      <c r="I36" s="531">
        <f t="shared" si="2"/>
        <v>0</v>
      </c>
      <c r="K36" s="531">
        <f>Relatório!U44</f>
        <v>0</v>
      </c>
      <c r="L36" s="531">
        <f>Relatório!V44</f>
        <v>0</v>
      </c>
      <c r="M36" s="531">
        <f>Relatório!W44</f>
        <v>0</v>
      </c>
      <c r="N36" s="531">
        <f>Relatório!X44</f>
        <v>0</v>
      </c>
      <c r="O36" s="531">
        <f>Relatório!Y44</f>
        <v>0</v>
      </c>
      <c r="P36" s="531">
        <f>Relatório!Z44</f>
        <v>0</v>
      </c>
      <c r="Q36" s="531">
        <f>Relatório!AA44</f>
        <v>0</v>
      </c>
      <c r="R36" s="531">
        <f>Relatório!AB44</f>
        <v>0</v>
      </c>
      <c r="S36" s="531">
        <f>Relatório!AC44</f>
        <v>0</v>
      </c>
      <c r="T36" s="531">
        <f>Relatório!AD44</f>
        <v>0</v>
      </c>
      <c r="U36" s="531">
        <f>Relatório!AE44</f>
        <v>0</v>
      </c>
      <c r="V36" s="531">
        <f>Relatório!AF44</f>
        <v>0</v>
      </c>
    </row>
    <row r="37" spans="2:22" outlineLevel="1" x14ac:dyDescent="0.3">
      <c r="C37" s="462" t="str">
        <f>Relatório!C45</f>
        <v>Juros recebdos</v>
      </c>
      <c r="D37" s="382"/>
      <c r="E37" s="382"/>
      <c r="F37" s="460"/>
      <c r="G37" s="461"/>
      <c r="H37" s="461"/>
      <c r="I37" s="531">
        <f t="shared" si="2"/>
        <v>0</v>
      </c>
      <c r="K37" s="531">
        <f>Relatório!U45</f>
        <v>0</v>
      </c>
      <c r="L37" s="531">
        <f>Relatório!V45</f>
        <v>0</v>
      </c>
      <c r="M37" s="531">
        <f>Relatório!W45</f>
        <v>0</v>
      </c>
      <c r="N37" s="531">
        <f>Relatório!X45</f>
        <v>0</v>
      </c>
      <c r="O37" s="531">
        <f>Relatório!Y45</f>
        <v>0</v>
      </c>
      <c r="P37" s="531">
        <f>Relatório!Z45</f>
        <v>0</v>
      </c>
      <c r="Q37" s="531">
        <f>Relatório!AA45</f>
        <v>0</v>
      </c>
      <c r="R37" s="531">
        <f>Relatório!AB45</f>
        <v>0</v>
      </c>
      <c r="S37" s="531">
        <f>Relatório!AC45</f>
        <v>0</v>
      </c>
      <c r="T37" s="531">
        <f>Relatório!AD45</f>
        <v>0</v>
      </c>
      <c r="U37" s="531">
        <f>Relatório!AE45</f>
        <v>0</v>
      </c>
      <c r="V37" s="531">
        <f>Relatório!AF45</f>
        <v>0</v>
      </c>
    </row>
    <row r="38" spans="2:22" outlineLevel="1" x14ac:dyDescent="0.3">
      <c r="C38" s="462" t="str">
        <f>Relatório!C46</f>
        <v>Inscrições cursos</v>
      </c>
      <c r="D38" s="382"/>
      <c r="E38" s="382"/>
      <c r="F38" s="460"/>
      <c r="G38" s="461"/>
      <c r="H38" s="461"/>
      <c r="I38" s="531">
        <f t="shared" si="2"/>
        <v>0</v>
      </c>
      <c r="K38" s="531">
        <f>Relatório!U46</f>
        <v>0</v>
      </c>
      <c r="L38" s="531">
        <f>Relatório!V46</f>
        <v>0</v>
      </c>
      <c r="M38" s="531">
        <f>Relatório!W46</f>
        <v>0</v>
      </c>
      <c r="N38" s="531">
        <f>Relatório!X46</f>
        <v>0</v>
      </c>
      <c r="O38" s="531">
        <f>Relatório!Y46</f>
        <v>0</v>
      </c>
      <c r="P38" s="531">
        <f>Relatório!Z46</f>
        <v>0</v>
      </c>
      <c r="Q38" s="531">
        <f>Relatório!AA46</f>
        <v>0</v>
      </c>
      <c r="R38" s="531">
        <f>Relatório!AB46</f>
        <v>0</v>
      </c>
      <c r="S38" s="531">
        <f>Relatório!AC46</f>
        <v>0</v>
      </c>
      <c r="T38" s="531">
        <f>Relatório!AD46</f>
        <v>0</v>
      </c>
      <c r="U38" s="531">
        <f>Relatório!AE46</f>
        <v>0</v>
      </c>
      <c r="V38" s="531">
        <f>Relatório!AF46</f>
        <v>0</v>
      </c>
    </row>
    <row r="39" spans="2:22" outlineLevel="1" x14ac:dyDescent="0.3">
      <c r="C39" s="462" t="str">
        <f>Relatório!C47</f>
        <v>Outras entradas (Reembolsos/Outros)</v>
      </c>
      <c r="D39" s="382"/>
      <c r="E39" s="382"/>
      <c r="F39" s="460"/>
      <c r="G39" s="461"/>
      <c r="H39" s="461"/>
      <c r="I39" s="531">
        <f t="shared" si="2"/>
        <v>0</v>
      </c>
      <c r="K39" s="531">
        <f>Relatório!U47</f>
        <v>0</v>
      </c>
      <c r="L39" s="531">
        <f>Relatório!V47</f>
        <v>0</v>
      </c>
      <c r="M39" s="531">
        <f>Relatório!W47</f>
        <v>0</v>
      </c>
      <c r="N39" s="531">
        <f>Relatório!X47</f>
        <v>0</v>
      </c>
      <c r="O39" s="531">
        <f>Relatório!Y47</f>
        <v>0</v>
      </c>
      <c r="P39" s="531">
        <f>Relatório!Z47</f>
        <v>0</v>
      </c>
      <c r="Q39" s="531">
        <f>Relatório!AA47</f>
        <v>0</v>
      </c>
      <c r="R39" s="531">
        <f>Relatório!AB47</f>
        <v>0</v>
      </c>
      <c r="S39" s="531">
        <f>Relatório!AC47</f>
        <v>0</v>
      </c>
      <c r="T39" s="531">
        <f>Relatório!AD47</f>
        <v>0</v>
      </c>
      <c r="U39" s="531">
        <f>Relatório!AE47</f>
        <v>0</v>
      </c>
      <c r="V39" s="531">
        <f>Relatório!AF47</f>
        <v>0</v>
      </c>
    </row>
    <row r="40" spans="2:22" x14ac:dyDescent="0.3">
      <c r="C40" s="408"/>
    </row>
    <row r="41" spans="2:22" x14ac:dyDescent="0.3">
      <c r="B41" s="475"/>
      <c r="C41" s="472" t="str">
        <f>Relatório!C49</f>
        <v>Ajustes de Caixa</v>
      </c>
      <c r="D41" s="420"/>
      <c r="E41" s="420"/>
      <c r="F41" s="422"/>
      <c r="G41" s="423"/>
      <c r="H41" s="423"/>
      <c r="I41" s="524">
        <f>SUM(I42:I44)</f>
        <v>0</v>
      </c>
      <c r="K41" s="530">
        <f>SUM(K42:K44)</f>
        <v>0</v>
      </c>
      <c r="L41" s="530">
        <f t="shared" ref="L41:V41" si="4">SUM(L42:L44)</f>
        <v>0</v>
      </c>
      <c r="M41" s="530">
        <f t="shared" si="4"/>
        <v>0</v>
      </c>
      <c r="N41" s="530">
        <f t="shared" si="4"/>
        <v>0</v>
      </c>
      <c r="O41" s="530">
        <f t="shared" si="4"/>
        <v>0</v>
      </c>
      <c r="P41" s="530">
        <f t="shared" si="4"/>
        <v>0</v>
      </c>
      <c r="Q41" s="530">
        <f t="shared" si="4"/>
        <v>0</v>
      </c>
      <c r="R41" s="530">
        <f t="shared" si="4"/>
        <v>0</v>
      </c>
      <c r="S41" s="530">
        <f t="shared" si="4"/>
        <v>0</v>
      </c>
      <c r="T41" s="530">
        <f t="shared" si="4"/>
        <v>0</v>
      </c>
      <c r="U41" s="530">
        <f t="shared" si="4"/>
        <v>0</v>
      </c>
      <c r="V41" s="530">
        <f t="shared" si="4"/>
        <v>0</v>
      </c>
    </row>
    <row r="42" spans="2:22" outlineLevel="1" x14ac:dyDescent="0.3">
      <c r="C42" s="462" t="str">
        <f>Relatório!C50</f>
        <v>Doc/Ted/Cheques devolvidos/Devoluções (Entrada)</v>
      </c>
      <c r="D42" s="382"/>
      <c r="E42" s="382"/>
      <c r="F42" s="460"/>
      <c r="G42" s="461"/>
      <c r="H42" s="461"/>
      <c r="I42" s="531">
        <f>SUM(K42:V42)</f>
        <v>0</v>
      </c>
      <c r="K42" s="533">
        <f>Relatório!U50</f>
        <v>0</v>
      </c>
      <c r="L42" s="533">
        <f>Relatório!V50</f>
        <v>0</v>
      </c>
      <c r="M42" s="533">
        <f>Relatório!W50</f>
        <v>0</v>
      </c>
      <c r="N42" s="533">
        <f>Relatório!X50</f>
        <v>0</v>
      </c>
      <c r="O42" s="533">
        <f>Relatório!Y50</f>
        <v>0</v>
      </c>
      <c r="P42" s="533">
        <f>Relatório!Z50</f>
        <v>0</v>
      </c>
      <c r="Q42" s="533">
        <f>Relatório!AA50</f>
        <v>0</v>
      </c>
      <c r="R42" s="533">
        <f>Relatório!AB50</f>
        <v>0</v>
      </c>
      <c r="S42" s="533">
        <f>Relatório!AC50</f>
        <v>0</v>
      </c>
      <c r="T42" s="533">
        <f>Relatório!AD50</f>
        <v>0</v>
      </c>
      <c r="U42" s="533">
        <f>Relatório!AE50</f>
        <v>0</v>
      </c>
      <c r="V42" s="533">
        <f>Relatório!AF50</f>
        <v>0</v>
      </c>
    </row>
    <row r="43" spans="2:22" outlineLevel="1" x14ac:dyDescent="0.3">
      <c r="C43" s="462" t="str">
        <f>Relatório!C51</f>
        <v>Outros ajustes de caixa</v>
      </c>
      <c r="D43" s="382"/>
      <c r="E43" s="382"/>
      <c r="F43" s="460"/>
      <c r="G43" s="461"/>
      <c r="H43" s="461"/>
      <c r="I43" s="531">
        <f>SUM(K43:V43)</f>
        <v>0</v>
      </c>
      <c r="K43" s="533">
        <f>Relatório!U51</f>
        <v>0</v>
      </c>
      <c r="L43" s="533">
        <f>Relatório!V51</f>
        <v>0</v>
      </c>
      <c r="M43" s="533">
        <f>Relatório!W51</f>
        <v>0</v>
      </c>
      <c r="N43" s="533">
        <f>Relatório!X51</f>
        <v>0</v>
      </c>
      <c r="O43" s="533">
        <f>Relatório!Y51</f>
        <v>0</v>
      </c>
      <c r="P43" s="533">
        <f>Relatório!Z51</f>
        <v>0</v>
      </c>
      <c r="Q43" s="533">
        <f>Relatório!AA51</f>
        <v>0</v>
      </c>
      <c r="R43" s="533">
        <f>Relatório!AB51</f>
        <v>0</v>
      </c>
      <c r="S43" s="533">
        <f>Relatório!AC51</f>
        <v>0</v>
      </c>
      <c r="T43" s="533">
        <f>Relatório!AD51</f>
        <v>0</v>
      </c>
      <c r="U43" s="533">
        <f>Relatório!AE51</f>
        <v>0</v>
      </c>
      <c r="V43" s="533">
        <f>Relatório!AF51</f>
        <v>0</v>
      </c>
    </row>
    <row r="44" spans="2:22" outlineLevel="1" x14ac:dyDescent="0.3">
      <c r="C44" s="462" t="str">
        <f>Relatório!C52</f>
        <v>Outros ajustes de caixa</v>
      </c>
      <c r="D44" s="382"/>
      <c r="E44" s="382"/>
      <c r="F44" s="460"/>
      <c r="G44" s="461"/>
      <c r="H44" s="461"/>
      <c r="I44" s="531">
        <f>SUM(K44:V44)</f>
        <v>0</v>
      </c>
      <c r="K44" s="533">
        <f>Relatório!U52</f>
        <v>0</v>
      </c>
      <c r="L44" s="533">
        <f>Relatório!V52</f>
        <v>0</v>
      </c>
      <c r="M44" s="533">
        <f>Relatório!W52</f>
        <v>0</v>
      </c>
      <c r="N44" s="533">
        <f>Relatório!X52</f>
        <v>0</v>
      </c>
      <c r="O44" s="533">
        <f>Relatório!Y52</f>
        <v>0</v>
      </c>
      <c r="P44" s="533">
        <f>Relatório!Z52</f>
        <v>0</v>
      </c>
      <c r="Q44" s="533">
        <f>Relatório!AA52</f>
        <v>0</v>
      </c>
      <c r="R44" s="533">
        <f>Relatório!AB52</f>
        <v>0</v>
      </c>
      <c r="S44" s="533">
        <f>Relatório!AC52</f>
        <v>0</v>
      </c>
      <c r="T44" s="533">
        <f>Relatório!AD52</f>
        <v>0</v>
      </c>
      <c r="U44" s="533">
        <f>Relatório!AE52</f>
        <v>0</v>
      </c>
      <c r="V44" s="533">
        <f>Relatório!AF52</f>
        <v>0</v>
      </c>
    </row>
    <row r="45" spans="2:22" ht="15" outlineLevel="1" thickBot="1" x14ac:dyDescent="0.35">
      <c r="C45" s="408"/>
    </row>
    <row r="46" spans="2:22" ht="15.6" x14ac:dyDescent="0.3">
      <c r="G46" s="488" t="s">
        <v>741</v>
      </c>
      <c r="H46" s="489"/>
      <c r="I46" s="534">
        <f>I31+I15</f>
        <v>0</v>
      </c>
    </row>
    <row r="47" spans="2:22" ht="16.2" thickBot="1" x14ac:dyDescent="0.35">
      <c r="G47" s="490" t="s">
        <v>773</v>
      </c>
      <c r="H47" s="491"/>
      <c r="I47" s="535"/>
    </row>
    <row r="48" spans="2:22" ht="15.6" x14ac:dyDescent="0.3">
      <c r="G48" s="410"/>
      <c r="H48" s="411"/>
      <c r="I48" s="536"/>
    </row>
    <row r="49" spans="2:39" ht="15.6" x14ac:dyDescent="0.3">
      <c r="B49" s="403" t="s">
        <v>649</v>
      </c>
      <c r="C49" s="412" t="s">
        <v>742</v>
      </c>
      <c r="D49" s="405"/>
      <c r="E49" s="405"/>
      <c r="F49" s="406"/>
      <c r="G49" s="407"/>
      <c r="H49" s="407"/>
      <c r="I49" s="537"/>
      <c r="K49" s="544">
        <f t="shared" ref="K49:V49" si="5">K53+K96+K148+K278</f>
        <v>0</v>
      </c>
      <c r="L49" s="544">
        <f t="shared" si="5"/>
        <v>0</v>
      </c>
      <c r="M49" s="544">
        <f t="shared" si="5"/>
        <v>0</v>
      </c>
      <c r="N49" s="544">
        <f t="shared" si="5"/>
        <v>0</v>
      </c>
      <c r="O49" s="544">
        <f t="shared" si="5"/>
        <v>0</v>
      </c>
      <c r="P49" s="544">
        <f t="shared" si="5"/>
        <v>0</v>
      </c>
      <c r="Q49" s="544">
        <f t="shared" si="5"/>
        <v>0</v>
      </c>
      <c r="R49" s="544">
        <f t="shared" si="5"/>
        <v>0</v>
      </c>
      <c r="S49" s="544">
        <f t="shared" si="5"/>
        <v>0</v>
      </c>
      <c r="T49" s="544">
        <f t="shared" si="5"/>
        <v>0</v>
      </c>
      <c r="U49" s="544">
        <f t="shared" si="5"/>
        <v>0</v>
      </c>
      <c r="V49" s="544">
        <f t="shared" si="5"/>
        <v>0</v>
      </c>
      <c r="X49" s="513" t="s">
        <v>637</v>
      </c>
    </row>
    <row r="50" spans="2:39" ht="6" customHeight="1" x14ac:dyDescent="0.3">
      <c r="B50" s="413"/>
      <c r="C50" s="414"/>
    </row>
    <row r="51" spans="2:39" ht="15.6" x14ac:dyDescent="0.3">
      <c r="B51" s="1431" t="s">
        <v>685</v>
      </c>
      <c r="C51" s="1431"/>
      <c r="D51" s="1431"/>
      <c r="E51" s="1431"/>
      <c r="F51" s="1431"/>
      <c r="G51" s="1431"/>
      <c r="H51" s="1431"/>
      <c r="I51" s="1431"/>
      <c r="K51" s="528" t="s">
        <v>240</v>
      </c>
      <c r="L51" s="528" t="s">
        <v>576</v>
      </c>
      <c r="M51" s="528" t="s">
        <v>588</v>
      </c>
      <c r="N51" s="528" t="s">
        <v>589</v>
      </c>
      <c r="O51" s="528" t="s">
        <v>590</v>
      </c>
      <c r="P51" s="528" t="s">
        <v>591</v>
      </c>
      <c r="Q51" s="528" t="s">
        <v>592</v>
      </c>
      <c r="R51" s="528" t="s">
        <v>593</v>
      </c>
      <c r="S51" s="528" t="s">
        <v>594</v>
      </c>
      <c r="T51" s="528" t="s">
        <v>595</v>
      </c>
      <c r="U51" s="528" t="s">
        <v>596</v>
      </c>
      <c r="V51" s="528" t="s">
        <v>597</v>
      </c>
    </row>
    <row r="52" spans="2:39" ht="6.75" customHeight="1" x14ac:dyDescent="0.3">
      <c r="B52" s="415"/>
      <c r="C52" s="415"/>
      <c r="D52" s="415"/>
      <c r="E52" s="415"/>
      <c r="F52" s="415"/>
      <c r="G52" s="415"/>
      <c r="H52" s="415"/>
      <c r="I52" s="538"/>
    </row>
    <row r="53" spans="2:39" ht="15.6" x14ac:dyDescent="0.3">
      <c r="B53" s="416">
        <v>1</v>
      </c>
      <c r="C53" s="417" t="s">
        <v>743</v>
      </c>
      <c r="D53" s="416"/>
      <c r="E53" s="416"/>
      <c r="F53" s="418"/>
      <c r="G53" s="419"/>
      <c r="H53" s="419"/>
      <c r="I53" s="510">
        <f>I54+I68</f>
        <v>0</v>
      </c>
      <c r="K53" s="510">
        <f>K54+K68</f>
        <v>0</v>
      </c>
      <c r="L53" s="510">
        <f t="shared" ref="L53:V53" si="6">L54+L68</f>
        <v>0</v>
      </c>
      <c r="M53" s="510">
        <f t="shared" si="6"/>
        <v>0</v>
      </c>
      <c r="N53" s="510">
        <f t="shared" si="6"/>
        <v>0</v>
      </c>
      <c r="O53" s="510">
        <f t="shared" si="6"/>
        <v>0</v>
      </c>
      <c r="P53" s="510">
        <f t="shared" si="6"/>
        <v>0</v>
      </c>
      <c r="Q53" s="510">
        <f t="shared" si="6"/>
        <v>0</v>
      </c>
      <c r="R53" s="510">
        <f t="shared" si="6"/>
        <v>0</v>
      </c>
      <c r="S53" s="510">
        <f t="shared" si="6"/>
        <v>0</v>
      </c>
      <c r="T53" s="510">
        <f t="shared" si="6"/>
        <v>0</v>
      </c>
      <c r="U53" s="510">
        <f t="shared" si="6"/>
        <v>0</v>
      </c>
      <c r="V53" s="510">
        <f t="shared" si="6"/>
        <v>0</v>
      </c>
      <c r="W53" s="498"/>
      <c r="X53" s="560" t="e">
        <f>I53/$I$46</f>
        <v>#DIV/0!</v>
      </c>
      <c r="Y53" s="49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7"/>
      <c r="AK53" s="467"/>
      <c r="AL53" s="467"/>
      <c r="AM53" s="467"/>
    </row>
    <row r="54" spans="2:39" ht="15.6" x14ac:dyDescent="0.3">
      <c r="B54" s="420" t="s">
        <v>13</v>
      </c>
      <c r="C54" s="421" t="s">
        <v>307</v>
      </c>
      <c r="D54" s="420"/>
      <c r="E54" s="420"/>
      <c r="F54" s="422"/>
      <c r="G54" s="423"/>
      <c r="H54" s="423"/>
      <c r="I54" s="523">
        <f>I55+I60+I64</f>
        <v>0</v>
      </c>
      <c r="K54" s="523">
        <f>K55+K60+K64</f>
        <v>0</v>
      </c>
      <c r="L54" s="523">
        <f t="shared" ref="L54:V54" si="7">L55+L60+L64</f>
        <v>0</v>
      </c>
      <c r="M54" s="523">
        <f t="shared" si="7"/>
        <v>0</v>
      </c>
      <c r="N54" s="523">
        <f t="shared" si="7"/>
        <v>0</v>
      </c>
      <c r="O54" s="523">
        <f t="shared" si="7"/>
        <v>0</v>
      </c>
      <c r="P54" s="523">
        <f t="shared" si="7"/>
        <v>0</v>
      </c>
      <c r="Q54" s="523">
        <f t="shared" si="7"/>
        <v>0</v>
      </c>
      <c r="R54" s="523">
        <f t="shared" si="7"/>
        <v>0</v>
      </c>
      <c r="S54" s="523">
        <f t="shared" si="7"/>
        <v>0</v>
      </c>
      <c r="T54" s="523">
        <f t="shared" si="7"/>
        <v>0</v>
      </c>
      <c r="U54" s="523">
        <f t="shared" si="7"/>
        <v>0</v>
      </c>
      <c r="V54" s="523">
        <f t="shared" si="7"/>
        <v>0</v>
      </c>
      <c r="W54" s="498"/>
      <c r="X54" s="498"/>
      <c r="Y54" s="49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7"/>
      <c r="AK54" s="467"/>
      <c r="AL54" s="467"/>
      <c r="AM54" s="467"/>
    </row>
    <row r="55" spans="2:39" ht="15.6" x14ac:dyDescent="0.3">
      <c r="B55" s="476"/>
      <c r="C55" s="477" t="str">
        <f>Jan!D81</f>
        <v>Desembolso de Crédito</v>
      </c>
      <c r="D55" s="476"/>
      <c r="E55" s="476"/>
      <c r="F55" s="478"/>
      <c r="G55" s="479"/>
      <c r="H55" s="479"/>
      <c r="I55" s="539">
        <f>SUM(I56:I59)</f>
        <v>0</v>
      </c>
      <c r="K55" s="539">
        <f>SUM(K56:K59)</f>
        <v>0</v>
      </c>
      <c r="L55" s="539">
        <f t="shared" ref="L55:V55" si="8">SUM(L56:L59)</f>
        <v>0</v>
      </c>
      <c r="M55" s="539">
        <f t="shared" si="8"/>
        <v>0</v>
      </c>
      <c r="N55" s="539">
        <f t="shared" si="8"/>
        <v>0</v>
      </c>
      <c r="O55" s="539">
        <f t="shared" si="8"/>
        <v>0</v>
      </c>
      <c r="P55" s="539">
        <f t="shared" si="8"/>
        <v>0</v>
      </c>
      <c r="Q55" s="539">
        <f t="shared" si="8"/>
        <v>0</v>
      </c>
      <c r="R55" s="539">
        <f t="shared" si="8"/>
        <v>0</v>
      </c>
      <c r="S55" s="539">
        <f t="shared" si="8"/>
        <v>0</v>
      </c>
      <c r="T55" s="539">
        <f t="shared" si="8"/>
        <v>0</v>
      </c>
      <c r="U55" s="539">
        <f t="shared" si="8"/>
        <v>0</v>
      </c>
      <c r="V55" s="539">
        <f t="shared" si="8"/>
        <v>0</v>
      </c>
      <c r="W55" s="498"/>
      <c r="X55" s="498"/>
      <c r="Y55" s="49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7"/>
      <c r="AK55" s="467"/>
      <c r="AL55" s="467"/>
      <c r="AM55" s="467"/>
    </row>
    <row r="56" spans="2:39" outlineLevel="2" x14ac:dyDescent="0.3">
      <c r="C56" s="493" t="str">
        <f>'PLANO DE CONTAS-D'!D52</f>
        <v>Oficinas</v>
      </c>
      <c r="I56" s="498">
        <f>SUM(K56:V56)</f>
        <v>0</v>
      </c>
      <c r="K56" s="498">
        <f>Jan!$L$83</f>
        <v>0</v>
      </c>
      <c r="L56" s="498">
        <f>Fev!$L$83</f>
        <v>0</v>
      </c>
      <c r="M56" s="498">
        <f>Mar!$L$83</f>
        <v>0</v>
      </c>
      <c r="N56" s="498">
        <f>Abr!$L$83</f>
        <v>0</v>
      </c>
      <c r="O56" s="498">
        <f>Maio!$L$83</f>
        <v>0</v>
      </c>
      <c r="P56" s="498">
        <f>Jun!$L$83</f>
        <v>0</v>
      </c>
      <c r="Q56" s="498">
        <f>Jul!$L$83</f>
        <v>0</v>
      </c>
      <c r="R56" s="498">
        <f>Ago!$L$83</f>
        <v>0</v>
      </c>
      <c r="S56" s="498">
        <f>Set!$L$83</f>
        <v>0</v>
      </c>
      <c r="T56" s="498">
        <f>Out!$L$83</f>
        <v>0</v>
      </c>
      <c r="U56" s="498">
        <f>Nov!$L$83</f>
        <v>0</v>
      </c>
      <c r="V56" s="498">
        <f>Dez!$L$83</f>
        <v>0</v>
      </c>
      <c r="W56" s="498"/>
      <c r="X56" s="498"/>
      <c r="Y56" s="49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7"/>
      <c r="AK56" s="467"/>
      <c r="AL56" s="467"/>
      <c r="AM56" s="467"/>
    </row>
    <row r="57" spans="2:39" outlineLevel="2" x14ac:dyDescent="0.3">
      <c r="C57" s="493" t="str">
        <f>'PLANO DE CONTAS-D'!D53</f>
        <v>Cursos</v>
      </c>
      <c r="I57" s="498">
        <f>SUM(K57:V57)</f>
        <v>0</v>
      </c>
      <c r="K57" s="498">
        <f>Jan!$L$85</f>
        <v>0</v>
      </c>
      <c r="L57" s="498">
        <f>Fev!$L$85</f>
        <v>0</v>
      </c>
      <c r="M57" s="498">
        <f>Mar!$L$85</f>
        <v>0</v>
      </c>
      <c r="N57" s="498">
        <f>Abr!$L$85</f>
        <v>0</v>
      </c>
      <c r="O57" s="498">
        <f>Maio!$L$85</f>
        <v>0</v>
      </c>
      <c r="P57" s="498">
        <f>Jun!$L$85</f>
        <v>0</v>
      </c>
      <c r="Q57" s="498">
        <f>Jul!$L$85</f>
        <v>0</v>
      </c>
      <c r="R57" s="498">
        <f>Ago!$L$85</f>
        <v>0</v>
      </c>
      <c r="S57" s="498">
        <f>Set!$L$85</f>
        <v>0</v>
      </c>
      <c r="T57" s="498">
        <f>Out!$L$85</f>
        <v>0</v>
      </c>
      <c r="U57" s="498">
        <f>Nov!$L$85</f>
        <v>0</v>
      </c>
      <c r="V57" s="498">
        <f>Dez!$L$85</f>
        <v>0</v>
      </c>
      <c r="W57" s="498"/>
      <c r="X57" s="498"/>
      <c r="Y57" s="49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7"/>
      <c r="AK57" s="467"/>
      <c r="AL57" s="467"/>
      <c r="AM57" s="467"/>
    </row>
    <row r="58" spans="2:39" outlineLevel="2" x14ac:dyDescent="0.3">
      <c r="C58" s="493" t="str">
        <f>'PLANO DE CONTAS-D'!D54</f>
        <v>Palestrantes/Professores</v>
      </c>
      <c r="I58" s="498">
        <f>SUM(K58:V58)</f>
        <v>0</v>
      </c>
      <c r="K58" s="498">
        <f>Jan!$L$87</f>
        <v>0</v>
      </c>
      <c r="L58" s="498">
        <f>Fev!$L$87</f>
        <v>0</v>
      </c>
      <c r="M58" s="498">
        <f>Mar!$L$87</f>
        <v>0</v>
      </c>
      <c r="N58" s="498">
        <f>Abr!$L$87</f>
        <v>0</v>
      </c>
      <c r="O58" s="498">
        <f>Maio!$L$87</f>
        <v>0</v>
      </c>
      <c r="P58" s="498">
        <f>Jun!$L$87</f>
        <v>0</v>
      </c>
      <c r="Q58" s="498">
        <f>Jul!$L$87</f>
        <v>0</v>
      </c>
      <c r="R58" s="498">
        <f>Ago!$L$87</f>
        <v>0</v>
      </c>
      <c r="S58" s="498">
        <f>Set!$L$87</f>
        <v>0</v>
      </c>
      <c r="T58" s="498">
        <f>Out!$L$87</f>
        <v>0</v>
      </c>
      <c r="U58" s="498">
        <f>Nov!$L$87</f>
        <v>0</v>
      </c>
      <c r="V58" s="498">
        <f>Dez!$L$87</f>
        <v>0</v>
      </c>
      <c r="W58" s="498"/>
      <c r="X58" s="498"/>
      <c r="Y58" s="49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7"/>
      <c r="AK58" s="467"/>
      <c r="AL58" s="467"/>
      <c r="AM58" s="467"/>
    </row>
    <row r="59" spans="2:39" outlineLevel="2" x14ac:dyDescent="0.3">
      <c r="C59" s="493" t="str">
        <f>'PLANO DE CONTAS-D'!D55</f>
        <v>Logística</v>
      </c>
      <c r="I59" s="498">
        <f>SUM(K59:V59)</f>
        <v>0</v>
      </c>
      <c r="K59" s="498">
        <f>Jan!$L$89</f>
        <v>0</v>
      </c>
      <c r="L59" s="498">
        <f>Fev!$L$89</f>
        <v>0</v>
      </c>
      <c r="M59" s="498">
        <f>Mar!$L$89</f>
        <v>0</v>
      </c>
      <c r="N59" s="498">
        <f>Abr!$L$89</f>
        <v>0</v>
      </c>
      <c r="O59" s="498">
        <f>Maio!$L$89</f>
        <v>0</v>
      </c>
      <c r="P59" s="498">
        <f>Jun!$L$89</f>
        <v>0</v>
      </c>
      <c r="Q59" s="498">
        <f>Jul!$L$89</f>
        <v>0</v>
      </c>
      <c r="R59" s="498">
        <f>Ago!$L$89</f>
        <v>0</v>
      </c>
      <c r="S59" s="498">
        <f>Set!$L$89</f>
        <v>0</v>
      </c>
      <c r="T59" s="498">
        <f>Out!$L$89</f>
        <v>0</v>
      </c>
      <c r="U59" s="498">
        <f>Nov!$L$89</f>
        <v>0</v>
      </c>
      <c r="V59" s="498">
        <f>Dez!$L$89</f>
        <v>0</v>
      </c>
      <c r="W59" s="498"/>
      <c r="X59" s="498"/>
      <c r="Y59" s="49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7"/>
      <c r="AK59" s="467"/>
      <c r="AL59" s="467"/>
      <c r="AM59" s="467"/>
    </row>
    <row r="60" spans="2:39" x14ac:dyDescent="0.3">
      <c r="B60" s="476"/>
      <c r="C60" s="480" t="s">
        <v>746</v>
      </c>
      <c r="D60" s="476"/>
      <c r="E60" s="476"/>
      <c r="F60" s="478"/>
      <c r="G60" s="479"/>
      <c r="H60" s="479"/>
      <c r="I60" s="519">
        <f>SUM(I61:I63)</f>
        <v>0</v>
      </c>
      <c r="K60" s="519">
        <f>SUM(K61:K63)</f>
        <v>0</v>
      </c>
      <c r="L60" s="519">
        <f>SUM(L61:L63)</f>
        <v>0</v>
      </c>
      <c r="M60" s="519">
        <f t="shared" ref="M60:V60" si="9">SUM(M61:M63)</f>
        <v>0</v>
      </c>
      <c r="N60" s="519">
        <f t="shared" si="9"/>
        <v>0</v>
      </c>
      <c r="O60" s="519">
        <f t="shared" si="9"/>
        <v>0</v>
      </c>
      <c r="P60" s="519">
        <f t="shared" si="9"/>
        <v>0</v>
      </c>
      <c r="Q60" s="519">
        <f t="shared" si="9"/>
        <v>0</v>
      </c>
      <c r="R60" s="519">
        <f t="shared" si="9"/>
        <v>0</v>
      </c>
      <c r="S60" s="519">
        <f t="shared" si="9"/>
        <v>0</v>
      </c>
      <c r="T60" s="519">
        <f t="shared" si="9"/>
        <v>0</v>
      </c>
      <c r="U60" s="519">
        <f t="shared" si="9"/>
        <v>0</v>
      </c>
      <c r="V60" s="519">
        <f t="shared" si="9"/>
        <v>0</v>
      </c>
      <c r="W60" s="498"/>
      <c r="X60" s="498"/>
      <c r="Y60" s="49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7"/>
      <c r="AK60" s="467"/>
      <c r="AL60" s="467"/>
      <c r="AM60" s="467"/>
    </row>
    <row r="61" spans="2:39" outlineLevel="1" x14ac:dyDescent="0.3">
      <c r="C61" s="492" t="s">
        <v>687</v>
      </c>
      <c r="D61" s="381"/>
      <c r="I61" s="498">
        <f>SUM(K61:V61)</f>
        <v>0</v>
      </c>
      <c r="K61" s="498">
        <f>Jan!$L$20</f>
        <v>0</v>
      </c>
      <c r="L61" s="498">
        <f>Fev!L20</f>
        <v>0</v>
      </c>
      <c r="M61" s="498">
        <f>Mar!L20</f>
        <v>0</v>
      </c>
      <c r="N61" s="498">
        <f>Abr!$L$20</f>
        <v>0</v>
      </c>
      <c r="O61" s="498">
        <f>Maio!$L$20</f>
        <v>0</v>
      </c>
      <c r="P61" s="498">
        <f>Jun!$L$20</f>
        <v>0</v>
      </c>
      <c r="Q61" s="498">
        <f>Jul!$L$20</f>
        <v>0</v>
      </c>
      <c r="R61" s="498">
        <f>Ago!$L$20</f>
        <v>0</v>
      </c>
      <c r="S61" s="498">
        <f>Set!$L$20</f>
        <v>0</v>
      </c>
      <c r="T61" s="498">
        <f>Out!$L$20</f>
        <v>0</v>
      </c>
      <c r="U61" s="498">
        <f>Nov!$L$20</f>
        <v>0</v>
      </c>
      <c r="V61" s="498">
        <f>Dez!$L$20</f>
        <v>0</v>
      </c>
      <c r="W61" s="498"/>
      <c r="X61" s="498"/>
      <c r="Y61" s="49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7"/>
      <c r="AK61" s="467"/>
      <c r="AL61" s="467"/>
      <c r="AM61" s="467"/>
    </row>
    <row r="62" spans="2:39" outlineLevel="1" x14ac:dyDescent="0.3">
      <c r="C62" s="790" t="s">
        <v>780</v>
      </c>
      <c r="D62" s="381"/>
      <c r="I62" s="498">
        <f>SUM(K62:V62)</f>
        <v>0</v>
      </c>
      <c r="K62" s="498">
        <f>Jan!$L$293+Jan!$L$334</f>
        <v>0</v>
      </c>
      <c r="L62" s="498">
        <f>Fev!$L$293+Fev!$L$334</f>
        <v>0</v>
      </c>
      <c r="M62" s="498">
        <f>Mar!$L$293+Mar!$L$334</f>
        <v>0</v>
      </c>
      <c r="N62" s="498">
        <f>Abr!$L$293+Abr!$L$334</f>
        <v>0</v>
      </c>
      <c r="O62" s="498">
        <f>Maio!$L$293+Maio!$L$334</f>
        <v>0</v>
      </c>
      <c r="P62" s="498">
        <f>Jun!$L$293+Jun!$L$334</f>
        <v>0</v>
      </c>
      <c r="Q62" s="498">
        <f>Jul!$L$293+Jul!$L$334</f>
        <v>0</v>
      </c>
      <c r="R62" s="498">
        <f>Ago!$L$293+Ago!$L$334</f>
        <v>0</v>
      </c>
      <c r="S62" s="498">
        <f>Set!$L$293+Set!$L$334</f>
        <v>0</v>
      </c>
      <c r="T62" s="498">
        <f>Out!$L$293+Out!$L$334</f>
        <v>0</v>
      </c>
      <c r="U62" s="498">
        <f>Nov!$L$293+Nov!$L$334</f>
        <v>0</v>
      </c>
      <c r="V62" s="498">
        <f>Dez!$L$293+Dez!$L$334</f>
        <v>0</v>
      </c>
      <c r="W62" s="498"/>
      <c r="X62" s="498"/>
      <c r="Y62" s="49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7"/>
      <c r="AK62" s="467"/>
      <c r="AL62" s="467"/>
      <c r="AM62" s="467"/>
    </row>
    <row r="63" spans="2:39" outlineLevel="1" x14ac:dyDescent="0.3">
      <c r="C63" s="790" t="s">
        <v>936</v>
      </c>
      <c r="D63" s="381"/>
      <c r="I63" s="498">
        <f>SUM(K63:V63)</f>
        <v>0</v>
      </c>
      <c r="K63" s="498">
        <f>Jan!$L$640+Jan!$L$695</f>
        <v>0</v>
      </c>
      <c r="L63" s="498">
        <f>Fev!$L$640+Fev!$L$695</f>
        <v>0</v>
      </c>
      <c r="M63" s="498">
        <f>Mar!$L$640+Mar!$L$695</f>
        <v>0</v>
      </c>
      <c r="N63" s="498">
        <f>Abr!$L$640+Abr!$L$695</f>
        <v>0</v>
      </c>
      <c r="O63" s="498">
        <f>Maio!$L$640+Maio!$L$695</f>
        <v>0</v>
      </c>
      <c r="P63" s="498">
        <f>Jun!$L$640+Jun!$L$695</f>
        <v>0</v>
      </c>
      <c r="Q63" s="498">
        <f>Jul!$L$640+Jul!$L$695</f>
        <v>0</v>
      </c>
      <c r="R63" s="498">
        <f>Ago!$L$640+Ago!$L$695</f>
        <v>0</v>
      </c>
      <c r="S63" s="498">
        <f>Set!$L$640+Set!$L$695</f>
        <v>0</v>
      </c>
      <c r="T63" s="498">
        <f>Out!$L$640+Out!$L$695</f>
        <v>0</v>
      </c>
      <c r="U63" s="498">
        <f>Nov!$L$640+Nov!$L$695</f>
        <v>0</v>
      </c>
      <c r="V63" s="498">
        <f>Dez!$L$640+Dez!$L$695</f>
        <v>0</v>
      </c>
      <c r="W63" s="498"/>
      <c r="X63" s="498"/>
      <c r="Y63" s="49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7"/>
      <c r="AK63" s="467"/>
      <c r="AL63" s="467"/>
      <c r="AM63" s="467"/>
    </row>
    <row r="64" spans="2:39" x14ac:dyDescent="0.3">
      <c r="B64" s="476"/>
      <c r="C64" s="480" t="s">
        <v>777</v>
      </c>
      <c r="D64" s="476"/>
      <c r="E64" s="476"/>
      <c r="F64" s="478"/>
      <c r="G64" s="479"/>
      <c r="H64" s="479"/>
      <c r="I64" s="519">
        <f>SUM(I65:I67)</f>
        <v>0</v>
      </c>
      <c r="K64" s="519">
        <f>SUM(K65:K67)</f>
        <v>0</v>
      </c>
      <c r="L64" s="519">
        <f t="shared" ref="L64:V64" si="10">SUM(L65:L67)</f>
        <v>0</v>
      </c>
      <c r="M64" s="519">
        <f t="shared" si="10"/>
        <v>0</v>
      </c>
      <c r="N64" s="519">
        <f t="shared" si="10"/>
        <v>0</v>
      </c>
      <c r="O64" s="519">
        <f t="shared" si="10"/>
        <v>0</v>
      </c>
      <c r="P64" s="519">
        <f t="shared" si="10"/>
        <v>0</v>
      </c>
      <c r="Q64" s="519">
        <f t="shared" si="10"/>
        <v>0</v>
      </c>
      <c r="R64" s="519">
        <f t="shared" si="10"/>
        <v>0</v>
      </c>
      <c r="S64" s="519">
        <f t="shared" si="10"/>
        <v>0</v>
      </c>
      <c r="T64" s="519">
        <f t="shared" si="10"/>
        <v>0</v>
      </c>
      <c r="U64" s="519">
        <f t="shared" si="10"/>
        <v>0</v>
      </c>
      <c r="V64" s="519">
        <f t="shared" si="10"/>
        <v>0</v>
      </c>
      <c r="W64" s="498"/>
      <c r="X64" s="498"/>
      <c r="Y64" s="49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7"/>
      <c r="AK64" s="467"/>
      <c r="AL64" s="467"/>
      <c r="AM64" s="467"/>
    </row>
    <row r="65" spans="2:39" outlineLevel="1" x14ac:dyDescent="0.3">
      <c r="C65" s="790" t="s">
        <v>780</v>
      </c>
      <c r="I65" s="498">
        <f>SUM(K65:V65)</f>
        <v>0</v>
      </c>
      <c r="K65" s="498">
        <f>Jan!$M$293+Jan!$M$334</f>
        <v>0</v>
      </c>
      <c r="L65" s="498">
        <f>Fev!$M$293+Fev!$M$334</f>
        <v>0</v>
      </c>
      <c r="M65" s="498">
        <f>Mar!$M$293+Mar!$M$334</f>
        <v>0</v>
      </c>
      <c r="N65" s="498">
        <f>Abr!$M$293+Abr!$M$334</f>
        <v>0</v>
      </c>
      <c r="O65" s="498">
        <f>Maio!$M$293+Maio!$M$334</f>
        <v>0</v>
      </c>
      <c r="P65" s="498">
        <f>Jun!$M$293+Jun!$M$334</f>
        <v>0</v>
      </c>
      <c r="Q65" s="498">
        <f>Jul!$M$293+Jul!$M$334</f>
        <v>0</v>
      </c>
      <c r="R65" s="498">
        <f>Ago!$M$293+Ago!$M$334</f>
        <v>0</v>
      </c>
      <c r="S65" s="498">
        <f>Set!$M$293+Set!$M$334</f>
        <v>0</v>
      </c>
      <c r="T65" s="498">
        <f>Out!$M$293+Out!$M$334</f>
        <v>0</v>
      </c>
      <c r="U65" s="498">
        <f>Nov!$M$293+Nov!$M$334</f>
        <v>0</v>
      </c>
      <c r="V65" s="498">
        <f>Dez!$M$293+Dez!$M$334</f>
        <v>0</v>
      </c>
      <c r="W65" s="498"/>
      <c r="X65" s="498"/>
      <c r="Y65" s="49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7"/>
      <c r="AK65" s="467"/>
      <c r="AL65" s="467"/>
      <c r="AM65" s="467"/>
    </row>
    <row r="66" spans="2:39" outlineLevel="1" x14ac:dyDescent="0.3">
      <c r="C66" s="790" t="s">
        <v>936</v>
      </c>
      <c r="I66" s="498">
        <f>SUM(K66:V66)</f>
        <v>0</v>
      </c>
      <c r="K66" s="498">
        <f>Jan!$M$640+Jan!$M$695</f>
        <v>0</v>
      </c>
      <c r="L66" s="498">
        <f>Fev!$M$640+Fev!$M$695</f>
        <v>0</v>
      </c>
      <c r="M66" s="498">
        <f>Mar!$M$640+Mar!$M$695</f>
        <v>0</v>
      </c>
      <c r="N66" s="498">
        <f>Abr!$M$640+Abr!$M$695</f>
        <v>0</v>
      </c>
      <c r="O66" s="498">
        <f>Maio!$M$640+Maio!$M$695</f>
        <v>0</v>
      </c>
      <c r="P66" s="498">
        <f>Jun!$M$640+Jun!$M$695</f>
        <v>0</v>
      </c>
      <c r="Q66" s="498">
        <f>Jul!$M$640+Jul!$M$695</f>
        <v>0</v>
      </c>
      <c r="R66" s="498">
        <f>Ago!$M$640+Ago!$M$695</f>
        <v>0</v>
      </c>
      <c r="S66" s="498">
        <f>Set!$M$640+Set!$M$695</f>
        <v>0</v>
      </c>
      <c r="T66" s="498">
        <f>Out!$M$640+Out!$M$695</f>
        <v>0</v>
      </c>
      <c r="U66" s="498">
        <f>Nov!$M$640+Nov!$M$695</f>
        <v>0</v>
      </c>
      <c r="V66" s="498">
        <f>Dez!$M$640+Dez!$M$695</f>
        <v>0</v>
      </c>
      <c r="W66" s="498"/>
      <c r="X66" s="498"/>
      <c r="Y66" s="49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7"/>
      <c r="AK66" s="467"/>
      <c r="AL66" s="467"/>
      <c r="AM66" s="467"/>
    </row>
    <row r="67" spans="2:39" outlineLevel="1" x14ac:dyDescent="0.3">
      <c r="C67" s="790" t="s">
        <v>778</v>
      </c>
      <c r="I67" s="498">
        <f>SUM(K67:V67)</f>
        <v>0</v>
      </c>
      <c r="K67" s="498">
        <f>Jan!$M$61+Jan!$M$92+Jan!$M$135+Jan!$M$410+Jan!$M$458+Jan!$M$503+Jan!$M$548</f>
        <v>0</v>
      </c>
      <c r="L67" s="498">
        <f>Fev!$M$61+Fev!$M$92+Fev!$M$135+Fev!$M$410+Fev!$M$458+Fev!$M$503+Fev!$M$548</f>
        <v>0</v>
      </c>
      <c r="M67" s="498">
        <f>Mar!$M$61+Mar!$M$92+Mar!$M$135+Mar!$M$410+Mar!$M$458+Mar!$M$503+Mar!$M$548</f>
        <v>0</v>
      </c>
      <c r="N67" s="498">
        <f>Abr!$M$61+Abr!$M$92+Abr!$M$135+Abr!$M$410+Abr!$M$458+Abr!$M$503+Abr!$M$548</f>
        <v>0</v>
      </c>
      <c r="O67" s="498">
        <f>Maio!$M$61+Maio!$M$92+Maio!$M$135+Maio!$M$410+Maio!$M$458+Maio!$M$503+Maio!$M$548</f>
        <v>0</v>
      </c>
      <c r="P67" s="498">
        <f>Jun!$M$61+Jun!$M$92+Jun!$M$135+Jun!$M$410+Jun!$M$458+Jun!$M$503+Jun!$M$548</f>
        <v>0</v>
      </c>
      <c r="Q67" s="498">
        <f>Jul!$M$61+Jul!$M$92+Jul!$M$135+Jul!$M$410+Jul!$M$458+Jul!$M$503+Jul!$M$548</f>
        <v>0</v>
      </c>
      <c r="R67" s="498">
        <f>Ago!$M$61+Ago!$M$92+Ago!$M$135+Ago!$M$410+Ago!$M$458+Ago!$M$503+Ago!$M$548</f>
        <v>0</v>
      </c>
      <c r="S67" s="498">
        <f>Set!$M$61+Set!$M$92+Set!$M$135+Set!$M$410+Set!$M$458+Set!$M$503+Set!$M$548</f>
        <v>0</v>
      </c>
      <c r="T67" s="498">
        <f>Out!$M$61+Out!$M$92+Out!$M$135+Out!$M$410+Out!$M$458+Out!$M$503+Out!$M$548</f>
        <v>0</v>
      </c>
      <c r="U67" s="498">
        <f>Nov!$M$61+Nov!$M$92+Nov!$M$135+Nov!$M$410+Nov!$M$458+Nov!$M$503+Nov!$M$548</f>
        <v>0</v>
      </c>
      <c r="V67" s="498">
        <f>Dez!$M$61+Dez!$M$92+Dez!$M$135+Dez!$M$410+Dez!$M$458+Dez!$M$503+Dez!$M$548</f>
        <v>0</v>
      </c>
      <c r="W67" s="498"/>
      <c r="X67" s="498"/>
      <c r="Y67" s="49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7"/>
      <c r="AK67" s="467"/>
      <c r="AL67" s="467"/>
      <c r="AM67" s="467"/>
    </row>
    <row r="68" spans="2:39" ht="15.6" x14ac:dyDescent="0.3">
      <c r="B68" s="420" t="s">
        <v>28</v>
      </c>
      <c r="C68" s="421" t="s">
        <v>283</v>
      </c>
      <c r="D68" s="420"/>
      <c r="E68" s="420"/>
      <c r="F68" s="422"/>
      <c r="G68" s="423"/>
      <c r="H68" s="423"/>
      <c r="I68" s="523">
        <f>I69+I92</f>
        <v>0</v>
      </c>
      <c r="K68" s="547">
        <f t="shared" ref="K68:V68" si="11">K69+K92</f>
        <v>0</v>
      </c>
      <c r="L68" s="547">
        <f t="shared" si="11"/>
        <v>0</v>
      </c>
      <c r="M68" s="547">
        <f t="shared" si="11"/>
        <v>0</v>
      </c>
      <c r="N68" s="547">
        <f t="shared" si="11"/>
        <v>0</v>
      </c>
      <c r="O68" s="547">
        <f t="shared" si="11"/>
        <v>0</v>
      </c>
      <c r="P68" s="547">
        <f t="shared" si="11"/>
        <v>0</v>
      </c>
      <c r="Q68" s="547">
        <f t="shared" si="11"/>
        <v>0</v>
      </c>
      <c r="R68" s="547">
        <f t="shared" si="11"/>
        <v>0</v>
      </c>
      <c r="S68" s="547">
        <f t="shared" si="11"/>
        <v>0</v>
      </c>
      <c r="T68" s="547">
        <f t="shared" si="11"/>
        <v>0</v>
      </c>
      <c r="U68" s="547">
        <f t="shared" si="11"/>
        <v>0</v>
      </c>
      <c r="V68" s="547">
        <f t="shared" si="11"/>
        <v>0</v>
      </c>
      <c r="W68" s="498"/>
      <c r="X68" s="498"/>
      <c r="Y68" s="49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7"/>
      <c r="AK68" s="467"/>
      <c r="AL68" s="467"/>
      <c r="AM68" s="467"/>
    </row>
    <row r="69" spans="2:39" x14ac:dyDescent="0.3">
      <c r="B69" s="484"/>
      <c r="C69" s="485" t="s">
        <v>746</v>
      </c>
      <c r="D69" s="484"/>
      <c r="E69" s="484"/>
      <c r="F69" s="486"/>
      <c r="G69" s="487"/>
      <c r="H69" s="487"/>
      <c r="I69" s="512">
        <f>SUM(I70:I91)</f>
        <v>0</v>
      </c>
      <c r="K69" s="512">
        <f t="shared" ref="K69:V69" si="12">SUM(K70:K91)</f>
        <v>0</v>
      </c>
      <c r="L69" s="512">
        <f t="shared" si="12"/>
        <v>0</v>
      </c>
      <c r="M69" s="512">
        <f t="shared" si="12"/>
        <v>0</v>
      </c>
      <c r="N69" s="512">
        <f t="shared" si="12"/>
        <v>0</v>
      </c>
      <c r="O69" s="512">
        <f t="shared" si="12"/>
        <v>0</v>
      </c>
      <c r="P69" s="512">
        <f t="shared" si="12"/>
        <v>0</v>
      </c>
      <c r="Q69" s="512">
        <f t="shared" si="12"/>
        <v>0</v>
      </c>
      <c r="R69" s="512">
        <f t="shared" si="12"/>
        <v>0</v>
      </c>
      <c r="S69" s="512">
        <f t="shared" si="12"/>
        <v>0</v>
      </c>
      <c r="T69" s="512">
        <f t="shared" si="12"/>
        <v>0</v>
      </c>
      <c r="U69" s="512">
        <f t="shared" si="12"/>
        <v>0</v>
      </c>
      <c r="V69" s="512">
        <f t="shared" si="12"/>
        <v>0</v>
      </c>
      <c r="W69" s="498"/>
      <c r="X69" s="498"/>
      <c r="Y69" s="49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7"/>
      <c r="AK69" s="467"/>
      <c r="AL69" s="467"/>
      <c r="AM69" s="467"/>
    </row>
    <row r="70" spans="2:39" outlineLevel="1" x14ac:dyDescent="0.3">
      <c r="C70" s="492" t="str">
        <f>'PLANO DE CONTAS-D'!D59</f>
        <v>Apoio a eventos/Patrocínio</v>
      </c>
      <c r="I70" s="498">
        <f>SUM(K70:V70)</f>
        <v>0</v>
      </c>
      <c r="K70" s="498">
        <f>Jan!$N$97</f>
        <v>0</v>
      </c>
      <c r="L70" s="498">
        <f>Fev!$N$97</f>
        <v>0</v>
      </c>
      <c r="M70" s="498">
        <f>Mar!$N$97</f>
        <v>0</v>
      </c>
      <c r="N70" s="498">
        <f>Abr!$N$97</f>
        <v>0</v>
      </c>
      <c r="O70" s="498">
        <f>Maio!$N$97</f>
        <v>0</v>
      </c>
      <c r="P70" s="498">
        <f>Jun!$N$97</f>
        <v>0</v>
      </c>
      <c r="Q70" s="498">
        <f>Jul!$N$97</f>
        <v>0</v>
      </c>
      <c r="R70" s="498">
        <f>Ago!$N$97</f>
        <v>0</v>
      </c>
      <c r="S70" s="498">
        <f>Set!$N$97</f>
        <v>0</v>
      </c>
      <c r="T70" s="498">
        <f>Out!$N$97</f>
        <v>0</v>
      </c>
      <c r="U70" s="498">
        <f>Nov!$N$97</f>
        <v>0</v>
      </c>
      <c r="V70" s="498">
        <f>Dez!$N$97</f>
        <v>0</v>
      </c>
      <c r="W70" s="498"/>
      <c r="X70" s="498"/>
      <c r="Y70" s="49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7"/>
      <c r="AK70" s="467"/>
      <c r="AL70" s="467"/>
      <c r="AM70" s="467"/>
    </row>
    <row r="71" spans="2:39" outlineLevel="1" x14ac:dyDescent="0.3">
      <c r="C71" s="492" t="str">
        <f>'PLANO DE CONTAS-D'!D60</f>
        <v>Apoio a estruturação do sistema econômico local</v>
      </c>
      <c r="I71" s="498">
        <f t="shared" ref="I71:I89" si="13">SUM(K71:V71)</f>
        <v>0</v>
      </c>
      <c r="K71" s="498">
        <f>Jan!$N$99</f>
        <v>0</v>
      </c>
      <c r="L71" s="498">
        <f>Fev!$N$99</f>
        <v>0</v>
      </c>
      <c r="M71" s="498">
        <f>Mar!$N$99</f>
        <v>0</v>
      </c>
      <c r="N71" s="498">
        <f>Abr!$N$99</f>
        <v>0</v>
      </c>
      <c r="O71" s="498">
        <f>Maio!$N$99</f>
        <v>0</v>
      </c>
      <c r="P71" s="498">
        <f>Jun!$N$99</f>
        <v>0</v>
      </c>
      <c r="Q71" s="498">
        <f>Jul!$N$99</f>
        <v>0</v>
      </c>
      <c r="R71" s="498">
        <f>Ago!$N$99</f>
        <v>0</v>
      </c>
      <c r="S71" s="498">
        <f>Set!$N$99</f>
        <v>0</v>
      </c>
      <c r="T71" s="498">
        <f>Out!$N$99</f>
        <v>0</v>
      </c>
      <c r="U71" s="498">
        <f>Nov!$N$99</f>
        <v>0</v>
      </c>
      <c r="V71" s="498">
        <f>Dez!$N$99</f>
        <v>0</v>
      </c>
      <c r="W71" s="498"/>
      <c r="X71" s="498"/>
      <c r="Y71" s="49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7"/>
      <c r="AK71" s="467"/>
      <c r="AL71" s="467"/>
      <c r="AM71" s="467"/>
    </row>
    <row r="72" spans="2:39" outlineLevel="1" x14ac:dyDescent="0.3">
      <c r="C72" s="492" t="str">
        <f>'PLANO DE CONTAS-D'!D61</f>
        <v>Festival de Gastronomia</v>
      </c>
      <c r="I72" s="498">
        <f t="shared" si="13"/>
        <v>0</v>
      </c>
      <c r="K72" s="498">
        <f>Jan!$N$101</f>
        <v>0</v>
      </c>
      <c r="L72" s="498">
        <f>Fev!$N$101</f>
        <v>0</v>
      </c>
      <c r="M72" s="498">
        <f>Mar!$N$101</f>
        <v>0</v>
      </c>
      <c r="N72" s="498">
        <f>Abr!$N$101</f>
        <v>0</v>
      </c>
      <c r="O72" s="498">
        <f>Maio!$N$101</f>
        <v>0</v>
      </c>
      <c r="P72" s="498">
        <f>Jun!$N$101</f>
        <v>0</v>
      </c>
      <c r="Q72" s="498">
        <f>Jul!$N$101</f>
        <v>0</v>
      </c>
      <c r="R72" s="498">
        <f>Ago!$N$101</f>
        <v>0</v>
      </c>
      <c r="S72" s="498">
        <f>Set!$N$101</f>
        <v>0</v>
      </c>
      <c r="T72" s="498">
        <f>Out!$N$101</f>
        <v>0</v>
      </c>
      <c r="U72" s="498">
        <f>Nov!$N$101</f>
        <v>0</v>
      </c>
      <c r="V72" s="498">
        <f>Dez!$N$101</f>
        <v>0</v>
      </c>
      <c r="W72" s="498"/>
      <c r="X72" s="498"/>
      <c r="Y72" s="49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7"/>
      <c r="AK72" s="467"/>
      <c r="AL72" s="467"/>
      <c r="AM72" s="467"/>
    </row>
    <row r="73" spans="2:39" outlineLevel="1" x14ac:dyDescent="0.3">
      <c r="C73" s="492">
        <f>'PLANO DE CONTAS-D'!D62</f>
        <v>0</v>
      </c>
      <c r="I73" s="498">
        <f t="shared" si="13"/>
        <v>0</v>
      </c>
      <c r="K73" s="498">
        <f>Jan!$N$103</f>
        <v>0</v>
      </c>
      <c r="L73" s="498">
        <f>Fev!$N$103</f>
        <v>0</v>
      </c>
      <c r="M73" s="498">
        <f>Mar!$N$103</f>
        <v>0</v>
      </c>
      <c r="N73" s="498">
        <f>Abr!$N$103</f>
        <v>0</v>
      </c>
      <c r="O73" s="498">
        <f>Maio!$N$103</f>
        <v>0</v>
      </c>
      <c r="P73" s="498">
        <f>Jun!$N$103</f>
        <v>0</v>
      </c>
      <c r="Q73" s="498">
        <f>Jul!$N$103</f>
        <v>0</v>
      </c>
      <c r="R73" s="498">
        <f>Ago!$N$103</f>
        <v>0</v>
      </c>
      <c r="S73" s="498">
        <f>Set!$N$103</f>
        <v>0</v>
      </c>
      <c r="T73" s="498">
        <f>Out!$N$103</f>
        <v>0</v>
      </c>
      <c r="U73" s="498">
        <f>Nov!$N$103</f>
        <v>0</v>
      </c>
      <c r="V73" s="498">
        <f>Dez!$N$103</f>
        <v>0</v>
      </c>
      <c r="W73" s="498"/>
      <c r="X73" s="498"/>
      <c r="Y73" s="49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7"/>
      <c r="AK73" s="467"/>
      <c r="AL73" s="467"/>
      <c r="AM73" s="467"/>
    </row>
    <row r="74" spans="2:39" outlineLevel="1" x14ac:dyDescent="0.3">
      <c r="C74" s="492">
        <f>'PLANO DE CONTAS-D'!D63</f>
        <v>0</v>
      </c>
      <c r="I74" s="498">
        <f t="shared" si="13"/>
        <v>0</v>
      </c>
      <c r="K74" s="498">
        <f>Jan!$N$105</f>
        <v>0</v>
      </c>
      <c r="L74" s="498">
        <f>Fev!$N$105</f>
        <v>0</v>
      </c>
      <c r="M74" s="498">
        <f>Mar!$N$105</f>
        <v>0</v>
      </c>
      <c r="N74" s="498">
        <f>Abr!$N$105</f>
        <v>0</v>
      </c>
      <c r="O74" s="498">
        <f>Maio!$N$105</f>
        <v>0</v>
      </c>
      <c r="P74" s="498">
        <f>Jun!$N$105</f>
        <v>0</v>
      </c>
      <c r="Q74" s="498">
        <f>Jul!$N$105</f>
        <v>0</v>
      </c>
      <c r="R74" s="498">
        <f>Ago!$N$105</f>
        <v>0</v>
      </c>
      <c r="S74" s="498">
        <f>Set!$N$105</f>
        <v>0</v>
      </c>
      <c r="T74" s="498">
        <f>Out!$N$105</f>
        <v>0</v>
      </c>
      <c r="U74" s="498">
        <f>Nov!$N$105</f>
        <v>0</v>
      </c>
      <c r="V74" s="498">
        <f>Dez!$N$105</f>
        <v>0</v>
      </c>
      <c r="W74" s="498"/>
      <c r="X74" s="498"/>
      <c r="Y74" s="49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7"/>
      <c r="AK74" s="467"/>
      <c r="AL74" s="467"/>
      <c r="AM74" s="467"/>
    </row>
    <row r="75" spans="2:39" outlineLevel="1" x14ac:dyDescent="0.3">
      <c r="C75" s="492">
        <f>'PLANO DE CONTAS-D'!D64</f>
        <v>0</v>
      </c>
      <c r="I75" s="498">
        <f t="shared" si="13"/>
        <v>0</v>
      </c>
      <c r="K75" s="498">
        <f>Jan!$N$107</f>
        <v>0</v>
      </c>
      <c r="L75" s="498">
        <f>Fev!$N$107</f>
        <v>0</v>
      </c>
      <c r="M75" s="498">
        <f>Mar!$N$107</f>
        <v>0</v>
      </c>
      <c r="N75" s="498">
        <f>Abr!$N$107</f>
        <v>0</v>
      </c>
      <c r="O75" s="498">
        <f>Maio!$N$107</f>
        <v>0</v>
      </c>
      <c r="P75" s="498">
        <f>Jun!$N$107</f>
        <v>0</v>
      </c>
      <c r="Q75" s="498">
        <f>Jul!$N$107</f>
        <v>0</v>
      </c>
      <c r="R75" s="498">
        <f>Ago!$N$107</f>
        <v>0</v>
      </c>
      <c r="S75" s="498">
        <f>Set!$N$107</f>
        <v>0</v>
      </c>
      <c r="T75" s="498">
        <f>Out!$N$107</f>
        <v>0</v>
      </c>
      <c r="U75" s="498">
        <f>Nov!$N$107</f>
        <v>0</v>
      </c>
      <c r="V75" s="498">
        <f>Dez!$N$107</f>
        <v>0</v>
      </c>
      <c r="W75" s="498"/>
      <c r="X75" s="498"/>
      <c r="Y75" s="49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7"/>
      <c r="AK75" s="467"/>
      <c r="AL75" s="467"/>
      <c r="AM75" s="467"/>
    </row>
    <row r="76" spans="2:39" outlineLevel="1" x14ac:dyDescent="0.3">
      <c r="C76" s="492">
        <f>'PLANO DE CONTAS-D'!D65</f>
        <v>0</v>
      </c>
      <c r="I76" s="498">
        <f t="shared" si="13"/>
        <v>0</v>
      </c>
      <c r="K76" s="498">
        <f>Jan!$N$109</f>
        <v>0</v>
      </c>
      <c r="L76" s="498">
        <f>Fev!$N$109</f>
        <v>0</v>
      </c>
      <c r="M76" s="498">
        <f>Mar!$N$109</f>
        <v>0</v>
      </c>
      <c r="N76" s="498">
        <f>Abr!$N$109</f>
        <v>0</v>
      </c>
      <c r="O76" s="498">
        <f>Maio!$N$109</f>
        <v>0</v>
      </c>
      <c r="P76" s="498">
        <f>Jun!$N$109</f>
        <v>0</v>
      </c>
      <c r="Q76" s="498">
        <f>Jul!$N$109</f>
        <v>0</v>
      </c>
      <c r="R76" s="498">
        <f>Ago!$N$109</f>
        <v>0</v>
      </c>
      <c r="S76" s="498">
        <f>Set!$N$109</f>
        <v>0</v>
      </c>
      <c r="T76" s="498">
        <f>Out!$N$109</f>
        <v>0</v>
      </c>
      <c r="U76" s="498">
        <f>Nov!$N$109</f>
        <v>0</v>
      </c>
      <c r="V76" s="498">
        <f>Dez!$N$109</f>
        <v>0</v>
      </c>
      <c r="W76" s="498"/>
      <c r="X76" s="498"/>
      <c r="Y76" s="49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7"/>
      <c r="AK76" s="467"/>
      <c r="AL76" s="467"/>
      <c r="AM76" s="467"/>
    </row>
    <row r="77" spans="2:39" outlineLevel="1" x14ac:dyDescent="0.3">
      <c r="C77" s="492">
        <f>'PLANO DE CONTAS-D'!D66</f>
        <v>0</v>
      </c>
      <c r="I77" s="498">
        <f t="shared" si="13"/>
        <v>0</v>
      </c>
      <c r="K77" s="498">
        <f>Jan!$N$111</f>
        <v>0</v>
      </c>
      <c r="L77" s="498">
        <f>Fev!$N$111</f>
        <v>0</v>
      </c>
      <c r="M77" s="498">
        <f>Mar!$N$111</f>
        <v>0</v>
      </c>
      <c r="N77" s="498">
        <f>Abr!$N$111</f>
        <v>0</v>
      </c>
      <c r="O77" s="498">
        <f>Maio!$N$111</f>
        <v>0</v>
      </c>
      <c r="P77" s="498">
        <f>Jun!$N$111</f>
        <v>0</v>
      </c>
      <c r="Q77" s="498">
        <f>Jul!$N$111</f>
        <v>0</v>
      </c>
      <c r="R77" s="498">
        <f>Ago!$N$111</f>
        <v>0</v>
      </c>
      <c r="S77" s="498">
        <f>Set!$N$111</f>
        <v>0</v>
      </c>
      <c r="T77" s="498">
        <f>Out!$N$111</f>
        <v>0</v>
      </c>
      <c r="U77" s="498">
        <f>Nov!$N$111</f>
        <v>0</v>
      </c>
      <c r="V77" s="498">
        <f>Dez!$N$111</f>
        <v>0</v>
      </c>
      <c r="W77" s="498"/>
      <c r="X77" s="498"/>
      <c r="Y77" s="49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7"/>
      <c r="AK77" s="467"/>
      <c r="AL77" s="467"/>
      <c r="AM77" s="467"/>
    </row>
    <row r="78" spans="2:39" outlineLevel="1" x14ac:dyDescent="0.3">
      <c r="C78" s="492">
        <f>'PLANO DE CONTAS-D'!D67</f>
        <v>0</v>
      </c>
      <c r="I78" s="498">
        <f t="shared" si="13"/>
        <v>0</v>
      </c>
      <c r="K78" s="498">
        <f>Jan!$N$113</f>
        <v>0</v>
      </c>
      <c r="L78" s="498">
        <f>Fev!$N$113</f>
        <v>0</v>
      </c>
      <c r="M78" s="498">
        <f>Mar!$N$113</f>
        <v>0</v>
      </c>
      <c r="N78" s="498">
        <f>Abr!$N$113</f>
        <v>0</v>
      </c>
      <c r="O78" s="498">
        <f>Maio!$N$113</f>
        <v>0</v>
      </c>
      <c r="P78" s="498">
        <f>Jun!$N$113</f>
        <v>0</v>
      </c>
      <c r="Q78" s="498">
        <f>Jul!$N$113</f>
        <v>0</v>
      </c>
      <c r="R78" s="498">
        <f>Ago!$N$113</f>
        <v>0</v>
      </c>
      <c r="S78" s="498">
        <f>Set!$N$113</f>
        <v>0</v>
      </c>
      <c r="T78" s="498">
        <f>Out!$N$113</f>
        <v>0</v>
      </c>
      <c r="U78" s="498">
        <f>Nov!$N$113</f>
        <v>0</v>
      </c>
      <c r="V78" s="498">
        <f>Dez!$N$113</f>
        <v>0</v>
      </c>
      <c r="W78" s="498"/>
      <c r="X78" s="498"/>
      <c r="Y78" s="49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7"/>
      <c r="AK78" s="467"/>
      <c r="AL78" s="467"/>
      <c r="AM78" s="467"/>
    </row>
    <row r="79" spans="2:39" outlineLevel="1" x14ac:dyDescent="0.3">
      <c r="C79" s="492">
        <f>'PLANO DE CONTAS-D'!D68</f>
        <v>0</v>
      </c>
      <c r="I79" s="498">
        <f t="shared" si="13"/>
        <v>0</v>
      </c>
      <c r="K79" s="498">
        <f>Jan!$N$115</f>
        <v>0</v>
      </c>
      <c r="L79" s="498">
        <f>Fev!$N$115</f>
        <v>0</v>
      </c>
      <c r="M79" s="498">
        <f>Mar!$N$115</f>
        <v>0</v>
      </c>
      <c r="N79" s="498">
        <f>Abr!$N$115</f>
        <v>0</v>
      </c>
      <c r="O79" s="498">
        <f>Maio!$N$115</f>
        <v>0</v>
      </c>
      <c r="P79" s="498">
        <f>Jun!$N$115</f>
        <v>0</v>
      </c>
      <c r="Q79" s="498">
        <f>Jul!$N$115</f>
        <v>0</v>
      </c>
      <c r="R79" s="498">
        <f>Ago!$N$115</f>
        <v>0</v>
      </c>
      <c r="S79" s="498">
        <f>Set!$N$115</f>
        <v>0</v>
      </c>
      <c r="T79" s="498">
        <f>Out!$N$115</f>
        <v>0</v>
      </c>
      <c r="U79" s="498">
        <f>Nov!$N$115</f>
        <v>0</v>
      </c>
      <c r="V79" s="498">
        <f>Dez!$N$115</f>
        <v>0</v>
      </c>
      <c r="W79" s="498"/>
      <c r="X79" s="498"/>
      <c r="Y79" s="498"/>
      <c r="Z79" s="468"/>
      <c r="AA79" s="468"/>
      <c r="AB79" s="468"/>
      <c r="AC79" s="468"/>
      <c r="AD79" s="468"/>
      <c r="AE79" s="468"/>
      <c r="AF79" s="468"/>
      <c r="AG79" s="468"/>
      <c r="AH79" s="468"/>
      <c r="AI79" s="468"/>
      <c r="AJ79" s="467"/>
      <c r="AK79" s="467"/>
      <c r="AL79" s="467"/>
      <c r="AM79" s="467"/>
    </row>
    <row r="80" spans="2:39" outlineLevel="1" x14ac:dyDescent="0.3">
      <c r="C80" s="492">
        <f>'PLANO DE CONTAS-D'!D69</f>
        <v>0</v>
      </c>
      <c r="I80" s="498">
        <f t="shared" si="13"/>
        <v>0</v>
      </c>
      <c r="K80" s="498">
        <f>Jan!$N$117</f>
        <v>0</v>
      </c>
      <c r="L80" s="498">
        <f>Fev!$N$117</f>
        <v>0</v>
      </c>
      <c r="M80" s="498">
        <f>Mar!$N$117</f>
        <v>0</v>
      </c>
      <c r="N80" s="498">
        <f>Abr!$N$117</f>
        <v>0</v>
      </c>
      <c r="O80" s="498">
        <f>Maio!$N$117</f>
        <v>0</v>
      </c>
      <c r="P80" s="498">
        <f>Jun!$N$117</f>
        <v>0</v>
      </c>
      <c r="Q80" s="498">
        <f>Jul!$N$117</f>
        <v>0</v>
      </c>
      <c r="R80" s="498">
        <f>Ago!$N$117</f>
        <v>0</v>
      </c>
      <c r="S80" s="498">
        <f>Set!$N$117</f>
        <v>0</v>
      </c>
      <c r="T80" s="498">
        <f>Out!$N$117</f>
        <v>0</v>
      </c>
      <c r="U80" s="498">
        <f>Nov!$N$117</f>
        <v>0</v>
      </c>
      <c r="V80" s="498">
        <f>Dez!$N$117</f>
        <v>0</v>
      </c>
      <c r="W80" s="498"/>
      <c r="X80" s="498"/>
      <c r="Y80" s="49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7"/>
      <c r="AK80" s="467"/>
      <c r="AL80" s="467"/>
      <c r="AM80" s="467"/>
    </row>
    <row r="81" spans="2:39" outlineLevel="1" x14ac:dyDescent="0.3">
      <c r="C81" s="492">
        <f>'PLANO DE CONTAS-D'!D70</f>
        <v>0</v>
      </c>
      <c r="I81" s="498">
        <f t="shared" si="13"/>
        <v>0</v>
      </c>
      <c r="K81" s="498">
        <f>Jan!$N$119</f>
        <v>0</v>
      </c>
      <c r="L81" s="498">
        <f>Fev!$N$119</f>
        <v>0</v>
      </c>
      <c r="M81" s="498">
        <f>Mar!$N$119</f>
        <v>0</v>
      </c>
      <c r="N81" s="498">
        <f>Abr!$N$119</f>
        <v>0</v>
      </c>
      <c r="O81" s="498">
        <f>Maio!$N$119</f>
        <v>0</v>
      </c>
      <c r="P81" s="498">
        <f>Jun!$N$119</f>
        <v>0</v>
      </c>
      <c r="Q81" s="498">
        <f>Jul!$N$119</f>
        <v>0</v>
      </c>
      <c r="R81" s="498">
        <f>Ago!$N$119</f>
        <v>0</v>
      </c>
      <c r="S81" s="498">
        <f>Set!$N$119</f>
        <v>0</v>
      </c>
      <c r="T81" s="498">
        <f>Out!$N$119</f>
        <v>0</v>
      </c>
      <c r="U81" s="498">
        <f>Nov!$N$119</f>
        <v>0</v>
      </c>
      <c r="V81" s="498">
        <f>Dez!$N$119</f>
        <v>0</v>
      </c>
      <c r="W81" s="498"/>
      <c r="X81" s="498"/>
      <c r="Y81" s="49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7"/>
      <c r="AK81" s="467"/>
      <c r="AL81" s="467"/>
      <c r="AM81" s="467"/>
    </row>
    <row r="82" spans="2:39" outlineLevel="1" x14ac:dyDescent="0.3">
      <c r="C82" s="492">
        <f>'PLANO DE CONTAS-D'!D71</f>
        <v>0</v>
      </c>
      <c r="I82" s="498">
        <f t="shared" si="13"/>
        <v>0</v>
      </c>
      <c r="K82" s="498">
        <f>Jan!$N$121</f>
        <v>0</v>
      </c>
      <c r="L82" s="498">
        <f>Fev!$N$121</f>
        <v>0</v>
      </c>
      <c r="M82" s="498">
        <f>Mar!$N$121</f>
        <v>0</v>
      </c>
      <c r="N82" s="498">
        <f>Abr!$N$121</f>
        <v>0</v>
      </c>
      <c r="O82" s="498">
        <f>Maio!$N$121</f>
        <v>0</v>
      </c>
      <c r="P82" s="498">
        <f>Jun!$N$121</f>
        <v>0</v>
      </c>
      <c r="Q82" s="498">
        <f>Jul!$N$121</f>
        <v>0</v>
      </c>
      <c r="R82" s="498">
        <f>Ago!$N$121</f>
        <v>0</v>
      </c>
      <c r="S82" s="498">
        <f>Set!$N$121</f>
        <v>0</v>
      </c>
      <c r="T82" s="498">
        <f>Out!$N$121</f>
        <v>0</v>
      </c>
      <c r="U82" s="498">
        <f>Nov!$N$121</f>
        <v>0</v>
      </c>
      <c r="V82" s="498">
        <f>Dez!$N$121</f>
        <v>0</v>
      </c>
      <c r="W82" s="498"/>
      <c r="X82" s="498"/>
      <c r="Y82" s="49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7"/>
      <c r="AK82" s="467"/>
      <c r="AL82" s="467"/>
      <c r="AM82" s="467"/>
    </row>
    <row r="83" spans="2:39" outlineLevel="1" x14ac:dyDescent="0.3">
      <c r="C83" s="492">
        <f>'PLANO DE CONTAS-D'!D72</f>
        <v>0</v>
      </c>
      <c r="I83" s="498">
        <f t="shared" si="13"/>
        <v>0</v>
      </c>
      <c r="K83" s="498">
        <f>Jan!$N$123</f>
        <v>0</v>
      </c>
      <c r="L83" s="498">
        <f>Fev!$N$123</f>
        <v>0</v>
      </c>
      <c r="M83" s="498">
        <f>Mar!$N$123</f>
        <v>0</v>
      </c>
      <c r="N83" s="498">
        <f>Abr!$N$123</f>
        <v>0</v>
      </c>
      <c r="O83" s="498">
        <f>Maio!$N$123</f>
        <v>0</v>
      </c>
      <c r="P83" s="498">
        <f>Jun!$N$123</f>
        <v>0</v>
      </c>
      <c r="Q83" s="498">
        <f>Jul!$N$123</f>
        <v>0</v>
      </c>
      <c r="R83" s="498">
        <f>Ago!$N$123</f>
        <v>0</v>
      </c>
      <c r="S83" s="498">
        <f>Set!$N$123</f>
        <v>0</v>
      </c>
      <c r="T83" s="498">
        <f>Out!$N$123</f>
        <v>0</v>
      </c>
      <c r="U83" s="498">
        <f>Nov!$N$123</f>
        <v>0</v>
      </c>
      <c r="V83" s="498">
        <f>Dez!$N$123</f>
        <v>0</v>
      </c>
      <c r="W83" s="498"/>
      <c r="X83" s="498"/>
      <c r="Y83" s="49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7"/>
      <c r="AK83" s="467"/>
      <c r="AL83" s="467"/>
      <c r="AM83" s="467"/>
    </row>
    <row r="84" spans="2:39" outlineLevel="1" x14ac:dyDescent="0.3">
      <c r="C84" s="492">
        <f>'PLANO DE CONTAS-D'!D73</f>
        <v>0</v>
      </c>
      <c r="I84" s="498">
        <f t="shared" si="13"/>
        <v>0</v>
      </c>
      <c r="K84" s="498">
        <f>Jan!$N$125</f>
        <v>0</v>
      </c>
      <c r="L84" s="498">
        <f>Fev!$N$125</f>
        <v>0</v>
      </c>
      <c r="M84" s="498">
        <f>Mar!$N$125</f>
        <v>0</v>
      </c>
      <c r="N84" s="498">
        <f>Abr!$N$125</f>
        <v>0</v>
      </c>
      <c r="O84" s="498">
        <f>Maio!$N$125</f>
        <v>0</v>
      </c>
      <c r="P84" s="498">
        <f>Jun!$N$125</f>
        <v>0</v>
      </c>
      <c r="Q84" s="498">
        <f>Jul!$N$125</f>
        <v>0</v>
      </c>
      <c r="R84" s="498">
        <f>Ago!$N$125</f>
        <v>0</v>
      </c>
      <c r="S84" s="498">
        <f>Set!$N$125</f>
        <v>0</v>
      </c>
      <c r="T84" s="498">
        <f>Out!$N$125</f>
        <v>0</v>
      </c>
      <c r="U84" s="498">
        <f>Nov!$N$125</f>
        <v>0</v>
      </c>
      <c r="V84" s="498">
        <f>Dez!$N$125</f>
        <v>0</v>
      </c>
      <c r="W84" s="498"/>
      <c r="X84" s="498"/>
      <c r="Y84" s="49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7"/>
      <c r="AK84" s="467"/>
      <c r="AL84" s="467"/>
      <c r="AM84" s="467"/>
    </row>
    <row r="85" spans="2:39" outlineLevel="1" x14ac:dyDescent="0.3">
      <c r="C85" s="492">
        <f>'PLANO DE CONTAS-D'!D74</f>
        <v>0</v>
      </c>
      <c r="I85" s="498">
        <f t="shared" si="13"/>
        <v>0</v>
      </c>
      <c r="K85" s="498">
        <f>Jan!$N$127</f>
        <v>0</v>
      </c>
      <c r="L85" s="498">
        <f>Fev!$N$127</f>
        <v>0</v>
      </c>
      <c r="M85" s="498">
        <f>Mar!$N$127</f>
        <v>0</v>
      </c>
      <c r="N85" s="498">
        <f>Abr!$N$127</f>
        <v>0</v>
      </c>
      <c r="O85" s="498">
        <f>Maio!$N$127</f>
        <v>0</v>
      </c>
      <c r="P85" s="498">
        <f>Jun!$N$127</f>
        <v>0</v>
      </c>
      <c r="Q85" s="498">
        <f>Jul!$N$127</f>
        <v>0</v>
      </c>
      <c r="R85" s="498">
        <f>Ago!$N$127</f>
        <v>0</v>
      </c>
      <c r="S85" s="498">
        <f>Set!$N$127</f>
        <v>0</v>
      </c>
      <c r="T85" s="498">
        <f>Out!$N$127</f>
        <v>0</v>
      </c>
      <c r="U85" s="498">
        <f>Nov!$N$127</f>
        <v>0</v>
      </c>
      <c r="V85" s="498">
        <f>Dez!$N$127</f>
        <v>0</v>
      </c>
      <c r="W85" s="498"/>
      <c r="X85" s="498"/>
      <c r="Y85" s="49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7"/>
      <c r="AK85" s="467"/>
      <c r="AL85" s="467"/>
      <c r="AM85" s="467"/>
    </row>
    <row r="86" spans="2:39" outlineLevel="1" x14ac:dyDescent="0.3">
      <c r="C86" s="790">
        <f>'PLANO DE CONTAS-D'!D75</f>
        <v>0</v>
      </c>
      <c r="I86" s="498">
        <f t="shared" si="13"/>
        <v>0</v>
      </c>
      <c r="K86" s="498">
        <f>Jan!$N$640</f>
        <v>0</v>
      </c>
      <c r="L86" s="498">
        <f>Fev!$N$640</f>
        <v>0</v>
      </c>
      <c r="M86" s="498">
        <f>Mar!$N$640</f>
        <v>0</v>
      </c>
      <c r="N86" s="498">
        <f>Abr!$N$640</f>
        <v>0</v>
      </c>
      <c r="O86" s="498">
        <f>Maio!$N$640</f>
        <v>0</v>
      </c>
      <c r="P86" s="498">
        <f>Jun!$N$640</f>
        <v>0</v>
      </c>
      <c r="Q86" s="498">
        <f>Jul!$N$640</f>
        <v>0</v>
      </c>
      <c r="R86" s="498">
        <f>Ago!$N$640</f>
        <v>0</v>
      </c>
      <c r="S86" s="498">
        <f>Set!$N$640</f>
        <v>0</v>
      </c>
      <c r="T86" s="498">
        <f>Out!$N$640</f>
        <v>0</v>
      </c>
      <c r="U86" s="498">
        <f>Nov!$N$640</f>
        <v>0</v>
      </c>
      <c r="V86" s="498">
        <f>Dez!$N$640</f>
        <v>0</v>
      </c>
      <c r="W86" s="498"/>
      <c r="X86" s="498"/>
      <c r="Y86" s="49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7"/>
      <c r="AK86" s="467"/>
      <c r="AL86" s="467"/>
      <c r="AM86" s="467"/>
    </row>
    <row r="87" spans="2:39" outlineLevel="1" x14ac:dyDescent="0.3">
      <c r="C87" s="492">
        <f>'PLANO DE CONTAS-D'!D76</f>
        <v>0</v>
      </c>
      <c r="I87" s="498">
        <f t="shared" si="13"/>
        <v>0</v>
      </c>
      <c r="K87" s="498">
        <f>Jan!$N$131</f>
        <v>0</v>
      </c>
      <c r="L87" s="498">
        <f>Fev!$N$131</f>
        <v>0</v>
      </c>
      <c r="M87" s="498">
        <f>Mar!$N$131</f>
        <v>0</v>
      </c>
      <c r="N87" s="498">
        <f>Abr!$N$131</f>
        <v>0</v>
      </c>
      <c r="O87" s="498">
        <f>Maio!$N$131</f>
        <v>0</v>
      </c>
      <c r="P87" s="498">
        <f>Jun!$N$131</f>
        <v>0</v>
      </c>
      <c r="Q87" s="498">
        <f>Jul!$N$131</f>
        <v>0</v>
      </c>
      <c r="R87" s="498">
        <f>Ago!$N$131</f>
        <v>0</v>
      </c>
      <c r="S87" s="498">
        <f>Set!$N$131</f>
        <v>0</v>
      </c>
      <c r="T87" s="498">
        <f>Out!$N$131</f>
        <v>0</v>
      </c>
      <c r="U87" s="498">
        <f>Nov!$N$131</f>
        <v>0</v>
      </c>
      <c r="V87" s="498">
        <f>Dez!$N$131</f>
        <v>0</v>
      </c>
      <c r="W87" s="498"/>
      <c r="X87" s="498"/>
      <c r="Y87" s="49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7"/>
      <c r="AK87" s="467"/>
      <c r="AL87" s="467"/>
      <c r="AM87" s="467"/>
    </row>
    <row r="88" spans="2:39" outlineLevel="1" x14ac:dyDescent="0.3">
      <c r="C88" s="790" t="s">
        <v>780</v>
      </c>
      <c r="D88" s="386"/>
      <c r="I88" s="498">
        <f t="shared" si="13"/>
        <v>0</v>
      </c>
      <c r="K88" s="498">
        <f>Jan!$N$293+Jan!$N$334</f>
        <v>0</v>
      </c>
      <c r="L88" s="498">
        <f>Fev!$N$293+Fev!$N$334</f>
        <v>0</v>
      </c>
      <c r="M88" s="498">
        <f>Mar!$N$293+Mar!$N$334</f>
        <v>0</v>
      </c>
      <c r="N88" s="498">
        <f>Abr!$N$293+Abr!$N$334</f>
        <v>0</v>
      </c>
      <c r="O88" s="498">
        <f>Maio!$N$293+Maio!$N$334</f>
        <v>0</v>
      </c>
      <c r="P88" s="498">
        <f>Jun!$N$293+Jun!$N$334</f>
        <v>0</v>
      </c>
      <c r="Q88" s="498">
        <f>Jul!$N$293+Jul!$N$334</f>
        <v>0</v>
      </c>
      <c r="R88" s="498">
        <f>Ago!$N$293+Ago!$N$334</f>
        <v>0</v>
      </c>
      <c r="S88" s="498">
        <f>Set!$N$293+Set!$N$334</f>
        <v>0</v>
      </c>
      <c r="T88" s="498">
        <f>Out!$N$293+Out!$N$334</f>
        <v>0</v>
      </c>
      <c r="U88" s="498">
        <f>Nov!$N$293+Nov!$N$334</f>
        <v>0</v>
      </c>
      <c r="V88" s="498">
        <f>Dez!$N$293+Dez!$N$334</f>
        <v>0</v>
      </c>
      <c r="W88" s="498"/>
      <c r="X88" s="498"/>
      <c r="Y88" s="49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7"/>
      <c r="AK88" s="467"/>
      <c r="AL88" s="467"/>
      <c r="AM88" s="467"/>
    </row>
    <row r="89" spans="2:39" outlineLevel="1" x14ac:dyDescent="0.3">
      <c r="C89" s="790" t="s">
        <v>936</v>
      </c>
      <c r="D89" s="386"/>
      <c r="I89" s="498">
        <f t="shared" si="13"/>
        <v>0</v>
      </c>
      <c r="K89" s="498">
        <f>Jan!$N$695+Jan!$N$488</f>
        <v>0</v>
      </c>
      <c r="L89" s="498">
        <f>Fev!$N$695+Fev!$N$488</f>
        <v>0</v>
      </c>
      <c r="M89" s="498">
        <f>Mar!$N$695+Mar!$N$488</f>
        <v>0</v>
      </c>
      <c r="N89" s="498">
        <f>Abr!$N$695+Abr!$N$488</f>
        <v>0</v>
      </c>
      <c r="O89" s="498">
        <f>Maio!$N$695+Maio!$N$488</f>
        <v>0</v>
      </c>
      <c r="P89" s="498">
        <f>Jun!$N$695+Jun!$N$488</f>
        <v>0</v>
      </c>
      <c r="Q89" s="498">
        <f>Jul!$N$695+Jul!$N$488</f>
        <v>0</v>
      </c>
      <c r="R89" s="498">
        <f>Ago!$N$695+Ago!$N$488</f>
        <v>0</v>
      </c>
      <c r="S89" s="498">
        <f>Set!$N$695+Set!$N$488</f>
        <v>0</v>
      </c>
      <c r="T89" s="498">
        <f>Out!$N$695+Out!$N$488</f>
        <v>0</v>
      </c>
      <c r="U89" s="498">
        <f>Nov!$N$695+Nov!$N$488</f>
        <v>0</v>
      </c>
      <c r="V89" s="498">
        <f>Dez!$N$695+Dez!$N$488</f>
        <v>0</v>
      </c>
      <c r="W89" s="498"/>
      <c r="X89" s="498"/>
      <c r="Y89" s="49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7"/>
      <c r="AK89" s="467"/>
      <c r="AL89" s="467"/>
      <c r="AM89" s="467"/>
    </row>
    <row r="90" spans="2:39" outlineLevel="1" x14ac:dyDescent="0.3">
      <c r="C90" s="792"/>
      <c r="W90" s="498"/>
      <c r="X90" s="498"/>
      <c r="Y90" s="49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7"/>
      <c r="AK90" s="467"/>
      <c r="AL90" s="467"/>
      <c r="AM90" s="467"/>
    </row>
    <row r="91" spans="2:39" outlineLevel="1" x14ac:dyDescent="0.3">
      <c r="C91" s="492"/>
      <c r="W91" s="498"/>
      <c r="X91" s="498"/>
      <c r="Y91" s="498"/>
      <c r="Z91" s="468"/>
      <c r="AA91" s="468"/>
      <c r="AB91" s="468"/>
      <c r="AC91" s="468"/>
      <c r="AD91" s="468"/>
      <c r="AE91" s="468"/>
      <c r="AF91" s="468"/>
      <c r="AG91" s="468"/>
      <c r="AH91" s="468"/>
      <c r="AI91" s="468"/>
      <c r="AJ91" s="467"/>
      <c r="AK91" s="467"/>
      <c r="AL91" s="467"/>
      <c r="AM91" s="467"/>
    </row>
    <row r="92" spans="2:39" x14ac:dyDescent="0.3">
      <c r="B92" s="484"/>
      <c r="C92" s="485" t="s">
        <v>747</v>
      </c>
      <c r="D92" s="484"/>
      <c r="E92" s="484"/>
      <c r="F92" s="486"/>
      <c r="G92" s="487"/>
      <c r="H92" s="487"/>
      <c r="I92" s="512">
        <f>SUM(I93:I95)</f>
        <v>0</v>
      </c>
      <c r="K92" s="512">
        <f>K93+K94</f>
        <v>0</v>
      </c>
      <c r="L92" s="512">
        <f t="shared" ref="L92:V92" si="14">L93+L94</f>
        <v>0</v>
      </c>
      <c r="M92" s="512">
        <f t="shared" si="14"/>
        <v>0</v>
      </c>
      <c r="N92" s="512">
        <f t="shared" si="14"/>
        <v>0</v>
      </c>
      <c r="O92" s="512">
        <f t="shared" si="14"/>
        <v>0</v>
      </c>
      <c r="P92" s="512">
        <f t="shared" si="14"/>
        <v>0</v>
      </c>
      <c r="Q92" s="512">
        <f t="shared" si="14"/>
        <v>0</v>
      </c>
      <c r="R92" s="512">
        <f t="shared" si="14"/>
        <v>0</v>
      </c>
      <c r="S92" s="512">
        <f t="shared" si="14"/>
        <v>0</v>
      </c>
      <c r="T92" s="512">
        <f t="shared" si="14"/>
        <v>0</v>
      </c>
      <c r="U92" s="512">
        <f t="shared" si="14"/>
        <v>0</v>
      </c>
      <c r="V92" s="512">
        <f t="shared" si="14"/>
        <v>0</v>
      </c>
      <c r="W92" s="498"/>
      <c r="X92" s="498"/>
      <c r="Y92" s="498"/>
      <c r="Z92" s="468"/>
      <c r="AA92" s="468"/>
      <c r="AB92" s="468"/>
      <c r="AC92" s="468"/>
      <c r="AD92" s="468"/>
      <c r="AE92" s="468"/>
      <c r="AF92" s="468"/>
      <c r="AG92" s="468"/>
      <c r="AH92" s="468"/>
      <c r="AI92" s="468"/>
      <c r="AJ92" s="467"/>
      <c r="AK92" s="467"/>
      <c r="AL92" s="467"/>
      <c r="AM92" s="467"/>
    </row>
    <row r="93" spans="2:39" outlineLevel="1" x14ac:dyDescent="0.3">
      <c r="C93" s="790" t="s">
        <v>780</v>
      </c>
      <c r="I93" s="498">
        <f t="shared" ref="I93:I100" si="15">SUM(K93:V93)</f>
        <v>0</v>
      </c>
      <c r="K93" s="498">
        <f>Jan!$O$293+Jan!$O$334</f>
        <v>0</v>
      </c>
      <c r="L93" s="498">
        <f>Fev!$O$293+Fev!$O$334</f>
        <v>0</v>
      </c>
      <c r="M93" s="498">
        <f>Mar!$O$293+Mar!$O$334</f>
        <v>0</v>
      </c>
      <c r="N93" s="498">
        <f>Abr!$O$293+Abr!$O$334</f>
        <v>0</v>
      </c>
      <c r="O93" s="498">
        <f>Maio!$O$293+Maio!$O$334</f>
        <v>0</v>
      </c>
      <c r="P93" s="498">
        <f>Jun!$O$293+Jun!$O$334</f>
        <v>0</v>
      </c>
      <c r="Q93" s="498">
        <f>Jul!$O$293+Jul!$O$334</f>
        <v>0</v>
      </c>
      <c r="R93" s="498">
        <f>Ago!$O$293+Ago!$O$334</f>
        <v>0</v>
      </c>
      <c r="S93" s="498">
        <f>Set!$O$293+Set!$O$334</f>
        <v>0</v>
      </c>
      <c r="T93" s="498">
        <f>Out!$O$293+Out!$O$334</f>
        <v>0</v>
      </c>
      <c r="U93" s="498">
        <f>Nov!$O$293+Nov!$O$334</f>
        <v>0</v>
      </c>
      <c r="V93" s="498">
        <f>Dez!$O$293+Dez!$O$334</f>
        <v>0</v>
      </c>
      <c r="W93" s="498"/>
      <c r="X93" s="498"/>
      <c r="Y93" s="498"/>
      <c r="Z93" s="468"/>
      <c r="AA93" s="468"/>
      <c r="AB93" s="468"/>
      <c r="AC93" s="468"/>
      <c r="AD93" s="468"/>
      <c r="AE93" s="468"/>
      <c r="AF93" s="468"/>
      <c r="AG93" s="468"/>
      <c r="AH93" s="468"/>
      <c r="AI93" s="468"/>
      <c r="AJ93" s="467"/>
      <c r="AK93" s="467"/>
      <c r="AL93" s="467"/>
      <c r="AM93" s="467"/>
    </row>
    <row r="94" spans="2:39" outlineLevel="1" x14ac:dyDescent="0.3">
      <c r="C94" s="790" t="s">
        <v>936</v>
      </c>
      <c r="I94" s="498">
        <f t="shared" si="15"/>
        <v>0</v>
      </c>
      <c r="K94" s="498">
        <f>Jan!$O$695+Jan!$O$640</f>
        <v>0</v>
      </c>
      <c r="L94" s="498">
        <f>Fev!$O$695+Fev!$O$640</f>
        <v>0</v>
      </c>
      <c r="M94" s="498">
        <f>Mar!$O$695+Mar!$O$640</f>
        <v>0</v>
      </c>
      <c r="N94" s="498">
        <f>Abr!$O$695+Abr!$O$640</f>
        <v>0</v>
      </c>
      <c r="O94" s="498">
        <f>Maio!$O$695+Maio!$O$640</f>
        <v>0</v>
      </c>
      <c r="P94" s="498">
        <f>Jun!$O$695+Jun!$O$640</f>
        <v>0</v>
      </c>
      <c r="Q94" s="498">
        <f>Jul!$O$695+Jul!$O$640</f>
        <v>0</v>
      </c>
      <c r="R94" s="498">
        <f>Ago!$O$695+Ago!$O$640</f>
        <v>0</v>
      </c>
      <c r="S94" s="498">
        <f>Set!$O$695+Set!$O$640</f>
        <v>0</v>
      </c>
      <c r="T94" s="498">
        <f>Out!$O$695+Out!$O$640</f>
        <v>0</v>
      </c>
      <c r="U94" s="498">
        <f>Nov!$O$695+Nov!$O$640</f>
        <v>0</v>
      </c>
      <c r="V94" s="498">
        <f>Dez!$O$595+Dez!$O$640</f>
        <v>0</v>
      </c>
      <c r="W94" s="498"/>
      <c r="X94" s="498"/>
      <c r="Y94" s="498"/>
      <c r="Z94" s="468"/>
      <c r="AA94" s="468"/>
      <c r="AB94" s="468"/>
      <c r="AC94" s="468"/>
      <c r="AD94" s="468"/>
      <c r="AE94" s="468"/>
      <c r="AF94" s="468"/>
      <c r="AG94" s="468"/>
      <c r="AH94" s="468"/>
      <c r="AI94" s="468"/>
      <c r="AJ94" s="467"/>
      <c r="AK94" s="467"/>
      <c r="AL94" s="467"/>
      <c r="AM94" s="467"/>
    </row>
    <row r="95" spans="2:39" outlineLevel="1" x14ac:dyDescent="0.3">
      <c r="C95" s="790" t="s">
        <v>778</v>
      </c>
      <c r="I95" s="498">
        <f t="shared" si="15"/>
        <v>0</v>
      </c>
      <c r="K95" s="498">
        <f>Jan!$O$61+Jan!$O$92+Jan!$O$135+Jan!$O$410+Jan!$O$458+Jan!$O$503+Jan!$O$548</f>
        <v>0</v>
      </c>
      <c r="W95" s="498"/>
      <c r="X95" s="498"/>
      <c r="Y95" s="49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7"/>
      <c r="AK95" s="467"/>
      <c r="AL95" s="467"/>
      <c r="AM95" s="467"/>
    </row>
    <row r="96" spans="2:39" ht="15.6" x14ac:dyDescent="0.3">
      <c r="B96" s="416">
        <v>2</v>
      </c>
      <c r="C96" s="417" t="s">
        <v>744</v>
      </c>
      <c r="D96" s="416"/>
      <c r="E96" s="416"/>
      <c r="F96" s="418"/>
      <c r="G96" s="419"/>
      <c r="H96" s="419"/>
      <c r="I96" s="510">
        <f t="shared" si="15"/>
        <v>0</v>
      </c>
      <c r="K96" s="540">
        <f>K97+K122</f>
        <v>0</v>
      </c>
      <c r="L96" s="540">
        <f>L97+L122</f>
        <v>0</v>
      </c>
      <c r="M96" s="540">
        <f>M97+M122</f>
        <v>0</v>
      </c>
      <c r="N96" s="540">
        <f t="shared" ref="N96:V96" si="16">N97+N122</f>
        <v>0</v>
      </c>
      <c r="O96" s="540">
        <f t="shared" si="16"/>
        <v>0</v>
      </c>
      <c r="P96" s="540">
        <f t="shared" si="16"/>
        <v>0</v>
      </c>
      <c r="Q96" s="540">
        <f t="shared" si="16"/>
        <v>0</v>
      </c>
      <c r="R96" s="540">
        <f t="shared" si="16"/>
        <v>0</v>
      </c>
      <c r="S96" s="540">
        <f t="shared" si="16"/>
        <v>0</v>
      </c>
      <c r="T96" s="540">
        <f t="shared" si="16"/>
        <v>0</v>
      </c>
      <c r="U96" s="540">
        <f t="shared" si="16"/>
        <v>0</v>
      </c>
      <c r="V96" s="540">
        <f t="shared" si="16"/>
        <v>0</v>
      </c>
      <c r="W96" s="498"/>
      <c r="X96" s="560" t="e">
        <f>I96/$I$46</f>
        <v>#DIV/0!</v>
      </c>
      <c r="Y96" s="498"/>
      <c r="Z96" s="468"/>
      <c r="AA96" s="468"/>
      <c r="AB96" s="468"/>
      <c r="AC96" s="468"/>
      <c r="AD96" s="468"/>
      <c r="AE96" s="468"/>
      <c r="AF96" s="468"/>
      <c r="AG96" s="468"/>
      <c r="AH96" s="468"/>
      <c r="AI96" s="468"/>
      <c r="AJ96" s="467"/>
      <c r="AK96" s="467"/>
      <c r="AL96" s="467"/>
      <c r="AM96" s="467"/>
    </row>
    <row r="97" spans="2:22" ht="15.6" x14ac:dyDescent="0.3">
      <c r="B97" s="505" t="s">
        <v>59</v>
      </c>
      <c r="C97" s="506" t="s">
        <v>745</v>
      </c>
      <c r="D97" s="505"/>
      <c r="E97" s="505"/>
      <c r="F97" s="507"/>
      <c r="G97" s="508"/>
      <c r="H97" s="508"/>
      <c r="I97" s="511">
        <f t="shared" si="15"/>
        <v>0</v>
      </c>
      <c r="K97" s="511">
        <f>K98+K115+K118</f>
        <v>0</v>
      </c>
      <c r="L97" s="511">
        <f>L98+L115+L118</f>
        <v>0</v>
      </c>
      <c r="M97" s="511">
        <f>M98+M115+M118</f>
        <v>0</v>
      </c>
      <c r="N97" s="511">
        <f t="shared" ref="N97:V97" si="17">N98+N115+N118</f>
        <v>0</v>
      </c>
      <c r="O97" s="511">
        <f t="shared" si="17"/>
        <v>0</v>
      </c>
      <c r="P97" s="511">
        <f t="shared" si="17"/>
        <v>0</v>
      </c>
      <c r="Q97" s="511">
        <f t="shared" si="17"/>
        <v>0</v>
      </c>
      <c r="R97" s="511">
        <f t="shared" si="17"/>
        <v>0</v>
      </c>
      <c r="S97" s="511">
        <f t="shared" si="17"/>
        <v>0</v>
      </c>
      <c r="T97" s="511">
        <f t="shared" si="17"/>
        <v>0</v>
      </c>
      <c r="U97" s="511">
        <f t="shared" si="17"/>
        <v>0</v>
      </c>
      <c r="V97" s="511">
        <f t="shared" si="17"/>
        <v>0</v>
      </c>
    </row>
    <row r="98" spans="2:22" x14ac:dyDescent="0.3">
      <c r="B98" s="481"/>
      <c r="C98" s="509" t="s">
        <v>746</v>
      </c>
      <c r="D98" s="481"/>
      <c r="E98" s="481"/>
      <c r="F98" s="482"/>
      <c r="G98" s="483"/>
      <c r="H98" s="483"/>
      <c r="I98" s="497">
        <f t="shared" si="15"/>
        <v>0</v>
      </c>
      <c r="K98" s="519">
        <f>K99+K104</f>
        <v>0</v>
      </c>
      <c r="L98" s="519">
        <f t="shared" ref="L98:V98" si="18">L99+L104</f>
        <v>0</v>
      </c>
      <c r="M98" s="519">
        <f t="shared" si="18"/>
        <v>0</v>
      </c>
      <c r="N98" s="519">
        <f t="shared" si="18"/>
        <v>0</v>
      </c>
      <c r="O98" s="519">
        <f t="shared" si="18"/>
        <v>0</v>
      </c>
      <c r="P98" s="519">
        <f t="shared" si="18"/>
        <v>0</v>
      </c>
      <c r="Q98" s="519">
        <f t="shared" si="18"/>
        <v>0</v>
      </c>
      <c r="R98" s="519">
        <f t="shared" si="18"/>
        <v>0</v>
      </c>
      <c r="S98" s="519">
        <f t="shared" si="18"/>
        <v>0</v>
      </c>
      <c r="T98" s="519">
        <f t="shared" si="18"/>
        <v>0</v>
      </c>
      <c r="U98" s="519">
        <f t="shared" si="18"/>
        <v>0</v>
      </c>
      <c r="V98" s="519">
        <f t="shared" si="18"/>
        <v>0</v>
      </c>
    </row>
    <row r="99" spans="2:22" x14ac:dyDescent="0.3">
      <c r="C99" s="386">
        <f>'PLANO DE CONTAS-D'!D83</f>
        <v>0</v>
      </c>
      <c r="I99" s="500">
        <f t="shared" si="15"/>
        <v>0</v>
      </c>
      <c r="K99" s="500">
        <f>SUM(K100:K103)</f>
        <v>0</v>
      </c>
      <c r="L99" s="500">
        <f t="shared" ref="L99:V99" si="19">SUM(L100:L103)</f>
        <v>0</v>
      </c>
      <c r="M99" s="500">
        <f t="shared" si="19"/>
        <v>0</v>
      </c>
      <c r="N99" s="500">
        <f t="shared" si="19"/>
        <v>0</v>
      </c>
      <c r="O99" s="500">
        <f t="shared" si="19"/>
        <v>0</v>
      </c>
      <c r="P99" s="500">
        <f t="shared" si="19"/>
        <v>0</v>
      </c>
      <c r="Q99" s="500">
        <f t="shared" si="19"/>
        <v>0</v>
      </c>
      <c r="R99" s="500">
        <f t="shared" si="19"/>
        <v>0</v>
      </c>
      <c r="S99" s="500">
        <f t="shared" si="19"/>
        <v>0</v>
      </c>
      <c r="T99" s="500">
        <f t="shared" si="19"/>
        <v>0</v>
      </c>
      <c r="U99" s="500">
        <f t="shared" si="19"/>
        <v>0</v>
      </c>
      <c r="V99" s="500">
        <f t="shared" si="19"/>
        <v>0</v>
      </c>
    </row>
    <row r="100" spans="2:22" outlineLevel="1" x14ac:dyDescent="0.3">
      <c r="C100" s="493">
        <f>'PLANO DE CONTAS-D'!D85</f>
        <v>0</v>
      </c>
      <c r="I100" s="498">
        <f t="shared" si="15"/>
        <v>0</v>
      </c>
      <c r="K100" s="498">
        <f>Jan!$P$145</f>
        <v>0</v>
      </c>
      <c r="L100" s="498">
        <f>Fev!$P$145</f>
        <v>0</v>
      </c>
      <c r="M100" s="498">
        <f>Mar!$P$145</f>
        <v>0</v>
      </c>
      <c r="N100" s="498">
        <f>Abr!$P$145</f>
        <v>0</v>
      </c>
      <c r="O100" s="498">
        <f>Maio!$P$145</f>
        <v>0</v>
      </c>
      <c r="P100" s="498">
        <f>Jun!$P$145</f>
        <v>0</v>
      </c>
      <c r="Q100" s="498">
        <f>Jul!$P$145</f>
        <v>0</v>
      </c>
      <c r="R100" s="498">
        <f>Ago!$P$145</f>
        <v>0</v>
      </c>
      <c r="S100" s="498">
        <f>Set!$P$145</f>
        <v>0</v>
      </c>
      <c r="T100" s="498">
        <f>Out!$P$145</f>
        <v>0</v>
      </c>
      <c r="U100" s="498">
        <f>Nov!$P$145</f>
        <v>0</v>
      </c>
      <c r="V100" s="498">
        <f>Dez!$P$145</f>
        <v>0</v>
      </c>
    </row>
    <row r="101" spans="2:22" outlineLevel="1" x14ac:dyDescent="0.3">
      <c r="C101" s="493">
        <f>'PLANO DE CONTAS-D'!D86</f>
        <v>0</v>
      </c>
      <c r="I101" s="498">
        <f t="shared" ref="I101:I114" si="20">SUM(K101:V101)</f>
        <v>0</v>
      </c>
      <c r="K101" s="498">
        <f>Jan!$P$147</f>
        <v>0</v>
      </c>
      <c r="L101" s="498">
        <f>Fev!$P$147</f>
        <v>0</v>
      </c>
      <c r="M101" s="498">
        <f>Mar!$P$147</f>
        <v>0</v>
      </c>
      <c r="N101" s="498">
        <f>Abr!$P$147</f>
        <v>0</v>
      </c>
      <c r="O101" s="498">
        <f>Maio!$P$147</f>
        <v>0</v>
      </c>
      <c r="P101" s="498">
        <f>Jun!$P$147</f>
        <v>0</v>
      </c>
      <c r="Q101" s="498">
        <f>Jul!$P$147</f>
        <v>0</v>
      </c>
      <c r="R101" s="498">
        <f>Ago!$P$147</f>
        <v>0</v>
      </c>
      <c r="S101" s="498">
        <f>Set!$P$147</f>
        <v>0</v>
      </c>
      <c r="T101" s="498">
        <f>Out!$P$147</f>
        <v>0</v>
      </c>
      <c r="U101" s="498">
        <f>Nov!$P$147</f>
        <v>0</v>
      </c>
      <c r="V101" s="498">
        <f>Dez!$P$147</f>
        <v>0</v>
      </c>
    </row>
    <row r="102" spans="2:22" outlineLevel="1" x14ac:dyDescent="0.3">
      <c r="C102" s="493">
        <f>'PLANO DE CONTAS-D'!D87</f>
        <v>0</v>
      </c>
      <c r="I102" s="498">
        <f t="shared" si="20"/>
        <v>0</v>
      </c>
      <c r="K102" s="498">
        <f>Jan!$P$149</f>
        <v>0</v>
      </c>
      <c r="L102" s="498">
        <f>Fev!$P$149</f>
        <v>0</v>
      </c>
      <c r="M102" s="498">
        <f>Mar!$P$149</f>
        <v>0</v>
      </c>
      <c r="N102" s="498">
        <f>Abr!$P$149</f>
        <v>0</v>
      </c>
      <c r="O102" s="498">
        <f>Maio!$P$149</f>
        <v>0</v>
      </c>
      <c r="P102" s="498">
        <f>Jun!$P$149</f>
        <v>0</v>
      </c>
      <c r="Q102" s="498">
        <f>Jul!$P$149</f>
        <v>0</v>
      </c>
      <c r="R102" s="498">
        <f>Ago!$P$149</f>
        <v>0</v>
      </c>
      <c r="S102" s="498">
        <f>Set!$P$149</f>
        <v>0</v>
      </c>
      <c r="T102" s="498">
        <f>Out!$P$149</f>
        <v>0</v>
      </c>
      <c r="U102" s="498">
        <f>Nov!$P$149</f>
        <v>0</v>
      </c>
      <c r="V102" s="498">
        <f>Dez!$P$149</f>
        <v>0</v>
      </c>
    </row>
    <row r="103" spans="2:22" outlineLevel="1" x14ac:dyDescent="0.3">
      <c r="C103" s="493">
        <f>'PLANO DE CONTAS-D'!D88</f>
        <v>0</v>
      </c>
      <c r="I103" s="498">
        <f t="shared" si="20"/>
        <v>0</v>
      </c>
      <c r="K103" s="498">
        <f>Jan!$P$151</f>
        <v>0</v>
      </c>
      <c r="L103" s="498">
        <f>Fev!$P$151</f>
        <v>0</v>
      </c>
      <c r="M103" s="498">
        <f>Mar!$P$151</f>
        <v>0</v>
      </c>
      <c r="N103" s="498">
        <f>Abr!$P$151</f>
        <v>0</v>
      </c>
      <c r="O103" s="498">
        <f>Maio!$P$151</f>
        <v>0</v>
      </c>
      <c r="P103" s="498">
        <f>Jun!$P$151</f>
        <v>0</v>
      </c>
      <c r="Q103" s="498">
        <f>Jul!$P$151</f>
        <v>0</v>
      </c>
      <c r="R103" s="498">
        <f>Ago!$P$151</f>
        <v>0</v>
      </c>
      <c r="S103" s="498">
        <f>Set!$P$151</f>
        <v>0</v>
      </c>
      <c r="T103" s="498">
        <f>Out!$P$151</f>
        <v>0</v>
      </c>
      <c r="U103" s="498">
        <f>Nov!$P$151</f>
        <v>0</v>
      </c>
      <c r="V103" s="498">
        <f>Dez!$P$151</f>
        <v>0</v>
      </c>
    </row>
    <row r="104" spans="2:22" x14ac:dyDescent="0.3">
      <c r="C104" s="494">
        <f>'PLANO DE CONTAS-D'!D91</f>
        <v>0</v>
      </c>
      <c r="I104" s="500">
        <f>SUM(K104:V104)</f>
        <v>0</v>
      </c>
      <c r="K104" s="500">
        <f>SUM(K105:K114)</f>
        <v>0</v>
      </c>
      <c r="L104" s="500">
        <f>SUM(L105:L114)</f>
        <v>0</v>
      </c>
      <c r="M104" s="500">
        <f>SUM(M105:M114)</f>
        <v>0</v>
      </c>
      <c r="N104" s="500">
        <f t="shared" ref="N104:V104" si="21">SUM(N105:N114)</f>
        <v>0</v>
      </c>
      <c r="O104" s="500">
        <f t="shared" si="21"/>
        <v>0</v>
      </c>
      <c r="P104" s="500">
        <f t="shared" si="21"/>
        <v>0</v>
      </c>
      <c r="Q104" s="500">
        <f t="shared" si="21"/>
        <v>0</v>
      </c>
      <c r="R104" s="500">
        <f t="shared" si="21"/>
        <v>0</v>
      </c>
      <c r="S104" s="500">
        <f t="shared" si="21"/>
        <v>0</v>
      </c>
      <c r="T104" s="500">
        <f t="shared" si="21"/>
        <v>0</v>
      </c>
      <c r="U104" s="500">
        <f t="shared" si="21"/>
        <v>0</v>
      </c>
      <c r="V104" s="500">
        <f t="shared" si="21"/>
        <v>0</v>
      </c>
    </row>
    <row r="105" spans="2:22" outlineLevel="2" x14ac:dyDescent="0.3">
      <c r="C105" s="493">
        <f>'PLANO DE CONTAS-D'!D93</f>
        <v>0</v>
      </c>
      <c r="I105" s="498">
        <f t="shared" si="20"/>
        <v>0</v>
      </c>
      <c r="K105" s="498">
        <f>Jan!$P$157</f>
        <v>0</v>
      </c>
      <c r="L105" s="498">
        <f>Fev!$P$157</f>
        <v>0</v>
      </c>
      <c r="M105" s="498">
        <f>Mar!$P$157</f>
        <v>0</v>
      </c>
      <c r="N105" s="498">
        <f>Abr!$P$157</f>
        <v>0</v>
      </c>
      <c r="O105" s="498">
        <f>Maio!$P$157</f>
        <v>0</v>
      </c>
      <c r="P105" s="498">
        <f>Jun!$P$157</f>
        <v>0</v>
      </c>
      <c r="Q105" s="498">
        <f>Jul!$P$157</f>
        <v>0</v>
      </c>
      <c r="R105" s="498">
        <f>Ago!$P$157</f>
        <v>0</v>
      </c>
      <c r="S105" s="498">
        <f>Set!$P$157</f>
        <v>0</v>
      </c>
      <c r="T105" s="498">
        <f>Out!$P$157</f>
        <v>0</v>
      </c>
      <c r="U105" s="498">
        <f>Nov!$P$157</f>
        <v>0</v>
      </c>
      <c r="V105" s="498">
        <f>Dez!$P$157</f>
        <v>0</v>
      </c>
    </row>
    <row r="106" spans="2:22" outlineLevel="2" x14ac:dyDescent="0.3">
      <c r="C106" s="493">
        <f>'PLANO DE CONTAS-D'!D94</f>
        <v>0</v>
      </c>
      <c r="I106" s="498">
        <f t="shared" si="20"/>
        <v>0</v>
      </c>
      <c r="K106" s="498">
        <f>Jan!$P$159</f>
        <v>0</v>
      </c>
      <c r="L106" s="498">
        <f>Fev!$P$159</f>
        <v>0</v>
      </c>
      <c r="M106" s="498">
        <f>Mar!$P$159</f>
        <v>0</v>
      </c>
      <c r="N106" s="498">
        <f>Abr!$P$159</f>
        <v>0</v>
      </c>
      <c r="O106" s="498">
        <f>Maio!$P$159</f>
        <v>0</v>
      </c>
      <c r="P106" s="498">
        <f>Jun!$P$159</f>
        <v>0</v>
      </c>
      <c r="Q106" s="498">
        <f>Jul!$P$159</f>
        <v>0</v>
      </c>
      <c r="R106" s="498">
        <f>Ago!$P$159</f>
        <v>0</v>
      </c>
      <c r="S106" s="498">
        <f>Set!$P$159</f>
        <v>0</v>
      </c>
      <c r="T106" s="498">
        <f>Out!$P$159</f>
        <v>0</v>
      </c>
      <c r="U106" s="498">
        <f>Nov!$P$159</f>
        <v>0</v>
      </c>
      <c r="V106" s="498">
        <f>Dez!$P$159</f>
        <v>0</v>
      </c>
    </row>
    <row r="107" spans="2:22" outlineLevel="2" x14ac:dyDescent="0.3">
      <c r="C107" s="493">
        <f>'PLANO DE CONTAS-D'!D95</f>
        <v>0</v>
      </c>
      <c r="I107" s="498">
        <f t="shared" si="20"/>
        <v>0</v>
      </c>
      <c r="K107" s="498">
        <f>Jan!$P$161</f>
        <v>0</v>
      </c>
      <c r="L107" s="498">
        <f>Fev!$P$161</f>
        <v>0</v>
      </c>
      <c r="M107" s="498">
        <f>Mar!$P$161</f>
        <v>0</v>
      </c>
      <c r="N107" s="498">
        <f>Abr!$P$161</f>
        <v>0</v>
      </c>
      <c r="O107" s="498">
        <f>Maio!$P$161</f>
        <v>0</v>
      </c>
      <c r="P107" s="498">
        <f>Jun!$P$161</f>
        <v>0</v>
      </c>
      <c r="Q107" s="498">
        <f>Jul!$P$161</f>
        <v>0</v>
      </c>
      <c r="R107" s="498">
        <f>Ago!$P$161</f>
        <v>0</v>
      </c>
      <c r="S107" s="498">
        <f>Set!$P$161</f>
        <v>0</v>
      </c>
      <c r="T107" s="498">
        <f>Out!$P$161</f>
        <v>0</v>
      </c>
      <c r="U107" s="498">
        <f>Nov!$P$161</f>
        <v>0</v>
      </c>
      <c r="V107" s="498">
        <f>Dez!$P$161</f>
        <v>0</v>
      </c>
    </row>
    <row r="108" spans="2:22" outlineLevel="2" x14ac:dyDescent="0.3">
      <c r="C108" s="493">
        <f>'PLANO DE CONTAS-D'!D96</f>
        <v>0</v>
      </c>
      <c r="I108" s="498">
        <f t="shared" si="20"/>
        <v>0</v>
      </c>
      <c r="K108" s="498">
        <f>Jan!$P$163</f>
        <v>0</v>
      </c>
      <c r="L108" s="498">
        <f>Fev!$P$163</f>
        <v>0</v>
      </c>
      <c r="M108" s="498">
        <f>Mar!$P$163</f>
        <v>0</v>
      </c>
      <c r="N108" s="498">
        <f>Abr!$P$163</f>
        <v>0</v>
      </c>
      <c r="O108" s="498">
        <f>Maio!$P$163</f>
        <v>0</v>
      </c>
      <c r="P108" s="498">
        <f>Jun!$P$163</f>
        <v>0</v>
      </c>
      <c r="Q108" s="498">
        <f>Jul!$P$163</f>
        <v>0</v>
      </c>
      <c r="R108" s="498">
        <f>Ago!$P$163</f>
        <v>0</v>
      </c>
      <c r="S108" s="498">
        <f>Set!$P$163</f>
        <v>0</v>
      </c>
      <c r="T108" s="498">
        <f>Out!$P$163</f>
        <v>0</v>
      </c>
      <c r="U108" s="498">
        <f>Nov!$P$163</f>
        <v>0</v>
      </c>
      <c r="V108" s="498">
        <f>Dez!$P$163</f>
        <v>0</v>
      </c>
    </row>
    <row r="109" spans="2:22" outlineLevel="2" x14ac:dyDescent="0.3">
      <c r="C109" s="493">
        <f>'PLANO DE CONTAS-D'!D97</f>
        <v>0</v>
      </c>
      <c r="I109" s="498">
        <f t="shared" si="20"/>
        <v>0</v>
      </c>
      <c r="K109" s="498">
        <f>Jan!$P$165</f>
        <v>0</v>
      </c>
      <c r="L109" s="498">
        <f>Fev!$P$165</f>
        <v>0</v>
      </c>
      <c r="M109" s="498">
        <f>Mar!$P$165</f>
        <v>0</v>
      </c>
      <c r="N109" s="498">
        <f>Abr!$P$165</f>
        <v>0</v>
      </c>
      <c r="O109" s="498">
        <f>Maio!$P$165</f>
        <v>0</v>
      </c>
      <c r="P109" s="498">
        <f>Jun!$P$165</f>
        <v>0</v>
      </c>
      <c r="Q109" s="498">
        <f>Jul!$P$165</f>
        <v>0</v>
      </c>
      <c r="R109" s="498">
        <f>Ago!$P$165</f>
        <v>0</v>
      </c>
      <c r="S109" s="498">
        <f>Set!$P$165</f>
        <v>0</v>
      </c>
      <c r="T109" s="498">
        <f>Out!$P$165</f>
        <v>0</v>
      </c>
      <c r="U109" s="498">
        <f>Nov!$P$165</f>
        <v>0</v>
      </c>
      <c r="V109" s="498">
        <f>Dez!$P$165</f>
        <v>0</v>
      </c>
    </row>
    <row r="110" spans="2:22" outlineLevel="2" x14ac:dyDescent="0.3">
      <c r="C110" s="493">
        <f>'PLANO DE CONTAS-D'!D98</f>
        <v>0</v>
      </c>
      <c r="I110" s="498">
        <f t="shared" si="20"/>
        <v>0</v>
      </c>
      <c r="K110" s="498">
        <f>Jan!$P$167</f>
        <v>0</v>
      </c>
      <c r="L110" s="498">
        <f>Fev!$P$167</f>
        <v>0</v>
      </c>
      <c r="M110" s="498">
        <f>Mar!$P$167</f>
        <v>0</v>
      </c>
      <c r="N110" s="498">
        <f>Abr!$P$167</f>
        <v>0</v>
      </c>
      <c r="O110" s="498">
        <f>Maio!$P$167</f>
        <v>0</v>
      </c>
      <c r="P110" s="498">
        <f>Jun!$P$167</f>
        <v>0</v>
      </c>
      <c r="Q110" s="498">
        <f>Jul!$P$167</f>
        <v>0</v>
      </c>
      <c r="R110" s="498">
        <f>Ago!$P$167</f>
        <v>0</v>
      </c>
      <c r="S110" s="498">
        <f>Set!$P$167</f>
        <v>0</v>
      </c>
      <c r="T110" s="498">
        <f>Out!$P$167</f>
        <v>0</v>
      </c>
      <c r="U110" s="498">
        <f>Nov!$P$167</f>
        <v>0</v>
      </c>
      <c r="V110" s="498">
        <f>Dez!$P$167</f>
        <v>0</v>
      </c>
    </row>
    <row r="111" spans="2:22" outlineLevel="2" x14ac:dyDescent="0.3">
      <c r="C111" s="493">
        <f>'PLANO DE CONTAS-D'!D99</f>
        <v>0</v>
      </c>
      <c r="I111" s="498">
        <f t="shared" si="20"/>
        <v>0</v>
      </c>
      <c r="K111" s="498">
        <f>Jan!$P$169</f>
        <v>0</v>
      </c>
      <c r="L111" s="498">
        <f>Fev!$P$169</f>
        <v>0</v>
      </c>
      <c r="M111" s="498">
        <f>Mar!$P$169</f>
        <v>0</v>
      </c>
      <c r="N111" s="498">
        <f>Abr!$P$169</f>
        <v>0</v>
      </c>
      <c r="O111" s="498">
        <f>Maio!$P$169</f>
        <v>0</v>
      </c>
      <c r="P111" s="498">
        <f>Jun!$P$169</f>
        <v>0</v>
      </c>
      <c r="Q111" s="498">
        <f>Jul!$P$169</f>
        <v>0</v>
      </c>
      <c r="R111" s="498">
        <f>Ago!$P$169</f>
        <v>0</v>
      </c>
      <c r="S111" s="498">
        <f>Set!$P$169</f>
        <v>0</v>
      </c>
      <c r="T111" s="498">
        <f>Out!$P$169</f>
        <v>0</v>
      </c>
      <c r="U111" s="498">
        <f>Nov!$P$169</f>
        <v>0</v>
      </c>
      <c r="V111" s="498">
        <f>Dez!$P$169</f>
        <v>0</v>
      </c>
    </row>
    <row r="112" spans="2:22" outlineLevel="2" x14ac:dyDescent="0.3">
      <c r="C112" s="493">
        <f>'PLANO DE CONTAS-D'!D100</f>
        <v>0</v>
      </c>
      <c r="I112" s="498">
        <f t="shared" si="20"/>
        <v>0</v>
      </c>
      <c r="K112" s="498">
        <f>Jan!$P$171</f>
        <v>0</v>
      </c>
      <c r="L112" s="498">
        <f>Fev!$P$171</f>
        <v>0</v>
      </c>
      <c r="M112" s="498">
        <f>Mar!$P$171</f>
        <v>0</v>
      </c>
      <c r="N112" s="498">
        <f>Abr!$P$171</f>
        <v>0</v>
      </c>
      <c r="O112" s="498">
        <f>Maio!$P$171</f>
        <v>0</v>
      </c>
      <c r="P112" s="498">
        <f>Jun!$P$171</f>
        <v>0</v>
      </c>
      <c r="Q112" s="498">
        <f>Jul!$P$171</f>
        <v>0</v>
      </c>
      <c r="R112" s="498">
        <f>Ago!$P$171</f>
        <v>0</v>
      </c>
      <c r="S112" s="498">
        <f>Set!$P$171</f>
        <v>0</v>
      </c>
      <c r="T112" s="498">
        <f>Out!$P$171</f>
        <v>0</v>
      </c>
      <c r="U112" s="498">
        <f>Nov!$P$171</f>
        <v>0</v>
      </c>
      <c r="V112" s="498">
        <f>Dez!$P$171</f>
        <v>0</v>
      </c>
    </row>
    <row r="113" spans="2:22" outlineLevel="2" x14ac:dyDescent="0.3">
      <c r="C113" s="493">
        <f>'PLANO DE CONTAS-D'!D101</f>
        <v>0</v>
      </c>
      <c r="I113" s="498">
        <f t="shared" si="20"/>
        <v>0</v>
      </c>
      <c r="K113" s="498">
        <f>Jan!$P$173</f>
        <v>0</v>
      </c>
      <c r="L113" s="498">
        <f>Fev!$P$173</f>
        <v>0</v>
      </c>
      <c r="M113" s="498">
        <f>Mar!$P$173</f>
        <v>0</v>
      </c>
      <c r="N113" s="498">
        <f>Abr!$P$173</f>
        <v>0</v>
      </c>
      <c r="O113" s="498">
        <f>Maio!$P$173</f>
        <v>0</v>
      </c>
      <c r="P113" s="498">
        <f>Jun!$P$173</f>
        <v>0</v>
      </c>
      <c r="Q113" s="498">
        <f>Jul!$P$173</f>
        <v>0</v>
      </c>
      <c r="R113" s="498">
        <f>Ago!$P$173</f>
        <v>0</v>
      </c>
      <c r="S113" s="498">
        <f>Set!$P$173</f>
        <v>0</v>
      </c>
      <c r="T113" s="498">
        <f>Out!$P$173</f>
        <v>0</v>
      </c>
      <c r="U113" s="498">
        <f>Nov!$P$173</f>
        <v>0</v>
      </c>
      <c r="V113" s="498">
        <f>Dez!$P$173</f>
        <v>0</v>
      </c>
    </row>
    <row r="114" spans="2:22" outlineLevel="2" x14ac:dyDescent="0.3">
      <c r="C114" s="493">
        <f>'PLANO DE CONTAS-D'!D102</f>
        <v>0</v>
      </c>
      <c r="I114" s="498">
        <f t="shared" si="20"/>
        <v>0</v>
      </c>
      <c r="K114" s="498">
        <f>Jan!$P$175</f>
        <v>0</v>
      </c>
      <c r="L114" s="498">
        <f>Fev!$P$175</f>
        <v>0</v>
      </c>
      <c r="M114" s="498">
        <f>Mar!$P$175</f>
        <v>0</v>
      </c>
      <c r="N114" s="498">
        <f>Abr!$P$175</f>
        <v>0</v>
      </c>
      <c r="O114" s="498">
        <f>Maio!$P$175</f>
        <v>0</v>
      </c>
      <c r="P114" s="498">
        <f>Jun!$P$175</f>
        <v>0</v>
      </c>
      <c r="Q114" s="498">
        <f>Jul!$P$175</f>
        <v>0</v>
      </c>
      <c r="R114" s="498">
        <f>Ago!$P$175</f>
        <v>0</v>
      </c>
      <c r="S114" s="498">
        <f>Set!$P$175</f>
        <v>0</v>
      </c>
      <c r="T114" s="498">
        <f>Out!$P$175</f>
        <v>0</v>
      </c>
      <c r="U114" s="498">
        <f>Nov!$P$175</f>
        <v>0</v>
      </c>
      <c r="V114" s="498">
        <f>Dez!$P$175</f>
        <v>0</v>
      </c>
    </row>
    <row r="115" spans="2:22" x14ac:dyDescent="0.3">
      <c r="B115" s="484"/>
      <c r="C115" s="485" t="s">
        <v>782</v>
      </c>
      <c r="D115" s="484"/>
      <c r="E115" s="484"/>
      <c r="F115" s="486"/>
      <c r="G115" s="487"/>
      <c r="H115" s="487"/>
      <c r="I115" s="512">
        <f>SUM(I116:I117)</f>
        <v>0</v>
      </c>
      <c r="K115" s="519">
        <f>SUM(K116:K117)</f>
        <v>0</v>
      </c>
      <c r="L115" s="519">
        <f t="shared" ref="L115:V115" si="22">SUM(L116:L117)</f>
        <v>0</v>
      </c>
      <c r="M115" s="519">
        <f t="shared" si="22"/>
        <v>0</v>
      </c>
      <c r="N115" s="519">
        <f t="shared" si="22"/>
        <v>0</v>
      </c>
      <c r="O115" s="519">
        <f t="shared" si="22"/>
        <v>0</v>
      </c>
      <c r="P115" s="519">
        <f t="shared" si="22"/>
        <v>0</v>
      </c>
      <c r="Q115" s="519">
        <f t="shared" si="22"/>
        <v>0</v>
      </c>
      <c r="R115" s="519">
        <f t="shared" si="22"/>
        <v>0</v>
      </c>
      <c r="S115" s="519">
        <f t="shared" si="22"/>
        <v>0</v>
      </c>
      <c r="T115" s="519">
        <f t="shared" si="22"/>
        <v>0</v>
      </c>
      <c r="U115" s="519">
        <f t="shared" si="22"/>
        <v>0</v>
      </c>
      <c r="V115" s="519">
        <f t="shared" si="22"/>
        <v>0</v>
      </c>
    </row>
    <row r="116" spans="2:22" outlineLevel="1" x14ac:dyDescent="0.3">
      <c r="B116" s="513"/>
      <c r="C116" s="791" t="s">
        <v>780</v>
      </c>
      <c r="D116" s="513"/>
      <c r="E116" s="513"/>
      <c r="F116" s="515"/>
      <c r="G116" s="513"/>
      <c r="H116" s="513"/>
      <c r="I116" s="498">
        <f>SUM(K116:V116)</f>
        <v>0</v>
      </c>
      <c r="K116" s="498">
        <f>Jan!$P$293+Jan!$P$334</f>
        <v>0</v>
      </c>
      <c r="L116" s="498">
        <f>Fev!$P$293+Fev!$P$334</f>
        <v>0</v>
      </c>
      <c r="M116" s="498">
        <f>Mar!$P$293+Mar!$P$334</f>
        <v>0</v>
      </c>
      <c r="N116" s="498">
        <f>Abr!$P$293+Abr!$P$334</f>
        <v>0</v>
      </c>
      <c r="O116" s="498">
        <f>Maio!$P$293+Maio!$P$334</f>
        <v>0</v>
      </c>
      <c r="P116" s="498">
        <f>Jun!$P$293+Jun!$P$334</f>
        <v>0</v>
      </c>
      <c r="Q116" s="498">
        <f>Jul!$P$293+Jul!$P$334</f>
        <v>0</v>
      </c>
      <c r="R116" s="498">
        <f>Ago!$P$293+Ago!$P$334</f>
        <v>0</v>
      </c>
      <c r="S116" s="498">
        <f>Set!$P$293+Set!$P$334</f>
        <v>0</v>
      </c>
      <c r="T116" s="498">
        <f>Out!$P$293+Out!$P$334</f>
        <v>0</v>
      </c>
      <c r="U116" s="498">
        <f>Nov!$P$293+Nov!$P$334</f>
        <v>0</v>
      </c>
      <c r="V116" s="498">
        <f>Dez!$P$293+Dez!$P$334</f>
        <v>0</v>
      </c>
    </row>
    <row r="117" spans="2:22" outlineLevel="1" x14ac:dyDescent="0.3">
      <c r="B117" s="513"/>
      <c r="C117" s="791" t="s">
        <v>936</v>
      </c>
      <c r="D117" s="513"/>
      <c r="E117" s="513"/>
      <c r="F117" s="515"/>
      <c r="G117" s="513"/>
      <c r="H117" s="513"/>
      <c r="I117" s="498">
        <f>SUM(K117:V117)</f>
        <v>0</v>
      </c>
      <c r="K117" s="498">
        <f>Jan!$P$640+Jan!$P$695</f>
        <v>0</v>
      </c>
      <c r="L117" s="498">
        <f>Fev!$P$640+Fev!$P$695</f>
        <v>0</v>
      </c>
      <c r="M117" s="498">
        <f>Mar!$P$640+Mar!$P$695</f>
        <v>0</v>
      </c>
      <c r="N117" s="498">
        <f>Abr!$P$640+Abr!$P$695</f>
        <v>0</v>
      </c>
      <c r="O117" s="498">
        <f>Maio!$P$640+Maio!$P$695</f>
        <v>0</v>
      </c>
      <c r="P117" s="498">
        <f>Jun!$P$640+Jun!$P$695</f>
        <v>0</v>
      </c>
      <c r="Q117" s="498">
        <f>Jul!$P$640+Jul!$P$695</f>
        <v>0</v>
      </c>
      <c r="R117" s="498">
        <f>Ago!$P$640+Ago!$P$695</f>
        <v>0</v>
      </c>
      <c r="S117" s="498">
        <f>Set!$P$640+Set!$P$695</f>
        <v>0</v>
      </c>
      <c r="T117" s="498">
        <f>Out!$P$640+Out!$P$695</f>
        <v>0</v>
      </c>
      <c r="U117" s="498">
        <f>Nov!$P$640+Nov!$P$695</f>
        <v>0</v>
      </c>
      <c r="V117" s="498">
        <f>Dez!$P$640+Dez!$P$695</f>
        <v>0</v>
      </c>
    </row>
    <row r="118" spans="2:22" x14ac:dyDescent="0.3">
      <c r="B118" s="516"/>
      <c r="C118" s="553" t="s">
        <v>747</v>
      </c>
      <c r="D118" s="516"/>
      <c r="E118" s="516"/>
      <c r="F118" s="518"/>
      <c r="G118" s="516"/>
      <c r="H118" s="516"/>
      <c r="I118" s="512">
        <f>SUM(I119:I121)</f>
        <v>0</v>
      </c>
      <c r="K118" s="519">
        <f>SUM(K119:K120)</f>
        <v>0</v>
      </c>
      <c r="L118" s="519">
        <f t="shared" ref="L118:V118" si="23">SUM(L119:L120)</f>
        <v>0</v>
      </c>
      <c r="M118" s="519">
        <f t="shared" si="23"/>
        <v>0</v>
      </c>
      <c r="N118" s="519">
        <f t="shared" si="23"/>
        <v>0</v>
      </c>
      <c r="O118" s="519">
        <f t="shared" si="23"/>
        <v>0</v>
      </c>
      <c r="P118" s="519">
        <f t="shared" si="23"/>
        <v>0</v>
      </c>
      <c r="Q118" s="519">
        <f t="shared" si="23"/>
        <v>0</v>
      </c>
      <c r="R118" s="519">
        <f t="shared" si="23"/>
        <v>0</v>
      </c>
      <c r="S118" s="519">
        <f t="shared" si="23"/>
        <v>0</v>
      </c>
      <c r="T118" s="519">
        <f t="shared" si="23"/>
        <v>0</v>
      </c>
      <c r="U118" s="519">
        <f t="shared" si="23"/>
        <v>0</v>
      </c>
      <c r="V118" s="519">
        <f t="shared" si="23"/>
        <v>0</v>
      </c>
    </row>
    <row r="119" spans="2:22" outlineLevel="1" x14ac:dyDescent="0.3">
      <c r="B119" s="513"/>
      <c r="C119" s="791" t="s">
        <v>780</v>
      </c>
      <c r="D119" s="513"/>
      <c r="E119" s="513"/>
      <c r="F119" s="515"/>
      <c r="G119" s="513"/>
      <c r="H119" s="513"/>
      <c r="I119" s="498">
        <f>SUM(K119:V119)</f>
        <v>0</v>
      </c>
      <c r="K119" s="498">
        <f>Jan!$Q$293+Jan!$Q$334</f>
        <v>0</v>
      </c>
      <c r="L119" s="498">
        <f>Fev!$Q$293+Fev!$Q$334</f>
        <v>0</v>
      </c>
      <c r="M119" s="498">
        <f>Mar!$Q$293+Mar!$Q$334</f>
        <v>0</v>
      </c>
      <c r="N119" s="498">
        <f>Abr!$Q$293+Abr!$Q$334</f>
        <v>0</v>
      </c>
      <c r="O119" s="498">
        <f>Maio!$Q$293+Maio!$Q$334</f>
        <v>0</v>
      </c>
      <c r="P119" s="498">
        <f>Jun!$Q$293+Jun!$Q$334</f>
        <v>0</v>
      </c>
      <c r="Q119" s="498">
        <f>Jul!$Q$293+Jul!$Q$334</f>
        <v>0</v>
      </c>
      <c r="R119" s="498">
        <f>Ago!$Q$293+Ago!$Q$334</f>
        <v>0</v>
      </c>
      <c r="S119" s="498">
        <f>Set!$Q$293+Set!$Q$334</f>
        <v>0</v>
      </c>
      <c r="T119" s="498">
        <f>Out!$Q$293+Out!$Q$334</f>
        <v>0</v>
      </c>
      <c r="U119" s="498">
        <f>Nov!$Q$293+Nov!$Q$334</f>
        <v>0</v>
      </c>
      <c r="V119" s="498">
        <f>Dez!$Q$293+Dez!$Q$334</f>
        <v>0</v>
      </c>
    </row>
    <row r="120" spans="2:22" outlineLevel="1" x14ac:dyDescent="0.3">
      <c r="B120" s="513"/>
      <c r="C120" s="791" t="s">
        <v>936</v>
      </c>
      <c r="D120" s="513"/>
      <c r="E120" s="513"/>
      <c r="F120" s="515"/>
      <c r="G120" s="513"/>
      <c r="H120" s="513"/>
      <c r="I120" s="498">
        <f>SUM(K120:V120)</f>
        <v>0</v>
      </c>
      <c r="K120" s="498">
        <f>Jan!$Q$640+Jan!$Q$695</f>
        <v>0</v>
      </c>
      <c r="L120" s="498">
        <f>Fev!$Q$640+Fev!$Q$695</f>
        <v>0</v>
      </c>
      <c r="M120" s="498">
        <f>Mar!$Q$640+Mar!$Q$695</f>
        <v>0</v>
      </c>
      <c r="N120" s="498">
        <f>Abr!$Q$640+Abr!$Q$695</f>
        <v>0</v>
      </c>
      <c r="O120" s="498">
        <f>Maio!$Q$640+Maio!$Q$695</f>
        <v>0</v>
      </c>
      <c r="P120" s="498">
        <f>Jun!$Q$640+Jun!$Q$695</f>
        <v>0</v>
      </c>
      <c r="Q120" s="498">
        <f>Jul!$Q$640+Jul!$Q$695</f>
        <v>0</v>
      </c>
      <c r="R120" s="498">
        <f>Ago!$Q$640+Ago!$Q$695</f>
        <v>0</v>
      </c>
      <c r="S120" s="498">
        <f>Set!$Q$640+Set!$Q$695</f>
        <v>0</v>
      </c>
      <c r="T120" s="498">
        <f>Out!$Q$640+Out!$Q$695</f>
        <v>0</v>
      </c>
      <c r="U120" s="498">
        <f>Nov!$Q$640+Nov!$Q$695</f>
        <v>0</v>
      </c>
      <c r="V120" s="498">
        <f>Dez!$Q$640+Dez!$Q$695</f>
        <v>0</v>
      </c>
    </row>
    <row r="121" spans="2:22" outlineLevel="1" x14ac:dyDescent="0.3">
      <c r="B121" s="513"/>
      <c r="C121" s="791" t="s">
        <v>778</v>
      </c>
      <c r="D121" s="513"/>
      <c r="E121" s="513"/>
      <c r="F121" s="515"/>
      <c r="G121" s="513"/>
      <c r="H121" s="513"/>
      <c r="I121" s="498">
        <f>SUM(K121:V121)</f>
        <v>0</v>
      </c>
      <c r="K121" s="498">
        <f>Jan!$Q$61+Jan!$Q$92+Jan!$Q$135+Jan!$Q$410+Jan!$Q$458+Jan!$Q$503+Jan!$Q$548</f>
        <v>0</v>
      </c>
      <c r="L121" s="498">
        <f>Fev!$Q$61+Fev!$Q$92+Fev!$Q$135+Fev!$Q$410+Fev!$Q$458+Fev!$Q$503+Fev!$Q$548</f>
        <v>0</v>
      </c>
      <c r="M121" s="498">
        <f>Mar!$Q$61+Mar!$Q$92+Mar!$Q$135+Mar!$Q$410+Mar!$Q$458+Mar!$Q$503+Mar!$Q$548</f>
        <v>0</v>
      </c>
      <c r="N121" s="498">
        <f>Abr!$Q$61+Abr!$Q$92+Abr!$Q$135+Abr!$Q$410+Abr!$Q$458+Abr!$Q$503+Abr!$Q$548</f>
        <v>0</v>
      </c>
      <c r="O121" s="498">
        <f>Maio!$Q$61+Maio!$Q$92+Maio!$Q$135+Maio!$Q$410+Maio!$Q$458+Maio!$Q$503+Maio!$Q$548</f>
        <v>0</v>
      </c>
      <c r="P121" s="498">
        <f>Jun!$Q$61+Jun!$Q$92+Jun!$Q$135+Jun!$Q$410+Jun!$Q$458+Jun!$Q$503+Jun!$Q$548</f>
        <v>0</v>
      </c>
      <c r="Q121" s="498">
        <f>Jul!$Q$61+Jul!$Q$92+Jul!$Q$135+Jul!$Q$410+Jul!$Q$458+Jul!$Q$503+Jul!$Q$548</f>
        <v>0</v>
      </c>
      <c r="R121" s="498">
        <f>Ago!$Q$61+Ago!$Q$92+Ago!$Q$135+Ago!$Q$410+Ago!$Q$458+Ago!$Q$503+Ago!$Q$548</f>
        <v>0</v>
      </c>
      <c r="S121" s="498">
        <f>Set!$Q$61+Set!$Q$92+Set!$Q$135+Set!$Q$410+Set!$Q$458+Set!$Q$503+Set!$Q$548</f>
        <v>0</v>
      </c>
      <c r="T121" s="498">
        <f>Out!$Q$61+Out!$Q$92+Out!$Q$135+Out!$Q$410+Out!$Q$458+Out!$Q$503+Out!$Q$548</f>
        <v>0</v>
      </c>
      <c r="U121" s="498">
        <f>Nov!$Q$61+Nov!$Q$92+Nov!$Q$135+Nov!$Q$410+Nov!$Q$458+Nov!$Q$503+Nov!$Q$548</f>
        <v>0</v>
      </c>
      <c r="V121" s="498">
        <f>Dez!$Q$61+Dez!$Q$92+Dez!$Q$135+Dez!$Q$410+Dez!$Q$458+Dez!$Q$503+Dez!$Q$548</f>
        <v>0</v>
      </c>
    </row>
    <row r="122" spans="2:22" ht="15.6" x14ac:dyDescent="0.3">
      <c r="B122" s="520" t="s">
        <v>59</v>
      </c>
      <c r="C122" s="521" t="s">
        <v>583</v>
      </c>
      <c r="D122" s="520"/>
      <c r="E122" s="520"/>
      <c r="F122" s="522"/>
      <c r="G122" s="520"/>
      <c r="H122" s="520"/>
      <c r="I122" s="523">
        <f>I123+I138+I142</f>
        <v>0</v>
      </c>
      <c r="K122" s="524">
        <f>K123+K142</f>
        <v>0</v>
      </c>
      <c r="L122" s="524">
        <f t="shared" ref="L122:V122" si="24">L123+L142</f>
        <v>0</v>
      </c>
      <c r="M122" s="524">
        <f t="shared" si="24"/>
        <v>0</v>
      </c>
      <c r="N122" s="524">
        <f t="shared" si="24"/>
        <v>0</v>
      </c>
      <c r="O122" s="524">
        <f t="shared" si="24"/>
        <v>0</v>
      </c>
      <c r="P122" s="524">
        <f t="shared" si="24"/>
        <v>0</v>
      </c>
      <c r="Q122" s="524">
        <f t="shared" si="24"/>
        <v>0</v>
      </c>
      <c r="R122" s="524">
        <f t="shared" si="24"/>
        <v>0</v>
      </c>
      <c r="S122" s="524">
        <f t="shared" si="24"/>
        <v>0</v>
      </c>
      <c r="T122" s="524">
        <f t="shared" si="24"/>
        <v>0</v>
      </c>
      <c r="U122" s="524">
        <f t="shared" si="24"/>
        <v>0</v>
      </c>
      <c r="V122" s="524">
        <f t="shared" si="24"/>
        <v>0</v>
      </c>
    </row>
    <row r="123" spans="2:22" x14ac:dyDescent="0.3">
      <c r="B123" s="516"/>
      <c r="C123" s="517" t="s">
        <v>746</v>
      </c>
      <c r="D123" s="516"/>
      <c r="E123" s="516"/>
      <c r="F123" s="518"/>
      <c r="G123" s="516"/>
      <c r="H123" s="516"/>
      <c r="I123" s="512">
        <f>SUM(I124:I137)</f>
        <v>0</v>
      </c>
      <c r="K123" s="519">
        <f>K124+K125+K128+K138</f>
        <v>0</v>
      </c>
      <c r="L123" s="519">
        <f t="shared" ref="L123:V123" si="25">L124+L125+L128+L138</f>
        <v>0</v>
      </c>
      <c r="M123" s="519">
        <f t="shared" si="25"/>
        <v>0</v>
      </c>
      <c r="N123" s="519">
        <f t="shared" si="25"/>
        <v>0</v>
      </c>
      <c r="O123" s="519">
        <f t="shared" si="25"/>
        <v>0</v>
      </c>
      <c r="P123" s="519">
        <f t="shared" si="25"/>
        <v>0</v>
      </c>
      <c r="Q123" s="519">
        <f t="shared" si="25"/>
        <v>0</v>
      </c>
      <c r="R123" s="519">
        <f t="shared" si="25"/>
        <v>0</v>
      </c>
      <c r="S123" s="519">
        <f t="shared" si="25"/>
        <v>0</v>
      </c>
      <c r="T123" s="519">
        <f t="shared" si="25"/>
        <v>0</v>
      </c>
      <c r="U123" s="519">
        <f t="shared" si="25"/>
        <v>0</v>
      </c>
      <c r="V123" s="519">
        <f t="shared" si="25"/>
        <v>0</v>
      </c>
    </row>
    <row r="124" spans="2:22" x14ac:dyDescent="0.3">
      <c r="B124" s="513"/>
      <c r="C124" s="525">
        <f>'PLANO DE CONTAS-D'!D110</f>
        <v>0</v>
      </c>
      <c r="D124" s="513"/>
      <c r="E124" s="513"/>
      <c r="F124" s="515"/>
      <c r="G124" s="513"/>
      <c r="H124" s="513"/>
      <c r="I124" s="498">
        <f>SUM(K124:V124)</f>
        <v>0</v>
      </c>
      <c r="K124" s="498">
        <f>Jan!$J$191</f>
        <v>0</v>
      </c>
      <c r="L124" s="498">
        <f>Fev!$J$191</f>
        <v>0</v>
      </c>
      <c r="M124" s="498">
        <f>Mar!$J$191</f>
        <v>0</v>
      </c>
      <c r="N124" s="498">
        <f>Abr!$J$191</f>
        <v>0</v>
      </c>
      <c r="O124" s="498">
        <f>Maio!$J$191</f>
        <v>0</v>
      </c>
      <c r="P124" s="498">
        <f>Jun!$J$191</f>
        <v>0</v>
      </c>
      <c r="Q124" s="498">
        <f>Jul!$J$191</f>
        <v>0</v>
      </c>
      <c r="R124" s="498">
        <f>Ago!$J$191</f>
        <v>0</v>
      </c>
      <c r="S124" s="498">
        <f>Set!$J$191</f>
        <v>0</v>
      </c>
      <c r="T124" s="498">
        <f>Out!$J$191</f>
        <v>0</v>
      </c>
      <c r="U124" s="498">
        <f>Nov!$J$191</f>
        <v>0</v>
      </c>
      <c r="V124" s="498">
        <f>Dez!$J$191</f>
        <v>0</v>
      </c>
    </row>
    <row r="125" spans="2:22" x14ac:dyDescent="0.3">
      <c r="B125" s="513"/>
      <c r="C125" s="526">
        <f>'PLANO DE CONTAS-D'!D112</f>
        <v>0</v>
      </c>
      <c r="D125" s="513"/>
      <c r="E125" s="513"/>
      <c r="F125" s="515"/>
      <c r="G125" s="513"/>
      <c r="H125" s="513"/>
      <c r="I125" s="500"/>
      <c r="K125" s="497">
        <f>SUM(K126:K127)</f>
        <v>0</v>
      </c>
      <c r="L125" s="497">
        <f>SUM(L126:L127)</f>
        <v>0</v>
      </c>
      <c r="M125" s="497">
        <f t="shared" ref="M125:V125" si="26">SUM(M126:M127)</f>
        <v>0</v>
      </c>
      <c r="N125" s="497">
        <f t="shared" si="26"/>
        <v>0</v>
      </c>
      <c r="O125" s="497">
        <f t="shared" si="26"/>
        <v>0</v>
      </c>
      <c r="P125" s="497">
        <f t="shared" si="26"/>
        <v>0</v>
      </c>
      <c r="Q125" s="497">
        <f t="shared" si="26"/>
        <v>0</v>
      </c>
      <c r="R125" s="497">
        <f t="shared" si="26"/>
        <v>0</v>
      </c>
      <c r="S125" s="497">
        <f t="shared" si="26"/>
        <v>0</v>
      </c>
      <c r="T125" s="497">
        <f t="shared" si="26"/>
        <v>0</v>
      </c>
      <c r="U125" s="497">
        <f t="shared" si="26"/>
        <v>0</v>
      </c>
      <c r="V125" s="497">
        <f t="shared" si="26"/>
        <v>0</v>
      </c>
    </row>
    <row r="126" spans="2:22" outlineLevel="1" x14ac:dyDescent="0.3">
      <c r="B126" s="513"/>
      <c r="C126" s="514">
        <f>'PLANO DE CONTAS-D'!D114</f>
        <v>0</v>
      </c>
      <c r="D126" s="513"/>
      <c r="E126" s="513"/>
      <c r="F126" s="515"/>
      <c r="G126" s="513"/>
      <c r="H126" s="513"/>
      <c r="I126" s="498">
        <f>SUM(K126:V126)</f>
        <v>0</v>
      </c>
      <c r="K126" s="498">
        <f>Jan!$R$195</f>
        <v>0</v>
      </c>
      <c r="L126" s="498">
        <f>Fev!$R$195</f>
        <v>0</v>
      </c>
      <c r="M126" s="498">
        <f>Mar!$R$195</f>
        <v>0</v>
      </c>
      <c r="N126" s="498">
        <f>Abr!$R$195</f>
        <v>0</v>
      </c>
      <c r="O126" s="498">
        <f>Maio!$R$195</f>
        <v>0</v>
      </c>
      <c r="P126" s="498">
        <f>Jun!$R$195</f>
        <v>0</v>
      </c>
      <c r="Q126" s="498">
        <f>Jul!$R$195</f>
        <v>0</v>
      </c>
      <c r="R126" s="498">
        <f>Ago!$R$195</f>
        <v>0</v>
      </c>
      <c r="S126" s="498">
        <f>Set!$R$195</f>
        <v>0</v>
      </c>
      <c r="T126" s="498">
        <f>Out!$R$195</f>
        <v>0</v>
      </c>
      <c r="U126" s="498">
        <f>Nov!$R$195</f>
        <v>0</v>
      </c>
      <c r="V126" s="498">
        <f>Dez!$R$195</f>
        <v>0</v>
      </c>
    </row>
    <row r="127" spans="2:22" outlineLevel="1" x14ac:dyDescent="0.3">
      <c r="B127" s="513"/>
      <c r="C127" s="514">
        <f>'PLANO DE CONTAS-D'!D115</f>
        <v>0</v>
      </c>
      <c r="D127" s="513"/>
      <c r="E127" s="513"/>
      <c r="F127" s="515"/>
      <c r="G127" s="513"/>
      <c r="H127" s="513"/>
      <c r="I127" s="498">
        <f>SUM(K127:V127)</f>
        <v>0</v>
      </c>
      <c r="K127" s="498">
        <f>Jan!$R$197</f>
        <v>0</v>
      </c>
      <c r="L127" s="498">
        <f>Fev!$R$197</f>
        <v>0</v>
      </c>
      <c r="M127" s="498">
        <f>Mar!$R$197</f>
        <v>0</v>
      </c>
      <c r="N127" s="498">
        <f>Abr!$R$197</f>
        <v>0</v>
      </c>
      <c r="O127" s="498">
        <f>Maio!$R$197</f>
        <v>0</v>
      </c>
      <c r="P127" s="498">
        <f>Jun!$R$197</f>
        <v>0</v>
      </c>
      <c r="Q127" s="498">
        <f>Jul!$R$197</f>
        <v>0</v>
      </c>
      <c r="R127" s="498">
        <f>Ago!$R$197</f>
        <v>0</v>
      </c>
      <c r="S127" s="498">
        <f>Set!$R$197</f>
        <v>0</v>
      </c>
      <c r="T127" s="498">
        <f>Out!$R$197</f>
        <v>0</v>
      </c>
      <c r="U127" s="498">
        <f>Nov!$R$197</f>
        <v>0</v>
      </c>
      <c r="V127" s="498">
        <f>Dez!$R$197</f>
        <v>0</v>
      </c>
    </row>
    <row r="128" spans="2:22" x14ac:dyDescent="0.3">
      <c r="B128" s="513"/>
      <c r="C128" s="526" t="str">
        <f>'PLANO DE CONTAS-D'!D118</f>
        <v>Doação financeira - ASSOCIAÇÕES</v>
      </c>
      <c r="D128" s="513"/>
      <c r="E128" s="513"/>
      <c r="F128" s="515"/>
      <c r="G128" s="513"/>
      <c r="H128" s="513"/>
      <c r="I128" s="500"/>
      <c r="K128" s="497">
        <f>SUM(K129:K137)</f>
        <v>0</v>
      </c>
      <c r="L128" s="497">
        <f>SUM(L129:L137)</f>
        <v>0</v>
      </c>
      <c r="M128" s="497">
        <f t="shared" ref="M128:V128" si="27">SUM(M129:M137)</f>
        <v>0</v>
      </c>
      <c r="N128" s="497">
        <f t="shared" si="27"/>
        <v>0</v>
      </c>
      <c r="O128" s="497">
        <f t="shared" si="27"/>
        <v>0</v>
      </c>
      <c r="P128" s="497">
        <f t="shared" si="27"/>
        <v>0</v>
      </c>
      <c r="Q128" s="497">
        <f t="shared" si="27"/>
        <v>0</v>
      </c>
      <c r="R128" s="497">
        <f t="shared" si="27"/>
        <v>0</v>
      </c>
      <c r="S128" s="497">
        <f t="shared" si="27"/>
        <v>0</v>
      </c>
      <c r="T128" s="497">
        <f t="shared" si="27"/>
        <v>0</v>
      </c>
      <c r="U128" s="497">
        <f t="shared" si="27"/>
        <v>0</v>
      </c>
      <c r="V128" s="497">
        <f t="shared" si="27"/>
        <v>0</v>
      </c>
    </row>
    <row r="129" spans="2:22" outlineLevel="1" x14ac:dyDescent="0.3">
      <c r="B129" s="513"/>
      <c r="C129" s="514" t="str">
        <f>'PLANO DE CONTAS-D'!D120</f>
        <v>Repasse Aliança COMUNITÁRIA</v>
      </c>
      <c r="D129" s="513"/>
      <c r="E129" s="513"/>
      <c r="F129" s="515"/>
      <c r="G129" s="513"/>
      <c r="H129" s="513"/>
      <c r="I129" s="498">
        <f t="shared" ref="I129:I137" si="28">SUM(K129:V129)</f>
        <v>0</v>
      </c>
      <c r="K129" s="498">
        <f>Jan!$R$203</f>
        <v>0</v>
      </c>
      <c r="L129" s="498">
        <f>Fev!$R$203</f>
        <v>0</v>
      </c>
      <c r="M129" s="498">
        <f>Mar!$R$203</f>
        <v>0</v>
      </c>
      <c r="N129" s="498">
        <f>Abr!$R$203</f>
        <v>0</v>
      </c>
      <c r="O129" s="498">
        <f>Maio!$R$203</f>
        <v>0</v>
      </c>
      <c r="P129" s="498">
        <f>Jun!$R$203</f>
        <v>0</v>
      </c>
      <c r="Q129" s="498">
        <f>Jul!$R$203</f>
        <v>0</v>
      </c>
      <c r="R129" s="498">
        <f>Ago!$R$203</f>
        <v>0</v>
      </c>
      <c r="S129" s="498">
        <f>Set!$R$203</f>
        <v>0</v>
      </c>
      <c r="T129" s="498">
        <f>Out!$R$203</f>
        <v>0</v>
      </c>
      <c r="U129" s="498">
        <f>Nov!$R$203</f>
        <v>0</v>
      </c>
      <c r="V129" s="498">
        <f>Dez!$R$203</f>
        <v>0</v>
      </c>
    </row>
    <row r="130" spans="2:22" outlineLevel="1" x14ac:dyDescent="0.3">
      <c r="B130" s="513"/>
      <c r="C130" s="514">
        <f>'PLANO DE CONTAS-D'!D121</f>
        <v>0</v>
      </c>
      <c r="D130" s="513"/>
      <c r="E130" s="513"/>
      <c r="F130" s="515"/>
      <c r="G130" s="513"/>
      <c r="H130" s="513"/>
      <c r="I130" s="498">
        <f t="shared" si="28"/>
        <v>0</v>
      </c>
      <c r="K130" s="498">
        <f>Jan!$R$205</f>
        <v>0</v>
      </c>
      <c r="L130" s="498">
        <f>Fev!$R$205</f>
        <v>0</v>
      </c>
      <c r="M130" s="498">
        <f>Mar!$R$205</f>
        <v>0</v>
      </c>
      <c r="N130" s="498">
        <f>Abr!$R$205</f>
        <v>0</v>
      </c>
      <c r="O130" s="498">
        <f>Maio!$R$205</f>
        <v>0</v>
      </c>
      <c r="P130" s="498">
        <f>Jun!$R$205</f>
        <v>0</v>
      </c>
      <c r="Q130" s="498">
        <f>Jul!$R$205</f>
        <v>0</v>
      </c>
      <c r="R130" s="498">
        <f>Ago!$R$205</f>
        <v>0</v>
      </c>
      <c r="S130" s="498">
        <f>Set!$R$205</f>
        <v>0</v>
      </c>
      <c r="T130" s="498">
        <f>Out!$R$205</f>
        <v>0</v>
      </c>
      <c r="U130" s="498">
        <f>Nov!$R$205</f>
        <v>0</v>
      </c>
      <c r="V130" s="498">
        <f>Dez!$R$205</f>
        <v>0</v>
      </c>
    </row>
    <row r="131" spans="2:22" outlineLevel="1" x14ac:dyDescent="0.3">
      <c r="B131" s="513"/>
      <c r="C131" s="514">
        <f>'PLANO DE CONTAS-D'!D122</f>
        <v>0</v>
      </c>
      <c r="D131" s="513"/>
      <c r="E131" s="513"/>
      <c r="F131" s="515"/>
      <c r="G131" s="513"/>
      <c r="H131" s="513"/>
      <c r="I131" s="498">
        <f t="shared" si="28"/>
        <v>0</v>
      </c>
      <c r="K131" s="498">
        <f>Jan!$R$207</f>
        <v>0</v>
      </c>
      <c r="L131" s="498">
        <f>Fev!$R$207</f>
        <v>0</v>
      </c>
      <c r="M131" s="498">
        <f>Mar!$R$207</f>
        <v>0</v>
      </c>
      <c r="N131" s="498">
        <f>Abr!$R$207</f>
        <v>0</v>
      </c>
      <c r="O131" s="498">
        <f>Maio!$R$207</f>
        <v>0</v>
      </c>
      <c r="P131" s="498">
        <f>Jun!$R$207</f>
        <v>0</v>
      </c>
      <c r="Q131" s="498">
        <f>Jul!$R$207</f>
        <v>0</v>
      </c>
      <c r="R131" s="498">
        <f>Ago!$R$207</f>
        <v>0</v>
      </c>
      <c r="S131" s="498">
        <f>Set!$R$207</f>
        <v>0</v>
      </c>
      <c r="T131" s="498">
        <f>Out!$R$207</f>
        <v>0</v>
      </c>
      <c r="U131" s="498">
        <f>Nov!$R$207</f>
        <v>0</v>
      </c>
      <c r="V131" s="498">
        <f>Dez!$R$207</f>
        <v>0</v>
      </c>
    </row>
    <row r="132" spans="2:22" outlineLevel="1" x14ac:dyDescent="0.3">
      <c r="B132" s="513"/>
      <c r="C132" s="514">
        <f>'PLANO DE CONTAS-D'!D123</f>
        <v>0</v>
      </c>
      <c r="D132" s="513"/>
      <c r="E132" s="513"/>
      <c r="F132" s="515"/>
      <c r="G132" s="513"/>
      <c r="H132" s="513"/>
      <c r="I132" s="498">
        <f t="shared" si="28"/>
        <v>0</v>
      </c>
      <c r="K132" s="498">
        <f>Jan!$R$209</f>
        <v>0</v>
      </c>
      <c r="L132" s="498">
        <f>Fev!$R$209</f>
        <v>0</v>
      </c>
      <c r="M132" s="498">
        <f>Mar!$R$209</f>
        <v>0</v>
      </c>
      <c r="N132" s="498">
        <f>Abr!$R$209</f>
        <v>0</v>
      </c>
      <c r="O132" s="498">
        <f>Maio!$R$209</f>
        <v>0</v>
      </c>
      <c r="P132" s="498">
        <f>Jun!$R$209</f>
        <v>0</v>
      </c>
      <c r="Q132" s="498">
        <f>Jul!$R$209</f>
        <v>0</v>
      </c>
      <c r="R132" s="498">
        <f>Ago!$R$209</f>
        <v>0</v>
      </c>
      <c r="S132" s="498">
        <f>Set!$R$209</f>
        <v>0</v>
      </c>
      <c r="T132" s="498">
        <f>Out!$R$209</f>
        <v>0</v>
      </c>
      <c r="U132" s="498">
        <f>Nov!$R$209</f>
        <v>0</v>
      </c>
      <c r="V132" s="498">
        <f>Dez!$R$209</f>
        <v>0</v>
      </c>
    </row>
    <row r="133" spans="2:22" outlineLevel="1" x14ac:dyDescent="0.3">
      <c r="B133" s="513"/>
      <c r="C133" s="791">
        <f>'PLANO DE CONTAS-D'!D124</f>
        <v>0</v>
      </c>
      <c r="D133" s="513"/>
      <c r="E133" s="513"/>
      <c r="F133" s="515"/>
      <c r="G133" s="513"/>
      <c r="H133" s="513"/>
      <c r="I133" s="498">
        <f t="shared" si="28"/>
        <v>0</v>
      </c>
      <c r="K133" s="498">
        <f>Jan!$R$640</f>
        <v>0</v>
      </c>
      <c r="L133" s="498">
        <f>Fev!$R$640</f>
        <v>0</v>
      </c>
      <c r="M133" s="498">
        <f>Mar!$R$640</f>
        <v>0</v>
      </c>
      <c r="N133" s="498">
        <f>Abr!$R$640</f>
        <v>0</v>
      </c>
      <c r="O133" s="498">
        <f>Maio!$R$640</f>
        <v>0</v>
      </c>
      <c r="P133" s="498">
        <f>Jun!$R$640</f>
        <v>0</v>
      </c>
      <c r="Q133" s="498">
        <f>Jul!$R$640</f>
        <v>0</v>
      </c>
      <c r="R133" s="498">
        <f>Ago!$R$640</f>
        <v>0</v>
      </c>
      <c r="S133" s="498">
        <f>Set!$R$640</f>
        <v>0</v>
      </c>
      <c r="T133" s="498">
        <f>Out!$R$640</f>
        <v>0</v>
      </c>
      <c r="U133" s="498">
        <f>Nov!$R$640</f>
        <v>0</v>
      </c>
      <c r="V133" s="498">
        <f>Dez!$R$640</f>
        <v>0</v>
      </c>
    </row>
    <row r="134" spans="2:22" outlineLevel="1" x14ac:dyDescent="0.3">
      <c r="B134" s="513"/>
      <c r="C134" s="514">
        <f>'PLANO DE CONTAS-D'!D125</f>
        <v>0</v>
      </c>
      <c r="D134" s="513"/>
      <c r="E134" s="513"/>
      <c r="F134" s="515"/>
      <c r="G134" s="513"/>
      <c r="H134" s="513"/>
      <c r="I134" s="498">
        <f t="shared" si="28"/>
        <v>0</v>
      </c>
      <c r="K134" s="498">
        <f>Jan!$R$213</f>
        <v>0</v>
      </c>
      <c r="L134" s="498">
        <f>Fev!$R$213</f>
        <v>0</v>
      </c>
      <c r="M134" s="498">
        <f>Mar!$R$213</f>
        <v>0</v>
      </c>
      <c r="N134" s="498">
        <f>Abr!$R$213</f>
        <v>0</v>
      </c>
      <c r="O134" s="498">
        <f>Maio!$R$213</f>
        <v>0</v>
      </c>
      <c r="P134" s="498">
        <f>Jun!$R$213</f>
        <v>0</v>
      </c>
      <c r="Q134" s="498">
        <f>Jul!$R$213</f>
        <v>0</v>
      </c>
      <c r="R134" s="498">
        <f>Ago!$R$213</f>
        <v>0</v>
      </c>
      <c r="S134" s="498">
        <f>Set!$R$213</f>
        <v>0</v>
      </c>
      <c r="T134" s="498">
        <f>Out!$R$213</f>
        <v>0</v>
      </c>
      <c r="U134" s="498">
        <f>Nov!$R$213</f>
        <v>0</v>
      </c>
      <c r="V134" s="498">
        <f>Dez!$R$213</f>
        <v>0</v>
      </c>
    </row>
    <row r="135" spans="2:22" outlineLevel="1" x14ac:dyDescent="0.3">
      <c r="B135" s="513"/>
      <c r="C135" s="514">
        <f>'PLANO DE CONTAS-D'!D126</f>
        <v>0</v>
      </c>
      <c r="D135" s="513"/>
      <c r="E135" s="513"/>
      <c r="F135" s="515"/>
      <c r="G135" s="513"/>
      <c r="H135" s="513"/>
      <c r="I135" s="498">
        <f t="shared" si="28"/>
        <v>0</v>
      </c>
      <c r="K135" s="498">
        <f>Jan!$R$215</f>
        <v>0</v>
      </c>
      <c r="L135" s="498">
        <f>Fev!$R$215</f>
        <v>0</v>
      </c>
      <c r="M135" s="498">
        <f>Mar!$R$215</f>
        <v>0</v>
      </c>
      <c r="N135" s="498">
        <f>Abr!$R$215</f>
        <v>0</v>
      </c>
      <c r="O135" s="498">
        <f>Maio!$R$215</f>
        <v>0</v>
      </c>
      <c r="P135" s="498">
        <f>Jun!$R$215</f>
        <v>0</v>
      </c>
      <c r="Q135" s="498">
        <f>Jul!$R$215</f>
        <v>0</v>
      </c>
      <c r="R135" s="498">
        <f>Ago!$R$215</f>
        <v>0</v>
      </c>
      <c r="S135" s="498">
        <f>Set!$R$215</f>
        <v>0</v>
      </c>
      <c r="T135" s="498">
        <f>Out!$R$215</f>
        <v>0</v>
      </c>
      <c r="U135" s="498">
        <f>Nov!$R$215</f>
        <v>0</v>
      </c>
      <c r="V135" s="498">
        <f>Dez!$R$215</f>
        <v>0</v>
      </c>
    </row>
    <row r="136" spans="2:22" outlineLevel="1" x14ac:dyDescent="0.3">
      <c r="B136" s="513"/>
      <c r="C136" s="514">
        <f>'PLANO DE CONTAS-D'!D127</f>
        <v>0</v>
      </c>
      <c r="D136" s="513"/>
      <c r="E136" s="513"/>
      <c r="F136" s="515"/>
      <c r="G136" s="513"/>
      <c r="H136" s="513"/>
      <c r="I136" s="498">
        <f t="shared" si="28"/>
        <v>0</v>
      </c>
      <c r="K136" s="498">
        <f>Jan!$R$217</f>
        <v>0</v>
      </c>
      <c r="L136" s="498">
        <f>Fev!$R$217</f>
        <v>0</v>
      </c>
      <c r="M136" s="498">
        <f>Mar!$R$217</f>
        <v>0</v>
      </c>
      <c r="N136" s="498">
        <f>Abr!$R$217</f>
        <v>0</v>
      </c>
      <c r="O136" s="498">
        <f>Maio!$R$217</f>
        <v>0</v>
      </c>
      <c r="P136" s="498">
        <f>Jun!$R$217</f>
        <v>0</v>
      </c>
      <c r="Q136" s="498">
        <f>Jul!$R$217</f>
        <v>0</v>
      </c>
      <c r="R136" s="498">
        <f>Ago!$R$217</f>
        <v>0</v>
      </c>
      <c r="S136" s="498">
        <f>Set!$R$217</f>
        <v>0</v>
      </c>
      <c r="T136" s="498">
        <f>Out!$R$217</f>
        <v>0</v>
      </c>
      <c r="U136" s="498">
        <f>Nov!$R$217</f>
        <v>0</v>
      </c>
      <c r="V136" s="498">
        <f>Dez!$R$217</f>
        <v>0</v>
      </c>
    </row>
    <row r="137" spans="2:22" outlineLevel="1" x14ac:dyDescent="0.3">
      <c r="B137" s="513"/>
      <c r="C137" s="514">
        <f>'PLANO DE CONTAS-D'!D128</f>
        <v>0</v>
      </c>
      <c r="D137" s="513"/>
      <c r="E137" s="513"/>
      <c r="F137" s="515"/>
      <c r="G137" s="513"/>
      <c r="H137" s="513"/>
      <c r="I137" s="498">
        <f t="shared" si="28"/>
        <v>0</v>
      </c>
      <c r="K137" s="498">
        <f>Jan!$R$219</f>
        <v>0</v>
      </c>
      <c r="L137" s="498">
        <f>Fev!$R$219</f>
        <v>0</v>
      </c>
      <c r="M137" s="498">
        <f>Mar!$R$219</f>
        <v>0</v>
      </c>
      <c r="N137" s="498">
        <f>Abr!$R$219</f>
        <v>0</v>
      </c>
      <c r="O137" s="498">
        <f>Maio!$R$219</f>
        <v>0</v>
      </c>
      <c r="P137" s="498">
        <f>Jun!$R$219</f>
        <v>0</v>
      </c>
      <c r="Q137" s="498">
        <f>Jul!$R$219</f>
        <v>0</v>
      </c>
      <c r="R137" s="498">
        <f>Ago!$R$219</f>
        <v>0</v>
      </c>
      <c r="S137" s="498">
        <f>Set!$R$219</f>
        <v>0</v>
      </c>
      <c r="T137" s="498">
        <f>Out!$R$219</f>
        <v>0</v>
      </c>
      <c r="U137" s="498">
        <f>Nov!$R$219</f>
        <v>0</v>
      </c>
      <c r="V137" s="498">
        <f>Dez!$R$219</f>
        <v>0</v>
      </c>
    </row>
    <row r="138" spans="2:22" x14ac:dyDescent="0.3">
      <c r="B138" s="554"/>
      <c r="C138" s="555" t="s">
        <v>782</v>
      </c>
      <c r="D138" s="554"/>
      <c r="E138" s="554"/>
      <c r="F138" s="556"/>
      <c r="G138" s="554"/>
      <c r="H138" s="554"/>
      <c r="I138" s="551">
        <f>SUM(I139:I141)</f>
        <v>0</v>
      </c>
      <c r="K138" s="497">
        <f>SUM(K139:K141)</f>
        <v>0</v>
      </c>
      <c r="L138" s="497">
        <f t="shared" ref="L138:V138" si="29">SUM(L139:L141)</f>
        <v>0</v>
      </c>
      <c r="M138" s="497">
        <f t="shared" si="29"/>
        <v>0</v>
      </c>
      <c r="N138" s="497">
        <f t="shared" si="29"/>
        <v>0</v>
      </c>
      <c r="O138" s="497">
        <f t="shared" si="29"/>
        <v>0</v>
      </c>
      <c r="P138" s="497">
        <f t="shared" si="29"/>
        <v>0</v>
      </c>
      <c r="Q138" s="497">
        <f t="shared" si="29"/>
        <v>0</v>
      </c>
      <c r="R138" s="497">
        <f t="shared" si="29"/>
        <v>0</v>
      </c>
      <c r="S138" s="497">
        <f t="shared" si="29"/>
        <v>0</v>
      </c>
      <c r="T138" s="497">
        <f t="shared" si="29"/>
        <v>0</v>
      </c>
      <c r="U138" s="497">
        <f t="shared" si="29"/>
        <v>0</v>
      </c>
      <c r="V138" s="497">
        <f t="shared" si="29"/>
        <v>0</v>
      </c>
    </row>
    <row r="139" spans="2:22" outlineLevel="1" x14ac:dyDescent="0.3">
      <c r="B139" s="513"/>
      <c r="C139" s="514" t="str">
        <f>'PLANO DE CONTAS-D'!D27</f>
        <v>ITD (Sobre Doações PF)</v>
      </c>
      <c r="D139" s="513"/>
      <c r="E139" s="513"/>
      <c r="F139" s="515"/>
      <c r="G139" s="513"/>
      <c r="H139" s="513"/>
      <c r="I139" s="498">
        <f>SUM(K139:V139)</f>
        <v>0</v>
      </c>
      <c r="K139" s="498">
        <f>Jan!$R$22</f>
        <v>0</v>
      </c>
      <c r="L139" s="498">
        <f>Fev!$R$22</f>
        <v>0</v>
      </c>
      <c r="M139" s="498">
        <f>Mar!$R$22</f>
        <v>0</v>
      </c>
      <c r="N139" s="498">
        <f>Abr!$R$22</f>
        <v>0</v>
      </c>
      <c r="O139" s="498">
        <f>Maio!$R$22</f>
        <v>0</v>
      </c>
      <c r="P139" s="498">
        <f>Jun!$R$22</f>
        <v>0</v>
      </c>
      <c r="Q139" s="498">
        <f>Jul!$R$22</f>
        <v>0</v>
      </c>
      <c r="R139" s="498">
        <f>Ago!$R$22</f>
        <v>0</v>
      </c>
      <c r="S139" s="498">
        <f>Set!$R$22</f>
        <v>0</v>
      </c>
      <c r="T139" s="498">
        <f>Out!$R$22</f>
        <v>0</v>
      </c>
      <c r="U139" s="498">
        <f>Nov!$R$22</f>
        <v>0</v>
      </c>
      <c r="V139" s="498">
        <f>Dez!$R$22</f>
        <v>0</v>
      </c>
    </row>
    <row r="140" spans="2:22" outlineLevel="1" x14ac:dyDescent="0.3">
      <c r="B140" s="513"/>
      <c r="C140" s="514" t="s">
        <v>780</v>
      </c>
      <c r="D140" s="513"/>
      <c r="E140" s="513"/>
      <c r="F140" s="515"/>
      <c r="G140" s="513"/>
      <c r="H140" s="513"/>
      <c r="I140" s="498">
        <f>SUM(K140:V140)</f>
        <v>0</v>
      </c>
      <c r="K140" s="498">
        <f>Jan!$R$293+Jan!$R$334</f>
        <v>0</v>
      </c>
      <c r="L140" s="498">
        <f>Fev!$R$293+Fev!$R$334</f>
        <v>0</v>
      </c>
      <c r="M140" s="498">
        <f>Mar!$R$293+Mar!$R$334</f>
        <v>0</v>
      </c>
      <c r="N140" s="498">
        <f>Abr!$R$293+Abr!$R$334</f>
        <v>0</v>
      </c>
      <c r="O140" s="498">
        <f>Maio!$R$293+Maio!$R$334</f>
        <v>0</v>
      </c>
      <c r="P140" s="498">
        <f>Jun!$R$293+Jun!$R$334</f>
        <v>0</v>
      </c>
      <c r="Q140" s="498">
        <f>Jul!$R$293+Jul!$R$334</f>
        <v>0</v>
      </c>
      <c r="R140" s="498">
        <f>Ago!$R$293+Ago!$R$334</f>
        <v>0</v>
      </c>
      <c r="S140" s="498">
        <f>Set!$R$293+Set!$R$334</f>
        <v>0</v>
      </c>
      <c r="T140" s="498">
        <f>Out!$R$293+Out!$R$334</f>
        <v>0</v>
      </c>
      <c r="U140" s="498">
        <f>Nov!$R$293+Nov!$R$334</f>
        <v>0</v>
      </c>
      <c r="V140" s="498">
        <f>Dez!$R$293+Dez!$R$334</f>
        <v>0</v>
      </c>
    </row>
    <row r="141" spans="2:22" outlineLevel="1" x14ac:dyDescent="0.3">
      <c r="B141" s="513"/>
      <c r="C141" s="514" t="s">
        <v>783</v>
      </c>
      <c r="D141" s="513"/>
      <c r="E141" s="513"/>
      <c r="F141" s="515"/>
      <c r="G141" s="513"/>
      <c r="H141" s="513"/>
      <c r="I141" s="498">
        <f>SUM(K141:V141)</f>
        <v>0</v>
      </c>
      <c r="K141" s="498">
        <f>Jan!$R$695</f>
        <v>0</v>
      </c>
      <c r="L141" s="498">
        <f>Fev!$R$695</f>
        <v>0</v>
      </c>
      <c r="M141" s="498">
        <f>Mar!$R$695</f>
        <v>0</v>
      </c>
      <c r="N141" s="498">
        <f>Abr!$R$695</f>
        <v>0</v>
      </c>
      <c r="O141" s="498">
        <f>Maio!$R$695</f>
        <v>0</v>
      </c>
      <c r="P141" s="498">
        <f>Jun!$R$695</f>
        <v>0</v>
      </c>
      <c r="Q141" s="498">
        <f>Jul!$R$695</f>
        <v>0</v>
      </c>
      <c r="R141" s="498">
        <f>Ago!$R$695</f>
        <v>0</v>
      </c>
      <c r="S141" s="498">
        <f>Set!$R$695</f>
        <v>0</v>
      </c>
      <c r="T141" s="498">
        <f>Out!$R$695</f>
        <v>0</v>
      </c>
      <c r="U141" s="498">
        <f>Nov!$R$695</f>
        <v>0</v>
      </c>
      <c r="V141" s="498">
        <f>Dez!$R$695</f>
        <v>0</v>
      </c>
    </row>
    <row r="142" spans="2:22" x14ac:dyDescent="0.3">
      <c r="B142" s="554"/>
      <c r="C142" s="555" t="s">
        <v>747</v>
      </c>
      <c r="D142" s="554"/>
      <c r="E142" s="554"/>
      <c r="F142" s="556"/>
      <c r="G142" s="554"/>
      <c r="H142" s="554"/>
      <c r="I142" s="551">
        <f>SUM(I143:I145)</f>
        <v>0</v>
      </c>
      <c r="K142" s="497">
        <f t="shared" ref="K142:V142" si="30">SUM(K143:K145)</f>
        <v>0</v>
      </c>
      <c r="L142" s="497">
        <f t="shared" si="30"/>
        <v>0</v>
      </c>
      <c r="M142" s="497">
        <f t="shared" si="30"/>
        <v>0</v>
      </c>
      <c r="N142" s="497">
        <f t="shared" si="30"/>
        <v>0</v>
      </c>
      <c r="O142" s="497">
        <f t="shared" si="30"/>
        <v>0</v>
      </c>
      <c r="P142" s="497">
        <f t="shared" si="30"/>
        <v>0</v>
      </c>
      <c r="Q142" s="497">
        <f t="shared" si="30"/>
        <v>0</v>
      </c>
      <c r="R142" s="497">
        <f t="shared" si="30"/>
        <v>0</v>
      </c>
      <c r="S142" s="497">
        <f t="shared" si="30"/>
        <v>0</v>
      </c>
      <c r="T142" s="497">
        <f t="shared" si="30"/>
        <v>0</v>
      </c>
      <c r="U142" s="497">
        <f t="shared" si="30"/>
        <v>0</v>
      </c>
      <c r="V142" s="497">
        <f t="shared" si="30"/>
        <v>0</v>
      </c>
    </row>
    <row r="143" spans="2:22" outlineLevel="1" x14ac:dyDescent="0.3">
      <c r="B143" s="513"/>
      <c r="C143" s="514" t="s">
        <v>784</v>
      </c>
      <c r="D143" s="513"/>
      <c r="E143" s="513"/>
      <c r="F143" s="515"/>
      <c r="G143" s="513"/>
      <c r="H143" s="513"/>
      <c r="I143" s="498">
        <f>SUM(K143:V143)</f>
        <v>0</v>
      </c>
      <c r="K143" s="498">
        <f>Jan!$S$293+Jan!$S$334</f>
        <v>0</v>
      </c>
      <c r="L143" s="498">
        <f>Fev!$S$293+Fev!$S$334</f>
        <v>0</v>
      </c>
      <c r="M143" s="498">
        <f>Mar!$S$293+Mar!$S$334</f>
        <v>0</v>
      </c>
      <c r="N143" s="498">
        <f>Abr!$S$293+Abr!$S$334</f>
        <v>0</v>
      </c>
      <c r="O143" s="498">
        <f>Maio!$S$293+Maio!$S$334</f>
        <v>0</v>
      </c>
      <c r="P143" s="498">
        <f>Jun!$S$293+Jun!$S$334</f>
        <v>0</v>
      </c>
      <c r="Q143" s="498">
        <f>Jul!$S$293+Jul!$S$334</f>
        <v>0</v>
      </c>
      <c r="R143" s="498">
        <f>Ago!$S$293+Ago!$S$334</f>
        <v>0</v>
      </c>
      <c r="S143" s="498">
        <f>Set!$S$293+Set!$S$334</f>
        <v>0</v>
      </c>
      <c r="T143" s="498">
        <f>Out!$S$293+Out!$S$334</f>
        <v>0</v>
      </c>
      <c r="U143" s="498">
        <f>Nov!$S$293+Nov!$S$334</f>
        <v>0</v>
      </c>
      <c r="V143" s="498">
        <f>Dez!$S$293+Dez!$S$334</f>
        <v>0</v>
      </c>
    </row>
    <row r="144" spans="2:22" outlineLevel="1" x14ac:dyDescent="0.3">
      <c r="B144" s="513"/>
      <c r="C144" s="514" t="s">
        <v>783</v>
      </c>
      <c r="D144" s="513"/>
      <c r="E144" s="513"/>
      <c r="F144" s="515"/>
      <c r="G144" s="513"/>
      <c r="H144" s="513"/>
      <c r="I144" s="498">
        <f>SUM(K144:V144)</f>
        <v>0</v>
      </c>
      <c r="K144" s="498">
        <f>Jan!$S$640+Jan!$S$695</f>
        <v>0</v>
      </c>
      <c r="L144" s="498">
        <f>Fev!$S$640+Fev!$S$695</f>
        <v>0</v>
      </c>
      <c r="M144" s="498">
        <f>Mar!$S$640+Mar!$S$695</f>
        <v>0</v>
      </c>
      <c r="N144" s="498">
        <f>Abr!$S$640+Abr!$S$695</f>
        <v>0</v>
      </c>
      <c r="O144" s="498">
        <f>Maio!$S$640+Maio!$S$695</f>
        <v>0</v>
      </c>
      <c r="P144" s="498">
        <f>Jun!$S$640+Jun!$S$695</f>
        <v>0</v>
      </c>
      <c r="Q144" s="498">
        <f>Jul!$S$640+Jul!$S$695</f>
        <v>0</v>
      </c>
      <c r="R144" s="498">
        <f>Ago!$S$640+Ago!$S$695</f>
        <v>0</v>
      </c>
      <c r="S144" s="498">
        <f>Set!$S$640+Set!$S$695</f>
        <v>0</v>
      </c>
      <c r="T144" s="498">
        <f>Out!$S$640+Out!$S$695</f>
        <v>0</v>
      </c>
      <c r="U144" s="498">
        <f>Nov!$S$640+Nov!$S$695</f>
        <v>0</v>
      </c>
      <c r="V144" s="498">
        <f>Dez!$S$640+Dez!$S$695</f>
        <v>0</v>
      </c>
    </row>
    <row r="145" spans="2:24" outlineLevel="1" x14ac:dyDescent="0.3">
      <c r="B145" s="513"/>
      <c r="C145" s="514" t="s">
        <v>778</v>
      </c>
      <c r="D145" s="513"/>
      <c r="E145" s="513"/>
      <c r="F145" s="515"/>
      <c r="G145" s="513"/>
      <c r="H145" s="513"/>
      <c r="I145" s="498">
        <f>SUM(K145:V145)</f>
        <v>0</v>
      </c>
      <c r="K145" s="498">
        <f>Jan!$S$61+Jan!$S$92+Jan!$S$135+Jan!$S$410+Jan!$S$458+Jan!$S$503+Jan!$S$548</f>
        <v>0</v>
      </c>
      <c r="L145" s="498">
        <f>Fev!$S$61+Fev!$S$92+Fev!$S$135+Fev!$S$410+Fev!$S$458+Fev!$S$503+Fev!$S$548</f>
        <v>0</v>
      </c>
      <c r="M145" s="498">
        <f>Mar!$S$61+Mar!$S$92+Mar!$S$135+Mar!$S$410+Mar!$S$458+Mar!$S$503+Mar!$S$548</f>
        <v>0</v>
      </c>
      <c r="N145" s="498">
        <f>Abr!$S$61+Abr!$S$92+Abr!$S$135+Abr!$S$410+Abr!$S$458+Abr!$S$503+Abr!$S$548</f>
        <v>0</v>
      </c>
      <c r="O145" s="498">
        <f>Maio!$S$61+Maio!$S$92+Maio!$S$135+Maio!$S$410+Maio!$S$458+Maio!$S$503+Maio!$S$548</f>
        <v>0</v>
      </c>
      <c r="P145" s="498">
        <f>Jun!$S$61+Jun!$S$92+Jun!$S$135+Jun!$S$410+Jun!$S$458+Jun!$S$503+Jun!$S$548</f>
        <v>0</v>
      </c>
      <c r="Q145" s="498">
        <f>Jul!$S$61+Jul!$S$92+Jul!$S$135+Jul!$S$410+Jul!$S$458+Jul!$S$503+Jul!$S$548</f>
        <v>0</v>
      </c>
      <c r="R145" s="498">
        <f>Ago!$S$61+Ago!$S$92+Ago!$S$135+Ago!$S$410+Ago!$S$458+Ago!$S$503+Ago!$S$548</f>
        <v>0</v>
      </c>
      <c r="S145" s="498">
        <f>Set!$S$61+Set!$S$92+Set!$S$135+Set!$S$410+Set!$S$458+Set!$S$503+Set!$S$548</f>
        <v>0</v>
      </c>
      <c r="T145" s="498">
        <f>Out!$S$61+Out!$S$92+Out!$S$135+Out!$S$410+Out!$S$458+Out!$S$503+Out!$S$548</f>
        <v>0</v>
      </c>
      <c r="U145" s="498">
        <f>Nov!$S$61+Nov!$S$92+Nov!$S$135+Nov!$S$410+Nov!$S$458+Nov!$S$503+Nov!$S$548</f>
        <v>0</v>
      </c>
      <c r="V145" s="498">
        <f>Dez!$S$61+Dez!$S$92+Dez!$S$135+Dez!$S$410+Dez!$S$458+Dez!$S$503+Dez!$S$548</f>
        <v>0</v>
      </c>
    </row>
    <row r="146" spans="2:24" ht="15.6" x14ac:dyDescent="0.3">
      <c r="B146" s="1458" t="s">
        <v>152</v>
      </c>
      <c r="C146" s="1458"/>
      <c r="D146" s="1458"/>
      <c r="E146" s="1458"/>
      <c r="F146" s="1458"/>
      <c r="G146" s="1458"/>
      <c r="H146" s="1458"/>
      <c r="I146" s="1458"/>
    </row>
    <row r="147" spans="2:24" ht="5.25" customHeight="1" x14ac:dyDescent="0.3"/>
    <row r="148" spans="2:24" ht="15.6" x14ac:dyDescent="0.3">
      <c r="B148" s="416">
        <v>3</v>
      </c>
      <c r="C148" s="417" t="s">
        <v>748</v>
      </c>
      <c r="D148" s="416"/>
      <c r="E148" s="416"/>
      <c r="F148" s="418"/>
      <c r="G148" s="419"/>
      <c r="H148" s="419"/>
      <c r="I148" s="510">
        <f>I149+I171+I193+I211+I240+I259+I275</f>
        <v>0</v>
      </c>
      <c r="K148" s="540">
        <f>K149+K171+K193+K211+K240+K259+K275</f>
        <v>0</v>
      </c>
      <c r="L148" s="540">
        <f t="shared" ref="L148:V148" si="31">L149+L171+L193+L211+L240+L259+L275</f>
        <v>0</v>
      </c>
      <c r="M148" s="540">
        <f t="shared" si="31"/>
        <v>0</v>
      </c>
      <c r="N148" s="540">
        <f t="shared" si="31"/>
        <v>0</v>
      </c>
      <c r="O148" s="540">
        <f t="shared" si="31"/>
        <v>0</v>
      </c>
      <c r="P148" s="540">
        <f t="shared" si="31"/>
        <v>0</v>
      </c>
      <c r="Q148" s="540">
        <f t="shared" si="31"/>
        <v>0</v>
      </c>
      <c r="R148" s="540">
        <f t="shared" si="31"/>
        <v>0</v>
      </c>
      <c r="S148" s="540">
        <f t="shared" si="31"/>
        <v>0</v>
      </c>
      <c r="T148" s="540">
        <f t="shared" si="31"/>
        <v>0</v>
      </c>
      <c r="U148" s="540">
        <f t="shared" si="31"/>
        <v>0</v>
      </c>
      <c r="V148" s="540">
        <f t="shared" si="31"/>
        <v>0</v>
      </c>
      <c r="X148" s="560" t="e">
        <f>I148/$I$46</f>
        <v>#DIV/0!</v>
      </c>
    </row>
    <row r="149" spans="2:24" x14ac:dyDescent="0.3">
      <c r="B149" s="476"/>
      <c r="C149" s="499" t="str">
        <f>'PLANO DE CONTAS-D'!D24</f>
        <v>Impostos e Taxas</v>
      </c>
      <c r="D149" s="481"/>
      <c r="E149" s="481"/>
      <c r="F149" s="482"/>
      <c r="G149" s="483"/>
      <c r="H149" s="483"/>
      <c r="I149" s="497">
        <f>SUM(I150:I169)</f>
        <v>0</v>
      </c>
      <c r="K149" s="497">
        <f>SUM(K150:K170)</f>
        <v>0</v>
      </c>
      <c r="L149" s="497">
        <f>SUM(L150:L170)</f>
        <v>0</v>
      </c>
      <c r="M149" s="497">
        <f t="shared" ref="M149:V149" si="32">SUM(M150:M170)</f>
        <v>0</v>
      </c>
      <c r="N149" s="497">
        <f t="shared" si="32"/>
        <v>0</v>
      </c>
      <c r="O149" s="497">
        <f t="shared" si="32"/>
        <v>0</v>
      </c>
      <c r="P149" s="497">
        <f t="shared" si="32"/>
        <v>0</v>
      </c>
      <c r="Q149" s="497">
        <f t="shared" si="32"/>
        <v>0</v>
      </c>
      <c r="R149" s="497">
        <f t="shared" si="32"/>
        <v>0</v>
      </c>
      <c r="S149" s="497">
        <f t="shared" si="32"/>
        <v>0</v>
      </c>
      <c r="T149" s="497">
        <f t="shared" si="32"/>
        <v>0</v>
      </c>
      <c r="U149" s="497">
        <f t="shared" si="32"/>
        <v>0</v>
      </c>
      <c r="V149" s="497">
        <f t="shared" si="32"/>
        <v>0</v>
      </c>
    </row>
    <row r="150" spans="2:24" outlineLevel="1" x14ac:dyDescent="0.3">
      <c r="C150" s="862" t="str">
        <f>Jan!D20</f>
        <v>IOF (Sobre operações de crédito)</v>
      </c>
      <c r="I150" s="498">
        <f t="shared" ref="I150:I169" si="33">SUM(K150:V150)</f>
        <v>0</v>
      </c>
      <c r="K150" s="500">
        <f>Jan!$J$20</f>
        <v>0</v>
      </c>
      <c r="L150" s="500">
        <f>Fev!$J$20</f>
        <v>0</v>
      </c>
      <c r="M150" s="500">
        <f>Mar!$J$20</f>
        <v>0</v>
      </c>
      <c r="N150" s="500">
        <f>Abr!$J$20</f>
        <v>0</v>
      </c>
      <c r="O150" s="500">
        <f>Maio!$J$20</f>
        <v>0</v>
      </c>
      <c r="P150" s="500">
        <f>Jun!$J$20</f>
        <v>0</v>
      </c>
      <c r="Q150" s="500">
        <f>Jul!$J$20</f>
        <v>0</v>
      </c>
      <c r="R150" s="500">
        <f>Ago!$J$20</f>
        <v>0</v>
      </c>
      <c r="S150" s="500">
        <f>Set!$J$20</f>
        <v>0</v>
      </c>
      <c r="T150" s="500">
        <f>Out!$J$20</f>
        <v>0</v>
      </c>
      <c r="U150" s="500">
        <f>Nov!$J$20</f>
        <v>0</v>
      </c>
      <c r="V150" s="500">
        <f>Dez!$J$20</f>
        <v>0</v>
      </c>
    </row>
    <row r="151" spans="2:24" outlineLevel="1" x14ac:dyDescent="0.3">
      <c r="C151" s="862" t="str">
        <f>Jan!D22</f>
        <v>ITD (Sobre Doações PF)</v>
      </c>
      <c r="I151" s="498">
        <f t="shared" si="33"/>
        <v>0</v>
      </c>
      <c r="K151" s="500">
        <f>Jan!$J$22</f>
        <v>0</v>
      </c>
      <c r="L151" s="500">
        <f>Fev!$J$22</f>
        <v>0</v>
      </c>
      <c r="M151" s="500">
        <f>Mar!$J$22</f>
        <v>0</v>
      </c>
      <c r="N151" s="500">
        <f>Abr!$J$22</f>
        <v>0</v>
      </c>
      <c r="O151" s="500">
        <f>Maio!$J$22</f>
        <v>0</v>
      </c>
      <c r="P151" s="500">
        <f>Jun!$J$22</f>
        <v>0</v>
      </c>
      <c r="Q151" s="500">
        <f>Jul!$J$22</f>
        <v>0</v>
      </c>
      <c r="R151" s="500">
        <f>Ago!$J$22</f>
        <v>0</v>
      </c>
      <c r="S151" s="500">
        <f>Set!$J$22</f>
        <v>0</v>
      </c>
      <c r="T151" s="500">
        <f>Out!$J$22</f>
        <v>0</v>
      </c>
      <c r="U151" s="500">
        <f>Nov!$J$22</f>
        <v>0</v>
      </c>
      <c r="V151" s="500">
        <f>Dez!$J$22</f>
        <v>0</v>
      </c>
    </row>
    <row r="152" spans="2:24" outlineLevel="1" x14ac:dyDescent="0.3">
      <c r="C152" s="493" t="str">
        <f>Jan!D24</f>
        <v>Cofins</v>
      </c>
      <c r="I152" s="498">
        <f t="shared" si="33"/>
        <v>0</v>
      </c>
      <c r="K152" s="498">
        <f>Jan!$J$24</f>
        <v>0</v>
      </c>
      <c r="L152" s="498">
        <f>Fev!$J$24</f>
        <v>0</v>
      </c>
      <c r="M152" s="498">
        <f>Mar!$J$24</f>
        <v>0</v>
      </c>
      <c r="N152" s="498">
        <f>Abr!$J$24</f>
        <v>0</v>
      </c>
      <c r="O152" s="498">
        <f>Maio!$J$24</f>
        <v>0</v>
      </c>
      <c r="P152" s="498">
        <f>Jun!$J$24</f>
        <v>0</v>
      </c>
      <c r="Q152" s="498">
        <f>Jul!$J$24</f>
        <v>0</v>
      </c>
      <c r="R152" s="498">
        <f>Ago!$J$24</f>
        <v>0</v>
      </c>
      <c r="S152" s="498">
        <f>Set!$J$24</f>
        <v>0</v>
      </c>
      <c r="T152" s="498">
        <f>Out!$J$24</f>
        <v>0</v>
      </c>
      <c r="U152" s="498">
        <f>Nov!$J$24</f>
        <v>0</v>
      </c>
      <c r="V152" s="498">
        <f>Dez!$J$24</f>
        <v>0</v>
      </c>
    </row>
    <row r="153" spans="2:24" outlineLevel="1" x14ac:dyDescent="0.3">
      <c r="C153" s="493" t="str">
        <f>'PLANO DE CONTAS-D'!D29</f>
        <v>IPTU</v>
      </c>
      <c r="I153" s="498">
        <f t="shared" si="33"/>
        <v>0</v>
      </c>
      <c r="K153" s="498">
        <f>Jan!$J$26</f>
        <v>0</v>
      </c>
      <c r="L153" s="498">
        <f>Fev!$J$26</f>
        <v>0</v>
      </c>
      <c r="M153" s="498">
        <f>Mar!$J$26</f>
        <v>0</v>
      </c>
      <c r="N153" s="498">
        <f>Abr!$J$26</f>
        <v>0</v>
      </c>
      <c r="O153" s="498">
        <f>Maio!$J$26</f>
        <v>0</v>
      </c>
      <c r="P153" s="498">
        <f>Jun!$J$26</f>
        <v>0</v>
      </c>
      <c r="Q153" s="498">
        <f>Jul!$J$26</f>
        <v>0</v>
      </c>
      <c r="R153" s="498">
        <f>Ago!$J$26</f>
        <v>0</v>
      </c>
      <c r="S153" s="498">
        <f>Set!$J$26</f>
        <v>0</v>
      </c>
      <c r="T153" s="498">
        <f>Out!$J$26</f>
        <v>0</v>
      </c>
      <c r="U153" s="498">
        <f>Nov!$J$26</f>
        <v>0</v>
      </c>
      <c r="V153" s="498">
        <f>Dez!$J$26</f>
        <v>0</v>
      </c>
    </row>
    <row r="154" spans="2:24" outlineLevel="1" x14ac:dyDescent="0.3">
      <c r="C154" s="493" t="str">
        <f>'PLANO DE CONTAS-D'!D30</f>
        <v>TLF (Alvará)</v>
      </c>
      <c r="I154" s="498">
        <f t="shared" si="33"/>
        <v>0</v>
      </c>
      <c r="K154" s="498">
        <f>Jan!$J$28</f>
        <v>0</v>
      </c>
      <c r="L154" s="498">
        <f>Fev!$J$28</f>
        <v>0</v>
      </c>
      <c r="M154" s="498">
        <f>Mar!$J$28</f>
        <v>0</v>
      </c>
      <c r="N154" s="498">
        <f>Abr!$J$28</f>
        <v>0</v>
      </c>
      <c r="O154" s="498">
        <f>Maio!$J$28</f>
        <v>0</v>
      </c>
      <c r="P154" s="498">
        <f>Jun!$J$28</f>
        <v>0</v>
      </c>
      <c r="Q154" s="498">
        <f>Jul!$J$28</f>
        <v>0</v>
      </c>
      <c r="R154" s="498">
        <f>Ago!$J$28</f>
        <v>0</v>
      </c>
      <c r="S154" s="498">
        <f>Set!$J$28</f>
        <v>0</v>
      </c>
      <c r="T154" s="498">
        <f>Out!$J$28</f>
        <v>0</v>
      </c>
      <c r="U154" s="498">
        <f>Nov!$J$28</f>
        <v>0</v>
      </c>
      <c r="V154" s="498">
        <f>Dez!$J$28</f>
        <v>0</v>
      </c>
    </row>
    <row r="155" spans="2:24" outlineLevel="1" x14ac:dyDescent="0.3">
      <c r="C155" s="493" t="str">
        <f>'PLANO DE CONTAS-D'!D31</f>
        <v>Taxa de coleta de lixo</v>
      </c>
      <c r="I155" s="498">
        <f t="shared" si="33"/>
        <v>0</v>
      </c>
      <c r="K155" s="498">
        <f>Jan!$J$30</f>
        <v>0</v>
      </c>
      <c r="L155" s="498">
        <f>Fev!$J$30</f>
        <v>0</v>
      </c>
      <c r="M155" s="498">
        <f>Mar!$J$30</f>
        <v>0</v>
      </c>
      <c r="N155" s="498">
        <f>Abr!$J$30</f>
        <v>0</v>
      </c>
      <c r="O155" s="498">
        <f>Maio!$J$30</f>
        <v>0</v>
      </c>
      <c r="P155" s="498">
        <f>Jun!$J$30</f>
        <v>0</v>
      </c>
      <c r="Q155" s="498">
        <f>Jul!$J$30</f>
        <v>0</v>
      </c>
      <c r="R155" s="498">
        <f>Ago!$J$30</f>
        <v>0</v>
      </c>
      <c r="S155" s="498">
        <f>Set!$J$30</f>
        <v>0</v>
      </c>
      <c r="T155" s="498">
        <f>Out!$J$30</f>
        <v>0</v>
      </c>
      <c r="U155" s="498">
        <f>Nov!$J$30</f>
        <v>0</v>
      </c>
      <c r="V155" s="498">
        <f>Dez!$J$30</f>
        <v>0</v>
      </c>
    </row>
    <row r="156" spans="2:24" outlineLevel="1" x14ac:dyDescent="0.3">
      <c r="C156" s="493" t="str">
        <f>'PLANO DE CONTAS-D'!D32</f>
        <v>Taxa de Iluminação</v>
      </c>
      <c r="I156" s="498">
        <f t="shared" si="33"/>
        <v>0</v>
      </c>
      <c r="K156" s="498">
        <f>Jan!$J$32</f>
        <v>0</v>
      </c>
      <c r="L156" s="498">
        <f>Fev!$J$32</f>
        <v>0</v>
      </c>
      <c r="M156" s="498">
        <f>Mar!$J$32</f>
        <v>0</v>
      </c>
      <c r="N156" s="498">
        <f>Abr!$J$32</f>
        <v>0</v>
      </c>
      <c r="O156" s="498">
        <f>Maio!$J$32</f>
        <v>0</v>
      </c>
      <c r="P156" s="498">
        <f>Jun!$J$32</f>
        <v>0</v>
      </c>
      <c r="Q156" s="498">
        <f>Jul!$J$32</f>
        <v>0</v>
      </c>
      <c r="R156" s="498">
        <f>Ago!$J$32</f>
        <v>0</v>
      </c>
      <c r="S156" s="498">
        <f>Set!$J$32</f>
        <v>0</v>
      </c>
      <c r="T156" s="498">
        <f>Out!$J$32</f>
        <v>0</v>
      </c>
      <c r="U156" s="498">
        <f>Nov!$J$32</f>
        <v>0</v>
      </c>
      <c r="V156" s="498">
        <f>Dez!$J$32</f>
        <v>0</v>
      </c>
    </row>
    <row r="157" spans="2:24" outlineLevel="1" x14ac:dyDescent="0.3">
      <c r="C157" s="493" t="str">
        <f>'PLANO DE CONTAS-D'!D33</f>
        <v>Taxas cartorais</v>
      </c>
      <c r="I157" s="498">
        <f t="shared" si="33"/>
        <v>0</v>
      </c>
      <c r="K157" s="498">
        <f>Jan!$J$34</f>
        <v>0</v>
      </c>
      <c r="L157" s="498">
        <f>Fev!$J$34</f>
        <v>0</v>
      </c>
      <c r="M157" s="498">
        <f>Mar!$J$34</f>
        <v>0</v>
      </c>
      <c r="N157" s="498">
        <f>Abr!$J$34</f>
        <v>0</v>
      </c>
      <c r="O157" s="498">
        <f>Maio!$J$34</f>
        <v>0</v>
      </c>
      <c r="P157" s="498">
        <f>Jun!$J$34</f>
        <v>0</v>
      </c>
      <c r="Q157" s="498">
        <f>Jul!$J$34</f>
        <v>0</v>
      </c>
      <c r="R157" s="498">
        <f>Ago!$J$34</f>
        <v>0</v>
      </c>
      <c r="S157" s="498">
        <f>Set!$J$34</f>
        <v>0</v>
      </c>
      <c r="T157" s="498">
        <f>Out!$J$34</f>
        <v>0</v>
      </c>
      <c r="U157" s="498">
        <f>Nov!$J$34</f>
        <v>0</v>
      </c>
      <c r="V157" s="498">
        <f>Dez!$J$34</f>
        <v>0</v>
      </c>
    </row>
    <row r="158" spans="2:24" outlineLevel="1" x14ac:dyDescent="0.3">
      <c r="C158" s="493" t="str">
        <f>'PLANO DE CONTAS-D'!D34</f>
        <v>Taxas bancárias</v>
      </c>
      <c r="I158" s="498">
        <f t="shared" si="33"/>
        <v>0</v>
      </c>
      <c r="K158" s="498">
        <f>Jan!$J$36</f>
        <v>0</v>
      </c>
      <c r="L158" s="498">
        <f>Fev!$J$36</f>
        <v>0</v>
      </c>
      <c r="M158" s="498">
        <f>Mar!$J$36</f>
        <v>0</v>
      </c>
      <c r="N158" s="498">
        <f>Abr!$J$36</f>
        <v>0</v>
      </c>
      <c r="O158" s="498">
        <f>Maio!$J$36</f>
        <v>0</v>
      </c>
      <c r="P158" s="498">
        <f>Jun!$J$36</f>
        <v>0</v>
      </c>
      <c r="Q158" s="498">
        <f>Jul!$J$36</f>
        <v>0</v>
      </c>
      <c r="R158" s="498">
        <f>Ago!$J$36</f>
        <v>0</v>
      </c>
      <c r="S158" s="498">
        <f>Set!$J$36</f>
        <v>0</v>
      </c>
      <c r="T158" s="498">
        <f>Out!$J$36</f>
        <v>0</v>
      </c>
      <c r="U158" s="498">
        <f>Nov!$J$36</f>
        <v>0</v>
      </c>
      <c r="V158" s="498">
        <f>Dez!$J$36</f>
        <v>0</v>
      </c>
    </row>
    <row r="159" spans="2:24" outlineLevel="1" x14ac:dyDescent="0.3">
      <c r="C159" s="493" t="str">
        <f>'PLANO DE CONTAS-D'!D35</f>
        <v>INSS (Notas avulsas)</v>
      </c>
      <c r="I159" s="498">
        <f t="shared" si="33"/>
        <v>0</v>
      </c>
      <c r="K159" s="498">
        <f>Jan!$J$38</f>
        <v>0</v>
      </c>
      <c r="L159" s="498">
        <f>Fev!$J$38</f>
        <v>0</v>
      </c>
      <c r="M159" s="498">
        <f>Mar!$J$38</f>
        <v>0</v>
      </c>
      <c r="N159" s="498">
        <f>Abr!$J$38</f>
        <v>0</v>
      </c>
      <c r="O159" s="498">
        <f>Maio!$J$38</f>
        <v>0</v>
      </c>
      <c r="P159" s="498">
        <f>Jun!$J$38</f>
        <v>0</v>
      </c>
      <c r="Q159" s="498">
        <f>Jul!$J$38</f>
        <v>0</v>
      </c>
      <c r="R159" s="498">
        <f>Ago!$J$38</f>
        <v>0</v>
      </c>
      <c r="S159" s="498">
        <f>Set!$J$38</f>
        <v>0</v>
      </c>
      <c r="T159" s="498">
        <f>Out!$J$38</f>
        <v>0</v>
      </c>
      <c r="U159" s="498">
        <f>Nov!$J$38</f>
        <v>0</v>
      </c>
      <c r="V159" s="498">
        <f>Dez!$J$38</f>
        <v>0</v>
      </c>
    </row>
    <row r="160" spans="2:24" outlineLevel="1" x14ac:dyDescent="0.3">
      <c r="C160" s="493" t="str">
        <f>'PLANO DE CONTAS-D'!D36</f>
        <v>Juros, mora, multas por atraso</v>
      </c>
      <c r="I160" s="498">
        <f t="shared" si="33"/>
        <v>0</v>
      </c>
      <c r="K160" s="498">
        <f>Jan!$J$40</f>
        <v>0</v>
      </c>
      <c r="L160" s="498">
        <f>Fev!$J$40</f>
        <v>0</v>
      </c>
      <c r="M160" s="498">
        <f>Mar!$J$40</f>
        <v>0</v>
      </c>
      <c r="N160" s="498">
        <f>Abr!$J$40</f>
        <v>0</v>
      </c>
      <c r="O160" s="498">
        <f>Maio!$J$40</f>
        <v>0</v>
      </c>
      <c r="P160" s="498">
        <f>Jun!$J$40</f>
        <v>0</v>
      </c>
      <c r="Q160" s="498">
        <f>Jul!$J$40</f>
        <v>0</v>
      </c>
      <c r="R160" s="498">
        <f>Ago!$J$40</f>
        <v>0</v>
      </c>
      <c r="S160" s="498">
        <f>Set!$J$40</f>
        <v>0</v>
      </c>
      <c r="T160" s="498">
        <f>Out!$J$40</f>
        <v>0</v>
      </c>
      <c r="U160" s="498">
        <f>Nov!$J$40</f>
        <v>0</v>
      </c>
      <c r="V160" s="498">
        <f>Dez!$J$40</f>
        <v>0</v>
      </c>
    </row>
    <row r="161" spans="2:22" outlineLevel="1" x14ac:dyDescent="0.3">
      <c r="C161" s="493" t="str">
        <f>'PLANO DE CONTAS-D'!D37</f>
        <v>Taxa corpo de bombeiros</v>
      </c>
      <c r="I161" s="498">
        <f t="shared" si="33"/>
        <v>0</v>
      </c>
      <c r="K161" s="498">
        <f>Jan!$J$42</f>
        <v>0</v>
      </c>
      <c r="L161" s="498">
        <f>Fev!$J$42</f>
        <v>0</v>
      </c>
      <c r="M161" s="498">
        <f>Mar!$J$42</f>
        <v>0</v>
      </c>
      <c r="N161" s="498">
        <f>Abr!$J$42</f>
        <v>0</v>
      </c>
      <c r="O161" s="498">
        <f>Maio!$J$42</f>
        <v>0</v>
      </c>
      <c r="P161" s="498">
        <f>Jun!$J$42</f>
        <v>0</v>
      </c>
      <c r="Q161" s="498">
        <f>Jul!$J$42</f>
        <v>0</v>
      </c>
      <c r="R161" s="498">
        <f>Ago!$J$42</f>
        <v>0</v>
      </c>
      <c r="S161" s="498">
        <f>Set!$J$42</f>
        <v>0</v>
      </c>
      <c r="T161" s="498">
        <f>Out!$J$42</f>
        <v>0</v>
      </c>
      <c r="U161" s="498">
        <f>Nov!$J$42</f>
        <v>0</v>
      </c>
      <c r="V161" s="498">
        <f>Dez!$J$42</f>
        <v>0</v>
      </c>
    </row>
    <row r="162" spans="2:22" outlineLevel="1" x14ac:dyDescent="0.3">
      <c r="C162" s="493" t="str">
        <f>'PLANO DE CONTAS-D'!D38</f>
        <v>Taxa de fiscalização</v>
      </c>
      <c r="I162" s="498">
        <f t="shared" si="33"/>
        <v>0</v>
      </c>
      <c r="K162" s="498">
        <f>Jan!$J$44</f>
        <v>0</v>
      </c>
      <c r="L162" s="498">
        <f>Fev!$J$44</f>
        <v>0</v>
      </c>
      <c r="M162" s="498">
        <f>Mar!$J$44</f>
        <v>0</v>
      </c>
      <c r="N162" s="498">
        <f>Abr!$J$44</f>
        <v>0</v>
      </c>
      <c r="O162" s="498">
        <f>Maio!$J$44</f>
        <v>0</v>
      </c>
      <c r="P162" s="498">
        <f>Jun!$J$44</f>
        <v>0</v>
      </c>
      <c r="Q162" s="498">
        <f>Jul!$J$44</f>
        <v>0</v>
      </c>
      <c r="R162" s="498">
        <f>Ago!$J$44</f>
        <v>0</v>
      </c>
      <c r="S162" s="498">
        <f>Set!$J$44</f>
        <v>0</v>
      </c>
      <c r="T162" s="498">
        <f>Out!$J$44</f>
        <v>0</v>
      </c>
      <c r="U162" s="498">
        <f>Nov!$J$44</f>
        <v>0</v>
      </c>
      <c r="V162" s="498">
        <f>Dez!$J$44</f>
        <v>0</v>
      </c>
    </row>
    <row r="163" spans="2:22" outlineLevel="1" x14ac:dyDescent="0.3">
      <c r="C163" s="493" t="str">
        <f>'PLANO DE CONTAS-D'!D39</f>
        <v>Taxas Diversas</v>
      </c>
      <c r="I163" s="498">
        <f t="shared" si="33"/>
        <v>0</v>
      </c>
      <c r="K163" s="498">
        <f>Jan!$J$46</f>
        <v>0</v>
      </c>
      <c r="L163" s="498">
        <f>Fev!$J$46</f>
        <v>0</v>
      </c>
      <c r="M163" s="498">
        <f>Mar!$J$46</f>
        <v>0</v>
      </c>
      <c r="N163" s="498">
        <f>Abr!$J$46</f>
        <v>0</v>
      </c>
      <c r="O163" s="498">
        <f>Maio!$J$46</f>
        <v>0</v>
      </c>
      <c r="P163" s="498">
        <f>Jun!$J$46</f>
        <v>0</v>
      </c>
      <c r="Q163" s="498">
        <f>Jul!$J$46</f>
        <v>0</v>
      </c>
      <c r="R163" s="498">
        <f>Ago!$J$46</f>
        <v>0</v>
      </c>
      <c r="S163" s="498">
        <f>Set!$J$46</f>
        <v>0</v>
      </c>
      <c r="T163" s="498">
        <f>Out!$J$46</f>
        <v>0</v>
      </c>
      <c r="U163" s="498">
        <f>Nov!$J$46</f>
        <v>0</v>
      </c>
      <c r="V163" s="498">
        <f>Dez!$J$46</f>
        <v>0</v>
      </c>
    </row>
    <row r="164" spans="2:22" outlineLevel="1" x14ac:dyDescent="0.3">
      <c r="C164" s="493" t="str">
        <f>'PLANO DE CONTAS-D'!D40</f>
        <v>Tarifas Diversas</v>
      </c>
      <c r="I164" s="498">
        <f t="shared" si="33"/>
        <v>0</v>
      </c>
      <c r="K164" s="498">
        <f>Jan!$J$48</f>
        <v>0</v>
      </c>
      <c r="L164" s="498">
        <f>Fev!$J$48</f>
        <v>0</v>
      </c>
      <c r="M164" s="498">
        <f>Mar!$J$48</f>
        <v>0</v>
      </c>
      <c r="N164" s="498">
        <f>Abr!$J$48</f>
        <v>0</v>
      </c>
      <c r="O164" s="498">
        <f>Maio!$J$48</f>
        <v>0</v>
      </c>
      <c r="P164" s="498">
        <f>Jun!$J$48</f>
        <v>0</v>
      </c>
      <c r="Q164" s="498">
        <f>Jul!$J$48</f>
        <v>0</v>
      </c>
      <c r="R164" s="498">
        <f>Ago!$J$48</f>
        <v>0</v>
      </c>
      <c r="S164" s="498">
        <f>Set!$J$48</f>
        <v>0</v>
      </c>
      <c r="T164" s="498">
        <f>Out!$J$48</f>
        <v>0</v>
      </c>
      <c r="U164" s="498">
        <f>Nov!$J$48</f>
        <v>0</v>
      </c>
      <c r="V164" s="498">
        <f>Dez!$J$48</f>
        <v>0</v>
      </c>
    </row>
    <row r="165" spans="2:22" outlineLevel="1" x14ac:dyDescent="0.3">
      <c r="C165" s="493">
        <f>'PLANO DE CONTAS-D'!D41</f>
        <v>0</v>
      </c>
      <c r="I165" s="498">
        <f t="shared" si="33"/>
        <v>0</v>
      </c>
      <c r="K165" s="498">
        <f>Jan!$J$50</f>
        <v>0</v>
      </c>
      <c r="L165" s="498">
        <f>Fev!$J$50</f>
        <v>0</v>
      </c>
      <c r="M165" s="498">
        <f>Mar!$J$50</f>
        <v>0</v>
      </c>
      <c r="N165" s="498">
        <f>Abr!$J$50</f>
        <v>0</v>
      </c>
      <c r="O165" s="498">
        <f>Maio!$J$50</f>
        <v>0</v>
      </c>
      <c r="P165" s="498">
        <f>Jun!$J$50</f>
        <v>0</v>
      </c>
      <c r="Q165" s="498">
        <f>Jul!$J$50</f>
        <v>0</v>
      </c>
      <c r="R165" s="498">
        <f>Ago!$J$50</f>
        <v>0</v>
      </c>
      <c r="S165" s="498">
        <f>Set!$J$50</f>
        <v>0</v>
      </c>
      <c r="T165" s="498">
        <f>Out!$J$50</f>
        <v>0</v>
      </c>
      <c r="U165" s="498">
        <f>Nov!$J$50</f>
        <v>0</v>
      </c>
      <c r="V165" s="498">
        <f>Dez!$J$50</f>
        <v>0</v>
      </c>
    </row>
    <row r="166" spans="2:22" outlineLevel="1" x14ac:dyDescent="0.3">
      <c r="C166" s="493">
        <f>'PLANO DE CONTAS-D'!D42</f>
        <v>0</v>
      </c>
      <c r="I166" s="498">
        <f t="shared" si="33"/>
        <v>0</v>
      </c>
      <c r="K166" s="498">
        <f>Jan!$J$52</f>
        <v>0</v>
      </c>
      <c r="L166" s="498">
        <f>Fev!$J$52</f>
        <v>0</v>
      </c>
      <c r="M166" s="498">
        <f>Mar!$J$52</f>
        <v>0</v>
      </c>
      <c r="N166" s="498">
        <f>Abr!$J$52</f>
        <v>0</v>
      </c>
      <c r="O166" s="498">
        <f>Maio!$J$52</f>
        <v>0</v>
      </c>
      <c r="P166" s="498">
        <f>Jun!$J$52</f>
        <v>0</v>
      </c>
      <c r="Q166" s="498">
        <f>Jul!$J$52</f>
        <v>0</v>
      </c>
      <c r="R166" s="498">
        <f>Ago!$J$52</f>
        <v>0</v>
      </c>
      <c r="S166" s="498">
        <f>Set!$J$52</f>
        <v>0</v>
      </c>
      <c r="T166" s="498">
        <f>Out!$J$52</f>
        <v>0</v>
      </c>
      <c r="U166" s="498">
        <f>Nov!$J$52</f>
        <v>0</v>
      </c>
      <c r="V166" s="498">
        <f>Dez!$J$52</f>
        <v>0</v>
      </c>
    </row>
    <row r="167" spans="2:22" outlineLevel="1" x14ac:dyDescent="0.3">
      <c r="C167" s="493">
        <f>'PLANO DE CONTAS-D'!D43</f>
        <v>0</v>
      </c>
      <c r="I167" s="498">
        <f t="shared" si="33"/>
        <v>0</v>
      </c>
      <c r="K167" s="498">
        <f>Jan!$J$54</f>
        <v>0</v>
      </c>
      <c r="L167" s="498">
        <f>Fev!$J$54</f>
        <v>0</v>
      </c>
      <c r="M167" s="498">
        <f>Mar!$J$54</f>
        <v>0</v>
      </c>
      <c r="N167" s="498">
        <f>Abr!$J$54</f>
        <v>0</v>
      </c>
      <c r="O167" s="498">
        <f>Maio!$J$54</f>
        <v>0</v>
      </c>
      <c r="P167" s="498">
        <f>Jun!$J$54</f>
        <v>0</v>
      </c>
      <c r="Q167" s="498">
        <f>Jul!$J$54</f>
        <v>0</v>
      </c>
      <c r="R167" s="498">
        <f>Ago!$J$54</f>
        <v>0</v>
      </c>
      <c r="S167" s="498">
        <f>Set!$J$54</f>
        <v>0</v>
      </c>
      <c r="T167" s="498">
        <f>Out!$J$54</f>
        <v>0</v>
      </c>
      <c r="U167" s="498">
        <f>Nov!$J$54</f>
        <v>0</v>
      </c>
      <c r="V167" s="498">
        <f>Dez!$J$54</f>
        <v>0</v>
      </c>
    </row>
    <row r="168" spans="2:22" outlineLevel="1" x14ac:dyDescent="0.3">
      <c r="C168" s="493">
        <f>'PLANO DE CONTAS-D'!D44</f>
        <v>0</v>
      </c>
      <c r="I168" s="498">
        <f t="shared" si="33"/>
        <v>0</v>
      </c>
      <c r="K168" s="498">
        <f>Jan!$J$56</f>
        <v>0</v>
      </c>
      <c r="L168" s="498">
        <f>Fev!$J$56</f>
        <v>0</v>
      </c>
      <c r="M168" s="498">
        <f>Mar!$J$56</f>
        <v>0</v>
      </c>
      <c r="N168" s="498">
        <f>Abr!$J$56</f>
        <v>0</v>
      </c>
      <c r="O168" s="498">
        <f>Maio!$J$56</f>
        <v>0</v>
      </c>
      <c r="P168" s="498">
        <f>Jun!$J$56</f>
        <v>0</v>
      </c>
      <c r="Q168" s="498">
        <f>Jul!$J$56</f>
        <v>0</v>
      </c>
      <c r="R168" s="498">
        <f>Ago!$J$56</f>
        <v>0</v>
      </c>
      <c r="S168" s="498">
        <f>Set!$J$56</f>
        <v>0</v>
      </c>
      <c r="T168" s="498">
        <f>Out!$J$56</f>
        <v>0</v>
      </c>
      <c r="U168" s="498">
        <f>Nov!$J$56</f>
        <v>0</v>
      </c>
      <c r="V168" s="498">
        <f>Dez!$J$56</f>
        <v>0</v>
      </c>
    </row>
    <row r="169" spans="2:22" outlineLevel="1" x14ac:dyDescent="0.3">
      <c r="C169" s="493">
        <f>'PLANO DE CONTAS-D'!D45</f>
        <v>0</v>
      </c>
      <c r="H169" s="401">
        <f>H170-G170</f>
        <v>0</v>
      </c>
      <c r="I169" s="498">
        <f t="shared" si="33"/>
        <v>0</v>
      </c>
      <c r="K169" s="498">
        <f>Jan!$J$58</f>
        <v>0</v>
      </c>
      <c r="L169" s="498">
        <f>Fev!$J$58</f>
        <v>0</v>
      </c>
      <c r="M169" s="498">
        <f>Mar!$J$58</f>
        <v>0</v>
      </c>
      <c r="N169" s="498">
        <f>Abr!$J$58</f>
        <v>0</v>
      </c>
      <c r="O169" s="498">
        <f>Maio!$J$58</f>
        <v>0</v>
      </c>
      <c r="P169" s="498">
        <f>Jun!$J$58</f>
        <v>0</v>
      </c>
      <c r="Q169" s="498">
        <f>Jul!$J$58</f>
        <v>0</v>
      </c>
      <c r="R169" s="498">
        <f>Ago!$J$58</f>
        <v>0</v>
      </c>
      <c r="S169" s="498">
        <f>Set!$J$58</f>
        <v>0</v>
      </c>
      <c r="T169" s="498">
        <f>Out!$J$58</f>
        <v>0</v>
      </c>
      <c r="U169" s="498">
        <f>Nov!$J$58</f>
        <v>0</v>
      </c>
      <c r="V169" s="498">
        <f>Dez!$J$58</f>
        <v>0</v>
      </c>
    </row>
    <row r="170" spans="2:22" outlineLevel="1" x14ac:dyDescent="0.3">
      <c r="C170" s="424"/>
      <c r="E170" s="545">
        <f>K171+K193+K301</f>
        <v>0</v>
      </c>
      <c r="F170" s="400">
        <f>K65+K62+K88+K93+K116+K119+K140+K143</f>
        <v>0</v>
      </c>
      <c r="G170" s="407">
        <f>SUM(E170:F170)</f>
        <v>0</v>
      </c>
      <c r="H170" s="401">
        <f>Jan!I335</f>
        <v>0</v>
      </c>
      <c r="I170" s="500"/>
    </row>
    <row r="171" spans="2:22" x14ac:dyDescent="0.3">
      <c r="B171" s="476"/>
      <c r="C171" s="501" t="s">
        <v>774</v>
      </c>
      <c r="D171" s="481"/>
      <c r="E171" s="481"/>
      <c r="F171" s="482"/>
      <c r="G171" s="483"/>
      <c r="H171" s="483"/>
      <c r="I171" s="497">
        <f>SUM(I172:I192)</f>
        <v>0</v>
      </c>
      <c r="J171" s="500">
        <f>SUM(J172:J180)</f>
        <v>0</v>
      </c>
      <c r="K171" s="497">
        <f>SUM(K172:K192)</f>
        <v>0</v>
      </c>
      <c r="L171" s="497">
        <f t="shared" ref="L171:V171" si="34">SUM(L172:L192)</f>
        <v>0</v>
      </c>
      <c r="M171" s="497">
        <f t="shared" si="34"/>
        <v>0</v>
      </c>
      <c r="N171" s="497">
        <f t="shared" si="34"/>
        <v>0</v>
      </c>
      <c r="O171" s="497">
        <f t="shared" si="34"/>
        <v>0</v>
      </c>
      <c r="P171" s="497">
        <f>SUM(P172:P192)</f>
        <v>0</v>
      </c>
      <c r="Q171" s="497">
        <f t="shared" si="34"/>
        <v>0</v>
      </c>
      <c r="R171" s="497">
        <f t="shared" si="34"/>
        <v>0</v>
      </c>
      <c r="S171" s="497">
        <f t="shared" si="34"/>
        <v>0</v>
      </c>
      <c r="T171" s="497">
        <f t="shared" si="34"/>
        <v>0</v>
      </c>
      <c r="U171" s="497">
        <f t="shared" si="34"/>
        <v>0</v>
      </c>
      <c r="V171" s="497">
        <f t="shared" si="34"/>
        <v>0</v>
      </c>
    </row>
    <row r="172" spans="2:22" ht="13.5" customHeight="1" outlineLevel="1" x14ac:dyDescent="0.3">
      <c r="B172" s="425"/>
      <c r="C172" s="492" t="str">
        <f>'PLANO DE CONTAS-D'!D140</f>
        <v xml:space="preserve">Diretor Executivo </v>
      </c>
      <c r="D172" s="426"/>
      <c r="E172" s="426"/>
      <c r="G172" s="495"/>
      <c r="H172" s="400"/>
      <c r="I172" s="498">
        <f t="shared" ref="I172:I191" si="35">SUM(K172:V172)</f>
        <v>0</v>
      </c>
      <c r="K172" s="498">
        <f>Jan!$J$253</f>
        <v>0</v>
      </c>
      <c r="L172" s="498">
        <f>Fev!$J$253</f>
        <v>0</v>
      </c>
      <c r="M172" s="498">
        <f>Mar!$J$253</f>
        <v>0</v>
      </c>
      <c r="N172" s="498">
        <f>Abr!$J$253</f>
        <v>0</v>
      </c>
      <c r="O172" s="498">
        <f>Maio!$J$253</f>
        <v>0</v>
      </c>
      <c r="P172" s="498">
        <f>Jun!$J$253</f>
        <v>0</v>
      </c>
      <c r="Q172" s="498">
        <f>Jul!$J$253</f>
        <v>0</v>
      </c>
      <c r="R172" s="498">
        <f>Ago!$J$253</f>
        <v>0</v>
      </c>
      <c r="S172" s="498">
        <f>Set!$J$253</f>
        <v>0</v>
      </c>
      <c r="T172" s="498">
        <f>Out!$J$253</f>
        <v>0</v>
      </c>
      <c r="U172" s="498">
        <f>Nov!$J$253</f>
        <v>0</v>
      </c>
      <c r="V172" s="498">
        <f>Dez!$J$253</f>
        <v>0</v>
      </c>
    </row>
    <row r="173" spans="2:22" outlineLevel="1" x14ac:dyDescent="0.3">
      <c r="B173" s="425"/>
      <c r="C173" s="492" t="str">
        <f>'PLANO DE CONTAS-D'!D141</f>
        <v>Secretaria</v>
      </c>
      <c r="D173" s="426"/>
      <c r="E173" s="426"/>
      <c r="G173" s="495"/>
      <c r="H173" s="400"/>
      <c r="I173" s="498">
        <f t="shared" si="35"/>
        <v>0</v>
      </c>
      <c r="K173" s="498">
        <f>Jan!$J$255</f>
        <v>0</v>
      </c>
      <c r="L173" s="498">
        <f>Fev!$J$255</f>
        <v>0</v>
      </c>
      <c r="M173" s="498">
        <f>Mar!$J$255</f>
        <v>0</v>
      </c>
      <c r="N173" s="498">
        <f>Abr!$J$255</f>
        <v>0</v>
      </c>
      <c r="O173" s="498">
        <f>Maio!$J$255</f>
        <v>0</v>
      </c>
      <c r="P173" s="498">
        <f>Jun!$J$255</f>
        <v>0</v>
      </c>
      <c r="Q173" s="498">
        <f>Jul!$J$255</f>
        <v>0</v>
      </c>
      <c r="R173" s="498">
        <f>Ago!$J$255</f>
        <v>0</v>
      </c>
      <c r="S173" s="498">
        <f>Set!$J$255</f>
        <v>0</v>
      </c>
      <c r="T173" s="498">
        <f>Out!$J$255</f>
        <v>0</v>
      </c>
      <c r="U173" s="498">
        <f>Nov!$J$255</f>
        <v>0</v>
      </c>
      <c r="V173" s="498">
        <f>Dez!$J$255</f>
        <v>0</v>
      </c>
    </row>
    <row r="174" spans="2:22" outlineLevel="1" x14ac:dyDescent="0.3">
      <c r="B174" s="425"/>
      <c r="C174" s="492" t="str">
        <f>'PLANO DE CONTAS-D'!D142</f>
        <v>Tesoureiro</v>
      </c>
      <c r="D174" s="426"/>
      <c r="E174" s="426"/>
      <c r="G174" s="495"/>
      <c r="H174" s="400"/>
      <c r="I174" s="498">
        <f t="shared" si="35"/>
        <v>0</v>
      </c>
      <c r="K174" s="498">
        <f>Jan!$J$257</f>
        <v>0</v>
      </c>
      <c r="L174" s="498">
        <f>Fev!$J$257</f>
        <v>0</v>
      </c>
      <c r="M174" s="498">
        <f>Mar!$J$257</f>
        <v>0</v>
      </c>
      <c r="N174" s="498">
        <f>Abr!$J$257</f>
        <v>0</v>
      </c>
      <c r="O174" s="498">
        <f>Maio!$J$257</f>
        <v>0</v>
      </c>
      <c r="P174" s="498">
        <f>Jun!$J$257</f>
        <v>0</v>
      </c>
      <c r="Q174" s="498">
        <f>Jul!$J$257</f>
        <v>0</v>
      </c>
      <c r="R174" s="498">
        <f>Ago!$J$257</f>
        <v>0</v>
      </c>
      <c r="S174" s="498">
        <f>Set!$J$257</f>
        <v>0</v>
      </c>
      <c r="T174" s="498">
        <f>Out!$J$257</f>
        <v>0</v>
      </c>
      <c r="U174" s="498">
        <f>Nov!$J$257</f>
        <v>0</v>
      </c>
      <c r="V174" s="498">
        <f>Dez!$J$257</f>
        <v>0</v>
      </c>
    </row>
    <row r="175" spans="2:22" outlineLevel="1" x14ac:dyDescent="0.3">
      <c r="B175" s="425"/>
      <c r="C175" s="492" t="str">
        <f>'PLANO DE CONTAS-D'!D143</f>
        <v>Auxiliar Administrativo</v>
      </c>
      <c r="D175" s="426"/>
      <c r="E175" s="426"/>
      <c r="G175" s="495"/>
      <c r="H175" s="400"/>
      <c r="I175" s="498">
        <f t="shared" si="35"/>
        <v>0</v>
      </c>
      <c r="K175" s="498">
        <f>Jan!$J$259</f>
        <v>0</v>
      </c>
      <c r="L175" s="498">
        <f>Fev!$J$259</f>
        <v>0</v>
      </c>
      <c r="M175" s="498">
        <f>Mar!$J$259</f>
        <v>0</v>
      </c>
      <c r="N175" s="498">
        <f>Abr!$J$259</f>
        <v>0</v>
      </c>
      <c r="O175" s="498">
        <f>Maio!$J$259</f>
        <v>0</v>
      </c>
      <c r="P175" s="498">
        <f>Jun!$J$259</f>
        <v>0</v>
      </c>
      <c r="Q175" s="498">
        <f>Jul!$J$259</f>
        <v>0</v>
      </c>
      <c r="R175" s="498">
        <f>Ago!$J$259</f>
        <v>0</v>
      </c>
      <c r="S175" s="498">
        <f>Set!$J$259</f>
        <v>0</v>
      </c>
      <c r="T175" s="498">
        <f>Out!$J$259</f>
        <v>0</v>
      </c>
      <c r="U175" s="498">
        <f>Nov!$J$259</f>
        <v>0</v>
      </c>
      <c r="V175" s="498">
        <f>Dez!$J$259</f>
        <v>0</v>
      </c>
    </row>
    <row r="176" spans="2:22" outlineLevel="1" x14ac:dyDescent="0.3">
      <c r="B176" s="425"/>
      <c r="C176" s="492" t="str">
        <f>'PLANO DE CONTAS-D'!D144</f>
        <v>Analista Administrativo</v>
      </c>
      <c r="D176" s="426"/>
      <c r="E176" s="426"/>
      <c r="G176" s="495"/>
      <c r="H176" s="400"/>
      <c r="I176" s="498">
        <f t="shared" si="35"/>
        <v>0</v>
      </c>
      <c r="K176" s="498">
        <f>Jan!$J$261</f>
        <v>0</v>
      </c>
      <c r="L176" s="498">
        <f>Fev!$J$261</f>
        <v>0</v>
      </c>
      <c r="M176" s="498">
        <f>Mar!$J$261</f>
        <v>0</v>
      </c>
      <c r="N176" s="498">
        <f>Abr!$J$261</f>
        <v>0</v>
      </c>
      <c r="O176" s="498">
        <f>Maio!$J$261</f>
        <v>0</v>
      </c>
      <c r="P176" s="498">
        <f>Jun!$J$261</f>
        <v>0</v>
      </c>
      <c r="Q176" s="498">
        <f>Jul!$J$261</f>
        <v>0</v>
      </c>
      <c r="R176" s="498">
        <f>Ago!$J$261</f>
        <v>0</v>
      </c>
      <c r="S176" s="498">
        <f>Set!$J$261</f>
        <v>0</v>
      </c>
      <c r="T176" s="498">
        <f>Out!$J$261</f>
        <v>0</v>
      </c>
      <c r="U176" s="498">
        <f>Nov!$J$261</f>
        <v>0</v>
      </c>
      <c r="V176" s="498">
        <f>Dez!$J$261</f>
        <v>0</v>
      </c>
    </row>
    <row r="177" spans="2:22" outlineLevel="1" x14ac:dyDescent="0.3">
      <c r="B177" s="425"/>
      <c r="C177" s="492" t="str">
        <f>'PLANO DE CONTAS-D'!D145</f>
        <v>Professor</v>
      </c>
      <c r="D177" s="426"/>
      <c r="E177" s="426"/>
      <c r="G177" s="495"/>
      <c r="H177" s="400"/>
      <c r="I177" s="498">
        <f t="shared" si="35"/>
        <v>0</v>
      </c>
      <c r="K177" s="498">
        <f>Jan!$J$263</f>
        <v>0</v>
      </c>
      <c r="L177" s="498">
        <f>Fev!$J$263</f>
        <v>0</v>
      </c>
      <c r="M177" s="498">
        <f>Mar!$J$263</f>
        <v>0</v>
      </c>
      <c r="N177" s="498">
        <f>Abr!$J$263</f>
        <v>0</v>
      </c>
      <c r="O177" s="498">
        <f>Maio!$J$263</f>
        <v>0</v>
      </c>
      <c r="P177" s="498">
        <f>Jun!$J$263</f>
        <v>0</v>
      </c>
      <c r="Q177" s="498">
        <f>Jul!$J$263</f>
        <v>0</v>
      </c>
      <c r="R177" s="498">
        <f>Ago!$J$263</f>
        <v>0</v>
      </c>
      <c r="S177" s="498">
        <f>Set!$J$263</f>
        <v>0</v>
      </c>
      <c r="T177" s="498">
        <f>Out!$J$263</f>
        <v>0</v>
      </c>
      <c r="U177" s="498">
        <f>Nov!$J$263</f>
        <v>0</v>
      </c>
      <c r="V177" s="498">
        <f>Dez!$J$263</f>
        <v>0</v>
      </c>
    </row>
    <row r="178" spans="2:22" outlineLevel="1" x14ac:dyDescent="0.3">
      <c r="B178" s="425"/>
      <c r="C178" s="492" t="str">
        <f>'PLANO DE CONTAS-D'!D146</f>
        <v>Coordenação</v>
      </c>
      <c r="D178" s="426"/>
      <c r="E178" s="426"/>
      <c r="G178" s="495"/>
      <c r="H178" s="400"/>
      <c r="I178" s="498">
        <f t="shared" si="35"/>
        <v>0</v>
      </c>
      <c r="K178" s="498">
        <f>Jan!$J$265</f>
        <v>0</v>
      </c>
      <c r="L178" s="498">
        <f>Fev!$J$265</f>
        <v>0</v>
      </c>
      <c r="M178" s="498">
        <f>Mar!$J$265</f>
        <v>0</v>
      </c>
      <c r="N178" s="498">
        <f>Abr!$J$265</f>
        <v>0</v>
      </c>
      <c r="O178" s="498">
        <f>Maio!$J$265</f>
        <v>0</v>
      </c>
      <c r="P178" s="498">
        <f>Jun!$J$265</f>
        <v>0</v>
      </c>
      <c r="Q178" s="498">
        <f>Jul!$J$265</f>
        <v>0</v>
      </c>
      <c r="R178" s="498">
        <f>Ago!$J$265</f>
        <v>0</v>
      </c>
      <c r="S178" s="498">
        <f>Set!$J$265</f>
        <v>0</v>
      </c>
      <c r="T178" s="498">
        <f>Out!$J$265</f>
        <v>0</v>
      </c>
      <c r="U178" s="498">
        <f>Nov!$J$265</f>
        <v>0</v>
      </c>
      <c r="V178" s="498">
        <f>Dez!$J$265</f>
        <v>0</v>
      </c>
    </row>
    <row r="179" spans="2:22" outlineLevel="1" x14ac:dyDescent="0.3">
      <c r="B179" s="425"/>
      <c r="C179" s="492" t="str">
        <f>'PLANO DE CONTAS-D'!D147</f>
        <v>Designer</v>
      </c>
      <c r="D179" s="426"/>
      <c r="E179" s="426"/>
      <c r="G179" s="495"/>
      <c r="H179" s="400"/>
      <c r="I179" s="498">
        <f t="shared" si="35"/>
        <v>0</v>
      </c>
      <c r="K179" s="498">
        <f>Jan!$J$267</f>
        <v>0</v>
      </c>
      <c r="L179" s="498">
        <f>Fev!$J$267</f>
        <v>0</v>
      </c>
      <c r="M179" s="498">
        <f>Mar!$J$267</f>
        <v>0</v>
      </c>
      <c r="N179" s="498">
        <f>Abr!$J$267</f>
        <v>0</v>
      </c>
      <c r="O179" s="498">
        <f>Maio!$J$267</f>
        <v>0</v>
      </c>
      <c r="P179" s="498">
        <f>Jun!$J$267</f>
        <v>0</v>
      </c>
      <c r="Q179" s="498">
        <f>Jul!$J$267</f>
        <v>0</v>
      </c>
      <c r="R179" s="498">
        <f>Ago!$J$267</f>
        <v>0</v>
      </c>
      <c r="S179" s="498">
        <f>Set!$J$267</f>
        <v>0</v>
      </c>
      <c r="T179" s="498">
        <f>Out!$J$267</f>
        <v>0</v>
      </c>
      <c r="U179" s="498">
        <f>Nov!$J$267</f>
        <v>0</v>
      </c>
      <c r="V179" s="498">
        <f>Dez!$J$267</f>
        <v>0</v>
      </c>
    </row>
    <row r="180" spans="2:22" outlineLevel="1" x14ac:dyDescent="0.3">
      <c r="B180" s="425"/>
      <c r="C180" s="492" t="str">
        <f>'PLANO DE CONTAS-D'!D148</f>
        <v>Serviços Gerais</v>
      </c>
      <c r="D180" s="426"/>
      <c r="E180" s="426"/>
      <c r="G180" s="495"/>
      <c r="H180" s="400"/>
      <c r="I180" s="498">
        <f t="shared" si="35"/>
        <v>0</v>
      </c>
      <c r="K180" s="498">
        <f>Jan!$J$269</f>
        <v>0</v>
      </c>
      <c r="L180" s="498">
        <f>Fev!$J$269</f>
        <v>0</v>
      </c>
      <c r="M180" s="498">
        <f>Mar!$J$269</f>
        <v>0</v>
      </c>
      <c r="N180" s="498">
        <f>Abr!$J$269</f>
        <v>0</v>
      </c>
      <c r="O180" s="498">
        <f>Maio!$J$269</f>
        <v>0</v>
      </c>
      <c r="P180" s="498">
        <f>Jun!$J$269</f>
        <v>0</v>
      </c>
      <c r="Q180" s="498">
        <f>Jul!$J$269</f>
        <v>0</v>
      </c>
      <c r="R180" s="498">
        <f>Ago!$J$269</f>
        <v>0</v>
      </c>
      <c r="S180" s="498">
        <f>Set!$J$269</f>
        <v>0</v>
      </c>
      <c r="T180" s="498">
        <f>Out!$J$269</f>
        <v>0</v>
      </c>
      <c r="U180" s="498">
        <f>Nov!$J$269</f>
        <v>0</v>
      </c>
      <c r="V180" s="498">
        <f>Dez!$J$269</f>
        <v>0</v>
      </c>
    </row>
    <row r="181" spans="2:22" outlineLevel="1" x14ac:dyDescent="0.3">
      <c r="B181" s="425"/>
      <c r="C181" s="492" t="str">
        <f>'PLANO DE CONTAS-D'!D149</f>
        <v>Assistente de Pedagogia</v>
      </c>
      <c r="D181" s="426"/>
      <c r="E181" s="426"/>
      <c r="G181" s="495"/>
      <c r="H181" s="400"/>
      <c r="I181" s="498">
        <f t="shared" si="35"/>
        <v>0</v>
      </c>
      <c r="K181" s="498">
        <f>Jan!$J$271</f>
        <v>0</v>
      </c>
      <c r="L181" s="498">
        <f>Fev!$J$271</f>
        <v>0</v>
      </c>
      <c r="M181" s="498">
        <f>Mar!$J$271</f>
        <v>0</v>
      </c>
      <c r="N181" s="498">
        <f>Abr!$J$271</f>
        <v>0</v>
      </c>
      <c r="O181" s="498">
        <f>Maio!$J$271</f>
        <v>0</v>
      </c>
      <c r="P181" s="498">
        <f>Jun!$J$271</f>
        <v>0</v>
      </c>
      <c r="Q181" s="498">
        <f>Jul!$J$271</f>
        <v>0</v>
      </c>
      <c r="R181" s="498">
        <f>Ago!$J$271</f>
        <v>0</v>
      </c>
      <c r="S181" s="498">
        <f>Set!$J$271</f>
        <v>0</v>
      </c>
      <c r="T181" s="498">
        <f>Out!$J$271</f>
        <v>0</v>
      </c>
      <c r="U181" s="498">
        <f>Nov!$J$271</f>
        <v>0</v>
      </c>
      <c r="V181" s="498">
        <f>Dez!$J$271</f>
        <v>0</v>
      </c>
    </row>
    <row r="182" spans="2:22" outlineLevel="1" x14ac:dyDescent="0.3">
      <c r="B182" s="425"/>
      <c r="C182" s="492" t="str">
        <f>'PLANO DE CONTAS-D'!D150</f>
        <v>Estagiário</v>
      </c>
      <c r="D182" s="426"/>
      <c r="E182" s="426"/>
      <c r="G182" s="495"/>
      <c r="H182" s="400"/>
      <c r="I182" s="498">
        <f t="shared" si="35"/>
        <v>0</v>
      </c>
      <c r="K182" s="498">
        <f>Jan!$J$273</f>
        <v>0</v>
      </c>
      <c r="L182" s="498">
        <f>Fev!$J$273</f>
        <v>0</v>
      </c>
      <c r="M182" s="498">
        <f>Mar!$J$273</f>
        <v>0</v>
      </c>
      <c r="N182" s="498">
        <f>Abr!$J$273</f>
        <v>0</v>
      </c>
      <c r="O182" s="498">
        <f>Maio!$J$273</f>
        <v>0</v>
      </c>
      <c r="P182" s="498">
        <f>Jun!$J$273</f>
        <v>0</v>
      </c>
      <c r="Q182" s="498">
        <f>Jul!$J$273</f>
        <v>0</v>
      </c>
      <c r="R182" s="498">
        <f>Ago!$J$273</f>
        <v>0</v>
      </c>
      <c r="S182" s="498">
        <f>Set!$J$273</f>
        <v>0</v>
      </c>
      <c r="T182" s="498">
        <f>Out!$J$273</f>
        <v>0</v>
      </c>
      <c r="U182" s="498">
        <f>Nov!$J$273</f>
        <v>0</v>
      </c>
      <c r="V182" s="498">
        <f>Dez!$J$273</f>
        <v>0</v>
      </c>
    </row>
    <row r="183" spans="2:22" outlineLevel="1" x14ac:dyDescent="0.3">
      <c r="B183" s="425"/>
      <c r="C183" s="492" t="str">
        <f>'PLANO DE CONTAS-D'!D151</f>
        <v>Voluntário</v>
      </c>
      <c r="D183" s="426"/>
      <c r="E183" s="426"/>
      <c r="G183" s="495"/>
      <c r="H183" s="400"/>
      <c r="I183" s="498">
        <f t="shared" si="35"/>
        <v>0</v>
      </c>
      <c r="K183" s="498">
        <f>Jan!$J$275</f>
        <v>0</v>
      </c>
      <c r="L183" s="498">
        <f>Fev!$J$275</f>
        <v>0</v>
      </c>
      <c r="M183" s="498">
        <f>Mar!$J$275</f>
        <v>0</v>
      </c>
      <c r="N183" s="498">
        <f>Abr!$J$275</f>
        <v>0</v>
      </c>
      <c r="O183" s="498">
        <f>Maio!$J$275</f>
        <v>0</v>
      </c>
      <c r="P183" s="498">
        <f>Jun!$J$275</f>
        <v>0</v>
      </c>
      <c r="Q183" s="498">
        <f>Jul!$J$275</f>
        <v>0</v>
      </c>
      <c r="R183" s="498">
        <f>Ago!$J$275</f>
        <v>0</v>
      </c>
      <c r="S183" s="498">
        <f>Set!$J$275</f>
        <v>0</v>
      </c>
      <c r="T183" s="498">
        <f>Out!$J$275</f>
        <v>0</v>
      </c>
      <c r="U183" s="498">
        <f>Nov!$J$275</f>
        <v>0</v>
      </c>
      <c r="V183" s="498">
        <f>Dez!$J$275</f>
        <v>0</v>
      </c>
    </row>
    <row r="184" spans="2:22" outlineLevel="1" x14ac:dyDescent="0.3">
      <c r="B184" s="425"/>
      <c r="C184" s="492">
        <f>'PLANO DE CONTAS-D'!D152</f>
        <v>0</v>
      </c>
      <c r="D184" s="426"/>
      <c r="E184" s="426"/>
      <c r="G184" s="495"/>
      <c r="H184" s="400"/>
      <c r="I184" s="498">
        <f t="shared" si="35"/>
        <v>0</v>
      </c>
      <c r="K184" s="498">
        <f>Jan!$J$277</f>
        <v>0</v>
      </c>
      <c r="L184" s="498">
        <f>Fev!$J$277</f>
        <v>0</v>
      </c>
      <c r="M184" s="498">
        <f>Mar!$J$277</f>
        <v>0</v>
      </c>
      <c r="N184" s="498">
        <f>Abr!$J$277</f>
        <v>0</v>
      </c>
      <c r="O184" s="498">
        <f>Maio!$J$277</f>
        <v>0</v>
      </c>
      <c r="P184" s="498">
        <f>Jun!$J$277</f>
        <v>0</v>
      </c>
      <c r="Q184" s="498">
        <f>Jul!$J$277</f>
        <v>0</v>
      </c>
      <c r="R184" s="498">
        <f>Ago!$J$277</f>
        <v>0</v>
      </c>
      <c r="S184" s="498">
        <f>Set!$J$277</f>
        <v>0</v>
      </c>
      <c r="T184" s="498">
        <f>Out!$J$277</f>
        <v>0</v>
      </c>
      <c r="U184" s="498">
        <f>Nov!$J$277</f>
        <v>0</v>
      </c>
      <c r="V184" s="498">
        <f>Dez!$J$277</f>
        <v>0</v>
      </c>
    </row>
    <row r="185" spans="2:22" outlineLevel="1" x14ac:dyDescent="0.3">
      <c r="B185" s="425"/>
      <c r="C185" s="492">
        <f>'PLANO DE CONTAS-D'!D153</f>
        <v>0</v>
      </c>
      <c r="D185" s="426"/>
      <c r="E185" s="426"/>
      <c r="G185" s="495"/>
      <c r="H185" s="400"/>
      <c r="I185" s="498">
        <f t="shared" si="35"/>
        <v>0</v>
      </c>
      <c r="K185" s="498">
        <f>Jan!$J$279</f>
        <v>0</v>
      </c>
      <c r="L185" s="498">
        <f>Fev!$J$279</f>
        <v>0</v>
      </c>
      <c r="M185" s="498">
        <f>Mar!$J$279</f>
        <v>0</v>
      </c>
      <c r="N185" s="498">
        <f>Abr!$J$279</f>
        <v>0</v>
      </c>
      <c r="O185" s="498">
        <f>Maio!$J$279</f>
        <v>0</v>
      </c>
      <c r="P185" s="498">
        <f>Jun!$J$279</f>
        <v>0</v>
      </c>
      <c r="Q185" s="498">
        <f>Jul!$J$279</f>
        <v>0</v>
      </c>
      <c r="R185" s="498">
        <f>Ago!$J$279</f>
        <v>0</v>
      </c>
      <c r="S185" s="498">
        <f>Set!$J$279</f>
        <v>0</v>
      </c>
      <c r="T185" s="498">
        <f>Out!$J$279</f>
        <v>0</v>
      </c>
      <c r="U185" s="498">
        <f>Nov!$J$279</f>
        <v>0</v>
      </c>
      <c r="V185" s="498">
        <f>Dez!$J$279</f>
        <v>0</v>
      </c>
    </row>
    <row r="186" spans="2:22" outlineLevel="1" x14ac:dyDescent="0.3">
      <c r="B186" s="425"/>
      <c r="C186" s="492">
        <f>'PLANO DE CONTAS-D'!D154</f>
        <v>0</v>
      </c>
      <c r="D186" s="426"/>
      <c r="E186" s="426"/>
      <c r="G186" s="495"/>
      <c r="H186" s="400"/>
      <c r="I186" s="498">
        <f t="shared" si="35"/>
        <v>0</v>
      </c>
      <c r="K186" s="498">
        <f>Jan!$J$281</f>
        <v>0</v>
      </c>
      <c r="L186" s="498">
        <f>Fev!$J$281</f>
        <v>0</v>
      </c>
      <c r="M186" s="498">
        <f>Mar!$J$281</f>
        <v>0</v>
      </c>
      <c r="N186" s="498">
        <f>Abr!$J$281</f>
        <v>0</v>
      </c>
      <c r="O186" s="498">
        <f>Maio!$J$281</f>
        <v>0</v>
      </c>
      <c r="P186" s="498">
        <f>Jun!$J$281</f>
        <v>0</v>
      </c>
      <c r="Q186" s="498">
        <f>Jul!$J$281</f>
        <v>0</v>
      </c>
      <c r="R186" s="498">
        <f>Ago!$J$281</f>
        <v>0</v>
      </c>
      <c r="S186" s="498">
        <f>Set!$J$281</f>
        <v>0</v>
      </c>
      <c r="T186" s="498">
        <f>Out!$J$281</f>
        <v>0</v>
      </c>
      <c r="U186" s="498">
        <f>Nov!$J$281</f>
        <v>0</v>
      </c>
      <c r="V186" s="498">
        <f>Dez!$J$281</f>
        <v>0</v>
      </c>
    </row>
    <row r="187" spans="2:22" outlineLevel="1" x14ac:dyDescent="0.3">
      <c r="B187" s="425"/>
      <c r="C187" s="492">
        <f>'PLANO DE CONTAS-D'!D155</f>
        <v>0</v>
      </c>
      <c r="D187" s="426"/>
      <c r="E187" s="426"/>
      <c r="G187" s="495"/>
      <c r="H187" s="400"/>
      <c r="I187" s="498">
        <f t="shared" si="35"/>
        <v>0</v>
      </c>
      <c r="K187" s="498">
        <f>Jan!$J$283</f>
        <v>0</v>
      </c>
      <c r="L187" s="498">
        <f>Fev!$J$283</f>
        <v>0</v>
      </c>
      <c r="M187" s="498">
        <f>Mar!$J$283</f>
        <v>0</v>
      </c>
      <c r="N187" s="498">
        <f>Abr!$J$283</f>
        <v>0</v>
      </c>
      <c r="O187" s="498">
        <f>Maio!$J$283</f>
        <v>0</v>
      </c>
      <c r="P187" s="498">
        <f>Jun!$J$283</f>
        <v>0</v>
      </c>
      <c r="Q187" s="498">
        <f>Jul!$J$283</f>
        <v>0</v>
      </c>
      <c r="R187" s="498">
        <f>Ago!$J$283</f>
        <v>0</v>
      </c>
      <c r="S187" s="498">
        <f>Set!$J$283</f>
        <v>0</v>
      </c>
      <c r="T187" s="498">
        <f>Out!$J$283</f>
        <v>0</v>
      </c>
      <c r="U187" s="498">
        <f>Nov!$J$283</f>
        <v>0</v>
      </c>
      <c r="V187" s="498">
        <f>Dez!$J$283</f>
        <v>0</v>
      </c>
    </row>
    <row r="188" spans="2:22" outlineLevel="1" x14ac:dyDescent="0.3">
      <c r="B188" s="425"/>
      <c r="C188" s="492">
        <f>'PLANO DE CONTAS-D'!D156</f>
        <v>0</v>
      </c>
      <c r="D188" s="426"/>
      <c r="E188" s="426"/>
      <c r="G188" s="495"/>
      <c r="H188" s="400"/>
      <c r="I188" s="498">
        <f t="shared" si="35"/>
        <v>0</v>
      </c>
      <c r="K188" s="498">
        <f>Jan!$J$285</f>
        <v>0</v>
      </c>
      <c r="L188" s="498">
        <f>Fev!$J$285</f>
        <v>0</v>
      </c>
      <c r="M188" s="498">
        <f>Mar!$J$285</f>
        <v>0</v>
      </c>
      <c r="N188" s="498">
        <f>Abr!$J$285</f>
        <v>0</v>
      </c>
      <c r="O188" s="498">
        <f>Maio!$J$285</f>
        <v>0</v>
      </c>
      <c r="P188" s="498">
        <f>Jun!$J$285</f>
        <v>0</v>
      </c>
      <c r="Q188" s="498">
        <f>Jul!$J$285</f>
        <v>0</v>
      </c>
      <c r="R188" s="498">
        <f>Ago!$J$285</f>
        <v>0</v>
      </c>
      <c r="S188" s="498">
        <f>Set!$J$285</f>
        <v>0</v>
      </c>
      <c r="T188" s="498">
        <f>Out!$J$285</f>
        <v>0</v>
      </c>
      <c r="U188" s="498">
        <f>Nov!$J$285</f>
        <v>0</v>
      </c>
      <c r="V188" s="498">
        <f>Dez!$J$285</f>
        <v>0</v>
      </c>
    </row>
    <row r="189" spans="2:22" outlineLevel="1" x14ac:dyDescent="0.3">
      <c r="B189" s="425"/>
      <c r="C189" s="492">
        <f>'PLANO DE CONTAS-D'!D157</f>
        <v>0</v>
      </c>
      <c r="D189" s="426"/>
      <c r="E189" s="426"/>
      <c r="G189" s="495"/>
      <c r="H189" s="400"/>
      <c r="I189" s="498">
        <f t="shared" si="35"/>
        <v>0</v>
      </c>
      <c r="K189" s="498">
        <f>Jan!$J$287</f>
        <v>0</v>
      </c>
      <c r="L189" s="498">
        <f>Fev!$J$287</f>
        <v>0</v>
      </c>
      <c r="M189" s="498">
        <f>Mar!$J$287</f>
        <v>0</v>
      </c>
      <c r="N189" s="498">
        <f>Abr!$J$287</f>
        <v>0</v>
      </c>
      <c r="O189" s="498">
        <f>Maio!$J$287</f>
        <v>0</v>
      </c>
      <c r="P189" s="498">
        <f>Jun!$J$287</f>
        <v>0</v>
      </c>
      <c r="Q189" s="498">
        <f>Jul!$J$287</f>
        <v>0</v>
      </c>
      <c r="R189" s="498">
        <f>Ago!$J$287</f>
        <v>0</v>
      </c>
      <c r="S189" s="498">
        <f>Set!$J$287</f>
        <v>0</v>
      </c>
      <c r="T189" s="498">
        <f>Out!$J$287</f>
        <v>0</v>
      </c>
      <c r="U189" s="498">
        <f>Nov!$J$287</f>
        <v>0</v>
      </c>
      <c r="V189" s="498">
        <f>Dez!$J$287</f>
        <v>0</v>
      </c>
    </row>
    <row r="190" spans="2:22" outlineLevel="1" x14ac:dyDescent="0.3">
      <c r="B190" s="425"/>
      <c r="C190" s="492">
        <f>'PLANO DE CONTAS-D'!D158</f>
        <v>0</v>
      </c>
      <c r="D190" s="426"/>
      <c r="E190" s="426"/>
      <c r="G190" s="495"/>
      <c r="H190" s="400"/>
      <c r="I190" s="498">
        <f t="shared" si="35"/>
        <v>0</v>
      </c>
      <c r="K190" s="498">
        <f>Jan!$J$289</f>
        <v>0</v>
      </c>
      <c r="L190" s="498">
        <f>Fev!$J$289</f>
        <v>0</v>
      </c>
      <c r="M190" s="498">
        <f>Mar!$J$289</f>
        <v>0</v>
      </c>
      <c r="N190" s="498">
        <f>Abr!$J$289</f>
        <v>0</v>
      </c>
      <c r="O190" s="498">
        <f>Maio!$J$289</f>
        <v>0</v>
      </c>
      <c r="P190" s="498">
        <f>Jun!$J$289</f>
        <v>0</v>
      </c>
      <c r="Q190" s="498">
        <f>Jul!$J$289</f>
        <v>0</v>
      </c>
      <c r="R190" s="498">
        <f>Ago!$J$289</f>
        <v>0</v>
      </c>
      <c r="S190" s="498">
        <f>Set!$J$289</f>
        <v>0</v>
      </c>
      <c r="T190" s="498">
        <f>Out!$J$289</f>
        <v>0</v>
      </c>
      <c r="U190" s="498">
        <f>Nov!$J$289</f>
        <v>0</v>
      </c>
      <c r="V190" s="498">
        <f>Dez!$J$289</f>
        <v>0</v>
      </c>
    </row>
    <row r="191" spans="2:22" outlineLevel="1" x14ac:dyDescent="0.3">
      <c r="B191" s="425"/>
      <c r="C191" s="492">
        <f>'PLANO DE CONTAS-D'!D159</f>
        <v>0</v>
      </c>
      <c r="D191" s="426"/>
      <c r="E191" s="426"/>
      <c r="G191" s="495"/>
      <c r="H191" s="400"/>
      <c r="I191" s="498">
        <f t="shared" si="35"/>
        <v>0</v>
      </c>
      <c r="K191" s="498">
        <f>Jan!$J$291</f>
        <v>0</v>
      </c>
      <c r="L191" s="498">
        <f>Fev!$J$291</f>
        <v>0</v>
      </c>
      <c r="M191" s="498">
        <f>Mar!$J$291</f>
        <v>0</v>
      </c>
      <c r="N191" s="498">
        <f>Abr!$J$291</f>
        <v>0</v>
      </c>
      <c r="O191" s="498">
        <f>Maio!$J$291</f>
        <v>0</v>
      </c>
      <c r="P191" s="498">
        <f>Jun!$J$291</f>
        <v>0</v>
      </c>
      <c r="Q191" s="498">
        <f>Jul!$J$291</f>
        <v>0</v>
      </c>
      <c r="R191" s="498">
        <f>Ago!$J$291</f>
        <v>0</v>
      </c>
      <c r="S191" s="498">
        <f>Set!$J$291</f>
        <v>0</v>
      </c>
      <c r="T191" s="498">
        <f>Out!$J$291</f>
        <v>0</v>
      </c>
      <c r="U191" s="498">
        <f>Nov!$J$291</f>
        <v>0</v>
      </c>
      <c r="V191" s="498">
        <f>Dez!$J$291</f>
        <v>0</v>
      </c>
    </row>
    <row r="192" spans="2:22" outlineLevel="1" x14ac:dyDescent="0.3">
      <c r="B192" s="425"/>
      <c r="C192" s="492"/>
      <c r="D192" s="426"/>
      <c r="E192" s="426"/>
      <c r="G192" s="495"/>
      <c r="H192" s="400"/>
      <c r="I192" s="500"/>
    </row>
    <row r="193" spans="2:22" x14ac:dyDescent="0.3">
      <c r="B193" s="476"/>
      <c r="C193" s="499" t="s">
        <v>176</v>
      </c>
      <c r="D193" s="481"/>
      <c r="E193" s="481"/>
      <c r="F193" s="482"/>
      <c r="G193" s="483"/>
      <c r="H193" s="483"/>
      <c r="I193" s="497">
        <f>SUM(I194:I210)</f>
        <v>0</v>
      </c>
      <c r="J193" s="500">
        <f>SUM(J194:J202)</f>
        <v>0</v>
      </c>
      <c r="K193" s="497">
        <f>SUM(K194:K210)</f>
        <v>0</v>
      </c>
      <c r="L193" s="497">
        <f t="shared" ref="L193:V193" si="36">SUM(L194:L210)</f>
        <v>0</v>
      </c>
      <c r="M193" s="497">
        <f t="shared" si="36"/>
        <v>0</v>
      </c>
      <c r="N193" s="497">
        <f t="shared" si="36"/>
        <v>0</v>
      </c>
      <c r="O193" s="497">
        <f t="shared" si="36"/>
        <v>0</v>
      </c>
      <c r="P193" s="497">
        <f>SUM(P194:P210)</f>
        <v>0</v>
      </c>
      <c r="Q193" s="497">
        <f t="shared" si="36"/>
        <v>0</v>
      </c>
      <c r="R193" s="497">
        <f t="shared" si="36"/>
        <v>0</v>
      </c>
      <c r="S193" s="497">
        <f t="shared" si="36"/>
        <v>0</v>
      </c>
      <c r="T193" s="497">
        <f t="shared" si="36"/>
        <v>0</v>
      </c>
      <c r="U193" s="497">
        <f t="shared" si="36"/>
        <v>0</v>
      </c>
      <c r="V193" s="497">
        <f t="shared" si="36"/>
        <v>0</v>
      </c>
    </row>
    <row r="194" spans="2:22" outlineLevel="1" x14ac:dyDescent="0.3">
      <c r="C194" s="493" t="str">
        <f>'PLANO DE CONTAS-D'!D164</f>
        <v>FGTS</v>
      </c>
      <c r="D194" s="381"/>
      <c r="I194" s="498">
        <f t="shared" ref="I194:I210" si="37">SUM(K194:V194)</f>
        <v>0</v>
      </c>
      <c r="K194" s="498">
        <f>Jan!$J$298</f>
        <v>0</v>
      </c>
      <c r="L194" s="498">
        <f>Fev!$J$298</f>
        <v>0</v>
      </c>
      <c r="M194" s="498">
        <f>Mar!$J$298</f>
        <v>0</v>
      </c>
      <c r="N194" s="498">
        <f>Abr!$J$298</f>
        <v>0</v>
      </c>
      <c r="O194" s="498">
        <f>Maio!$J$298</f>
        <v>0</v>
      </c>
      <c r="P194" s="498">
        <f>Jun!$J$298</f>
        <v>0</v>
      </c>
      <c r="Q194" s="498">
        <f>Jul!$J$298</f>
        <v>0</v>
      </c>
      <c r="R194" s="498">
        <f>Ago!$J$298</f>
        <v>0</v>
      </c>
      <c r="S194" s="498">
        <f>Set!$J$298</f>
        <v>0</v>
      </c>
      <c r="T194" s="498">
        <f>Out!$J$298</f>
        <v>0</v>
      </c>
      <c r="U194" s="498">
        <f>Nov!$J$298</f>
        <v>0</v>
      </c>
      <c r="V194" s="498">
        <f>Dez!$J$298</f>
        <v>0</v>
      </c>
    </row>
    <row r="195" spans="2:22" outlineLevel="1" x14ac:dyDescent="0.3">
      <c r="C195" s="493" t="str">
        <f>'PLANO DE CONTAS-D'!D165</f>
        <v>INSS (Individual &amp; Patronal)</v>
      </c>
      <c r="D195" s="381"/>
      <c r="I195" s="498">
        <f t="shared" si="37"/>
        <v>0</v>
      </c>
      <c r="K195" s="498">
        <f>Jan!$J$300</f>
        <v>0</v>
      </c>
      <c r="L195" s="498">
        <f>Fev!$J$300</f>
        <v>0</v>
      </c>
      <c r="M195" s="498">
        <f>Mar!$J$300</f>
        <v>0</v>
      </c>
      <c r="N195" s="498">
        <f>Abr!$J$300</f>
        <v>0</v>
      </c>
      <c r="O195" s="498">
        <f>Maio!$J$300</f>
        <v>0</v>
      </c>
      <c r="P195" s="498">
        <f>Jun!$J$300</f>
        <v>0</v>
      </c>
      <c r="Q195" s="498">
        <f>Jul!$J$300</f>
        <v>0</v>
      </c>
      <c r="R195" s="498">
        <f>Ago!$J$300</f>
        <v>0</v>
      </c>
      <c r="S195" s="498">
        <f>Set!$J$300</f>
        <v>0</v>
      </c>
      <c r="T195" s="498">
        <f>Out!$J$300</f>
        <v>0</v>
      </c>
      <c r="U195" s="498">
        <f>Nov!$J$300</f>
        <v>0</v>
      </c>
      <c r="V195" s="498">
        <f>Dez!$J$300</f>
        <v>0</v>
      </c>
    </row>
    <row r="196" spans="2:22" outlineLevel="1" x14ac:dyDescent="0.3">
      <c r="C196" s="493" t="str">
        <f>'PLANO DE CONTAS-D'!D166</f>
        <v>PIS (sobre Folha Bruta 1%)</v>
      </c>
      <c r="D196" s="381"/>
      <c r="I196" s="498">
        <f t="shared" si="37"/>
        <v>0</v>
      </c>
      <c r="K196" s="498">
        <f>Jan!$J$302</f>
        <v>0</v>
      </c>
      <c r="L196" s="498">
        <f>Fev!$J$302</f>
        <v>0</v>
      </c>
      <c r="M196" s="498">
        <f>Mar!$J$302</f>
        <v>0</v>
      </c>
      <c r="N196" s="498">
        <f>Abr!$J$302</f>
        <v>0</v>
      </c>
      <c r="O196" s="498">
        <f>Maio!$J$302</f>
        <v>0</v>
      </c>
      <c r="P196" s="498">
        <f>Jun!$J$302</f>
        <v>0</v>
      </c>
      <c r="Q196" s="498">
        <f>Jul!$J$302</f>
        <v>0</v>
      </c>
      <c r="R196" s="498">
        <f>Ago!$J$302</f>
        <v>0</v>
      </c>
      <c r="S196" s="498">
        <f>Set!$J$302</f>
        <v>0</v>
      </c>
      <c r="T196" s="498">
        <f>Out!$J$302</f>
        <v>0</v>
      </c>
      <c r="U196" s="498">
        <f>Nov!$J$302</f>
        <v>0</v>
      </c>
      <c r="V196" s="498">
        <f>Dez!$J$302</f>
        <v>0</v>
      </c>
    </row>
    <row r="197" spans="2:22" outlineLevel="1" x14ac:dyDescent="0.3">
      <c r="C197" s="493" t="str">
        <f>'PLANO DE CONTAS-D'!D167</f>
        <v>Contribuição Sindical</v>
      </c>
      <c r="D197" s="381"/>
      <c r="I197" s="498">
        <f t="shared" si="37"/>
        <v>0</v>
      </c>
      <c r="K197" s="498">
        <f>Jan!$J$304</f>
        <v>0</v>
      </c>
      <c r="L197" s="498">
        <f>Fev!$J$304</f>
        <v>0</v>
      </c>
      <c r="M197" s="498">
        <f>Mar!$J$304</f>
        <v>0</v>
      </c>
      <c r="N197" s="498">
        <f>Abr!$J$304</f>
        <v>0</v>
      </c>
      <c r="O197" s="498">
        <f>Maio!$J$304</f>
        <v>0</v>
      </c>
      <c r="P197" s="498">
        <f>Jun!$J$304</f>
        <v>0</v>
      </c>
      <c r="Q197" s="498">
        <f>Jul!$J$304</f>
        <v>0</v>
      </c>
      <c r="R197" s="498">
        <f>Ago!$J$304</f>
        <v>0</v>
      </c>
      <c r="S197" s="498">
        <f>Set!$J$304</f>
        <v>0</v>
      </c>
      <c r="T197" s="498">
        <f>Out!$J$304</f>
        <v>0</v>
      </c>
      <c r="U197" s="498">
        <f>Nov!$J$304</f>
        <v>0</v>
      </c>
      <c r="V197" s="498">
        <f>Dez!$J$304</f>
        <v>0</v>
      </c>
    </row>
    <row r="198" spans="2:22" outlineLevel="1" x14ac:dyDescent="0.3">
      <c r="C198" s="493" t="str">
        <f>'PLANO DE CONTAS-D'!D168</f>
        <v>Vale Transporte</v>
      </c>
      <c r="D198" s="381"/>
      <c r="I198" s="498">
        <f t="shared" si="37"/>
        <v>0</v>
      </c>
      <c r="K198" s="498">
        <f>Jan!$J$306</f>
        <v>0</v>
      </c>
      <c r="L198" s="498">
        <f>Fev!$J$306</f>
        <v>0</v>
      </c>
      <c r="M198" s="498">
        <f>Mar!$J$306</f>
        <v>0</v>
      </c>
      <c r="N198" s="498">
        <f>Abr!$J$306</f>
        <v>0</v>
      </c>
      <c r="O198" s="498">
        <f>Maio!$J$306</f>
        <v>0</v>
      </c>
      <c r="P198" s="498">
        <f>Jun!$J$306</f>
        <v>0</v>
      </c>
      <c r="Q198" s="498">
        <f>Jul!$J$306</f>
        <v>0</v>
      </c>
      <c r="R198" s="498">
        <f>Ago!$J$306</f>
        <v>0</v>
      </c>
      <c r="S198" s="498">
        <f>Set!$J$306</f>
        <v>0</v>
      </c>
      <c r="T198" s="498">
        <f>Out!$J$306</f>
        <v>0</v>
      </c>
      <c r="U198" s="498">
        <f>Nov!$J$306</f>
        <v>0</v>
      </c>
      <c r="V198" s="498">
        <f>Dez!$J$306</f>
        <v>0</v>
      </c>
    </row>
    <row r="199" spans="2:22" outlineLevel="1" x14ac:dyDescent="0.3">
      <c r="C199" s="493" t="str">
        <f>'PLANO DE CONTAS-D'!D169</f>
        <v xml:space="preserve">Plano de saúde </v>
      </c>
      <c r="D199" s="381"/>
      <c r="I199" s="498">
        <f t="shared" si="37"/>
        <v>0</v>
      </c>
      <c r="K199" s="498">
        <f>Jan!$J$308</f>
        <v>0</v>
      </c>
      <c r="L199" s="498">
        <f>Fev!$J$308</f>
        <v>0</v>
      </c>
      <c r="M199" s="498">
        <f>Mar!$J$308</f>
        <v>0</v>
      </c>
      <c r="N199" s="498">
        <f>Abr!$J$308</f>
        <v>0</v>
      </c>
      <c r="O199" s="498">
        <f>Maio!$J$308</f>
        <v>0</v>
      </c>
      <c r="P199" s="498">
        <f>Jun!$J$308</f>
        <v>0</v>
      </c>
      <c r="Q199" s="498">
        <f>Jul!$J$308</f>
        <v>0</v>
      </c>
      <c r="R199" s="498">
        <f>Ago!$J$308</f>
        <v>0</v>
      </c>
      <c r="S199" s="498">
        <f>Set!$J$308</f>
        <v>0</v>
      </c>
      <c r="T199" s="498">
        <f>Out!$J$308</f>
        <v>0</v>
      </c>
      <c r="U199" s="498">
        <f>Nov!$J$308</f>
        <v>0</v>
      </c>
      <c r="V199" s="498">
        <f>Dez!$J$308</f>
        <v>0</v>
      </c>
    </row>
    <row r="200" spans="2:22" outlineLevel="1" x14ac:dyDescent="0.3">
      <c r="C200" s="493" t="str">
        <f>'PLANO DE CONTAS-D'!D170</f>
        <v>Plano Odontológico</v>
      </c>
      <c r="D200" s="381"/>
      <c r="I200" s="498">
        <f t="shared" si="37"/>
        <v>0</v>
      </c>
      <c r="K200" s="498">
        <f>Jan!$J$310</f>
        <v>0</v>
      </c>
      <c r="L200" s="498">
        <f>Fev!$J$310</f>
        <v>0</v>
      </c>
      <c r="M200" s="498">
        <f>Mar!$J$310</f>
        <v>0</v>
      </c>
      <c r="N200" s="498">
        <f>Abr!$J$310</f>
        <v>0</v>
      </c>
      <c r="O200" s="498">
        <f>Maio!$J$310</f>
        <v>0</v>
      </c>
      <c r="P200" s="498">
        <f>Jun!$J$310</f>
        <v>0</v>
      </c>
      <c r="Q200" s="498">
        <f>Jul!$J$310</f>
        <v>0</v>
      </c>
      <c r="R200" s="498">
        <f>Ago!$J$310</f>
        <v>0</v>
      </c>
      <c r="S200" s="498">
        <f>Set!$J$310</f>
        <v>0</v>
      </c>
      <c r="T200" s="498">
        <f>Out!$J$310</f>
        <v>0</v>
      </c>
      <c r="U200" s="498">
        <f>Nov!$J$310</f>
        <v>0</v>
      </c>
      <c r="V200" s="498">
        <f>Dez!$J$310</f>
        <v>0</v>
      </c>
    </row>
    <row r="201" spans="2:22" outlineLevel="1" x14ac:dyDescent="0.3">
      <c r="C201" s="493" t="str">
        <f>'PLANO DE CONTAS-D'!D171</f>
        <v>Consultas médicas (admissionais, continuidade ou demissional)</v>
      </c>
      <c r="D201" s="381"/>
      <c r="I201" s="498">
        <f t="shared" si="37"/>
        <v>0</v>
      </c>
      <c r="K201" s="498">
        <f>Jan!$J$312</f>
        <v>0</v>
      </c>
      <c r="L201" s="498">
        <f>Fev!$J$312</f>
        <v>0</v>
      </c>
      <c r="M201" s="498">
        <f>Mar!$J$312</f>
        <v>0</v>
      </c>
      <c r="N201" s="498">
        <f>Abr!$J$312</f>
        <v>0</v>
      </c>
      <c r="O201" s="498">
        <f>Maio!$J$312</f>
        <v>0</v>
      </c>
      <c r="P201" s="498">
        <f>Jun!$J$312</f>
        <v>0</v>
      </c>
      <c r="Q201" s="498">
        <f>Jul!$J$312</f>
        <v>0</v>
      </c>
      <c r="R201" s="498">
        <f>Ago!$J$312</f>
        <v>0</v>
      </c>
      <c r="S201" s="498">
        <f>Set!$J$312</f>
        <v>0</v>
      </c>
      <c r="T201" s="498">
        <f>Out!$J$312</f>
        <v>0</v>
      </c>
      <c r="U201" s="498">
        <f>Nov!$J$312</f>
        <v>0</v>
      </c>
      <c r="V201" s="498">
        <f>Dez!$J$312</f>
        <v>0</v>
      </c>
    </row>
    <row r="202" spans="2:22" outlineLevel="1" x14ac:dyDescent="0.3">
      <c r="C202" s="493" t="str">
        <f>'PLANO DE CONTAS-D'!D172</f>
        <v>Benefícios Indiretos (Gratificações, Prêmios, Ticket, outros)</v>
      </c>
      <c r="D202" s="381"/>
      <c r="I202" s="498">
        <f t="shared" si="37"/>
        <v>0</v>
      </c>
      <c r="K202" s="498">
        <f>Jan!$J$314</f>
        <v>0</v>
      </c>
      <c r="L202" s="498">
        <f>Fev!$J$314</f>
        <v>0</v>
      </c>
      <c r="M202" s="498">
        <f>Mar!$J$314</f>
        <v>0</v>
      </c>
      <c r="N202" s="498">
        <f>Abr!$J$314</f>
        <v>0</v>
      </c>
      <c r="O202" s="498">
        <f>Maio!$J$314</f>
        <v>0</v>
      </c>
      <c r="P202" s="498">
        <f>Jun!$J$314</f>
        <v>0</v>
      </c>
      <c r="Q202" s="498">
        <f>Jul!$J$314</f>
        <v>0</v>
      </c>
      <c r="R202" s="498">
        <f>Ago!$J$314</f>
        <v>0</v>
      </c>
      <c r="S202" s="498">
        <f>Set!$J$314</f>
        <v>0</v>
      </c>
      <c r="T202" s="498">
        <f>Out!$J$314</f>
        <v>0</v>
      </c>
      <c r="U202" s="498">
        <f>Nov!$J$314</f>
        <v>0</v>
      </c>
      <c r="V202" s="498">
        <f>Dez!$J$314</f>
        <v>0</v>
      </c>
    </row>
    <row r="203" spans="2:22" outlineLevel="1" x14ac:dyDescent="0.3">
      <c r="C203" s="493" t="str">
        <f>'PLANO DE CONTAS-D'!D173</f>
        <v>IRRF (Funcionários)</v>
      </c>
      <c r="D203" s="381"/>
      <c r="I203" s="498">
        <f t="shared" si="37"/>
        <v>0</v>
      </c>
      <c r="K203" s="498">
        <f>Jan!$J$316</f>
        <v>0</v>
      </c>
      <c r="L203" s="498">
        <f>Fev!$J$316</f>
        <v>0</v>
      </c>
      <c r="M203" s="498">
        <f>Mar!$J$316</f>
        <v>0</v>
      </c>
      <c r="N203" s="498">
        <f>Abr!$J$316</f>
        <v>0</v>
      </c>
      <c r="O203" s="498">
        <f>Maio!$J$316</f>
        <v>0</v>
      </c>
      <c r="P203" s="498">
        <f>Jun!$J$316</f>
        <v>0</v>
      </c>
      <c r="Q203" s="498">
        <f>Jul!$J$316</f>
        <v>0</v>
      </c>
      <c r="R203" s="498">
        <f>Ago!$J$316</f>
        <v>0</v>
      </c>
      <c r="S203" s="498">
        <f>Set!$J$316</f>
        <v>0</v>
      </c>
      <c r="T203" s="498">
        <f>Out!$J$316</f>
        <v>0</v>
      </c>
      <c r="U203" s="498">
        <f>Nov!$J$316</f>
        <v>0</v>
      </c>
      <c r="V203" s="498">
        <f>Dez!$J$316</f>
        <v>0</v>
      </c>
    </row>
    <row r="204" spans="2:22" outlineLevel="1" x14ac:dyDescent="0.3">
      <c r="C204" s="493" t="str">
        <f>'PLANO DE CONTAS-D'!D174</f>
        <v>IRRF Patronal</v>
      </c>
      <c r="D204" s="381"/>
      <c r="I204" s="498">
        <f t="shared" si="37"/>
        <v>0</v>
      </c>
      <c r="K204" s="498">
        <f>Jan!$J$318</f>
        <v>0</v>
      </c>
      <c r="L204" s="498">
        <f>Fev!$J$318</f>
        <v>0</v>
      </c>
      <c r="M204" s="498">
        <f>Mar!$J$318</f>
        <v>0</v>
      </c>
      <c r="N204" s="498">
        <f>Abr!$J$318</f>
        <v>0</v>
      </c>
      <c r="O204" s="498">
        <f>Maio!$J$318</f>
        <v>0</v>
      </c>
      <c r="P204" s="498">
        <f>Jun!$J$318</f>
        <v>0</v>
      </c>
      <c r="Q204" s="498">
        <f>Jul!$J$318</f>
        <v>0</v>
      </c>
      <c r="R204" s="498">
        <f>Ago!$J$318</f>
        <v>0</v>
      </c>
      <c r="S204" s="498">
        <f>Set!$J$318</f>
        <v>0</v>
      </c>
      <c r="T204" s="498">
        <f>Out!$J$318</f>
        <v>0</v>
      </c>
      <c r="U204" s="498">
        <f>Nov!$J$318</f>
        <v>0</v>
      </c>
      <c r="V204" s="498">
        <f>Dez!$J$318</f>
        <v>0</v>
      </c>
    </row>
    <row r="205" spans="2:22" outlineLevel="1" x14ac:dyDescent="0.3">
      <c r="C205" s="493" t="str">
        <f>'PLANO DE CONTAS-D'!D175</f>
        <v>Provisão para Décimo Terceiros</v>
      </c>
      <c r="D205" s="381"/>
      <c r="I205" s="498">
        <f t="shared" si="37"/>
        <v>0</v>
      </c>
      <c r="K205" s="498">
        <f>Jan!$J$320</f>
        <v>0</v>
      </c>
      <c r="L205" s="498">
        <f>Fev!$J$320</f>
        <v>0</v>
      </c>
      <c r="M205" s="498">
        <f>Mar!$J$320</f>
        <v>0</v>
      </c>
      <c r="N205" s="498">
        <f>Abr!$J$320</f>
        <v>0</v>
      </c>
      <c r="O205" s="498">
        <f>Maio!$J$320</f>
        <v>0</v>
      </c>
      <c r="P205" s="498">
        <f>Jun!$J$320</f>
        <v>0</v>
      </c>
      <c r="Q205" s="498">
        <f>Jul!$J$320</f>
        <v>0</v>
      </c>
      <c r="R205" s="498">
        <f>Ago!$J$320</f>
        <v>0</v>
      </c>
      <c r="S205" s="498">
        <f>Set!$J$320</f>
        <v>0</v>
      </c>
      <c r="T205" s="498">
        <f>Out!$J$320</f>
        <v>0</v>
      </c>
      <c r="U205" s="498">
        <f>Nov!$J$320</f>
        <v>0</v>
      </c>
      <c r="V205" s="498">
        <f>Dez!$J$320</f>
        <v>0</v>
      </c>
    </row>
    <row r="206" spans="2:22" outlineLevel="1" x14ac:dyDescent="0.3">
      <c r="C206" s="493" t="str">
        <f>'PLANO DE CONTAS-D'!D176</f>
        <v>Provisão para Férias</v>
      </c>
      <c r="D206" s="381"/>
      <c r="I206" s="498">
        <f t="shared" si="37"/>
        <v>0</v>
      </c>
      <c r="K206" s="498">
        <f>Jan!$J$322</f>
        <v>0</v>
      </c>
      <c r="L206" s="498">
        <f>Fev!$J$322</f>
        <v>0</v>
      </c>
      <c r="M206" s="498">
        <f>Mar!$J$322</f>
        <v>0</v>
      </c>
      <c r="N206" s="498">
        <f>Abr!$J$322</f>
        <v>0</v>
      </c>
      <c r="O206" s="498">
        <f>Maio!$J$322</f>
        <v>0</v>
      </c>
      <c r="P206" s="498">
        <f>Jun!$J$322</f>
        <v>0</v>
      </c>
      <c r="Q206" s="498">
        <f>Jul!$J$322</f>
        <v>0</v>
      </c>
      <c r="R206" s="498">
        <f>Ago!$J$322</f>
        <v>0</v>
      </c>
      <c r="S206" s="498">
        <f>Set!$J$322</f>
        <v>0</v>
      </c>
      <c r="T206" s="498">
        <f>Out!$J$322</f>
        <v>0</v>
      </c>
      <c r="U206" s="498">
        <f>Nov!$J$322</f>
        <v>0</v>
      </c>
      <c r="V206" s="498">
        <f>Dez!$J$322</f>
        <v>0</v>
      </c>
    </row>
    <row r="207" spans="2:22" outlineLevel="1" x14ac:dyDescent="0.3">
      <c r="C207" s="493" t="str">
        <f>'PLANO DE CONTAS-D'!D177</f>
        <v>Provisionamento Demissional</v>
      </c>
      <c r="D207" s="381"/>
      <c r="I207" s="498">
        <f t="shared" si="37"/>
        <v>0</v>
      </c>
      <c r="K207" s="498">
        <f>Jan!$J$324</f>
        <v>0</v>
      </c>
      <c r="L207" s="498">
        <f>Fev!$J$324</f>
        <v>0</v>
      </c>
      <c r="M207" s="498">
        <f>Mar!$J$324</f>
        <v>0</v>
      </c>
      <c r="N207" s="498">
        <f>Abr!$J$324</f>
        <v>0</v>
      </c>
      <c r="O207" s="498">
        <f>Maio!$J$324</f>
        <v>0</v>
      </c>
      <c r="P207" s="498">
        <f>Jun!$J$324</f>
        <v>0</v>
      </c>
      <c r="Q207" s="498">
        <f>Jul!$J$324</f>
        <v>0</v>
      </c>
      <c r="R207" s="498">
        <f>Ago!$J$324</f>
        <v>0</v>
      </c>
      <c r="S207" s="498">
        <f>Set!$J$324</f>
        <v>0</v>
      </c>
      <c r="T207" s="498">
        <f>Out!$J$324</f>
        <v>0</v>
      </c>
      <c r="U207" s="498">
        <f>Nov!$J$324</f>
        <v>0</v>
      </c>
      <c r="V207" s="498">
        <f>Dez!$J$324</f>
        <v>0</v>
      </c>
    </row>
    <row r="208" spans="2:22" outlineLevel="1" x14ac:dyDescent="0.3">
      <c r="C208" s="493">
        <f>'PLANO DE CONTAS-D'!D178</f>
        <v>0</v>
      </c>
      <c r="D208" s="381"/>
      <c r="I208" s="498">
        <f t="shared" si="37"/>
        <v>0</v>
      </c>
      <c r="K208" s="498">
        <f>Jan!$J$326</f>
        <v>0</v>
      </c>
      <c r="L208" s="498">
        <f>Fev!$J$326</f>
        <v>0</v>
      </c>
      <c r="M208" s="498">
        <f>Mar!$J$326</f>
        <v>0</v>
      </c>
      <c r="N208" s="498">
        <f>Abr!$J$326</f>
        <v>0</v>
      </c>
      <c r="O208" s="498">
        <f>Maio!$J$326</f>
        <v>0</v>
      </c>
      <c r="P208" s="498">
        <f>Jun!$J$326</f>
        <v>0</v>
      </c>
      <c r="Q208" s="498">
        <f>Jul!$J$326</f>
        <v>0</v>
      </c>
      <c r="R208" s="498">
        <f>Ago!$J$326</f>
        <v>0</v>
      </c>
      <c r="S208" s="498">
        <f>Set!$J$326</f>
        <v>0</v>
      </c>
      <c r="T208" s="498">
        <f>Out!$J$326</f>
        <v>0</v>
      </c>
      <c r="U208" s="498">
        <f>Nov!$J$326</f>
        <v>0</v>
      </c>
      <c r="V208" s="498">
        <f>Dez!$J$326</f>
        <v>0</v>
      </c>
    </row>
    <row r="209" spans="2:25" outlineLevel="1" x14ac:dyDescent="0.3">
      <c r="C209" s="493">
        <f>'PLANO DE CONTAS-D'!D179</f>
        <v>0</v>
      </c>
      <c r="D209" s="381"/>
      <c r="I209" s="498">
        <f t="shared" si="37"/>
        <v>0</v>
      </c>
      <c r="K209" s="498">
        <f>Jan!$J$328</f>
        <v>0</v>
      </c>
      <c r="L209" s="498">
        <f>Fev!$J$328</f>
        <v>0</v>
      </c>
      <c r="M209" s="498">
        <f>Mar!$J$328</f>
        <v>0</v>
      </c>
      <c r="N209" s="498">
        <f>Abr!$J$328</f>
        <v>0</v>
      </c>
      <c r="O209" s="498">
        <f>Maio!$J$328</f>
        <v>0</v>
      </c>
      <c r="P209" s="498">
        <f>Jun!$J$328</f>
        <v>0</v>
      </c>
      <c r="Q209" s="498">
        <f>Jul!$J$328</f>
        <v>0</v>
      </c>
      <c r="R209" s="498">
        <f>Ago!$J$328</f>
        <v>0</v>
      </c>
      <c r="S209" s="498">
        <f>Set!$J$328</f>
        <v>0</v>
      </c>
      <c r="T209" s="498">
        <f>Out!$J$328</f>
        <v>0</v>
      </c>
      <c r="U209" s="498">
        <f>Nov!$J$328</f>
        <v>0</v>
      </c>
      <c r="V209" s="498">
        <f>Dez!$J$328</f>
        <v>0</v>
      </c>
    </row>
    <row r="210" spans="2:25" outlineLevel="1" x14ac:dyDescent="0.3">
      <c r="C210" s="493">
        <f>'PLANO DE CONTAS-D'!D180</f>
        <v>0</v>
      </c>
      <c r="D210" s="381"/>
      <c r="I210" s="498">
        <f t="shared" si="37"/>
        <v>0</v>
      </c>
      <c r="K210" s="498">
        <f>Jan!$J$330</f>
        <v>0</v>
      </c>
      <c r="L210" s="498">
        <f>Fev!$J$330</f>
        <v>0</v>
      </c>
      <c r="M210" s="498">
        <f>Mar!$J$330</f>
        <v>0</v>
      </c>
      <c r="N210" s="498">
        <f>Abr!$J$330</f>
        <v>0</v>
      </c>
      <c r="O210" s="498">
        <f>Maio!$J$330</f>
        <v>0</v>
      </c>
      <c r="P210" s="498">
        <f>Jun!$J$330</f>
        <v>0</v>
      </c>
      <c r="Q210" s="498">
        <f>Jul!$J$330</f>
        <v>0</v>
      </c>
      <c r="R210" s="498">
        <f>Ago!$J$330</f>
        <v>0</v>
      </c>
      <c r="S210" s="498">
        <f>Set!$J$330</f>
        <v>0</v>
      </c>
      <c r="T210" s="498">
        <f>Out!$J$330</f>
        <v>0</v>
      </c>
      <c r="U210" s="498">
        <f>Nov!$J$330</f>
        <v>0</v>
      </c>
      <c r="V210" s="498">
        <f>Dez!$J$330</f>
        <v>0</v>
      </c>
    </row>
    <row r="211" spans="2:25" x14ac:dyDescent="0.3">
      <c r="B211" s="476"/>
      <c r="C211" s="499" t="s">
        <v>0</v>
      </c>
      <c r="D211" s="481"/>
      <c r="E211" s="481"/>
      <c r="F211" s="482"/>
      <c r="G211" s="483"/>
      <c r="H211" s="483"/>
      <c r="I211" s="497">
        <f>SUM(I212:I239)</f>
        <v>0</v>
      </c>
      <c r="J211" s="500">
        <f>SUM(J212:J220)</f>
        <v>0</v>
      </c>
      <c r="K211" s="497">
        <f>SUM(K212:K239)</f>
        <v>0</v>
      </c>
      <c r="L211" s="497">
        <f>SUM(L212:L239)</f>
        <v>0</v>
      </c>
      <c r="M211" s="497">
        <f>SUM(M212:M239)</f>
        <v>0</v>
      </c>
      <c r="N211" s="497">
        <f t="shared" ref="N211:V211" si="38">SUM(N212:N239)</f>
        <v>0</v>
      </c>
      <c r="O211" s="497">
        <f t="shared" si="38"/>
        <v>0</v>
      </c>
      <c r="P211" s="497">
        <f t="shared" si="38"/>
        <v>0</v>
      </c>
      <c r="Q211" s="497">
        <f t="shared" si="38"/>
        <v>0</v>
      </c>
      <c r="R211" s="497">
        <f t="shared" si="38"/>
        <v>0</v>
      </c>
      <c r="S211" s="497">
        <f t="shared" si="38"/>
        <v>0</v>
      </c>
      <c r="T211" s="497">
        <f t="shared" si="38"/>
        <v>0</v>
      </c>
      <c r="U211" s="497">
        <f t="shared" si="38"/>
        <v>0</v>
      </c>
      <c r="V211" s="497">
        <f t="shared" si="38"/>
        <v>0</v>
      </c>
    </row>
    <row r="212" spans="2:25" s="427" customFormat="1" outlineLevel="1" x14ac:dyDescent="0.3">
      <c r="C212" s="492" t="str">
        <f>'PLANO DE CONTAS-D'!D186</f>
        <v>Agua</v>
      </c>
      <c r="F212" s="428"/>
      <c r="G212" s="429"/>
      <c r="H212" s="429"/>
      <c r="I212" s="498">
        <f t="shared" ref="I212:I239" si="39">SUM(K212:V212)</f>
        <v>0</v>
      </c>
      <c r="J212" s="542"/>
      <c r="K212" s="498">
        <f>Jan!$J$339</f>
        <v>0</v>
      </c>
      <c r="L212" s="498">
        <f>Fev!$J$339</f>
        <v>0</v>
      </c>
      <c r="M212" s="498">
        <f>Mar!$J$339</f>
        <v>0</v>
      </c>
      <c r="N212" s="498">
        <f>Abr!$J$339</f>
        <v>0</v>
      </c>
      <c r="O212" s="498">
        <f>Maio!$J$339</f>
        <v>0</v>
      </c>
      <c r="P212" s="498">
        <f>Jun!$J$339</f>
        <v>0</v>
      </c>
      <c r="Q212" s="498">
        <f>Jul!$J$339</f>
        <v>0</v>
      </c>
      <c r="R212" s="498">
        <f>Ago!$J$339</f>
        <v>0</v>
      </c>
      <c r="S212" s="498">
        <f>Set!$J$339</f>
        <v>0</v>
      </c>
      <c r="T212" s="498">
        <f>Out!$J$339</f>
        <v>0</v>
      </c>
      <c r="U212" s="498">
        <f>Nov!$J$339</f>
        <v>0</v>
      </c>
      <c r="V212" s="498">
        <f>Dez!$J$339</f>
        <v>0</v>
      </c>
      <c r="W212" s="542"/>
      <c r="X212" s="542"/>
      <c r="Y212" s="542"/>
    </row>
    <row r="213" spans="2:25" s="427" customFormat="1" outlineLevel="1" x14ac:dyDescent="0.3">
      <c r="C213" s="492" t="str">
        <f>'PLANO DE CONTAS-D'!D187</f>
        <v>Luz</v>
      </c>
      <c r="F213" s="428"/>
      <c r="G213" s="429"/>
      <c r="H213" s="429"/>
      <c r="I213" s="498">
        <f t="shared" si="39"/>
        <v>0</v>
      </c>
      <c r="J213" s="542"/>
      <c r="K213" s="498">
        <f>Jan!$J$341</f>
        <v>0</v>
      </c>
      <c r="L213" s="498">
        <f>Fev!$J$341</f>
        <v>0</v>
      </c>
      <c r="M213" s="498">
        <f>Mar!$J$341</f>
        <v>0</v>
      </c>
      <c r="N213" s="498">
        <f>Abr!$J$341</f>
        <v>0</v>
      </c>
      <c r="O213" s="498">
        <f>Maio!$J$341</f>
        <v>0</v>
      </c>
      <c r="P213" s="498">
        <f>Jun!$J$341</f>
        <v>0</v>
      </c>
      <c r="Q213" s="498">
        <f>Jul!$J$341</f>
        <v>0</v>
      </c>
      <c r="R213" s="498">
        <f>Ago!$J$341</f>
        <v>0</v>
      </c>
      <c r="S213" s="498">
        <f>Set!$J$341</f>
        <v>0</v>
      </c>
      <c r="T213" s="498">
        <f>Out!$J$341</f>
        <v>0</v>
      </c>
      <c r="U213" s="498">
        <f>Nov!$J$341</f>
        <v>0</v>
      </c>
      <c r="V213" s="498">
        <f>Dez!$J$341</f>
        <v>0</v>
      </c>
      <c r="W213" s="542"/>
      <c r="X213" s="542"/>
      <c r="Y213" s="542"/>
    </row>
    <row r="214" spans="2:25" s="427" customFormat="1" outlineLevel="1" x14ac:dyDescent="0.3">
      <c r="C214" s="492" t="str">
        <f>'PLANO DE CONTAS-D'!D188</f>
        <v>Aluguel</v>
      </c>
      <c r="F214" s="428"/>
      <c r="G214" s="429"/>
      <c r="H214" s="429"/>
      <c r="I214" s="498">
        <f t="shared" si="39"/>
        <v>0</v>
      </c>
      <c r="J214" s="542"/>
      <c r="K214" s="498">
        <f>Jan!$J$343</f>
        <v>0</v>
      </c>
      <c r="L214" s="498">
        <f>Fev!$J$343</f>
        <v>0</v>
      </c>
      <c r="M214" s="498">
        <f>Mar!$J$343</f>
        <v>0</v>
      </c>
      <c r="N214" s="498">
        <f>Abr!$J$343</f>
        <v>0</v>
      </c>
      <c r="O214" s="498">
        <f>Maio!$J$343</f>
        <v>0</v>
      </c>
      <c r="P214" s="498">
        <f>Jun!$J$343</f>
        <v>0</v>
      </c>
      <c r="Q214" s="498">
        <f>Jul!$J$343</f>
        <v>0</v>
      </c>
      <c r="R214" s="498">
        <f>Ago!$J$343</f>
        <v>0</v>
      </c>
      <c r="S214" s="498">
        <f>Set!$J$343</f>
        <v>0</v>
      </c>
      <c r="T214" s="498">
        <f>Out!$J$343</f>
        <v>0</v>
      </c>
      <c r="U214" s="498">
        <f>Nov!$J$343</f>
        <v>0</v>
      </c>
      <c r="V214" s="498">
        <f>Dez!$J$343</f>
        <v>0</v>
      </c>
      <c r="W214" s="542"/>
      <c r="X214" s="542"/>
      <c r="Y214" s="542"/>
    </row>
    <row r="215" spans="2:25" s="427" customFormat="1" outlineLevel="1" x14ac:dyDescent="0.3">
      <c r="C215" s="492" t="str">
        <f>'PLANO DE CONTAS-D'!D189</f>
        <v>Correos</v>
      </c>
      <c r="F215" s="428"/>
      <c r="G215" s="429"/>
      <c r="H215" s="429"/>
      <c r="I215" s="498">
        <f t="shared" si="39"/>
        <v>0</v>
      </c>
      <c r="J215" s="542"/>
      <c r="K215" s="498">
        <f>Jan!$J$345</f>
        <v>0</v>
      </c>
      <c r="L215" s="498">
        <f>Fev!$J$345</f>
        <v>0</v>
      </c>
      <c r="M215" s="498">
        <f>Mar!$J$345</f>
        <v>0</v>
      </c>
      <c r="N215" s="498">
        <f>Abr!$J$345</f>
        <v>0</v>
      </c>
      <c r="O215" s="498">
        <f>Maio!$J$345</f>
        <v>0</v>
      </c>
      <c r="P215" s="498">
        <f>Jun!$J$345</f>
        <v>0</v>
      </c>
      <c r="Q215" s="498">
        <f>Jul!$J$345</f>
        <v>0</v>
      </c>
      <c r="R215" s="498">
        <f>Ago!$J$345</f>
        <v>0</v>
      </c>
      <c r="S215" s="498">
        <f>Set!$J$345</f>
        <v>0</v>
      </c>
      <c r="T215" s="498">
        <f>Out!$J$345</f>
        <v>0</v>
      </c>
      <c r="U215" s="498">
        <f>Nov!$J$345</f>
        <v>0</v>
      </c>
      <c r="V215" s="498">
        <f>Dez!$J$345</f>
        <v>0</v>
      </c>
      <c r="W215" s="542"/>
      <c r="X215" s="542"/>
      <c r="Y215" s="542"/>
    </row>
    <row r="216" spans="2:25" s="427" customFormat="1" outlineLevel="1" x14ac:dyDescent="0.3">
      <c r="C216" s="492" t="str">
        <f>'PLANO DE CONTAS-D'!D190</f>
        <v>Gpas</v>
      </c>
      <c r="F216" s="428"/>
      <c r="G216" s="429"/>
      <c r="H216" s="429"/>
      <c r="I216" s="498">
        <f t="shared" si="39"/>
        <v>0</v>
      </c>
      <c r="J216" s="542"/>
      <c r="K216" s="498">
        <f>Jan!$J$347</f>
        <v>0</v>
      </c>
      <c r="L216" s="498">
        <f>Fev!$J$347</f>
        <v>0</v>
      </c>
      <c r="M216" s="498">
        <f>Mar!$J$347</f>
        <v>0</v>
      </c>
      <c r="N216" s="498">
        <f>Abr!$J$347</f>
        <v>0</v>
      </c>
      <c r="O216" s="498">
        <f>Maio!$J$347</f>
        <v>0</v>
      </c>
      <c r="P216" s="498">
        <f>Jun!$J$347</f>
        <v>0</v>
      </c>
      <c r="Q216" s="498">
        <f>Jul!$J$347</f>
        <v>0</v>
      </c>
      <c r="R216" s="498">
        <f>Ago!$J$347</f>
        <v>0</v>
      </c>
      <c r="S216" s="498">
        <f>Set!$J$347</f>
        <v>0</v>
      </c>
      <c r="T216" s="498">
        <f>Out!$J$347</f>
        <v>0</v>
      </c>
      <c r="U216" s="498">
        <f>Nov!$J$347</f>
        <v>0</v>
      </c>
      <c r="V216" s="498">
        <f>Dez!$J$347</f>
        <v>0</v>
      </c>
      <c r="W216" s="542"/>
      <c r="X216" s="542"/>
      <c r="Y216" s="542"/>
    </row>
    <row r="217" spans="2:25" s="427" customFormat="1" outlineLevel="1" x14ac:dyDescent="0.3">
      <c r="C217" s="492" t="str">
        <f>'PLANO DE CONTAS-D'!D191</f>
        <v>Despesas bancárias</v>
      </c>
      <c r="F217" s="428"/>
      <c r="G217" s="429"/>
      <c r="H217" s="429"/>
      <c r="I217" s="498">
        <f t="shared" si="39"/>
        <v>0</v>
      </c>
      <c r="J217" s="542"/>
      <c r="K217" s="498">
        <f>Jan!$J$349</f>
        <v>0</v>
      </c>
      <c r="L217" s="498">
        <f>Fev!$J$349</f>
        <v>0</v>
      </c>
      <c r="M217" s="498">
        <f>Mar!$J$349</f>
        <v>0</v>
      </c>
      <c r="N217" s="498">
        <f>Abr!$J$349</f>
        <v>0</v>
      </c>
      <c r="O217" s="498">
        <f>Maio!$J$349</f>
        <v>0</v>
      </c>
      <c r="P217" s="498">
        <f>Jun!$J$349</f>
        <v>0</v>
      </c>
      <c r="Q217" s="498">
        <f>Jul!$J$349</f>
        <v>0</v>
      </c>
      <c r="R217" s="498">
        <f>Ago!$J$349</f>
        <v>0</v>
      </c>
      <c r="S217" s="498">
        <f>Set!$J$349</f>
        <v>0</v>
      </c>
      <c r="T217" s="498">
        <f>Out!$J$349</f>
        <v>0</v>
      </c>
      <c r="U217" s="498">
        <f>Nov!$J$349</f>
        <v>0</v>
      </c>
      <c r="V217" s="498">
        <f>Dez!$J$349</f>
        <v>0</v>
      </c>
      <c r="W217" s="542"/>
      <c r="X217" s="542"/>
      <c r="Y217" s="542"/>
    </row>
    <row r="218" spans="2:25" s="427" customFormat="1" outlineLevel="1" x14ac:dyDescent="0.3">
      <c r="C218" s="492" t="str">
        <f>'PLANO DE CONTAS-D'!D192</f>
        <v>Internet</v>
      </c>
      <c r="F218" s="428"/>
      <c r="G218" s="429"/>
      <c r="H218" s="429"/>
      <c r="I218" s="498">
        <f t="shared" si="39"/>
        <v>0</v>
      </c>
      <c r="J218" s="542"/>
      <c r="K218" s="498">
        <f>Jan!$J$351</f>
        <v>0</v>
      </c>
      <c r="L218" s="498">
        <f>Fev!$J$351</f>
        <v>0</v>
      </c>
      <c r="M218" s="498">
        <f>Mar!$J$351</f>
        <v>0</v>
      </c>
      <c r="N218" s="498">
        <f>Abr!$J$351</f>
        <v>0</v>
      </c>
      <c r="O218" s="498">
        <f>Maio!$J$351</f>
        <v>0</v>
      </c>
      <c r="P218" s="498">
        <f>Jun!$J$351</f>
        <v>0</v>
      </c>
      <c r="Q218" s="498">
        <f>Jul!$J$351</f>
        <v>0</v>
      </c>
      <c r="R218" s="498">
        <f>Ago!$J$351</f>
        <v>0</v>
      </c>
      <c r="S218" s="498">
        <f>Set!$J$351</f>
        <v>0</v>
      </c>
      <c r="T218" s="498">
        <f>Out!$J$351</f>
        <v>0</v>
      </c>
      <c r="U218" s="498">
        <f>Nov!$J$351</f>
        <v>0</v>
      </c>
      <c r="V218" s="498">
        <f>Dez!$J$351</f>
        <v>0</v>
      </c>
      <c r="W218" s="542"/>
      <c r="X218" s="542"/>
      <c r="Y218" s="542"/>
    </row>
    <row r="219" spans="2:25" s="427" customFormat="1" outlineLevel="1" x14ac:dyDescent="0.3">
      <c r="C219" s="492" t="str">
        <f>'PLANO DE CONTAS-D'!D193</f>
        <v>Telefonia</v>
      </c>
      <c r="F219" s="428"/>
      <c r="G219" s="429"/>
      <c r="H219" s="429"/>
      <c r="I219" s="498">
        <f t="shared" si="39"/>
        <v>0</v>
      </c>
      <c r="J219" s="542"/>
      <c r="K219" s="498">
        <f>Jan!$J$353</f>
        <v>0</v>
      </c>
      <c r="L219" s="498">
        <f>Fev!$J$353</f>
        <v>0</v>
      </c>
      <c r="M219" s="498">
        <f>Mar!$J$353</f>
        <v>0</v>
      </c>
      <c r="N219" s="498">
        <f>Abr!$J$353</f>
        <v>0</v>
      </c>
      <c r="O219" s="498">
        <f>Maio!$J$353</f>
        <v>0</v>
      </c>
      <c r="P219" s="498">
        <f>Jun!$J$353</f>
        <v>0</v>
      </c>
      <c r="Q219" s="498">
        <f>Jul!$J$353</f>
        <v>0</v>
      </c>
      <c r="R219" s="498">
        <f>Ago!$J$353</f>
        <v>0</v>
      </c>
      <c r="S219" s="498">
        <f>Set!$J$353</f>
        <v>0</v>
      </c>
      <c r="T219" s="498">
        <f>Out!$J$353</f>
        <v>0</v>
      </c>
      <c r="U219" s="498">
        <f>Nov!$J$353</f>
        <v>0</v>
      </c>
      <c r="V219" s="498">
        <f>Dez!$J$353</f>
        <v>0</v>
      </c>
      <c r="W219" s="542"/>
      <c r="X219" s="542"/>
      <c r="Y219" s="542"/>
    </row>
    <row r="220" spans="2:25" s="427" customFormat="1" outlineLevel="1" x14ac:dyDescent="0.3">
      <c r="C220" s="492" t="str">
        <f>'PLANO DE CONTAS-D'!D194</f>
        <v>Fretes</v>
      </c>
      <c r="F220" s="428"/>
      <c r="G220" s="429"/>
      <c r="H220" s="429"/>
      <c r="I220" s="498">
        <f t="shared" si="39"/>
        <v>0</v>
      </c>
      <c r="J220" s="542"/>
      <c r="K220" s="498">
        <f>Jan!$J$355</f>
        <v>0</v>
      </c>
      <c r="L220" s="498">
        <f>Fev!$J$355</f>
        <v>0</v>
      </c>
      <c r="M220" s="498">
        <f>Mar!$J$355</f>
        <v>0</v>
      </c>
      <c r="N220" s="498">
        <f>Abr!$J$355</f>
        <v>0</v>
      </c>
      <c r="O220" s="498">
        <f>Maio!$J$355</f>
        <v>0</v>
      </c>
      <c r="P220" s="498">
        <f>Jun!$J$355</f>
        <v>0</v>
      </c>
      <c r="Q220" s="498">
        <f>Jul!$J$355</f>
        <v>0</v>
      </c>
      <c r="R220" s="498">
        <f>Ago!$J$355</f>
        <v>0</v>
      </c>
      <c r="S220" s="498">
        <f>Set!$J$355</f>
        <v>0</v>
      </c>
      <c r="T220" s="498">
        <f>Out!$J$355</f>
        <v>0</v>
      </c>
      <c r="U220" s="498">
        <f>Nov!$J$355</f>
        <v>0</v>
      </c>
      <c r="V220" s="498">
        <f>Dez!$J$355</f>
        <v>0</v>
      </c>
      <c r="W220" s="542"/>
      <c r="X220" s="542"/>
      <c r="Y220" s="542"/>
    </row>
    <row r="221" spans="2:25" s="427" customFormat="1" outlineLevel="1" x14ac:dyDescent="0.3">
      <c r="C221" s="492" t="str">
        <f>'PLANO DE CONTAS-D'!D195</f>
        <v>Locação de veículo</v>
      </c>
      <c r="F221" s="428"/>
      <c r="G221" s="429"/>
      <c r="H221" s="429"/>
      <c r="I221" s="498">
        <f t="shared" si="39"/>
        <v>0</v>
      </c>
      <c r="J221" s="542"/>
      <c r="K221" s="498">
        <f>Jan!$J$357</f>
        <v>0</v>
      </c>
      <c r="L221" s="498">
        <f>Fev!$J$357</f>
        <v>0</v>
      </c>
      <c r="M221" s="498">
        <f>Mar!$J$357</f>
        <v>0</v>
      </c>
      <c r="N221" s="498">
        <f>Abr!$J$357</f>
        <v>0</v>
      </c>
      <c r="O221" s="498">
        <f>Maio!$J$357</f>
        <v>0</v>
      </c>
      <c r="P221" s="498">
        <f>Jun!$J$357</f>
        <v>0</v>
      </c>
      <c r="Q221" s="498">
        <f>Jul!$J$357</f>
        <v>0</v>
      </c>
      <c r="R221" s="498">
        <f>Ago!$J$357</f>
        <v>0</v>
      </c>
      <c r="S221" s="498">
        <f>Set!$J$357</f>
        <v>0</v>
      </c>
      <c r="T221" s="498">
        <f>Out!$J$357</f>
        <v>0</v>
      </c>
      <c r="U221" s="498">
        <f>Nov!$J$357</f>
        <v>0</v>
      </c>
      <c r="V221" s="498">
        <f>Dez!$J$357</f>
        <v>0</v>
      </c>
      <c r="W221" s="542"/>
      <c r="X221" s="542"/>
      <c r="Y221" s="542"/>
    </row>
    <row r="222" spans="2:25" s="427" customFormat="1" outlineLevel="1" x14ac:dyDescent="0.3">
      <c r="C222" s="492" t="str">
        <f>'PLANO DE CONTAS-D'!D196</f>
        <v>Taxi</v>
      </c>
      <c r="F222" s="428"/>
      <c r="G222" s="429"/>
      <c r="H222" s="429"/>
      <c r="I222" s="498">
        <f t="shared" si="39"/>
        <v>0</v>
      </c>
      <c r="J222" s="542"/>
      <c r="K222" s="498">
        <f>Jan!$J$359</f>
        <v>0</v>
      </c>
      <c r="L222" s="498">
        <f>Fev!$J$359</f>
        <v>0</v>
      </c>
      <c r="M222" s="498">
        <f>Mar!$J$359</f>
        <v>0</v>
      </c>
      <c r="N222" s="498">
        <f>Abr!$J$359</f>
        <v>0</v>
      </c>
      <c r="O222" s="498">
        <f>Maio!$J$359</f>
        <v>0</v>
      </c>
      <c r="P222" s="498">
        <f>Jun!$J$359</f>
        <v>0</v>
      </c>
      <c r="Q222" s="498">
        <f>Jul!$J$359</f>
        <v>0</v>
      </c>
      <c r="R222" s="498">
        <f>Ago!$J$359</f>
        <v>0</v>
      </c>
      <c r="S222" s="498">
        <f>Set!$J$359</f>
        <v>0</v>
      </c>
      <c r="T222" s="498">
        <f>Out!$J$359</f>
        <v>0</v>
      </c>
      <c r="U222" s="498">
        <f>Nov!$J$359</f>
        <v>0</v>
      </c>
      <c r="V222" s="498">
        <f>Dez!$J$359</f>
        <v>0</v>
      </c>
      <c r="W222" s="542"/>
      <c r="X222" s="542"/>
      <c r="Y222" s="542"/>
    </row>
    <row r="223" spans="2:25" s="427" customFormat="1" outlineLevel="1" x14ac:dyDescent="0.3">
      <c r="C223" s="492" t="str">
        <f>'PLANO DE CONTAS-D'!D197</f>
        <v>Livros/revistas</v>
      </c>
      <c r="F223" s="428"/>
      <c r="G223" s="429"/>
      <c r="H223" s="429"/>
      <c r="I223" s="498">
        <f t="shared" si="39"/>
        <v>0</v>
      </c>
      <c r="J223" s="542"/>
      <c r="K223" s="498">
        <f>Jan!$J$361</f>
        <v>0</v>
      </c>
      <c r="L223" s="498">
        <f>Fev!$J$361</f>
        <v>0</v>
      </c>
      <c r="M223" s="498">
        <f>Mar!$J$361</f>
        <v>0</v>
      </c>
      <c r="N223" s="498">
        <f>Abr!$J$361</f>
        <v>0</v>
      </c>
      <c r="O223" s="498">
        <f>Maio!$J$361</f>
        <v>0</v>
      </c>
      <c r="P223" s="498">
        <f>Jun!$J$361</f>
        <v>0</v>
      </c>
      <c r="Q223" s="498">
        <f>Jul!$J$361</f>
        <v>0</v>
      </c>
      <c r="R223" s="498">
        <f>Ago!$J$361</f>
        <v>0</v>
      </c>
      <c r="S223" s="498">
        <f>Set!$J$361</f>
        <v>0</v>
      </c>
      <c r="T223" s="498">
        <f>Out!$J$361</f>
        <v>0</v>
      </c>
      <c r="U223" s="498">
        <f>Nov!$J$361</f>
        <v>0</v>
      </c>
      <c r="V223" s="498">
        <f>Dez!$J$361</f>
        <v>0</v>
      </c>
      <c r="W223" s="542"/>
      <c r="X223" s="542"/>
      <c r="Y223" s="542"/>
    </row>
    <row r="224" spans="2:25" s="427" customFormat="1" outlineLevel="1" x14ac:dyDescent="0.3">
      <c r="C224" s="492" t="str">
        <f>'PLANO DE CONTAS-D'!D198</f>
        <v>Material de escritório/papelaria</v>
      </c>
      <c r="F224" s="428"/>
      <c r="G224" s="429"/>
      <c r="H224" s="429"/>
      <c r="I224" s="498">
        <f t="shared" si="39"/>
        <v>0</v>
      </c>
      <c r="J224" s="542"/>
      <c r="K224" s="498">
        <f>Jan!$J$363</f>
        <v>0</v>
      </c>
      <c r="L224" s="498">
        <f>Fev!$J$363</f>
        <v>0</v>
      </c>
      <c r="M224" s="498">
        <f>Mar!$J$363</f>
        <v>0</v>
      </c>
      <c r="N224" s="498">
        <f>Abr!$J$363</f>
        <v>0</v>
      </c>
      <c r="O224" s="498">
        <f>Maio!$J$363</f>
        <v>0</v>
      </c>
      <c r="P224" s="498">
        <f>Jun!$J$363</f>
        <v>0</v>
      </c>
      <c r="Q224" s="498">
        <f>Jul!$J$363</f>
        <v>0</v>
      </c>
      <c r="R224" s="498">
        <f>Ago!$J$363</f>
        <v>0</v>
      </c>
      <c r="S224" s="498">
        <f>Set!$J$363</f>
        <v>0</v>
      </c>
      <c r="T224" s="498">
        <f>Out!$J$363</f>
        <v>0</v>
      </c>
      <c r="U224" s="498">
        <f>Nov!$J$363</f>
        <v>0</v>
      </c>
      <c r="V224" s="498">
        <f>Dez!$J$363</f>
        <v>0</v>
      </c>
      <c r="W224" s="542"/>
      <c r="X224" s="542"/>
      <c r="Y224" s="542"/>
    </row>
    <row r="225" spans="2:25" s="427" customFormat="1" outlineLevel="1" x14ac:dyDescent="0.3">
      <c r="C225" s="492" t="str">
        <f>'PLANO DE CONTAS-D'!D199</f>
        <v>Material de Limpeza/Cozinha/Alimentação</v>
      </c>
      <c r="F225" s="428"/>
      <c r="G225" s="429"/>
      <c r="H225" s="429"/>
      <c r="I225" s="498">
        <f t="shared" si="39"/>
        <v>0</v>
      </c>
      <c r="J225" s="542"/>
      <c r="K225" s="498">
        <f>Jan!$J$365</f>
        <v>0</v>
      </c>
      <c r="L225" s="498">
        <f>Fev!$J$365</f>
        <v>0</v>
      </c>
      <c r="M225" s="498">
        <f>Mar!$J$365</f>
        <v>0</v>
      </c>
      <c r="N225" s="498">
        <f>Abr!$J$365</f>
        <v>0</v>
      </c>
      <c r="O225" s="498">
        <f>Maio!$J$365</f>
        <v>0</v>
      </c>
      <c r="P225" s="498">
        <f>Jun!$J$365</f>
        <v>0</v>
      </c>
      <c r="Q225" s="498">
        <f>Jul!$J$365</f>
        <v>0</v>
      </c>
      <c r="R225" s="498">
        <f>Ago!$J$365</f>
        <v>0</v>
      </c>
      <c r="S225" s="498">
        <f>Set!$J$365</f>
        <v>0</v>
      </c>
      <c r="T225" s="498">
        <f>Out!$J$365</f>
        <v>0</v>
      </c>
      <c r="U225" s="498">
        <f>Nov!$J$365</f>
        <v>0</v>
      </c>
      <c r="V225" s="498">
        <f>Dez!$J$365</f>
        <v>0</v>
      </c>
      <c r="W225" s="542"/>
      <c r="X225" s="542"/>
      <c r="Y225" s="542"/>
    </row>
    <row r="226" spans="2:25" s="427" customFormat="1" outlineLevel="1" x14ac:dyDescent="0.3">
      <c r="C226" s="492" t="str">
        <f>'PLANO DE CONTAS-D'!D200</f>
        <v>Manutenção estrutura física (material e serviço)</v>
      </c>
      <c r="F226" s="428"/>
      <c r="G226" s="429"/>
      <c r="H226" s="429"/>
      <c r="I226" s="498">
        <f t="shared" si="39"/>
        <v>0</v>
      </c>
      <c r="J226" s="542"/>
      <c r="K226" s="498">
        <f>Jan!$J$367</f>
        <v>0</v>
      </c>
      <c r="L226" s="498">
        <f>Fev!$J$367</f>
        <v>0</v>
      </c>
      <c r="M226" s="498">
        <f>Mar!$J$367</f>
        <v>0</v>
      </c>
      <c r="N226" s="498">
        <f>Abr!$J$367</f>
        <v>0</v>
      </c>
      <c r="O226" s="498">
        <f>Maio!$J$367</f>
        <v>0</v>
      </c>
      <c r="P226" s="498">
        <f>Jun!$J$367</f>
        <v>0</v>
      </c>
      <c r="Q226" s="498">
        <f>Jul!$J$367</f>
        <v>0</v>
      </c>
      <c r="R226" s="498">
        <f>Ago!$J$367</f>
        <v>0</v>
      </c>
      <c r="S226" s="498">
        <f>Set!$J$367</f>
        <v>0</v>
      </c>
      <c r="T226" s="498">
        <f>Out!$J$367</f>
        <v>0</v>
      </c>
      <c r="U226" s="498">
        <f>Nov!$J$367</f>
        <v>0</v>
      </c>
      <c r="V226" s="498">
        <f>Dez!$J$367</f>
        <v>0</v>
      </c>
      <c r="W226" s="542"/>
      <c r="X226" s="542"/>
      <c r="Y226" s="542"/>
    </row>
    <row r="227" spans="2:25" s="427" customFormat="1" outlineLevel="1" x14ac:dyDescent="0.3">
      <c r="C227" s="492" t="str">
        <f>'PLANO DE CONTAS-D'!D201</f>
        <v>Passagens areas/Terrestres</v>
      </c>
      <c r="F227" s="428"/>
      <c r="G227" s="429"/>
      <c r="H227" s="429"/>
      <c r="I227" s="498">
        <f t="shared" si="39"/>
        <v>0</v>
      </c>
      <c r="J227" s="542"/>
      <c r="K227" s="498">
        <f>Jan!$J$369</f>
        <v>0</v>
      </c>
      <c r="L227" s="498">
        <f>Fev!$J$369</f>
        <v>0</v>
      </c>
      <c r="M227" s="498">
        <f>Mar!$J$369</f>
        <v>0</v>
      </c>
      <c r="N227" s="498">
        <f>Abr!$J$369</f>
        <v>0</v>
      </c>
      <c r="O227" s="498">
        <f>Maio!$J$369</f>
        <v>0</v>
      </c>
      <c r="P227" s="498">
        <f>Jun!$J$369</f>
        <v>0</v>
      </c>
      <c r="Q227" s="498">
        <f>Jul!$J$369</f>
        <v>0</v>
      </c>
      <c r="R227" s="498">
        <f>Ago!$J$369</f>
        <v>0</v>
      </c>
      <c r="S227" s="498">
        <f>Set!$J$369</f>
        <v>0</v>
      </c>
      <c r="T227" s="498">
        <f>Out!$J$369</f>
        <v>0</v>
      </c>
      <c r="U227" s="498">
        <f>Nov!$J$369</f>
        <v>0</v>
      </c>
      <c r="V227" s="498">
        <f>Dez!$J$369</f>
        <v>0</v>
      </c>
      <c r="W227" s="542"/>
      <c r="X227" s="542"/>
      <c r="Y227" s="542"/>
    </row>
    <row r="228" spans="2:25" s="427" customFormat="1" outlineLevel="1" x14ac:dyDescent="0.3">
      <c r="C228" s="492" t="str">
        <f>'PLANO DE CONTAS-D'!D202</f>
        <v>Seguro Empresarial (Incêndio/Furto/Elétrica)</v>
      </c>
      <c r="F228" s="428"/>
      <c r="G228" s="429"/>
      <c r="H228" s="429"/>
      <c r="I228" s="498">
        <f t="shared" si="39"/>
        <v>0</v>
      </c>
      <c r="J228" s="542"/>
      <c r="K228" s="498">
        <f>Jan!$J$371</f>
        <v>0</v>
      </c>
      <c r="L228" s="498">
        <f>Fev!$J$371</f>
        <v>0</v>
      </c>
      <c r="M228" s="498">
        <f>Mar!$J$371</f>
        <v>0</v>
      </c>
      <c r="N228" s="498">
        <f>Abr!$J$371</f>
        <v>0</v>
      </c>
      <c r="O228" s="498">
        <f>Maio!$J$371</f>
        <v>0</v>
      </c>
      <c r="P228" s="498">
        <f>Jun!$J$371</f>
        <v>0</v>
      </c>
      <c r="Q228" s="498">
        <f>Jul!$J$371</f>
        <v>0</v>
      </c>
      <c r="R228" s="498">
        <f>Ago!$J$371</f>
        <v>0</v>
      </c>
      <c r="S228" s="498">
        <f>Set!$J$371</f>
        <v>0</v>
      </c>
      <c r="T228" s="498">
        <f>Out!$J$371</f>
        <v>0</v>
      </c>
      <c r="U228" s="498">
        <f>Nov!$J$371</f>
        <v>0</v>
      </c>
      <c r="V228" s="498">
        <f>Dez!$J$371</f>
        <v>0</v>
      </c>
      <c r="W228" s="542"/>
      <c r="X228" s="542"/>
      <c r="Y228" s="542"/>
    </row>
    <row r="229" spans="2:25" s="427" customFormat="1" outlineLevel="1" x14ac:dyDescent="0.3">
      <c r="C229" s="492" t="str">
        <f>'PLANO DE CONTAS-D'!D203</f>
        <v>Hospedagens</v>
      </c>
      <c r="F229" s="428"/>
      <c r="G229" s="429"/>
      <c r="H229" s="429"/>
      <c r="I229" s="498">
        <f t="shared" si="39"/>
        <v>0</v>
      </c>
      <c r="J229" s="542"/>
      <c r="K229" s="498">
        <f>Jan!$J$373</f>
        <v>0</v>
      </c>
      <c r="L229" s="498">
        <f>Fev!$J$373</f>
        <v>0</v>
      </c>
      <c r="M229" s="498">
        <f>Mar!$J$373</f>
        <v>0</v>
      </c>
      <c r="N229" s="498">
        <f>Abr!$J$373</f>
        <v>0</v>
      </c>
      <c r="O229" s="498">
        <f>Maio!$J$373</f>
        <v>0</v>
      </c>
      <c r="P229" s="498">
        <f>Jun!$J$373</f>
        <v>0</v>
      </c>
      <c r="Q229" s="498">
        <f>Jul!$J$373</f>
        <v>0</v>
      </c>
      <c r="R229" s="498">
        <f>Ago!$J$373</f>
        <v>0</v>
      </c>
      <c r="S229" s="498">
        <f>Set!$J$373</f>
        <v>0</v>
      </c>
      <c r="T229" s="498">
        <f>Out!$J$373</f>
        <v>0</v>
      </c>
      <c r="U229" s="498">
        <f>Nov!$J$373</f>
        <v>0</v>
      </c>
      <c r="V229" s="498">
        <f>Dez!$J$373</f>
        <v>0</v>
      </c>
      <c r="W229" s="542"/>
      <c r="X229" s="542"/>
      <c r="Y229" s="542"/>
    </row>
    <row r="230" spans="2:25" s="427" customFormat="1" outlineLevel="1" x14ac:dyDescent="0.3">
      <c r="C230" s="492">
        <f>'PLANO DE CONTAS-D'!D204</f>
        <v>0</v>
      </c>
      <c r="F230" s="428"/>
      <c r="G230" s="429"/>
      <c r="H230" s="429"/>
      <c r="I230" s="498">
        <f t="shared" si="39"/>
        <v>0</v>
      </c>
      <c r="J230" s="542"/>
      <c r="K230" s="498">
        <f>Jan!$J$375</f>
        <v>0</v>
      </c>
      <c r="L230" s="498">
        <f>Fev!$J$375</f>
        <v>0</v>
      </c>
      <c r="M230" s="498">
        <f>Mar!$J$375</f>
        <v>0</v>
      </c>
      <c r="N230" s="498">
        <f>Abr!$J$375</f>
        <v>0</v>
      </c>
      <c r="O230" s="498">
        <f>Maio!$J$375</f>
        <v>0</v>
      </c>
      <c r="P230" s="498">
        <f>Jun!$J$375</f>
        <v>0</v>
      </c>
      <c r="Q230" s="498">
        <f>Jul!$J$375</f>
        <v>0</v>
      </c>
      <c r="R230" s="498">
        <f>Ago!$J$375</f>
        <v>0</v>
      </c>
      <c r="S230" s="498">
        <f>Set!$J$375</f>
        <v>0</v>
      </c>
      <c r="T230" s="498">
        <f>Out!$J$375</f>
        <v>0</v>
      </c>
      <c r="U230" s="498">
        <f>Nov!$J$375</f>
        <v>0</v>
      </c>
      <c r="V230" s="498">
        <f>Dez!$J$375</f>
        <v>0</v>
      </c>
      <c r="W230" s="542"/>
      <c r="X230" s="542"/>
      <c r="Y230" s="542"/>
    </row>
    <row r="231" spans="2:25" s="427" customFormat="1" outlineLevel="1" x14ac:dyDescent="0.3">
      <c r="C231" s="492">
        <f>'PLANO DE CONTAS-D'!D205</f>
        <v>0</v>
      </c>
      <c r="F231" s="428"/>
      <c r="G231" s="429"/>
      <c r="H231" s="429"/>
      <c r="I231" s="498">
        <f t="shared" si="39"/>
        <v>0</v>
      </c>
      <c r="J231" s="542"/>
      <c r="K231" s="498">
        <f>Jan!$J$377</f>
        <v>0</v>
      </c>
      <c r="L231" s="498">
        <f>Fev!$J$377</f>
        <v>0</v>
      </c>
      <c r="M231" s="498">
        <f>Mar!$J$377</f>
        <v>0</v>
      </c>
      <c r="N231" s="498">
        <f>Abr!$J$377</f>
        <v>0</v>
      </c>
      <c r="O231" s="498">
        <f>Maio!$J$377</f>
        <v>0</v>
      </c>
      <c r="P231" s="498">
        <f>Jun!$J$377</f>
        <v>0</v>
      </c>
      <c r="Q231" s="498">
        <f>Jul!$J$377</f>
        <v>0</v>
      </c>
      <c r="R231" s="498">
        <f>Ago!$J$377</f>
        <v>0</v>
      </c>
      <c r="S231" s="498">
        <f>Set!$J$377</f>
        <v>0</v>
      </c>
      <c r="T231" s="498">
        <f>Out!$J$377</f>
        <v>0</v>
      </c>
      <c r="U231" s="498">
        <f>Nov!$J$377</f>
        <v>0</v>
      </c>
      <c r="V231" s="498">
        <f>Dez!$J$377</f>
        <v>0</v>
      </c>
      <c r="W231" s="542"/>
      <c r="X231" s="542"/>
      <c r="Y231" s="542"/>
    </row>
    <row r="232" spans="2:25" s="427" customFormat="1" outlineLevel="1" x14ac:dyDescent="0.3">
      <c r="C232" s="492">
        <f>'PLANO DE CONTAS-D'!D206</f>
        <v>0</v>
      </c>
      <c r="F232" s="428"/>
      <c r="G232" s="429"/>
      <c r="H232" s="429"/>
      <c r="I232" s="498">
        <f t="shared" si="39"/>
        <v>0</v>
      </c>
      <c r="J232" s="542"/>
      <c r="K232" s="498">
        <f>Jan!$J$379</f>
        <v>0</v>
      </c>
      <c r="L232" s="498">
        <f>Fev!$J$379</f>
        <v>0</v>
      </c>
      <c r="M232" s="498">
        <f>Mar!$J$379</f>
        <v>0</v>
      </c>
      <c r="N232" s="498">
        <f>Abr!$J$379</f>
        <v>0</v>
      </c>
      <c r="O232" s="498">
        <f>Maio!$J$379</f>
        <v>0</v>
      </c>
      <c r="P232" s="498">
        <f>Jun!$J$379</f>
        <v>0</v>
      </c>
      <c r="Q232" s="498">
        <f>Jul!$J$379</f>
        <v>0</v>
      </c>
      <c r="R232" s="498">
        <f>Ago!$J$379</f>
        <v>0</v>
      </c>
      <c r="S232" s="498">
        <f>Set!$J$379</f>
        <v>0</v>
      </c>
      <c r="T232" s="498">
        <f>Out!$J$379</f>
        <v>0</v>
      </c>
      <c r="U232" s="498">
        <f>Nov!$J$379</f>
        <v>0</v>
      </c>
      <c r="V232" s="498">
        <f>Dez!$J$379</f>
        <v>0</v>
      </c>
      <c r="W232" s="542"/>
      <c r="X232" s="542"/>
      <c r="Y232" s="542"/>
    </row>
    <row r="233" spans="2:25" s="427" customFormat="1" outlineLevel="1" x14ac:dyDescent="0.3">
      <c r="C233" s="492">
        <f>'PLANO DE CONTAS-D'!D207</f>
        <v>0</v>
      </c>
      <c r="F233" s="428"/>
      <c r="G233" s="429"/>
      <c r="H233" s="429"/>
      <c r="I233" s="498">
        <f t="shared" si="39"/>
        <v>0</v>
      </c>
      <c r="J233" s="542"/>
      <c r="K233" s="498">
        <f>Jan!$J$381</f>
        <v>0</v>
      </c>
      <c r="L233" s="498">
        <f>Fev!$J$381</f>
        <v>0</v>
      </c>
      <c r="M233" s="498">
        <f>Mar!$J$381</f>
        <v>0</v>
      </c>
      <c r="N233" s="498">
        <f>Abr!$J$381</f>
        <v>0</v>
      </c>
      <c r="O233" s="498">
        <f>Maio!$J$381</f>
        <v>0</v>
      </c>
      <c r="P233" s="498">
        <f>Jun!$J$381</f>
        <v>0</v>
      </c>
      <c r="Q233" s="498">
        <f>Jul!$J$381</f>
        <v>0</v>
      </c>
      <c r="R233" s="498">
        <f>Ago!$J$381</f>
        <v>0</v>
      </c>
      <c r="S233" s="498">
        <f>Set!$J$381</f>
        <v>0</v>
      </c>
      <c r="T233" s="498">
        <f>Out!$J$381</f>
        <v>0</v>
      </c>
      <c r="U233" s="498">
        <f>Nov!$J$381</f>
        <v>0</v>
      </c>
      <c r="V233" s="498">
        <f>Dez!$J$381</f>
        <v>0</v>
      </c>
      <c r="W233" s="542"/>
      <c r="X233" s="542"/>
      <c r="Y233" s="542"/>
    </row>
    <row r="234" spans="2:25" s="427" customFormat="1" outlineLevel="1" x14ac:dyDescent="0.3">
      <c r="C234" s="492">
        <f>'PLANO DE CONTAS-D'!D208</f>
        <v>0</v>
      </c>
      <c r="F234" s="428"/>
      <c r="G234" s="429"/>
      <c r="H234" s="429"/>
      <c r="I234" s="498">
        <f t="shared" si="39"/>
        <v>0</v>
      </c>
      <c r="J234" s="542"/>
      <c r="K234" s="498">
        <f>Jan!$J$383</f>
        <v>0</v>
      </c>
      <c r="L234" s="498">
        <f>Fev!$J$383</f>
        <v>0</v>
      </c>
      <c r="M234" s="498">
        <f>Mar!$J$383</f>
        <v>0</v>
      </c>
      <c r="N234" s="498">
        <f>Abr!$J$383</f>
        <v>0</v>
      </c>
      <c r="O234" s="498">
        <f>Maio!$J$383</f>
        <v>0</v>
      </c>
      <c r="P234" s="498">
        <f>Jun!$J$383</f>
        <v>0</v>
      </c>
      <c r="Q234" s="498">
        <f>Jul!$J$383</f>
        <v>0</v>
      </c>
      <c r="R234" s="498">
        <f>Ago!$J$383</f>
        <v>0</v>
      </c>
      <c r="S234" s="498">
        <f>Set!$J$383</f>
        <v>0</v>
      </c>
      <c r="T234" s="498">
        <f>Out!$J$383</f>
        <v>0</v>
      </c>
      <c r="U234" s="498">
        <f>Nov!$J$383</f>
        <v>0</v>
      </c>
      <c r="V234" s="498">
        <f>Dez!$J$383</f>
        <v>0</v>
      </c>
      <c r="W234" s="542"/>
      <c r="X234" s="542"/>
      <c r="Y234" s="542"/>
    </row>
    <row r="235" spans="2:25" s="427" customFormat="1" outlineLevel="1" x14ac:dyDescent="0.3">
      <c r="C235" s="492">
        <f>'PLANO DE CONTAS-D'!D209</f>
        <v>0</v>
      </c>
      <c r="F235" s="428"/>
      <c r="G235" s="429"/>
      <c r="H235" s="429"/>
      <c r="I235" s="498">
        <f t="shared" si="39"/>
        <v>0</v>
      </c>
      <c r="J235" s="542"/>
      <c r="K235" s="498">
        <f>Jan!$J$385</f>
        <v>0</v>
      </c>
      <c r="L235" s="498">
        <f>Fev!$J$385</f>
        <v>0</v>
      </c>
      <c r="M235" s="498">
        <f>Mar!$J$385</f>
        <v>0</v>
      </c>
      <c r="N235" s="498">
        <f>Abr!$J$385</f>
        <v>0</v>
      </c>
      <c r="O235" s="498">
        <f>Maio!$J$385</f>
        <v>0</v>
      </c>
      <c r="P235" s="498">
        <f>Jun!$J$385</f>
        <v>0</v>
      </c>
      <c r="Q235" s="498">
        <f>Jul!$J$385</f>
        <v>0</v>
      </c>
      <c r="R235" s="498">
        <f>Ago!$J$385</f>
        <v>0</v>
      </c>
      <c r="S235" s="498">
        <f>Set!$J$385</f>
        <v>0</v>
      </c>
      <c r="T235" s="498">
        <f>Out!$J$385</f>
        <v>0</v>
      </c>
      <c r="U235" s="498">
        <f>Nov!$J$385</f>
        <v>0</v>
      </c>
      <c r="V235" s="498">
        <f>Dez!$J$385</f>
        <v>0</v>
      </c>
      <c r="W235" s="542"/>
      <c r="X235" s="542"/>
      <c r="Y235" s="542"/>
    </row>
    <row r="236" spans="2:25" s="427" customFormat="1" outlineLevel="1" x14ac:dyDescent="0.3">
      <c r="C236" s="492">
        <f>'PLANO DE CONTAS-D'!D210</f>
        <v>0</v>
      </c>
      <c r="F236" s="428"/>
      <c r="G236" s="429"/>
      <c r="H236" s="429"/>
      <c r="I236" s="498">
        <f t="shared" si="39"/>
        <v>0</v>
      </c>
      <c r="J236" s="542"/>
      <c r="K236" s="498">
        <f>Jan!$J$387</f>
        <v>0</v>
      </c>
      <c r="L236" s="498">
        <f>Fev!$J$387</f>
        <v>0</v>
      </c>
      <c r="M236" s="498">
        <f>Mar!$J$387</f>
        <v>0</v>
      </c>
      <c r="N236" s="498">
        <f>Abr!$J$387</f>
        <v>0</v>
      </c>
      <c r="O236" s="498">
        <f>Maio!$J$387</f>
        <v>0</v>
      </c>
      <c r="P236" s="498">
        <f>Jun!$J$387</f>
        <v>0</v>
      </c>
      <c r="Q236" s="498">
        <f>Jul!$J$387</f>
        <v>0</v>
      </c>
      <c r="R236" s="498">
        <f>Ago!$J$387</f>
        <v>0</v>
      </c>
      <c r="S236" s="498">
        <f>Set!$J$387</f>
        <v>0</v>
      </c>
      <c r="T236" s="498">
        <f>Out!$J$387</f>
        <v>0</v>
      </c>
      <c r="U236" s="498">
        <f>Nov!$J$387</f>
        <v>0</v>
      </c>
      <c r="V236" s="498">
        <f>Dez!$J$387</f>
        <v>0</v>
      </c>
      <c r="W236" s="542"/>
      <c r="X236" s="542"/>
      <c r="Y236" s="542"/>
    </row>
    <row r="237" spans="2:25" s="427" customFormat="1" outlineLevel="1" x14ac:dyDescent="0.3">
      <c r="C237" s="492">
        <f>'PLANO DE CONTAS-D'!D211</f>
        <v>0</v>
      </c>
      <c r="F237" s="428"/>
      <c r="G237" s="429"/>
      <c r="H237" s="429"/>
      <c r="I237" s="498">
        <f t="shared" si="39"/>
        <v>0</v>
      </c>
      <c r="J237" s="542"/>
      <c r="K237" s="498">
        <f>Jan!$J$389</f>
        <v>0</v>
      </c>
      <c r="L237" s="498">
        <f>Fev!$J$389</f>
        <v>0</v>
      </c>
      <c r="M237" s="498">
        <f>Mar!$J$389</f>
        <v>0</v>
      </c>
      <c r="N237" s="498">
        <f>Abr!$J$389</f>
        <v>0</v>
      </c>
      <c r="O237" s="498">
        <f>Maio!$J$389</f>
        <v>0</v>
      </c>
      <c r="P237" s="498">
        <f>Jun!$J$389</f>
        <v>0</v>
      </c>
      <c r="Q237" s="498">
        <f>Jul!$J$389</f>
        <v>0</v>
      </c>
      <c r="R237" s="498">
        <f>Ago!$J$389</f>
        <v>0</v>
      </c>
      <c r="S237" s="498">
        <f>Set!$J$389</f>
        <v>0</v>
      </c>
      <c r="T237" s="498">
        <f>Out!$J$389</f>
        <v>0</v>
      </c>
      <c r="U237" s="498">
        <f>Nov!$J$389</f>
        <v>0</v>
      </c>
      <c r="V237" s="498">
        <f>Dez!$J$389</f>
        <v>0</v>
      </c>
      <c r="W237" s="542"/>
      <c r="X237" s="542"/>
      <c r="Y237" s="542"/>
    </row>
    <row r="238" spans="2:25" s="427" customFormat="1" outlineLevel="1" x14ac:dyDescent="0.3">
      <c r="C238" s="492">
        <f>'PLANO DE CONTAS-D'!D212</f>
        <v>0</v>
      </c>
      <c r="F238" s="428"/>
      <c r="G238" s="429"/>
      <c r="H238" s="429"/>
      <c r="I238" s="498">
        <f t="shared" si="39"/>
        <v>0</v>
      </c>
      <c r="J238" s="542"/>
      <c r="K238" s="498">
        <f>Jan!$J$391</f>
        <v>0</v>
      </c>
      <c r="L238" s="498">
        <f>Fev!$J$391</f>
        <v>0</v>
      </c>
      <c r="M238" s="498">
        <f>Mar!$J$391</f>
        <v>0</v>
      </c>
      <c r="N238" s="498">
        <f>Abr!$J$391</f>
        <v>0</v>
      </c>
      <c r="O238" s="498">
        <f>Maio!$J$391</f>
        <v>0</v>
      </c>
      <c r="P238" s="498">
        <f>Jun!$J$391</f>
        <v>0</v>
      </c>
      <c r="Q238" s="498">
        <f>Jul!$J$391</f>
        <v>0</v>
      </c>
      <c r="R238" s="498">
        <f>Ago!$J$391</f>
        <v>0</v>
      </c>
      <c r="S238" s="498">
        <f>Set!$J$391</f>
        <v>0</v>
      </c>
      <c r="T238" s="498">
        <f>Out!$J$391</f>
        <v>0</v>
      </c>
      <c r="U238" s="498">
        <f>Nov!$J$391</f>
        <v>0</v>
      </c>
      <c r="V238" s="498">
        <f>Dez!$J$391</f>
        <v>0</v>
      </c>
      <c r="W238" s="542"/>
      <c r="X238" s="542"/>
      <c r="Y238" s="542"/>
    </row>
    <row r="239" spans="2:25" s="427" customFormat="1" outlineLevel="1" x14ac:dyDescent="0.3">
      <c r="C239" s="492">
        <f>'PLANO DE CONTAS-D'!D213</f>
        <v>0</v>
      </c>
      <c r="F239" s="428"/>
      <c r="G239" s="429"/>
      <c r="H239" s="429"/>
      <c r="I239" s="498">
        <f t="shared" si="39"/>
        <v>0</v>
      </c>
      <c r="J239" s="542"/>
      <c r="K239" s="498">
        <f>Jan!$J$393</f>
        <v>0</v>
      </c>
      <c r="L239" s="498">
        <f>Fev!$J$393</f>
        <v>0</v>
      </c>
      <c r="M239" s="498">
        <f>Mar!$J$393</f>
        <v>0</v>
      </c>
      <c r="N239" s="498">
        <f>Abr!$J$393</f>
        <v>0</v>
      </c>
      <c r="O239" s="498">
        <f>Maio!$J$393</f>
        <v>0</v>
      </c>
      <c r="P239" s="498">
        <f>Jun!$J$393</f>
        <v>0</v>
      </c>
      <c r="Q239" s="498">
        <f>Jul!$J$393</f>
        <v>0</v>
      </c>
      <c r="R239" s="498">
        <f>Ago!$J$393</f>
        <v>0</v>
      </c>
      <c r="S239" s="498">
        <f>Set!$J$393</f>
        <v>0</v>
      </c>
      <c r="T239" s="498">
        <f>Out!$J$393</f>
        <v>0</v>
      </c>
      <c r="U239" s="498">
        <f>Nov!$J$393</f>
        <v>0</v>
      </c>
      <c r="V239" s="498">
        <f>Dez!$J$393</f>
        <v>0</v>
      </c>
      <c r="W239" s="542"/>
      <c r="X239" s="542"/>
      <c r="Y239" s="542"/>
    </row>
    <row r="240" spans="2:25" s="427" customFormat="1" x14ac:dyDescent="0.3">
      <c r="B240" s="557"/>
      <c r="C240" s="499" t="s">
        <v>1248</v>
      </c>
      <c r="D240" s="502"/>
      <c r="E240" s="502"/>
      <c r="F240" s="503"/>
      <c r="G240" s="504"/>
      <c r="H240" s="504"/>
      <c r="I240" s="497">
        <f>SUM(I241:I258)</f>
        <v>0</v>
      </c>
      <c r="J240" s="500">
        <f>SUM(J241:J249)</f>
        <v>0</v>
      </c>
      <c r="K240" s="497">
        <f>SUM(K241:K258)</f>
        <v>0</v>
      </c>
      <c r="L240" s="497">
        <f t="shared" ref="L240:V240" si="40">SUM(L241:L258)</f>
        <v>0</v>
      </c>
      <c r="M240" s="497">
        <f>SUM(M241:M258)</f>
        <v>0</v>
      </c>
      <c r="N240" s="497">
        <f t="shared" si="40"/>
        <v>0</v>
      </c>
      <c r="O240" s="497">
        <f t="shared" si="40"/>
        <v>0</v>
      </c>
      <c r="P240" s="497">
        <f t="shared" si="40"/>
        <v>0</v>
      </c>
      <c r="Q240" s="497">
        <f t="shared" si="40"/>
        <v>0</v>
      </c>
      <c r="R240" s="497">
        <f t="shared" si="40"/>
        <v>0</v>
      </c>
      <c r="S240" s="497">
        <f t="shared" si="40"/>
        <v>0</v>
      </c>
      <c r="T240" s="497">
        <f t="shared" si="40"/>
        <v>0</v>
      </c>
      <c r="U240" s="497">
        <f t="shared" si="40"/>
        <v>0</v>
      </c>
      <c r="V240" s="497">
        <f t="shared" si="40"/>
        <v>0</v>
      </c>
      <c r="W240" s="542"/>
      <c r="X240" s="542"/>
      <c r="Y240" s="542"/>
    </row>
    <row r="241" spans="3:25" s="427" customFormat="1" outlineLevel="1" x14ac:dyDescent="0.3">
      <c r="C241" s="492" t="str">
        <f>'PLANO DE CONTAS-D'!D224</f>
        <v>Consultorias</v>
      </c>
      <c r="F241" s="428"/>
      <c r="G241" s="429"/>
      <c r="H241" s="429"/>
      <c r="I241" s="498">
        <f t="shared" ref="I241:I258" si="41">SUM(K241:V241)</f>
        <v>0</v>
      </c>
      <c r="J241" s="542"/>
      <c r="K241" s="498">
        <f>Jan!$J$417</f>
        <v>0</v>
      </c>
      <c r="L241" s="498">
        <f>Fev!$J$417</f>
        <v>0</v>
      </c>
      <c r="M241" s="498">
        <f>Mar!$J$417</f>
        <v>0</v>
      </c>
      <c r="N241" s="498">
        <f>Abr!$J$417</f>
        <v>0</v>
      </c>
      <c r="O241" s="498">
        <f>Maio!$J$417</f>
        <v>0</v>
      </c>
      <c r="P241" s="498">
        <f>Jun!$J$417</f>
        <v>0</v>
      </c>
      <c r="Q241" s="498">
        <f>Jul!$J$417</f>
        <v>0</v>
      </c>
      <c r="R241" s="498">
        <f>Ago!$J$417</f>
        <v>0</v>
      </c>
      <c r="S241" s="498">
        <f>Set!$J$417</f>
        <v>0</v>
      </c>
      <c r="T241" s="498">
        <f>Out!$J$417</f>
        <v>0</v>
      </c>
      <c r="U241" s="498">
        <f>Nov!$J$417</f>
        <v>0</v>
      </c>
      <c r="V241" s="498">
        <f>Dez!$J$417</f>
        <v>0</v>
      </c>
      <c r="W241" s="542"/>
      <c r="X241" s="542"/>
      <c r="Y241" s="542"/>
    </row>
    <row r="242" spans="3:25" s="427" customFormat="1" outlineLevel="1" x14ac:dyDescent="0.3">
      <c r="C242" s="492" t="str">
        <f>'PLANO DE CONTAS-D'!D225</f>
        <v>Contabilidade</v>
      </c>
      <c r="F242" s="428"/>
      <c r="G242" s="429"/>
      <c r="H242" s="429"/>
      <c r="I242" s="498">
        <f t="shared" si="41"/>
        <v>0</v>
      </c>
      <c r="J242" s="542"/>
      <c r="K242" s="498">
        <f>Jan!$J$419</f>
        <v>0</v>
      </c>
      <c r="L242" s="498">
        <f>Fev!$J$419</f>
        <v>0</v>
      </c>
      <c r="M242" s="498">
        <f>Mar!$J$419</f>
        <v>0</v>
      </c>
      <c r="N242" s="498">
        <f>Abr!$J$419</f>
        <v>0</v>
      </c>
      <c r="O242" s="498">
        <f>Maio!$J$419</f>
        <v>0</v>
      </c>
      <c r="P242" s="498">
        <f>Jun!$J$419</f>
        <v>0</v>
      </c>
      <c r="Q242" s="498">
        <f>Jul!$J$419</f>
        <v>0</v>
      </c>
      <c r="R242" s="498">
        <f>Ago!$J$419</f>
        <v>0</v>
      </c>
      <c r="S242" s="498">
        <f>Set!$J$419</f>
        <v>0</v>
      </c>
      <c r="T242" s="498">
        <f>Out!$J$419</f>
        <v>0</v>
      </c>
      <c r="U242" s="498">
        <f>Nov!$J$419</f>
        <v>0</v>
      </c>
      <c r="V242" s="498">
        <f>Dez!$J$419</f>
        <v>0</v>
      </c>
      <c r="W242" s="542"/>
      <c r="X242" s="542"/>
      <c r="Y242" s="542"/>
    </row>
    <row r="243" spans="3:25" s="427" customFormat="1" outlineLevel="1" x14ac:dyDescent="0.3">
      <c r="C243" s="492" t="str">
        <f>'PLANO DE CONTAS-D'!D226</f>
        <v>Diaristas</v>
      </c>
      <c r="F243" s="428"/>
      <c r="G243" s="429"/>
      <c r="H243" s="429"/>
      <c r="I243" s="498">
        <f t="shared" si="41"/>
        <v>0</v>
      </c>
      <c r="J243" s="542"/>
      <c r="K243" s="498">
        <f>Jan!$J$421</f>
        <v>0</v>
      </c>
      <c r="L243" s="498">
        <f>Fev!$J$421</f>
        <v>0</v>
      </c>
      <c r="M243" s="498">
        <f>Mar!$J$421</f>
        <v>0</v>
      </c>
      <c r="N243" s="498">
        <f>Abr!$J$421</f>
        <v>0</v>
      </c>
      <c r="O243" s="498">
        <f>Maio!$J$421</f>
        <v>0</v>
      </c>
      <c r="P243" s="498">
        <f>Jun!$J$421</f>
        <v>0</v>
      </c>
      <c r="Q243" s="498">
        <f>Jul!$J$421</f>
        <v>0</v>
      </c>
      <c r="R243" s="498">
        <f>Ago!$J$421</f>
        <v>0</v>
      </c>
      <c r="S243" s="498">
        <f>Set!$J$421</f>
        <v>0</v>
      </c>
      <c r="T243" s="498">
        <f>Out!$J$421</f>
        <v>0</v>
      </c>
      <c r="U243" s="498">
        <f>Nov!$J$421</f>
        <v>0</v>
      </c>
      <c r="V243" s="498">
        <f>Dez!$J$421</f>
        <v>0</v>
      </c>
      <c r="W243" s="542"/>
      <c r="X243" s="542"/>
      <c r="Y243" s="542"/>
    </row>
    <row r="244" spans="3:25" s="427" customFormat="1" outlineLevel="1" x14ac:dyDescent="0.3">
      <c r="C244" s="492" t="str">
        <f>'PLANO DE CONTAS-D'!D227</f>
        <v>Jurídico</v>
      </c>
      <c r="F244" s="428"/>
      <c r="G244" s="429"/>
      <c r="H244" s="429"/>
      <c r="I244" s="498">
        <f t="shared" si="41"/>
        <v>0</v>
      </c>
      <c r="J244" s="542"/>
      <c r="K244" s="498">
        <f>Jan!$J$423</f>
        <v>0</v>
      </c>
      <c r="L244" s="498">
        <f>Fev!$J$423</f>
        <v>0</v>
      </c>
      <c r="M244" s="498">
        <f>Mar!$J$423</f>
        <v>0</v>
      </c>
      <c r="N244" s="498">
        <f>Abr!$J$423</f>
        <v>0</v>
      </c>
      <c r="O244" s="498">
        <f>Maio!$J$423</f>
        <v>0</v>
      </c>
      <c r="P244" s="498">
        <f>Jun!$J$423</f>
        <v>0</v>
      </c>
      <c r="Q244" s="498">
        <f>Jul!$J$423</f>
        <v>0</v>
      </c>
      <c r="R244" s="498">
        <f>Ago!$J$423</f>
        <v>0</v>
      </c>
      <c r="S244" s="498">
        <f>Set!$J$423</f>
        <v>0</v>
      </c>
      <c r="T244" s="498">
        <f>Out!$J$423</f>
        <v>0</v>
      </c>
      <c r="U244" s="498">
        <f>Nov!$J$423</f>
        <v>0</v>
      </c>
      <c r="V244" s="498">
        <f>Dez!$J$423</f>
        <v>0</v>
      </c>
      <c r="W244" s="542"/>
      <c r="X244" s="542"/>
      <c r="Y244" s="542"/>
    </row>
    <row r="245" spans="3:25" s="427" customFormat="1" outlineLevel="1" x14ac:dyDescent="0.3">
      <c r="C245" s="492" t="str">
        <f>'PLANO DE CONTAS-D'!D228</f>
        <v>Sistema de Informatica</v>
      </c>
      <c r="F245" s="428"/>
      <c r="G245" s="429"/>
      <c r="H245" s="429"/>
      <c r="I245" s="498">
        <f t="shared" si="41"/>
        <v>0</v>
      </c>
      <c r="J245" s="542"/>
      <c r="K245" s="498">
        <f>Jan!$J$425</f>
        <v>0</v>
      </c>
      <c r="L245" s="498">
        <f>Fev!$J$425</f>
        <v>0</v>
      </c>
      <c r="M245" s="498">
        <f>Mar!$J$425</f>
        <v>0</v>
      </c>
      <c r="N245" s="498">
        <f>Abr!$J$425</f>
        <v>0</v>
      </c>
      <c r="O245" s="498">
        <f>Maio!$J$425</f>
        <v>0</v>
      </c>
      <c r="P245" s="498">
        <f>Jun!$J$425</f>
        <v>0</v>
      </c>
      <c r="Q245" s="498">
        <f>Jul!$J$425</f>
        <v>0</v>
      </c>
      <c r="R245" s="498">
        <f>Ago!$J$425</f>
        <v>0</v>
      </c>
      <c r="S245" s="498">
        <f>Set!$J$425</f>
        <v>0</v>
      </c>
      <c r="T245" s="498">
        <f>Out!$J$425</f>
        <v>0</v>
      </c>
      <c r="U245" s="498">
        <f>Nov!$J$425</f>
        <v>0</v>
      </c>
      <c r="V245" s="498">
        <f>Dez!$J$425</f>
        <v>0</v>
      </c>
      <c r="W245" s="542"/>
      <c r="X245" s="542"/>
      <c r="Y245" s="542"/>
    </row>
    <row r="246" spans="3:25" s="427" customFormat="1" outlineLevel="1" x14ac:dyDescent="0.3">
      <c r="C246" s="492" t="str">
        <f>'PLANO DE CONTAS-D'!D229</f>
        <v>Suporte informática (Assistência)</v>
      </c>
      <c r="F246" s="428"/>
      <c r="G246" s="429"/>
      <c r="H246" s="429"/>
      <c r="I246" s="498">
        <f t="shared" si="41"/>
        <v>0</v>
      </c>
      <c r="J246" s="542"/>
      <c r="K246" s="498">
        <f>Jan!$J$427</f>
        <v>0</v>
      </c>
      <c r="L246" s="498">
        <f>Fev!$J$427</f>
        <v>0</v>
      </c>
      <c r="M246" s="498">
        <f>Mar!$J$427</f>
        <v>0</v>
      </c>
      <c r="N246" s="498">
        <f>Abr!$J$427</f>
        <v>0</v>
      </c>
      <c r="O246" s="498">
        <f>Maio!$J$427</f>
        <v>0</v>
      </c>
      <c r="P246" s="498">
        <f>Jun!$J$427</f>
        <v>0</v>
      </c>
      <c r="Q246" s="498">
        <f>Jul!$J$427</f>
        <v>0</v>
      </c>
      <c r="R246" s="498">
        <f>Ago!$J$427</f>
        <v>0</v>
      </c>
      <c r="S246" s="498">
        <f>Set!$J$427</f>
        <v>0</v>
      </c>
      <c r="T246" s="498">
        <f>Out!$J$427</f>
        <v>0</v>
      </c>
      <c r="U246" s="498">
        <f>Nov!$J$427</f>
        <v>0</v>
      </c>
      <c r="V246" s="498">
        <f>Dez!$J$427</f>
        <v>0</v>
      </c>
      <c r="W246" s="542"/>
      <c r="X246" s="542"/>
      <c r="Y246" s="542"/>
    </row>
    <row r="247" spans="3:25" s="427" customFormat="1" outlineLevel="1" x14ac:dyDescent="0.3">
      <c r="C247" s="492" t="str">
        <f>'PLANO DE CONTAS-D'!D230</f>
        <v>Segurança eletrônica</v>
      </c>
      <c r="F247" s="428"/>
      <c r="G247" s="429"/>
      <c r="H247" s="429"/>
      <c r="I247" s="498">
        <f t="shared" si="41"/>
        <v>0</v>
      </c>
      <c r="J247" s="542"/>
      <c r="K247" s="498">
        <f>Jan!$J$429</f>
        <v>0</v>
      </c>
      <c r="L247" s="498">
        <f>Fev!$J$429</f>
        <v>0</v>
      </c>
      <c r="M247" s="498">
        <f>Mar!$J$429</f>
        <v>0</v>
      </c>
      <c r="N247" s="498">
        <f>Abr!$J$429</f>
        <v>0</v>
      </c>
      <c r="O247" s="498">
        <f>Maio!$J$429</f>
        <v>0</v>
      </c>
      <c r="P247" s="498">
        <f>Jun!$J$429</f>
        <v>0</v>
      </c>
      <c r="Q247" s="498">
        <f>Jul!$J$429</f>
        <v>0</v>
      </c>
      <c r="R247" s="498">
        <f>Ago!$J$429</f>
        <v>0</v>
      </c>
      <c r="S247" s="498">
        <f>Set!$J$429</f>
        <v>0</v>
      </c>
      <c r="T247" s="498">
        <f>Out!$J$429</f>
        <v>0</v>
      </c>
      <c r="U247" s="498">
        <f>Nov!$J$429</f>
        <v>0</v>
      </c>
      <c r="V247" s="498">
        <f>Dez!$J$429</f>
        <v>0</v>
      </c>
      <c r="W247" s="542"/>
      <c r="X247" s="542"/>
      <c r="Y247" s="542"/>
    </row>
    <row r="248" spans="3:25" s="427" customFormat="1" outlineLevel="1" x14ac:dyDescent="0.3">
      <c r="C248" s="492" t="str">
        <f>'PLANO DE CONTAS-D'!D231</f>
        <v>Nuvem</v>
      </c>
      <c r="F248" s="428"/>
      <c r="G248" s="429"/>
      <c r="H248" s="429"/>
      <c r="I248" s="498">
        <f t="shared" si="41"/>
        <v>0</v>
      </c>
      <c r="J248" s="542"/>
      <c r="K248" s="498">
        <f>Jan!$J$431</f>
        <v>0</v>
      </c>
      <c r="L248" s="498">
        <f>Fev!$J$431</f>
        <v>0</v>
      </c>
      <c r="M248" s="498">
        <f>Mar!$J$431</f>
        <v>0</v>
      </c>
      <c r="N248" s="498">
        <f>Abr!$J$431</f>
        <v>0</v>
      </c>
      <c r="O248" s="498">
        <f>Maio!$J$431</f>
        <v>0</v>
      </c>
      <c r="P248" s="498">
        <f>Jun!$J$431</f>
        <v>0</v>
      </c>
      <c r="Q248" s="498">
        <f>Jul!$J$431</f>
        <v>0</v>
      </c>
      <c r="R248" s="498">
        <f>Ago!$J$431</f>
        <v>0</v>
      </c>
      <c r="S248" s="498">
        <f>Set!$J$431</f>
        <v>0</v>
      </c>
      <c r="T248" s="498">
        <f>Out!$J$431</f>
        <v>0</v>
      </c>
      <c r="U248" s="498">
        <f>Nov!$J$431</f>
        <v>0</v>
      </c>
      <c r="V248" s="498">
        <f>Dez!$J$431</f>
        <v>0</v>
      </c>
      <c r="W248" s="542"/>
      <c r="X248" s="542"/>
      <c r="Y248" s="542"/>
    </row>
    <row r="249" spans="3:25" s="427" customFormat="1" outlineLevel="1" x14ac:dyDescent="0.3">
      <c r="C249" s="492" t="str">
        <f>'PLANO DE CONTAS-D'!D232</f>
        <v>Videos</v>
      </c>
      <c r="F249" s="428"/>
      <c r="G249" s="429"/>
      <c r="H249" s="429"/>
      <c r="I249" s="498">
        <f t="shared" si="41"/>
        <v>0</v>
      </c>
      <c r="J249" s="542"/>
      <c r="K249" s="498">
        <f>Jan!$J$433</f>
        <v>0</v>
      </c>
      <c r="L249" s="498">
        <f>Fev!$J$433</f>
        <v>0</v>
      </c>
      <c r="M249" s="498">
        <f>Mar!$J$433</f>
        <v>0</v>
      </c>
      <c r="N249" s="498">
        <f>Abr!$J$433</f>
        <v>0</v>
      </c>
      <c r="O249" s="498">
        <f>Maio!$J$433</f>
        <v>0</v>
      </c>
      <c r="P249" s="498">
        <f>Jun!$J$433</f>
        <v>0</v>
      </c>
      <c r="Q249" s="498">
        <f>Jul!$J$433</f>
        <v>0</v>
      </c>
      <c r="R249" s="498">
        <f>Ago!$J$433</f>
        <v>0</v>
      </c>
      <c r="S249" s="498">
        <f>Set!$J$433</f>
        <v>0</v>
      </c>
      <c r="T249" s="498">
        <f>Out!$J$433</f>
        <v>0</v>
      </c>
      <c r="U249" s="498">
        <f>Nov!$J$433</f>
        <v>0</v>
      </c>
      <c r="V249" s="498">
        <f>Dez!$J$433</f>
        <v>0</v>
      </c>
      <c r="W249" s="542"/>
      <c r="X249" s="542"/>
      <c r="Y249" s="542"/>
    </row>
    <row r="250" spans="3:25" s="427" customFormat="1" outlineLevel="1" x14ac:dyDescent="0.3">
      <c r="C250" s="492" t="str">
        <f>'PLANO DE CONTAS-D'!D233</f>
        <v>Serviços Diversos Terceiros (PF/PJ)</v>
      </c>
      <c r="F250" s="428"/>
      <c r="G250" s="429"/>
      <c r="H250" s="429"/>
      <c r="I250" s="498">
        <f t="shared" si="41"/>
        <v>0</v>
      </c>
      <c r="J250" s="542"/>
      <c r="K250" s="498">
        <f>Jan!$J$435</f>
        <v>0</v>
      </c>
      <c r="L250" s="498">
        <f>Fev!$J$435</f>
        <v>0</v>
      </c>
      <c r="M250" s="498">
        <f>Mar!$J$435</f>
        <v>0</v>
      </c>
      <c r="N250" s="498">
        <f>Abr!$J$435</f>
        <v>0</v>
      </c>
      <c r="O250" s="498">
        <f>Maio!$J$435</f>
        <v>0</v>
      </c>
      <c r="P250" s="498">
        <f>Jun!$J$435</f>
        <v>0</v>
      </c>
      <c r="Q250" s="498">
        <f>Jul!$J$435</f>
        <v>0</v>
      </c>
      <c r="R250" s="498">
        <f>Ago!$J$435</f>
        <v>0</v>
      </c>
      <c r="S250" s="498">
        <f>Set!$J$435</f>
        <v>0</v>
      </c>
      <c r="T250" s="498">
        <f>Out!$J$435</f>
        <v>0</v>
      </c>
      <c r="U250" s="498">
        <f>Nov!$J$435</f>
        <v>0</v>
      </c>
      <c r="V250" s="498">
        <f>Dez!$J$435</f>
        <v>0</v>
      </c>
      <c r="W250" s="542"/>
      <c r="X250" s="542"/>
      <c r="Y250" s="542"/>
    </row>
    <row r="251" spans="3:25" s="427" customFormat="1" outlineLevel="1" x14ac:dyDescent="0.3">
      <c r="C251" s="492">
        <f>'PLANO DE CONTAS-D'!D234</f>
        <v>0</v>
      </c>
      <c r="F251" s="428"/>
      <c r="G251" s="429"/>
      <c r="H251" s="429"/>
      <c r="I251" s="498">
        <f t="shared" si="41"/>
        <v>0</v>
      </c>
      <c r="J251" s="542"/>
      <c r="K251" s="498">
        <f>Jan!$J$437</f>
        <v>0</v>
      </c>
      <c r="L251" s="498">
        <f>Fev!$J$437</f>
        <v>0</v>
      </c>
      <c r="M251" s="498">
        <f>Mar!$J$437</f>
        <v>0</v>
      </c>
      <c r="N251" s="498">
        <f>Abr!$J$437</f>
        <v>0</v>
      </c>
      <c r="O251" s="498">
        <f>Maio!$J$437</f>
        <v>0</v>
      </c>
      <c r="P251" s="498">
        <f>Jun!$J$437</f>
        <v>0</v>
      </c>
      <c r="Q251" s="498">
        <f>Jul!$J$437</f>
        <v>0</v>
      </c>
      <c r="R251" s="498">
        <f>Ago!$J$437</f>
        <v>0</v>
      </c>
      <c r="S251" s="498">
        <f>Set!$J$437</f>
        <v>0</v>
      </c>
      <c r="T251" s="498">
        <f>Out!$J$437</f>
        <v>0</v>
      </c>
      <c r="U251" s="498">
        <f>Nov!$J$437</f>
        <v>0</v>
      </c>
      <c r="V251" s="498">
        <f>Dez!$J$437</f>
        <v>0</v>
      </c>
      <c r="W251" s="542"/>
      <c r="X251" s="542"/>
      <c r="Y251" s="542"/>
    </row>
    <row r="252" spans="3:25" s="427" customFormat="1" outlineLevel="1" x14ac:dyDescent="0.3">
      <c r="C252" s="492">
        <f>'PLANO DE CONTAS-D'!D235</f>
        <v>0</v>
      </c>
      <c r="F252" s="428"/>
      <c r="G252" s="429"/>
      <c r="H252" s="429"/>
      <c r="I252" s="498">
        <f t="shared" si="41"/>
        <v>0</v>
      </c>
      <c r="J252" s="542"/>
      <c r="K252" s="498">
        <f>Jan!$J$439</f>
        <v>0</v>
      </c>
      <c r="L252" s="498">
        <f>Fev!$J$439</f>
        <v>0</v>
      </c>
      <c r="M252" s="498">
        <f>Mar!$J$439</f>
        <v>0</v>
      </c>
      <c r="N252" s="498">
        <f>Abr!$J$439</f>
        <v>0</v>
      </c>
      <c r="O252" s="498">
        <f>Maio!$J$439</f>
        <v>0</v>
      </c>
      <c r="P252" s="498">
        <f>Jun!$J$439</f>
        <v>0</v>
      </c>
      <c r="Q252" s="498">
        <f>Jul!$J$439</f>
        <v>0</v>
      </c>
      <c r="R252" s="498">
        <f>Ago!$J$439</f>
        <v>0</v>
      </c>
      <c r="S252" s="498">
        <f>Set!$J$439</f>
        <v>0</v>
      </c>
      <c r="T252" s="498">
        <f>Out!$J$439</f>
        <v>0</v>
      </c>
      <c r="U252" s="498">
        <f>Nov!$J$439</f>
        <v>0</v>
      </c>
      <c r="V252" s="498">
        <f>Dez!$J$439</f>
        <v>0</v>
      </c>
      <c r="W252" s="542"/>
      <c r="X252" s="542"/>
      <c r="Y252" s="542"/>
    </row>
    <row r="253" spans="3:25" s="427" customFormat="1" outlineLevel="1" x14ac:dyDescent="0.3">
      <c r="C253" s="492">
        <f>'PLANO DE CONTAS-D'!D236</f>
        <v>0</v>
      </c>
      <c r="F253" s="428"/>
      <c r="G253" s="429"/>
      <c r="H253" s="429"/>
      <c r="I253" s="498">
        <f t="shared" si="41"/>
        <v>0</v>
      </c>
      <c r="J253" s="542"/>
      <c r="K253" s="498">
        <f>Jan!$J$441</f>
        <v>0</v>
      </c>
      <c r="L253" s="498">
        <f>Fev!$J$441</f>
        <v>0</v>
      </c>
      <c r="M253" s="498">
        <f>Mar!$J$441</f>
        <v>0</v>
      </c>
      <c r="N253" s="498">
        <f>Abr!$J$441</f>
        <v>0</v>
      </c>
      <c r="O253" s="498">
        <f>Maio!$J$441</f>
        <v>0</v>
      </c>
      <c r="P253" s="498">
        <f>Jun!$J$441</f>
        <v>0</v>
      </c>
      <c r="Q253" s="498">
        <f>Jul!$J$441</f>
        <v>0</v>
      </c>
      <c r="R253" s="498">
        <f>Ago!$J$441</f>
        <v>0</v>
      </c>
      <c r="S253" s="498">
        <f>Set!$J$441</f>
        <v>0</v>
      </c>
      <c r="T253" s="498">
        <f>Out!$J$441</f>
        <v>0</v>
      </c>
      <c r="U253" s="498">
        <f>Nov!$J$441</f>
        <v>0</v>
      </c>
      <c r="V253" s="498">
        <f>Dez!$J$441</f>
        <v>0</v>
      </c>
      <c r="W253" s="542"/>
      <c r="X253" s="542"/>
      <c r="Y253" s="542"/>
    </row>
    <row r="254" spans="3:25" s="427" customFormat="1" outlineLevel="1" x14ac:dyDescent="0.3">
      <c r="C254" s="492">
        <f>'PLANO DE CONTAS-D'!D237</f>
        <v>0</v>
      </c>
      <c r="F254" s="428"/>
      <c r="G254" s="429"/>
      <c r="H254" s="429"/>
      <c r="I254" s="498">
        <f t="shared" si="41"/>
        <v>0</v>
      </c>
      <c r="J254" s="542"/>
      <c r="K254" s="498">
        <f>Jan!$J$443</f>
        <v>0</v>
      </c>
      <c r="L254" s="498">
        <f>Fev!$J$443</f>
        <v>0</v>
      </c>
      <c r="M254" s="498">
        <f>Mar!$J$443</f>
        <v>0</v>
      </c>
      <c r="N254" s="498">
        <f>Abr!$J$443</f>
        <v>0</v>
      </c>
      <c r="O254" s="498">
        <f>Maio!$J$443</f>
        <v>0</v>
      </c>
      <c r="P254" s="498">
        <f>Jun!$J$443</f>
        <v>0</v>
      </c>
      <c r="Q254" s="498">
        <f>Jul!$J$443</f>
        <v>0</v>
      </c>
      <c r="R254" s="498">
        <f>Ago!$J$443</f>
        <v>0</v>
      </c>
      <c r="S254" s="498">
        <f>Set!$J$443</f>
        <v>0</v>
      </c>
      <c r="T254" s="498">
        <f>Out!$J$443</f>
        <v>0</v>
      </c>
      <c r="U254" s="498">
        <f>Nov!$J$443</f>
        <v>0</v>
      </c>
      <c r="V254" s="498">
        <f>Dez!$J$443</f>
        <v>0</v>
      </c>
      <c r="W254" s="542"/>
      <c r="X254" s="542"/>
      <c r="Y254" s="542"/>
    </row>
    <row r="255" spans="3:25" s="427" customFormat="1" outlineLevel="1" x14ac:dyDescent="0.3">
      <c r="C255" s="492">
        <f>'PLANO DE CONTAS-D'!D238</f>
        <v>0</v>
      </c>
      <c r="F255" s="428"/>
      <c r="G255" s="429"/>
      <c r="H255" s="429"/>
      <c r="I255" s="498">
        <f t="shared" si="41"/>
        <v>0</v>
      </c>
      <c r="J255" s="542"/>
      <c r="K255" s="498">
        <f>Jan!$J$445</f>
        <v>0</v>
      </c>
      <c r="L255" s="498">
        <f>Fev!$J$445</f>
        <v>0</v>
      </c>
      <c r="M255" s="498">
        <f>Mar!$J$445</f>
        <v>0</v>
      </c>
      <c r="N255" s="498">
        <f>Abr!$J$445</f>
        <v>0</v>
      </c>
      <c r="O255" s="498">
        <f>Maio!$J$445</f>
        <v>0</v>
      </c>
      <c r="P255" s="498">
        <f>Jun!$J$445</f>
        <v>0</v>
      </c>
      <c r="Q255" s="498">
        <f>Jul!$J$445</f>
        <v>0</v>
      </c>
      <c r="R255" s="498">
        <f>Ago!$J$445</f>
        <v>0</v>
      </c>
      <c r="S255" s="498">
        <f>Set!$J$445</f>
        <v>0</v>
      </c>
      <c r="T255" s="498">
        <f>Out!$J$445</f>
        <v>0</v>
      </c>
      <c r="U255" s="498">
        <f>Nov!$J$445</f>
        <v>0</v>
      </c>
      <c r="V255" s="498">
        <f>Dez!$J$445</f>
        <v>0</v>
      </c>
      <c r="W255" s="542"/>
      <c r="X255" s="542"/>
      <c r="Y255" s="542"/>
    </row>
    <row r="256" spans="3:25" s="427" customFormat="1" outlineLevel="1" x14ac:dyDescent="0.3">
      <c r="C256" s="492">
        <f>'PLANO DE CONTAS-D'!D239</f>
        <v>0</v>
      </c>
      <c r="F256" s="428"/>
      <c r="G256" s="429"/>
      <c r="H256" s="429"/>
      <c r="I256" s="498">
        <f t="shared" si="41"/>
        <v>0</v>
      </c>
      <c r="J256" s="542"/>
      <c r="K256" s="498">
        <f>Jan!$J$447</f>
        <v>0</v>
      </c>
      <c r="L256" s="498">
        <f>Fev!$J$447</f>
        <v>0</v>
      </c>
      <c r="M256" s="498">
        <f>Mar!$J$447</f>
        <v>0</v>
      </c>
      <c r="N256" s="498">
        <f>Abr!$J$447</f>
        <v>0</v>
      </c>
      <c r="O256" s="498">
        <f>Maio!$J$447</f>
        <v>0</v>
      </c>
      <c r="P256" s="498">
        <f>Jun!$J$447</f>
        <v>0</v>
      </c>
      <c r="Q256" s="498">
        <f>Jul!$J$447</f>
        <v>0</v>
      </c>
      <c r="R256" s="498">
        <f>Ago!$J$447</f>
        <v>0</v>
      </c>
      <c r="S256" s="498">
        <f>Set!$J$447</f>
        <v>0</v>
      </c>
      <c r="T256" s="498">
        <f>Out!$J$447</f>
        <v>0</v>
      </c>
      <c r="U256" s="498">
        <f>Nov!$J$447</f>
        <v>0</v>
      </c>
      <c r="V256" s="498">
        <f>Dez!$J$447</f>
        <v>0</v>
      </c>
      <c r="W256" s="542"/>
      <c r="X256" s="542"/>
      <c r="Y256" s="542"/>
    </row>
    <row r="257" spans="2:25" s="427" customFormat="1" outlineLevel="1" x14ac:dyDescent="0.3">
      <c r="C257" s="492">
        <f>'PLANO DE CONTAS-D'!D240</f>
        <v>0</v>
      </c>
      <c r="F257" s="428"/>
      <c r="G257" s="429"/>
      <c r="H257" s="429"/>
      <c r="I257" s="498">
        <f t="shared" si="41"/>
        <v>0</v>
      </c>
      <c r="J257" s="542"/>
      <c r="K257" s="498">
        <f>Jan!$J$449</f>
        <v>0</v>
      </c>
      <c r="L257" s="498">
        <f>Fev!$J$449</f>
        <v>0</v>
      </c>
      <c r="M257" s="498">
        <f>Mar!$J$449</f>
        <v>0</v>
      </c>
      <c r="N257" s="498">
        <f>Abr!$J$449</f>
        <v>0</v>
      </c>
      <c r="O257" s="498">
        <f>Maio!$J$449</f>
        <v>0</v>
      </c>
      <c r="P257" s="498">
        <f>Jun!$J$449</f>
        <v>0</v>
      </c>
      <c r="Q257" s="498">
        <f>Jul!$J$449</f>
        <v>0</v>
      </c>
      <c r="R257" s="498">
        <f>Ago!$J$449</f>
        <v>0</v>
      </c>
      <c r="S257" s="498">
        <f>Set!$J$449</f>
        <v>0</v>
      </c>
      <c r="T257" s="498">
        <f>Out!$J$449</f>
        <v>0</v>
      </c>
      <c r="U257" s="498">
        <f>Nov!$J$449</f>
        <v>0</v>
      </c>
      <c r="V257" s="498">
        <f>Dez!$J$449</f>
        <v>0</v>
      </c>
      <c r="W257" s="542"/>
      <c r="X257" s="542"/>
      <c r="Y257" s="542"/>
    </row>
    <row r="258" spans="2:25" s="427" customFormat="1" outlineLevel="1" x14ac:dyDescent="0.3">
      <c r="C258" s="492">
        <f>'PLANO DE CONTAS-D'!D241</f>
        <v>0</v>
      </c>
      <c r="F258" s="428"/>
      <c r="G258" s="429"/>
      <c r="H258" s="429"/>
      <c r="I258" s="498">
        <f t="shared" si="41"/>
        <v>0</v>
      </c>
      <c r="J258" s="542"/>
      <c r="K258" s="498">
        <f>Jan!$J$451</f>
        <v>0</v>
      </c>
      <c r="L258" s="498">
        <f>Fev!$J$451</f>
        <v>0</v>
      </c>
      <c r="M258" s="498">
        <f>Mar!$J$451</f>
        <v>0</v>
      </c>
      <c r="N258" s="498">
        <f>Abr!$J$451</f>
        <v>0</v>
      </c>
      <c r="O258" s="498">
        <f>Maio!$J$451</f>
        <v>0</v>
      </c>
      <c r="P258" s="498">
        <f>Jun!$J$451</f>
        <v>0</v>
      </c>
      <c r="Q258" s="498">
        <f>Jul!$J$451</f>
        <v>0</v>
      </c>
      <c r="R258" s="498">
        <f>Ago!$J$451</f>
        <v>0</v>
      </c>
      <c r="S258" s="498">
        <f>Set!$J$451</f>
        <v>0</v>
      </c>
      <c r="T258" s="498">
        <f>Out!$J$451</f>
        <v>0</v>
      </c>
      <c r="U258" s="498">
        <f>Nov!$J$451</f>
        <v>0</v>
      </c>
      <c r="V258" s="498">
        <f>Dez!$J$451</f>
        <v>0</v>
      </c>
      <c r="W258" s="542"/>
      <c r="X258" s="542"/>
      <c r="Y258" s="542"/>
    </row>
    <row r="259" spans="2:25" s="427" customFormat="1" x14ac:dyDescent="0.3">
      <c r="B259" s="557"/>
      <c r="C259" s="501" t="str">
        <f>'PLANO DE CONTAS-D'!D268</f>
        <v>Investimentos</v>
      </c>
      <c r="D259" s="502"/>
      <c r="E259" s="502"/>
      <c r="F259" s="503"/>
      <c r="G259" s="504"/>
      <c r="H259" s="504"/>
      <c r="I259" s="497">
        <f>SUM(I260:I274)</f>
        <v>0</v>
      </c>
      <c r="J259" s="500">
        <f>SUM(J260:J268)</f>
        <v>0</v>
      </c>
      <c r="K259" s="497">
        <f>SUM(K260:K274)</f>
        <v>0</v>
      </c>
      <c r="L259" s="497">
        <f>SUM(L260:L274)</f>
        <v>0</v>
      </c>
      <c r="M259" s="497">
        <f t="shared" ref="M259:V259" si="42">SUM(M260:M274)</f>
        <v>0</v>
      </c>
      <c r="N259" s="497">
        <f t="shared" si="42"/>
        <v>0</v>
      </c>
      <c r="O259" s="497">
        <f>SUM(O260:O274)</f>
        <v>0</v>
      </c>
      <c r="P259" s="497">
        <f t="shared" si="42"/>
        <v>0</v>
      </c>
      <c r="Q259" s="497">
        <f t="shared" si="42"/>
        <v>0</v>
      </c>
      <c r="R259" s="497">
        <f t="shared" si="42"/>
        <v>0</v>
      </c>
      <c r="S259" s="497">
        <f t="shared" si="42"/>
        <v>0</v>
      </c>
      <c r="T259" s="497">
        <f t="shared" si="42"/>
        <v>0</v>
      </c>
      <c r="U259" s="497">
        <f t="shared" si="42"/>
        <v>0</v>
      </c>
      <c r="V259" s="497">
        <f t="shared" si="42"/>
        <v>0</v>
      </c>
      <c r="W259" s="542"/>
      <c r="X259" s="542"/>
      <c r="Y259" s="542"/>
    </row>
    <row r="260" spans="2:25" s="427" customFormat="1" outlineLevel="1" x14ac:dyDescent="0.3">
      <c r="C260" s="492" t="str">
        <f>'PLANO DE CONTAS-D'!D270</f>
        <v>Computadores &amp; Equipamentos de Informática</v>
      </c>
      <c r="F260" s="428"/>
      <c r="G260" s="429"/>
      <c r="H260" s="429"/>
      <c r="I260" s="498">
        <f t="shared" ref="I260:I274" si="43">SUM(K260:V260)</f>
        <v>0</v>
      </c>
      <c r="J260" s="542"/>
      <c r="K260" s="498">
        <f>Jan!$J$508</f>
        <v>0</v>
      </c>
      <c r="L260" s="498">
        <f>Fev!$J$508</f>
        <v>0</v>
      </c>
      <c r="M260" s="498">
        <f>Mar!$J$508</f>
        <v>0</v>
      </c>
      <c r="N260" s="498">
        <f>Abr!$J$508</f>
        <v>0</v>
      </c>
      <c r="O260" s="498">
        <f>Maio!$J$508</f>
        <v>0</v>
      </c>
      <c r="P260" s="498">
        <f>Jun!$J$508</f>
        <v>0</v>
      </c>
      <c r="Q260" s="498">
        <f>Jul!$J$508</f>
        <v>0</v>
      </c>
      <c r="R260" s="498">
        <f>Ago!$J$508</f>
        <v>0</v>
      </c>
      <c r="S260" s="498">
        <f>Set!$J$508</f>
        <v>0</v>
      </c>
      <c r="T260" s="498">
        <f>Out!$J$508</f>
        <v>0</v>
      </c>
      <c r="U260" s="498">
        <f>Nov!$J$508</f>
        <v>0</v>
      </c>
      <c r="V260" s="498">
        <f>Dez!$J$508</f>
        <v>0</v>
      </c>
      <c r="W260" s="542"/>
      <c r="X260" s="542"/>
      <c r="Y260" s="542"/>
    </row>
    <row r="261" spans="2:25" s="427" customFormat="1" outlineLevel="1" x14ac:dyDescent="0.3">
      <c r="C261" s="492" t="str">
        <f>'PLANO DE CONTAS-D'!D271</f>
        <v>Suprimentos de Informática</v>
      </c>
      <c r="F261" s="428"/>
      <c r="G261" s="429"/>
      <c r="H261" s="429"/>
      <c r="I261" s="498">
        <f t="shared" si="43"/>
        <v>0</v>
      </c>
      <c r="J261" s="542"/>
      <c r="K261" s="498">
        <f>Jan!$J$510</f>
        <v>0</v>
      </c>
      <c r="L261" s="498">
        <f>Fev!$J$510</f>
        <v>0</v>
      </c>
      <c r="M261" s="498">
        <f>Mar!$J$510</f>
        <v>0</v>
      </c>
      <c r="N261" s="498">
        <f>Abr!$J$510</f>
        <v>0</v>
      </c>
      <c r="O261" s="498">
        <f>Maio!$J$510</f>
        <v>0</v>
      </c>
      <c r="P261" s="498">
        <f>Jun!$J$510</f>
        <v>0</v>
      </c>
      <c r="Q261" s="498">
        <f>Jul!$J$510</f>
        <v>0</v>
      </c>
      <c r="R261" s="498">
        <f>Ago!$J$510</f>
        <v>0</v>
      </c>
      <c r="S261" s="498">
        <f>Set!$J$510</f>
        <v>0</v>
      </c>
      <c r="T261" s="498">
        <f>Out!$J$510</f>
        <v>0</v>
      </c>
      <c r="U261" s="498">
        <f>Nov!$J$510</f>
        <v>0</v>
      </c>
      <c r="V261" s="498">
        <f>Dez!$J$510</f>
        <v>0</v>
      </c>
      <c r="W261" s="542"/>
      <c r="X261" s="542"/>
      <c r="Y261" s="542"/>
    </row>
    <row r="262" spans="2:25" s="427" customFormat="1" outlineLevel="1" x14ac:dyDescent="0.3">
      <c r="C262" s="492" t="str">
        <f>'PLANO DE CONTAS-D'!D272</f>
        <v>Solftwares Diversos</v>
      </c>
      <c r="F262" s="428"/>
      <c r="G262" s="429"/>
      <c r="H262" s="429"/>
      <c r="I262" s="498">
        <f t="shared" si="43"/>
        <v>0</v>
      </c>
      <c r="J262" s="542"/>
      <c r="K262" s="498">
        <f>Jan!$J$512</f>
        <v>0</v>
      </c>
      <c r="L262" s="498">
        <f>Fev!$J$512</f>
        <v>0</v>
      </c>
      <c r="M262" s="498">
        <f>Mar!$J$512</f>
        <v>0</v>
      </c>
      <c r="N262" s="498">
        <f>Abr!$J$512</f>
        <v>0</v>
      </c>
      <c r="O262" s="498">
        <f>Maio!$J$512</f>
        <v>0</v>
      </c>
      <c r="P262" s="498">
        <f>Jun!$J$512</f>
        <v>0</v>
      </c>
      <c r="Q262" s="498">
        <f>Jul!$J$512</f>
        <v>0</v>
      </c>
      <c r="R262" s="498">
        <f>Ago!$J$512</f>
        <v>0</v>
      </c>
      <c r="S262" s="498">
        <f>Set!$J$512</f>
        <v>0</v>
      </c>
      <c r="T262" s="498">
        <f>Out!$J$512</f>
        <v>0</v>
      </c>
      <c r="U262" s="498">
        <f>Nov!$J$512</f>
        <v>0</v>
      </c>
      <c r="V262" s="498">
        <f>Dez!$J$512</f>
        <v>0</v>
      </c>
      <c r="W262" s="542"/>
      <c r="X262" s="542"/>
      <c r="Y262" s="542"/>
    </row>
    <row r="263" spans="2:25" s="427" customFormat="1" outlineLevel="1" x14ac:dyDescent="0.3">
      <c r="C263" s="492" t="str">
        <f>'PLANO DE CONTAS-D'!D273</f>
        <v>Móveis &amp; Utensílios</v>
      </c>
      <c r="F263" s="428"/>
      <c r="G263" s="429"/>
      <c r="H263" s="429"/>
      <c r="I263" s="498">
        <f t="shared" si="43"/>
        <v>0</v>
      </c>
      <c r="J263" s="542"/>
      <c r="K263" s="498">
        <f>Jan!$J$514</f>
        <v>0</v>
      </c>
      <c r="L263" s="498">
        <f>Fev!$J$514</f>
        <v>0</v>
      </c>
      <c r="M263" s="498">
        <f>Mar!$J$514</f>
        <v>0</v>
      </c>
      <c r="N263" s="498">
        <f>Abr!$J$514</f>
        <v>0</v>
      </c>
      <c r="O263" s="498">
        <f>Maio!$J$514</f>
        <v>0</v>
      </c>
      <c r="P263" s="498">
        <f>Jun!$J$514</f>
        <v>0</v>
      </c>
      <c r="Q263" s="498">
        <f>Jul!$J$514</f>
        <v>0</v>
      </c>
      <c r="R263" s="498">
        <f>Ago!$J$514</f>
        <v>0</v>
      </c>
      <c r="S263" s="498">
        <f>Set!$J$514</f>
        <v>0</v>
      </c>
      <c r="T263" s="498">
        <f>Out!$J$514</f>
        <v>0</v>
      </c>
      <c r="U263" s="498">
        <f>Nov!$J$514</f>
        <v>0</v>
      </c>
      <c r="V263" s="498">
        <f>Dez!$J$514</f>
        <v>0</v>
      </c>
      <c r="W263" s="542"/>
      <c r="X263" s="542"/>
      <c r="Y263" s="542"/>
    </row>
    <row r="264" spans="2:25" s="427" customFormat="1" outlineLevel="1" x14ac:dyDescent="0.3">
      <c r="C264" s="492" t="str">
        <f>'PLANO DE CONTAS-D'!D274</f>
        <v>Equipamentos/Materiais Diversos</v>
      </c>
      <c r="F264" s="428"/>
      <c r="G264" s="429"/>
      <c r="H264" s="429"/>
      <c r="I264" s="498">
        <f t="shared" si="43"/>
        <v>0</v>
      </c>
      <c r="J264" s="542"/>
      <c r="K264" s="498">
        <f>Jan!$J$516</f>
        <v>0</v>
      </c>
      <c r="L264" s="498">
        <f>Fev!$J$516</f>
        <v>0</v>
      </c>
      <c r="M264" s="498">
        <f>Mar!$J$516</f>
        <v>0</v>
      </c>
      <c r="N264" s="498">
        <f>Abr!$J$516</f>
        <v>0</v>
      </c>
      <c r="O264" s="498">
        <f>Maio!$J$516</f>
        <v>0</v>
      </c>
      <c r="P264" s="498">
        <f>Jun!$J$516</f>
        <v>0</v>
      </c>
      <c r="Q264" s="498">
        <f>Jul!$J$516</f>
        <v>0</v>
      </c>
      <c r="R264" s="498">
        <f>Ago!$J$516</f>
        <v>0</v>
      </c>
      <c r="S264" s="498">
        <f>Set!$J$516</f>
        <v>0</v>
      </c>
      <c r="T264" s="498">
        <f>Out!$J$516</f>
        <v>0</v>
      </c>
      <c r="U264" s="498">
        <f>Nov!$J$516</f>
        <v>0</v>
      </c>
      <c r="V264" s="498">
        <f>Dez!$J$516</f>
        <v>0</v>
      </c>
      <c r="W264" s="542"/>
      <c r="X264" s="542"/>
      <c r="Y264" s="542"/>
    </row>
    <row r="265" spans="2:25" s="427" customFormat="1" outlineLevel="1" x14ac:dyDescent="0.3">
      <c r="C265" s="492" t="str">
        <f>'PLANO DE CONTAS-D'!D275</f>
        <v>Construções (Ampliação)</v>
      </c>
      <c r="F265" s="428"/>
      <c r="G265" s="429"/>
      <c r="H265" s="429"/>
      <c r="I265" s="498">
        <f t="shared" si="43"/>
        <v>0</v>
      </c>
      <c r="J265" s="542"/>
      <c r="K265" s="498">
        <f>Jan!$J$518</f>
        <v>0</v>
      </c>
      <c r="L265" s="498">
        <f>Fev!$J$518</f>
        <v>0</v>
      </c>
      <c r="M265" s="498">
        <f>Mar!$J$518</f>
        <v>0</v>
      </c>
      <c r="N265" s="498">
        <f>Abr!$J$518</f>
        <v>0</v>
      </c>
      <c r="O265" s="498">
        <f>Maio!$J$518</f>
        <v>0</v>
      </c>
      <c r="P265" s="498">
        <f>Jun!$J$518</f>
        <v>0</v>
      </c>
      <c r="Q265" s="498">
        <f>Jul!$J$518</f>
        <v>0</v>
      </c>
      <c r="R265" s="498">
        <f>Ago!$J$518</f>
        <v>0</v>
      </c>
      <c r="S265" s="498">
        <f>Set!$J$518</f>
        <v>0</v>
      </c>
      <c r="T265" s="498">
        <f>Out!$J$518</f>
        <v>0</v>
      </c>
      <c r="U265" s="498">
        <f>Nov!$J$518</f>
        <v>0</v>
      </c>
      <c r="V265" s="498">
        <f>Dez!$J$518</f>
        <v>0</v>
      </c>
      <c r="W265" s="542"/>
      <c r="X265" s="542"/>
      <c r="Y265" s="542"/>
    </row>
    <row r="266" spans="2:25" s="427" customFormat="1" outlineLevel="1" x14ac:dyDescent="0.3">
      <c r="C266" s="492" t="str">
        <f>'PLANO DE CONTAS-D'!D276</f>
        <v>Reformas do Imóvel (Estrutura)</v>
      </c>
      <c r="F266" s="428"/>
      <c r="G266" s="429"/>
      <c r="H266" s="429"/>
      <c r="I266" s="498">
        <f t="shared" si="43"/>
        <v>0</v>
      </c>
      <c r="J266" s="542"/>
      <c r="K266" s="498">
        <f>Jan!$J$520</f>
        <v>0</v>
      </c>
      <c r="L266" s="498">
        <f>Fev!$J$520</f>
        <v>0</v>
      </c>
      <c r="M266" s="498">
        <f>Mar!$J$520</f>
        <v>0</v>
      </c>
      <c r="N266" s="498">
        <f>Abr!$J$520</f>
        <v>0</v>
      </c>
      <c r="O266" s="498">
        <f>Maio!$J$520</f>
        <v>0</v>
      </c>
      <c r="P266" s="498">
        <f>Jun!$J$520</f>
        <v>0</v>
      </c>
      <c r="Q266" s="498">
        <f>Jul!$J$520</f>
        <v>0</v>
      </c>
      <c r="R266" s="498">
        <f>Ago!$J$520</f>
        <v>0</v>
      </c>
      <c r="S266" s="498">
        <f>Set!$J$520</f>
        <v>0</v>
      </c>
      <c r="T266" s="498">
        <f>Out!$J$520</f>
        <v>0</v>
      </c>
      <c r="U266" s="498">
        <f>Nov!$J$520</f>
        <v>0</v>
      </c>
      <c r="V266" s="498">
        <f>Dez!$J$520</f>
        <v>0</v>
      </c>
      <c r="W266" s="542"/>
      <c r="X266" s="542"/>
      <c r="Y266" s="542"/>
    </row>
    <row r="267" spans="2:25" s="427" customFormat="1" outlineLevel="1" x14ac:dyDescent="0.3">
      <c r="C267" s="492" t="str">
        <f>'PLANO DE CONTAS-D'!D277</f>
        <v>Veiculos</v>
      </c>
      <c r="F267" s="428"/>
      <c r="G267" s="429"/>
      <c r="H267" s="429"/>
      <c r="I267" s="498">
        <f t="shared" si="43"/>
        <v>0</v>
      </c>
      <c r="J267" s="542"/>
      <c r="K267" s="498">
        <f>Jan!$J$522</f>
        <v>0</v>
      </c>
      <c r="L267" s="498">
        <f>Fev!$J$522</f>
        <v>0</v>
      </c>
      <c r="M267" s="498">
        <f>Mar!$J$522</f>
        <v>0</v>
      </c>
      <c r="N267" s="498">
        <f>Abr!$J$522</f>
        <v>0</v>
      </c>
      <c r="O267" s="498">
        <f>Maio!$J$522</f>
        <v>0</v>
      </c>
      <c r="P267" s="498">
        <f>Jun!$J$522</f>
        <v>0</v>
      </c>
      <c r="Q267" s="498">
        <f>Jul!$J$522</f>
        <v>0</v>
      </c>
      <c r="R267" s="498">
        <f>Ago!$J$522</f>
        <v>0</v>
      </c>
      <c r="S267" s="498">
        <f>Set!$J$522</f>
        <v>0</v>
      </c>
      <c r="T267" s="498">
        <f>Out!$J$522</f>
        <v>0</v>
      </c>
      <c r="U267" s="498">
        <f>Nov!$J$522</f>
        <v>0</v>
      </c>
      <c r="V267" s="498">
        <f>Dez!$J$522</f>
        <v>0</v>
      </c>
      <c r="W267" s="542"/>
      <c r="X267" s="542"/>
      <c r="Y267" s="542"/>
    </row>
    <row r="268" spans="2:25" s="427" customFormat="1" outlineLevel="1" x14ac:dyDescent="0.3">
      <c r="C268" s="492" t="str">
        <f>'PLANO DE CONTAS-D'!D278</f>
        <v>Eletrônicos</v>
      </c>
      <c r="F268" s="428"/>
      <c r="G268" s="429"/>
      <c r="H268" s="429"/>
      <c r="I268" s="498">
        <f t="shared" si="43"/>
        <v>0</v>
      </c>
      <c r="J268" s="542"/>
      <c r="K268" s="498">
        <f>Jan!$J$524</f>
        <v>0</v>
      </c>
      <c r="L268" s="498">
        <f>Fev!$J$524</f>
        <v>0</v>
      </c>
      <c r="M268" s="498">
        <f>Mar!$J$524</f>
        <v>0</v>
      </c>
      <c r="N268" s="498">
        <f>Abr!$J$524</f>
        <v>0</v>
      </c>
      <c r="O268" s="498">
        <f>Maio!$J$524</f>
        <v>0</v>
      </c>
      <c r="P268" s="498">
        <f>Jun!$J$524</f>
        <v>0</v>
      </c>
      <c r="Q268" s="498">
        <f>Jul!$J$524</f>
        <v>0</v>
      </c>
      <c r="R268" s="498">
        <f>Ago!$J$524</f>
        <v>0</v>
      </c>
      <c r="S268" s="498">
        <f>Set!$J$524</f>
        <v>0</v>
      </c>
      <c r="T268" s="498">
        <f>Out!$J$524</f>
        <v>0</v>
      </c>
      <c r="U268" s="498">
        <f>Nov!$J$524</f>
        <v>0</v>
      </c>
      <c r="V268" s="498">
        <f>Dez!$J$524</f>
        <v>0</v>
      </c>
      <c r="W268" s="542"/>
      <c r="X268" s="542"/>
      <c r="Y268" s="542"/>
    </row>
    <row r="269" spans="2:25" s="427" customFormat="1" outlineLevel="1" x14ac:dyDescent="0.3">
      <c r="C269" s="492" t="str">
        <f>'PLANO DE CONTAS-D'!D279</f>
        <v>Enxoval cozinha</v>
      </c>
      <c r="F269" s="428"/>
      <c r="G269" s="429"/>
      <c r="H269" s="429"/>
      <c r="I269" s="498">
        <f t="shared" si="43"/>
        <v>0</v>
      </c>
      <c r="J269" s="542"/>
      <c r="K269" s="498">
        <f>Jan!$J$526</f>
        <v>0</v>
      </c>
      <c r="L269" s="498">
        <f>Fev!$J$526</f>
        <v>0</v>
      </c>
      <c r="M269" s="498">
        <f>Mar!$J$526</f>
        <v>0</v>
      </c>
      <c r="N269" s="498">
        <f>Abr!$J$526</f>
        <v>0</v>
      </c>
      <c r="O269" s="498">
        <f>Maio!$J$526</f>
        <v>0</v>
      </c>
      <c r="P269" s="498">
        <f>Jun!$J$526</f>
        <v>0</v>
      </c>
      <c r="Q269" s="498">
        <f>Jul!$J$526</f>
        <v>0</v>
      </c>
      <c r="R269" s="498">
        <f>Ago!$J$526</f>
        <v>0</v>
      </c>
      <c r="S269" s="498">
        <f>Set!$J$526</f>
        <v>0</v>
      </c>
      <c r="T269" s="498">
        <f>Out!$J$526</f>
        <v>0</v>
      </c>
      <c r="U269" s="498">
        <f>Nov!$J$526</f>
        <v>0</v>
      </c>
      <c r="V269" s="498">
        <f>Dez!$J$526</f>
        <v>0</v>
      </c>
      <c r="W269" s="542"/>
      <c r="X269" s="542"/>
      <c r="Y269" s="542"/>
    </row>
    <row r="270" spans="2:25" s="427" customFormat="1" outlineLevel="1" x14ac:dyDescent="0.3">
      <c r="C270" s="492" t="str">
        <f>'PLANO DE CONTAS-D'!D280</f>
        <v>Enxoval escritório</v>
      </c>
      <c r="F270" s="428"/>
      <c r="G270" s="429"/>
      <c r="H270" s="429"/>
      <c r="I270" s="498">
        <f t="shared" si="43"/>
        <v>0</v>
      </c>
      <c r="J270" s="542"/>
      <c r="K270" s="498">
        <f>Jan!$J$528</f>
        <v>0</v>
      </c>
      <c r="L270" s="498">
        <f>Fev!$J$528</f>
        <v>0</v>
      </c>
      <c r="M270" s="498">
        <f>Mar!$J$528</f>
        <v>0</v>
      </c>
      <c r="N270" s="498">
        <f>Abr!$J$528</f>
        <v>0</v>
      </c>
      <c r="O270" s="498">
        <f>Maio!$J$528</f>
        <v>0</v>
      </c>
      <c r="P270" s="498">
        <f>Jun!$J$528</f>
        <v>0</v>
      </c>
      <c r="Q270" s="498">
        <f>Jul!$J$528</f>
        <v>0</v>
      </c>
      <c r="R270" s="498">
        <f>Ago!$J$528</f>
        <v>0</v>
      </c>
      <c r="S270" s="498">
        <f>Set!$J$528</f>
        <v>0</v>
      </c>
      <c r="T270" s="498">
        <f>Out!$J$528</f>
        <v>0</v>
      </c>
      <c r="U270" s="498">
        <f>Nov!$J$528</f>
        <v>0</v>
      </c>
      <c r="V270" s="498">
        <f>Dez!$J$528</f>
        <v>0</v>
      </c>
      <c r="W270" s="542"/>
      <c r="X270" s="542"/>
      <c r="Y270" s="542"/>
    </row>
    <row r="271" spans="2:25" s="427" customFormat="1" outlineLevel="1" x14ac:dyDescent="0.3">
      <c r="C271" s="492" t="str">
        <f>'PLANO DE CONTAS-D'!D281</f>
        <v>Instalações (Eletricas/Hidráulas/outras)</v>
      </c>
      <c r="F271" s="428"/>
      <c r="G271" s="429"/>
      <c r="H271" s="429"/>
      <c r="I271" s="498">
        <f t="shared" si="43"/>
        <v>0</v>
      </c>
      <c r="J271" s="542"/>
      <c r="K271" s="498">
        <f>Jan!$J$530</f>
        <v>0</v>
      </c>
      <c r="L271" s="498">
        <f>Fev!$J$530</f>
        <v>0</v>
      </c>
      <c r="M271" s="498">
        <f>Mar!$J$530</f>
        <v>0</v>
      </c>
      <c r="N271" s="498">
        <f>Abr!$J$530</f>
        <v>0</v>
      </c>
      <c r="O271" s="498">
        <f>Maio!$J$530</f>
        <v>0</v>
      </c>
      <c r="P271" s="498">
        <f>Jun!$J$530</f>
        <v>0</v>
      </c>
      <c r="Q271" s="498">
        <f>Jul!$J$530</f>
        <v>0</v>
      </c>
      <c r="R271" s="498">
        <f>Ago!$J$530</f>
        <v>0</v>
      </c>
      <c r="S271" s="498">
        <f>Set!$J$530</f>
        <v>0</v>
      </c>
      <c r="T271" s="498">
        <f>Out!$J$530</f>
        <v>0</v>
      </c>
      <c r="U271" s="498">
        <f>Nov!$J$530</f>
        <v>0</v>
      </c>
      <c r="V271" s="498">
        <f>Dez!$J$530</f>
        <v>0</v>
      </c>
      <c r="W271" s="542"/>
      <c r="X271" s="542"/>
      <c r="Y271" s="542"/>
    </row>
    <row r="272" spans="2:25" s="427" customFormat="1" outlineLevel="1" x14ac:dyDescent="0.3">
      <c r="C272" s="492" t="str">
        <f>'PLANO DE CONTAS-D'!D282</f>
        <v>Imobilizados Diversos</v>
      </c>
      <c r="F272" s="428"/>
      <c r="G272" s="429"/>
      <c r="H272" s="429"/>
      <c r="I272" s="498">
        <f t="shared" si="43"/>
        <v>0</v>
      </c>
      <c r="J272" s="542"/>
      <c r="K272" s="498">
        <f>Jan!$J$532</f>
        <v>0</v>
      </c>
      <c r="L272" s="498">
        <f>Fev!$J$532</f>
        <v>0</v>
      </c>
      <c r="M272" s="498">
        <f>Mar!$J$532</f>
        <v>0</v>
      </c>
      <c r="N272" s="498">
        <f>Abr!$J$532</f>
        <v>0</v>
      </c>
      <c r="O272" s="498">
        <f>Maio!$J$532</f>
        <v>0</v>
      </c>
      <c r="P272" s="498">
        <f>Jun!$J$532</f>
        <v>0</v>
      </c>
      <c r="Q272" s="498">
        <f>Jul!$J$532</f>
        <v>0</v>
      </c>
      <c r="R272" s="498">
        <f>Ago!$J$532</f>
        <v>0</v>
      </c>
      <c r="S272" s="498">
        <f>Set!$J$532</f>
        <v>0</v>
      </c>
      <c r="T272" s="498">
        <f>Out!$J$532</f>
        <v>0</v>
      </c>
      <c r="U272" s="498">
        <f>Nov!$J$532</f>
        <v>0</v>
      </c>
      <c r="V272" s="498">
        <f>Dez!$J$532</f>
        <v>0</v>
      </c>
      <c r="W272" s="542"/>
      <c r="X272" s="542"/>
      <c r="Y272" s="542"/>
    </row>
    <row r="273" spans="2:25" s="427" customFormat="1" outlineLevel="1" x14ac:dyDescent="0.3">
      <c r="C273" s="492">
        <f>'PLANO DE CONTAS-D'!D283</f>
        <v>0</v>
      </c>
      <c r="F273" s="428"/>
      <c r="G273" s="429"/>
      <c r="H273" s="429"/>
      <c r="I273" s="498">
        <f t="shared" si="43"/>
        <v>0</v>
      </c>
      <c r="J273" s="542"/>
      <c r="K273" s="498">
        <f>Jan!$J$534</f>
        <v>0</v>
      </c>
      <c r="L273" s="498">
        <f>Fev!$J$534</f>
        <v>0</v>
      </c>
      <c r="M273" s="498">
        <f>Mar!$J$534</f>
        <v>0</v>
      </c>
      <c r="N273" s="498">
        <f>Abr!$J$534</f>
        <v>0</v>
      </c>
      <c r="O273" s="498">
        <f>Maio!$J$534</f>
        <v>0</v>
      </c>
      <c r="P273" s="498">
        <f>Jun!$J$534</f>
        <v>0</v>
      </c>
      <c r="Q273" s="498">
        <f>Jul!$J$534</f>
        <v>0</v>
      </c>
      <c r="R273" s="498">
        <f>Ago!$J$534</f>
        <v>0</v>
      </c>
      <c r="S273" s="498">
        <f>Set!$J$534</f>
        <v>0</v>
      </c>
      <c r="T273" s="498">
        <f>Out!$J$534</f>
        <v>0</v>
      </c>
      <c r="U273" s="498">
        <f>Nov!$J$534</f>
        <v>0</v>
      </c>
      <c r="V273" s="498">
        <f>Dez!$J$534</f>
        <v>0</v>
      </c>
      <c r="W273" s="542"/>
      <c r="X273" s="542"/>
      <c r="Y273" s="542"/>
    </row>
    <row r="274" spans="2:25" s="427" customFormat="1" outlineLevel="1" x14ac:dyDescent="0.3">
      <c r="C274" s="492">
        <f>'PLANO DE CONTAS-D'!D284</f>
        <v>0</v>
      </c>
      <c r="F274" s="428"/>
      <c r="G274" s="429"/>
      <c r="H274" s="429"/>
      <c r="I274" s="498">
        <f t="shared" si="43"/>
        <v>0</v>
      </c>
      <c r="J274" s="542"/>
      <c r="K274" s="498">
        <f>Jan!$J$536</f>
        <v>0</v>
      </c>
      <c r="L274" s="498">
        <f>Fev!$J$536</f>
        <v>0</v>
      </c>
      <c r="M274" s="498">
        <f>Mar!$J$536</f>
        <v>0</v>
      </c>
      <c r="N274" s="498">
        <f>Abr!$J$536</f>
        <v>0</v>
      </c>
      <c r="O274" s="498">
        <f>Maio!$J$536</f>
        <v>0</v>
      </c>
      <c r="P274" s="498">
        <f>Jun!$J$536</f>
        <v>0</v>
      </c>
      <c r="Q274" s="498">
        <f>Jul!$J$536</f>
        <v>0</v>
      </c>
      <c r="R274" s="498">
        <f>Ago!$J$536</f>
        <v>0</v>
      </c>
      <c r="S274" s="498">
        <f>Set!$J$536</f>
        <v>0</v>
      </c>
      <c r="T274" s="498">
        <f>Out!$J$536</f>
        <v>0</v>
      </c>
      <c r="U274" s="498">
        <f>Nov!$J$536</f>
        <v>0</v>
      </c>
      <c r="V274" s="498">
        <f>Dez!$J$536</f>
        <v>0</v>
      </c>
      <c r="W274" s="542"/>
      <c r="X274" s="542"/>
      <c r="Y274" s="542"/>
    </row>
    <row r="275" spans="2:25" s="427" customFormat="1" x14ac:dyDescent="0.3">
      <c r="B275" s="557"/>
      <c r="C275" s="501" t="s">
        <v>922</v>
      </c>
      <c r="D275" s="502"/>
      <c r="E275" s="502"/>
      <c r="F275" s="503"/>
      <c r="G275" s="504"/>
      <c r="H275" s="504"/>
      <c r="I275" s="497">
        <f>SUM(I276:I276)</f>
        <v>0</v>
      </c>
      <c r="J275" s="500">
        <f>SUM(J276:J283)</f>
        <v>0</v>
      </c>
      <c r="K275" s="497">
        <f t="shared" ref="K275:V275" si="44">SUM(K276:K276)</f>
        <v>0</v>
      </c>
      <c r="L275" s="497">
        <f t="shared" si="44"/>
        <v>0</v>
      </c>
      <c r="M275" s="497">
        <f t="shared" si="44"/>
        <v>0</v>
      </c>
      <c r="N275" s="497">
        <f t="shared" si="44"/>
        <v>0</v>
      </c>
      <c r="O275" s="497">
        <f t="shared" si="44"/>
        <v>0</v>
      </c>
      <c r="P275" s="497">
        <f t="shared" si="44"/>
        <v>0</v>
      </c>
      <c r="Q275" s="497">
        <f t="shared" si="44"/>
        <v>0</v>
      </c>
      <c r="R275" s="497">
        <f t="shared" si="44"/>
        <v>0</v>
      </c>
      <c r="S275" s="497">
        <f t="shared" si="44"/>
        <v>0</v>
      </c>
      <c r="T275" s="497">
        <f t="shared" si="44"/>
        <v>0</v>
      </c>
      <c r="U275" s="497">
        <f t="shared" si="44"/>
        <v>0</v>
      </c>
      <c r="V275" s="497">
        <f t="shared" si="44"/>
        <v>0</v>
      </c>
      <c r="W275" s="542"/>
      <c r="X275" s="542"/>
      <c r="Y275" s="542"/>
    </row>
    <row r="276" spans="2:25" s="427" customFormat="1" x14ac:dyDescent="0.3">
      <c r="C276" s="791" t="s">
        <v>937</v>
      </c>
      <c r="F276" s="428"/>
      <c r="G276" s="429"/>
      <c r="H276" s="429"/>
      <c r="I276" s="498">
        <f>SUM(K276:V276)</f>
        <v>0</v>
      </c>
      <c r="J276" s="542"/>
      <c r="K276" s="498">
        <f>Jan!$J$640+Jan!$J$695</f>
        <v>0</v>
      </c>
      <c r="L276" s="498">
        <f>Fev!$J$640+Fev!$J$695</f>
        <v>0</v>
      </c>
      <c r="M276" s="498">
        <f>Mar!$J$640+Mar!$J$695</f>
        <v>0</v>
      </c>
      <c r="N276" s="498">
        <f>Abr!$J$640+Abr!$J$695</f>
        <v>0</v>
      </c>
      <c r="O276" s="498">
        <f>Maio!$J$640+Maio!$J$695</f>
        <v>0</v>
      </c>
      <c r="P276" s="498">
        <f>Jun!$J$640+Jun!$J$695</f>
        <v>0</v>
      </c>
      <c r="Q276" s="498">
        <f>Jul!$J$640+Jul!$J$695</f>
        <v>0</v>
      </c>
      <c r="R276" s="498">
        <f>Ago!$J$640+Ago!$J$695</f>
        <v>0</v>
      </c>
      <c r="S276" s="498">
        <f>Set!$J$640+Set!$J$695</f>
        <v>0</v>
      </c>
      <c r="T276" s="498">
        <f>Out!$J$640+Out!$J$695</f>
        <v>0</v>
      </c>
      <c r="U276" s="498">
        <f>Nov!$J$640+Nov!$J$695</f>
        <v>0</v>
      </c>
      <c r="V276" s="498">
        <f>Dez!$J$640+Dez!$J$695</f>
        <v>0</v>
      </c>
      <c r="W276" s="542"/>
      <c r="X276" s="542"/>
      <c r="Y276" s="542"/>
    </row>
    <row r="278" spans="2:25" ht="15.6" x14ac:dyDescent="0.3">
      <c r="B278" s="416">
        <v>4</v>
      </c>
      <c r="C278" s="417" t="s">
        <v>749</v>
      </c>
      <c r="D278" s="416"/>
      <c r="E278" s="416"/>
      <c r="F278" s="418"/>
      <c r="G278" s="419"/>
      <c r="H278" s="419"/>
      <c r="I278" s="510">
        <f>I279+I300</f>
        <v>0</v>
      </c>
      <c r="K278" s="540">
        <f t="shared" ref="K278:V278" si="45">K279+K300</f>
        <v>0</v>
      </c>
      <c r="L278" s="540">
        <f t="shared" si="45"/>
        <v>0</v>
      </c>
      <c r="M278" s="540">
        <f t="shared" si="45"/>
        <v>0</v>
      </c>
      <c r="N278" s="540">
        <f t="shared" si="45"/>
        <v>0</v>
      </c>
      <c r="O278" s="540">
        <f t="shared" si="45"/>
        <v>0</v>
      </c>
      <c r="P278" s="540">
        <f t="shared" si="45"/>
        <v>0</v>
      </c>
      <c r="Q278" s="540">
        <f t="shared" si="45"/>
        <v>0</v>
      </c>
      <c r="R278" s="540">
        <f t="shared" si="45"/>
        <v>0</v>
      </c>
      <c r="S278" s="540">
        <f t="shared" si="45"/>
        <v>0</v>
      </c>
      <c r="T278" s="540">
        <f t="shared" si="45"/>
        <v>0</v>
      </c>
      <c r="U278" s="540">
        <f t="shared" si="45"/>
        <v>0</v>
      </c>
      <c r="V278" s="540">
        <f t="shared" si="45"/>
        <v>0</v>
      </c>
      <c r="X278" s="560" t="e">
        <f>I278/$I$46</f>
        <v>#DIV/0!</v>
      </c>
    </row>
    <row r="279" spans="2:25" ht="15.6" x14ac:dyDescent="0.3">
      <c r="B279" s="481"/>
      <c r="C279" s="509" t="s">
        <v>750</v>
      </c>
      <c r="D279" s="481"/>
      <c r="E279" s="481"/>
      <c r="F279" s="482"/>
      <c r="G279" s="483"/>
      <c r="H279" s="483"/>
      <c r="I279" s="510">
        <f>SUM(I280:I299)</f>
        <v>0</v>
      </c>
      <c r="J279" s="500">
        <f>SUM(J280:J288)</f>
        <v>0</v>
      </c>
      <c r="K279" s="497">
        <f>SUM(K280:K299)</f>
        <v>0</v>
      </c>
      <c r="L279" s="497">
        <f t="shared" ref="L279:V279" si="46">SUM(L280:L299)</f>
        <v>0</v>
      </c>
      <c r="M279" s="497">
        <f t="shared" si="46"/>
        <v>0</v>
      </c>
      <c r="N279" s="497">
        <f t="shared" si="46"/>
        <v>0</v>
      </c>
      <c r="O279" s="497">
        <f t="shared" si="46"/>
        <v>0</v>
      </c>
      <c r="P279" s="497">
        <f t="shared" si="46"/>
        <v>0</v>
      </c>
      <c r="Q279" s="497">
        <f t="shared" si="46"/>
        <v>0</v>
      </c>
      <c r="R279" s="497">
        <f t="shared" si="46"/>
        <v>0</v>
      </c>
      <c r="S279" s="497">
        <f t="shared" si="46"/>
        <v>0</v>
      </c>
      <c r="T279" s="497">
        <f t="shared" si="46"/>
        <v>0</v>
      </c>
      <c r="U279" s="497">
        <f t="shared" si="46"/>
        <v>0</v>
      </c>
      <c r="V279" s="497">
        <f t="shared" si="46"/>
        <v>0</v>
      </c>
    </row>
    <row r="280" spans="2:25" outlineLevel="2" x14ac:dyDescent="0.3">
      <c r="C280" s="496" t="str">
        <f>'PLANO DE CONTAS-D'!D247</f>
        <v>Reuniçoes</v>
      </c>
      <c r="H280" s="383"/>
      <c r="I280" s="498">
        <f t="shared" ref="I280:I302" si="47">SUM(K280:V280)</f>
        <v>0</v>
      </c>
      <c r="K280" s="498">
        <f>Jan!$J$462</f>
        <v>0</v>
      </c>
      <c r="L280" s="498">
        <f>Fev!$J$462</f>
        <v>0</v>
      </c>
      <c r="M280" s="498">
        <f>Mar!$J$462</f>
        <v>0</v>
      </c>
      <c r="N280" s="498">
        <f>Abr!$J$462</f>
        <v>0</v>
      </c>
      <c r="O280" s="498">
        <f>Maio!$J$462</f>
        <v>0</v>
      </c>
      <c r="P280" s="498">
        <f>Jun!$J$462</f>
        <v>0</v>
      </c>
      <c r="Q280" s="498">
        <f>Jul!$J$462</f>
        <v>0</v>
      </c>
      <c r="R280" s="498">
        <f>Ago!$J$462</f>
        <v>0</v>
      </c>
      <c r="S280" s="498">
        <f>Set!$J$462</f>
        <v>0</v>
      </c>
      <c r="T280" s="498">
        <f>Out!$J$462</f>
        <v>0</v>
      </c>
      <c r="U280" s="498">
        <f>Nov!$J$462</f>
        <v>0</v>
      </c>
      <c r="V280" s="498">
        <f>Dez!$J$462</f>
        <v>0</v>
      </c>
    </row>
    <row r="281" spans="2:25" outlineLevel="2" x14ac:dyDescent="0.3">
      <c r="C281" s="496" t="str">
        <f>'PLANO DE CONTAS-D'!D248</f>
        <v>Captação de recursos</v>
      </c>
      <c r="H281" s="383"/>
      <c r="I281" s="498">
        <f t="shared" si="47"/>
        <v>0</v>
      </c>
      <c r="K281" s="498">
        <f>Jan!$J$464</f>
        <v>0</v>
      </c>
      <c r="L281" s="498">
        <f>Fev!$J$464</f>
        <v>0</v>
      </c>
      <c r="M281" s="498">
        <f>Mar!$J$464</f>
        <v>0</v>
      </c>
      <c r="N281" s="498">
        <f>Abr!$J$464</f>
        <v>0</v>
      </c>
      <c r="O281" s="498">
        <f>Maio!$J$464</f>
        <v>0</v>
      </c>
      <c r="P281" s="498">
        <f>Jun!$J$464</f>
        <v>0</v>
      </c>
      <c r="Q281" s="498">
        <f>Jul!$J$464</f>
        <v>0</v>
      </c>
      <c r="R281" s="498">
        <f>Ago!$J$464</f>
        <v>0</v>
      </c>
      <c r="S281" s="498">
        <f>Set!$J$464</f>
        <v>0</v>
      </c>
      <c r="T281" s="498">
        <f>Out!$J$464</f>
        <v>0</v>
      </c>
      <c r="U281" s="498">
        <f>Nov!$J$464</f>
        <v>0</v>
      </c>
      <c r="V281" s="498">
        <f>Dez!$J$464</f>
        <v>0</v>
      </c>
    </row>
    <row r="282" spans="2:25" outlineLevel="2" x14ac:dyDescent="0.3">
      <c r="C282" s="496" t="str">
        <f>'PLANO DE CONTAS-D'!D249</f>
        <v>Cursos/Seminários (equipe)</v>
      </c>
      <c r="H282" s="383"/>
      <c r="I282" s="498">
        <f t="shared" si="47"/>
        <v>0</v>
      </c>
      <c r="K282" s="498">
        <f>Jan!$J$466</f>
        <v>0</v>
      </c>
      <c r="L282" s="498">
        <f>Fev!$J$466</f>
        <v>0</v>
      </c>
      <c r="M282" s="498">
        <f>Mar!$J$466</f>
        <v>0</v>
      </c>
      <c r="N282" s="498">
        <f>Abr!$J$466</f>
        <v>0</v>
      </c>
      <c r="O282" s="498">
        <f>Maio!$J$466</f>
        <v>0</v>
      </c>
      <c r="P282" s="498">
        <f>Jun!$J$466</f>
        <v>0</v>
      </c>
      <c r="Q282" s="498">
        <f>Jul!$J$466</f>
        <v>0</v>
      </c>
      <c r="R282" s="498">
        <f>Ago!$J$466</f>
        <v>0</v>
      </c>
      <c r="S282" s="498">
        <f>Set!$J$466</f>
        <v>0</v>
      </c>
      <c r="T282" s="498">
        <f>Out!$J$466</f>
        <v>0</v>
      </c>
      <c r="U282" s="498">
        <f>Nov!$J$466</f>
        <v>0</v>
      </c>
      <c r="V282" s="498">
        <f>Dez!$J$466</f>
        <v>0</v>
      </c>
    </row>
    <row r="283" spans="2:25" outlineLevel="2" x14ac:dyDescent="0.3">
      <c r="C283" s="496" t="str">
        <f>'PLANO DE CONTAS-D'!D250</f>
        <v>Viagens</v>
      </c>
      <c r="H283" s="383"/>
      <c r="I283" s="498">
        <f t="shared" si="47"/>
        <v>0</v>
      </c>
      <c r="K283" s="498">
        <f>Jan!$J$468</f>
        <v>0</v>
      </c>
      <c r="L283" s="498">
        <f>Fev!$J$468</f>
        <v>0</v>
      </c>
      <c r="M283" s="498">
        <f>Mar!$J$468</f>
        <v>0</v>
      </c>
      <c r="N283" s="498">
        <f>Abr!$J$468</f>
        <v>0</v>
      </c>
      <c r="O283" s="498">
        <f>Maio!$J$468</f>
        <v>0</v>
      </c>
      <c r="P283" s="498">
        <f>Jun!$J$468</f>
        <v>0</v>
      </c>
      <c r="Q283" s="498">
        <f>Jul!$J$468</f>
        <v>0</v>
      </c>
      <c r="R283" s="498">
        <f>Ago!$J$468</f>
        <v>0</v>
      </c>
      <c r="S283" s="498">
        <f>Set!$J$468</f>
        <v>0</v>
      </c>
      <c r="T283" s="498">
        <f>Out!$J$468</f>
        <v>0</v>
      </c>
      <c r="U283" s="498">
        <f>Nov!$J$468</f>
        <v>0</v>
      </c>
      <c r="V283" s="498">
        <f>Dez!$J$468</f>
        <v>0</v>
      </c>
    </row>
    <row r="284" spans="2:25" outlineLevel="2" x14ac:dyDescent="0.3">
      <c r="C284" s="496" t="str">
        <f>'PLANO DE CONTAS-D'!D251</f>
        <v>Relatórios</v>
      </c>
      <c r="H284" s="383"/>
      <c r="I284" s="498">
        <f t="shared" si="47"/>
        <v>0</v>
      </c>
      <c r="K284" s="498">
        <f>Jan!$J$470</f>
        <v>0</v>
      </c>
      <c r="L284" s="498">
        <f>Fev!$J$470</f>
        <v>0</v>
      </c>
      <c r="M284" s="498">
        <f>Mar!$J$470</f>
        <v>0</v>
      </c>
      <c r="N284" s="498">
        <f>Abr!$J$470</f>
        <v>0</v>
      </c>
      <c r="O284" s="498">
        <f>Maio!$J$470</f>
        <v>0</v>
      </c>
      <c r="P284" s="498">
        <f>Jun!$J$470</f>
        <v>0</v>
      </c>
      <c r="Q284" s="498">
        <f>Jul!$J$470</f>
        <v>0</v>
      </c>
      <c r="R284" s="498">
        <f>Ago!$J$470</f>
        <v>0</v>
      </c>
      <c r="S284" s="498">
        <f>Set!$J$470</f>
        <v>0</v>
      </c>
      <c r="T284" s="498">
        <f>Out!$J$470</f>
        <v>0</v>
      </c>
      <c r="U284" s="498">
        <f>Nov!$J$470</f>
        <v>0</v>
      </c>
      <c r="V284" s="498">
        <f>Dez!$J$470</f>
        <v>0</v>
      </c>
    </row>
    <row r="285" spans="2:25" outlineLevel="2" x14ac:dyDescent="0.3">
      <c r="C285" s="496" t="str">
        <f>'PLANO DE CONTAS-D'!D252</f>
        <v>Comunicação</v>
      </c>
      <c r="H285" s="383"/>
      <c r="I285" s="498">
        <f t="shared" si="47"/>
        <v>0</v>
      </c>
      <c r="K285" s="498">
        <f>Jan!$J$472</f>
        <v>0</v>
      </c>
      <c r="L285" s="498">
        <f>Fev!$J$472</f>
        <v>0</v>
      </c>
      <c r="M285" s="498">
        <f>Mar!$J$472</f>
        <v>0</v>
      </c>
      <c r="N285" s="498">
        <f>Abr!$J$472</f>
        <v>0</v>
      </c>
      <c r="O285" s="498">
        <f>Maio!$J$472</f>
        <v>0</v>
      </c>
      <c r="P285" s="498">
        <f>Jun!$J$472</f>
        <v>0</v>
      </c>
      <c r="Q285" s="498">
        <f>Jul!$J$472</f>
        <v>0</v>
      </c>
      <c r="R285" s="498">
        <f>Ago!$J$472</f>
        <v>0</v>
      </c>
      <c r="S285" s="498">
        <f>Set!$J$472</f>
        <v>0</v>
      </c>
      <c r="T285" s="498">
        <f>Out!$J$472</f>
        <v>0</v>
      </c>
      <c r="U285" s="498">
        <f>Nov!$J$472</f>
        <v>0</v>
      </c>
      <c r="V285" s="498">
        <f>Dez!$J$472</f>
        <v>0</v>
      </c>
    </row>
    <row r="286" spans="2:25" outlineLevel="2" x14ac:dyDescent="0.3">
      <c r="C286" s="496" t="str">
        <f>'PLANO DE CONTAS-D'!D253</f>
        <v>Logistica</v>
      </c>
      <c r="H286" s="383"/>
      <c r="I286" s="498">
        <f t="shared" si="47"/>
        <v>0</v>
      </c>
      <c r="K286" s="498">
        <f>Jan!$J$474</f>
        <v>0</v>
      </c>
      <c r="L286" s="498">
        <f>Fev!$J$474</f>
        <v>0</v>
      </c>
      <c r="M286" s="498">
        <f>Mar!$J$474</f>
        <v>0</v>
      </c>
      <c r="N286" s="498">
        <f>Abr!$J$474</f>
        <v>0</v>
      </c>
      <c r="O286" s="498">
        <f>Maio!$J$474</f>
        <v>0</v>
      </c>
      <c r="P286" s="498">
        <f>Jun!$J$474</f>
        <v>0</v>
      </c>
      <c r="Q286" s="498">
        <f>Jul!$J$474</f>
        <v>0</v>
      </c>
      <c r="R286" s="498">
        <f>Ago!$J$474</f>
        <v>0</v>
      </c>
      <c r="S286" s="498">
        <f>Set!$J$474</f>
        <v>0</v>
      </c>
      <c r="T286" s="498">
        <f>Out!$J$474</f>
        <v>0</v>
      </c>
      <c r="U286" s="498">
        <f>Nov!$J$474</f>
        <v>0</v>
      </c>
      <c r="V286" s="498">
        <f>Dez!$J$474</f>
        <v>0</v>
      </c>
    </row>
    <row r="287" spans="2:25" outlineLevel="2" x14ac:dyDescent="0.3">
      <c r="C287" s="496">
        <f>'PLANO DE CONTAS-D'!D254</f>
        <v>0</v>
      </c>
      <c r="H287" s="383"/>
      <c r="I287" s="498">
        <f t="shared" si="47"/>
        <v>0</v>
      </c>
      <c r="K287" s="498">
        <f>Jan!$J$476</f>
        <v>0</v>
      </c>
      <c r="L287" s="498">
        <f>Fev!$J$476</f>
        <v>0</v>
      </c>
      <c r="M287" s="498">
        <f>Mar!$J$476</f>
        <v>0</v>
      </c>
      <c r="N287" s="498">
        <f>Abr!$J$476</f>
        <v>0</v>
      </c>
      <c r="O287" s="498">
        <f>Maio!$J$476</f>
        <v>0</v>
      </c>
      <c r="P287" s="498">
        <f>Jun!$J$476</f>
        <v>0</v>
      </c>
      <c r="Q287" s="498">
        <f>Jul!$J$476</f>
        <v>0</v>
      </c>
      <c r="R287" s="498">
        <f>Ago!$J$476</f>
        <v>0</v>
      </c>
      <c r="S287" s="498">
        <f>Set!$J$476</f>
        <v>0</v>
      </c>
      <c r="T287" s="498">
        <f>Out!$J$476</f>
        <v>0</v>
      </c>
      <c r="U287" s="498">
        <f>Nov!$J$476</f>
        <v>0</v>
      </c>
      <c r="V287" s="498">
        <f>Dez!$J$476</f>
        <v>0</v>
      </c>
    </row>
    <row r="288" spans="2:25" outlineLevel="2" x14ac:dyDescent="0.3">
      <c r="C288" s="496">
        <f>'PLANO DE CONTAS-D'!D255</f>
        <v>0</v>
      </c>
      <c r="H288" s="383"/>
      <c r="I288" s="498">
        <f t="shared" si="47"/>
        <v>0</v>
      </c>
      <c r="K288" s="498">
        <f>Jan!$J$478</f>
        <v>0</v>
      </c>
      <c r="L288" s="498">
        <f>Fev!$J$478</f>
        <v>0</v>
      </c>
      <c r="M288" s="498">
        <f>Mar!$J$478</f>
        <v>0</v>
      </c>
      <c r="N288" s="498">
        <f>Abr!$J$478</f>
        <v>0</v>
      </c>
      <c r="O288" s="498">
        <f>Maio!$J$478</f>
        <v>0</v>
      </c>
      <c r="P288" s="498">
        <f>Jun!$J$478</f>
        <v>0</v>
      </c>
      <c r="Q288" s="498">
        <f>Jul!$J$478</f>
        <v>0</v>
      </c>
      <c r="R288" s="498">
        <f>Ago!$J$478</f>
        <v>0</v>
      </c>
      <c r="S288" s="498">
        <f>Set!$J$478</f>
        <v>0</v>
      </c>
      <c r="T288" s="498">
        <f>Out!$J$478</f>
        <v>0</v>
      </c>
      <c r="U288" s="498">
        <f>Nov!$J$478</f>
        <v>0</v>
      </c>
      <c r="V288" s="498">
        <f>Dez!$J$478</f>
        <v>0</v>
      </c>
    </row>
    <row r="289" spans="2:22" outlineLevel="2" x14ac:dyDescent="0.3">
      <c r="C289" s="496">
        <f>'PLANO DE CONTAS-D'!D256</f>
        <v>0</v>
      </c>
      <c r="H289" s="383"/>
      <c r="I289" s="498">
        <f t="shared" si="47"/>
        <v>0</v>
      </c>
      <c r="K289" s="498">
        <f>Jan!$J$480</f>
        <v>0</v>
      </c>
      <c r="L289" s="498">
        <f>Fev!$J$480</f>
        <v>0</v>
      </c>
      <c r="M289" s="498">
        <f>Mar!$J$480</f>
        <v>0</v>
      </c>
      <c r="N289" s="498">
        <f>Abr!$J$480</f>
        <v>0</v>
      </c>
      <c r="O289" s="498">
        <f>Maio!$J$480</f>
        <v>0</v>
      </c>
      <c r="P289" s="498">
        <f>Jun!$J$480</f>
        <v>0</v>
      </c>
      <c r="Q289" s="498">
        <f>Jul!$J$480</f>
        <v>0</v>
      </c>
      <c r="R289" s="498">
        <f>Ago!$J$480</f>
        <v>0</v>
      </c>
      <c r="S289" s="498">
        <f>Set!$J$480</f>
        <v>0</v>
      </c>
      <c r="T289" s="498">
        <f>Out!$J$480</f>
        <v>0</v>
      </c>
      <c r="U289" s="498">
        <f>Nov!$J$480</f>
        <v>0</v>
      </c>
      <c r="V289" s="498">
        <f>Dez!$J$480</f>
        <v>0</v>
      </c>
    </row>
    <row r="290" spans="2:22" outlineLevel="2" x14ac:dyDescent="0.3">
      <c r="C290" s="496">
        <f>'PLANO DE CONTAS-D'!D257</f>
        <v>0</v>
      </c>
      <c r="H290" s="383"/>
      <c r="I290" s="498">
        <f t="shared" si="47"/>
        <v>0</v>
      </c>
      <c r="K290" s="498">
        <f>Jan!$J$482</f>
        <v>0</v>
      </c>
      <c r="L290" s="498">
        <f>Fev!$J$482</f>
        <v>0</v>
      </c>
      <c r="M290" s="498">
        <f>Mar!$J$482</f>
        <v>0</v>
      </c>
      <c r="N290" s="498">
        <f>Abr!$J$482</f>
        <v>0</v>
      </c>
      <c r="O290" s="498">
        <f>Maio!$J$482</f>
        <v>0</v>
      </c>
      <c r="P290" s="498">
        <f>Jun!$J$482</f>
        <v>0</v>
      </c>
      <c r="Q290" s="498">
        <f>Jul!$J$482</f>
        <v>0</v>
      </c>
      <c r="R290" s="498">
        <f>Ago!$J$482</f>
        <v>0</v>
      </c>
      <c r="S290" s="498">
        <f>Set!$J$482</f>
        <v>0</v>
      </c>
      <c r="T290" s="498">
        <f>Out!$J$482</f>
        <v>0</v>
      </c>
      <c r="U290" s="498">
        <f>Nov!$J$482</f>
        <v>0</v>
      </c>
      <c r="V290" s="498">
        <f>Dez!$J$482</f>
        <v>0</v>
      </c>
    </row>
    <row r="291" spans="2:22" outlineLevel="2" x14ac:dyDescent="0.3">
      <c r="C291" s="496">
        <f>'PLANO DE CONTAS-D'!D258</f>
        <v>0</v>
      </c>
      <c r="H291" s="383"/>
      <c r="I291" s="498">
        <f t="shared" si="47"/>
        <v>0</v>
      </c>
      <c r="K291" s="498">
        <f>Jan!$J$484</f>
        <v>0</v>
      </c>
      <c r="L291" s="498">
        <f>Fev!$J$484</f>
        <v>0</v>
      </c>
      <c r="M291" s="498">
        <f>Mar!$J$484</f>
        <v>0</v>
      </c>
      <c r="N291" s="498">
        <f>Abr!$J$484</f>
        <v>0</v>
      </c>
      <c r="O291" s="498">
        <f>Maio!$J$484</f>
        <v>0</v>
      </c>
      <c r="P291" s="498">
        <f>Jun!$J$484</f>
        <v>0</v>
      </c>
      <c r="Q291" s="498">
        <f>Jul!$J$484</f>
        <v>0</v>
      </c>
      <c r="R291" s="498">
        <f>Ago!$J$484</f>
        <v>0</v>
      </c>
      <c r="S291" s="498">
        <f>Set!$J$484</f>
        <v>0</v>
      </c>
      <c r="T291" s="498">
        <f>Out!$J$484</f>
        <v>0</v>
      </c>
      <c r="U291" s="498">
        <f>Nov!$J$484</f>
        <v>0</v>
      </c>
      <c r="V291" s="498">
        <f>Dez!$J$484</f>
        <v>0</v>
      </c>
    </row>
    <row r="292" spans="2:22" outlineLevel="2" x14ac:dyDescent="0.3">
      <c r="C292" s="496">
        <f>'PLANO DE CONTAS-D'!D259</f>
        <v>0</v>
      </c>
      <c r="H292" s="383"/>
      <c r="I292" s="498">
        <f t="shared" si="47"/>
        <v>0</v>
      </c>
      <c r="K292" s="498">
        <f>Jan!$J$486</f>
        <v>0</v>
      </c>
      <c r="L292" s="498">
        <f>Fev!$J$486</f>
        <v>0</v>
      </c>
      <c r="M292" s="498">
        <f>Mar!$J$486</f>
        <v>0</v>
      </c>
      <c r="N292" s="498">
        <f>Abr!$J$486</f>
        <v>0</v>
      </c>
      <c r="O292" s="498">
        <f>Maio!$J$486</f>
        <v>0</v>
      </c>
      <c r="P292" s="498">
        <f>Jun!$J$486</f>
        <v>0</v>
      </c>
      <c r="Q292" s="498">
        <f>Jul!$J$486</f>
        <v>0</v>
      </c>
      <c r="R292" s="498">
        <f>Ago!$J$486</f>
        <v>0</v>
      </c>
      <c r="S292" s="498">
        <f>Set!$J$486</f>
        <v>0</v>
      </c>
      <c r="T292" s="498">
        <f>Out!$J$486</f>
        <v>0</v>
      </c>
      <c r="U292" s="498">
        <f>Nov!$J$486</f>
        <v>0</v>
      </c>
      <c r="V292" s="498">
        <f>Dez!$J$486</f>
        <v>0</v>
      </c>
    </row>
    <row r="293" spans="2:22" outlineLevel="2" x14ac:dyDescent="0.3">
      <c r="C293" s="496">
        <f>'PLANO DE CONTAS-D'!D260</f>
        <v>0</v>
      </c>
      <c r="H293" s="383"/>
      <c r="I293" s="498">
        <f t="shared" si="47"/>
        <v>0</v>
      </c>
      <c r="K293" s="498">
        <f>Jan!$J$488</f>
        <v>0</v>
      </c>
      <c r="L293" s="498">
        <f>Fev!$J$488</f>
        <v>0</v>
      </c>
      <c r="M293" s="498">
        <f>Mar!$J$488</f>
        <v>0</v>
      </c>
      <c r="N293" s="498">
        <f>Abr!$J$488</f>
        <v>0</v>
      </c>
      <c r="O293" s="498">
        <f>Maio!$J$488</f>
        <v>0</v>
      </c>
      <c r="P293" s="498">
        <f>Jun!$J$488</f>
        <v>0</v>
      </c>
      <c r="Q293" s="498">
        <f>Jul!$J$488</f>
        <v>0</v>
      </c>
      <c r="R293" s="498">
        <f>Ago!$J$488</f>
        <v>0</v>
      </c>
      <c r="S293" s="498">
        <f>Set!$J$488</f>
        <v>0</v>
      </c>
      <c r="T293" s="498">
        <f>Out!$J$488</f>
        <v>0</v>
      </c>
      <c r="U293" s="498">
        <f>Nov!$J$488</f>
        <v>0</v>
      </c>
      <c r="V293" s="498">
        <f>Dez!$J$488</f>
        <v>0</v>
      </c>
    </row>
    <row r="294" spans="2:22" outlineLevel="2" x14ac:dyDescent="0.3">
      <c r="C294" s="496">
        <f>'PLANO DE CONTAS-D'!D261</f>
        <v>0</v>
      </c>
      <c r="H294" s="383"/>
      <c r="I294" s="498">
        <f t="shared" si="47"/>
        <v>0</v>
      </c>
      <c r="K294" s="498">
        <f>Jan!$J$490</f>
        <v>0</v>
      </c>
      <c r="L294" s="498">
        <f>Fev!$J$490</f>
        <v>0</v>
      </c>
      <c r="M294" s="498">
        <f>Mar!$J$490</f>
        <v>0</v>
      </c>
      <c r="N294" s="498">
        <f>Abr!$J$490</f>
        <v>0</v>
      </c>
      <c r="O294" s="498">
        <f>Maio!$J$490</f>
        <v>0</v>
      </c>
      <c r="P294" s="498">
        <f>Jun!$J$490</f>
        <v>0</v>
      </c>
      <c r="Q294" s="498">
        <f>Jul!$J$490</f>
        <v>0</v>
      </c>
      <c r="R294" s="498">
        <f>Ago!$J$490</f>
        <v>0</v>
      </c>
      <c r="S294" s="498">
        <f>Set!$J$490</f>
        <v>0</v>
      </c>
      <c r="T294" s="498">
        <f>Out!$J$490</f>
        <v>0</v>
      </c>
      <c r="U294" s="498">
        <f>Nov!$J$490</f>
        <v>0</v>
      </c>
      <c r="V294" s="498">
        <f>Dez!$J$490</f>
        <v>0</v>
      </c>
    </row>
    <row r="295" spans="2:22" outlineLevel="2" x14ac:dyDescent="0.3">
      <c r="C295" s="496">
        <f>'PLANO DE CONTAS-D'!D262</f>
        <v>0</v>
      </c>
      <c r="H295" s="383"/>
      <c r="I295" s="498">
        <f t="shared" si="47"/>
        <v>0</v>
      </c>
      <c r="K295" s="498">
        <f>Jan!$J$492</f>
        <v>0</v>
      </c>
      <c r="L295" s="498">
        <f>Fev!$J$492</f>
        <v>0</v>
      </c>
      <c r="M295" s="498">
        <f>Mar!$J$492</f>
        <v>0</v>
      </c>
      <c r="N295" s="498">
        <f>Abr!$J$492</f>
        <v>0</v>
      </c>
      <c r="O295" s="498">
        <f>Maio!$J$492</f>
        <v>0</v>
      </c>
      <c r="P295" s="498">
        <f>Jun!$J$492</f>
        <v>0</v>
      </c>
      <c r="Q295" s="498">
        <f>Jul!$J$492</f>
        <v>0</v>
      </c>
      <c r="R295" s="498">
        <f>Ago!$J$492</f>
        <v>0</v>
      </c>
      <c r="S295" s="498">
        <f>Set!$J$492</f>
        <v>0</v>
      </c>
      <c r="T295" s="498">
        <f>Out!$J$492</f>
        <v>0</v>
      </c>
      <c r="U295" s="498">
        <f>Nov!$J$492</f>
        <v>0</v>
      </c>
      <c r="V295" s="498">
        <f>Dez!$J$492</f>
        <v>0</v>
      </c>
    </row>
    <row r="296" spans="2:22" outlineLevel="2" x14ac:dyDescent="0.3">
      <c r="C296" s="496">
        <f>'PLANO DE CONTAS-D'!D263</f>
        <v>0</v>
      </c>
      <c r="H296" s="383"/>
      <c r="I296" s="498">
        <f t="shared" si="47"/>
        <v>0</v>
      </c>
      <c r="K296" s="498">
        <f>Jan!$J$494</f>
        <v>0</v>
      </c>
      <c r="L296" s="498">
        <f>Fev!$J$494</f>
        <v>0</v>
      </c>
      <c r="M296" s="498">
        <f>Mar!$J$494</f>
        <v>0</v>
      </c>
      <c r="N296" s="498">
        <f>Abr!$J$494</f>
        <v>0</v>
      </c>
      <c r="O296" s="498">
        <f>Maio!$J$494</f>
        <v>0</v>
      </c>
      <c r="P296" s="498">
        <f>Jun!$J$494</f>
        <v>0</v>
      </c>
      <c r="Q296" s="498">
        <f>Jul!$J$494</f>
        <v>0</v>
      </c>
      <c r="R296" s="498">
        <f>Ago!$J$494</f>
        <v>0</v>
      </c>
      <c r="S296" s="498">
        <f>Set!$J$494</f>
        <v>0</v>
      </c>
      <c r="T296" s="498">
        <f>Out!$J$494</f>
        <v>0</v>
      </c>
      <c r="U296" s="498">
        <f>Nov!$J$494</f>
        <v>0</v>
      </c>
      <c r="V296" s="498">
        <f>Dez!$J$494</f>
        <v>0</v>
      </c>
    </row>
    <row r="297" spans="2:22" outlineLevel="2" x14ac:dyDescent="0.3">
      <c r="C297" s="496">
        <f>'PLANO DE CONTAS-D'!D264</f>
        <v>0</v>
      </c>
      <c r="H297" s="383"/>
      <c r="I297" s="498">
        <f t="shared" si="47"/>
        <v>0</v>
      </c>
      <c r="K297" s="498">
        <f>Jan!$J$496</f>
        <v>0</v>
      </c>
      <c r="L297" s="498">
        <f>Fev!$J$496</f>
        <v>0</v>
      </c>
      <c r="M297" s="498">
        <f>Mar!$J$496</f>
        <v>0</v>
      </c>
      <c r="N297" s="498">
        <f>Abr!$J$496</f>
        <v>0</v>
      </c>
      <c r="O297" s="498">
        <f>Maio!$J$496</f>
        <v>0</v>
      </c>
      <c r="P297" s="498">
        <f>Jun!$J$496</f>
        <v>0</v>
      </c>
      <c r="Q297" s="498">
        <f>Jul!$J$496</f>
        <v>0</v>
      </c>
      <c r="R297" s="498">
        <f>Ago!$J$496</f>
        <v>0</v>
      </c>
      <c r="S297" s="498">
        <f>Set!$J$496</f>
        <v>0</v>
      </c>
      <c r="T297" s="498">
        <f>Out!$J$496</f>
        <v>0</v>
      </c>
      <c r="U297" s="498">
        <f>Nov!$J$496</f>
        <v>0</v>
      </c>
      <c r="V297" s="498">
        <f>Dez!$J$496</f>
        <v>0</v>
      </c>
    </row>
    <row r="298" spans="2:22" outlineLevel="2" x14ac:dyDescent="0.3">
      <c r="C298" s="496">
        <f>'PLANO DE CONTAS-D'!D265</f>
        <v>0</v>
      </c>
      <c r="H298" s="383"/>
      <c r="I298" s="498">
        <f t="shared" si="47"/>
        <v>0</v>
      </c>
      <c r="K298" s="498">
        <f>Jan!$J$498</f>
        <v>0</v>
      </c>
      <c r="L298" s="498">
        <f>Fev!$J$498</f>
        <v>0</v>
      </c>
      <c r="M298" s="498">
        <f>Mar!$J$498</f>
        <v>0</v>
      </c>
      <c r="N298" s="498">
        <f>Abr!$J$498</f>
        <v>0</v>
      </c>
      <c r="O298" s="498">
        <f>Maio!$J$498</f>
        <v>0</v>
      </c>
      <c r="P298" s="498">
        <f>Jun!$J$498</f>
        <v>0</v>
      </c>
      <c r="Q298" s="498">
        <f>Jul!$J$498</f>
        <v>0</v>
      </c>
      <c r="R298" s="498">
        <f>Ago!$J$498</f>
        <v>0</v>
      </c>
      <c r="S298" s="498">
        <f>Set!$J$498</f>
        <v>0</v>
      </c>
      <c r="T298" s="498">
        <f>Out!$J$498</f>
        <v>0</v>
      </c>
      <c r="U298" s="498">
        <f>Nov!$J$498</f>
        <v>0</v>
      </c>
      <c r="V298" s="498">
        <f>Dez!$J$498</f>
        <v>0</v>
      </c>
    </row>
    <row r="299" spans="2:22" outlineLevel="2" x14ac:dyDescent="0.3">
      <c r="C299" s="496">
        <f>'PLANO DE CONTAS-D'!D266</f>
        <v>0</v>
      </c>
      <c r="H299" s="383"/>
      <c r="I299" s="498">
        <f t="shared" si="47"/>
        <v>0</v>
      </c>
      <c r="K299" s="498">
        <f>Jan!$J$500</f>
        <v>0</v>
      </c>
      <c r="L299" s="498">
        <f>Fev!$J$500</f>
        <v>0</v>
      </c>
      <c r="M299" s="498">
        <f>Mar!$J$500</f>
        <v>0</v>
      </c>
      <c r="N299" s="498">
        <f>Abr!$J$500</f>
        <v>0</v>
      </c>
      <c r="O299" s="498">
        <f>Maio!$J$500</f>
        <v>0</v>
      </c>
      <c r="P299" s="498">
        <f>Jun!$J$500</f>
        <v>0</v>
      </c>
      <c r="Q299" s="498">
        <f>Jul!$J$500</f>
        <v>0</v>
      </c>
      <c r="R299" s="498">
        <f>Ago!$J$500</f>
        <v>0</v>
      </c>
      <c r="S299" s="498">
        <f>Set!$J$500</f>
        <v>0</v>
      </c>
      <c r="T299" s="498">
        <f>Out!$J$500</f>
        <v>0</v>
      </c>
      <c r="U299" s="498">
        <f>Nov!$J$500</f>
        <v>0</v>
      </c>
      <c r="V299" s="498">
        <f>Dez!$J$500</f>
        <v>0</v>
      </c>
    </row>
    <row r="300" spans="2:22" x14ac:dyDescent="0.3">
      <c r="B300" s="476"/>
      <c r="C300" s="501" t="s">
        <v>785</v>
      </c>
      <c r="D300" s="481"/>
      <c r="E300" s="481"/>
      <c r="F300" s="482"/>
      <c r="G300" s="483"/>
      <c r="H300" s="548"/>
      <c r="I300" s="497">
        <f>SUM(I301:I302)</f>
        <v>0</v>
      </c>
      <c r="K300" s="497">
        <f>SUM(K301:K302)</f>
        <v>0</v>
      </c>
      <c r="L300" s="497">
        <f t="shared" ref="L300:V300" si="48">SUM(L301:L302)</f>
        <v>0</v>
      </c>
      <c r="M300" s="497">
        <f t="shared" si="48"/>
        <v>0</v>
      </c>
      <c r="N300" s="497">
        <f t="shared" si="48"/>
        <v>0</v>
      </c>
      <c r="O300" s="497">
        <f t="shared" si="48"/>
        <v>0</v>
      </c>
      <c r="P300" s="497">
        <f t="shared" si="48"/>
        <v>0</v>
      </c>
      <c r="Q300" s="497">
        <f t="shared" si="48"/>
        <v>0</v>
      </c>
      <c r="R300" s="497">
        <f t="shared" si="48"/>
        <v>0</v>
      </c>
      <c r="S300" s="497">
        <f t="shared" si="48"/>
        <v>0</v>
      </c>
      <c r="T300" s="497">
        <f t="shared" si="48"/>
        <v>0</v>
      </c>
      <c r="U300" s="497">
        <f t="shared" si="48"/>
        <v>0</v>
      </c>
      <c r="V300" s="497">
        <f t="shared" si="48"/>
        <v>0</v>
      </c>
    </row>
    <row r="301" spans="2:22" outlineLevel="1" x14ac:dyDescent="0.3">
      <c r="C301" s="791" t="s">
        <v>780</v>
      </c>
      <c r="H301" s="383"/>
      <c r="I301" s="498">
        <f t="shared" si="47"/>
        <v>0</v>
      </c>
      <c r="K301" s="498">
        <f>Jan!$K$293+Jan!$K$334</f>
        <v>0</v>
      </c>
      <c r="L301" s="498">
        <f>Fev!$K$293+Fev!$K$334</f>
        <v>0</v>
      </c>
      <c r="M301" s="498">
        <f>Mar!$K$293+Mar!$K$334</f>
        <v>0</v>
      </c>
      <c r="N301" s="498">
        <f>Abr!$K$293+Abr!$K$334</f>
        <v>0</v>
      </c>
      <c r="O301" s="498">
        <f>Maio!$K$293+Maio!$K$334</f>
        <v>0</v>
      </c>
      <c r="P301" s="498">
        <f>Jun!$K$293+Jun!$K$334</f>
        <v>0</v>
      </c>
      <c r="Q301" s="498">
        <f>Jul!$K$293+Jul!$K$334</f>
        <v>0</v>
      </c>
      <c r="R301" s="498">
        <f>Ago!$K$293+Ago!$K$334</f>
        <v>0</v>
      </c>
      <c r="S301" s="498">
        <f>Set!$K$293+Set!$K$334</f>
        <v>0</v>
      </c>
      <c r="T301" s="498">
        <f>Out!$K$293+Out!$K$334</f>
        <v>0</v>
      </c>
      <c r="U301" s="498">
        <f>Nov!$K$293+Nov!$K$334</f>
        <v>0</v>
      </c>
      <c r="V301" s="498">
        <f>Dez!$K$293+Dez!$K$334</f>
        <v>0</v>
      </c>
    </row>
    <row r="302" spans="2:22" outlineLevel="1" x14ac:dyDescent="0.3">
      <c r="C302" s="791" t="s">
        <v>937</v>
      </c>
      <c r="H302" s="383"/>
      <c r="I302" s="498">
        <f t="shared" si="47"/>
        <v>0</v>
      </c>
      <c r="K302" s="498">
        <f>Jan!$K$640+Jan!$K$695</f>
        <v>0</v>
      </c>
      <c r="L302" s="498">
        <f>Fev!$K$640+Fev!$K$695</f>
        <v>0</v>
      </c>
      <c r="M302" s="498">
        <f>Mar!$K$640+Mar!$K$695</f>
        <v>0</v>
      </c>
      <c r="N302" s="498">
        <f>Abr!$K$640+Abr!$K$695</f>
        <v>0</v>
      </c>
      <c r="O302" s="498">
        <f>Maio!$K$640+Maio!$K$695</f>
        <v>0</v>
      </c>
      <c r="P302" s="498">
        <f>Jun!$K$640+Jun!$K$695</f>
        <v>0</v>
      </c>
      <c r="Q302" s="498">
        <f>Jul!$K$640+Jul!$K$695</f>
        <v>0</v>
      </c>
      <c r="R302" s="498">
        <f>Ago!$K$640+Ago!$K$695</f>
        <v>0</v>
      </c>
      <c r="S302" s="498">
        <f>Set!$K$640+Set!$K$695</f>
        <v>0</v>
      </c>
      <c r="T302" s="498">
        <f>Out!$K$640+Out!$K$695</f>
        <v>0</v>
      </c>
      <c r="U302" s="498">
        <f>Nov!$K$640+Nov!$K$695</f>
        <v>0</v>
      </c>
      <c r="V302" s="498">
        <f>Ago!$K$640+Ago!$K$695</f>
        <v>0</v>
      </c>
    </row>
    <row r="303" spans="2:22" x14ac:dyDescent="0.3">
      <c r="C303" s="430"/>
      <c r="D303" s="430"/>
      <c r="E303" s="430"/>
      <c r="F303" s="431"/>
      <c r="G303" s="432"/>
      <c r="H303" s="432"/>
      <c r="I303" s="543"/>
      <c r="K303" s="543"/>
      <c r="L303" s="543"/>
      <c r="M303" s="543"/>
      <c r="N303" s="543"/>
      <c r="O303" s="543"/>
      <c r="P303" s="543"/>
      <c r="Q303" s="543"/>
      <c r="R303" s="543"/>
      <c r="S303" s="543"/>
      <c r="T303" s="543"/>
      <c r="U303" s="543"/>
      <c r="V303" s="543"/>
    </row>
    <row r="304" spans="2:22" ht="15.6" x14ac:dyDescent="0.3">
      <c r="G304" s="402" t="s">
        <v>751</v>
      </c>
      <c r="H304" s="409"/>
      <c r="I304" s="527">
        <f>I53+I96+I148+I278</f>
        <v>0</v>
      </c>
    </row>
    <row r="305" spans="3:22" x14ac:dyDescent="0.3">
      <c r="I305" s="498">
        <f>I304-'Relatório Gerencial|2017 (C)'!I207</f>
        <v>0</v>
      </c>
    </row>
    <row r="306" spans="3:22" x14ac:dyDescent="0.3">
      <c r="J306" s="500">
        <f>SUM(J307:J318)</f>
        <v>0</v>
      </c>
      <c r="K306" s="497">
        <f t="shared" ref="K306:V306" si="49">K13-K49</f>
        <v>0</v>
      </c>
      <c r="L306" s="497">
        <f t="shared" si="49"/>
        <v>0</v>
      </c>
      <c r="M306" s="497">
        <f t="shared" si="49"/>
        <v>0</v>
      </c>
      <c r="N306" s="497">
        <f t="shared" si="49"/>
        <v>0</v>
      </c>
      <c r="O306" s="497">
        <f t="shared" si="49"/>
        <v>0</v>
      </c>
      <c r="P306" s="497">
        <f t="shared" si="49"/>
        <v>0</v>
      </c>
      <c r="Q306" s="497">
        <f t="shared" si="49"/>
        <v>0</v>
      </c>
      <c r="R306" s="497">
        <f t="shared" si="49"/>
        <v>0</v>
      </c>
      <c r="S306" s="497">
        <f t="shared" si="49"/>
        <v>0</v>
      </c>
      <c r="T306" s="497">
        <f t="shared" si="49"/>
        <v>0</v>
      </c>
      <c r="U306" s="497">
        <f t="shared" si="49"/>
        <v>0</v>
      </c>
      <c r="V306" s="497">
        <f t="shared" si="49"/>
        <v>0</v>
      </c>
    </row>
    <row r="307" spans="3:22" x14ac:dyDescent="0.3">
      <c r="K307" s="532">
        <f t="shared" ref="K307:V307" si="50">K49</f>
        <v>0</v>
      </c>
      <c r="L307" s="532">
        <f t="shared" si="50"/>
        <v>0</v>
      </c>
      <c r="M307" s="532">
        <f t="shared" si="50"/>
        <v>0</v>
      </c>
      <c r="N307" s="532">
        <f t="shared" si="50"/>
        <v>0</v>
      </c>
      <c r="O307" s="532">
        <f t="shared" si="50"/>
        <v>0</v>
      </c>
      <c r="P307" s="532">
        <f t="shared" si="50"/>
        <v>0</v>
      </c>
      <c r="Q307" s="532">
        <f t="shared" si="50"/>
        <v>0</v>
      </c>
      <c r="R307" s="532">
        <f t="shared" si="50"/>
        <v>0</v>
      </c>
      <c r="S307" s="532">
        <f t="shared" si="50"/>
        <v>0</v>
      </c>
      <c r="T307" s="532">
        <f t="shared" si="50"/>
        <v>0</v>
      </c>
      <c r="U307" s="532">
        <f t="shared" si="50"/>
        <v>0</v>
      </c>
      <c r="V307" s="532">
        <f t="shared" si="50"/>
        <v>0</v>
      </c>
    </row>
    <row r="308" spans="3:22" x14ac:dyDescent="0.3">
      <c r="H308" s="401" t="s">
        <v>790</v>
      </c>
      <c r="K308" s="532">
        <f>Jan!$I$564</f>
        <v>0</v>
      </c>
      <c r="L308" s="532">
        <f>Fev!$I$564</f>
        <v>0</v>
      </c>
      <c r="M308" s="532">
        <f>Mar!$I$564</f>
        <v>0</v>
      </c>
      <c r="N308" s="532">
        <f>Abr!$I$564</f>
        <v>0</v>
      </c>
      <c r="O308" s="532">
        <f>Maio!$I$564</f>
        <v>0</v>
      </c>
      <c r="P308" s="532">
        <f>Jun!$I$564</f>
        <v>0</v>
      </c>
      <c r="Q308" s="532">
        <f>Jul!$I$564</f>
        <v>0</v>
      </c>
      <c r="R308" s="532">
        <f>Ago!$I$564</f>
        <v>0</v>
      </c>
      <c r="S308" s="532">
        <f>Set!$I$564</f>
        <v>0</v>
      </c>
      <c r="T308" s="532">
        <f>Out!$I$564</f>
        <v>0</v>
      </c>
      <c r="U308" s="532">
        <f>Nov!$I$564</f>
        <v>0</v>
      </c>
      <c r="V308" s="532">
        <f>Dez!$I$564</f>
        <v>0</v>
      </c>
    </row>
    <row r="309" spans="3:22" x14ac:dyDescent="0.3">
      <c r="K309" s="532">
        <f>Jan!$I$698</f>
        <v>0</v>
      </c>
      <c r="L309" s="532">
        <f>Fev!$I$698</f>
        <v>0</v>
      </c>
      <c r="M309" s="532">
        <f>Mar!$I$698</f>
        <v>0</v>
      </c>
      <c r="N309" s="532">
        <f>Abr!$I$698</f>
        <v>0</v>
      </c>
      <c r="O309" s="532">
        <f>Maio!$I$698</f>
        <v>0</v>
      </c>
      <c r="P309" s="532">
        <f>Jun!$I$698</f>
        <v>0</v>
      </c>
      <c r="Q309" s="532">
        <f>Jul!$I$698</f>
        <v>0</v>
      </c>
      <c r="R309" s="532">
        <f>Ago!$I$698</f>
        <v>0</v>
      </c>
      <c r="S309" s="532">
        <f>Set!$I$698</f>
        <v>0</v>
      </c>
      <c r="T309" s="532">
        <f>Out!$I$698</f>
        <v>0</v>
      </c>
      <c r="U309" s="532">
        <f>Nov!$I$698</f>
        <v>0</v>
      </c>
      <c r="V309" s="532">
        <f>Dez!$I$698</f>
        <v>0</v>
      </c>
    </row>
    <row r="310" spans="3:22" x14ac:dyDescent="0.3">
      <c r="I310" s="552" t="s">
        <v>791</v>
      </c>
      <c r="K310" s="541">
        <f>K307+K308-K309</f>
        <v>0</v>
      </c>
      <c r="L310" s="541">
        <f t="shared" ref="L310:V310" si="51">L307+L308-L309</f>
        <v>0</v>
      </c>
      <c r="M310" s="541">
        <f>M307+M308-M309</f>
        <v>0</v>
      </c>
      <c r="N310" s="541">
        <f t="shared" si="51"/>
        <v>0</v>
      </c>
      <c r="O310" s="541">
        <f t="shared" si="51"/>
        <v>0</v>
      </c>
      <c r="P310" s="541">
        <f t="shared" si="51"/>
        <v>0</v>
      </c>
      <c r="Q310" s="541">
        <f t="shared" si="51"/>
        <v>0</v>
      </c>
      <c r="R310" s="541">
        <f t="shared" si="51"/>
        <v>0</v>
      </c>
      <c r="S310" s="541">
        <f t="shared" si="51"/>
        <v>0</v>
      </c>
      <c r="T310" s="541">
        <f t="shared" si="51"/>
        <v>0</v>
      </c>
      <c r="U310" s="541">
        <f t="shared" si="51"/>
        <v>0</v>
      </c>
      <c r="V310" s="541">
        <f t="shared" si="51"/>
        <v>0</v>
      </c>
    </row>
    <row r="311" spans="3:22" x14ac:dyDescent="0.3">
      <c r="C311" s="1442" t="s">
        <v>831</v>
      </c>
      <c r="D311" s="1443"/>
      <c r="E311" s="1444"/>
      <c r="I311" s="552"/>
      <c r="K311" s="541"/>
      <c r="L311" s="541"/>
      <c r="M311" s="541"/>
      <c r="N311" s="541"/>
      <c r="O311" s="541"/>
      <c r="P311" s="541"/>
      <c r="Q311" s="541"/>
      <c r="R311" s="541"/>
      <c r="S311" s="541"/>
      <c r="T311" s="541"/>
      <c r="U311" s="541"/>
      <c r="V311" s="541"/>
    </row>
    <row r="312" spans="3:22" x14ac:dyDescent="0.3">
      <c r="F312" s="1435" t="s">
        <v>786</v>
      </c>
      <c r="G312" s="1435"/>
      <c r="H312" s="1435"/>
    </row>
    <row r="313" spans="3:22" x14ac:dyDescent="0.3">
      <c r="I313" s="500" t="s">
        <v>828</v>
      </c>
    </row>
    <row r="314" spans="3:22" x14ac:dyDescent="0.3">
      <c r="C314" s="1436" t="s">
        <v>830</v>
      </c>
      <c r="D314" s="1437"/>
      <c r="E314" s="1438"/>
      <c r="F314" s="507"/>
      <c r="G314" s="401" t="s">
        <v>154</v>
      </c>
      <c r="I314" s="498">
        <f>SUM(K314:V314)</f>
        <v>0</v>
      </c>
      <c r="K314" s="498">
        <f>Jan!$I$293</f>
        <v>0</v>
      </c>
      <c r="L314" s="498">
        <f>Fev!$I$293</f>
        <v>0</v>
      </c>
      <c r="M314" s="498">
        <f>Mar!$I$293</f>
        <v>0</v>
      </c>
      <c r="N314" s="498">
        <f>Abr!$I$293</f>
        <v>0</v>
      </c>
      <c r="O314" s="498">
        <f>Maio!$I$293</f>
        <v>0</v>
      </c>
      <c r="P314" s="498">
        <f>Jun!$I$293</f>
        <v>0</v>
      </c>
      <c r="Q314" s="498">
        <f>Jul!$I$293</f>
        <v>0</v>
      </c>
      <c r="R314" s="498">
        <f>Ago!$I$293</f>
        <v>0</v>
      </c>
      <c r="S314" s="498">
        <f>Set!$I$293</f>
        <v>0</v>
      </c>
      <c r="T314" s="498">
        <f>Out!$I$293</f>
        <v>0</v>
      </c>
      <c r="U314" s="498">
        <f>Nov!$I$293</f>
        <v>0</v>
      </c>
      <c r="V314" s="498">
        <f>Dez!$I$293</f>
        <v>0</v>
      </c>
    </row>
    <row r="315" spans="3:22" x14ac:dyDescent="0.3">
      <c r="C315" s="1439"/>
      <c r="D315" s="1440"/>
      <c r="E315" s="1441"/>
      <c r="F315" s="431"/>
      <c r="G315" s="401" t="s">
        <v>787</v>
      </c>
      <c r="I315" s="498">
        <f>SUM(K315:V315)</f>
        <v>0</v>
      </c>
      <c r="K315" s="498">
        <f>Jan!$I$334</f>
        <v>0</v>
      </c>
      <c r="L315" s="498">
        <f>Fev!$I$334</f>
        <v>0</v>
      </c>
      <c r="M315" s="498">
        <f>Mar!$I$334</f>
        <v>0</v>
      </c>
      <c r="N315" s="498">
        <f>Abr!$I$334</f>
        <v>0</v>
      </c>
      <c r="O315" s="498">
        <f>Maio!$I$334</f>
        <v>0</v>
      </c>
      <c r="P315" s="498">
        <f>Jun!$I$334</f>
        <v>0</v>
      </c>
      <c r="Q315" s="498">
        <f>Jul!$I$334</f>
        <v>0</v>
      </c>
      <c r="R315" s="498">
        <f>Ago!$I$334</f>
        <v>0</v>
      </c>
      <c r="S315" s="498">
        <f>Set!$I$334</f>
        <v>0</v>
      </c>
      <c r="T315" s="498">
        <f>Out!$I$334</f>
        <v>0</v>
      </c>
      <c r="U315" s="498">
        <f>Nov!$I$334</f>
        <v>0</v>
      </c>
      <c r="V315" s="498">
        <f>Dez!$I$334</f>
        <v>0</v>
      </c>
    </row>
    <row r="316" spans="3:22" x14ac:dyDescent="0.3">
      <c r="G316" s="549" t="s">
        <v>703</v>
      </c>
      <c r="I316" s="500">
        <f>SUM(I314:I315)</f>
        <v>0</v>
      </c>
      <c r="K316" s="500">
        <f>SUM(K314:K315)</f>
        <v>0</v>
      </c>
      <c r="L316" s="500">
        <f t="shared" ref="L316:V316" si="52">SUM(L314:L315)</f>
        <v>0</v>
      </c>
      <c r="M316" s="500">
        <f t="shared" si="52"/>
        <v>0</v>
      </c>
      <c r="N316" s="500">
        <f t="shared" si="52"/>
        <v>0</v>
      </c>
      <c r="O316" s="500">
        <f t="shared" si="52"/>
        <v>0</v>
      </c>
      <c r="P316" s="500">
        <f t="shared" si="52"/>
        <v>0</v>
      </c>
      <c r="Q316" s="500">
        <f t="shared" si="52"/>
        <v>0</v>
      </c>
      <c r="R316" s="500">
        <f t="shared" si="52"/>
        <v>0</v>
      </c>
      <c r="S316" s="500">
        <f t="shared" si="52"/>
        <v>0</v>
      </c>
      <c r="T316" s="500">
        <f t="shared" si="52"/>
        <v>0</v>
      </c>
      <c r="U316" s="500">
        <f t="shared" si="52"/>
        <v>0</v>
      </c>
      <c r="V316" s="500">
        <f t="shared" si="52"/>
        <v>0</v>
      </c>
    </row>
    <row r="317" spans="3:22" x14ac:dyDescent="0.3">
      <c r="F317" s="561"/>
      <c r="G317" s="401" t="s">
        <v>789</v>
      </c>
      <c r="I317" s="498">
        <f>L316-L317</f>
        <v>0</v>
      </c>
      <c r="K317" s="498">
        <f t="shared" ref="K317:V317" si="53">K62+K65+K88+K93+K116+K119+K140+K143+K171+K193+K301</f>
        <v>0</v>
      </c>
      <c r="L317" s="498">
        <f t="shared" si="53"/>
        <v>0</v>
      </c>
      <c r="M317" s="498">
        <f t="shared" si="53"/>
        <v>0</v>
      </c>
      <c r="N317" s="498">
        <f t="shared" si="53"/>
        <v>0</v>
      </c>
      <c r="O317" s="498">
        <f t="shared" si="53"/>
        <v>0</v>
      </c>
      <c r="P317" s="498">
        <f t="shared" si="53"/>
        <v>0</v>
      </c>
      <c r="Q317" s="498">
        <f t="shared" si="53"/>
        <v>0</v>
      </c>
      <c r="R317" s="498">
        <f t="shared" si="53"/>
        <v>0</v>
      </c>
      <c r="S317" s="498">
        <f t="shared" si="53"/>
        <v>0</v>
      </c>
      <c r="T317" s="498">
        <f t="shared" si="53"/>
        <v>0</v>
      </c>
      <c r="U317" s="498">
        <f t="shared" si="53"/>
        <v>0</v>
      </c>
      <c r="V317" s="498">
        <f t="shared" si="53"/>
        <v>0</v>
      </c>
    </row>
    <row r="318" spans="3:22" x14ac:dyDescent="0.3">
      <c r="K318" s="550" t="str">
        <f>IF(K316=K317,"100% Rateio OK","ERRO!")</f>
        <v>100% Rateio OK</v>
      </c>
      <c r="L318" s="550" t="str">
        <f>IF(L316=L317,"100% Rateio OK","ERRO!")</f>
        <v>100% Rateio OK</v>
      </c>
      <c r="M318" s="550" t="str">
        <f t="shared" ref="M318:V318" si="54">IF(M316=M317,"100% Rateio OK","ERRO!")</f>
        <v>100% Rateio OK</v>
      </c>
      <c r="N318" s="550" t="str">
        <f t="shared" si="54"/>
        <v>100% Rateio OK</v>
      </c>
      <c r="O318" s="550" t="str">
        <f t="shared" si="54"/>
        <v>100% Rateio OK</v>
      </c>
      <c r="P318" s="550" t="str">
        <f t="shared" si="54"/>
        <v>100% Rateio OK</v>
      </c>
      <c r="Q318" s="550" t="str">
        <f t="shared" si="54"/>
        <v>100% Rateio OK</v>
      </c>
      <c r="R318" s="550" t="str">
        <f t="shared" si="54"/>
        <v>100% Rateio OK</v>
      </c>
      <c r="S318" s="550" t="str">
        <f t="shared" si="54"/>
        <v>100% Rateio OK</v>
      </c>
      <c r="T318" s="550" t="str">
        <f t="shared" si="54"/>
        <v>100% Rateio OK</v>
      </c>
      <c r="U318" s="550" t="str">
        <f t="shared" si="54"/>
        <v>100% Rateio OK</v>
      </c>
      <c r="V318" s="550" t="str">
        <f t="shared" si="54"/>
        <v>100% Rateio OK</v>
      </c>
    </row>
    <row r="319" spans="3:22" x14ac:dyDescent="0.3">
      <c r="K319" s="726">
        <f t="shared" ref="K319:V319" si="55">K316-K317</f>
        <v>0</v>
      </c>
      <c r="L319" s="726">
        <f t="shared" si="55"/>
        <v>0</v>
      </c>
      <c r="M319" s="726">
        <f t="shared" si="55"/>
        <v>0</v>
      </c>
      <c r="N319" s="726">
        <f t="shared" si="55"/>
        <v>0</v>
      </c>
      <c r="O319" s="726">
        <f>O316-O317</f>
        <v>0</v>
      </c>
      <c r="P319" s="726">
        <f t="shared" si="55"/>
        <v>0</v>
      </c>
      <c r="Q319" s="726">
        <f t="shared" si="55"/>
        <v>0</v>
      </c>
      <c r="R319" s="726">
        <f t="shared" si="55"/>
        <v>0</v>
      </c>
      <c r="S319" s="726">
        <f t="shared" si="55"/>
        <v>0</v>
      </c>
      <c r="T319" s="726">
        <f t="shared" si="55"/>
        <v>0</v>
      </c>
      <c r="U319" s="726">
        <f t="shared" si="55"/>
        <v>0</v>
      </c>
      <c r="V319" s="726">
        <f t="shared" si="55"/>
        <v>0</v>
      </c>
    </row>
    <row r="320" spans="3:22" x14ac:dyDescent="0.3">
      <c r="I320" s="500" t="s">
        <v>828</v>
      </c>
      <c r="K320" s="652"/>
      <c r="L320" s="652"/>
      <c r="M320" s="652"/>
      <c r="N320" s="652"/>
      <c r="O320" s="652"/>
      <c r="P320" s="652"/>
      <c r="Q320" s="652"/>
      <c r="R320" s="652"/>
      <c r="S320" s="652"/>
      <c r="T320" s="652"/>
      <c r="U320" s="652"/>
      <c r="V320" s="652"/>
    </row>
    <row r="321" spans="3:22" ht="15" customHeight="1" x14ac:dyDescent="0.3">
      <c r="C321" s="1436" t="s">
        <v>829</v>
      </c>
      <c r="D321" s="1437"/>
      <c r="E321" s="1438"/>
      <c r="F321" s="733"/>
      <c r="G321" s="1445" t="s">
        <v>788</v>
      </c>
      <c r="H321" s="1446"/>
      <c r="I321" s="498">
        <f>SUM(K321:V321)</f>
        <v>0</v>
      </c>
      <c r="K321" s="498">
        <f>Jan!J640+Jan!K640+Jan!M640+Jan!O640+Jan!Q640+Jan!S640+Jan!J695+Jan!K695+Jan!M695+Jan!O695+Jan!Q695+Jan!S695</f>
        <v>0</v>
      </c>
      <c r="L321" s="498">
        <f>Fev!$I$640+Fev!$I$695</f>
        <v>0</v>
      </c>
      <c r="M321" s="498">
        <f>Mar!$I$640+Mar!$I$695</f>
        <v>0</v>
      </c>
      <c r="N321" s="498">
        <f>Abr!$I$640+Abr!$I$695</f>
        <v>0</v>
      </c>
      <c r="O321" s="498">
        <f>Maio!$I$640+Maio!$I$695</f>
        <v>0</v>
      </c>
      <c r="P321" s="498">
        <f>Jun!$I$640+Jun!$I$695</f>
        <v>0</v>
      </c>
      <c r="Q321" s="498">
        <f>Jul!$I$640+Jul!$I$695</f>
        <v>0</v>
      </c>
      <c r="R321" s="498">
        <f>Ago!$I$640+Ago!$I$695</f>
        <v>0</v>
      </c>
      <c r="S321" s="498">
        <f>Set!$I$640+Set!$I$695</f>
        <v>0</v>
      </c>
      <c r="T321" s="498">
        <f>Out!$I$640+Out!$I$695</f>
        <v>0</v>
      </c>
      <c r="U321" s="498">
        <f>Nov!$I$640+Nov!$I$695</f>
        <v>0</v>
      </c>
      <c r="V321" s="498">
        <f>Dez!$I$640+Dez!$I$695</f>
        <v>0</v>
      </c>
    </row>
    <row r="322" spans="3:22" x14ac:dyDescent="0.3">
      <c r="C322" s="1439"/>
      <c r="D322" s="1440"/>
      <c r="E322" s="1441"/>
      <c r="F322" s="734"/>
      <c r="G322" s="1447"/>
      <c r="H322" s="1448"/>
    </row>
    <row r="323" spans="3:22" x14ac:dyDescent="0.3">
      <c r="C323" s="730" t="s">
        <v>870</v>
      </c>
      <c r="D323" s="731"/>
      <c r="E323" s="732"/>
      <c r="F323" s="735"/>
      <c r="G323" s="1433" t="s">
        <v>785</v>
      </c>
      <c r="H323" s="1434"/>
      <c r="I323" s="498">
        <f>SUM(K323:V323)</f>
        <v>0</v>
      </c>
      <c r="K323" s="513">
        <f>(Jan!$M$61+Jan!$O$61+Jan!$Q$61+Jan!$S$61)+Jan!$M$92+Jan!$O$92+Jan!$Q$92+Jan!$S$92+(Jan!$M$135+Jan!$O$135+Jan!$Q$135+Jan!$S$135)+(Jan!$M$153+Jan!$O$153+Jan!$Q$153+Jan!$S$153)+Jan!$M$185+Jan!$O$185+Jan!$Q$185+Jan!$S$185+Jan!$M$191+Jan!$O$191+Jan!$Q$191+Jan!$S$191+Jan!$M$199+Jan!$O$199+Jan!$Q$199+Jan!$S$199+Jan!$M$234+Jan!$O$234+Jan!$Q$234+Jan!$S$234+Jan!$M$410+Jan!$O$410+Jan!$Q$410+Jan!$S$410+Jan!$M$458+Jan!$O$458+Jan!$Q$458+Jan!$S$458+Jan!$M$503+Jan!$P$503+Jan!$O$503+Jan!$Q$503+Jan!$S$503+Jan!$M$548+Jan!$O$548+Jan!$Q$548+Jan!$S$548</f>
        <v>0</v>
      </c>
      <c r="L323" s="513">
        <f>(Fev!$M$61+Fev!$O$61+Fev!$Q$61+Fev!$S$61)+Fev!$M$92+Fev!$O$92+Fev!$Q$92+Fev!$S$92+(Fev!$M$135+Fev!$O$135+Fev!$Q$135+Fev!$S$135)+(Fev!$M$153+Fev!$O$153+Fev!$Q$153+Fev!$S$153)+Fev!$M$185+Fev!$O$185+Fev!$Q$185+Fev!$S$185+Fev!$M$191+Fev!$O$191+Fev!$Q$191+Fev!$S$191+Fev!$M$199+Fev!$O$199+Fev!$Q$199+Fev!$S$199+Fev!$M$234+Fev!$O$234+Fev!$Q$234+Fev!$S$234+Fev!$M$410+Fev!$O$410+Fev!$Q$410+Fev!$S$410+Fev!$M$458+Fev!$O$458+Fev!$Q$458+Fev!$S$458+Fev!$M$503+Fev!$P$503+Fev!$O$503+Fev!$Q$503+Fev!$S$503+Fev!$M$548+Fev!$O$548+Fev!$Q$548+Fev!$S$548</f>
        <v>0</v>
      </c>
      <c r="M323" s="513">
        <f>(Mar!$M$61+Mar!$O$61+Mar!$Q$61+Mar!$S$61)+Mar!$M$92+Mar!$O$92+Mar!$Q$92+Mar!$S$92+(Mar!$M$135+Mar!$O$135+Mar!$Q$135+Mar!$S$135)+(Mar!$M$153+Mar!$O$153+Mar!$Q$153+Mar!$S$153)+Mar!$M$185+Mar!$O$185+Mar!$Q$185+Mar!$S$185+Mar!$M$191+Mar!$O$191+Mar!$Q$191+Mar!$S$191+Mar!$M$199+Mar!$O$199+Mar!$Q$199+Mar!$S$199+Mar!$M$234+Mar!$O$234+Mar!$Q$234+Mar!$S$234+Mar!$M$410+Mar!$O$410+Mar!$Q$410+Mar!$S$410+Mar!$M$458+Mar!$O$458+Mar!$Q$458+Mar!$S$458+Mar!$M$503+Mar!$P$503+Mar!$O$503+Mar!$Q$503+Mar!$S$503+Mar!$M$548+Mar!$O$548+Mar!$Q$548+Mar!$S$548</f>
        <v>0</v>
      </c>
      <c r="N323" s="513">
        <f>(Mar!$M$61+Mar!$O$61+Mar!$Q$61+Mar!$S$61)+Mar!$M$92+Mar!$O$92+Mar!$Q$92+Mar!$S$92+(Mar!$M$135+Mar!$O$135+Mar!$Q$135+Mar!$S$135)+(Mar!$M$153+Mar!$O$153+Mar!$Q$153+Mar!$S$153)+Mar!$M$185+Mar!$O$185+Mar!$Q$185+Mar!$S$185+Mar!$M$191+Mar!$O$191+Mar!$Q$191+Mar!$S$191+Mar!$M$199+Mar!$O$199+Mar!$Q$199+Mar!$S$199+Mar!$M$234+Mar!$O$234+Mar!$Q$234+Mar!$S$234+Mar!$M$410+Mar!$O$410+Mar!$Q$410+Mar!$S$410+Mar!$M$458+Mar!$O$458+Mar!$Q$458+Mar!$S$458+Mar!$M$503+Mar!$P$503+Mar!$O$503+Mar!$Q$503+Mar!$S$503+Mar!$M$548+Mar!$O$548+Mar!$Q$548+Mar!$S$548</f>
        <v>0</v>
      </c>
      <c r="O323" s="513">
        <f>(Abr!$M$61+Abr!$O$61+Abr!$Q$61+Abr!$S$61)+Abr!$M$92+Abr!$O$92+Abr!$Q$92+Abr!$S$92+(Abr!$M$135+Abr!$O$135+Abr!$Q$135+Abr!$S$135)+(Abr!$M$153+Abr!$O$153+Abr!$Q$153+Abr!$S$153)+Abr!$M$185+Abr!$O$185+Abr!$Q$185+Abr!$S$185+Abr!$M$191+Abr!$O$191+Abr!$Q$191+Abr!$S$191+Abr!$M$199+Abr!$O$199+Abr!$Q$199+Abr!$S$199+Abr!$M$234+Abr!$O$234+Abr!$Q$234+Abr!$S$234+Abr!$M$410+Abr!$O$410+Abr!$Q$410+Abr!$S$410+Abr!$M$458+Abr!$O$458+Abr!$Q$458+Abr!$S$458+Abr!$M$503+Abr!$P$503+Abr!$O$503+Abr!$Q$503+Abr!$S$503+Abr!$M$548+Abr!$O$548+Abr!$Q$548+Abr!$S$548</f>
        <v>0</v>
      </c>
    </row>
    <row r="324" spans="3:22" x14ac:dyDescent="0.3">
      <c r="G324" s="549" t="s">
        <v>703</v>
      </c>
      <c r="I324" s="500">
        <f>SUM(I321:I323)</f>
        <v>0</v>
      </c>
      <c r="K324" s="545">
        <f t="shared" ref="K324:V324" si="56">K63+K66+K67+K89+K94+K95+K117+K120+K121+K141+K144+K276+K302+K145</f>
        <v>0</v>
      </c>
      <c r="L324" s="545">
        <f t="shared" si="56"/>
        <v>0</v>
      </c>
      <c r="M324" s="545">
        <f t="shared" si="56"/>
        <v>0</v>
      </c>
      <c r="N324" s="545">
        <f t="shared" si="56"/>
        <v>0</v>
      </c>
      <c r="O324" s="545">
        <f t="shared" si="56"/>
        <v>0</v>
      </c>
      <c r="P324" s="545">
        <f t="shared" si="56"/>
        <v>0</v>
      </c>
      <c r="Q324" s="545">
        <f t="shared" si="56"/>
        <v>0</v>
      </c>
      <c r="R324" s="545">
        <f t="shared" si="56"/>
        <v>0</v>
      </c>
      <c r="S324" s="545">
        <f t="shared" si="56"/>
        <v>0</v>
      </c>
      <c r="T324" s="545">
        <f t="shared" si="56"/>
        <v>0</v>
      </c>
      <c r="U324" s="545">
        <f t="shared" si="56"/>
        <v>0</v>
      </c>
      <c r="V324" s="545">
        <f t="shared" si="56"/>
        <v>0</v>
      </c>
    </row>
    <row r="325" spans="3:22" x14ac:dyDescent="0.3">
      <c r="F325" s="561"/>
      <c r="G325" s="401" t="s">
        <v>789</v>
      </c>
      <c r="K325" s="545"/>
      <c r="L325" s="545"/>
      <c r="M325" s="545"/>
      <c r="N325" s="545"/>
      <c r="O325" s="545"/>
      <c r="P325" s="545"/>
      <c r="Q325" s="545"/>
      <c r="R325" s="545"/>
      <c r="S325" s="545"/>
      <c r="T325" s="545"/>
      <c r="U325" s="545"/>
      <c r="V325" s="545"/>
    </row>
    <row r="326" spans="3:22" x14ac:dyDescent="0.3">
      <c r="K326" s="550" t="str">
        <f>IF(K323+K321=K324,"100% Rateio OK","ERRO!")</f>
        <v>100% Rateio OK</v>
      </c>
      <c r="L326" s="550" t="str">
        <f>IF(L323+L321=L324,"100% Rateio OK","ERRO!")</f>
        <v>100% Rateio OK</v>
      </c>
      <c r="M326" s="550" t="str">
        <f>IF(M323+M321=M324,"100% Rateio OK","ERRO!")</f>
        <v>100% Rateio OK</v>
      </c>
      <c r="N326" s="550" t="str">
        <f t="shared" ref="N326:V326" si="57">IF(N323+N321=N324,"100% Rateio OK","ERRO!")</f>
        <v>100% Rateio OK</v>
      </c>
      <c r="O326" s="550" t="str">
        <f t="shared" si="57"/>
        <v>100% Rateio OK</v>
      </c>
      <c r="P326" s="550" t="str">
        <f t="shared" si="57"/>
        <v>100% Rateio OK</v>
      </c>
      <c r="Q326" s="550" t="str">
        <f>IF(Q323+Q321=Q324,"100% Rateio OK","ERRO!")</f>
        <v>100% Rateio OK</v>
      </c>
      <c r="R326" s="550" t="str">
        <f t="shared" si="57"/>
        <v>100% Rateio OK</v>
      </c>
      <c r="S326" s="550" t="str">
        <f t="shared" si="57"/>
        <v>100% Rateio OK</v>
      </c>
      <c r="T326" s="550" t="str">
        <f t="shared" si="57"/>
        <v>100% Rateio OK</v>
      </c>
      <c r="U326" s="550" t="str">
        <f t="shared" si="57"/>
        <v>100% Rateio OK</v>
      </c>
      <c r="V326" s="550" t="str">
        <f t="shared" si="57"/>
        <v>100% Rateio OK</v>
      </c>
    </row>
    <row r="327" spans="3:22" x14ac:dyDescent="0.3">
      <c r="K327" s="379"/>
    </row>
    <row r="328" spans="3:22" x14ac:dyDescent="0.3">
      <c r="K328" s="545">
        <f>K321-K324</f>
        <v>0</v>
      </c>
      <c r="L328" s="545">
        <f t="shared" ref="L328:V328" si="58">L321-L324</f>
        <v>0</v>
      </c>
      <c r="M328" s="545">
        <f t="shared" si="58"/>
        <v>0</v>
      </c>
      <c r="N328" s="545">
        <f t="shared" si="58"/>
        <v>0</v>
      </c>
      <c r="O328" s="545">
        <f t="shared" si="58"/>
        <v>0</v>
      </c>
      <c r="P328" s="545">
        <f t="shared" si="58"/>
        <v>0</v>
      </c>
      <c r="Q328" s="545">
        <f t="shared" si="58"/>
        <v>0</v>
      </c>
      <c r="R328" s="545">
        <f t="shared" si="58"/>
        <v>0</v>
      </c>
      <c r="S328" s="545">
        <f t="shared" si="58"/>
        <v>0</v>
      </c>
      <c r="T328" s="545">
        <f t="shared" si="58"/>
        <v>0</v>
      </c>
      <c r="U328" s="545">
        <f t="shared" si="58"/>
        <v>0</v>
      </c>
      <c r="V328" s="545">
        <f t="shared" si="58"/>
        <v>0</v>
      </c>
    </row>
    <row r="329" spans="3:22" x14ac:dyDescent="0.3">
      <c r="K329" s="379"/>
    </row>
    <row r="330" spans="3:22" x14ac:dyDescent="0.3">
      <c r="K330" s="379"/>
    </row>
    <row r="331" spans="3:22" x14ac:dyDescent="0.3">
      <c r="K331" s="379"/>
    </row>
    <row r="332" spans="3:22" x14ac:dyDescent="0.3">
      <c r="K332" s="379"/>
    </row>
  </sheetData>
  <mergeCells count="11">
    <mergeCell ref="C6:E8"/>
    <mergeCell ref="C9:I9"/>
    <mergeCell ref="C11:I11"/>
    <mergeCell ref="B51:I51"/>
    <mergeCell ref="B146:I146"/>
    <mergeCell ref="G323:H323"/>
    <mergeCell ref="F312:H312"/>
    <mergeCell ref="C314:E315"/>
    <mergeCell ref="C311:E311"/>
    <mergeCell ref="C321:E322"/>
    <mergeCell ref="G321:H322"/>
  </mergeCells>
  <dataValidations count="8">
    <dataValidation allowBlank="1" showInputMessage="1" showErrorMessage="1" promptTitle="Informação:" prompt="Valore referente ao rateio dos custos indiretos do FUNBIO / Outros Projetos dentro da Rubrica CREDITO PRODUTIVO._x000a_(QUADRO ANEXO DE CADA MÊS)" sqref="C66" xr:uid="{00000000-0002-0000-0D00-000000000000}"/>
    <dataValidation allowBlank="1" showInputMessage="1" showErrorMessage="1" promptTitle="Informação:" prompt="Somatório de Despesas Fixas/Serviços de Terceiros/Institucional/Investimentos que sofreram RATEIO" sqref="C67 C145 C121 C95" xr:uid="{00000000-0002-0000-0D00-000001000000}"/>
    <dataValidation allowBlank="1" showInputMessage="1" showErrorMessage="1" promptTitle="Informação:" prompt="Repasses do FUNBIO dentro da Rubrica INCUBAÇÃO/FORTALECIMENTO" sqref="C86" xr:uid="{00000000-0002-0000-0D00-000002000000}"/>
    <dataValidation allowBlank="1" showInputMessage="1" showErrorMessage="1" promptTitle="Informação:" prompt="Valor referente ao rateio dos custos indiretos do FUNBIO / Outros Projetos dentro da Rubrica INCUBAÇÃO/FORTALECIMENTO DO AMBIENTE DE NEGÓCIOS._x000a_(QUADRO ANEXO DE CADA MÊS)" sqref="C94" xr:uid="{00000000-0002-0000-0D00-000003000000}"/>
    <dataValidation allowBlank="1" showInputMessage="1" showErrorMessage="1" promptTitle="Informação:" prompt="Valor referente ao rateio dos custos _x000a_diretos de  Projetos dentro da Rubrica INCUBAÇÃO/FORTALECIMENTO DO AMBIENTE DE NEGÓCIOS (QUADRO ANEXO_ABAIXO)" sqref="C89" xr:uid="{00000000-0002-0000-0D00-000004000000}"/>
    <dataValidation allowBlank="1" showInputMessage="1" showErrorMessage="1" promptTitle="Informação:" prompt="Valore referente ao rateio dos custos diretos do FUNBIO / Outros Projetos dentro da Rubrica CREDITO PRODUTIVO._x000a_(QUADRO ANEXO DE CADA MÊS)" sqref="C63" xr:uid="{00000000-0002-0000-0D00-000005000000}"/>
    <dataValidation allowBlank="1" showInputMessage="1" showErrorMessage="1" promptTitle="Informação:" prompt="Valore referente ao rateio dos custos diretos do FUNBIO / Outros Projetos dentro da Rubrica DESENVOLVIMENTO DAS ORGANIZAÇÕES, COLETIVOS E LIDERANÇAS_x000a_(QUADRO ANEXO DE CADA MÊS)" sqref="C117" xr:uid="{00000000-0002-0000-0D00-000006000000}"/>
    <dataValidation allowBlank="1" showInputMessage="1" showErrorMessage="1" promptTitle="Informação:" prompt="Valor referente ao rateio dos custos indiretos do FUNBIO / Outros Projetos dentro da Rubrica FORTALECIMENTO DS ORGANIZAÇÕES, COLETIVOS E LIDERANÇAS_x000a__x000a_(QUADRO ANEXO DE CADA MÊS)" sqref="C144 C302 C120 C141 C276" xr:uid="{00000000-0002-0000-0D00-000007000000}"/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4">
    <tabColor rgb="FFFF0000"/>
  </sheetPr>
  <dimension ref="A2:BK71"/>
  <sheetViews>
    <sheetView topLeftCell="U1" zoomScale="85" zoomScaleNormal="85" zoomScalePageLayoutView="85" workbookViewId="0">
      <selection activeCell="AH20" sqref="AH20"/>
    </sheetView>
  </sheetViews>
  <sheetFormatPr defaultColWidth="8.88671875" defaultRowHeight="14.4" outlineLevelRow="1" x14ac:dyDescent="0.3"/>
  <cols>
    <col min="1" max="1" width="3.33203125" style="379" customWidth="1"/>
    <col min="2" max="2" width="3.109375" style="379" customWidth="1"/>
    <col min="3" max="3" width="8.88671875" style="379"/>
    <col min="4" max="4" width="10.44140625" style="379" customWidth="1"/>
    <col min="5" max="5" width="10.33203125" style="379" bestFit="1" customWidth="1"/>
    <col min="6" max="6" width="8.88671875" style="400"/>
    <col min="7" max="7" width="15.44140625" style="564" customWidth="1"/>
    <col min="8" max="8" width="21.6640625" style="639" customWidth="1"/>
    <col min="9" max="9" width="8.44140625" style="639" customWidth="1"/>
    <col min="10" max="10" width="24.109375" style="820" customWidth="1"/>
    <col min="11" max="11" width="15.6640625" style="560" customWidth="1"/>
    <col min="12" max="12" width="10.6640625" style="639" customWidth="1"/>
    <col min="13" max="13" width="5.109375" style="639" customWidth="1"/>
    <col min="14" max="14" width="14.6640625" style="679" customWidth="1"/>
    <col min="15" max="15" width="16.44140625" style="679" customWidth="1"/>
    <col min="16" max="16" width="1.88671875" style="639" customWidth="1"/>
    <col min="17" max="17" width="14.6640625" style="679" customWidth="1"/>
    <col min="18" max="18" width="19.88671875" style="679" customWidth="1"/>
    <col min="19" max="19" width="2.44140625" style="639" customWidth="1"/>
    <col min="20" max="20" width="14.6640625" style="679" customWidth="1"/>
    <col min="21" max="21" width="19.88671875" style="679" customWidth="1"/>
    <col min="22" max="22" width="2.6640625" style="639" customWidth="1"/>
    <col min="23" max="23" width="14.6640625" style="679" customWidth="1"/>
    <col min="24" max="24" width="19.88671875" style="679" customWidth="1"/>
    <col min="25" max="27" width="5.44140625" style="639" customWidth="1"/>
    <col min="28" max="28" width="9.33203125" style="639" customWidth="1"/>
    <col min="29" max="29" width="1.109375" style="639" customWidth="1"/>
    <col min="30" max="30" width="36.88671875" style="639" customWidth="1"/>
    <col min="31" max="31" width="8.88671875" style="379"/>
    <col min="32" max="32" width="22.6640625" style="379" customWidth="1"/>
    <col min="33" max="33" width="8.88671875" style="379" customWidth="1"/>
    <col min="34" max="34" width="25" style="379" customWidth="1"/>
    <col min="35" max="35" width="4" style="379" customWidth="1"/>
    <col min="36" max="36" width="25.44140625" style="379" customWidth="1"/>
    <col min="37" max="37" width="20.44140625" style="379" customWidth="1"/>
    <col min="38" max="38" width="3.6640625" style="379" customWidth="1"/>
    <col min="39" max="39" width="23.109375" style="379" bestFit="1" customWidth="1"/>
    <col min="40" max="40" width="20.44140625" style="379" customWidth="1"/>
    <col min="41" max="41" width="3.44140625" style="379" customWidth="1"/>
    <col min="42" max="42" width="23.109375" style="379" bestFit="1" customWidth="1"/>
    <col min="43" max="43" width="20.44140625" style="379" customWidth="1"/>
    <col min="44" max="44" width="3.44140625" style="379" customWidth="1"/>
    <col min="45" max="45" width="23.109375" style="379" bestFit="1" customWidth="1"/>
    <col min="46" max="46" width="20.44140625" style="379" customWidth="1"/>
    <col min="47" max="16384" width="8.88671875" style="379"/>
  </cols>
  <sheetData>
    <row r="2" spans="1:63" ht="30" customHeight="1" x14ac:dyDescent="0.3">
      <c r="AD2" s="1470" t="s">
        <v>989</v>
      </c>
      <c r="AE2" s="1471"/>
      <c r="AF2" s="1471"/>
      <c r="AG2" s="1471"/>
      <c r="AH2" s="1472"/>
      <c r="AK2" s="659" t="e">
        <f>#REF!</f>
        <v>#REF!</v>
      </c>
      <c r="AN2" s="659" t="e">
        <f>#REF!</f>
        <v>#REF!</v>
      </c>
      <c r="AQ2" s="845" t="e">
        <f>#REF!</f>
        <v>#REF!</v>
      </c>
      <c r="AT2" s="845" t="e">
        <f>#REF!</f>
        <v>#REF!</v>
      </c>
    </row>
    <row r="3" spans="1:63" ht="15" thickBot="1" x14ac:dyDescent="0.35">
      <c r="AK3" s="660" t="e">
        <f>#REF!</f>
        <v>#REF!</v>
      </c>
      <c r="AN3" s="660" t="e">
        <f>#REF!</f>
        <v>#REF!</v>
      </c>
      <c r="AQ3" s="660" t="e">
        <f>#REF!</f>
        <v>#REF!</v>
      </c>
      <c r="AT3" s="660" t="e">
        <f>#REF!</f>
        <v>#REF!</v>
      </c>
    </row>
    <row r="4" spans="1:63" ht="15.6" x14ac:dyDescent="0.3">
      <c r="J4" s="1462" t="s">
        <v>950</v>
      </c>
      <c r="K4" s="1462"/>
      <c r="L4" s="1462"/>
      <c r="M4" s="1462"/>
      <c r="N4" s="1462"/>
      <c r="Q4" s="639"/>
      <c r="T4" s="639"/>
      <c r="W4" s="639"/>
      <c r="AB4" s="1469" t="s">
        <v>702</v>
      </c>
      <c r="AD4" s="666"/>
      <c r="AE4" s="667"/>
      <c r="AF4" s="668" t="s">
        <v>832</v>
      </c>
      <c r="AG4" s="668"/>
      <c r="AH4" s="669" t="s">
        <v>833</v>
      </c>
      <c r="AK4" s="661" t="e">
        <f>#REF!</f>
        <v>#REF!</v>
      </c>
      <c r="AN4" s="660" t="e">
        <f>#REF!</f>
        <v>#REF!</v>
      </c>
      <c r="AQ4" s="660" t="e">
        <f>#REF!</f>
        <v>#REF!</v>
      </c>
      <c r="AT4" s="660" t="e">
        <f>#REF!</f>
        <v>#REF!</v>
      </c>
    </row>
    <row r="5" spans="1:63" x14ac:dyDescent="0.3">
      <c r="J5" s="1462"/>
      <c r="K5" s="1462"/>
      <c r="L5" s="1462"/>
      <c r="M5" s="1462"/>
      <c r="N5" s="1462"/>
      <c r="Q5" s="639"/>
      <c r="T5" s="639"/>
      <c r="W5" s="639"/>
      <c r="AB5" s="1469"/>
      <c r="AD5" s="670"/>
      <c r="AF5" s="408" t="s">
        <v>834</v>
      </c>
      <c r="AG5" s="408"/>
      <c r="AH5" s="671"/>
      <c r="AI5" s="380"/>
      <c r="AK5" s="657" t="s">
        <v>833</v>
      </c>
      <c r="AN5" s="657" t="s">
        <v>833</v>
      </c>
      <c r="AQ5" s="657" t="s">
        <v>833</v>
      </c>
      <c r="AT5" s="657" t="s">
        <v>833</v>
      </c>
    </row>
    <row r="6" spans="1:63" s="513" customFormat="1" x14ac:dyDescent="0.3">
      <c r="A6" s="379"/>
      <c r="B6" s="379"/>
      <c r="C6" s="379"/>
      <c r="D6" s="379"/>
      <c r="E6" s="379"/>
      <c r="F6" s="400" t="s">
        <v>735</v>
      </c>
      <c r="G6" s="459">
        <v>42783</v>
      </c>
      <c r="H6" s="639"/>
      <c r="I6" s="639"/>
      <c r="J6" s="1462"/>
      <c r="K6" s="1462"/>
      <c r="L6" s="1462"/>
      <c r="M6" s="1462"/>
      <c r="N6" s="1462"/>
      <c r="O6" s="679"/>
      <c r="P6" s="639"/>
      <c r="Q6" s="639"/>
      <c r="R6" s="679"/>
      <c r="S6" s="639"/>
      <c r="T6" s="639"/>
      <c r="U6" s="679"/>
      <c r="V6" s="639"/>
      <c r="W6" s="639"/>
      <c r="X6" s="679"/>
      <c r="Y6" s="639"/>
      <c r="Z6" s="639"/>
      <c r="AA6" s="639"/>
      <c r="AB6" s="1469"/>
      <c r="AC6" s="639"/>
      <c r="AD6" s="670"/>
      <c r="AE6" s="379"/>
      <c r="AH6" s="672"/>
      <c r="AI6" s="379"/>
      <c r="AJ6" s="379"/>
      <c r="AK6" s="379"/>
      <c r="AL6" s="379"/>
      <c r="AM6" s="379"/>
      <c r="AN6" s="379"/>
      <c r="AO6" s="379"/>
      <c r="AP6" s="379"/>
      <c r="AQ6" s="379"/>
      <c r="AR6" s="379"/>
      <c r="AS6" s="379"/>
      <c r="AT6" s="379"/>
      <c r="AU6" s="379"/>
      <c r="AV6" s="379"/>
      <c r="AW6" s="379"/>
      <c r="AX6" s="379"/>
      <c r="AY6" s="379"/>
      <c r="AZ6" s="379"/>
      <c r="BA6" s="379"/>
      <c r="BB6" s="379"/>
      <c r="BC6" s="379"/>
      <c r="BD6" s="379"/>
      <c r="BE6" s="379"/>
      <c r="BF6" s="379"/>
      <c r="BG6" s="379"/>
      <c r="BH6" s="379"/>
      <c r="BI6" s="379"/>
      <c r="BJ6" s="379"/>
      <c r="BK6" s="379"/>
    </row>
    <row r="7" spans="1:63" s="513" customFormat="1" ht="15" thickBot="1" x14ac:dyDescent="0.35">
      <c r="A7" s="379"/>
      <c r="B7" s="379"/>
      <c r="C7" s="379"/>
      <c r="D7" s="379"/>
      <c r="E7" s="379"/>
      <c r="F7" s="400"/>
      <c r="G7" s="564"/>
      <c r="H7" s="639"/>
      <c r="I7" s="639"/>
      <c r="J7" s="1462"/>
      <c r="K7" s="1462"/>
      <c r="L7" s="1462"/>
      <c r="M7" s="1462"/>
      <c r="N7" s="1462"/>
      <c r="O7" s="679"/>
      <c r="P7" s="639"/>
      <c r="Q7" s="639"/>
      <c r="R7" s="679"/>
      <c r="S7" s="639"/>
      <c r="T7" s="639"/>
      <c r="U7" s="679"/>
      <c r="V7" s="639"/>
      <c r="W7" s="639"/>
      <c r="X7" s="679"/>
      <c r="Y7" s="639"/>
      <c r="Z7" s="639"/>
      <c r="AA7" s="639"/>
      <c r="AB7" s="1469"/>
      <c r="AC7" s="639"/>
      <c r="AD7" s="670"/>
      <c r="AE7" s="379"/>
      <c r="AF7" s="386" t="s">
        <v>154</v>
      </c>
      <c r="AG7" s="804" t="e">
        <f>AH7/$AH$12</f>
        <v>#DIV/0!</v>
      </c>
      <c r="AH7" s="673">
        <f>Relatório!K218</f>
        <v>0</v>
      </c>
      <c r="AI7" s="629"/>
      <c r="AJ7" s="662" t="s">
        <v>154</v>
      </c>
      <c r="AK7" s="846" t="e">
        <f>#REF!</f>
        <v>#REF!</v>
      </c>
      <c r="AL7" s="379"/>
      <c r="AM7" s="662" t="s">
        <v>154</v>
      </c>
      <c r="AN7" s="843" t="e">
        <f>#REF!</f>
        <v>#REF!</v>
      </c>
      <c r="AO7" s="379"/>
      <c r="AP7" s="662" t="s">
        <v>154</v>
      </c>
      <c r="AQ7" s="843" t="e">
        <f>#REF!</f>
        <v>#REF!</v>
      </c>
      <c r="AR7" s="379"/>
      <c r="AS7" s="662" t="s">
        <v>154</v>
      </c>
      <c r="AT7" s="843" t="e">
        <f>#REF!</f>
        <v>#REF!</v>
      </c>
      <c r="AU7" s="379"/>
      <c r="AV7" s="379"/>
      <c r="AW7" s="379"/>
      <c r="AX7" s="379"/>
      <c r="AY7" s="379"/>
      <c r="AZ7" s="379"/>
      <c r="BA7" s="379"/>
      <c r="BB7" s="379"/>
      <c r="BC7" s="379"/>
      <c r="BD7" s="379"/>
      <c r="BE7" s="379"/>
      <c r="BF7" s="379"/>
      <c r="BG7" s="379"/>
      <c r="BH7" s="379"/>
      <c r="BI7" s="379"/>
      <c r="BJ7" s="379"/>
      <c r="BK7" s="379"/>
    </row>
    <row r="8" spans="1:63" s="513" customFormat="1" ht="13.5" customHeight="1" thickTop="1" x14ac:dyDescent="0.3">
      <c r="A8" s="379"/>
      <c r="B8" s="379"/>
      <c r="C8" s="1449" t="s">
        <v>826</v>
      </c>
      <c r="D8" s="1450"/>
      <c r="E8" s="1451"/>
      <c r="F8" s="400"/>
      <c r="G8" s="564"/>
      <c r="H8" s="639"/>
      <c r="I8" s="639"/>
      <c r="J8" s="1462"/>
      <c r="K8" s="1462"/>
      <c r="L8" s="1462"/>
      <c r="M8" s="1462"/>
      <c r="N8" s="1462"/>
      <c r="O8" s="679"/>
      <c r="P8" s="639"/>
      <c r="Q8" s="639"/>
      <c r="R8" s="679"/>
      <c r="S8" s="639"/>
      <c r="T8" s="639"/>
      <c r="U8" s="679"/>
      <c r="V8" s="639"/>
      <c r="W8" s="639"/>
      <c r="X8" s="679"/>
      <c r="Y8" s="639"/>
      <c r="Z8" s="639"/>
      <c r="AA8" s="639"/>
      <c r="AB8" s="1469"/>
      <c r="AC8" s="639"/>
      <c r="AD8" s="670"/>
      <c r="AE8" s="379"/>
      <c r="AF8" s="386" t="s">
        <v>787</v>
      </c>
      <c r="AG8" s="804" t="e">
        <f>AH8/$AH$12</f>
        <v>#DIV/0!</v>
      </c>
      <c r="AH8" s="673">
        <f>Relatório!K230</f>
        <v>0</v>
      </c>
      <c r="AI8" s="629"/>
      <c r="AJ8" s="663" t="s">
        <v>787</v>
      </c>
      <c r="AK8" s="847" t="e">
        <f>#REF!</f>
        <v>#REF!</v>
      </c>
      <c r="AL8" s="379"/>
      <c r="AM8" s="663" t="s">
        <v>787</v>
      </c>
      <c r="AN8" s="844" t="e">
        <f>#REF!</f>
        <v>#REF!</v>
      </c>
      <c r="AO8" s="379"/>
      <c r="AP8" s="663" t="s">
        <v>787</v>
      </c>
      <c r="AQ8" s="844" t="e">
        <f>#REF!</f>
        <v>#REF!</v>
      </c>
      <c r="AR8" s="379"/>
      <c r="AS8" s="663" t="s">
        <v>787</v>
      </c>
      <c r="AT8" s="844" t="e">
        <f>#REF!</f>
        <v>#REF!</v>
      </c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  <c r="BJ8" s="379"/>
      <c r="BK8" s="379"/>
    </row>
    <row r="9" spans="1:63" s="513" customFormat="1" ht="15" customHeight="1" x14ac:dyDescent="0.3">
      <c r="A9" s="379"/>
      <c r="B9" s="379"/>
      <c r="C9" s="1452"/>
      <c r="D9" s="1453"/>
      <c r="E9" s="1454"/>
      <c r="F9" s="400"/>
      <c r="G9" s="805" t="s">
        <v>736</v>
      </c>
      <c r="H9" s="640"/>
      <c r="I9" s="648"/>
      <c r="J9" s="1462"/>
      <c r="K9" s="1462"/>
      <c r="L9" s="1462"/>
      <c r="M9" s="1462"/>
      <c r="N9" s="1462"/>
      <c r="O9" s="680"/>
      <c r="P9" s="648"/>
      <c r="Q9" s="648"/>
      <c r="R9" s="680"/>
      <c r="S9" s="648"/>
      <c r="T9" s="648"/>
      <c r="U9" s="680"/>
      <c r="V9" s="648"/>
      <c r="W9" s="648"/>
      <c r="X9" s="680"/>
      <c r="Y9" s="648"/>
      <c r="Z9" s="648"/>
      <c r="AA9" s="648"/>
      <c r="AB9" s="1469"/>
      <c r="AC9" s="648"/>
      <c r="AD9" s="1473" t="s">
        <v>949</v>
      </c>
      <c r="AE9" s="379"/>
      <c r="AF9" s="658" t="s">
        <v>948</v>
      </c>
      <c r="AG9" s="804" t="e">
        <f>AH9/$AH$12</f>
        <v>#DIV/0!</v>
      </c>
      <c r="AH9" s="673">
        <f>'Plano|Gerencial'!I302+'Plano|Gerencial'!I276+'Plano|Gerencial'!I144+'Plano|Gerencial'!I141+'Plano|Gerencial'!I120+'Plano|Gerencial'!I117+'Plano|Gerencial'!I94+'Plano|Gerencial'!I89+'Plano|Gerencial'!I66+'Plano|Gerencial'!I63</f>
        <v>0</v>
      </c>
      <c r="AI9" s="413"/>
      <c r="AJ9" s="664" t="str">
        <f>$AF$9</f>
        <v>Funbio &amp; Outros Fundos</v>
      </c>
      <c r="AK9" s="848">
        <v>0</v>
      </c>
      <c r="AL9" s="379"/>
      <c r="AM9" s="664" t="str">
        <f>$AF$9</f>
        <v>Funbio &amp; Outros Fundos</v>
      </c>
      <c r="AN9" s="848">
        <v>0</v>
      </c>
      <c r="AO9" s="379"/>
      <c r="AP9" s="664" t="str">
        <f>$AF$9</f>
        <v>Funbio &amp; Outros Fundos</v>
      </c>
      <c r="AQ9" s="848">
        <v>0</v>
      </c>
      <c r="AR9" s="379"/>
      <c r="AS9" s="664" t="str">
        <f>$AF$9</f>
        <v>Funbio &amp; Outros Fundos</v>
      </c>
      <c r="AT9" s="848">
        <v>0</v>
      </c>
      <c r="AU9" s="379"/>
      <c r="AV9" s="379"/>
      <c r="AW9" s="379"/>
      <c r="AX9" s="379"/>
      <c r="AY9" s="379"/>
      <c r="AZ9" s="379"/>
      <c r="BA9" s="379"/>
      <c r="BB9" s="379"/>
      <c r="BC9" s="379"/>
      <c r="BD9" s="379"/>
      <c r="BE9" s="379"/>
      <c r="BF9" s="379"/>
      <c r="BG9" s="379"/>
      <c r="BH9" s="379"/>
      <c r="BI9" s="379"/>
      <c r="BJ9" s="379"/>
      <c r="BK9" s="379"/>
    </row>
    <row r="10" spans="1:63" s="513" customFormat="1" ht="15.75" customHeight="1" thickBot="1" x14ac:dyDescent="0.35">
      <c r="A10" s="379"/>
      <c r="B10" s="379"/>
      <c r="C10" s="1455"/>
      <c r="D10" s="1456"/>
      <c r="E10" s="1457"/>
      <c r="F10" s="400"/>
      <c r="G10" s="564"/>
      <c r="H10" s="639"/>
      <c r="I10" s="639"/>
      <c r="J10" s="1462"/>
      <c r="K10" s="1462"/>
      <c r="L10" s="1462"/>
      <c r="M10" s="1462"/>
      <c r="N10" s="1462"/>
      <c r="O10" s="679"/>
      <c r="P10" s="639"/>
      <c r="Q10" s="639"/>
      <c r="R10" s="679"/>
      <c r="S10" s="639"/>
      <c r="T10" s="639"/>
      <c r="U10" s="679"/>
      <c r="V10" s="639"/>
      <c r="W10" s="639"/>
      <c r="X10" s="679"/>
      <c r="Y10" s="639"/>
      <c r="Z10" s="639"/>
      <c r="AA10" s="639"/>
      <c r="AB10" s="1469"/>
      <c r="AC10" s="639"/>
      <c r="AD10" s="1474"/>
      <c r="AE10" s="379"/>
      <c r="AF10" s="658" t="s">
        <v>785</v>
      </c>
      <c r="AG10" s="804" t="e">
        <f>AH10/$AH$12</f>
        <v>#DIV/0!</v>
      </c>
      <c r="AH10" s="673">
        <f>'Plano|Gerencial'!I323</f>
        <v>0</v>
      </c>
      <c r="AI10" s="413"/>
      <c r="AJ10" s="665" t="str">
        <f>$AF$10</f>
        <v>Outros Custos Indiretos</v>
      </c>
      <c r="AK10" s="849">
        <v>0</v>
      </c>
      <c r="AL10" s="379"/>
      <c r="AM10" s="665" t="str">
        <f>$AF$10</f>
        <v>Outros Custos Indiretos</v>
      </c>
      <c r="AN10" s="849">
        <v>0</v>
      </c>
      <c r="AO10" s="379"/>
      <c r="AP10" s="665" t="str">
        <f>$AF$10</f>
        <v>Outros Custos Indiretos</v>
      </c>
      <c r="AQ10" s="849">
        <v>0</v>
      </c>
      <c r="AR10" s="379"/>
      <c r="AS10" s="665" t="str">
        <f>$AF$10</f>
        <v>Outros Custos Indiretos</v>
      </c>
      <c r="AT10" s="849">
        <v>0</v>
      </c>
      <c r="AU10" s="379"/>
      <c r="AV10" s="379"/>
      <c r="AW10" s="379"/>
      <c r="AX10" s="379"/>
      <c r="AY10" s="379"/>
      <c r="AZ10" s="379"/>
      <c r="BA10" s="379"/>
      <c r="BB10" s="379"/>
      <c r="BC10" s="379"/>
      <c r="BD10" s="379"/>
      <c r="BE10" s="379"/>
      <c r="BF10" s="379"/>
      <c r="BG10" s="379"/>
      <c r="BH10" s="379"/>
      <c r="BI10" s="379"/>
      <c r="BJ10" s="379"/>
      <c r="BK10" s="379"/>
    </row>
    <row r="11" spans="1:63" s="513" customFormat="1" ht="15" customHeight="1" thickTop="1" x14ac:dyDescent="0.3">
      <c r="A11" s="379"/>
      <c r="B11" s="379"/>
      <c r="C11" s="655"/>
      <c r="D11" s="655"/>
      <c r="E11" s="655"/>
      <c r="F11" s="400"/>
      <c r="G11" s="564"/>
      <c r="H11" s="639"/>
      <c r="I11" s="639"/>
      <c r="J11" s="820"/>
      <c r="K11" s="560"/>
      <c r="L11" s="639"/>
      <c r="M11" s="639"/>
      <c r="N11" s="679"/>
      <c r="O11" s="679"/>
      <c r="P11" s="639"/>
      <c r="Q11" s="679"/>
      <c r="R11" s="679"/>
      <c r="S11" s="639"/>
      <c r="T11" s="679"/>
      <c r="U11" s="679"/>
      <c r="V11" s="639"/>
      <c r="W11" s="679"/>
      <c r="X11" s="679"/>
      <c r="Y11" s="639"/>
      <c r="Z11" s="639"/>
      <c r="AA11" s="639"/>
      <c r="AB11" s="1469"/>
      <c r="AC11" s="639"/>
      <c r="AD11" s="674"/>
      <c r="AE11" s="379"/>
      <c r="AH11" s="672" t="s">
        <v>344</v>
      </c>
      <c r="AI11" s="629"/>
      <c r="AJ11" s="379"/>
      <c r="AK11" s="379"/>
      <c r="AL11" s="379"/>
      <c r="AM11" s="379"/>
      <c r="AN11" s="379"/>
      <c r="AO11" s="379"/>
      <c r="AP11" s="379"/>
      <c r="AQ11" s="379"/>
      <c r="AR11" s="379"/>
      <c r="AS11" s="379"/>
      <c r="AT11" s="379"/>
      <c r="AU11" s="379"/>
      <c r="AV11" s="379"/>
      <c r="AW11" s="379"/>
      <c r="AX11" s="379"/>
      <c r="AY11" s="379"/>
      <c r="AZ11" s="379"/>
      <c r="BA11" s="379"/>
      <c r="BB11" s="379"/>
      <c r="BC11" s="379"/>
      <c r="BD11" s="379"/>
      <c r="BE11" s="379"/>
      <c r="BF11" s="379"/>
      <c r="BG11" s="379"/>
      <c r="BH11" s="379"/>
      <c r="BI11" s="379"/>
      <c r="BJ11" s="379"/>
      <c r="BK11" s="379"/>
    </row>
    <row r="12" spans="1:63" s="513" customFormat="1" ht="15" customHeight="1" thickBot="1" x14ac:dyDescent="0.35">
      <c r="A12" s="379"/>
      <c r="B12" s="379"/>
      <c r="C12" s="655"/>
      <c r="D12" s="655"/>
      <c r="E12" s="655"/>
      <c r="F12" s="400"/>
      <c r="G12" s="564"/>
      <c r="H12" s="639"/>
      <c r="I12" s="639"/>
      <c r="J12" s="820"/>
      <c r="K12" s="560"/>
      <c r="L12" s="639"/>
      <c r="M12" s="639"/>
      <c r="N12" s="679"/>
      <c r="O12" s="679"/>
      <c r="P12" s="639"/>
      <c r="Q12" s="679"/>
      <c r="R12" s="679"/>
      <c r="S12" s="639"/>
      <c r="T12" s="679"/>
      <c r="U12" s="679"/>
      <c r="V12" s="639"/>
      <c r="W12" s="679"/>
      <c r="X12" s="679"/>
      <c r="Y12" s="639"/>
      <c r="Z12" s="639"/>
      <c r="AA12" s="639"/>
      <c r="AB12" s="1469"/>
      <c r="AC12" s="639"/>
      <c r="AD12" s="675"/>
      <c r="AE12" s="676"/>
      <c r="AF12" s="677"/>
      <c r="AG12" s="677"/>
      <c r="AH12" s="678">
        <f>SUM(AH7:AH10)</f>
        <v>0</v>
      </c>
      <c r="AI12" s="413"/>
      <c r="AJ12" s="379"/>
      <c r="AK12" s="387" t="e">
        <f>SUM(AK7:AK11)</f>
        <v>#REF!</v>
      </c>
      <c r="AL12" s="379"/>
      <c r="AM12" s="379"/>
      <c r="AN12" s="387" t="e">
        <f>SUM(AN7:AN11)</f>
        <v>#REF!</v>
      </c>
      <c r="AO12" s="379"/>
      <c r="AP12" s="379"/>
      <c r="AQ12" s="387" t="e">
        <f>SUM(AQ7:AQ11)</f>
        <v>#REF!</v>
      </c>
      <c r="AR12" s="379"/>
      <c r="AS12" s="379"/>
      <c r="AT12" s="387" t="e">
        <f>SUM(AT7:AT11)</f>
        <v>#REF!</v>
      </c>
      <c r="AU12" s="379"/>
      <c r="AV12" s="379"/>
      <c r="AW12" s="379"/>
      <c r="AX12" s="379"/>
      <c r="AY12" s="379"/>
      <c r="AZ12" s="379"/>
      <c r="BA12" s="379"/>
      <c r="BB12" s="379"/>
      <c r="BC12" s="379"/>
      <c r="BD12" s="379"/>
      <c r="BE12" s="379"/>
      <c r="BF12" s="379"/>
      <c r="BG12" s="379"/>
      <c r="BH12" s="379"/>
      <c r="BI12" s="379"/>
      <c r="BJ12" s="379"/>
      <c r="BK12" s="379"/>
    </row>
    <row r="13" spans="1:63" s="513" customFormat="1" ht="15" customHeight="1" x14ac:dyDescent="0.3">
      <c r="A13" s="379"/>
      <c r="B13" s="379"/>
      <c r="C13" s="655"/>
      <c r="D13" s="655"/>
      <c r="E13" s="655"/>
      <c r="F13" s="400"/>
      <c r="G13" s="564"/>
      <c r="H13" s="639"/>
      <c r="I13" s="639"/>
      <c r="J13" s="820"/>
      <c r="K13" s="560"/>
      <c r="L13" s="639"/>
      <c r="M13" s="639"/>
      <c r="N13" s="679"/>
      <c r="O13" s="679"/>
      <c r="P13" s="639"/>
      <c r="Q13" s="679"/>
      <c r="R13" s="679"/>
      <c r="S13" s="639"/>
      <c r="T13" s="679"/>
      <c r="U13" s="679"/>
      <c r="V13" s="639"/>
      <c r="W13" s="679"/>
      <c r="X13" s="679"/>
      <c r="Y13" s="639"/>
      <c r="Z13" s="639"/>
      <c r="AA13" s="639"/>
      <c r="AB13" s="639"/>
      <c r="AC13" s="639"/>
      <c r="AD13" s="656"/>
      <c r="AE13" s="379"/>
      <c r="AF13" s="414"/>
      <c r="AG13" s="414"/>
      <c r="AH13" s="413"/>
      <c r="AI13" s="413"/>
      <c r="AJ13" s="379"/>
      <c r="AK13" s="379"/>
      <c r="AL13" s="379"/>
      <c r="AM13" s="379"/>
      <c r="AN13" s="379"/>
      <c r="AO13" s="379"/>
      <c r="AP13" s="379"/>
      <c r="AQ13" s="379"/>
      <c r="AR13" s="379"/>
      <c r="AS13" s="379"/>
      <c r="AT13" s="379"/>
      <c r="AU13" s="379"/>
      <c r="AV13" s="379"/>
      <c r="AW13" s="379"/>
      <c r="AX13" s="379"/>
      <c r="AY13" s="379"/>
      <c r="AZ13" s="379"/>
      <c r="BA13" s="379"/>
      <c r="BB13" s="379"/>
      <c r="BC13" s="379"/>
      <c r="BD13" s="379"/>
      <c r="BE13" s="379"/>
      <c r="BF13" s="379"/>
      <c r="BG13" s="379"/>
      <c r="BH13" s="379"/>
      <c r="BI13" s="379"/>
      <c r="BJ13" s="379"/>
      <c r="BK13" s="379"/>
    </row>
    <row r="14" spans="1:63" s="513" customFormat="1" ht="15" customHeight="1" x14ac:dyDescent="0.3">
      <c r="A14" s="379"/>
      <c r="B14" s="379"/>
      <c r="C14" s="655"/>
      <c r="D14" s="655"/>
      <c r="E14" s="655"/>
      <c r="F14" s="400"/>
      <c r="G14" s="564"/>
      <c r="H14" s="639"/>
      <c r="I14" s="639"/>
      <c r="J14" s="820"/>
      <c r="K14" s="560"/>
      <c r="L14" s="639"/>
      <c r="M14" s="639"/>
      <c r="N14" s="679"/>
      <c r="O14" s="679"/>
      <c r="P14" s="639"/>
      <c r="Q14" s="679"/>
      <c r="R14" s="679"/>
      <c r="S14" s="639"/>
      <c r="T14" s="679"/>
      <c r="U14" s="679"/>
      <c r="V14" s="639"/>
      <c r="W14" s="679"/>
      <c r="X14" s="679"/>
      <c r="Y14" s="639"/>
      <c r="Z14" s="639"/>
      <c r="AA14" s="639"/>
      <c r="AB14" s="639"/>
      <c r="AC14" s="639"/>
      <c r="AD14" s="656"/>
      <c r="AE14" s="379"/>
      <c r="AF14" s="414"/>
      <c r="AG14" s="414"/>
      <c r="AH14" s="1036">
        <f>'Plano|Gerencial'!I62+'Plano|Gerencial'!I63+'Plano|Gerencial'!I64+'Plano|Gerencial'!I88+'Plano|Gerencial'!I89+'Plano|Gerencial'!I92+'Plano|Gerencial'!I115+'Plano|Gerencial'!I118+'Plano|Gerencial'!I138+'Plano|Gerencial'!I142+'Plano|Gerencial'!I171+'Plano|Gerencial'!I193+'Plano|Gerencial'!I275+'Plano|Gerencial'!I300-'Plano|Gerencial'!I139</f>
        <v>0</v>
      </c>
      <c r="AI14" s="413"/>
      <c r="AJ14" s="379"/>
      <c r="AK14" s="379"/>
      <c r="AL14" s="379"/>
      <c r="AM14" s="379"/>
      <c r="AN14" s="379"/>
      <c r="AO14" s="379"/>
      <c r="AP14" s="379"/>
      <c r="AQ14" s="379"/>
      <c r="AR14" s="379"/>
      <c r="AS14" s="379"/>
      <c r="AT14" s="379"/>
      <c r="AU14" s="379"/>
      <c r="AV14" s="379"/>
      <c r="AW14" s="379"/>
      <c r="AX14" s="379"/>
      <c r="AY14" s="379"/>
      <c r="AZ14" s="379"/>
      <c r="BA14" s="379"/>
      <c r="BB14" s="379"/>
      <c r="BC14" s="379"/>
      <c r="BD14" s="379"/>
      <c r="BE14" s="379"/>
      <c r="BF14" s="379"/>
      <c r="BG14" s="379"/>
      <c r="BH14" s="379"/>
      <c r="BI14" s="379"/>
      <c r="BJ14" s="379"/>
      <c r="BK14" s="379"/>
    </row>
    <row r="15" spans="1:63" s="513" customFormat="1" ht="15" customHeight="1" thickBot="1" x14ac:dyDescent="0.35">
      <c r="A15" s="379"/>
      <c r="B15" s="379"/>
      <c r="C15" s="655"/>
      <c r="D15" s="655"/>
      <c r="E15" s="655"/>
      <c r="F15" s="400"/>
      <c r="G15" s="564"/>
      <c r="H15" s="639"/>
      <c r="I15" s="639"/>
      <c r="J15" s="820"/>
      <c r="K15" s="560"/>
      <c r="L15" s="639"/>
      <c r="M15" s="639"/>
      <c r="N15" s="1465" t="e">
        <f>#REF!</f>
        <v>#REF!</v>
      </c>
      <c r="O15" s="1466"/>
      <c r="P15" s="639"/>
      <c r="Q15" s="1465" t="e">
        <f>AN3</f>
        <v>#REF!</v>
      </c>
      <c r="R15" s="1466"/>
      <c r="S15" s="639"/>
      <c r="T15" s="1465" t="e">
        <f>AQ3</f>
        <v>#REF!</v>
      </c>
      <c r="U15" s="1466"/>
      <c r="V15" s="639"/>
      <c r="W15" s="1465" t="e">
        <f>AT3</f>
        <v>#REF!</v>
      </c>
      <c r="X15" s="1466"/>
      <c r="Y15" s="639"/>
      <c r="Z15" s="639"/>
      <c r="AA15" s="639"/>
      <c r="AB15" s="639"/>
      <c r="AC15" s="639"/>
      <c r="AE15" s="379"/>
      <c r="AF15" s="414"/>
      <c r="AG15" s="414"/>
      <c r="AH15" s="564"/>
      <c r="AI15" s="413"/>
      <c r="AJ15" s="379"/>
      <c r="AL15" s="379"/>
      <c r="AM15" s="379"/>
      <c r="AN15" s="379"/>
      <c r="AO15" s="379"/>
      <c r="AP15" s="379"/>
      <c r="AQ15" s="379"/>
      <c r="AR15" s="379"/>
      <c r="AS15" s="379"/>
      <c r="AT15" s="379"/>
      <c r="AU15" s="379"/>
      <c r="AV15" s="379"/>
      <c r="AW15" s="379"/>
      <c r="AX15" s="379"/>
      <c r="AY15" s="379"/>
      <c r="AZ15" s="379"/>
      <c r="BA15" s="379"/>
      <c r="BB15" s="379"/>
      <c r="BC15" s="379"/>
      <c r="BD15" s="379"/>
      <c r="BE15" s="379"/>
      <c r="BF15" s="379"/>
      <c r="BG15" s="379"/>
      <c r="BH15" s="379"/>
      <c r="BI15" s="379"/>
      <c r="BJ15" s="379"/>
      <c r="BK15" s="379"/>
    </row>
    <row r="16" spans="1:63" s="513" customFormat="1" ht="45.75" customHeight="1" thickTop="1" thickBot="1" x14ac:dyDescent="0.4">
      <c r="A16" s="379"/>
      <c r="B16" s="379"/>
      <c r="C16" s="1427" t="s">
        <v>737</v>
      </c>
      <c r="D16" s="1427"/>
      <c r="E16" s="1427"/>
      <c r="F16" s="1427"/>
      <c r="G16" s="1427"/>
      <c r="H16" s="1427"/>
      <c r="I16" s="653"/>
      <c r="J16" s="1459" t="s">
        <v>942</v>
      </c>
      <c r="K16" s="1460"/>
      <c r="L16" s="1461"/>
      <c r="M16" s="842"/>
      <c r="N16" s="1467" t="e">
        <f>#REF!</f>
        <v>#REF!</v>
      </c>
      <c r="O16" s="1468"/>
      <c r="P16" s="653"/>
      <c r="Q16" s="1467" t="e">
        <f>AN4</f>
        <v>#REF!</v>
      </c>
      <c r="R16" s="1468"/>
      <c r="S16" s="653"/>
      <c r="T16" s="1467" t="e">
        <f>AQ4</f>
        <v>#REF!</v>
      </c>
      <c r="U16" s="1468"/>
      <c r="V16" s="653"/>
      <c r="W16" s="1467" t="e">
        <f>AT4</f>
        <v>#REF!</v>
      </c>
      <c r="X16" s="1468"/>
      <c r="Y16" s="653"/>
      <c r="Z16" s="653"/>
      <c r="AA16" s="653"/>
      <c r="AB16" s="653"/>
      <c r="AC16" s="653"/>
      <c r="AE16" s="379"/>
      <c r="AF16" s="1038" t="s">
        <v>1131</v>
      </c>
      <c r="AG16" s="379"/>
      <c r="AH16" s="1037">
        <f>AH12-AH14</f>
        <v>0</v>
      </c>
      <c r="AJ16" s="379"/>
      <c r="AK16" s="379"/>
      <c r="AL16" s="379"/>
      <c r="AM16" s="379"/>
      <c r="AN16" s="379"/>
      <c r="AO16" s="379"/>
      <c r="AP16" s="379"/>
      <c r="AQ16" s="379"/>
      <c r="AR16" s="379"/>
      <c r="AS16" s="379"/>
      <c r="AT16" s="379"/>
      <c r="AU16" s="379"/>
      <c r="AV16" s="379"/>
      <c r="AW16" s="379"/>
      <c r="AX16" s="379"/>
      <c r="AY16" s="379"/>
      <c r="AZ16" s="379"/>
      <c r="BA16" s="379"/>
      <c r="BB16" s="379"/>
      <c r="BC16" s="379"/>
      <c r="BD16" s="379"/>
      <c r="BE16" s="379"/>
      <c r="BF16" s="379"/>
      <c r="BG16" s="379"/>
      <c r="BH16" s="379"/>
      <c r="BI16" s="379"/>
      <c r="BJ16" s="379"/>
      <c r="BK16" s="379"/>
    </row>
    <row r="17" spans="1:63" ht="15" thickTop="1" x14ac:dyDescent="0.3"/>
    <row r="18" spans="1:63" ht="15.6" x14ac:dyDescent="0.3">
      <c r="H18" s="560" t="s">
        <v>951</v>
      </c>
      <c r="J18" s="1463">
        <f>SUM(J31:J70)</f>
        <v>0</v>
      </c>
      <c r="K18" s="1464"/>
    </row>
    <row r="19" spans="1:63" x14ac:dyDescent="0.3">
      <c r="G19" s="679"/>
      <c r="H19" s="822" t="s">
        <v>791</v>
      </c>
      <c r="L19" s="560"/>
      <c r="M19" s="560"/>
    </row>
    <row r="20" spans="1:63" ht="15.6" x14ac:dyDescent="0.3">
      <c r="G20" s="850">
        <f>J31+J34+J39+J42+J48+J51+J57+J60+J65+J69</f>
        <v>0</v>
      </c>
      <c r="H20" s="850">
        <f>G20-AH7-AH8</f>
        <v>0</v>
      </c>
      <c r="I20" s="851" t="str">
        <f>IF(H20=0,"OK","Erro")</f>
        <v>OK</v>
      </c>
      <c r="J20" s="852" t="s">
        <v>780</v>
      </c>
      <c r="K20" s="640"/>
      <c r="L20" s="853">
        <f>L31+L34+L39+L42+L48+L51+L57+L60+L65+L69</f>
        <v>0</v>
      </c>
      <c r="M20" s="821"/>
      <c r="N20" s="854" t="s">
        <v>960</v>
      </c>
      <c r="O20" s="854" t="e">
        <f>IF(O24-AK12=0,"OK","Erro!")</f>
        <v>#REF!</v>
      </c>
      <c r="Q20" s="854" t="s">
        <v>960</v>
      </c>
      <c r="R20" s="854" t="e">
        <f>IF(R24-AN12=0,"OK","Erro!")</f>
        <v>#REF!</v>
      </c>
      <c r="T20" s="854" t="s">
        <v>960</v>
      </c>
      <c r="U20" s="854" t="e">
        <f>IF(U24-AQ12=0,"OK","Erro!")</f>
        <v>#REF!</v>
      </c>
      <c r="W20" s="854" t="s">
        <v>960</v>
      </c>
      <c r="X20" s="854" t="e">
        <f>IF(X24-AT12=0,"OK","Erro!")</f>
        <v>#REF!</v>
      </c>
    </row>
    <row r="21" spans="1:63" ht="15.6" x14ac:dyDescent="0.3">
      <c r="G21" s="850">
        <f>J32+J35+J40+J43+J49+J52+J58+J61+J66+J70</f>
        <v>0</v>
      </c>
      <c r="H21" s="850">
        <f>G21-AH9</f>
        <v>0</v>
      </c>
      <c r="I21" s="851" t="str">
        <f>IF(H21=0,"OK","Erro")</f>
        <v>OK</v>
      </c>
      <c r="J21" s="852" t="s">
        <v>788</v>
      </c>
      <c r="K21" s="640"/>
      <c r="L21" s="640">
        <f>L32+L35+L40+L43+L49+L52+L58+L66+L70+L61</f>
        <v>0</v>
      </c>
      <c r="M21" s="648"/>
    </row>
    <row r="22" spans="1:63" ht="15.6" x14ac:dyDescent="0.3">
      <c r="G22" s="850">
        <f>J33+J36+J41+J44+J50+J53+J59+J62+J67+J71</f>
        <v>0</v>
      </c>
      <c r="H22" s="850">
        <f>-G22-AH10</f>
        <v>0</v>
      </c>
      <c r="I22" s="851" t="str">
        <f>IF(H22=0,"OK","Erro")</f>
        <v>OK</v>
      </c>
      <c r="J22" s="852" t="s">
        <v>785</v>
      </c>
      <c r="K22" s="640"/>
      <c r="L22" s="640">
        <f>L36+L44+L53+L62</f>
        <v>0</v>
      </c>
      <c r="M22" s="648"/>
    </row>
    <row r="23" spans="1:63" s="513" customFormat="1" ht="15.6" x14ac:dyDescent="0.3">
      <c r="A23" s="379"/>
      <c r="B23" s="379"/>
      <c r="C23" s="379"/>
      <c r="D23" s="379"/>
      <c r="E23" s="379"/>
      <c r="F23" s="400"/>
      <c r="G23" s="806"/>
      <c r="H23" s="641"/>
      <c r="I23" s="641"/>
      <c r="L23" s="641"/>
      <c r="M23" s="641"/>
      <c r="N23" s="681"/>
      <c r="O23" s="681"/>
      <c r="P23" s="641"/>
      <c r="Q23" s="681"/>
      <c r="R23" s="681"/>
      <c r="S23" s="641"/>
      <c r="T23" s="681"/>
      <c r="U23" s="681"/>
      <c r="V23" s="641"/>
      <c r="W23" s="681"/>
      <c r="X23" s="681"/>
      <c r="Y23" s="641"/>
      <c r="Z23" s="641"/>
      <c r="AA23" s="641"/>
      <c r="AB23" s="641"/>
      <c r="AC23" s="641"/>
      <c r="AD23" s="641"/>
      <c r="AE23" s="379"/>
      <c r="AF23" s="379"/>
      <c r="AG23" s="379"/>
      <c r="AH23" s="379"/>
      <c r="AI23" s="379"/>
      <c r="AJ23" s="379"/>
      <c r="AK23" s="379"/>
      <c r="AL23" s="379"/>
      <c r="AM23" s="379"/>
      <c r="AN23" s="379"/>
      <c r="AO23" s="379"/>
      <c r="AP23" s="379"/>
      <c r="AQ23" s="379"/>
      <c r="AR23" s="379"/>
      <c r="AS23" s="379"/>
      <c r="AT23" s="379"/>
      <c r="AU23" s="379"/>
      <c r="AV23" s="379"/>
      <c r="AW23" s="379"/>
      <c r="AX23" s="379"/>
      <c r="AY23" s="379"/>
      <c r="AZ23" s="379"/>
      <c r="BA23" s="379"/>
      <c r="BB23" s="379"/>
      <c r="BC23" s="379"/>
      <c r="BD23" s="379"/>
      <c r="BE23" s="379"/>
      <c r="BF23" s="379"/>
      <c r="BG23" s="379"/>
      <c r="BH23" s="379"/>
      <c r="BI23" s="379"/>
      <c r="BJ23" s="379"/>
      <c r="BK23" s="379"/>
    </row>
    <row r="24" spans="1:63" ht="15.6" x14ac:dyDescent="0.3">
      <c r="B24" s="403" t="s">
        <v>649</v>
      </c>
      <c r="C24" s="412" t="s">
        <v>742</v>
      </c>
      <c r="D24" s="405"/>
      <c r="E24" s="405"/>
      <c r="F24" s="406"/>
      <c r="G24" s="807"/>
      <c r="H24" s="649" t="s">
        <v>827</v>
      </c>
      <c r="I24" s="560"/>
      <c r="L24" s="817" t="s">
        <v>945</v>
      </c>
      <c r="M24" s="560"/>
      <c r="N24" s="683" t="s">
        <v>703</v>
      </c>
      <c r="O24" s="684" t="e">
        <f>SUM(O26:O70)</f>
        <v>#REF!</v>
      </c>
      <c r="P24" s="560"/>
      <c r="Q24" s="683" t="s">
        <v>703</v>
      </c>
      <c r="R24" s="684" t="e">
        <f>SUM(R26:R70)</f>
        <v>#REF!</v>
      </c>
      <c r="S24" s="560"/>
      <c r="T24" s="683" t="s">
        <v>703</v>
      </c>
      <c r="U24" s="684" t="e">
        <f>SUM(U26:U70)</f>
        <v>#REF!</v>
      </c>
      <c r="V24" s="560"/>
      <c r="W24" s="683" t="s">
        <v>703</v>
      </c>
      <c r="X24" s="684" t="e">
        <f>SUM(X26:X70)</f>
        <v>#REF!</v>
      </c>
      <c r="Y24" s="560"/>
      <c r="Z24" s="560"/>
      <c r="AA24" s="560"/>
      <c r="AB24" s="560"/>
      <c r="AC24" s="560"/>
      <c r="AD24" s="560"/>
    </row>
    <row r="25" spans="1:63" ht="6" customHeight="1" x14ac:dyDescent="0.3">
      <c r="B25" s="413"/>
      <c r="C25" s="414"/>
      <c r="J25" s="818"/>
      <c r="K25" s="648"/>
    </row>
    <row r="26" spans="1:63" ht="15.6" x14ac:dyDescent="0.3">
      <c r="B26" s="1431" t="s">
        <v>685</v>
      </c>
      <c r="C26" s="1431"/>
      <c r="D26" s="1431"/>
      <c r="E26" s="1431"/>
      <c r="F26" s="1431"/>
      <c r="G26" s="1431"/>
      <c r="H26" s="1431"/>
      <c r="I26" s="654"/>
      <c r="J26" s="819" t="s">
        <v>944</v>
      </c>
      <c r="K26" s="816" t="s">
        <v>943</v>
      </c>
      <c r="L26" s="379"/>
      <c r="M26" s="379"/>
      <c r="N26" s="682"/>
      <c r="O26" s="682"/>
      <c r="P26" s="654"/>
      <c r="Q26" s="682"/>
      <c r="R26" s="682"/>
      <c r="S26" s="654"/>
      <c r="T26" s="682"/>
      <c r="U26" s="682"/>
      <c r="V26" s="654"/>
      <c r="W26" s="682"/>
      <c r="X26" s="682"/>
      <c r="Y26" s="654"/>
      <c r="Z26" s="654"/>
      <c r="AA26" s="654"/>
      <c r="AB26" s="654"/>
      <c r="AC26" s="654"/>
      <c r="AD26" s="654"/>
    </row>
    <row r="27" spans="1:63" ht="6.75" customHeight="1" x14ac:dyDescent="0.3">
      <c r="B27" s="415"/>
      <c r="C27" s="415"/>
      <c r="D27" s="415"/>
      <c r="E27" s="415"/>
      <c r="F27" s="415"/>
      <c r="H27" s="560"/>
      <c r="I27" s="560"/>
      <c r="L27" s="379"/>
      <c r="M27" s="379"/>
      <c r="N27" s="683"/>
      <c r="O27" s="683"/>
      <c r="P27" s="560"/>
      <c r="Q27" s="683"/>
      <c r="R27" s="683"/>
      <c r="S27" s="560"/>
      <c r="T27" s="683"/>
      <c r="U27" s="683"/>
      <c r="V27" s="560"/>
      <c r="W27" s="683"/>
      <c r="X27" s="683"/>
      <c r="Y27" s="560"/>
      <c r="Z27" s="560"/>
      <c r="AA27" s="560"/>
      <c r="AB27" s="560"/>
      <c r="AC27" s="560"/>
      <c r="AD27" s="560"/>
    </row>
    <row r="28" spans="1:63" ht="15.6" x14ac:dyDescent="0.3">
      <c r="B28" s="416">
        <v>1</v>
      </c>
      <c r="C28" s="417" t="s">
        <v>743</v>
      </c>
      <c r="D28" s="416"/>
      <c r="E28" s="416"/>
      <c r="F28" s="418"/>
      <c r="G28" s="808"/>
      <c r="H28" s="642"/>
      <c r="J28" s="379"/>
      <c r="K28" s="379"/>
      <c r="L28" s="379"/>
      <c r="M28" s="379"/>
    </row>
    <row r="29" spans="1:63" ht="15.6" x14ac:dyDescent="0.3">
      <c r="B29" s="420" t="s">
        <v>13</v>
      </c>
      <c r="C29" s="421" t="s">
        <v>307</v>
      </c>
      <c r="D29" s="420"/>
      <c r="E29" s="420"/>
      <c r="F29" s="422"/>
      <c r="G29" s="809"/>
      <c r="H29" s="643"/>
      <c r="J29" s="379"/>
      <c r="L29" s="379"/>
      <c r="M29" s="379"/>
    </row>
    <row r="30" spans="1:63" x14ac:dyDescent="0.3">
      <c r="B30" s="476"/>
      <c r="C30" s="480" t="s">
        <v>746</v>
      </c>
      <c r="D30" s="476"/>
      <c r="E30" s="476"/>
      <c r="F30" s="478"/>
      <c r="G30" s="810"/>
      <c r="H30" s="644"/>
    </row>
    <row r="31" spans="1:63" outlineLevel="1" x14ac:dyDescent="0.3">
      <c r="C31" s="492" t="s">
        <v>780</v>
      </c>
      <c r="D31" s="381"/>
      <c r="I31" s="560"/>
      <c r="J31" s="564">
        <f>'Plano|Gerencial'!I62</f>
        <v>0</v>
      </c>
      <c r="K31" s="564">
        <f>AH7+AH8</f>
        <v>0</v>
      </c>
      <c r="L31" s="856">
        <f>IF(J31=0,0%,J31/K31)</f>
        <v>0</v>
      </c>
      <c r="M31" s="560"/>
      <c r="N31" s="683" t="e">
        <f>$AK$7+$AK$8</f>
        <v>#REF!</v>
      </c>
      <c r="O31" s="683" t="e">
        <f>N31*L31</f>
        <v>#REF!</v>
      </c>
      <c r="P31" s="560"/>
      <c r="Q31" s="683" t="e">
        <f>$AN$7+$AN$8</f>
        <v>#REF!</v>
      </c>
      <c r="R31" s="683" t="e">
        <f>Q31*$L31</f>
        <v>#REF!</v>
      </c>
      <c r="S31" s="560"/>
      <c r="T31" s="683" t="e">
        <f>$AQ$7+$AQ$8</f>
        <v>#REF!</v>
      </c>
      <c r="U31" s="683" t="e">
        <f>T31*$L31</f>
        <v>#REF!</v>
      </c>
      <c r="V31" s="560"/>
      <c r="W31" s="683" t="e">
        <f>$AT$7+$AT$8</f>
        <v>#REF!</v>
      </c>
      <c r="X31" s="683" t="e">
        <f>W31*$L31</f>
        <v>#REF!</v>
      </c>
      <c r="Y31" s="560"/>
      <c r="Z31" s="560"/>
      <c r="AA31" s="560"/>
      <c r="AB31" s="560"/>
      <c r="AC31" s="560"/>
      <c r="AD31" s="560"/>
    </row>
    <row r="32" spans="1:63" outlineLevel="1" x14ac:dyDescent="0.3">
      <c r="C32" s="492" t="s">
        <v>781</v>
      </c>
      <c r="D32" s="381"/>
      <c r="J32" s="564">
        <f>'Plano|Gerencial'!I63</f>
        <v>0</v>
      </c>
      <c r="K32" s="564">
        <f>AH9</f>
        <v>0</v>
      </c>
      <c r="L32" s="856">
        <f t="shared" ref="L32:L70" si="0">IF(J32=0,0%,J32/K32)</f>
        <v>0</v>
      </c>
      <c r="M32" s="560"/>
      <c r="N32" s="683">
        <f>$AK$9</f>
        <v>0</v>
      </c>
      <c r="O32" s="683">
        <f t="shared" ref="O32:O70" si="1">N32*L32</f>
        <v>0</v>
      </c>
      <c r="Q32" s="683">
        <f>$AQ$9</f>
        <v>0</v>
      </c>
      <c r="R32" s="683">
        <f>Q32*$L32</f>
        <v>0</v>
      </c>
      <c r="T32" s="683">
        <f>$AQ$9</f>
        <v>0</v>
      </c>
      <c r="U32" s="683">
        <f>T32*$L32</f>
        <v>0</v>
      </c>
      <c r="W32" s="683">
        <f>$AT$9</f>
        <v>0</v>
      </c>
      <c r="X32" s="683">
        <f>W32*$L32</f>
        <v>0</v>
      </c>
    </row>
    <row r="33" spans="1:63" x14ac:dyDescent="0.3">
      <c r="B33" s="476"/>
      <c r="C33" s="480" t="s">
        <v>777</v>
      </c>
      <c r="D33" s="476"/>
      <c r="E33" s="476"/>
      <c r="F33" s="478"/>
      <c r="G33" s="810"/>
      <c r="H33" s="644"/>
      <c r="L33" s="856"/>
      <c r="M33" s="560"/>
      <c r="O33" s="683"/>
      <c r="R33" s="683"/>
      <c r="U33" s="683"/>
      <c r="X33" s="683"/>
    </row>
    <row r="34" spans="1:63" outlineLevel="1" x14ac:dyDescent="0.3">
      <c r="C34" s="492" t="s">
        <v>780</v>
      </c>
      <c r="J34" s="820">
        <f>'Plano|Gerencial'!I65</f>
        <v>0</v>
      </c>
      <c r="K34" s="820">
        <f>K31</f>
        <v>0</v>
      </c>
      <c r="L34" s="856">
        <f t="shared" si="0"/>
        <v>0</v>
      </c>
      <c r="M34" s="560"/>
      <c r="N34" s="683" t="e">
        <f>$N$31</f>
        <v>#REF!</v>
      </c>
      <c r="O34" s="683" t="e">
        <f t="shared" si="1"/>
        <v>#REF!</v>
      </c>
      <c r="Q34" s="683" t="e">
        <f>$AN$7+$AN$8</f>
        <v>#REF!</v>
      </c>
      <c r="R34" s="683" t="e">
        <f t="shared" ref="R34:R70" si="2">Q34*$L34</f>
        <v>#REF!</v>
      </c>
      <c r="T34" s="683" t="e">
        <f>$AQ$7+$AQ$8</f>
        <v>#REF!</v>
      </c>
      <c r="U34" s="683" t="e">
        <f t="shared" ref="U34:U70" si="3">T34*$L34</f>
        <v>#REF!</v>
      </c>
      <c r="W34" s="683" t="e">
        <f>$AT$7+$AT$8</f>
        <v>#REF!</v>
      </c>
      <c r="X34" s="683" t="e">
        <f t="shared" ref="X34:X70" si="4">W34*$L34</f>
        <v>#REF!</v>
      </c>
    </row>
    <row r="35" spans="1:63" outlineLevel="1" x14ac:dyDescent="0.3">
      <c r="C35" s="492" t="s">
        <v>781</v>
      </c>
      <c r="J35" s="820">
        <f>'Plano|Gerencial'!I66</f>
        <v>0</v>
      </c>
      <c r="K35" s="820">
        <f>K32</f>
        <v>0</v>
      </c>
      <c r="L35" s="856">
        <f t="shared" si="0"/>
        <v>0</v>
      </c>
      <c r="M35" s="560"/>
      <c r="N35" s="683">
        <f>$N$32</f>
        <v>0</v>
      </c>
      <c r="O35" s="683">
        <f t="shared" si="1"/>
        <v>0</v>
      </c>
      <c r="Q35" s="683">
        <f>$AN$9</f>
        <v>0</v>
      </c>
      <c r="R35" s="683">
        <f t="shared" si="2"/>
        <v>0</v>
      </c>
      <c r="T35" s="683">
        <f>$AQ$9</f>
        <v>0</v>
      </c>
      <c r="U35" s="683">
        <f t="shared" si="3"/>
        <v>0</v>
      </c>
      <c r="W35" s="683">
        <f>$AT$9</f>
        <v>0</v>
      </c>
      <c r="X35" s="683">
        <f t="shared" si="4"/>
        <v>0</v>
      </c>
    </row>
    <row r="36" spans="1:63" outlineLevel="1" x14ac:dyDescent="0.3">
      <c r="C36" s="492" t="s">
        <v>778</v>
      </c>
      <c r="J36" s="820">
        <f>'Plano|Gerencial'!I67</f>
        <v>0</v>
      </c>
      <c r="K36" s="820">
        <f>AH10</f>
        <v>0</v>
      </c>
      <c r="L36" s="856">
        <f t="shared" si="0"/>
        <v>0</v>
      </c>
      <c r="M36" s="560"/>
      <c r="N36" s="683">
        <f>$AK$10</f>
        <v>0</v>
      </c>
      <c r="O36" s="683">
        <f t="shared" si="1"/>
        <v>0</v>
      </c>
      <c r="Q36" s="683">
        <f>$AN$10</f>
        <v>0</v>
      </c>
      <c r="R36" s="683">
        <f t="shared" si="2"/>
        <v>0</v>
      </c>
      <c r="T36" s="683">
        <f>$AQ$10</f>
        <v>0</v>
      </c>
      <c r="U36" s="683">
        <f t="shared" si="3"/>
        <v>0</v>
      </c>
      <c r="W36" s="683">
        <f>$AT$10</f>
        <v>0</v>
      </c>
      <c r="X36" s="683">
        <f t="shared" si="4"/>
        <v>0</v>
      </c>
    </row>
    <row r="37" spans="1:63" ht="15.6" x14ac:dyDescent="0.3">
      <c r="B37" s="420" t="s">
        <v>28</v>
      </c>
      <c r="C37" s="421" t="s">
        <v>283</v>
      </c>
      <c r="D37" s="420"/>
      <c r="E37" s="420"/>
      <c r="F37" s="422"/>
      <c r="G37" s="809"/>
      <c r="H37" s="643"/>
      <c r="L37" s="856"/>
      <c r="M37" s="560"/>
      <c r="O37" s="683"/>
      <c r="R37" s="683"/>
      <c r="U37" s="683"/>
      <c r="X37" s="683"/>
    </row>
    <row r="38" spans="1:63" x14ac:dyDescent="0.3">
      <c r="B38" s="484"/>
      <c r="C38" s="485" t="s">
        <v>746</v>
      </c>
      <c r="D38" s="484"/>
      <c r="E38" s="484"/>
      <c r="F38" s="486"/>
      <c r="G38" s="811"/>
      <c r="H38" s="645"/>
      <c r="L38" s="856"/>
      <c r="M38" s="560"/>
      <c r="O38" s="683"/>
      <c r="R38" s="683"/>
      <c r="U38" s="683"/>
      <c r="X38" s="683"/>
    </row>
    <row r="39" spans="1:63" outlineLevel="1" x14ac:dyDescent="0.3">
      <c r="C39" s="492" t="s">
        <v>780</v>
      </c>
      <c r="J39" s="820">
        <f>'Plano|Gerencial'!I88</f>
        <v>0</v>
      </c>
      <c r="K39" s="820">
        <f>K31</f>
        <v>0</v>
      </c>
      <c r="L39" s="856">
        <f t="shared" si="0"/>
        <v>0</v>
      </c>
      <c r="M39" s="560"/>
      <c r="N39" s="683" t="e">
        <f>N31</f>
        <v>#REF!</v>
      </c>
      <c r="O39" s="683" t="e">
        <f t="shared" si="1"/>
        <v>#REF!</v>
      </c>
      <c r="Q39" s="683" t="e">
        <f>$AN$7+$AN$8</f>
        <v>#REF!</v>
      </c>
      <c r="R39" s="683" t="e">
        <f t="shared" si="2"/>
        <v>#REF!</v>
      </c>
      <c r="T39" s="683" t="e">
        <f>$AQ$7+$AQ$8</f>
        <v>#REF!</v>
      </c>
      <c r="U39" s="683" t="e">
        <f t="shared" si="3"/>
        <v>#REF!</v>
      </c>
      <c r="W39" s="683" t="e">
        <f>$AT$7+$AT$8</f>
        <v>#REF!</v>
      </c>
      <c r="X39" s="683" t="e">
        <f t="shared" si="4"/>
        <v>#REF!</v>
      </c>
    </row>
    <row r="40" spans="1:63" outlineLevel="1" x14ac:dyDescent="0.3">
      <c r="C40" s="492" t="s">
        <v>781</v>
      </c>
      <c r="J40" s="820">
        <f>'Plano|Gerencial'!I89</f>
        <v>0</v>
      </c>
      <c r="K40" s="820">
        <f>K32</f>
        <v>0</v>
      </c>
      <c r="L40" s="856">
        <f t="shared" si="0"/>
        <v>0</v>
      </c>
      <c r="M40" s="560"/>
      <c r="N40" s="683">
        <f>N32</f>
        <v>0</v>
      </c>
      <c r="O40" s="683">
        <f t="shared" si="1"/>
        <v>0</v>
      </c>
      <c r="Q40" s="683">
        <f>$AQ$9</f>
        <v>0</v>
      </c>
      <c r="R40" s="683">
        <f t="shared" si="2"/>
        <v>0</v>
      </c>
      <c r="T40" s="683">
        <f>$AQ$9</f>
        <v>0</v>
      </c>
      <c r="U40" s="683">
        <f t="shared" si="3"/>
        <v>0</v>
      </c>
      <c r="W40" s="683">
        <f>$AT$9</f>
        <v>0</v>
      </c>
      <c r="X40" s="683">
        <f t="shared" si="4"/>
        <v>0</v>
      </c>
    </row>
    <row r="41" spans="1:63" x14ac:dyDescent="0.3">
      <c r="B41" s="484"/>
      <c r="C41" s="485" t="s">
        <v>747</v>
      </c>
      <c r="D41" s="484"/>
      <c r="E41" s="484"/>
      <c r="F41" s="486"/>
      <c r="G41" s="811"/>
      <c r="H41" s="645"/>
      <c r="L41" s="856"/>
      <c r="M41" s="560"/>
      <c r="O41" s="683"/>
      <c r="R41" s="683"/>
      <c r="U41" s="683"/>
      <c r="X41" s="683"/>
    </row>
    <row r="42" spans="1:63" outlineLevel="1" x14ac:dyDescent="0.3">
      <c r="C42" s="492" t="s">
        <v>780</v>
      </c>
      <c r="J42" s="820">
        <f>'Plano|Gerencial'!I93</f>
        <v>0</v>
      </c>
      <c r="K42" s="820">
        <f>K34</f>
        <v>0</v>
      </c>
      <c r="L42" s="856">
        <f t="shared" si="0"/>
        <v>0</v>
      </c>
      <c r="M42" s="560"/>
      <c r="N42" s="683" t="e">
        <f>$N$31</f>
        <v>#REF!</v>
      </c>
      <c r="O42" s="683" t="e">
        <f t="shared" si="1"/>
        <v>#REF!</v>
      </c>
      <c r="Q42" s="683" t="e">
        <f>$AN$7+$AN$8</f>
        <v>#REF!</v>
      </c>
      <c r="R42" s="683" t="e">
        <f t="shared" si="2"/>
        <v>#REF!</v>
      </c>
      <c r="T42" s="683" t="e">
        <f>$AQ$7+$AQ$8</f>
        <v>#REF!</v>
      </c>
      <c r="U42" s="683" t="e">
        <f t="shared" si="3"/>
        <v>#REF!</v>
      </c>
      <c r="W42" s="683" t="e">
        <f>$AT$7+$AT$8</f>
        <v>#REF!</v>
      </c>
      <c r="X42" s="683" t="e">
        <f t="shared" si="4"/>
        <v>#REF!</v>
      </c>
    </row>
    <row r="43" spans="1:63" outlineLevel="1" x14ac:dyDescent="0.3">
      <c r="C43" s="492" t="s">
        <v>781</v>
      </c>
      <c r="J43" s="820">
        <f>'Plano|Gerencial'!I94</f>
        <v>0</v>
      </c>
      <c r="K43" s="820">
        <f>K35</f>
        <v>0</v>
      </c>
      <c r="L43" s="856">
        <f t="shared" si="0"/>
        <v>0</v>
      </c>
      <c r="M43" s="560"/>
      <c r="N43" s="683">
        <f>$N$32</f>
        <v>0</v>
      </c>
      <c r="O43" s="683">
        <f t="shared" si="1"/>
        <v>0</v>
      </c>
      <c r="Q43" s="683">
        <f>$AN$9</f>
        <v>0</v>
      </c>
      <c r="R43" s="683">
        <f t="shared" si="2"/>
        <v>0</v>
      </c>
      <c r="T43" s="683">
        <f>$AQ$9</f>
        <v>0</v>
      </c>
      <c r="U43" s="683">
        <f t="shared" si="3"/>
        <v>0</v>
      </c>
      <c r="W43" s="683">
        <f>$AT$9</f>
        <v>0</v>
      </c>
      <c r="X43" s="683">
        <f t="shared" si="4"/>
        <v>0</v>
      </c>
    </row>
    <row r="44" spans="1:63" outlineLevel="1" x14ac:dyDescent="0.3">
      <c r="C44" s="492" t="s">
        <v>778</v>
      </c>
      <c r="J44" s="820">
        <f>'Plano|Gerencial'!I95</f>
        <v>0</v>
      </c>
      <c r="K44" s="820">
        <f>K36</f>
        <v>0</v>
      </c>
      <c r="L44" s="856">
        <f t="shared" si="0"/>
        <v>0</v>
      </c>
      <c r="M44" s="560"/>
      <c r="N44" s="683">
        <f>$AK$10</f>
        <v>0</v>
      </c>
      <c r="O44" s="683">
        <f t="shared" si="1"/>
        <v>0</v>
      </c>
      <c r="Q44" s="683">
        <f>$AN$10</f>
        <v>0</v>
      </c>
      <c r="R44" s="683">
        <f t="shared" si="2"/>
        <v>0</v>
      </c>
      <c r="T44" s="683">
        <f>$AQ$10</f>
        <v>0</v>
      </c>
      <c r="U44" s="683">
        <f t="shared" si="3"/>
        <v>0</v>
      </c>
      <c r="W44" s="683">
        <f>$AT$10</f>
        <v>0</v>
      </c>
      <c r="X44" s="683">
        <f t="shared" si="4"/>
        <v>0</v>
      </c>
    </row>
    <row r="45" spans="1:63" ht="15.6" x14ac:dyDescent="0.3">
      <c r="B45" s="416">
        <v>2</v>
      </c>
      <c r="C45" s="417" t="s">
        <v>744</v>
      </c>
      <c r="D45" s="416"/>
      <c r="E45" s="416"/>
      <c r="F45" s="418"/>
      <c r="G45" s="808"/>
      <c r="H45" s="642"/>
      <c r="L45" s="856"/>
      <c r="M45" s="560"/>
      <c r="O45" s="683"/>
      <c r="R45" s="683"/>
      <c r="U45" s="683"/>
      <c r="X45" s="683"/>
    </row>
    <row r="46" spans="1:63" s="513" customFormat="1" ht="15.6" x14ac:dyDescent="0.3">
      <c r="A46" s="379"/>
      <c r="B46" s="505" t="s">
        <v>59</v>
      </c>
      <c r="C46" s="506" t="s">
        <v>745</v>
      </c>
      <c r="D46" s="505"/>
      <c r="E46" s="505"/>
      <c r="F46" s="507"/>
      <c r="G46" s="565"/>
      <c r="H46" s="646"/>
      <c r="I46" s="639"/>
      <c r="J46" s="820"/>
      <c r="K46" s="560"/>
      <c r="L46" s="856"/>
      <c r="M46" s="560"/>
      <c r="N46" s="679"/>
      <c r="O46" s="683"/>
      <c r="P46" s="639"/>
      <c r="Q46" s="679"/>
      <c r="R46" s="683"/>
      <c r="S46" s="639"/>
      <c r="T46" s="679"/>
      <c r="U46" s="683"/>
      <c r="V46" s="639"/>
      <c r="W46" s="679"/>
      <c r="X46" s="683"/>
      <c r="Y46" s="639"/>
      <c r="Z46" s="639"/>
      <c r="AA46" s="639"/>
      <c r="AB46" s="639"/>
      <c r="AC46" s="639"/>
      <c r="AD46" s="63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379"/>
      <c r="AU46" s="37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379"/>
      <c r="BJ46" s="379"/>
      <c r="BK46" s="379"/>
    </row>
    <row r="47" spans="1:63" s="513" customFormat="1" x14ac:dyDescent="0.3">
      <c r="A47" s="379"/>
      <c r="B47" s="484"/>
      <c r="C47" s="485" t="s">
        <v>782</v>
      </c>
      <c r="D47" s="484"/>
      <c r="E47" s="484"/>
      <c r="F47" s="486"/>
      <c r="G47" s="811"/>
      <c r="H47" s="645"/>
      <c r="I47" s="639"/>
      <c r="J47" s="820"/>
      <c r="K47" s="560"/>
      <c r="L47" s="856"/>
      <c r="M47" s="560"/>
      <c r="N47" s="679"/>
      <c r="O47" s="683"/>
      <c r="P47" s="639"/>
      <c r="Q47" s="679"/>
      <c r="R47" s="683"/>
      <c r="S47" s="639"/>
      <c r="T47" s="679"/>
      <c r="U47" s="683"/>
      <c r="V47" s="639"/>
      <c r="W47" s="679"/>
      <c r="X47" s="683"/>
      <c r="Y47" s="639"/>
      <c r="Z47" s="639"/>
      <c r="AA47" s="639"/>
      <c r="AB47" s="639"/>
      <c r="AC47" s="639"/>
      <c r="AD47" s="63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79"/>
      <c r="AS47" s="379"/>
      <c r="AT47" s="379"/>
      <c r="AU47" s="379"/>
      <c r="AV47" s="379"/>
      <c r="AW47" s="379"/>
      <c r="AX47" s="379"/>
      <c r="AY47" s="379"/>
      <c r="AZ47" s="379"/>
      <c r="BA47" s="379"/>
      <c r="BB47" s="379"/>
      <c r="BC47" s="379"/>
      <c r="BD47" s="379"/>
      <c r="BE47" s="379"/>
      <c r="BF47" s="379"/>
      <c r="BG47" s="379"/>
      <c r="BH47" s="379"/>
      <c r="BI47" s="379"/>
      <c r="BJ47" s="379"/>
      <c r="BK47" s="379"/>
    </row>
    <row r="48" spans="1:63" s="513" customFormat="1" outlineLevel="1" x14ac:dyDescent="0.3">
      <c r="A48" s="379"/>
      <c r="C48" s="514" t="s">
        <v>780</v>
      </c>
      <c r="F48" s="515"/>
      <c r="G48" s="812"/>
      <c r="H48" s="639"/>
      <c r="I48" s="639"/>
      <c r="J48" s="820">
        <f>'Plano|Gerencial'!I116</f>
        <v>0</v>
      </c>
      <c r="K48" s="820">
        <f>K39</f>
        <v>0</v>
      </c>
      <c r="L48" s="856">
        <f t="shared" si="0"/>
        <v>0</v>
      </c>
      <c r="M48" s="560"/>
      <c r="N48" s="683" t="e">
        <f>$AK$7+$AK$8</f>
        <v>#REF!</v>
      </c>
      <c r="O48" s="683" t="e">
        <f t="shared" si="1"/>
        <v>#REF!</v>
      </c>
      <c r="P48" s="639"/>
      <c r="Q48" s="683" t="e">
        <f>$AN$7+$AN$8</f>
        <v>#REF!</v>
      </c>
      <c r="R48" s="683" t="e">
        <f t="shared" si="2"/>
        <v>#REF!</v>
      </c>
      <c r="S48" s="639"/>
      <c r="T48" s="683" t="e">
        <f>$AQ$7+$AQ$8</f>
        <v>#REF!</v>
      </c>
      <c r="U48" s="683" t="e">
        <f t="shared" si="3"/>
        <v>#REF!</v>
      </c>
      <c r="V48" s="639"/>
      <c r="W48" s="683" t="e">
        <f>$AT$7+$AT$8</f>
        <v>#REF!</v>
      </c>
      <c r="X48" s="683" t="e">
        <f t="shared" si="4"/>
        <v>#REF!</v>
      </c>
      <c r="Y48" s="639"/>
      <c r="Z48" s="639"/>
      <c r="AA48" s="639"/>
      <c r="AB48" s="639"/>
      <c r="AC48" s="639"/>
      <c r="AD48" s="639"/>
      <c r="AE48" s="379"/>
      <c r="AF48" s="379"/>
      <c r="AG48" s="379"/>
      <c r="AH48" s="379"/>
      <c r="AI48" s="379"/>
      <c r="AJ48" s="379"/>
      <c r="AK48" s="379"/>
      <c r="AL48" s="379"/>
      <c r="AM48" s="379"/>
      <c r="AN48" s="379"/>
      <c r="AO48" s="379"/>
      <c r="AP48" s="379"/>
      <c r="AQ48" s="379"/>
      <c r="AR48" s="379"/>
      <c r="AS48" s="379"/>
      <c r="AT48" s="379"/>
      <c r="AU48" s="379"/>
      <c r="AV48" s="379"/>
      <c r="AW48" s="379"/>
      <c r="AX48" s="379"/>
      <c r="AY48" s="379"/>
      <c r="AZ48" s="379"/>
      <c r="BA48" s="379"/>
      <c r="BB48" s="379"/>
      <c r="BC48" s="379"/>
      <c r="BD48" s="379"/>
      <c r="BE48" s="379"/>
      <c r="BF48" s="379"/>
      <c r="BG48" s="379"/>
      <c r="BH48" s="379"/>
      <c r="BI48" s="379"/>
      <c r="BJ48" s="379"/>
      <c r="BK48" s="379"/>
    </row>
    <row r="49" spans="1:63" s="513" customFormat="1" outlineLevel="1" x14ac:dyDescent="0.3">
      <c r="A49" s="379"/>
      <c r="C49" s="514" t="s">
        <v>781</v>
      </c>
      <c r="F49" s="515"/>
      <c r="G49" s="812"/>
      <c r="H49" s="639"/>
      <c r="I49" s="639"/>
      <c r="J49" s="820">
        <f>'Plano|Gerencial'!I117</f>
        <v>0</v>
      </c>
      <c r="K49" s="820">
        <f>K40</f>
        <v>0</v>
      </c>
      <c r="L49" s="856">
        <f t="shared" si="0"/>
        <v>0</v>
      </c>
      <c r="M49" s="560"/>
      <c r="N49" s="683">
        <f>$AK$9</f>
        <v>0</v>
      </c>
      <c r="O49" s="683">
        <f t="shared" si="1"/>
        <v>0</v>
      </c>
      <c r="P49" s="639"/>
      <c r="Q49" s="683">
        <f>$AQ$9</f>
        <v>0</v>
      </c>
      <c r="R49" s="683">
        <f t="shared" si="2"/>
        <v>0</v>
      </c>
      <c r="S49" s="639"/>
      <c r="T49" s="683">
        <f>$AQ$9</f>
        <v>0</v>
      </c>
      <c r="U49" s="683">
        <f t="shared" si="3"/>
        <v>0</v>
      </c>
      <c r="V49" s="639"/>
      <c r="W49" s="683">
        <f>$AT$9</f>
        <v>0</v>
      </c>
      <c r="X49" s="683">
        <f t="shared" si="4"/>
        <v>0</v>
      </c>
      <c r="Y49" s="639"/>
      <c r="Z49" s="639"/>
      <c r="AA49" s="639"/>
      <c r="AB49" s="639"/>
      <c r="AC49" s="639"/>
      <c r="AD49" s="639"/>
      <c r="AE49" s="379"/>
      <c r="AF49" s="379"/>
      <c r="AG49" s="379"/>
      <c r="AH49" s="379"/>
      <c r="AI49" s="379"/>
      <c r="AJ49" s="379"/>
      <c r="AK49" s="379"/>
      <c r="AL49" s="379"/>
      <c r="AM49" s="379"/>
      <c r="AN49" s="379"/>
      <c r="AO49" s="379"/>
      <c r="AP49" s="379"/>
      <c r="AQ49" s="379"/>
      <c r="AR49" s="379"/>
      <c r="AS49" s="379"/>
      <c r="AT49" s="379"/>
      <c r="AU49" s="379"/>
      <c r="AV49" s="379"/>
      <c r="AW49" s="379"/>
      <c r="AX49" s="379"/>
      <c r="AY49" s="379"/>
      <c r="AZ49" s="379"/>
      <c r="BA49" s="379"/>
      <c r="BB49" s="379"/>
      <c r="BC49" s="379"/>
      <c r="BD49" s="379"/>
      <c r="BE49" s="379"/>
      <c r="BF49" s="379"/>
      <c r="BG49" s="379"/>
      <c r="BH49" s="379"/>
      <c r="BI49" s="379"/>
      <c r="BJ49" s="379"/>
      <c r="BK49" s="379"/>
    </row>
    <row r="50" spans="1:63" s="513" customFormat="1" x14ac:dyDescent="0.3">
      <c r="A50" s="379"/>
      <c r="B50" s="516"/>
      <c r="C50" s="553" t="s">
        <v>747</v>
      </c>
      <c r="D50" s="516"/>
      <c r="E50" s="516"/>
      <c r="F50" s="518"/>
      <c r="G50" s="813"/>
      <c r="H50" s="645"/>
      <c r="I50" s="639"/>
      <c r="J50" s="820"/>
      <c r="K50" s="560"/>
      <c r="L50" s="856"/>
      <c r="M50" s="560"/>
      <c r="N50" s="679"/>
      <c r="O50" s="683"/>
      <c r="P50" s="639"/>
      <c r="Q50" s="679"/>
      <c r="R50" s="683"/>
      <c r="S50" s="639"/>
      <c r="T50" s="679"/>
      <c r="U50" s="683"/>
      <c r="V50" s="639"/>
      <c r="W50" s="679"/>
      <c r="X50" s="683"/>
      <c r="Y50" s="639"/>
      <c r="Z50" s="639"/>
      <c r="AA50" s="639"/>
      <c r="AB50" s="639"/>
      <c r="AC50" s="639"/>
      <c r="AD50" s="63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  <c r="AV50" s="379"/>
      <c r="AW50" s="379"/>
      <c r="AX50" s="379"/>
      <c r="AY50" s="379"/>
      <c r="AZ50" s="379"/>
      <c r="BA50" s="379"/>
      <c r="BB50" s="379"/>
      <c r="BC50" s="379"/>
      <c r="BD50" s="379"/>
      <c r="BE50" s="379"/>
      <c r="BF50" s="379"/>
      <c r="BG50" s="379"/>
      <c r="BH50" s="379"/>
      <c r="BI50" s="379"/>
      <c r="BJ50" s="379"/>
      <c r="BK50" s="379"/>
    </row>
    <row r="51" spans="1:63" s="513" customFormat="1" outlineLevel="1" x14ac:dyDescent="0.3">
      <c r="A51" s="379"/>
      <c r="C51" s="514" t="s">
        <v>780</v>
      </c>
      <c r="F51" s="515"/>
      <c r="G51" s="812"/>
      <c r="H51" s="639"/>
      <c r="I51" s="639"/>
      <c r="J51" s="820">
        <f>'Plano|Gerencial'!I119</f>
        <v>0</v>
      </c>
      <c r="K51" s="820">
        <f>K42</f>
        <v>0</v>
      </c>
      <c r="L51" s="856">
        <f t="shared" si="0"/>
        <v>0</v>
      </c>
      <c r="M51" s="560"/>
      <c r="N51" s="683" t="e">
        <f>$N$31</f>
        <v>#REF!</v>
      </c>
      <c r="O51" s="683" t="e">
        <f t="shared" si="1"/>
        <v>#REF!</v>
      </c>
      <c r="P51" s="639"/>
      <c r="Q51" s="683" t="e">
        <f>$AN$7+$AN$8</f>
        <v>#REF!</v>
      </c>
      <c r="R51" s="683" t="e">
        <f t="shared" si="2"/>
        <v>#REF!</v>
      </c>
      <c r="S51" s="639"/>
      <c r="T51" s="683" t="e">
        <f>$AQ$7+$AQ$8</f>
        <v>#REF!</v>
      </c>
      <c r="U51" s="683" t="e">
        <f t="shared" si="3"/>
        <v>#REF!</v>
      </c>
      <c r="V51" s="639"/>
      <c r="W51" s="683" t="e">
        <f>$AT$7+$AT$8</f>
        <v>#REF!</v>
      </c>
      <c r="X51" s="683" t="e">
        <f t="shared" si="4"/>
        <v>#REF!</v>
      </c>
      <c r="Y51" s="639"/>
      <c r="Z51" s="639"/>
      <c r="AA51" s="639"/>
      <c r="AB51" s="639"/>
      <c r="AC51" s="639"/>
      <c r="AD51" s="63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/>
      <c r="AS51" s="379"/>
      <c r="AT51" s="379"/>
      <c r="AU51" s="379"/>
      <c r="AV51" s="379"/>
      <c r="AW51" s="379"/>
      <c r="AX51" s="379"/>
      <c r="AY51" s="379"/>
      <c r="AZ51" s="379"/>
      <c r="BA51" s="379"/>
      <c r="BB51" s="379"/>
      <c r="BC51" s="379"/>
      <c r="BD51" s="379"/>
      <c r="BE51" s="379"/>
      <c r="BF51" s="379"/>
      <c r="BG51" s="379"/>
      <c r="BH51" s="379"/>
      <c r="BI51" s="379"/>
      <c r="BJ51" s="379"/>
      <c r="BK51" s="379"/>
    </row>
    <row r="52" spans="1:63" s="513" customFormat="1" outlineLevel="1" x14ac:dyDescent="0.3">
      <c r="A52" s="379"/>
      <c r="C52" s="514" t="s">
        <v>781</v>
      </c>
      <c r="F52" s="515"/>
      <c r="G52" s="812"/>
      <c r="H52" s="639"/>
      <c r="I52" s="639"/>
      <c r="J52" s="820">
        <f>'Plano|Gerencial'!I120</f>
        <v>0</v>
      </c>
      <c r="K52" s="820">
        <f>K43</f>
        <v>0</v>
      </c>
      <c r="L52" s="856">
        <f t="shared" si="0"/>
        <v>0</v>
      </c>
      <c r="M52" s="560"/>
      <c r="N52" s="683">
        <f>$N$32</f>
        <v>0</v>
      </c>
      <c r="O52" s="683">
        <f t="shared" si="1"/>
        <v>0</v>
      </c>
      <c r="P52" s="639"/>
      <c r="Q52" s="683">
        <f>$AN$9</f>
        <v>0</v>
      </c>
      <c r="R52" s="683">
        <f t="shared" si="2"/>
        <v>0</v>
      </c>
      <c r="S52" s="639"/>
      <c r="T52" s="683">
        <f>$AQ$9</f>
        <v>0</v>
      </c>
      <c r="U52" s="683">
        <f t="shared" si="3"/>
        <v>0</v>
      </c>
      <c r="V52" s="639"/>
      <c r="W52" s="683">
        <f>$AT$9</f>
        <v>0</v>
      </c>
      <c r="X52" s="683">
        <f t="shared" si="4"/>
        <v>0</v>
      </c>
      <c r="Y52" s="639"/>
      <c r="Z52" s="639"/>
      <c r="AA52" s="639"/>
      <c r="AB52" s="639"/>
      <c r="AC52" s="639"/>
      <c r="AD52" s="639"/>
      <c r="AE52" s="379"/>
      <c r="AF52" s="379"/>
      <c r="AG52" s="379"/>
      <c r="AH52" s="379"/>
      <c r="AI52" s="379"/>
      <c r="AJ52" s="379"/>
      <c r="AK52" s="379"/>
      <c r="AL52" s="379"/>
      <c r="AM52" s="379"/>
      <c r="AN52" s="379"/>
      <c r="AO52" s="379"/>
      <c r="AP52" s="379"/>
      <c r="AQ52" s="379"/>
      <c r="AR52" s="379"/>
      <c r="AS52" s="379"/>
      <c r="AT52" s="379"/>
      <c r="AU52" s="379"/>
      <c r="AV52" s="379"/>
      <c r="AW52" s="379"/>
      <c r="AX52" s="379"/>
      <c r="AY52" s="379"/>
      <c r="AZ52" s="379"/>
      <c r="BA52" s="379"/>
      <c r="BB52" s="379"/>
      <c r="BC52" s="379"/>
      <c r="BD52" s="379"/>
      <c r="BE52" s="379"/>
      <c r="BF52" s="379"/>
      <c r="BG52" s="379"/>
      <c r="BH52" s="379"/>
      <c r="BI52" s="379"/>
      <c r="BJ52" s="379"/>
      <c r="BK52" s="379"/>
    </row>
    <row r="53" spans="1:63" s="513" customFormat="1" outlineLevel="1" x14ac:dyDescent="0.3">
      <c r="A53" s="379"/>
      <c r="C53" s="514" t="s">
        <v>778</v>
      </c>
      <c r="F53" s="515"/>
      <c r="G53" s="812"/>
      <c r="H53" s="639"/>
      <c r="I53" s="639"/>
      <c r="J53" s="820">
        <f>'Plano|Gerencial'!I121</f>
        <v>0</v>
      </c>
      <c r="K53" s="820">
        <f>K44</f>
        <v>0</v>
      </c>
      <c r="L53" s="856">
        <f t="shared" si="0"/>
        <v>0</v>
      </c>
      <c r="M53" s="560"/>
      <c r="N53" s="683">
        <f>$AK$10</f>
        <v>0</v>
      </c>
      <c r="O53" s="683">
        <f t="shared" si="1"/>
        <v>0</v>
      </c>
      <c r="P53" s="639"/>
      <c r="Q53" s="683">
        <f>$AN$10</f>
        <v>0</v>
      </c>
      <c r="R53" s="683">
        <f t="shared" si="2"/>
        <v>0</v>
      </c>
      <c r="S53" s="639"/>
      <c r="T53" s="683">
        <f>$AQ$10</f>
        <v>0</v>
      </c>
      <c r="U53" s="683">
        <f t="shared" si="3"/>
        <v>0</v>
      </c>
      <c r="V53" s="639"/>
      <c r="W53" s="683">
        <f>$AT$10</f>
        <v>0</v>
      </c>
      <c r="X53" s="683">
        <f t="shared" si="4"/>
        <v>0</v>
      </c>
      <c r="Y53" s="639"/>
      <c r="Z53" s="639"/>
      <c r="AA53" s="639"/>
      <c r="AB53" s="639"/>
      <c r="AC53" s="639"/>
      <c r="AD53" s="639"/>
      <c r="AE53" s="379"/>
      <c r="AF53" s="379"/>
      <c r="AG53" s="379"/>
      <c r="AH53" s="379"/>
      <c r="AI53" s="379"/>
      <c r="AJ53" s="379"/>
      <c r="AK53" s="379"/>
      <c r="AL53" s="379"/>
      <c r="AM53" s="379"/>
      <c r="AN53" s="379"/>
      <c r="AO53" s="379"/>
      <c r="AP53" s="379"/>
      <c r="AQ53" s="379"/>
      <c r="AR53" s="379"/>
      <c r="AS53" s="379"/>
      <c r="AT53" s="379"/>
      <c r="AU53" s="379"/>
      <c r="AV53" s="379"/>
      <c r="AW53" s="379"/>
      <c r="AX53" s="379"/>
      <c r="AY53" s="379"/>
      <c r="AZ53" s="379"/>
      <c r="BA53" s="379"/>
      <c r="BB53" s="379"/>
      <c r="BC53" s="379"/>
      <c r="BD53" s="379"/>
      <c r="BE53" s="379"/>
      <c r="BF53" s="379"/>
      <c r="BG53" s="379"/>
      <c r="BH53" s="379"/>
      <c r="BI53" s="379"/>
      <c r="BJ53" s="379"/>
      <c r="BK53" s="379"/>
    </row>
    <row r="54" spans="1:63" s="513" customFormat="1" ht="15.6" x14ac:dyDescent="0.3">
      <c r="A54" s="379"/>
      <c r="B54" s="520" t="s">
        <v>59</v>
      </c>
      <c r="C54" s="521" t="s">
        <v>583</v>
      </c>
      <c r="D54" s="520"/>
      <c r="E54" s="520"/>
      <c r="F54" s="522"/>
      <c r="G54" s="814"/>
      <c r="H54" s="643"/>
      <c r="I54" s="639"/>
      <c r="J54" s="820"/>
      <c r="K54" s="560"/>
      <c r="L54" s="856"/>
      <c r="M54" s="560"/>
      <c r="N54" s="679"/>
      <c r="O54" s="683"/>
      <c r="P54" s="639"/>
      <c r="Q54" s="679"/>
      <c r="R54" s="683"/>
      <c r="S54" s="639"/>
      <c r="T54" s="679"/>
      <c r="U54" s="683"/>
      <c r="V54" s="639"/>
      <c r="W54" s="679"/>
      <c r="X54" s="683"/>
      <c r="Y54" s="639"/>
      <c r="Z54" s="639"/>
      <c r="AA54" s="639"/>
      <c r="AB54" s="639"/>
      <c r="AC54" s="639"/>
      <c r="AD54" s="63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79"/>
      <c r="BJ54" s="379"/>
      <c r="BK54" s="379"/>
    </row>
    <row r="55" spans="1:63" s="513" customFormat="1" x14ac:dyDescent="0.3">
      <c r="A55" s="379"/>
      <c r="B55" s="554"/>
      <c r="C55" s="555" t="s">
        <v>782</v>
      </c>
      <c r="D55" s="554"/>
      <c r="E55" s="554"/>
      <c r="F55" s="556"/>
      <c r="G55" s="815"/>
      <c r="H55" s="647"/>
      <c r="I55" s="639"/>
      <c r="J55" s="820"/>
      <c r="K55" s="560"/>
      <c r="L55" s="856"/>
      <c r="M55" s="560"/>
      <c r="N55" s="679"/>
      <c r="O55" s="683"/>
      <c r="P55" s="639"/>
      <c r="Q55" s="679"/>
      <c r="R55" s="683"/>
      <c r="S55" s="639"/>
      <c r="T55" s="679"/>
      <c r="U55" s="683"/>
      <c r="V55" s="639"/>
      <c r="W55" s="679"/>
      <c r="X55" s="683"/>
      <c r="Y55" s="639"/>
      <c r="Z55" s="639"/>
      <c r="AA55" s="639"/>
      <c r="AB55" s="639"/>
      <c r="AC55" s="639"/>
      <c r="AD55" s="63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/>
      <c r="AS55" s="379"/>
      <c r="AT55" s="379"/>
      <c r="AU55" s="379"/>
      <c r="AV55" s="379"/>
      <c r="AW55" s="379"/>
      <c r="AX55" s="379"/>
      <c r="AY55" s="379"/>
      <c r="AZ55" s="379"/>
      <c r="BA55" s="379"/>
      <c r="BB55" s="379"/>
      <c r="BC55" s="379"/>
      <c r="BD55" s="379"/>
      <c r="BE55" s="379"/>
      <c r="BF55" s="379"/>
      <c r="BG55" s="379"/>
      <c r="BH55" s="379"/>
      <c r="BI55" s="379"/>
      <c r="BJ55" s="379"/>
      <c r="BK55" s="379"/>
    </row>
    <row r="56" spans="1:63" s="513" customFormat="1" outlineLevel="1" x14ac:dyDescent="0.3">
      <c r="A56" s="379"/>
      <c r="C56" s="514" t="str">
        <f>'PLANO DE CONTAS-D'!D27</f>
        <v>ITD (Sobre Doações PF)</v>
      </c>
      <c r="F56" s="515"/>
      <c r="G56" s="812"/>
      <c r="H56" s="639"/>
      <c r="I56" s="639"/>
      <c r="J56" s="820"/>
      <c r="K56" s="560"/>
      <c r="L56" s="856"/>
      <c r="M56" s="560"/>
      <c r="N56" s="679"/>
      <c r="O56" s="683"/>
      <c r="P56" s="639"/>
      <c r="Q56" s="679"/>
      <c r="R56" s="683"/>
      <c r="S56" s="639"/>
      <c r="T56" s="679"/>
      <c r="U56" s="683"/>
      <c r="V56" s="639"/>
      <c r="W56" s="679"/>
      <c r="X56" s="683"/>
      <c r="Y56" s="639"/>
      <c r="Z56" s="639"/>
      <c r="AA56" s="639"/>
      <c r="AB56" s="639"/>
      <c r="AC56" s="639"/>
      <c r="AD56" s="639"/>
      <c r="AE56" s="379"/>
      <c r="AF56" s="379"/>
      <c r="AG56" s="379"/>
      <c r="AH56" s="379"/>
      <c r="AI56" s="379"/>
      <c r="AJ56" s="379"/>
      <c r="AK56" s="379"/>
      <c r="AL56" s="379"/>
      <c r="AM56" s="379"/>
      <c r="AN56" s="379"/>
      <c r="AO56" s="379"/>
      <c r="AP56" s="379"/>
      <c r="AQ56" s="379"/>
      <c r="AR56" s="379"/>
      <c r="AS56" s="379"/>
      <c r="AT56" s="379"/>
      <c r="AU56" s="379"/>
      <c r="AV56" s="379"/>
      <c r="AW56" s="379"/>
      <c r="AX56" s="379"/>
      <c r="AY56" s="379"/>
      <c r="AZ56" s="379"/>
      <c r="BA56" s="379"/>
      <c r="BB56" s="379"/>
      <c r="BC56" s="379"/>
      <c r="BD56" s="379"/>
      <c r="BE56" s="379"/>
      <c r="BF56" s="379"/>
      <c r="BG56" s="379"/>
      <c r="BH56" s="379"/>
      <c r="BI56" s="379"/>
      <c r="BJ56" s="379"/>
      <c r="BK56" s="379"/>
    </row>
    <row r="57" spans="1:63" s="513" customFormat="1" outlineLevel="1" x14ac:dyDescent="0.3">
      <c r="A57" s="379"/>
      <c r="C57" s="514" t="s">
        <v>780</v>
      </c>
      <c r="F57" s="515"/>
      <c r="G57" s="812"/>
      <c r="H57" s="639"/>
      <c r="I57" s="639"/>
      <c r="J57" s="820">
        <f>'Plano|Gerencial'!I140</f>
        <v>0</v>
      </c>
      <c r="K57" s="820">
        <f>K48</f>
        <v>0</v>
      </c>
      <c r="L57" s="856">
        <f t="shared" si="0"/>
        <v>0</v>
      </c>
      <c r="M57" s="560"/>
      <c r="N57" s="683" t="e">
        <f>$AK$7+$AK$8</f>
        <v>#REF!</v>
      </c>
      <c r="O57" s="683" t="e">
        <f t="shared" si="1"/>
        <v>#REF!</v>
      </c>
      <c r="P57" s="639"/>
      <c r="Q57" s="683" t="e">
        <f>$AN$7+$AN$8</f>
        <v>#REF!</v>
      </c>
      <c r="R57" s="683" t="e">
        <f t="shared" si="2"/>
        <v>#REF!</v>
      </c>
      <c r="S57" s="639"/>
      <c r="T57" s="683" t="e">
        <f>$AQ$7+$AQ$8</f>
        <v>#REF!</v>
      </c>
      <c r="U57" s="683" t="e">
        <f t="shared" si="3"/>
        <v>#REF!</v>
      </c>
      <c r="V57" s="639"/>
      <c r="W57" s="683" t="e">
        <f>$AT$7+$AT$8</f>
        <v>#REF!</v>
      </c>
      <c r="X57" s="683" t="e">
        <f t="shared" si="4"/>
        <v>#REF!</v>
      </c>
      <c r="Y57" s="639"/>
      <c r="Z57" s="639"/>
      <c r="AA57" s="639"/>
      <c r="AB57" s="639"/>
      <c r="AC57" s="639"/>
      <c r="AD57" s="639"/>
      <c r="AE57" s="379"/>
      <c r="AF57" s="379"/>
      <c r="AG57" s="379"/>
      <c r="AH57" s="379"/>
      <c r="AI57" s="379"/>
      <c r="AJ57" s="379"/>
      <c r="AK57" s="379"/>
      <c r="AL57" s="379"/>
      <c r="AM57" s="379"/>
      <c r="AN57" s="379"/>
      <c r="AO57" s="379"/>
      <c r="AP57" s="379"/>
      <c r="AQ57" s="379"/>
      <c r="AR57" s="379"/>
      <c r="AS57" s="379"/>
      <c r="AT57" s="379"/>
      <c r="AU57" s="379"/>
      <c r="AV57" s="379"/>
      <c r="AW57" s="379"/>
      <c r="AX57" s="379"/>
      <c r="AY57" s="379"/>
      <c r="AZ57" s="379"/>
      <c r="BA57" s="379"/>
      <c r="BB57" s="379"/>
      <c r="BC57" s="379"/>
      <c r="BD57" s="379"/>
      <c r="BE57" s="379"/>
      <c r="BF57" s="379"/>
      <c r="BG57" s="379"/>
      <c r="BH57" s="379"/>
      <c r="BI57" s="379"/>
      <c r="BJ57" s="379"/>
      <c r="BK57" s="379"/>
    </row>
    <row r="58" spans="1:63" s="513" customFormat="1" outlineLevel="1" x14ac:dyDescent="0.3">
      <c r="A58" s="379"/>
      <c r="C58" s="514" t="s">
        <v>783</v>
      </c>
      <c r="F58" s="515"/>
      <c r="G58" s="812"/>
      <c r="H58" s="639"/>
      <c r="I58" s="639"/>
      <c r="J58" s="820">
        <f>'Plano|Gerencial'!I141</f>
        <v>0</v>
      </c>
      <c r="K58" s="820">
        <f>K49</f>
        <v>0</v>
      </c>
      <c r="L58" s="856">
        <f t="shared" si="0"/>
        <v>0</v>
      </c>
      <c r="M58" s="560"/>
      <c r="N58" s="683">
        <f>$AK$9</f>
        <v>0</v>
      </c>
      <c r="O58" s="683">
        <f t="shared" si="1"/>
        <v>0</v>
      </c>
      <c r="P58" s="639"/>
      <c r="Q58" s="683">
        <f>$AQ$9</f>
        <v>0</v>
      </c>
      <c r="R58" s="683">
        <f t="shared" si="2"/>
        <v>0</v>
      </c>
      <c r="S58" s="639"/>
      <c r="T58" s="683">
        <f>$AQ$9</f>
        <v>0</v>
      </c>
      <c r="U58" s="683">
        <f t="shared" si="3"/>
        <v>0</v>
      </c>
      <c r="V58" s="639"/>
      <c r="W58" s="683">
        <f>$AT$9</f>
        <v>0</v>
      </c>
      <c r="X58" s="683">
        <f t="shared" si="4"/>
        <v>0</v>
      </c>
      <c r="Y58" s="639"/>
      <c r="Z58" s="639"/>
      <c r="AA58" s="639"/>
      <c r="AB58" s="639"/>
      <c r="AC58" s="639"/>
      <c r="AD58" s="639"/>
      <c r="AE58" s="379"/>
      <c r="AF58" s="379"/>
      <c r="AG58" s="379"/>
      <c r="AH58" s="379"/>
      <c r="AI58" s="379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  <c r="AV58" s="379"/>
      <c r="AW58" s="379"/>
      <c r="AX58" s="379"/>
      <c r="AY58" s="379"/>
      <c r="AZ58" s="379"/>
      <c r="BA58" s="379"/>
      <c r="BB58" s="379"/>
      <c r="BC58" s="379"/>
      <c r="BD58" s="379"/>
      <c r="BE58" s="379"/>
      <c r="BF58" s="379"/>
      <c r="BG58" s="379"/>
      <c r="BH58" s="379"/>
      <c r="BI58" s="379"/>
      <c r="BJ58" s="379"/>
      <c r="BK58" s="379"/>
    </row>
    <row r="59" spans="1:63" s="513" customFormat="1" x14ac:dyDescent="0.3">
      <c r="A59" s="379"/>
      <c r="B59" s="554"/>
      <c r="C59" s="555" t="s">
        <v>747</v>
      </c>
      <c r="D59" s="554"/>
      <c r="E59" s="554"/>
      <c r="F59" s="556"/>
      <c r="G59" s="815"/>
      <c r="H59" s="647"/>
      <c r="I59" s="639"/>
      <c r="J59" s="820"/>
      <c r="K59" s="560"/>
      <c r="L59" s="856"/>
      <c r="M59" s="560"/>
      <c r="N59" s="679"/>
      <c r="O59" s="683"/>
      <c r="P59" s="639"/>
      <c r="Q59" s="679"/>
      <c r="R59" s="683"/>
      <c r="S59" s="639"/>
      <c r="T59" s="679"/>
      <c r="U59" s="683"/>
      <c r="V59" s="639"/>
      <c r="W59" s="679"/>
      <c r="X59" s="683"/>
      <c r="Y59" s="639"/>
      <c r="Z59" s="639"/>
      <c r="AA59" s="639"/>
      <c r="AB59" s="639"/>
      <c r="AC59" s="639"/>
      <c r="AD59" s="639"/>
      <c r="AE59" s="379"/>
      <c r="AF59" s="379"/>
      <c r="AG59" s="379"/>
      <c r="AH59" s="379"/>
      <c r="AI59" s="379"/>
      <c r="AJ59" s="379"/>
      <c r="AK59" s="379"/>
      <c r="AL59" s="379"/>
      <c r="AM59" s="379"/>
      <c r="AN59" s="379"/>
      <c r="AO59" s="379"/>
      <c r="AP59" s="379"/>
      <c r="AQ59" s="379"/>
      <c r="AR59" s="379"/>
      <c r="AS59" s="379"/>
      <c r="AT59" s="379"/>
      <c r="AU59" s="379"/>
      <c r="AV59" s="379"/>
      <c r="AW59" s="379"/>
      <c r="AX59" s="379"/>
      <c r="AY59" s="379"/>
      <c r="AZ59" s="379"/>
      <c r="BA59" s="379"/>
      <c r="BB59" s="379"/>
      <c r="BC59" s="379"/>
      <c r="BD59" s="379"/>
      <c r="BE59" s="379"/>
      <c r="BF59" s="379"/>
      <c r="BG59" s="379"/>
      <c r="BH59" s="379"/>
      <c r="BI59" s="379"/>
      <c r="BJ59" s="379"/>
      <c r="BK59" s="379"/>
    </row>
    <row r="60" spans="1:63" s="513" customFormat="1" outlineLevel="1" x14ac:dyDescent="0.3">
      <c r="A60" s="379"/>
      <c r="C60" s="514" t="s">
        <v>784</v>
      </c>
      <c r="F60" s="515"/>
      <c r="G60" s="812"/>
      <c r="H60" s="639"/>
      <c r="I60" s="639"/>
      <c r="J60" s="820">
        <f>'Plano|Gerencial'!I143</f>
        <v>0</v>
      </c>
      <c r="K60" s="820">
        <f>K51</f>
        <v>0</v>
      </c>
      <c r="L60" s="856">
        <f t="shared" si="0"/>
        <v>0</v>
      </c>
      <c r="M60" s="560"/>
      <c r="N60" s="683" t="e">
        <f>$N$31</f>
        <v>#REF!</v>
      </c>
      <c r="O60" s="683" t="e">
        <f t="shared" si="1"/>
        <v>#REF!</v>
      </c>
      <c r="P60" s="639"/>
      <c r="Q60" s="683" t="e">
        <f>$AN$7+$AN$8</f>
        <v>#REF!</v>
      </c>
      <c r="R60" s="683" t="e">
        <f t="shared" si="2"/>
        <v>#REF!</v>
      </c>
      <c r="S60" s="639"/>
      <c r="T60" s="683" t="e">
        <f>$AQ$7+$AQ$8</f>
        <v>#REF!</v>
      </c>
      <c r="U60" s="683" t="e">
        <f t="shared" si="3"/>
        <v>#REF!</v>
      </c>
      <c r="V60" s="639"/>
      <c r="W60" s="683" t="e">
        <f>$AT$7+$AT$8</f>
        <v>#REF!</v>
      </c>
      <c r="X60" s="683" t="e">
        <f t="shared" si="4"/>
        <v>#REF!</v>
      </c>
      <c r="Y60" s="639"/>
      <c r="Z60" s="639"/>
      <c r="AA60" s="639"/>
      <c r="AB60" s="639"/>
      <c r="AC60" s="639"/>
      <c r="AD60" s="639"/>
      <c r="AE60" s="379"/>
      <c r="AF60" s="379"/>
      <c r="AG60" s="379"/>
      <c r="AH60" s="379"/>
      <c r="AI60" s="379"/>
      <c r="AJ60" s="379"/>
      <c r="AK60" s="379"/>
      <c r="AL60" s="379"/>
      <c r="AM60" s="379"/>
      <c r="AN60" s="379"/>
      <c r="AO60" s="379"/>
      <c r="AP60" s="379"/>
      <c r="AQ60" s="379"/>
      <c r="AR60" s="379"/>
      <c r="AS60" s="379"/>
      <c r="AT60" s="379"/>
      <c r="AU60" s="379"/>
      <c r="AV60" s="379"/>
      <c r="AW60" s="379"/>
      <c r="AX60" s="379"/>
      <c r="AY60" s="379"/>
      <c r="AZ60" s="379"/>
      <c r="BA60" s="379"/>
      <c r="BB60" s="379"/>
      <c r="BC60" s="379"/>
      <c r="BD60" s="379"/>
      <c r="BE60" s="379"/>
      <c r="BF60" s="379"/>
      <c r="BG60" s="379"/>
      <c r="BH60" s="379"/>
      <c r="BI60" s="379"/>
      <c r="BJ60" s="379"/>
      <c r="BK60" s="379"/>
    </row>
    <row r="61" spans="1:63" s="513" customFormat="1" outlineLevel="1" x14ac:dyDescent="0.3">
      <c r="A61" s="379"/>
      <c r="C61" s="514" t="s">
        <v>783</v>
      </c>
      <c r="F61" s="515"/>
      <c r="G61" s="812"/>
      <c r="H61" s="639"/>
      <c r="I61" s="639"/>
      <c r="J61" s="820">
        <f>'Plano|Gerencial'!I144</f>
        <v>0</v>
      </c>
      <c r="K61" s="820">
        <f>K52</f>
        <v>0</v>
      </c>
      <c r="L61" s="856">
        <f t="shared" si="0"/>
        <v>0</v>
      </c>
      <c r="M61" s="560"/>
      <c r="N61" s="683">
        <f>$N$32</f>
        <v>0</v>
      </c>
      <c r="O61" s="683">
        <f t="shared" si="1"/>
        <v>0</v>
      </c>
      <c r="P61" s="639"/>
      <c r="Q61" s="683">
        <f>$AN$9</f>
        <v>0</v>
      </c>
      <c r="R61" s="683">
        <f t="shared" si="2"/>
        <v>0</v>
      </c>
      <c r="S61" s="639"/>
      <c r="T61" s="683">
        <f>$AQ$9</f>
        <v>0</v>
      </c>
      <c r="U61" s="683">
        <f t="shared" si="3"/>
        <v>0</v>
      </c>
      <c r="V61" s="639"/>
      <c r="W61" s="683">
        <f>$AT$9</f>
        <v>0</v>
      </c>
      <c r="X61" s="683">
        <f t="shared" si="4"/>
        <v>0</v>
      </c>
      <c r="Y61" s="639"/>
      <c r="Z61" s="639"/>
      <c r="AA61" s="639"/>
      <c r="AB61" s="639"/>
      <c r="AC61" s="639"/>
      <c r="AD61" s="639"/>
      <c r="AE61" s="379"/>
      <c r="AF61" s="379"/>
      <c r="AG61" s="379"/>
      <c r="AH61" s="379"/>
      <c r="AI61" s="379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379"/>
      <c r="AV61" s="379"/>
      <c r="AW61" s="379"/>
      <c r="AX61" s="379"/>
      <c r="AY61" s="379"/>
      <c r="AZ61" s="379"/>
      <c r="BA61" s="379"/>
      <c r="BB61" s="379"/>
      <c r="BC61" s="379"/>
      <c r="BD61" s="379"/>
      <c r="BE61" s="379"/>
      <c r="BF61" s="379"/>
      <c r="BG61" s="379"/>
      <c r="BH61" s="379"/>
      <c r="BI61" s="379"/>
      <c r="BJ61" s="379"/>
      <c r="BK61" s="379"/>
    </row>
    <row r="62" spans="1:63" s="513" customFormat="1" outlineLevel="1" x14ac:dyDescent="0.3">
      <c r="A62" s="379"/>
      <c r="C62" s="514" t="s">
        <v>778</v>
      </c>
      <c r="F62" s="515"/>
      <c r="G62" s="812"/>
      <c r="H62" s="639"/>
      <c r="I62" s="639"/>
      <c r="J62" s="820">
        <f>'Plano|Gerencial'!I145</f>
        <v>0</v>
      </c>
      <c r="K62" s="820">
        <f>K53</f>
        <v>0</v>
      </c>
      <c r="L62" s="856">
        <f t="shared" si="0"/>
        <v>0</v>
      </c>
      <c r="M62" s="560"/>
      <c r="N62" s="683">
        <f>$AK$10</f>
        <v>0</v>
      </c>
      <c r="O62" s="683">
        <f t="shared" si="1"/>
        <v>0</v>
      </c>
      <c r="P62" s="639"/>
      <c r="Q62" s="683">
        <f>$AN$10</f>
        <v>0</v>
      </c>
      <c r="R62" s="683">
        <f t="shared" si="2"/>
        <v>0</v>
      </c>
      <c r="S62" s="639"/>
      <c r="T62" s="683">
        <f>$AQ$10</f>
        <v>0</v>
      </c>
      <c r="U62" s="683">
        <f t="shared" si="3"/>
        <v>0</v>
      </c>
      <c r="V62" s="639"/>
      <c r="W62" s="683">
        <f>$AT$10</f>
        <v>0</v>
      </c>
      <c r="X62" s="683">
        <f t="shared" si="4"/>
        <v>0</v>
      </c>
      <c r="Y62" s="639"/>
      <c r="Z62" s="639"/>
      <c r="AA62" s="639"/>
      <c r="AB62" s="639"/>
      <c r="AC62" s="639"/>
      <c r="AD62" s="639"/>
      <c r="AE62" s="379"/>
      <c r="AF62" s="379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79"/>
      <c r="AZ62" s="379"/>
      <c r="BA62" s="379"/>
      <c r="BB62" s="379"/>
      <c r="BC62" s="379"/>
      <c r="BD62" s="379"/>
      <c r="BE62" s="379"/>
      <c r="BF62" s="379"/>
      <c r="BG62" s="379"/>
      <c r="BH62" s="379"/>
      <c r="BI62" s="379"/>
      <c r="BJ62" s="379"/>
      <c r="BK62" s="379"/>
    </row>
    <row r="63" spans="1:63" x14ac:dyDescent="0.3">
      <c r="L63" s="856"/>
      <c r="M63" s="560"/>
      <c r="O63" s="683"/>
      <c r="R63" s="683"/>
      <c r="U63" s="683"/>
      <c r="X63" s="683"/>
    </row>
    <row r="64" spans="1:63" ht="15.6" x14ac:dyDescent="0.3">
      <c r="B64" s="520" t="s">
        <v>946</v>
      </c>
      <c r="C64" s="521" t="s">
        <v>4</v>
      </c>
      <c r="D64" s="520"/>
      <c r="E64" s="520"/>
      <c r="F64" s="522"/>
      <c r="G64" s="814"/>
      <c r="H64" s="643"/>
      <c r="L64" s="856"/>
      <c r="M64" s="560"/>
      <c r="O64" s="683"/>
      <c r="R64" s="683"/>
      <c r="U64" s="683"/>
      <c r="X64" s="683"/>
    </row>
    <row r="65" spans="2:24" x14ac:dyDescent="0.3">
      <c r="C65" s="514" t="s">
        <v>784</v>
      </c>
      <c r="F65" s="379"/>
      <c r="G65" s="379"/>
      <c r="H65" s="379"/>
      <c r="I65" s="379"/>
      <c r="J65" s="564">
        <f>'Plano|Gerencial'!I171+'Plano|Gerencial'!I193</f>
        <v>0</v>
      </c>
      <c r="K65" s="820">
        <f>K57</f>
        <v>0</v>
      </c>
      <c r="L65" s="856">
        <f t="shared" si="0"/>
        <v>0</v>
      </c>
      <c r="M65" s="560"/>
      <c r="N65" s="683" t="e">
        <f>$AK$7+$AK$8</f>
        <v>#REF!</v>
      </c>
      <c r="O65" s="683" t="e">
        <f t="shared" si="1"/>
        <v>#REF!</v>
      </c>
      <c r="Q65" s="683" t="e">
        <f>$AN$7+$AN$8</f>
        <v>#REF!</v>
      </c>
      <c r="R65" s="683" t="e">
        <f t="shared" si="2"/>
        <v>#REF!</v>
      </c>
      <c r="T65" s="683" t="e">
        <f>$AQ$7+$AQ$8</f>
        <v>#REF!</v>
      </c>
      <c r="U65" s="683" t="e">
        <f t="shared" si="3"/>
        <v>#REF!</v>
      </c>
      <c r="W65" s="683" t="e">
        <f>$AT$7+$AT$8</f>
        <v>#REF!</v>
      </c>
      <c r="X65" s="683" t="e">
        <f t="shared" si="4"/>
        <v>#REF!</v>
      </c>
    </row>
    <row r="66" spans="2:24" x14ac:dyDescent="0.3">
      <c r="C66" s="514" t="s">
        <v>783</v>
      </c>
      <c r="J66" s="820">
        <f>'Plano|Gerencial'!I276</f>
        <v>0</v>
      </c>
      <c r="K66" s="820">
        <f>K58</f>
        <v>0</v>
      </c>
      <c r="L66" s="856">
        <f t="shared" si="0"/>
        <v>0</v>
      </c>
      <c r="M66" s="560"/>
      <c r="N66" s="683">
        <f>$AK$9</f>
        <v>0</v>
      </c>
      <c r="O66" s="683">
        <f t="shared" si="1"/>
        <v>0</v>
      </c>
      <c r="Q66" s="683">
        <f>$AQ$9</f>
        <v>0</v>
      </c>
      <c r="R66" s="683">
        <f t="shared" si="2"/>
        <v>0</v>
      </c>
      <c r="T66" s="683">
        <f>$AQ$9</f>
        <v>0</v>
      </c>
      <c r="U66" s="683">
        <f t="shared" si="3"/>
        <v>0</v>
      </c>
      <c r="W66" s="683">
        <f>$AT$9</f>
        <v>0</v>
      </c>
      <c r="X66" s="683">
        <f t="shared" si="4"/>
        <v>0</v>
      </c>
    </row>
    <row r="67" spans="2:24" ht="15.6" x14ac:dyDescent="0.3">
      <c r="B67" s="520" t="s">
        <v>947</v>
      </c>
      <c r="C67" s="521" t="s">
        <v>2</v>
      </c>
      <c r="D67" s="520"/>
      <c r="E67" s="520"/>
      <c r="F67" s="522"/>
      <c r="G67" s="814"/>
      <c r="H67" s="643"/>
      <c r="L67" s="856"/>
      <c r="M67" s="560"/>
      <c r="O67" s="683"/>
      <c r="R67" s="683"/>
      <c r="U67" s="683"/>
      <c r="X67" s="683"/>
    </row>
    <row r="68" spans="2:24" ht="15.6" x14ac:dyDescent="0.3">
      <c r="B68" s="520"/>
      <c r="C68" s="521"/>
      <c r="D68" s="520"/>
      <c r="E68" s="520"/>
      <c r="F68" s="522"/>
      <c r="G68" s="814"/>
      <c r="H68" s="643"/>
      <c r="L68" s="856"/>
      <c r="M68" s="560"/>
      <c r="O68" s="683"/>
      <c r="R68" s="683">
        <f t="shared" si="2"/>
        <v>0</v>
      </c>
      <c r="U68" s="683">
        <f t="shared" si="3"/>
        <v>0</v>
      </c>
      <c r="X68" s="683">
        <f t="shared" si="4"/>
        <v>0</v>
      </c>
    </row>
    <row r="69" spans="2:24" x14ac:dyDescent="0.3">
      <c r="C69" s="514" t="s">
        <v>784</v>
      </c>
      <c r="J69" s="820">
        <f>'Plano|Gerencial'!I301</f>
        <v>0</v>
      </c>
      <c r="K69" s="820">
        <f>K65</f>
        <v>0</v>
      </c>
      <c r="L69" s="856">
        <f t="shared" si="0"/>
        <v>0</v>
      </c>
      <c r="M69" s="560"/>
      <c r="N69" s="683" t="e">
        <f>$AK$7+$AK$8</f>
        <v>#REF!</v>
      </c>
      <c r="O69" s="683" t="e">
        <f t="shared" si="1"/>
        <v>#REF!</v>
      </c>
      <c r="Q69" s="683" t="e">
        <f>$AN$7+$AN$8</f>
        <v>#REF!</v>
      </c>
      <c r="R69" s="683" t="e">
        <f t="shared" si="2"/>
        <v>#REF!</v>
      </c>
      <c r="T69" s="683" t="e">
        <f>$AQ$7+$AQ$8</f>
        <v>#REF!</v>
      </c>
      <c r="U69" s="683" t="e">
        <f t="shared" si="3"/>
        <v>#REF!</v>
      </c>
      <c r="W69" s="683" t="e">
        <f>$AT$7+$AT$8</f>
        <v>#REF!</v>
      </c>
      <c r="X69" s="683" t="e">
        <f t="shared" si="4"/>
        <v>#REF!</v>
      </c>
    </row>
    <row r="70" spans="2:24" x14ac:dyDescent="0.3">
      <c r="C70" s="514" t="s">
        <v>783</v>
      </c>
      <c r="J70" s="820">
        <f>'Plano|Gerencial'!I302</f>
        <v>0</v>
      </c>
      <c r="K70" s="820">
        <f>K66</f>
        <v>0</v>
      </c>
      <c r="L70" s="856">
        <f t="shared" si="0"/>
        <v>0</v>
      </c>
      <c r="M70" s="560"/>
      <c r="N70" s="683">
        <f>$AK$9</f>
        <v>0</v>
      </c>
      <c r="O70" s="683">
        <f t="shared" si="1"/>
        <v>0</v>
      </c>
      <c r="Q70" s="683">
        <f>$AQ$9</f>
        <v>0</v>
      </c>
      <c r="R70" s="683">
        <f t="shared" si="2"/>
        <v>0</v>
      </c>
      <c r="T70" s="683">
        <f>$AQ$9</f>
        <v>0</v>
      </c>
      <c r="U70" s="683">
        <f t="shared" si="3"/>
        <v>0</v>
      </c>
      <c r="W70" s="683">
        <f>$AT$9</f>
        <v>0</v>
      </c>
      <c r="X70" s="683">
        <f t="shared" si="4"/>
        <v>0</v>
      </c>
    </row>
    <row r="71" spans="2:24" x14ac:dyDescent="0.3">
      <c r="B71" s="473"/>
      <c r="C71" s="473"/>
      <c r="D71" s="473"/>
      <c r="E71" s="473"/>
      <c r="F71" s="823"/>
      <c r="G71" s="824"/>
      <c r="H71" s="825"/>
      <c r="I71" s="825"/>
      <c r="J71" s="826"/>
      <c r="K71" s="827"/>
      <c r="L71" s="825"/>
      <c r="M71" s="825"/>
      <c r="N71" s="855"/>
      <c r="O71" s="855"/>
      <c r="P71" s="825"/>
      <c r="Q71" s="855"/>
      <c r="R71" s="855"/>
      <c r="S71" s="825"/>
      <c r="T71" s="855"/>
      <c r="U71" s="855"/>
      <c r="V71" s="825"/>
      <c r="W71" s="855"/>
      <c r="X71" s="855"/>
    </row>
  </sheetData>
  <mergeCells count="17">
    <mergeCell ref="AB4:AB12"/>
    <mergeCell ref="AD2:AH2"/>
    <mergeCell ref="AD9:AD10"/>
    <mergeCell ref="C8:E10"/>
    <mergeCell ref="C16:H16"/>
    <mergeCell ref="Q15:R15"/>
    <mergeCell ref="Q16:R16"/>
    <mergeCell ref="T15:U15"/>
    <mergeCell ref="T16:U16"/>
    <mergeCell ref="W15:X15"/>
    <mergeCell ref="W16:X16"/>
    <mergeCell ref="B26:H26"/>
    <mergeCell ref="J16:L16"/>
    <mergeCell ref="J4:N10"/>
    <mergeCell ref="J18:K18"/>
    <mergeCell ref="N15:O15"/>
    <mergeCell ref="N16:O16"/>
  </mergeCells>
  <dataValidations count="9">
    <dataValidation allowBlank="1" showInputMessage="1" showErrorMessage="1" promptTitle="Informação:" prompt="Valor referente ao rateio dos custos indiretos do FUNBIO / Outros Projetos dentro da Rubrica FORTALECIMENTO DS ORGANIZAÇÕES, COLETIVOS E LIDERANÇAS_x000a__x000a_(QUADRO ANEXO DE CADA MÊS)" sqref="C61 C52 C58 C66 C70" xr:uid="{00000000-0002-0000-0E00-000000000000}"/>
    <dataValidation allowBlank="1" showInputMessage="1" showErrorMessage="1" promptTitle="Informação:" prompt="Somatório de Despesas Fixas/Serviços de Terceiros/Institucional/Investimentos que sofreram RATEIO" sqref="C62 C53 C36 C44" xr:uid="{00000000-0002-0000-0E00-000001000000}"/>
    <dataValidation allowBlank="1" showInputMessage="1" showErrorMessage="1" promptTitle="Informação:" prompt="Valore referente ao rateio dos custos diretos do FUNBIO / Outros Projetos dentro da Rubrica DESENVOLVIMENTO DAS ORGANIZAÇÕES, COLETIVOS E LIDERANÇAS_x000a_(QUADRO ANEXO DE CADA MÊS)" sqref="C49" xr:uid="{00000000-0002-0000-0E00-000002000000}"/>
    <dataValidation allowBlank="1" showInputMessage="1" showErrorMessage="1" promptTitle="Informação:" prompt="Valor referente ao rateio dos custos indiretos do FUNBIO / Outros Projetos dentro da Rubrica INCUBAÇÃO/FORTALECIMENTO DO AMBIENTE DE NEGÓCIOS._x000a_(QUADRO ANEXO DE CADA MÊS)" sqref="C43" xr:uid="{00000000-0002-0000-0E00-000003000000}"/>
    <dataValidation allowBlank="1" showInputMessage="1" showErrorMessage="1" promptTitle="Informação:" prompt="Valor referente ao rateio dos custos _x000a_diretos do FUNBIO / Outros Projetos dentro da Rubrica INCUBAÇÃO/FORTALECIMENTO DO AMBIENTE DE NEGÓCIOS (QUADRO ANEXO_ABAIXO)" sqref="C40" xr:uid="{00000000-0002-0000-0E00-000004000000}"/>
    <dataValidation allowBlank="1" showInputMessage="1" showErrorMessage="1" promptTitle="Informação:" prompt="Valore referente ao rateio dos custos diretos do FUNBIO / Outros Projetos dentro da Rubrica CREDITO PRODUTIVO._x000a_(QUADRO ANEXO DE CADA MÊS)" sqref="C32" xr:uid="{00000000-0002-0000-0E00-000005000000}"/>
    <dataValidation allowBlank="1" showInputMessage="1" showErrorMessage="1" promptTitle="Informação:" prompt="Valore referente ao rateio dos custos indiretos do FUNBIO / Outros Projetos dentro da Rubrica CREDITO PRODUTIVO._x000a_(QUADRO ANEXO DE CADA MÊS)" sqref="C35" xr:uid="{00000000-0002-0000-0E00-000006000000}"/>
    <dataValidation allowBlank="1" showInputMessage="1" showErrorMessage="1" promptTitle="Informação" prompt="Inserir parte INDIRETA do Funbio e outros Fundos" sqref="AK9 AN9 AQ9 AT9" xr:uid="{00000000-0002-0000-0E00-000007000000}"/>
    <dataValidation allowBlank="1" showInputMessage="1" showErrorMessage="1" promptTitle="Informação" prompt="Inserie parte INDIRETA de despesas que sofrem rateio nos Eixos" sqref="AK10 AN10 AQ10 AT10" xr:uid="{00000000-0002-0000-0E00-000008000000}"/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8">
    <tabColor theme="7" tint="-0.499984740745262"/>
  </sheetPr>
  <dimension ref="B4:O130"/>
  <sheetViews>
    <sheetView workbookViewId="0">
      <selection activeCell="D131" sqref="D131"/>
    </sheetView>
  </sheetViews>
  <sheetFormatPr defaultColWidth="8.88671875" defaultRowHeight="14.4" x14ac:dyDescent="0.3"/>
  <cols>
    <col min="1" max="1" width="8.88671875" style="739"/>
    <col min="2" max="2" width="32.6640625" style="739" customWidth="1"/>
    <col min="3" max="3" width="8.88671875" style="739"/>
    <col min="4" max="4" width="16.33203125" style="739" customWidth="1"/>
    <col min="5" max="5" width="18.6640625" style="739" bestFit="1" customWidth="1"/>
    <col min="6" max="6" width="11.33203125" style="739" customWidth="1"/>
    <col min="7" max="7" width="13.6640625" style="739" bestFit="1" customWidth="1"/>
    <col min="8" max="8" width="16.44140625" style="739" bestFit="1" customWidth="1"/>
    <col min="9" max="9" width="12.44140625" style="739" bestFit="1" customWidth="1"/>
    <col min="10" max="10" width="13.33203125" style="739" bestFit="1" customWidth="1"/>
    <col min="11" max="11" width="13.44140625" style="739" customWidth="1"/>
    <col min="12" max="12" width="13.44140625" style="739" bestFit="1" customWidth="1"/>
    <col min="13" max="13" width="11.6640625" style="739" bestFit="1" customWidth="1"/>
    <col min="14" max="14" width="8.88671875" style="739"/>
    <col min="15" max="15" width="11.6640625" style="739" bestFit="1" customWidth="1"/>
    <col min="16" max="16384" width="8.88671875" style="739"/>
  </cols>
  <sheetData>
    <row r="4" spans="2:13" ht="21" customHeight="1" x14ac:dyDescent="0.3">
      <c r="B4" s="1475" t="s">
        <v>871</v>
      </c>
      <c r="C4" s="1475"/>
      <c r="D4" s="736"/>
      <c r="E4" s="737"/>
      <c r="F4" s="737"/>
      <c r="G4" s="737"/>
      <c r="H4" s="738">
        <v>2016</v>
      </c>
      <c r="I4" s="737"/>
      <c r="J4" s="737"/>
      <c r="K4" s="737"/>
      <c r="L4" s="737"/>
      <c r="M4" s="737"/>
    </row>
    <row r="5" spans="2:13" x14ac:dyDescent="0.3">
      <c r="B5" s="737"/>
      <c r="C5" s="737"/>
      <c r="D5" s="737"/>
      <c r="E5" s="740" t="s">
        <v>872</v>
      </c>
      <c r="F5" s="737"/>
      <c r="G5" s="737"/>
      <c r="H5" s="737"/>
      <c r="I5" s="737"/>
      <c r="J5" s="737"/>
      <c r="K5" s="737"/>
      <c r="L5" s="737"/>
      <c r="M5" s="737"/>
    </row>
    <row r="6" spans="2:13" x14ac:dyDescent="0.3">
      <c r="B6" s="737"/>
      <c r="C6" s="737"/>
      <c r="D6" s="737"/>
      <c r="E6" s="737"/>
      <c r="F6" s="737"/>
      <c r="G6" s="737"/>
      <c r="H6" s="737"/>
      <c r="I6" s="737"/>
      <c r="J6" s="741"/>
      <c r="K6" s="741"/>
      <c r="L6" s="737"/>
      <c r="M6" s="737"/>
    </row>
    <row r="7" spans="2:13" ht="28.8" x14ac:dyDescent="0.3">
      <c r="B7" s="742" t="s">
        <v>873</v>
      </c>
      <c r="C7" s="742"/>
      <c r="D7" s="742"/>
      <c r="E7" s="742" t="s">
        <v>874</v>
      </c>
      <c r="F7" s="742" t="s">
        <v>875</v>
      </c>
      <c r="G7" s="742" t="s">
        <v>876</v>
      </c>
      <c r="H7" s="742" t="s">
        <v>316</v>
      </c>
      <c r="I7" s="742" t="s">
        <v>877</v>
      </c>
      <c r="J7" s="742" t="s">
        <v>878</v>
      </c>
      <c r="K7" s="742" t="s">
        <v>879</v>
      </c>
      <c r="L7" s="743" t="s">
        <v>880</v>
      </c>
      <c r="M7" s="744" t="s">
        <v>881</v>
      </c>
    </row>
    <row r="8" spans="2:13" x14ac:dyDescent="0.3"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45">
        <v>0.56000000000000005</v>
      </c>
      <c r="M8" s="737"/>
    </row>
    <row r="9" spans="2:13" x14ac:dyDescent="0.3">
      <c r="B9" s="746" t="s">
        <v>882</v>
      </c>
      <c r="C9" s="747"/>
      <c r="D9" s="747"/>
      <c r="E9" s="748">
        <v>2000</v>
      </c>
      <c r="F9" s="748"/>
      <c r="G9" s="749">
        <v>440</v>
      </c>
      <c r="H9" s="749"/>
      <c r="I9" s="749"/>
      <c r="J9" s="749">
        <v>597.48</v>
      </c>
      <c r="K9" s="750">
        <f>E9+F9+G9+H9+I9+J9</f>
        <v>3037.48</v>
      </c>
      <c r="L9" s="749">
        <f>E9*$L$8</f>
        <v>1120</v>
      </c>
      <c r="M9" s="748">
        <f>K9+L9</f>
        <v>4157.4799999999996</v>
      </c>
    </row>
    <row r="10" spans="2:13" x14ac:dyDescent="0.3">
      <c r="B10" s="746" t="s">
        <v>883</v>
      </c>
      <c r="C10" s="747"/>
      <c r="D10" s="747"/>
      <c r="E10" s="748">
        <v>1445.87</v>
      </c>
      <c r="F10" s="748"/>
      <c r="G10" s="749">
        <v>440</v>
      </c>
      <c r="H10" s="749"/>
      <c r="I10" s="749"/>
      <c r="J10" s="749">
        <v>330.38</v>
      </c>
      <c r="K10" s="750">
        <f>E10+F10+G10+H10+I10+J10</f>
        <v>2216.25</v>
      </c>
      <c r="L10" s="749">
        <f>E10*$L$8</f>
        <v>809.68719999999996</v>
      </c>
      <c r="M10" s="748">
        <f>K10+L10</f>
        <v>3025.9371999999998</v>
      </c>
    </row>
    <row r="11" spans="2:13" x14ac:dyDescent="0.3">
      <c r="B11" s="746" t="s">
        <v>860</v>
      </c>
      <c r="C11" s="747"/>
      <c r="D11" s="747"/>
      <c r="E11" s="748">
        <v>5271.84</v>
      </c>
      <c r="F11" s="748">
        <v>52.72</v>
      </c>
      <c r="G11" s="749"/>
      <c r="H11" s="749"/>
      <c r="I11" s="749">
        <v>50</v>
      </c>
      <c r="J11" s="749">
        <v>338.97</v>
      </c>
      <c r="K11" s="750">
        <f>E11+F11+G11+H11+I11+J11</f>
        <v>5713.5300000000007</v>
      </c>
      <c r="L11" s="749">
        <f>E11*$L$8</f>
        <v>2952.2304000000004</v>
      </c>
      <c r="M11" s="748">
        <f>K11+L11</f>
        <v>8665.760400000001</v>
      </c>
    </row>
    <row r="12" spans="2:13" x14ac:dyDescent="0.3">
      <c r="B12" s="746" t="s">
        <v>884</v>
      </c>
      <c r="C12" s="747"/>
      <c r="D12" s="747"/>
      <c r="E12" s="748">
        <v>2000</v>
      </c>
      <c r="F12" s="748"/>
      <c r="G12" s="749">
        <v>240</v>
      </c>
      <c r="H12" s="749">
        <v>270</v>
      </c>
      <c r="I12" s="749"/>
      <c r="J12" s="749">
        <v>890</v>
      </c>
      <c r="K12" s="750">
        <f>E12+F12+G12+H12+I12+J12</f>
        <v>3400</v>
      </c>
      <c r="L12" s="749">
        <f>E12*$L$8</f>
        <v>1120</v>
      </c>
      <c r="M12" s="748">
        <f>K12+L12</f>
        <v>4520</v>
      </c>
    </row>
    <row r="13" spans="2:13" x14ac:dyDescent="0.3">
      <c r="B13" s="747"/>
      <c r="C13" s="747"/>
      <c r="D13" s="747"/>
      <c r="E13" s="747"/>
      <c r="F13" s="747"/>
      <c r="G13" s="747"/>
      <c r="H13" s="747"/>
      <c r="I13" s="747"/>
      <c r="J13" s="747"/>
      <c r="K13" s="747"/>
      <c r="L13" s="747"/>
      <c r="M13" s="746"/>
    </row>
    <row r="14" spans="2:13" x14ac:dyDescent="0.3">
      <c r="B14" s="751" t="s">
        <v>703</v>
      </c>
      <c r="C14" s="751"/>
      <c r="D14" s="751"/>
      <c r="E14" s="752">
        <f>SUM(E9:E13)</f>
        <v>10717.71</v>
      </c>
      <c r="F14" s="752"/>
      <c r="G14" s="752"/>
      <c r="H14" s="752"/>
      <c r="I14" s="752"/>
      <c r="J14" s="752"/>
      <c r="K14" s="752">
        <f>SUM(K9:K13)</f>
        <v>14367.26</v>
      </c>
      <c r="L14" s="752">
        <f>SUM(L9:L13)</f>
        <v>6001.9176000000007</v>
      </c>
      <c r="M14" s="752">
        <f>SUM(K14:L14)</f>
        <v>20369.177600000003</v>
      </c>
    </row>
    <row r="17" spans="2:15" ht="21" customHeight="1" x14ac:dyDescent="0.3">
      <c r="B17" s="1475" t="s">
        <v>871</v>
      </c>
      <c r="C17" s="1475"/>
      <c r="D17" s="736"/>
      <c r="E17" s="737"/>
      <c r="F17" s="737"/>
      <c r="G17" s="737"/>
      <c r="H17" s="738">
        <v>2017</v>
      </c>
      <c r="I17" s="737"/>
      <c r="J17" s="753" t="s">
        <v>885</v>
      </c>
      <c r="K17" s="737"/>
      <c r="L17" s="737"/>
      <c r="M17" s="737"/>
    </row>
    <row r="18" spans="2:15" x14ac:dyDescent="0.3">
      <c r="B18" s="737"/>
      <c r="C18" s="737"/>
      <c r="D18" s="737"/>
      <c r="E18" s="740" t="s">
        <v>886</v>
      </c>
      <c r="F18" s="737"/>
      <c r="G18" s="737"/>
      <c r="H18" s="737"/>
      <c r="I18" s="737"/>
      <c r="J18" s="737"/>
      <c r="K18" s="737"/>
      <c r="L18" s="737"/>
      <c r="M18" s="737"/>
    </row>
    <row r="19" spans="2:15" x14ac:dyDescent="0.3">
      <c r="B19" s="737"/>
      <c r="C19" s="737"/>
      <c r="D19" s="737"/>
      <c r="E19" s="737"/>
      <c r="F19" s="737"/>
      <c r="G19" s="737"/>
      <c r="H19" s="737"/>
      <c r="I19" s="737"/>
      <c r="J19" s="741"/>
      <c r="K19" s="741"/>
      <c r="L19" s="737"/>
      <c r="M19" s="737"/>
    </row>
    <row r="20" spans="2:15" ht="28.8" x14ac:dyDescent="0.3">
      <c r="B20" s="742" t="s">
        <v>873</v>
      </c>
      <c r="C20" s="742"/>
      <c r="D20" s="742"/>
      <c r="E20" s="742" t="s">
        <v>874</v>
      </c>
      <c r="F20" s="742" t="s">
        <v>875</v>
      </c>
      <c r="G20" s="742" t="s">
        <v>876</v>
      </c>
      <c r="H20" s="742" t="s">
        <v>316</v>
      </c>
      <c r="I20" s="742" t="s">
        <v>877</v>
      </c>
      <c r="J20" s="742" t="s">
        <v>878</v>
      </c>
      <c r="K20" s="742" t="s">
        <v>879</v>
      </c>
      <c r="L20" s="743" t="s">
        <v>880</v>
      </c>
      <c r="M20" s="744" t="s">
        <v>881</v>
      </c>
    </row>
    <row r="21" spans="2:15" x14ac:dyDescent="0.3">
      <c r="B21" s="737"/>
      <c r="C21" s="737"/>
      <c r="D21" s="737"/>
      <c r="E21" s="737"/>
      <c r="F21" s="737"/>
      <c r="G21" s="737"/>
      <c r="H21" s="737"/>
      <c r="I21" s="737"/>
      <c r="J21" s="737"/>
      <c r="K21" s="737"/>
      <c r="L21" s="745">
        <v>0.56000000000000005</v>
      </c>
      <c r="M21" s="737"/>
    </row>
    <row r="22" spans="2:15" x14ac:dyDescent="0.3">
      <c r="B22" s="746" t="s">
        <v>882</v>
      </c>
      <c r="C22" s="747"/>
      <c r="D22" s="747"/>
      <c r="E22" s="748">
        <v>3000</v>
      </c>
      <c r="F22" s="748"/>
      <c r="G22" s="749">
        <v>440</v>
      </c>
      <c r="H22" s="749"/>
      <c r="I22" s="749"/>
      <c r="J22" s="749">
        <v>597.48</v>
      </c>
      <c r="K22" s="750">
        <f>E22+F22+G22+H22+I22+J22</f>
        <v>4037.48</v>
      </c>
      <c r="L22" s="749">
        <f>E22*$L$8</f>
        <v>1680.0000000000002</v>
      </c>
      <c r="M22" s="748">
        <f>K22+L22</f>
        <v>5717.4800000000005</v>
      </c>
    </row>
    <row r="23" spans="2:15" x14ac:dyDescent="0.3">
      <c r="B23" s="746" t="s">
        <v>883</v>
      </c>
      <c r="C23" s="747"/>
      <c r="D23" s="747"/>
      <c r="E23" s="748">
        <v>1445.87</v>
      </c>
      <c r="F23" s="748"/>
      <c r="G23" s="749">
        <v>440</v>
      </c>
      <c r="H23" s="749"/>
      <c r="I23" s="749"/>
      <c r="J23" s="749">
        <v>330.38</v>
      </c>
      <c r="K23" s="750">
        <f>E23+F23+G23+H23+I23+J23</f>
        <v>2216.25</v>
      </c>
      <c r="L23" s="749">
        <f>E23*$L$8</f>
        <v>809.68719999999996</v>
      </c>
      <c r="M23" s="748">
        <f>K23+L23</f>
        <v>3025.9371999999998</v>
      </c>
    </row>
    <row r="24" spans="2:15" x14ac:dyDescent="0.3">
      <c r="B24" s="746" t="s">
        <v>860</v>
      </c>
      <c r="C24" s="747"/>
      <c r="D24" s="747"/>
      <c r="E24" s="748">
        <v>5271.84</v>
      </c>
      <c r="F24" s="748">
        <v>52.72</v>
      </c>
      <c r="G24" s="749">
        <v>440</v>
      </c>
      <c r="H24" s="749"/>
      <c r="I24" s="749">
        <v>50</v>
      </c>
      <c r="J24" s="749">
        <v>338.97</v>
      </c>
      <c r="K24" s="750">
        <f>E24+F24+G24+H24+I24+J24</f>
        <v>6153.5300000000007</v>
      </c>
      <c r="L24" s="749">
        <f>E24*$L$8</f>
        <v>2952.2304000000004</v>
      </c>
      <c r="M24" s="748">
        <f>K24+L24</f>
        <v>9105.760400000001</v>
      </c>
    </row>
    <row r="25" spans="2:15" x14ac:dyDescent="0.3">
      <c r="B25" s="746" t="s">
        <v>884</v>
      </c>
      <c r="C25" s="747"/>
      <c r="D25" s="747"/>
      <c r="E25" s="748">
        <v>3000</v>
      </c>
      <c r="F25" s="748"/>
      <c r="G25" s="749">
        <v>440</v>
      </c>
      <c r="H25" s="749"/>
      <c r="I25" s="749"/>
      <c r="J25" s="749">
        <v>890.42</v>
      </c>
      <c r="K25" s="750">
        <f>E25+F25+G25+H25+I25+J25</f>
        <v>4330.42</v>
      </c>
      <c r="L25" s="749">
        <f>E25*$L$8</f>
        <v>1680.0000000000002</v>
      </c>
      <c r="M25" s="748">
        <f>K25+L25</f>
        <v>6010.42</v>
      </c>
    </row>
    <row r="26" spans="2:15" x14ac:dyDescent="0.3">
      <c r="B26" s="747"/>
      <c r="C26" s="747"/>
      <c r="D26" s="747"/>
      <c r="E26" s="747"/>
      <c r="F26" s="747"/>
      <c r="G26" s="747"/>
      <c r="H26" s="747"/>
      <c r="I26" s="747"/>
      <c r="J26" s="747"/>
      <c r="K26" s="747"/>
      <c r="L26" s="747"/>
      <c r="M26" s="746"/>
    </row>
    <row r="27" spans="2:15" x14ac:dyDescent="0.3">
      <c r="B27" s="751" t="s">
        <v>703</v>
      </c>
      <c r="C27" s="751"/>
      <c r="D27" s="751"/>
      <c r="E27" s="752">
        <f>SUM(E22:E26)</f>
        <v>12717.71</v>
      </c>
      <c r="F27" s="752"/>
      <c r="G27" s="752"/>
      <c r="H27" s="752"/>
      <c r="I27" s="752"/>
      <c r="J27" s="752"/>
      <c r="K27" s="752">
        <f>SUM(K22:K26)</f>
        <v>16737.68</v>
      </c>
      <c r="L27" s="752">
        <f>SUM(L22:L26)</f>
        <v>7121.9176000000007</v>
      </c>
      <c r="M27" s="752">
        <f>SUM(K27:L27)</f>
        <v>23859.597600000001</v>
      </c>
    </row>
    <row r="28" spans="2:15" x14ac:dyDescent="0.3">
      <c r="H28" s="739" t="s">
        <v>887</v>
      </c>
    </row>
    <row r="29" spans="2:15" x14ac:dyDescent="0.3">
      <c r="B29" s="739" t="s">
        <v>888</v>
      </c>
      <c r="C29" s="754">
        <f>K24/34000</f>
        <v>0.18098617647058826</v>
      </c>
      <c r="H29" s="755"/>
      <c r="I29" s="756" t="s">
        <v>889</v>
      </c>
      <c r="J29" s="757"/>
      <c r="K29" s="758">
        <f>M27/M14-1</f>
        <v>0.1713579246321657</v>
      </c>
      <c r="L29" s="759"/>
    </row>
    <row r="30" spans="2:15" x14ac:dyDescent="0.3">
      <c r="B30" s="739" t="s">
        <v>890</v>
      </c>
      <c r="C30" s="754">
        <f>(K22+K23)/34000</f>
        <v>0.18393323529411765</v>
      </c>
      <c r="H30" s="760"/>
      <c r="I30" s="761" t="s">
        <v>891</v>
      </c>
      <c r="J30" s="762"/>
      <c r="K30" s="763">
        <f>(M27-M14)*12</f>
        <v>41885.039999999979</v>
      </c>
      <c r="L30" s="764"/>
    </row>
    <row r="31" spans="2:15" x14ac:dyDescent="0.3">
      <c r="B31" s="739" t="s">
        <v>237</v>
      </c>
      <c r="C31" s="754">
        <f>K25/34000</f>
        <v>0.12736529411764705</v>
      </c>
      <c r="H31" s="739" t="s">
        <v>892</v>
      </c>
      <c r="O31" s="765"/>
    </row>
    <row r="32" spans="2:15" x14ac:dyDescent="0.3">
      <c r="B32" s="739" t="s">
        <v>893</v>
      </c>
      <c r="C32" s="754">
        <f>17800/34000</f>
        <v>0.52352941176470591</v>
      </c>
      <c r="O32" s="765"/>
    </row>
    <row r="33" spans="2:13" ht="21.75" customHeight="1" x14ac:dyDescent="0.3"/>
    <row r="34" spans="2:13" ht="21.75" customHeight="1" x14ac:dyDescent="0.3"/>
    <row r="35" spans="2:13" ht="21.75" customHeight="1" x14ac:dyDescent="0.3"/>
    <row r="36" spans="2:13" ht="21" customHeight="1" x14ac:dyDescent="0.3">
      <c r="B36" s="1475" t="s">
        <v>871</v>
      </c>
      <c r="C36" s="1475"/>
      <c r="D36" s="736"/>
      <c r="E36" s="737"/>
      <c r="F36" s="737"/>
      <c r="G36" s="737"/>
      <c r="H36" s="738">
        <v>2017</v>
      </c>
      <c r="I36" s="737"/>
      <c r="J36" s="737"/>
      <c r="K36" s="737"/>
      <c r="L36" s="737"/>
      <c r="M36" s="737"/>
    </row>
    <row r="37" spans="2:13" ht="18" x14ac:dyDescent="0.35">
      <c r="B37" s="737"/>
      <c r="C37" s="737"/>
      <c r="D37" s="737"/>
      <c r="E37" s="766" t="s">
        <v>1069</v>
      </c>
      <c r="F37" s="737"/>
      <c r="G37" s="737"/>
      <c r="H37" s="737"/>
      <c r="I37" s="737"/>
      <c r="J37" s="737"/>
      <c r="K37" s="737"/>
      <c r="L37" s="737"/>
      <c r="M37" s="737"/>
    </row>
    <row r="38" spans="2:13" x14ac:dyDescent="0.3">
      <c r="B38" s="737"/>
      <c r="C38" s="737"/>
      <c r="D38" s="737"/>
      <c r="E38" s="767" t="s">
        <v>894</v>
      </c>
      <c r="F38" s="737"/>
      <c r="G38" s="737"/>
      <c r="H38" s="737"/>
      <c r="I38" s="737"/>
      <c r="J38" s="741"/>
      <c r="K38" s="741"/>
      <c r="L38" s="737"/>
      <c r="M38" s="737"/>
    </row>
    <row r="39" spans="2:13" ht="31.2" x14ac:dyDescent="0.3">
      <c r="B39" s="742" t="s">
        <v>873</v>
      </c>
      <c r="C39" s="742"/>
      <c r="D39" s="768" t="s">
        <v>895</v>
      </c>
      <c r="E39" s="742" t="s">
        <v>874</v>
      </c>
      <c r="F39" s="742" t="s">
        <v>875</v>
      </c>
      <c r="G39" s="742" t="s">
        <v>876</v>
      </c>
      <c r="H39" s="742" t="s">
        <v>316</v>
      </c>
      <c r="I39" s="742" t="s">
        <v>877</v>
      </c>
      <c r="J39" s="742" t="s">
        <v>878</v>
      </c>
      <c r="K39" s="742" t="s">
        <v>879</v>
      </c>
      <c r="L39" s="743" t="s">
        <v>880</v>
      </c>
      <c r="M39" s="744" t="s">
        <v>881</v>
      </c>
    </row>
    <row r="40" spans="2:13" x14ac:dyDescent="0.3">
      <c r="B40" s="737"/>
      <c r="C40" s="737"/>
      <c r="D40" s="737"/>
      <c r="E40" s="737"/>
      <c r="F40" s="737"/>
      <c r="G40" s="737"/>
      <c r="H40" s="737"/>
      <c r="I40" s="737"/>
      <c r="J40" s="737"/>
      <c r="K40" s="737"/>
      <c r="L40" s="745">
        <v>0.56000000000000005</v>
      </c>
      <c r="M40" s="737"/>
    </row>
    <row r="41" spans="2:13" x14ac:dyDescent="0.3">
      <c r="B41" s="746" t="s">
        <v>896</v>
      </c>
      <c r="C41" s="747"/>
      <c r="D41" s="749">
        <f>(E41+G41+L41)*12</f>
        <v>61440</v>
      </c>
      <c r="E41" s="748">
        <v>3000</v>
      </c>
      <c r="F41" s="748"/>
      <c r="G41" s="749">
        <v>440</v>
      </c>
      <c r="H41" s="749"/>
      <c r="I41" s="749"/>
      <c r="J41" s="749">
        <v>597.48</v>
      </c>
      <c r="K41" s="769">
        <f>E41+F41+G41+H41+I41+J41</f>
        <v>4037.48</v>
      </c>
      <c r="L41" s="749">
        <f>E41*$L$40</f>
        <v>1680.0000000000002</v>
      </c>
      <c r="M41" s="748">
        <f>K41+L41</f>
        <v>5717.4800000000005</v>
      </c>
    </row>
    <row r="42" spans="2:13" x14ac:dyDescent="0.3">
      <c r="B42" s="746" t="s">
        <v>897</v>
      </c>
      <c r="C42" s="747"/>
      <c r="D42" s="749">
        <f t="shared" ref="D42:D49" si="0">(E42+G42+L42)*12</f>
        <v>32346.686399999999</v>
      </c>
      <c r="E42" s="748">
        <v>1445.87</v>
      </c>
      <c r="F42" s="748"/>
      <c r="G42" s="749">
        <v>440</v>
      </c>
      <c r="H42" s="749"/>
      <c r="I42" s="749"/>
      <c r="J42" s="749">
        <v>330.38</v>
      </c>
      <c r="K42" s="769">
        <f t="shared" ref="K42:K49" si="1">E42+F42+G42+H42+I42+J42</f>
        <v>2216.25</v>
      </c>
      <c r="L42" s="749">
        <f t="shared" ref="L42:L47" si="2">E42*$L$40</f>
        <v>809.68719999999996</v>
      </c>
      <c r="M42" s="748">
        <f t="shared" ref="M42:M49" si="3">K42+L42</f>
        <v>3025.9371999999998</v>
      </c>
    </row>
    <row r="43" spans="2:13" x14ac:dyDescent="0.3">
      <c r="B43" s="746" t="s">
        <v>898</v>
      </c>
      <c r="C43" s="747"/>
      <c r="D43" s="749">
        <f t="shared" si="0"/>
        <v>103968.84480000001</v>
      </c>
      <c r="E43" s="748">
        <v>5271.84</v>
      </c>
      <c r="F43" s="748">
        <v>52.72</v>
      </c>
      <c r="G43" s="749">
        <v>440</v>
      </c>
      <c r="H43" s="749"/>
      <c r="I43" s="749">
        <v>50</v>
      </c>
      <c r="J43" s="749">
        <v>338.97</v>
      </c>
      <c r="K43" s="769">
        <f t="shared" si="1"/>
        <v>6153.5300000000007</v>
      </c>
      <c r="L43" s="749">
        <f t="shared" si="2"/>
        <v>2952.2304000000004</v>
      </c>
      <c r="M43" s="748">
        <f t="shared" si="3"/>
        <v>9105.760400000001</v>
      </c>
    </row>
    <row r="44" spans="2:13" x14ac:dyDescent="0.3">
      <c r="B44" s="746" t="s">
        <v>899</v>
      </c>
      <c r="C44" s="747"/>
      <c r="D44" s="749">
        <f t="shared" si="0"/>
        <v>61440</v>
      </c>
      <c r="E44" s="748">
        <v>3000</v>
      </c>
      <c r="F44" s="748"/>
      <c r="G44" s="749">
        <v>440</v>
      </c>
      <c r="H44" s="749"/>
      <c r="I44" s="749"/>
      <c r="J44" s="749">
        <v>890</v>
      </c>
      <c r="K44" s="769">
        <f t="shared" si="1"/>
        <v>4330</v>
      </c>
      <c r="L44" s="749">
        <f t="shared" si="2"/>
        <v>1680.0000000000002</v>
      </c>
      <c r="M44" s="748">
        <f t="shared" si="3"/>
        <v>6010</v>
      </c>
    </row>
    <row r="45" spans="2:13" x14ac:dyDescent="0.3">
      <c r="B45" s="746" t="s">
        <v>900</v>
      </c>
      <c r="C45" s="747"/>
      <c r="D45" s="749">
        <f t="shared" si="0"/>
        <v>54624.422400000003</v>
      </c>
      <c r="E45" s="770">
        <f>E43/2</f>
        <v>2635.92</v>
      </c>
      <c r="F45" s="748"/>
      <c r="G45" s="749">
        <v>440</v>
      </c>
      <c r="H45" s="749"/>
      <c r="I45" s="749"/>
      <c r="J45" s="749">
        <f>J43</f>
        <v>338.97</v>
      </c>
      <c r="K45" s="769">
        <f t="shared" si="1"/>
        <v>3414.8900000000003</v>
      </c>
      <c r="L45" s="749">
        <f t="shared" si="2"/>
        <v>1476.1152000000002</v>
      </c>
      <c r="M45" s="748">
        <f t="shared" si="3"/>
        <v>4891.0052000000005</v>
      </c>
    </row>
    <row r="46" spans="2:13" x14ac:dyDescent="0.3">
      <c r="B46" s="771" t="s">
        <v>901</v>
      </c>
      <c r="C46" s="747"/>
      <c r="D46" s="749">
        <f t="shared" si="0"/>
        <v>0</v>
      </c>
      <c r="E46" s="748"/>
      <c r="F46" s="748"/>
      <c r="G46" s="749"/>
      <c r="H46" s="749"/>
      <c r="I46" s="749"/>
      <c r="J46" s="749">
        <f>J42</f>
        <v>330.38</v>
      </c>
      <c r="K46" s="769">
        <f t="shared" si="1"/>
        <v>330.38</v>
      </c>
      <c r="L46" s="749">
        <f t="shared" si="2"/>
        <v>0</v>
      </c>
      <c r="M46" s="748">
        <f t="shared" si="3"/>
        <v>330.38</v>
      </c>
    </row>
    <row r="47" spans="2:13" x14ac:dyDescent="0.3">
      <c r="B47" s="771" t="s">
        <v>902</v>
      </c>
      <c r="C47" s="747"/>
      <c r="D47" s="749">
        <f t="shared" si="0"/>
        <v>32346.686399999999</v>
      </c>
      <c r="E47" s="748">
        <f>E42</f>
        <v>1445.87</v>
      </c>
      <c r="F47" s="748"/>
      <c r="G47" s="749">
        <v>440</v>
      </c>
      <c r="H47" s="749"/>
      <c r="I47" s="749"/>
      <c r="J47" s="749">
        <f>J42</f>
        <v>330.38</v>
      </c>
      <c r="K47" s="769">
        <f t="shared" si="1"/>
        <v>2216.25</v>
      </c>
      <c r="L47" s="749">
        <f t="shared" si="2"/>
        <v>809.68719999999996</v>
      </c>
      <c r="M47" s="748">
        <f t="shared" si="3"/>
        <v>3025.9371999999998</v>
      </c>
    </row>
    <row r="48" spans="2:13" x14ac:dyDescent="0.3">
      <c r="B48" s="771" t="s">
        <v>903</v>
      </c>
      <c r="C48" s="747"/>
      <c r="D48" s="749">
        <f t="shared" si="0"/>
        <v>6000</v>
      </c>
      <c r="E48" s="748">
        <v>500</v>
      </c>
      <c r="F48" s="748"/>
      <c r="G48" s="749"/>
      <c r="H48" s="749">
        <v>100</v>
      </c>
      <c r="I48" s="749"/>
      <c r="J48" s="749"/>
      <c r="K48" s="769">
        <f t="shared" si="1"/>
        <v>600</v>
      </c>
      <c r="L48" s="749">
        <v>0</v>
      </c>
      <c r="M48" s="748">
        <f t="shared" si="3"/>
        <v>600</v>
      </c>
    </row>
    <row r="49" spans="2:13" x14ac:dyDescent="0.3">
      <c r="B49" s="771" t="s">
        <v>904</v>
      </c>
      <c r="C49" s="747"/>
      <c r="D49" s="749">
        <f t="shared" si="0"/>
        <v>0</v>
      </c>
      <c r="E49" s="748"/>
      <c r="F49" s="747"/>
      <c r="G49" s="747"/>
      <c r="H49" s="749"/>
      <c r="I49" s="747"/>
      <c r="J49" s="747"/>
      <c r="K49" s="769">
        <f t="shared" si="1"/>
        <v>0</v>
      </c>
      <c r="L49" s="749">
        <v>0</v>
      </c>
      <c r="M49" s="748">
        <f t="shared" si="3"/>
        <v>0</v>
      </c>
    </row>
    <row r="50" spans="2:13" x14ac:dyDescent="0.3">
      <c r="B50" s="751" t="s">
        <v>703</v>
      </c>
      <c r="C50" s="751"/>
      <c r="D50" s="752">
        <f>SUM(D41:D49)</f>
        <v>352166.64</v>
      </c>
      <c r="E50" s="752">
        <f>SUM(E41:E49)</f>
        <v>17299.5</v>
      </c>
      <c r="F50" s="752"/>
      <c r="G50" s="752">
        <f>SUM(G41:G49)</f>
        <v>2640</v>
      </c>
      <c r="H50" s="752">
        <f>SUM(H48:H49)</f>
        <v>100</v>
      </c>
      <c r="I50" s="752"/>
      <c r="J50" s="752">
        <f>SUM(J41:J49)</f>
        <v>3156.5600000000004</v>
      </c>
      <c r="K50" s="752">
        <f>SUM(K41:K49)</f>
        <v>23298.780000000002</v>
      </c>
      <c r="L50" s="752">
        <f>SUM(L41:L49)</f>
        <v>9407.7200000000012</v>
      </c>
      <c r="M50" s="752">
        <f>SUM(K50:L50)</f>
        <v>32706.500000000004</v>
      </c>
    </row>
    <row r="51" spans="2:13" x14ac:dyDescent="0.3">
      <c r="K51" s="765"/>
    </row>
    <row r="52" spans="2:13" x14ac:dyDescent="0.3">
      <c r="I52" s="772"/>
      <c r="K52" s="773"/>
    </row>
    <row r="53" spans="2:13" x14ac:dyDescent="0.3">
      <c r="G53" s="765">
        <f>J47*10</f>
        <v>3303.8</v>
      </c>
      <c r="H53" s="739" t="s">
        <v>905</v>
      </c>
    </row>
    <row r="55" spans="2:13" ht="21" customHeight="1" x14ac:dyDescent="0.3">
      <c r="B55" s="1475" t="s">
        <v>871</v>
      </c>
      <c r="C55" s="1475"/>
      <c r="D55" s="736"/>
      <c r="E55" s="737"/>
      <c r="F55" s="737"/>
      <c r="G55" s="737"/>
      <c r="H55" s="738">
        <v>2017</v>
      </c>
      <c r="I55" s="737"/>
      <c r="J55" s="737"/>
      <c r="K55" s="737"/>
      <c r="L55" s="737"/>
      <c r="M55" s="737"/>
    </row>
    <row r="56" spans="2:13" ht="18" x14ac:dyDescent="0.35">
      <c r="B56" s="737"/>
      <c r="C56" s="737"/>
      <c r="D56" s="737"/>
      <c r="E56" s="766" t="s">
        <v>906</v>
      </c>
      <c r="F56" s="774" t="s">
        <v>907</v>
      </c>
      <c r="G56" s="737"/>
      <c r="H56" s="737"/>
      <c r="I56" s="737"/>
      <c r="J56" s="737"/>
      <c r="K56" s="737"/>
      <c r="L56" s="737"/>
      <c r="M56" s="737"/>
    </row>
    <row r="57" spans="2:13" x14ac:dyDescent="0.3">
      <c r="B57" s="737"/>
      <c r="C57" s="737"/>
      <c r="D57" s="737"/>
      <c r="E57" s="775" t="s">
        <v>908</v>
      </c>
      <c r="F57" s="737"/>
      <c r="G57" s="737"/>
      <c r="H57" s="737"/>
      <c r="I57" s="737"/>
      <c r="J57" s="741"/>
      <c r="K57" s="741"/>
      <c r="L57" s="737"/>
      <c r="M57" s="737"/>
    </row>
    <row r="58" spans="2:13" ht="31.2" x14ac:dyDescent="0.3">
      <c r="B58" s="742" t="s">
        <v>873</v>
      </c>
      <c r="C58" s="742"/>
      <c r="D58" s="768" t="s">
        <v>895</v>
      </c>
      <c r="E58" s="742" t="s">
        <v>874</v>
      </c>
      <c r="F58" s="742" t="s">
        <v>875</v>
      </c>
      <c r="G58" s="742" t="s">
        <v>876</v>
      </c>
      <c r="H58" s="742" t="s">
        <v>316</v>
      </c>
      <c r="I58" s="742" t="s">
        <v>877</v>
      </c>
      <c r="J58" s="742" t="s">
        <v>878</v>
      </c>
      <c r="K58" s="742" t="s">
        <v>879</v>
      </c>
      <c r="L58" s="743" t="s">
        <v>880</v>
      </c>
      <c r="M58" s="744" t="s">
        <v>881</v>
      </c>
    </row>
    <row r="59" spans="2:13" x14ac:dyDescent="0.3">
      <c r="B59" s="737"/>
      <c r="C59" s="737"/>
      <c r="D59" s="737"/>
      <c r="E59" s="737"/>
      <c r="F59" s="737"/>
      <c r="G59" s="737"/>
      <c r="H59" s="737"/>
      <c r="I59" s="737"/>
      <c r="J59" s="737"/>
      <c r="K59" s="737"/>
      <c r="L59" s="745">
        <v>0.56000000000000005</v>
      </c>
      <c r="M59" s="737"/>
    </row>
    <row r="60" spans="2:13" x14ac:dyDescent="0.3">
      <c r="B60" s="746" t="str">
        <f t="shared" ref="B60:B68" si="4">B41</f>
        <v>Ger.Desenvolvimento Comunitário</v>
      </c>
      <c r="C60" s="747"/>
      <c r="D60" s="749">
        <f>(E60+G60+L60)*12</f>
        <v>61440</v>
      </c>
      <c r="E60" s="748">
        <v>3000</v>
      </c>
      <c r="F60" s="748"/>
      <c r="G60" s="749">
        <v>440</v>
      </c>
      <c r="H60" s="749"/>
      <c r="I60" s="749"/>
      <c r="J60" s="749">
        <v>597.48</v>
      </c>
      <c r="K60" s="750">
        <f>E60+F60+G60+H60+I60+J60</f>
        <v>4037.48</v>
      </c>
      <c r="L60" s="749">
        <f>E60*$L$59</f>
        <v>1680.0000000000002</v>
      </c>
      <c r="M60" s="748">
        <f>K60+L60</f>
        <v>5717.4800000000005</v>
      </c>
    </row>
    <row r="61" spans="2:13" x14ac:dyDescent="0.3">
      <c r="B61" s="746" t="str">
        <f t="shared" si="4"/>
        <v>Ass.Desenvolvimento Comunitário</v>
      </c>
      <c r="C61" s="747"/>
      <c r="D61" s="749">
        <f t="shared" ref="D61:D68" si="5">(E61+G61+L61)*12</f>
        <v>32346.686399999999</v>
      </c>
      <c r="E61" s="748">
        <v>1445.87</v>
      </c>
      <c r="F61" s="748"/>
      <c r="G61" s="749">
        <v>440</v>
      </c>
      <c r="H61" s="749"/>
      <c r="I61" s="749"/>
      <c r="J61" s="749">
        <v>330.38</v>
      </c>
      <c r="K61" s="750">
        <f t="shared" ref="K61:K68" si="6">E61+F61+G61+H61+I61+J61</f>
        <v>2216.25</v>
      </c>
      <c r="L61" s="749">
        <f t="shared" ref="L61:L66" si="7">E61*$L$59</f>
        <v>809.68719999999996</v>
      </c>
      <c r="M61" s="748">
        <f t="shared" ref="M61:M68" si="8">K61+L61</f>
        <v>3025.9371999999998</v>
      </c>
    </row>
    <row r="62" spans="2:13" x14ac:dyDescent="0.3">
      <c r="B62" s="746" t="str">
        <f t="shared" si="4"/>
        <v>Ger.Desenvolvimento Econômico</v>
      </c>
      <c r="C62" s="747"/>
      <c r="D62" s="749">
        <f t="shared" si="5"/>
        <v>103968.84480000001</v>
      </c>
      <c r="E62" s="748">
        <v>5271.84</v>
      </c>
      <c r="F62" s="748">
        <v>52.72</v>
      </c>
      <c r="G62" s="749">
        <v>440</v>
      </c>
      <c r="H62" s="749"/>
      <c r="I62" s="749">
        <v>50</v>
      </c>
      <c r="J62" s="749">
        <v>338.97</v>
      </c>
      <c r="K62" s="750">
        <f t="shared" si="6"/>
        <v>6153.5300000000007</v>
      </c>
      <c r="L62" s="749">
        <f t="shared" si="7"/>
        <v>2952.2304000000004</v>
      </c>
      <c r="M62" s="748">
        <f t="shared" si="8"/>
        <v>9105.760400000001</v>
      </c>
    </row>
    <row r="63" spans="2:13" x14ac:dyDescent="0.3">
      <c r="B63" s="746" t="str">
        <f t="shared" si="4"/>
        <v>Gerente Adm.Financeiro</v>
      </c>
      <c r="C63" s="747"/>
      <c r="D63" s="749">
        <f t="shared" si="5"/>
        <v>80160</v>
      </c>
      <c r="E63" s="748">
        <v>4000</v>
      </c>
      <c r="F63" s="748"/>
      <c r="G63" s="749">
        <v>440</v>
      </c>
      <c r="H63" s="749"/>
      <c r="I63" s="749"/>
      <c r="J63" s="749">
        <v>890</v>
      </c>
      <c r="K63" s="750">
        <f t="shared" si="6"/>
        <v>5330</v>
      </c>
      <c r="L63" s="749">
        <f t="shared" si="7"/>
        <v>2240</v>
      </c>
      <c r="M63" s="748">
        <f t="shared" si="8"/>
        <v>7570</v>
      </c>
    </row>
    <row r="64" spans="2:13" x14ac:dyDescent="0.3">
      <c r="B64" s="746" t="str">
        <f t="shared" si="4"/>
        <v>Ger.Comunicação</v>
      </c>
      <c r="C64" s="747"/>
      <c r="D64" s="749">
        <f t="shared" si="5"/>
        <v>103968.84480000001</v>
      </c>
      <c r="E64" s="748">
        <f>E62</f>
        <v>5271.84</v>
      </c>
      <c r="F64" s="748"/>
      <c r="G64" s="749">
        <v>440</v>
      </c>
      <c r="H64" s="749"/>
      <c r="I64" s="749"/>
      <c r="J64" s="749">
        <f>J62</f>
        <v>338.97</v>
      </c>
      <c r="K64" s="750">
        <f>E64+F64+G64+H64+I64+J64</f>
        <v>6050.81</v>
      </c>
      <c r="L64" s="749">
        <f t="shared" si="7"/>
        <v>2952.2304000000004</v>
      </c>
      <c r="M64" s="748">
        <f>K64+L64</f>
        <v>9003.0404000000017</v>
      </c>
    </row>
    <row r="65" spans="2:13" x14ac:dyDescent="0.3">
      <c r="B65" s="746" t="str">
        <f t="shared" si="4"/>
        <v>Assistente Adm</v>
      </c>
      <c r="C65" s="747"/>
      <c r="D65" s="749">
        <f t="shared" si="5"/>
        <v>32346.686399999999</v>
      </c>
      <c r="E65" s="748">
        <f>E61</f>
        <v>1445.87</v>
      </c>
      <c r="F65" s="748"/>
      <c r="G65" s="749">
        <v>440</v>
      </c>
      <c r="H65" s="749"/>
      <c r="I65" s="749"/>
      <c r="J65" s="749">
        <f>J61</f>
        <v>330.38</v>
      </c>
      <c r="K65" s="750">
        <f>E65+F65+G65+H65+I65+J65</f>
        <v>2216.25</v>
      </c>
      <c r="L65" s="749">
        <f t="shared" si="7"/>
        <v>809.68719999999996</v>
      </c>
      <c r="M65" s="748">
        <f>K65+L65</f>
        <v>3025.9371999999998</v>
      </c>
    </row>
    <row r="66" spans="2:13" x14ac:dyDescent="0.3">
      <c r="B66" s="746" t="str">
        <f t="shared" si="4"/>
        <v>Analista Negócios</v>
      </c>
      <c r="C66" s="747"/>
      <c r="D66" s="749">
        <f t="shared" si="5"/>
        <v>32346.686399999999</v>
      </c>
      <c r="E66" s="748">
        <f>E61</f>
        <v>1445.87</v>
      </c>
      <c r="F66" s="748"/>
      <c r="G66" s="749">
        <v>440</v>
      </c>
      <c r="H66" s="749"/>
      <c r="I66" s="749"/>
      <c r="J66" s="749">
        <f>J61</f>
        <v>330.38</v>
      </c>
      <c r="K66" s="750">
        <f t="shared" si="6"/>
        <v>2216.25</v>
      </c>
      <c r="L66" s="749">
        <f t="shared" si="7"/>
        <v>809.68719999999996</v>
      </c>
      <c r="M66" s="748">
        <f t="shared" si="8"/>
        <v>3025.9371999999998</v>
      </c>
    </row>
    <row r="67" spans="2:13" x14ac:dyDescent="0.3">
      <c r="B67" s="746" t="str">
        <f t="shared" si="4"/>
        <v>Estagiário1</v>
      </c>
      <c r="C67" s="747"/>
      <c r="D67" s="749">
        <f t="shared" si="5"/>
        <v>6000</v>
      </c>
      <c r="E67" s="748">
        <v>500</v>
      </c>
      <c r="F67" s="748"/>
      <c r="G67" s="749"/>
      <c r="H67" s="749">
        <v>100</v>
      </c>
      <c r="I67" s="749"/>
      <c r="J67" s="749"/>
      <c r="K67" s="750">
        <f t="shared" si="6"/>
        <v>600</v>
      </c>
      <c r="L67" s="749">
        <v>0</v>
      </c>
      <c r="M67" s="748">
        <f t="shared" si="8"/>
        <v>600</v>
      </c>
    </row>
    <row r="68" spans="2:13" x14ac:dyDescent="0.3">
      <c r="B68" s="746" t="str">
        <f t="shared" si="4"/>
        <v>Estagiário2</v>
      </c>
      <c r="C68" s="747"/>
      <c r="D68" s="749">
        <f t="shared" si="5"/>
        <v>6000</v>
      </c>
      <c r="E68" s="748">
        <v>500</v>
      </c>
      <c r="F68" s="747"/>
      <c r="G68" s="747"/>
      <c r="H68" s="749">
        <v>100</v>
      </c>
      <c r="I68" s="747"/>
      <c r="J68" s="747"/>
      <c r="K68" s="750">
        <f t="shared" si="6"/>
        <v>600</v>
      </c>
      <c r="L68" s="749">
        <v>0</v>
      </c>
      <c r="M68" s="748">
        <f t="shared" si="8"/>
        <v>600</v>
      </c>
    </row>
    <row r="69" spans="2:13" x14ac:dyDescent="0.3">
      <c r="B69" s="751" t="s">
        <v>703</v>
      </c>
      <c r="C69" s="751"/>
      <c r="D69" s="752">
        <f>SUM(D60:D68)</f>
        <v>458577.74880000006</v>
      </c>
      <c r="E69" s="752">
        <f>SUM(E60:E68)</f>
        <v>22881.289999999997</v>
      </c>
      <c r="F69" s="752"/>
      <c r="G69" s="752">
        <f>SUM(G60:G68)</f>
        <v>3080</v>
      </c>
      <c r="H69" s="752">
        <f>SUM(H67:H68)</f>
        <v>200</v>
      </c>
      <c r="I69" s="752"/>
      <c r="J69" s="752">
        <f>SUM(J60:J68)</f>
        <v>3156.5600000000004</v>
      </c>
      <c r="K69" s="752">
        <f>SUM(K60:K68)</f>
        <v>29420.570000000003</v>
      </c>
      <c r="L69" s="752">
        <f>SUM(L60:L68)</f>
        <v>12253.522400000002</v>
      </c>
      <c r="M69" s="752">
        <f>SUM(K69:L69)</f>
        <v>41674.092400000009</v>
      </c>
    </row>
    <row r="70" spans="2:13" x14ac:dyDescent="0.3">
      <c r="K70" s="765"/>
    </row>
    <row r="71" spans="2:13" x14ac:dyDescent="0.3">
      <c r="I71" s="772"/>
      <c r="K71" s="773"/>
    </row>
    <row r="72" spans="2:13" x14ac:dyDescent="0.3">
      <c r="D72" s="765"/>
      <c r="E72" s="765"/>
      <c r="I72" s="746"/>
      <c r="K72" s="748"/>
    </row>
    <row r="73" spans="2:13" x14ac:dyDescent="0.3">
      <c r="E73" s="765"/>
    </row>
    <row r="79" spans="2:13" ht="21" customHeight="1" x14ac:dyDescent="0.3">
      <c r="B79" s="1475" t="s">
        <v>871</v>
      </c>
      <c r="C79" s="1475"/>
      <c r="D79" s="736"/>
      <c r="E79" s="737"/>
      <c r="F79" s="737"/>
      <c r="G79" s="737"/>
      <c r="H79" s="738">
        <v>2017</v>
      </c>
      <c r="I79" s="737"/>
      <c r="J79" s="737"/>
      <c r="K79" s="737"/>
      <c r="L79" s="737"/>
      <c r="M79" s="737"/>
    </row>
    <row r="80" spans="2:13" ht="18" x14ac:dyDescent="0.35">
      <c r="B80" s="737"/>
      <c r="C80" s="737"/>
      <c r="D80" s="737"/>
      <c r="E80" s="766" t="s">
        <v>906</v>
      </c>
      <c r="F80" s="737"/>
      <c r="G80" s="737"/>
      <c r="H80" s="737"/>
      <c r="I80" s="737"/>
      <c r="J80" s="737"/>
      <c r="K80" s="737"/>
      <c r="L80" s="737"/>
      <c r="M80" s="737"/>
    </row>
    <row r="81" spans="2:13" x14ac:dyDescent="0.3">
      <c r="B81" s="737"/>
      <c r="C81" s="737"/>
      <c r="D81" s="1476" t="s">
        <v>909</v>
      </c>
      <c r="E81" s="1476"/>
      <c r="F81" s="1476"/>
      <c r="G81" s="1476"/>
      <c r="H81" s="737"/>
      <c r="I81" s="737"/>
      <c r="J81" s="741"/>
      <c r="K81" s="741"/>
      <c r="L81" s="737"/>
      <c r="M81" s="737"/>
    </row>
    <row r="82" spans="2:13" ht="31.2" x14ac:dyDescent="0.3">
      <c r="B82" s="742" t="s">
        <v>873</v>
      </c>
      <c r="C82" s="742"/>
      <c r="D82" s="768" t="s">
        <v>895</v>
      </c>
      <c r="E82" s="742" t="s">
        <v>874</v>
      </c>
      <c r="F82" s="742" t="s">
        <v>875</v>
      </c>
      <c r="G82" s="742" t="s">
        <v>876</v>
      </c>
      <c r="H82" s="742" t="s">
        <v>316</v>
      </c>
      <c r="I82" s="742" t="s">
        <v>877</v>
      </c>
      <c r="J82" s="742" t="s">
        <v>878</v>
      </c>
      <c r="K82" s="742" t="s">
        <v>879</v>
      </c>
      <c r="L82" s="743" t="s">
        <v>880</v>
      </c>
      <c r="M82" s="744" t="s">
        <v>881</v>
      </c>
    </row>
    <row r="83" spans="2:13" x14ac:dyDescent="0.3">
      <c r="B83" s="737"/>
      <c r="C83" s="737"/>
      <c r="D83" s="737"/>
      <c r="E83" s="737"/>
      <c r="F83" s="737"/>
      <c r="G83" s="737"/>
      <c r="H83" s="737"/>
      <c r="I83" s="737"/>
      <c r="J83" s="737"/>
      <c r="K83" s="737"/>
      <c r="L83" s="745">
        <v>0.56000000000000005</v>
      </c>
      <c r="M83" s="737"/>
    </row>
    <row r="84" spans="2:13" x14ac:dyDescent="0.3">
      <c r="B84" s="746" t="str">
        <f>B60</f>
        <v>Ger.Desenvolvimento Comunitário</v>
      </c>
      <c r="C84" s="747"/>
      <c r="D84" s="749">
        <f>(E84+G84+L84)*12</f>
        <v>0</v>
      </c>
      <c r="E84" s="748">
        <v>0</v>
      </c>
      <c r="F84" s="748"/>
      <c r="G84" s="749">
        <v>0</v>
      </c>
      <c r="H84" s="749"/>
      <c r="I84" s="749"/>
      <c r="J84" s="749">
        <v>0</v>
      </c>
      <c r="K84" s="750">
        <f t="shared" ref="K84:K92" si="9">E84+F84+G84+H84+I84+J84</f>
        <v>0</v>
      </c>
      <c r="L84" s="749">
        <f>E84*$L$83</f>
        <v>0</v>
      </c>
      <c r="M84" s="748">
        <f t="shared" ref="M84:M92" si="10">K84+L84</f>
        <v>0</v>
      </c>
    </row>
    <row r="85" spans="2:13" x14ac:dyDescent="0.3">
      <c r="B85" s="746" t="str">
        <f t="shared" ref="B85:B92" si="11">B61</f>
        <v>Ass.Desenvolvimento Comunitário</v>
      </c>
      <c r="C85" s="747"/>
      <c r="D85" s="749">
        <f t="shared" ref="D85:D92" si="12">(E85+G85+L85)*12</f>
        <v>0</v>
      </c>
      <c r="E85" s="748">
        <v>0</v>
      </c>
      <c r="F85" s="748"/>
      <c r="G85" s="749">
        <v>0</v>
      </c>
      <c r="H85" s="749"/>
      <c r="I85" s="749"/>
      <c r="J85" s="749">
        <v>0</v>
      </c>
      <c r="K85" s="750">
        <f t="shared" si="9"/>
        <v>0</v>
      </c>
      <c r="L85" s="749">
        <f t="shared" ref="L85:L90" si="13">E85*$L$83</f>
        <v>0</v>
      </c>
      <c r="M85" s="748">
        <f t="shared" si="10"/>
        <v>0</v>
      </c>
    </row>
    <row r="86" spans="2:13" x14ac:dyDescent="0.3">
      <c r="B86" s="746" t="str">
        <f t="shared" si="11"/>
        <v>Ger.Desenvolvimento Econômico</v>
      </c>
      <c r="C86" s="747"/>
      <c r="D86" s="749">
        <f t="shared" si="12"/>
        <v>0</v>
      </c>
      <c r="E86" s="748">
        <v>0</v>
      </c>
      <c r="F86" s="748">
        <v>0</v>
      </c>
      <c r="G86" s="749">
        <v>0</v>
      </c>
      <c r="H86" s="749"/>
      <c r="I86" s="749">
        <v>0</v>
      </c>
      <c r="J86" s="749">
        <v>0</v>
      </c>
      <c r="K86" s="750">
        <f t="shared" si="9"/>
        <v>0</v>
      </c>
      <c r="L86" s="749">
        <f t="shared" si="13"/>
        <v>0</v>
      </c>
      <c r="M86" s="748">
        <f t="shared" si="10"/>
        <v>0</v>
      </c>
    </row>
    <row r="87" spans="2:13" x14ac:dyDescent="0.3">
      <c r="B87" s="776" t="str">
        <f t="shared" si="11"/>
        <v>Gerente Adm.Financeiro</v>
      </c>
      <c r="C87" s="747"/>
      <c r="D87" s="777">
        <f>(E87+G87+L87)*12</f>
        <v>18720</v>
      </c>
      <c r="E87" s="778">
        <v>1000</v>
      </c>
      <c r="F87" s="748"/>
      <c r="G87" s="777">
        <v>0</v>
      </c>
      <c r="H87" s="749"/>
      <c r="I87" s="749"/>
      <c r="J87" s="749">
        <v>0</v>
      </c>
      <c r="K87" s="779">
        <f t="shared" si="9"/>
        <v>1000</v>
      </c>
      <c r="L87" s="777">
        <f t="shared" si="13"/>
        <v>560</v>
      </c>
      <c r="M87" s="778">
        <f t="shared" si="10"/>
        <v>1560</v>
      </c>
    </row>
    <row r="88" spans="2:13" x14ac:dyDescent="0.3">
      <c r="B88" s="776" t="str">
        <f t="shared" si="11"/>
        <v>Ger.Comunicação</v>
      </c>
      <c r="C88" s="747"/>
      <c r="D88" s="777">
        <f t="shared" si="12"/>
        <v>49344.422400000003</v>
      </c>
      <c r="E88" s="778">
        <f>E64/2</f>
        <v>2635.92</v>
      </c>
      <c r="F88" s="748"/>
      <c r="G88" s="777">
        <v>0</v>
      </c>
      <c r="H88" s="749"/>
      <c r="I88" s="749"/>
      <c r="J88" s="749">
        <v>0</v>
      </c>
      <c r="K88" s="779">
        <f t="shared" si="9"/>
        <v>2635.92</v>
      </c>
      <c r="L88" s="777">
        <f t="shared" si="13"/>
        <v>1476.1152000000002</v>
      </c>
      <c r="M88" s="778">
        <f t="shared" si="10"/>
        <v>4112.0352000000003</v>
      </c>
    </row>
    <row r="89" spans="2:13" x14ac:dyDescent="0.3">
      <c r="B89" s="776" t="str">
        <f t="shared" si="11"/>
        <v>Assistente Adm</v>
      </c>
      <c r="C89" s="747"/>
      <c r="D89" s="777">
        <f>(E89+G89+L89)*12</f>
        <v>32346.686399999999</v>
      </c>
      <c r="E89" s="778">
        <f>E65</f>
        <v>1445.87</v>
      </c>
      <c r="F89" s="748"/>
      <c r="G89" s="777">
        <v>440</v>
      </c>
      <c r="H89" s="749"/>
      <c r="I89" s="749"/>
      <c r="J89" s="749">
        <f>J85</f>
        <v>0</v>
      </c>
      <c r="K89" s="779">
        <f t="shared" si="9"/>
        <v>1885.87</v>
      </c>
      <c r="L89" s="777">
        <f t="shared" si="13"/>
        <v>809.68719999999996</v>
      </c>
      <c r="M89" s="778">
        <f t="shared" si="10"/>
        <v>2695.5571999999997</v>
      </c>
    </row>
    <row r="90" spans="2:13" x14ac:dyDescent="0.3">
      <c r="B90" s="746" t="str">
        <f t="shared" si="11"/>
        <v>Analista Negócios</v>
      </c>
      <c r="C90" s="747"/>
      <c r="D90" s="749">
        <f t="shared" si="12"/>
        <v>0</v>
      </c>
      <c r="E90" s="748">
        <v>0</v>
      </c>
      <c r="F90" s="748"/>
      <c r="G90" s="749">
        <v>0</v>
      </c>
      <c r="H90" s="749"/>
      <c r="I90" s="749"/>
      <c r="J90" s="749">
        <f>J85</f>
        <v>0</v>
      </c>
      <c r="K90" s="750">
        <f t="shared" si="9"/>
        <v>0</v>
      </c>
      <c r="L90" s="749">
        <f t="shared" si="13"/>
        <v>0</v>
      </c>
      <c r="M90" s="748">
        <f t="shared" si="10"/>
        <v>0</v>
      </c>
    </row>
    <row r="91" spans="2:13" x14ac:dyDescent="0.3">
      <c r="B91" s="746" t="str">
        <f t="shared" si="11"/>
        <v>Estagiário1</v>
      </c>
      <c r="C91" s="747"/>
      <c r="D91" s="749">
        <f t="shared" si="12"/>
        <v>0</v>
      </c>
      <c r="E91" s="748">
        <v>0</v>
      </c>
      <c r="F91" s="748"/>
      <c r="G91" s="749"/>
      <c r="H91" s="749">
        <v>0</v>
      </c>
      <c r="I91" s="749"/>
      <c r="J91" s="749"/>
      <c r="K91" s="750">
        <f t="shared" si="9"/>
        <v>0</v>
      </c>
      <c r="L91" s="749">
        <v>0</v>
      </c>
      <c r="M91" s="748">
        <f t="shared" si="10"/>
        <v>0</v>
      </c>
    </row>
    <row r="92" spans="2:13" x14ac:dyDescent="0.3">
      <c r="B92" s="746" t="str">
        <f t="shared" si="11"/>
        <v>Estagiário2</v>
      </c>
      <c r="C92" s="747"/>
      <c r="D92" s="749">
        <f t="shared" si="12"/>
        <v>0</v>
      </c>
      <c r="E92" s="748">
        <v>0</v>
      </c>
      <c r="F92" s="747"/>
      <c r="G92" s="747"/>
      <c r="H92" s="749">
        <v>0</v>
      </c>
      <c r="I92" s="747"/>
      <c r="J92" s="747"/>
      <c r="K92" s="750">
        <f t="shared" si="9"/>
        <v>0</v>
      </c>
      <c r="L92" s="749">
        <v>0</v>
      </c>
      <c r="M92" s="748">
        <f t="shared" si="10"/>
        <v>0</v>
      </c>
    </row>
    <row r="93" spans="2:13" x14ac:dyDescent="0.3">
      <c r="B93" s="751" t="s">
        <v>703</v>
      </c>
      <c r="C93" s="751"/>
      <c r="D93" s="752">
        <f>SUM(D84:D92)</f>
        <v>100411.10880000002</v>
      </c>
      <c r="E93" s="752">
        <f>SUM(E84:E92)</f>
        <v>5081.79</v>
      </c>
      <c r="F93" s="752"/>
      <c r="G93" s="752">
        <f>SUM(G84:G92)</f>
        <v>440</v>
      </c>
      <c r="H93" s="752">
        <f>SUM(H91:H92)</f>
        <v>0</v>
      </c>
      <c r="I93" s="752"/>
      <c r="J93" s="752">
        <f>SUM(J84:J92)</f>
        <v>0</v>
      </c>
      <c r="K93" s="752">
        <f>SUM(K84:K92)</f>
        <v>5521.79</v>
      </c>
      <c r="L93" s="752">
        <f>SUM(L84:L92)</f>
        <v>2845.8024</v>
      </c>
      <c r="M93" s="752">
        <f>SUM(K93:L93)</f>
        <v>8367.5923999999995</v>
      </c>
    </row>
    <row r="95" spans="2:13" x14ac:dyDescent="0.3">
      <c r="D95" s="772" t="s">
        <v>910</v>
      </c>
    </row>
    <row r="98" spans="2:13" ht="21" customHeight="1" x14ac:dyDescent="0.3">
      <c r="B98" s="1475" t="s">
        <v>871</v>
      </c>
      <c r="C98" s="1475"/>
      <c r="D98" s="736"/>
      <c r="E98" s="737"/>
      <c r="F98" s="737"/>
      <c r="G98" s="737"/>
      <c r="H98" s="738">
        <v>2017</v>
      </c>
      <c r="I98" s="737"/>
      <c r="J98" s="737"/>
      <c r="K98" s="737"/>
      <c r="L98" s="737"/>
      <c r="M98" s="737"/>
    </row>
    <row r="99" spans="2:13" ht="18" x14ac:dyDescent="0.35">
      <c r="B99" s="737"/>
      <c r="C99" s="737"/>
      <c r="D99" s="737"/>
      <c r="E99" s="766" t="s">
        <v>1078</v>
      </c>
      <c r="F99" s="737"/>
      <c r="G99" s="737"/>
      <c r="H99" s="737"/>
      <c r="I99" s="737"/>
      <c r="J99" s="737"/>
      <c r="K99" s="737"/>
      <c r="L99" s="737"/>
      <c r="M99" s="737"/>
    </row>
    <row r="100" spans="2:13" x14ac:dyDescent="0.3">
      <c r="B100" s="737"/>
      <c r="C100" s="737"/>
      <c r="D100" s="1476"/>
      <c r="E100" s="1476"/>
      <c r="F100" s="1476"/>
      <c r="G100" s="1476"/>
      <c r="H100" s="737"/>
      <c r="I100" s="737"/>
      <c r="J100" s="741"/>
      <c r="K100" s="741"/>
      <c r="L100" s="737"/>
      <c r="M100" s="737"/>
    </row>
    <row r="101" spans="2:13" ht="31.2" x14ac:dyDescent="0.3">
      <c r="B101" s="742" t="s">
        <v>873</v>
      </c>
      <c r="C101" s="742"/>
      <c r="D101" s="768" t="s">
        <v>895</v>
      </c>
      <c r="E101" s="742" t="s">
        <v>874</v>
      </c>
      <c r="F101" s="742" t="s">
        <v>875</v>
      </c>
      <c r="G101" s="742" t="s">
        <v>876</v>
      </c>
      <c r="H101" s="742" t="s">
        <v>316</v>
      </c>
      <c r="I101" s="742" t="s">
        <v>877</v>
      </c>
      <c r="J101" s="742" t="s">
        <v>878</v>
      </c>
      <c r="K101" s="742" t="s">
        <v>879</v>
      </c>
      <c r="L101" s="743" t="s">
        <v>880</v>
      </c>
      <c r="M101" s="743" t="s">
        <v>1079</v>
      </c>
    </row>
    <row r="102" spans="2:13" x14ac:dyDescent="0.3">
      <c r="B102" s="737"/>
      <c r="C102" s="737"/>
      <c r="D102" s="737"/>
      <c r="E102" s="737"/>
      <c r="F102" s="737"/>
      <c r="G102" s="737"/>
      <c r="H102" s="737"/>
      <c r="I102" s="737"/>
      <c r="J102" s="737"/>
      <c r="K102" s="737"/>
      <c r="L102" s="745">
        <v>0.56000000000000005</v>
      </c>
      <c r="M102" s="737"/>
    </row>
    <row r="103" spans="2:13" x14ac:dyDescent="0.3">
      <c r="B103" s="746" t="str">
        <f>B84</f>
        <v>Ger.Desenvolvimento Comunitário</v>
      </c>
      <c r="C103" s="747"/>
      <c r="D103" s="749">
        <f t="shared" ref="D103:D108" si="14">M103*12</f>
        <v>71842.320000000007</v>
      </c>
      <c r="E103" s="952">
        <v>3120</v>
      </c>
      <c r="F103" s="952">
        <v>31.2</v>
      </c>
      <c r="G103" s="952">
        <v>440</v>
      </c>
      <c r="H103" s="952"/>
      <c r="I103" s="952"/>
      <c r="J103" s="952">
        <v>648.46</v>
      </c>
      <c r="K103" s="750">
        <f t="shared" ref="K103:K108" si="15">E103+F103+G103+H103+I103+J103</f>
        <v>4239.66</v>
      </c>
      <c r="L103" s="749">
        <f t="shared" ref="L103:L108" si="16">E103*$L$83</f>
        <v>1747.2000000000003</v>
      </c>
      <c r="M103" s="748">
        <f t="shared" ref="M103:M108" si="17">K103+L103</f>
        <v>5986.8600000000006</v>
      </c>
    </row>
    <row r="104" spans="2:13" x14ac:dyDescent="0.3">
      <c r="B104" s="746" t="str">
        <f>B85</f>
        <v>Ass.Desenvolvimento Comunitário</v>
      </c>
      <c r="C104" s="747"/>
      <c r="D104" s="749">
        <f t="shared" si="14"/>
        <v>37574.304000000004</v>
      </c>
      <c r="E104" s="952">
        <v>1503.7</v>
      </c>
      <c r="F104" s="952">
        <v>15.04</v>
      </c>
      <c r="G104" s="952">
        <v>440</v>
      </c>
      <c r="H104" s="952"/>
      <c r="I104" s="952"/>
      <c r="J104" s="952">
        <v>330.38</v>
      </c>
      <c r="K104" s="750">
        <f t="shared" si="15"/>
        <v>2289.12</v>
      </c>
      <c r="L104" s="749">
        <f t="shared" si="16"/>
        <v>842.07200000000012</v>
      </c>
      <c r="M104" s="748">
        <f t="shared" si="17"/>
        <v>3131.192</v>
      </c>
    </row>
    <row r="105" spans="2:13" x14ac:dyDescent="0.3">
      <c r="B105" s="746" t="str">
        <f>B86</f>
        <v>Ger.Desenvolvimento Econômico</v>
      </c>
      <c r="C105" s="747"/>
      <c r="D105" s="749">
        <f t="shared" si="14"/>
        <v>113108.13119999999</v>
      </c>
      <c r="E105" s="952">
        <v>5482.71</v>
      </c>
      <c r="F105" s="952">
        <v>109.65</v>
      </c>
      <c r="G105" s="952">
        <v>440</v>
      </c>
      <c r="H105" s="952"/>
      <c r="I105" s="952"/>
      <c r="J105" s="952">
        <v>323</v>
      </c>
      <c r="K105" s="750">
        <f t="shared" si="15"/>
        <v>6355.36</v>
      </c>
      <c r="L105" s="749">
        <f t="shared" si="16"/>
        <v>3070.3176000000003</v>
      </c>
      <c r="M105" s="748">
        <f t="shared" si="17"/>
        <v>9425.6775999999991</v>
      </c>
    </row>
    <row r="106" spans="2:13" x14ac:dyDescent="0.3">
      <c r="B106" s="746" t="str">
        <f>B87</f>
        <v>Gerente Adm.Financeiro</v>
      </c>
      <c r="C106" s="747"/>
      <c r="D106" s="749">
        <f t="shared" si="14"/>
        <v>73248.240000000005</v>
      </c>
      <c r="E106" s="952">
        <v>3060</v>
      </c>
      <c r="F106" s="952"/>
      <c r="G106" s="952">
        <v>440</v>
      </c>
      <c r="H106" s="952"/>
      <c r="I106" s="952"/>
      <c r="J106" s="952">
        <v>890.42</v>
      </c>
      <c r="K106" s="750">
        <f t="shared" si="15"/>
        <v>4390.42</v>
      </c>
      <c r="L106" s="749">
        <f t="shared" si="16"/>
        <v>1713.6000000000001</v>
      </c>
      <c r="M106" s="748">
        <f t="shared" si="17"/>
        <v>6104.02</v>
      </c>
    </row>
    <row r="107" spans="2:13" x14ac:dyDescent="0.3">
      <c r="B107" s="746" t="str">
        <f>B88</f>
        <v>Ger.Comunicação</v>
      </c>
      <c r="C107" s="747"/>
      <c r="D107" s="749">
        <f t="shared" si="14"/>
        <v>61808.9568</v>
      </c>
      <c r="E107" s="952">
        <v>2741.44</v>
      </c>
      <c r="F107" s="952"/>
      <c r="G107" s="952">
        <v>440</v>
      </c>
      <c r="H107" s="952"/>
      <c r="I107" s="952"/>
      <c r="J107" s="952">
        <v>434.1</v>
      </c>
      <c r="K107" s="750">
        <f t="shared" si="15"/>
        <v>3615.54</v>
      </c>
      <c r="L107" s="749">
        <f t="shared" si="16"/>
        <v>1535.2064000000003</v>
      </c>
      <c r="M107" s="748">
        <f t="shared" si="17"/>
        <v>5150.7464</v>
      </c>
    </row>
    <row r="108" spans="2:13" x14ac:dyDescent="0.3">
      <c r="B108" s="746" t="str">
        <f>B90</f>
        <v>Analista Negócios</v>
      </c>
      <c r="C108" s="747"/>
      <c r="D108" s="749">
        <f t="shared" si="14"/>
        <v>36311.246399999996</v>
      </c>
      <c r="E108" s="952">
        <v>1445.87</v>
      </c>
      <c r="F108" s="952"/>
      <c r="G108" s="952">
        <v>440</v>
      </c>
      <c r="H108" s="952"/>
      <c r="I108" s="952"/>
      <c r="J108" s="952">
        <f>J104</f>
        <v>330.38</v>
      </c>
      <c r="K108" s="750">
        <f t="shared" si="15"/>
        <v>2216.25</v>
      </c>
      <c r="L108" s="749">
        <f t="shared" si="16"/>
        <v>809.68719999999996</v>
      </c>
      <c r="M108" s="748">
        <f t="shared" si="17"/>
        <v>3025.9371999999998</v>
      </c>
    </row>
    <row r="109" spans="2:13" x14ac:dyDescent="0.3">
      <c r="B109" s="751" t="s">
        <v>703</v>
      </c>
      <c r="C109" s="751"/>
      <c r="D109" s="752">
        <f>SUM(D103:D108)</f>
        <v>393893.19839999999</v>
      </c>
      <c r="E109" s="752">
        <f>SUM(E103:E108)</f>
        <v>17353.72</v>
      </c>
      <c r="F109" s="752"/>
      <c r="G109" s="752">
        <f>SUM(G103:G108)</f>
        <v>2640</v>
      </c>
      <c r="H109" s="752">
        <f>SUM(H103:H108)</f>
        <v>0</v>
      </c>
      <c r="I109" s="752"/>
      <c r="J109" s="752">
        <f>SUM(J103:J108)</f>
        <v>2956.7400000000002</v>
      </c>
      <c r="K109" s="752">
        <f>SUM(K103:K108)</f>
        <v>23106.35</v>
      </c>
      <c r="L109" s="752">
        <f>SUM(L103:L108)</f>
        <v>9718.0832000000028</v>
      </c>
      <c r="M109" s="752">
        <f>SUM(K109:L109)</f>
        <v>32824.433199999999</v>
      </c>
    </row>
    <row r="110" spans="2:13" x14ac:dyDescent="0.3">
      <c r="D110" s="746" t="s">
        <v>1080</v>
      </c>
      <c r="E110" s="748">
        <f>E109+F109+G109+H109+I109+J109</f>
        <v>22950.460000000003</v>
      </c>
    </row>
    <row r="111" spans="2:13" x14ac:dyDescent="0.3">
      <c r="D111" s="772" t="s">
        <v>1083</v>
      </c>
    </row>
    <row r="114" spans="2:13" ht="21" customHeight="1" x14ac:dyDescent="0.3">
      <c r="B114" s="1475" t="s">
        <v>871</v>
      </c>
      <c r="C114" s="1475"/>
      <c r="D114" s="736"/>
      <c r="E114" s="737"/>
      <c r="F114" s="737"/>
      <c r="G114" s="737"/>
      <c r="H114" s="738">
        <v>2018</v>
      </c>
      <c r="I114" s="737"/>
      <c r="J114" s="737"/>
      <c r="K114" s="737"/>
      <c r="L114" s="737"/>
      <c r="M114" s="737"/>
    </row>
    <row r="115" spans="2:13" ht="18" x14ac:dyDescent="0.35">
      <c r="B115" s="737"/>
      <c r="C115" s="737"/>
      <c r="D115" s="737"/>
      <c r="E115" s="766" t="s">
        <v>1081</v>
      </c>
      <c r="F115" s="737"/>
      <c r="G115" s="737"/>
      <c r="H115" s="737"/>
      <c r="I115" s="737"/>
      <c r="J115" s="737"/>
      <c r="K115" s="737"/>
      <c r="L115" s="737"/>
      <c r="M115" s="737"/>
    </row>
    <row r="116" spans="2:13" x14ac:dyDescent="0.3">
      <c r="B116" s="737"/>
      <c r="C116" s="737"/>
      <c r="D116" s="1476" t="s">
        <v>1082</v>
      </c>
      <c r="E116" s="1476"/>
      <c r="F116" s="1476"/>
      <c r="G116" s="1476"/>
      <c r="H116" s="737"/>
      <c r="I116" s="737"/>
      <c r="J116" s="741"/>
      <c r="K116" s="741"/>
      <c r="L116" s="737"/>
      <c r="M116" s="737"/>
    </row>
    <row r="117" spans="2:13" ht="31.2" x14ac:dyDescent="0.3">
      <c r="B117" s="742" t="s">
        <v>873</v>
      </c>
      <c r="C117" s="742"/>
      <c r="D117" s="768" t="s">
        <v>895</v>
      </c>
      <c r="E117" s="742" t="s">
        <v>874</v>
      </c>
      <c r="F117" s="742" t="s">
        <v>875</v>
      </c>
      <c r="G117" s="742" t="s">
        <v>876</v>
      </c>
      <c r="H117" s="742" t="s">
        <v>316</v>
      </c>
      <c r="I117" s="742" t="s">
        <v>877</v>
      </c>
      <c r="J117" s="742" t="s">
        <v>878</v>
      </c>
      <c r="K117" s="742" t="s">
        <v>879</v>
      </c>
      <c r="L117" s="743" t="s">
        <v>880</v>
      </c>
      <c r="M117" s="743" t="s">
        <v>1079</v>
      </c>
    </row>
    <row r="118" spans="2:13" x14ac:dyDescent="0.3">
      <c r="B118" s="737"/>
      <c r="C118" s="737"/>
      <c r="D118" s="737"/>
      <c r="E118" s="737"/>
      <c r="F118" s="737"/>
      <c r="G118" s="737"/>
      <c r="H118" s="737"/>
      <c r="I118" s="737"/>
      <c r="J118" s="737"/>
      <c r="K118" s="737"/>
      <c r="L118" s="745">
        <v>0.56000000000000005</v>
      </c>
      <c r="M118" s="737"/>
    </row>
    <row r="119" spans="2:13" x14ac:dyDescent="0.3">
      <c r="B119" s="746" t="str">
        <f t="shared" ref="B119:B124" si="18">B103</f>
        <v>Ger.Desenvolvimento Comunitário</v>
      </c>
      <c r="C119" s="747"/>
      <c r="D119" s="749">
        <f>M119*12</f>
        <v>71842.320000000007</v>
      </c>
      <c r="E119" s="952">
        <v>3120</v>
      </c>
      <c r="F119" s="952">
        <v>31.2</v>
      </c>
      <c r="G119" s="952">
        <v>440</v>
      </c>
      <c r="H119" s="952"/>
      <c r="I119" s="952"/>
      <c r="J119" s="952">
        <v>648.46</v>
      </c>
      <c r="K119" s="750">
        <f t="shared" ref="K119:K127" si="19">E119+F119+G119+H119+I119+J119</f>
        <v>4239.66</v>
      </c>
      <c r="L119" s="749">
        <f t="shared" ref="L119:L127" si="20">E119*$L$83</f>
        <v>1747.2000000000003</v>
      </c>
      <c r="M119" s="748">
        <f t="shared" ref="M119:M127" si="21">K119+L119</f>
        <v>5986.8600000000006</v>
      </c>
    </row>
    <row r="120" spans="2:13" x14ac:dyDescent="0.3">
      <c r="B120" s="746" t="str">
        <f t="shared" si="18"/>
        <v>Ass.Desenvolvimento Comunitário</v>
      </c>
      <c r="C120" s="747"/>
      <c r="D120" s="749">
        <f t="shared" ref="D120:D127" si="22">M120*12</f>
        <v>37574.304000000004</v>
      </c>
      <c r="E120" s="952">
        <v>1503.7</v>
      </c>
      <c r="F120" s="952">
        <v>15.04</v>
      </c>
      <c r="G120" s="952">
        <v>440</v>
      </c>
      <c r="H120" s="952"/>
      <c r="I120" s="952"/>
      <c r="J120" s="952">
        <v>330.38</v>
      </c>
      <c r="K120" s="750">
        <f t="shared" si="19"/>
        <v>2289.12</v>
      </c>
      <c r="L120" s="749">
        <f t="shared" si="20"/>
        <v>842.07200000000012</v>
      </c>
      <c r="M120" s="748">
        <f t="shared" si="21"/>
        <v>3131.192</v>
      </c>
    </row>
    <row r="121" spans="2:13" x14ac:dyDescent="0.3">
      <c r="B121" s="746" t="str">
        <f t="shared" si="18"/>
        <v>Ger.Desenvolvimento Econômico</v>
      </c>
      <c r="C121" s="747"/>
      <c r="D121" s="749">
        <f t="shared" si="22"/>
        <v>113108.13119999999</v>
      </c>
      <c r="E121" s="952">
        <v>5482.71</v>
      </c>
      <c r="F121" s="952">
        <v>109.65</v>
      </c>
      <c r="G121" s="952">
        <v>440</v>
      </c>
      <c r="H121" s="952"/>
      <c r="I121" s="952"/>
      <c r="J121" s="952">
        <v>323</v>
      </c>
      <c r="K121" s="750">
        <f t="shared" si="19"/>
        <v>6355.36</v>
      </c>
      <c r="L121" s="749">
        <f t="shared" si="20"/>
        <v>3070.3176000000003</v>
      </c>
      <c r="M121" s="748">
        <f t="shared" si="21"/>
        <v>9425.6775999999991</v>
      </c>
    </row>
    <row r="122" spans="2:13" x14ac:dyDescent="0.3">
      <c r="B122" s="746" t="str">
        <f t="shared" si="18"/>
        <v>Gerente Adm.Financeiro</v>
      </c>
      <c r="C122" s="747"/>
      <c r="D122" s="749">
        <f t="shared" si="22"/>
        <v>91968.24</v>
      </c>
      <c r="E122" s="952">
        <f>4060</f>
        <v>4060</v>
      </c>
      <c r="F122" s="952"/>
      <c r="G122" s="952">
        <v>440</v>
      </c>
      <c r="H122" s="952"/>
      <c r="I122" s="952"/>
      <c r="J122" s="952">
        <v>890.42</v>
      </c>
      <c r="K122" s="750">
        <f t="shared" si="19"/>
        <v>5390.42</v>
      </c>
      <c r="L122" s="749">
        <f t="shared" si="20"/>
        <v>2273.6000000000004</v>
      </c>
      <c r="M122" s="748">
        <f t="shared" si="21"/>
        <v>7664.02</v>
      </c>
    </row>
    <row r="123" spans="2:13" x14ac:dyDescent="0.3">
      <c r="B123" s="746" t="str">
        <f t="shared" si="18"/>
        <v>Ger.Comunicação</v>
      </c>
      <c r="C123" s="747"/>
      <c r="D123" s="749">
        <f t="shared" si="22"/>
        <v>113128.71360000002</v>
      </c>
      <c r="E123" s="952">
        <f>2741.44*2</f>
        <v>5482.88</v>
      </c>
      <c r="F123" s="952"/>
      <c r="G123" s="952">
        <v>440</v>
      </c>
      <c r="H123" s="952"/>
      <c r="I123" s="952"/>
      <c r="J123" s="952">
        <v>434.1</v>
      </c>
      <c r="K123" s="750">
        <f t="shared" si="19"/>
        <v>6356.9800000000005</v>
      </c>
      <c r="L123" s="749">
        <f t="shared" si="20"/>
        <v>3070.4128000000005</v>
      </c>
      <c r="M123" s="748">
        <f t="shared" si="21"/>
        <v>9427.3928000000014</v>
      </c>
    </row>
    <row r="124" spans="2:13" x14ac:dyDescent="0.3">
      <c r="B124" s="746" t="str">
        <f t="shared" si="18"/>
        <v>Analista Negócios</v>
      </c>
      <c r="C124" s="747"/>
      <c r="D124" s="749">
        <f t="shared" si="22"/>
        <v>36311.246399999996</v>
      </c>
      <c r="E124" s="952">
        <v>1445.87</v>
      </c>
      <c r="F124" s="952"/>
      <c r="G124" s="952">
        <v>440</v>
      </c>
      <c r="H124" s="952"/>
      <c r="I124" s="952"/>
      <c r="J124" s="952">
        <f>J120</f>
        <v>330.38</v>
      </c>
      <c r="K124" s="750">
        <f t="shared" si="19"/>
        <v>2216.25</v>
      </c>
      <c r="L124" s="749">
        <f t="shared" si="20"/>
        <v>809.68719999999996</v>
      </c>
      <c r="M124" s="748">
        <f t="shared" si="21"/>
        <v>3025.9371999999998</v>
      </c>
    </row>
    <row r="125" spans="2:13" x14ac:dyDescent="0.3">
      <c r="B125" s="746"/>
      <c r="C125" s="747"/>
      <c r="D125" s="749">
        <f t="shared" si="22"/>
        <v>0</v>
      </c>
      <c r="E125" s="952"/>
      <c r="F125" s="952"/>
      <c r="G125" s="952"/>
      <c r="H125" s="952"/>
      <c r="I125" s="952"/>
      <c r="J125" s="952"/>
      <c r="K125" s="750">
        <f t="shared" si="19"/>
        <v>0</v>
      </c>
      <c r="L125" s="749">
        <f t="shared" si="20"/>
        <v>0</v>
      </c>
      <c r="M125" s="748">
        <f t="shared" si="21"/>
        <v>0</v>
      </c>
    </row>
    <row r="126" spans="2:13" x14ac:dyDescent="0.3">
      <c r="B126" s="746"/>
      <c r="C126" s="747"/>
      <c r="D126" s="749">
        <f t="shared" si="22"/>
        <v>0</v>
      </c>
      <c r="E126" s="952"/>
      <c r="F126" s="952"/>
      <c r="G126" s="952"/>
      <c r="H126" s="952"/>
      <c r="I126" s="952"/>
      <c r="J126" s="952"/>
      <c r="K126" s="750">
        <f t="shared" si="19"/>
        <v>0</v>
      </c>
      <c r="L126" s="749">
        <f t="shared" si="20"/>
        <v>0</v>
      </c>
      <c r="M126" s="748">
        <f t="shared" si="21"/>
        <v>0</v>
      </c>
    </row>
    <row r="127" spans="2:13" x14ac:dyDescent="0.3">
      <c r="B127" s="746"/>
      <c r="C127" s="747"/>
      <c r="D127" s="749">
        <f t="shared" si="22"/>
        <v>0</v>
      </c>
      <c r="E127" s="952"/>
      <c r="F127" s="952"/>
      <c r="G127" s="952"/>
      <c r="H127" s="952"/>
      <c r="I127" s="952"/>
      <c r="J127" s="952"/>
      <c r="K127" s="750">
        <f t="shared" si="19"/>
        <v>0</v>
      </c>
      <c r="L127" s="749">
        <f t="shared" si="20"/>
        <v>0</v>
      </c>
      <c r="M127" s="748">
        <f t="shared" si="21"/>
        <v>0</v>
      </c>
    </row>
    <row r="128" spans="2:13" x14ac:dyDescent="0.3">
      <c r="B128" s="751" t="s">
        <v>703</v>
      </c>
      <c r="C128" s="751"/>
      <c r="D128" s="752">
        <f>SUM(D119:D124)</f>
        <v>463932.95520000003</v>
      </c>
      <c r="E128" s="752">
        <f>SUM(E119:E124)</f>
        <v>21095.16</v>
      </c>
      <c r="F128" s="752"/>
      <c r="G128" s="752">
        <f>SUM(G119:G124)</f>
        <v>2640</v>
      </c>
      <c r="H128" s="752">
        <f>SUM(H119:H124)</f>
        <v>0</v>
      </c>
      <c r="I128" s="752"/>
      <c r="J128" s="752">
        <f>SUM(J119:J124)</f>
        <v>2956.7400000000002</v>
      </c>
      <c r="K128" s="752">
        <f>SUM(K119:K124)</f>
        <v>26847.789999999997</v>
      </c>
      <c r="L128" s="752">
        <f>SUM(L119:L124)</f>
        <v>11813.289600000002</v>
      </c>
      <c r="M128" s="752">
        <f>SUM(K128:L128)</f>
        <v>38661.079599999997</v>
      </c>
    </row>
    <row r="129" spans="4:5" x14ac:dyDescent="0.3">
      <c r="D129" s="746" t="s">
        <v>1080</v>
      </c>
      <c r="E129" s="748">
        <f>E128+F128+G128+H128+I128+J128</f>
        <v>26691.9</v>
      </c>
    </row>
    <row r="130" spans="4:5" x14ac:dyDescent="0.3">
      <c r="D130" s="772" t="s">
        <v>1083</v>
      </c>
    </row>
  </sheetData>
  <mergeCells count="10">
    <mergeCell ref="B4:C4"/>
    <mergeCell ref="B17:C17"/>
    <mergeCell ref="B36:C36"/>
    <mergeCell ref="B55:C55"/>
    <mergeCell ref="B79:C79"/>
    <mergeCell ref="B98:C98"/>
    <mergeCell ref="D100:G100"/>
    <mergeCell ref="B114:C114"/>
    <mergeCell ref="D116:G116"/>
    <mergeCell ref="D81:G8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29">
    <tabColor theme="1"/>
  </sheetPr>
  <dimension ref="A4:S718"/>
  <sheetViews>
    <sheetView topLeftCell="A239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240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240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JANEIRO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JANEIRO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JANEIRO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>IF($E$89=J73,$I$89,IF($E$89="RATE",$I$89*J90,0))</f>
        <v>0</v>
      </c>
      <c r="K89" s="88">
        <f t="shared" ref="K89:S89" si="25">IF($E$89=K73,$I$89,IF($E$89="RATE",$I$89*K90,0))</f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SUMIFS(Conta_Funbio!Q:Q,Conta_Funbio!E:E,C211,Conta_Funbio!D:D,$I$6)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JANEIRO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JANEIRO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 t="shared" ref="J245:S245" si="87">J13</f>
        <v>ADM</v>
      </c>
      <c r="K245" s="37" t="str">
        <f t="shared" si="87"/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>IF($E$265=R245,$I$265,IF($E$265="RATE",$I$265*R266,0))</f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>L253+L255+L257+L259+L261+L263+L265+L267+L269+L271+L273+L275+L277+L279+L281+L283+L285+L287+L289+L291</f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5" spans="2:19" x14ac:dyDescent="0.3">
      <c r="I335" s="546">
        <f>I334+I293</f>
        <v>0</v>
      </c>
      <c r="J335" s="546">
        <f>J293+J334</f>
        <v>0</v>
      </c>
      <c r="K335" s="546">
        <f t="shared" ref="K335:S335" si="128">K293+K334</f>
        <v>0</v>
      </c>
      <c r="L335" s="546">
        <f t="shared" si="128"/>
        <v>0</v>
      </c>
      <c r="M335" s="546">
        <f t="shared" si="128"/>
        <v>0</v>
      </c>
      <c r="N335" s="546">
        <f t="shared" si="128"/>
        <v>0</v>
      </c>
      <c r="O335" s="546">
        <f t="shared" si="128"/>
        <v>0</v>
      </c>
      <c r="P335" s="546">
        <f t="shared" si="128"/>
        <v>0</v>
      </c>
      <c r="Q335" s="546">
        <f t="shared" si="128"/>
        <v>0</v>
      </c>
      <c r="R335" s="546">
        <f t="shared" si="128"/>
        <v>0</v>
      </c>
      <c r="S335" s="546">
        <f t="shared" si="128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9">IF($E339=J$245,$I339,IF($E339="RATE",$I339*J340,0))</f>
        <v>0</v>
      </c>
      <c r="K339" s="88">
        <f t="shared" si="129"/>
        <v>0</v>
      </c>
      <c r="L339" s="88">
        <f t="shared" si="129"/>
        <v>0</v>
      </c>
      <c r="M339" s="88">
        <f t="shared" si="129"/>
        <v>0</v>
      </c>
      <c r="N339" s="88">
        <f t="shared" si="129"/>
        <v>0</v>
      </c>
      <c r="O339" s="88">
        <f t="shared" si="129"/>
        <v>0</v>
      </c>
      <c r="P339" s="88">
        <f t="shared" si="129"/>
        <v>0</v>
      </c>
      <c r="Q339" s="88">
        <f t="shared" si="129"/>
        <v>0</v>
      </c>
      <c r="R339" s="88">
        <f t="shared" si="129"/>
        <v>0</v>
      </c>
      <c r="S339" s="88">
        <f t="shared" si="129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30">IF($E341=J$245,$I341,IF($E341="RATE",$I341*J342,0))</f>
        <v>0</v>
      </c>
      <c r="K341" s="88">
        <f t="shared" si="130"/>
        <v>0</v>
      </c>
      <c r="L341" s="88">
        <f t="shared" si="130"/>
        <v>0</v>
      </c>
      <c r="M341" s="88">
        <f t="shared" si="130"/>
        <v>0</v>
      </c>
      <c r="N341" s="88">
        <f t="shared" si="130"/>
        <v>0</v>
      </c>
      <c r="O341" s="88">
        <f t="shared" si="130"/>
        <v>0</v>
      </c>
      <c r="P341" s="88">
        <f t="shared" si="130"/>
        <v>0</v>
      </c>
      <c r="Q341" s="88">
        <f t="shared" si="130"/>
        <v>0</v>
      </c>
      <c r="R341" s="88">
        <f t="shared" si="130"/>
        <v>0</v>
      </c>
      <c r="S341" s="88">
        <f t="shared" si="130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1">IF($E343=J$245,$I343,IF($E343="RATE",$I343*J344,0))</f>
        <v>0</v>
      </c>
      <c r="K343" s="88">
        <f t="shared" si="131"/>
        <v>0</v>
      </c>
      <c r="L343" s="88">
        <f t="shared" si="131"/>
        <v>0</v>
      </c>
      <c r="M343" s="88">
        <f t="shared" si="131"/>
        <v>0</v>
      </c>
      <c r="N343" s="88">
        <f t="shared" si="131"/>
        <v>0</v>
      </c>
      <c r="O343" s="88">
        <f t="shared" si="131"/>
        <v>0</v>
      </c>
      <c r="P343" s="88">
        <f t="shared" si="131"/>
        <v>0</v>
      </c>
      <c r="Q343" s="88">
        <f t="shared" si="131"/>
        <v>0</v>
      </c>
      <c r="R343" s="88">
        <f t="shared" si="131"/>
        <v>0</v>
      </c>
      <c r="S343" s="88">
        <f t="shared" si="131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2">IF($E345=J$245,$I345,IF($E345="RATE",$I345*J346,0))</f>
        <v>0</v>
      </c>
      <c r="K345" s="88">
        <f t="shared" si="132"/>
        <v>0</v>
      </c>
      <c r="L345" s="88">
        <f t="shared" si="132"/>
        <v>0</v>
      </c>
      <c r="M345" s="88">
        <f t="shared" si="132"/>
        <v>0</v>
      </c>
      <c r="N345" s="88">
        <f t="shared" si="132"/>
        <v>0</v>
      </c>
      <c r="O345" s="88">
        <f t="shared" si="132"/>
        <v>0</v>
      </c>
      <c r="P345" s="88">
        <f t="shared" si="132"/>
        <v>0</v>
      </c>
      <c r="Q345" s="88">
        <f t="shared" si="132"/>
        <v>0</v>
      </c>
      <c r="R345" s="88">
        <f t="shared" si="132"/>
        <v>0</v>
      </c>
      <c r="S345" s="88">
        <f t="shared" si="132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3">IF($E347=J$245,$I347,IF($E347="RATE",$I347*J348,0))</f>
        <v>0</v>
      </c>
      <c r="K347" s="88">
        <f t="shared" si="133"/>
        <v>0</v>
      </c>
      <c r="L347" s="88">
        <f t="shared" si="133"/>
        <v>0</v>
      </c>
      <c r="M347" s="88">
        <f t="shared" si="133"/>
        <v>0</v>
      </c>
      <c r="N347" s="88">
        <f t="shared" si="133"/>
        <v>0</v>
      </c>
      <c r="O347" s="88">
        <f t="shared" si="133"/>
        <v>0</v>
      </c>
      <c r="P347" s="88">
        <f t="shared" si="133"/>
        <v>0</v>
      </c>
      <c r="Q347" s="88">
        <f t="shared" si="133"/>
        <v>0</v>
      </c>
      <c r="R347" s="88">
        <f t="shared" si="133"/>
        <v>0</v>
      </c>
      <c r="S347" s="88">
        <f t="shared" si="133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4">IF($E349=J$245,$I349,IF($E349="RATE",$I349*J350,0))</f>
        <v>0</v>
      </c>
      <c r="K349" s="88">
        <f t="shared" si="134"/>
        <v>0</v>
      </c>
      <c r="L349" s="88">
        <f t="shared" si="134"/>
        <v>0</v>
      </c>
      <c r="M349" s="88">
        <f t="shared" si="134"/>
        <v>0</v>
      </c>
      <c r="N349" s="88">
        <f t="shared" si="134"/>
        <v>0</v>
      </c>
      <c r="O349" s="88">
        <f t="shared" si="134"/>
        <v>0</v>
      </c>
      <c r="P349" s="88">
        <f t="shared" si="134"/>
        <v>0</v>
      </c>
      <c r="Q349" s="88">
        <f t="shared" si="134"/>
        <v>0</v>
      </c>
      <c r="R349" s="88">
        <f t="shared" si="134"/>
        <v>0</v>
      </c>
      <c r="S349" s="88">
        <f t="shared" si="134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5">IF($E351=J$245,$I351,IF($E351="RATE",$I351*J352,0))</f>
        <v>0</v>
      </c>
      <c r="K351" s="88">
        <f t="shared" si="135"/>
        <v>0</v>
      </c>
      <c r="L351" s="88">
        <f t="shared" si="135"/>
        <v>0</v>
      </c>
      <c r="M351" s="88">
        <f t="shared" si="135"/>
        <v>0</v>
      </c>
      <c r="N351" s="88">
        <f t="shared" si="135"/>
        <v>0</v>
      </c>
      <c r="O351" s="88">
        <f t="shared" si="135"/>
        <v>0</v>
      </c>
      <c r="P351" s="88">
        <f t="shared" si="135"/>
        <v>0</v>
      </c>
      <c r="Q351" s="88">
        <f t="shared" si="135"/>
        <v>0</v>
      </c>
      <c r="R351" s="88">
        <f t="shared" si="135"/>
        <v>0</v>
      </c>
      <c r="S351" s="88">
        <f t="shared" si="135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6">IF($E353=J$245,$I353,IF($E353="RATE",$I353*J354,0))</f>
        <v>0</v>
      </c>
      <c r="K353" s="88">
        <f t="shared" si="136"/>
        <v>0</v>
      </c>
      <c r="L353" s="88">
        <f t="shared" si="136"/>
        <v>0</v>
      </c>
      <c r="M353" s="88">
        <f t="shared" si="136"/>
        <v>0</v>
      </c>
      <c r="N353" s="88">
        <f t="shared" si="136"/>
        <v>0</v>
      </c>
      <c r="O353" s="88">
        <f t="shared" si="136"/>
        <v>0</v>
      </c>
      <c r="P353" s="88">
        <f t="shared" si="136"/>
        <v>0</v>
      </c>
      <c r="Q353" s="88">
        <f t="shared" si="136"/>
        <v>0</v>
      </c>
      <c r="R353" s="88">
        <f t="shared" si="136"/>
        <v>0</v>
      </c>
      <c r="S353" s="88">
        <f t="shared" si="136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7">IF($E355=J$245,$I355,IF($E355="RATE",$I355*J356,0))</f>
        <v>0</v>
      </c>
      <c r="K355" s="88">
        <f t="shared" si="137"/>
        <v>0</v>
      </c>
      <c r="L355" s="88">
        <f t="shared" si="137"/>
        <v>0</v>
      </c>
      <c r="M355" s="88">
        <f t="shared" si="137"/>
        <v>0</v>
      </c>
      <c r="N355" s="88">
        <f t="shared" si="137"/>
        <v>0</v>
      </c>
      <c r="O355" s="88">
        <f t="shared" si="137"/>
        <v>0</v>
      </c>
      <c r="P355" s="88">
        <f t="shared" si="137"/>
        <v>0</v>
      </c>
      <c r="Q355" s="88">
        <f t="shared" si="137"/>
        <v>0</v>
      </c>
      <c r="R355" s="88">
        <f t="shared" si="137"/>
        <v>0</v>
      </c>
      <c r="S355" s="88">
        <f t="shared" si="137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8">IF($E357=J$245,$I357,IF($E357="RATE",$I357*J358,0))</f>
        <v>0</v>
      </c>
      <c r="K357" s="88">
        <f t="shared" si="138"/>
        <v>0</v>
      </c>
      <c r="L357" s="88">
        <f t="shared" si="138"/>
        <v>0</v>
      </c>
      <c r="M357" s="88">
        <f t="shared" si="138"/>
        <v>0</v>
      </c>
      <c r="N357" s="88">
        <f t="shared" si="138"/>
        <v>0</v>
      </c>
      <c r="O357" s="88">
        <f t="shared" si="138"/>
        <v>0</v>
      </c>
      <c r="P357" s="88">
        <f t="shared" si="138"/>
        <v>0</v>
      </c>
      <c r="Q357" s="88">
        <f t="shared" si="138"/>
        <v>0</v>
      </c>
      <c r="R357" s="88">
        <f t="shared" si="138"/>
        <v>0</v>
      </c>
      <c r="S357" s="88">
        <f t="shared" si="138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9">IF($E359=J$245,$I359,IF($E359="RATE",$I359*J360,0))</f>
        <v>0</v>
      </c>
      <c r="K359" s="88">
        <f t="shared" si="139"/>
        <v>0</v>
      </c>
      <c r="L359" s="88">
        <f t="shared" si="139"/>
        <v>0</v>
      </c>
      <c r="M359" s="88">
        <f t="shared" si="139"/>
        <v>0</v>
      </c>
      <c r="N359" s="88">
        <f t="shared" si="139"/>
        <v>0</v>
      </c>
      <c r="O359" s="88">
        <f t="shared" si="139"/>
        <v>0</v>
      </c>
      <c r="P359" s="88">
        <f t="shared" si="139"/>
        <v>0</v>
      </c>
      <c r="Q359" s="88">
        <f t="shared" si="139"/>
        <v>0</v>
      </c>
      <c r="R359" s="88">
        <f t="shared" si="139"/>
        <v>0</v>
      </c>
      <c r="S359" s="88">
        <f t="shared" si="139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40">IF($E361=J$245,$I361,IF($E361="RATE",$I361*J362,0))</f>
        <v>0</v>
      </c>
      <c r="K361" s="88">
        <f t="shared" si="140"/>
        <v>0</v>
      </c>
      <c r="L361" s="88">
        <f t="shared" si="140"/>
        <v>0</v>
      </c>
      <c r="M361" s="88">
        <f t="shared" si="140"/>
        <v>0</v>
      </c>
      <c r="N361" s="88">
        <f t="shared" si="140"/>
        <v>0</v>
      </c>
      <c r="O361" s="88">
        <f t="shared" si="140"/>
        <v>0</v>
      </c>
      <c r="P361" s="88">
        <f t="shared" si="140"/>
        <v>0</v>
      </c>
      <c r="Q361" s="88">
        <f t="shared" si="140"/>
        <v>0</v>
      </c>
      <c r="R361" s="88">
        <f t="shared" si="140"/>
        <v>0</v>
      </c>
      <c r="S361" s="88">
        <f t="shared" si="140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1">IF($E363=J$245,$I363,IF($E363="RATE",$I363*J364,0))</f>
        <v>0</v>
      </c>
      <c r="K363" s="88">
        <f t="shared" si="141"/>
        <v>0</v>
      </c>
      <c r="L363" s="88">
        <f t="shared" si="141"/>
        <v>0</v>
      </c>
      <c r="M363" s="88">
        <f t="shared" si="141"/>
        <v>0</v>
      </c>
      <c r="N363" s="88">
        <f t="shared" si="141"/>
        <v>0</v>
      </c>
      <c r="O363" s="88">
        <f t="shared" si="141"/>
        <v>0</v>
      </c>
      <c r="P363" s="88">
        <f t="shared" si="141"/>
        <v>0</v>
      </c>
      <c r="Q363" s="88">
        <f t="shared" si="141"/>
        <v>0</v>
      </c>
      <c r="R363" s="88">
        <f t="shared" si="141"/>
        <v>0</v>
      </c>
      <c r="S363" s="88">
        <f t="shared" si="141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2">IF($E365=J$245,$I365,IF($E365="RATE",$I365*J366,0))</f>
        <v>0</v>
      </c>
      <c r="K365" s="88">
        <f t="shared" si="142"/>
        <v>0</v>
      </c>
      <c r="L365" s="88">
        <f t="shared" si="142"/>
        <v>0</v>
      </c>
      <c r="M365" s="88">
        <f t="shared" si="142"/>
        <v>0</v>
      </c>
      <c r="N365" s="88">
        <f t="shared" si="142"/>
        <v>0</v>
      </c>
      <c r="O365" s="88">
        <f t="shared" si="142"/>
        <v>0</v>
      </c>
      <c r="P365" s="88">
        <f t="shared" si="142"/>
        <v>0</v>
      </c>
      <c r="Q365" s="88">
        <f t="shared" si="142"/>
        <v>0</v>
      </c>
      <c r="R365" s="88">
        <f t="shared" si="142"/>
        <v>0</v>
      </c>
      <c r="S365" s="88">
        <f t="shared" si="142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3">IF($E367=J$245,$I367,IF($E367="RATE",$I367*J368,0))</f>
        <v>0</v>
      </c>
      <c r="K367" s="88">
        <f t="shared" si="143"/>
        <v>0</v>
      </c>
      <c r="L367" s="88">
        <f t="shared" si="143"/>
        <v>0</v>
      </c>
      <c r="M367" s="88">
        <f t="shared" si="143"/>
        <v>0</v>
      </c>
      <c r="N367" s="88">
        <f t="shared" si="143"/>
        <v>0</v>
      </c>
      <c r="O367" s="88">
        <f t="shared" si="143"/>
        <v>0</v>
      </c>
      <c r="P367" s="88">
        <f t="shared" si="143"/>
        <v>0</v>
      </c>
      <c r="Q367" s="88">
        <f t="shared" si="143"/>
        <v>0</v>
      </c>
      <c r="R367" s="88">
        <f t="shared" si="143"/>
        <v>0</v>
      </c>
      <c r="S367" s="88">
        <f t="shared" si="143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4">IF($E369=J$245,$I369,IF($E369="RATE",$I369*J370,0))</f>
        <v>0</v>
      </c>
      <c r="K369" s="88">
        <f t="shared" si="144"/>
        <v>0</v>
      </c>
      <c r="L369" s="88">
        <f t="shared" si="144"/>
        <v>0</v>
      </c>
      <c r="M369" s="88">
        <f t="shared" si="144"/>
        <v>0</v>
      </c>
      <c r="N369" s="88">
        <f t="shared" si="144"/>
        <v>0</v>
      </c>
      <c r="O369" s="88">
        <f t="shared" si="144"/>
        <v>0</v>
      </c>
      <c r="P369" s="88">
        <f t="shared" si="144"/>
        <v>0</v>
      </c>
      <c r="Q369" s="88">
        <f t="shared" si="144"/>
        <v>0</v>
      </c>
      <c r="R369" s="88">
        <f t="shared" si="144"/>
        <v>0</v>
      </c>
      <c r="S369" s="88">
        <f t="shared" si="144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5">IF($E371=J$245,$I371,IF($E371="RATE",$I371*J372,0))</f>
        <v>0</v>
      </c>
      <c r="K371" s="88">
        <f t="shared" si="145"/>
        <v>0</v>
      </c>
      <c r="L371" s="88">
        <f t="shared" si="145"/>
        <v>0</v>
      </c>
      <c r="M371" s="88">
        <f t="shared" si="145"/>
        <v>0</v>
      </c>
      <c r="N371" s="88">
        <f t="shared" si="145"/>
        <v>0</v>
      </c>
      <c r="O371" s="88">
        <f t="shared" si="145"/>
        <v>0</v>
      </c>
      <c r="P371" s="88">
        <f t="shared" si="145"/>
        <v>0</v>
      </c>
      <c r="Q371" s="88">
        <f t="shared" si="145"/>
        <v>0</v>
      </c>
      <c r="R371" s="88">
        <f t="shared" si="145"/>
        <v>0</v>
      </c>
      <c r="S371" s="88">
        <f t="shared" si="145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6">IF($E373=J$245,$I373,IF($E373="RATE",$I373*J374,0))</f>
        <v>0</v>
      </c>
      <c r="K373" s="88">
        <f t="shared" si="146"/>
        <v>0</v>
      </c>
      <c r="L373" s="88">
        <f t="shared" si="146"/>
        <v>0</v>
      </c>
      <c r="M373" s="88">
        <f t="shared" si="146"/>
        <v>0</v>
      </c>
      <c r="N373" s="88">
        <f t="shared" si="146"/>
        <v>0</v>
      </c>
      <c r="O373" s="88">
        <f t="shared" si="146"/>
        <v>0</v>
      </c>
      <c r="P373" s="88">
        <f t="shared" si="146"/>
        <v>0</v>
      </c>
      <c r="Q373" s="88">
        <f t="shared" si="146"/>
        <v>0</v>
      </c>
      <c r="R373" s="88">
        <f t="shared" si="146"/>
        <v>0</v>
      </c>
      <c r="S373" s="88">
        <f t="shared" si="146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7">IF($E375=J$245,$I375,IF($E375="RATE",$I375*J376,0))</f>
        <v>0</v>
      </c>
      <c r="K375" s="88">
        <f t="shared" si="147"/>
        <v>0</v>
      </c>
      <c r="L375" s="88">
        <f t="shared" si="147"/>
        <v>0</v>
      </c>
      <c r="M375" s="88">
        <f t="shared" si="147"/>
        <v>0</v>
      </c>
      <c r="N375" s="88">
        <f t="shared" si="147"/>
        <v>0</v>
      </c>
      <c r="O375" s="88">
        <f t="shared" si="147"/>
        <v>0</v>
      </c>
      <c r="P375" s="88">
        <f t="shared" si="147"/>
        <v>0</v>
      </c>
      <c r="Q375" s="88">
        <f t="shared" si="147"/>
        <v>0</v>
      </c>
      <c r="R375" s="88">
        <f t="shared" si="147"/>
        <v>0</v>
      </c>
      <c r="S375" s="88">
        <f t="shared" si="147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8">IF($E377=J$245,$I377,IF($E377="RATE",$I377*J378,0))</f>
        <v>0</v>
      </c>
      <c r="K377" s="88">
        <f t="shared" si="148"/>
        <v>0</v>
      </c>
      <c r="L377" s="88">
        <f t="shared" si="148"/>
        <v>0</v>
      </c>
      <c r="M377" s="88">
        <f t="shared" si="148"/>
        <v>0</v>
      </c>
      <c r="N377" s="88">
        <f t="shared" si="148"/>
        <v>0</v>
      </c>
      <c r="O377" s="88">
        <f t="shared" si="148"/>
        <v>0</v>
      </c>
      <c r="P377" s="88">
        <f t="shared" si="148"/>
        <v>0</v>
      </c>
      <c r="Q377" s="88">
        <f t="shared" si="148"/>
        <v>0</v>
      </c>
      <c r="R377" s="88">
        <f t="shared" si="148"/>
        <v>0</v>
      </c>
      <c r="S377" s="88">
        <f t="shared" si="148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9">IF($E379=J$245,$I379,IF($E379="RATE",$I379*J380,0))</f>
        <v>0</v>
      </c>
      <c r="K379" s="88">
        <f t="shared" si="149"/>
        <v>0</v>
      </c>
      <c r="L379" s="88">
        <f t="shared" si="149"/>
        <v>0</v>
      </c>
      <c r="M379" s="88">
        <f t="shared" si="149"/>
        <v>0</v>
      </c>
      <c r="N379" s="88">
        <f t="shared" si="149"/>
        <v>0</v>
      </c>
      <c r="O379" s="88">
        <f t="shared" si="149"/>
        <v>0</v>
      </c>
      <c r="P379" s="88">
        <f t="shared" si="149"/>
        <v>0</v>
      </c>
      <c r="Q379" s="88">
        <f t="shared" si="149"/>
        <v>0</v>
      </c>
      <c r="R379" s="88">
        <f t="shared" si="149"/>
        <v>0</v>
      </c>
      <c r="S379" s="88">
        <f t="shared" si="149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50">IF($E381=J$245,$I381,IF($E381="RATE",$I381*J382,0))</f>
        <v>0</v>
      </c>
      <c r="K381" s="88">
        <f t="shared" si="150"/>
        <v>0</v>
      </c>
      <c r="L381" s="88">
        <f t="shared" si="150"/>
        <v>0</v>
      </c>
      <c r="M381" s="88">
        <f t="shared" si="150"/>
        <v>0</v>
      </c>
      <c r="N381" s="88">
        <f t="shared" si="150"/>
        <v>0</v>
      </c>
      <c r="O381" s="88">
        <f t="shared" si="150"/>
        <v>0</v>
      </c>
      <c r="P381" s="88">
        <f t="shared" si="150"/>
        <v>0</v>
      </c>
      <c r="Q381" s="88">
        <f t="shared" si="150"/>
        <v>0</v>
      </c>
      <c r="R381" s="88">
        <f t="shared" si="150"/>
        <v>0</v>
      </c>
      <c r="S381" s="88">
        <f t="shared" si="150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1">IF($E383=J$245,$I383,IF($E383="RATE",$I383*J384,0))</f>
        <v>0</v>
      </c>
      <c r="K383" s="88">
        <f t="shared" si="151"/>
        <v>0</v>
      </c>
      <c r="L383" s="88">
        <f t="shared" si="151"/>
        <v>0</v>
      </c>
      <c r="M383" s="88">
        <f t="shared" si="151"/>
        <v>0</v>
      </c>
      <c r="N383" s="88">
        <f t="shared" si="151"/>
        <v>0</v>
      </c>
      <c r="O383" s="88">
        <f t="shared" si="151"/>
        <v>0</v>
      </c>
      <c r="P383" s="88">
        <f t="shared" si="151"/>
        <v>0</v>
      </c>
      <c r="Q383" s="88">
        <f t="shared" si="151"/>
        <v>0</v>
      </c>
      <c r="R383" s="88">
        <f t="shared" si="151"/>
        <v>0</v>
      </c>
      <c r="S383" s="88">
        <f t="shared" si="151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2">IF($E385=J$245,$I385,IF($E385="RATE",$I385*J386,0))</f>
        <v>0</v>
      </c>
      <c r="K385" s="88">
        <f t="shared" si="152"/>
        <v>0</v>
      </c>
      <c r="L385" s="88">
        <f t="shared" si="152"/>
        <v>0</v>
      </c>
      <c r="M385" s="88">
        <f t="shared" si="152"/>
        <v>0</v>
      </c>
      <c r="N385" s="88">
        <f t="shared" si="152"/>
        <v>0</v>
      </c>
      <c r="O385" s="88">
        <f t="shared" si="152"/>
        <v>0</v>
      </c>
      <c r="P385" s="88">
        <f t="shared" si="152"/>
        <v>0</v>
      </c>
      <c r="Q385" s="88">
        <f t="shared" si="152"/>
        <v>0</v>
      </c>
      <c r="R385" s="88">
        <f t="shared" si="152"/>
        <v>0</v>
      </c>
      <c r="S385" s="88">
        <f t="shared" si="152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3">IF($E387=J$245,$I387,IF($E387="RATE",$I387*J388,0))</f>
        <v>0</v>
      </c>
      <c r="K387" s="88">
        <f t="shared" si="153"/>
        <v>0</v>
      </c>
      <c r="L387" s="88">
        <f t="shared" si="153"/>
        <v>0</v>
      </c>
      <c r="M387" s="88">
        <f t="shared" si="153"/>
        <v>0</v>
      </c>
      <c r="N387" s="88">
        <f t="shared" si="153"/>
        <v>0</v>
      </c>
      <c r="O387" s="88">
        <f t="shared" si="153"/>
        <v>0</v>
      </c>
      <c r="P387" s="88">
        <f t="shared" si="153"/>
        <v>0</v>
      </c>
      <c r="Q387" s="88">
        <f t="shared" si="153"/>
        <v>0</v>
      </c>
      <c r="R387" s="88">
        <f t="shared" si="153"/>
        <v>0</v>
      </c>
      <c r="S387" s="88">
        <f t="shared" si="153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4">IF($E389=J$245,$I389,IF($E389="RATE",$I389*J390,0))</f>
        <v>0</v>
      </c>
      <c r="K389" s="88">
        <f t="shared" si="154"/>
        <v>0</v>
      </c>
      <c r="L389" s="88">
        <f t="shared" si="154"/>
        <v>0</v>
      </c>
      <c r="M389" s="88">
        <f t="shared" si="154"/>
        <v>0</v>
      </c>
      <c r="N389" s="88">
        <f t="shared" si="154"/>
        <v>0</v>
      </c>
      <c r="O389" s="88">
        <f t="shared" si="154"/>
        <v>0</v>
      </c>
      <c r="P389" s="88">
        <f t="shared" si="154"/>
        <v>0</v>
      </c>
      <c r="Q389" s="88">
        <f t="shared" si="154"/>
        <v>0</v>
      </c>
      <c r="R389" s="88">
        <f t="shared" si="154"/>
        <v>0</v>
      </c>
      <c r="S389" s="88">
        <f t="shared" si="154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5">IF($E391=J$245,$I391,IF($E391="RATE",$I391*J392,0))</f>
        <v>0</v>
      </c>
      <c r="K391" s="88">
        <f t="shared" si="155"/>
        <v>0</v>
      </c>
      <c r="L391" s="88">
        <f t="shared" si="155"/>
        <v>0</v>
      </c>
      <c r="M391" s="88">
        <f t="shared" si="155"/>
        <v>0</v>
      </c>
      <c r="N391" s="88">
        <f t="shared" si="155"/>
        <v>0</v>
      </c>
      <c r="O391" s="88">
        <f t="shared" si="155"/>
        <v>0</v>
      </c>
      <c r="P391" s="88">
        <f t="shared" si="155"/>
        <v>0</v>
      </c>
      <c r="Q391" s="88">
        <f t="shared" si="155"/>
        <v>0</v>
      </c>
      <c r="R391" s="88">
        <f t="shared" si="155"/>
        <v>0</v>
      </c>
      <c r="S391" s="88">
        <f t="shared" si="155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6">IF($E393=J$245,$I393,IF($E393="RATE",$I393*J394,0))</f>
        <v>0</v>
      </c>
      <c r="K393" s="88">
        <f t="shared" si="156"/>
        <v>0</v>
      </c>
      <c r="L393" s="88">
        <f t="shared" si="156"/>
        <v>0</v>
      </c>
      <c r="M393" s="88">
        <f t="shared" si="156"/>
        <v>0</v>
      </c>
      <c r="N393" s="88">
        <f t="shared" si="156"/>
        <v>0</v>
      </c>
      <c r="O393" s="88">
        <f t="shared" si="156"/>
        <v>0</v>
      </c>
      <c r="P393" s="88">
        <f t="shared" si="156"/>
        <v>0</v>
      </c>
      <c r="Q393" s="88">
        <f t="shared" si="156"/>
        <v>0</v>
      </c>
      <c r="R393" s="88">
        <f t="shared" si="156"/>
        <v>0</v>
      </c>
      <c r="S393" s="88">
        <f t="shared" si="156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7">IF($E395=J$245,$I395,IF($E395="RATE",$I395*J396,0))</f>
        <v>0</v>
      </c>
      <c r="K395" s="88">
        <f t="shared" si="157"/>
        <v>0</v>
      </c>
      <c r="L395" s="88">
        <f t="shared" si="157"/>
        <v>0</v>
      </c>
      <c r="M395" s="88">
        <f t="shared" si="157"/>
        <v>0</v>
      </c>
      <c r="N395" s="88">
        <f t="shared" si="157"/>
        <v>0</v>
      </c>
      <c r="O395" s="88">
        <f t="shared" si="157"/>
        <v>0</v>
      </c>
      <c r="P395" s="88">
        <f t="shared" si="157"/>
        <v>0</v>
      </c>
      <c r="Q395" s="88">
        <f t="shared" si="157"/>
        <v>0</v>
      </c>
      <c r="R395" s="88">
        <f t="shared" si="157"/>
        <v>0</v>
      </c>
      <c r="S395" s="88">
        <f t="shared" si="157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8">IF($E397=J$245,$I397,IF($E397="RATE",$I397*J398,0))</f>
        <v>0</v>
      </c>
      <c r="K397" s="88">
        <f t="shared" si="158"/>
        <v>0</v>
      </c>
      <c r="L397" s="88">
        <f t="shared" si="158"/>
        <v>0</v>
      </c>
      <c r="M397" s="88">
        <f t="shared" si="158"/>
        <v>0</v>
      </c>
      <c r="N397" s="88">
        <f t="shared" si="158"/>
        <v>0</v>
      </c>
      <c r="O397" s="88">
        <f t="shared" si="158"/>
        <v>0</v>
      </c>
      <c r="P397" s="88">
        <f t="shared" si="158"/>
        <v>0</v>
      </c>
      <c r="Q397" s="88">
        <f t="shared" si="158"/>
        <v>0</v>
      </c>
      <c r="R397" s="88">
        <f t="shared" si="158"/>
        <v>0</v>
      </c>
      <c r="S397" s="88">
        <f t="shared" si="158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9">IF($E399=J$245,$I399,IF($E399="RATE",$I399*J400,0))</f>
        <v>0</v>
      </c>
      <c r="K399" s="88">
        <f t="shared" si="159"/>
        <v>0</v>
      </c>
      <c r="L399" s="88">
        <f t="shared" si="159"/>
        <v>0</v>
      </c>
      <c r="M399" s="88">
        <f t="shared" si="159"/>
        <v>0</v>
      </c>
      <c r="N399" s="88">
        <f t="shared" si="159"/>
        <v>0</v>
      </c>
      <c r="O399" s="88">
        <f t="shared" si="159"/>
        <v>0</v>
      </c>
      <c r="P399" s="88">
        <f t="shared" si="159"/>
        <v>0</v>
      </c>
      <c r="Q399" s="88">
        <f t="shared" si="159"/>
        <v>0</v>
      </c>
      <c r="R399" s="88">
        <f t="shared" si="159"/>
        <v>0</v>
      </c>
      <c r="S399" s="88">
        <f t="shared" si="159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60">IF($E401=J$245,$I401,IF($E401="RATE",$I401*J402,0))</f>
        <v>0</v>
      </c>
      <c r="K401" s="88">
        <f t="shared" si="160"/>
        <v>0</v>
      </c>
      <c r="L401" s="88">
        <f t="shared" si="160"/>
        <v>0</v>
      </c>
      <c r="M401" s="88">
        <f t="shared" si="160"/>
        <v>0</v>
      </c>
      <c r="N401" s="88">
        <f t="shared" si="160"/>
        <v>0</v>
      </c>
      <c r="O401" s="88">
        <f t="shared" si="160"/>
        <v>0</v>
      </c>
      <c r="P401" s="88">
        <f t="shared" si="160"/>
        <v>0</v>
      </c>
      <c r="Q401" s="88">
        <f t="shared" si="160"/>
        <v>0</v>
      </c>
      <c r="R401" s="88">
        <f t="shared" si="160"/>
        <v>0</v>
      </c>
      <c r="S401" s="88">
        <f t="shared" si="160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1">IF($E403=J$245,$I403,IF($E403="RATE",$I403*J404,0))</f>
        <v>0</v>
      </c>
      <c r="K403" s="88">
        <f t="shared" si="161"/>
        <v>0</v>
      </c>
      <c r="L403" s="88">
        <f t="shared" si="161"/>
        <v>0</v>
      </c>
      <c r="M403" s="88">
        <f t="shared" si="161"/>
        <v>0</v>
      </c>
      <c r="N403" s="88">
        <f t="shared" si="161"/>
        <v>0</v>
      </c>
      <c r="O403" s="88">
        <f t="shared" si="161"/>
        <v>0</v>
      </c>
      <c r="P403" s="88">
        <f t="shared" si="161"/>
        <v>0</v>
      </c>
      <c r="Q403" s="88">
        <f t="shared" si="161"/>
        <v>0</v>
      </c>
      <c r="R403" s="88">
        <f t="shared" si="161"/>
        <v>0</v>
      </c>
      <c r="S403" s="88">
        <f t="shared" si="161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2">IF($E405=J$245,$I405,IF($E405="RATE",$I405*J406,0))</f>
        <v>0</v>
      </c>
      <c r="K405" s="88">
        <f t="shared" si="162"/>
        <v>0</v>
      </c>
      <c r="L405" s="88">
        <f t="shared" si="162"/>
        <v>0</v>
      </c>
      <c r="M405" s="88">
        <f t="shared" si="162"/>
        <v>0</v>
      </c>
      <c r="N405" s="88">
        <f t="shared" si="162"/>
        <v>0</v>
      </c>
      <c r="O405" s="88">
        <f t="shared" si="162"/>
        <v>0</v>
      </c>
      <c r="P405" s="88">
        <f t="shared" si="162"/>
        <v>0</v>
      </c>
      <c r="Q405" s="88">
        <f t="shared" si="162"/>
        <v>0</v>
      </c>
      <c r="R405" s="88">
        <f t="shared" si="162"/>
        <v>0</v>
      </c>
      <c r="S405" s="88">
        <f t="shared" si="162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3">IF($E407=J$245,$I407,IF($E407="RATE",$I407*J408,0))</f>
        <v>0</v>
      </c>
      <c r="K407" s="88">
        <f t="shared" si="163"/>
        <v>0</v>
      </c>
      <c r="L407" s="88">
        <f t="shared" si="163"/>
        <v>0</v>
      </c>
      <c r="M407" s="88">
        <f t="shared" si="163"/>
        <v>0</v>
      </c>
      <c r="N407" s="88">
        <f t="shared" si="163"/>
        <v>0</v>
      </c>
      <c r="O407" s="88">
        <f t="shared" si="163"/>
        <v>0</v>
      </c>
      <c r="P407" s="88">
        <f t="shared" si="163"/>
        <v>0</v>
      </c>
      <c r="Q407" s="88">
        <f t="shared" si="163"/>
        <v>0</v>
      </c>
      <c r="R407" s="88">
        <f t="shared" si="163"/>
        <v>0</v>
      </c>
      <c r="S407" s="88">
        <f t="shared" si="163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4">K339+K341+K343+K345+K347+K349+K351+K353+K355+K357+K359+K361+K363+K365+K367+K369+K371+K373+K375+K377+K379+K381+K383+K385+K387+K389+K391+K393+K395+K397+K399+K401+K403+K405+K407</f>
        <v>0</v>
      </c>
      <c r="L410" s="65">
        <f t="shared" si="164"/>
        <v>0</v>
      </c>
      <c r="M410" s="65">
        <f t="shared" si="164"/>
        <v>0</v>
      </c>
      <c r="N410" s="65">
        <f t="shared" si="164"/>
        <v>0</v>
      </c>
      <c r="O410" s="65">
        <f t="shared" si="164"/>
        <v>0</v>
      </c>
      <c r="P410" s="65">
        <f t="shared" si="164"/>
        <v>0</v>
      </c>
      <c r="Q410" s="65">
        <f t="shared" si="164"/>
        <v>0</v>
      </c>
      <c r="R410" s="65">
        <f t="shared" si="164"/>
        <v>0</v>
      </c>
      <c r="S410" s="65">
        <f t="shared" si="164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5">IF($E417=J$245,$I417,IF($E417="RATE",$I417*J418,0))</f>
        <v>0</v>
      </c>
      <c r="K417" s="88">
        <f t="shared" si="165"/>
        <v>0</v>
      </c>
      <c r="L417" s="88">
        <f t="shared" si="165"/>
        <v>0</v>
      </c>
      <c r="M417" s="88">
        <f t="shared" si="165"/>
        <v>0</v>
      </c>
      <c r="N417" s="88">
        <f t="shared" si="165"/>
        <v>0</v>
      </c>
      <c r="O417" s="88">
        <f t="shared" si="165"/>
        <v>0</v>
      </c>
      <c r="P417" s="88">
        <f t="shared" si="165"/>
        <v>0</v>
      </c>
      <c r="Q417" s="88">
        <f t="shared" si="165"/>
        <v>0</v>
      </c>
      <c r="R417" s="88">
        <f t="shared" si="165"/>
        <v>0</v>
      </c>
      <c r="S417" s="88">
        <f t="shared" si="165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6">IF($E419=J$245,$I419,IF($E419="RATE",$I419*J420,0))</f>
        <v>0</v>
      </c>
      <c r="K419" s="88">
        <f t="shared" si="166"/>
        <v>0</v>
      </c>
      <c r="L419" s="88">
        <f t="shared" si="166"/>
        <v>0</v>
      </c>
      <c r="M419" s="88">
        <f t="shared" si="166"/>
        <v>0</v>
      </c>
      <c r="N419" s="88">
        <f t="shared" si="166"/>
        <v>0</v>
      </c>
      <c r="O419" s="88">
        <f t="shared" si="166"/>
        <v>0</v>
      </c>
      <c r="P419" s="88">
        <f t="shared" si="166"/>
        <v>0</v>
      </c>
      <c r="Q419" s="88">
        <f t="shared" si="166"/>
        <v>0</v>
      </c>
      <c r="R419" s="88">
        <f t="shared" si="166"/>
        <v>0</v>
      </c>
      <c r="S419" s="88">
        <f t="shared" si="166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7">IF($E421=J$245,$I421,IF($E421="RATE",$I421*J422,0))</f>
        <v>0</v>
      </c>
      <c r="K421" s="88">
        <f t="shared" si="167"/>
        <v>0</v>
      </c>
      <c r="L421" s="88">
        <f t="shared" si="167"/>
        <v>0</v>
      </c>
      <c r="M421" s="88">
        <f t="shared" si="167"/>
        <v>0</v>
      </c>
      <c r="N421" s="88">
        <f t="shared" si="167"/>
        <v>0</v>
      </c>
      <c r="O421" s="88">
        <f t="shared" si="167"/>
        <v>0</v>
      </c>
      <c r="P421" s="88">
        <f t="shared" si="167"/>
        <v>0</v>
      </c>
      <c r="Q421" s="88">
        <f t="shared" si="167"/>
        <v>0</v>
      </c>
      <c r="R421" s="88">
        <f t="shared" si="167"/>
        <v>0</v>
      </c>
      <c r="S421" s="88">
        <f t="shared" si="167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8">IF($E423=J$245,$I423,IF($E423="RATE",$I423*J424,0))</f>
        <v>0</v>
      </c>
      <c r="K423" s="88">
        <f t="shared" si="168"/>
        <v>0</v>
      </c>
      <c r="L423" s="88">
        <f t="shared" si="168"/>
        <v>0</v>
      </c>
      <c r="M423" s="88">
        <f t="shared" si="168"/>
        <v>0</v>
      </c>
      <c r="N423" s="88">
        <f t="shared" si="168"/>
        <v>0</v>
      </c>
      <c r="O423" s="88">
        <f t="shared" si="168"/>
        <v>0</v>
      </c>
      <c r="P423" s="88">
        <f t="shared" si="168"/>
        <v>0</v>
      </c>
      <c r="Q423" s="88">
        <f t="shared" si="168"/>
        <v>0</v>
      </c>
      <c r="R423" s="88">
        <f t="shared" si="168"/>
        <v>0</v>
      </c>
      <c r="S423" s="88">
        <f t="shared" si="168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9">IF($E425=J$245,$I425,IF($E425="RATE",$I425*J426,0))</f>
        <v>0</v>
      </c>
      <c r="K425" s="88">
        <f t="shared" si="169"/>
        <v>0</v>
      </c>
      <c r="L425" s="88">
        <f t="shared" si="169"/>
        <v>0</v>
      </c>
      <c r="M425" s="88">
        <f t="shared" si="169"/>
        <v>0</v>
      </c>
      <c r="N425" s="88">
        <f t="shared" si="169"/>
        <v>0</v>
      </c>
      <c r="O425" s="88">
        <f t="shared" si="169"/>
        <v>0</v>
      </c>
      <c r="P425" s="88">
        <f t="shared" si="169"/>
        <v>0</v>
      </c>
      <c r="Q425" s="88">
        <f t="shared" si="169"/>
        <v>0</v>
      </c>
      <c r="R425" s="88">
        <f t="shared" si="169"/>
        <v>0</v>
      </c>
      <c r="S425" s="88">
        <f t="shared" si="169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70">IF($E427=J$245,$I427,IF($E427="RATE",$I427*J428,0))</f>
        <v>0</v>
      </c>
      <c r="K427" s="88">
        <f t="shared" si="170"/>
        <v>0</v>
      </c>
      <c r="L427" s="88">
        <f t="shared" si="170"/>
        <v>0</v>
      </c>
      <c r="M427" s="88">
        <f t="shared" si="170"/>
        <v>0</v>
      </c>
      <c r="N427" s="88">
        <f t="shared" si="170"/>
        <v>0</v>
      </c>
      <c r="O427" s="88">
        <f t="shared" si="170"/>
        <v>0</v>
      </c>
      <c r="P427" s="88">
        <f t="shared" si="170"/>
        <v>0</v>
      </c>
      <c r="Q427" s="88">
        <f t="shared" si="170"/>
        <v>0</v>
      </c>
      <c r="R427" s="88">
        <f t="shared" si="170"/>
        <v>0</v>
      </c>
      <c r="S427" s="88">
        <f t="shared" si="170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1">IF($E429=J$245,$I429,IF($E429="RATE",$I429*J430,0))</f>
        <v>0</v>
      </c>
      <c r="K429" s="88">
        <f t="shared" si="171"/>
        <v>0</v>
      </c>
      <c r="L429" s="88">
        <f t="shared" si="171"/>
        <v>0</v>
      </c>
      <c r="M429" s="88">
        <f t="shared" si="171"/>
        <v>0</v>
      </c>
      <c r="N429" s="88">
        <f t="shared" si="171"/>
        <v>0</v>
      </c>
      <c r="O429" s="88">
        <f t="shared" si="171"/>
        <v>0</v>
      </c>
      <c r="P429" s="88">
        <f t="shared" si="171"/>
        <v>0</v>
      </c>
      <c r="Q429" s="88">
        <f t="shared" si="171"/>
        <v>0</v>
      </c>
      <c r="R429" s="88">
        <f t="shared" si="171"/>
        <v>0</v>
      </c>
      <c r="S429" s="88">
        <f t="shared" si="171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2">IF($E431=J$245,$I431,IF($E431="RATE",$I431*J432,0))</f>
        <v>0</v>
      </c>
      <c r="K431" s="88">
        <f t="shared" si="172"/>
        <v>0</v>
      </c>
      <c r="L431" s="88">
        <f t="shared" si="172"/>
        <v>0</v>
      </c>
      <c r="M431" s="88">
        <f t="shared" si="172"/>
        <v>0</v>
      </c>
      <c r="N431" s="88">
        <f t="shared" si="172"/>
        <v>0</v>
      </c>
      <c r="O431" s="88">
        <f t="shared" si="172"/>
        <v>0</v>
      </c>
      <c r="P431" s="88">
        <f t="shared" si="172"/>
        <v>0</v>
      </c>
      <c r="Q431" s="88">
        <f t="shared" si="172"/>
        <v>0</v>
      </c>
      <c r="R431" s="88">
        <f t="shared" si="172"/>
        <v>0</v>
      </c>
      <c r="S431" s="88">
        <f t="shared" si="172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3">IF($E433=J$245,$I433,IF($E433="RATE",$I433*J434,0))</f>
        <v>0</v>
      </c>
      <c r="K433" s="88">
        <f t="shared" si="173"/>
        <v>0</v>
      </c>
      <c r="L433" s="88">
        <f t="shared" si="173"/>
        <v>0</v>
      </c>
      <c r="M433" s="88">
        <f t="shared" si="173"/>
        <v>0</v>
      </c>
      <c r="N433" s="88">
        <f t="shared" si="173"/>
        <v>0</v>
      </c>
      <c r="O433" s="88">
        <f t="shared" si="173"/>
        <v>0</v>
      </c>
      <c r="P433" s="88">
        <f t="shared" si="173"/>
        <v>0</v>
      </c>
      <c r="Q433" s="88">
        <f t="shared" si="173"/>
        <v>0</v>
      </c>
      <c r="R433" s="88">
        <f t="shared" si="173"/>
        <v>0</v>
      </c>
      <c r="S433" s="88">
        <f t="shared" si="173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4">IF($E435=J$245,$I435,IF($E435="RATE",$I435*J436,0))</f>
        <v>0</v>
      </c>
      <c r="K435" s="88">
        <f t="shared" si="174"/>
        <v>0</v>
      </c>
      <c r="L435" s="88">
        <f t="shared" si="174"/>
        <v>0</v>
      </c>
      <c r="M435" s="88">
        <f t="shared" si="174"/>
        <v>0</v>
      </c>
      <c r="N435" s="88">
        <f t="shared" si="174"/>
        <v>0</v>
      </c>
      <c r="O435" s="88">
        <f t="shared" si="174"/>
        <v>0</v>
      </c>
      <c r="P435" s="88">
        <f t="shared" si="174"/>
        <v>0</v>
      </c>
      <c r="Q435" s="88">
        <f t="shared" si="174"/>
        <v>0</v>
      </c>
      <c r="R435" s="88">
        <f t="shared" si="174"/>
        <v>0</v>
      </c>
      <c r="S435" s="88">
        <f t="shared" si="174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5">IF($E437=J$245,$I437,IF($E437="RATE",$I437*J438,0))</f>
        <v>0</v>
      </c>
      <c r="K437" s="88">
        <f t="shared" si="175"/>
        <v>0</v>
      </c>
      <c r="L437" s="88">
        <f t="shared" si="175"/>
        <v>0</v>
      </c>
      <c r="M437" s="88">
        <f t="shared" si="175"/>
        <v>0</v>
      </c>
      <c r="N437" s="88">
        <f t="shared" si="175"/>
        <v>0</v>
      </c>
      <c r="O437" s="88">
        <f t="shared" si="175"/>
        <v>0</v>
      </c>
      <c r="P437" s="88">
        <f t="shared" si="175"/>
        <v>0</v>
      </c>
      <c r="Q437" s="88">
        <f t="shared" si="175"/>
        <v>0</v>
      </c>
      <c r="R437" s="88">
        <f t="shared" si="175"/>
        <v>0</v>
      </c>
      <c r="S437" s="88">
        <f t="shared" si="175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6">IF($E439=J$245,$I439,IF($E439="RATE",$I439*J440,0))</f>
        <v>0</v>
      </c>
      <c r="K439" s="88">
        <f t="shared" si="176"/>
        <v>0</v>
      </c>
      <c r="L439" s="88">
        <f t="shared" si="176"/>
        <v>0</v>
      </c>
      <c r="M439" s="88">
        <f t="shared" si="176"/>
        <v>0</v>
      </c>
      <c r="N439" s="88">
        <f t="shared" si="176"/>
        <v>0</v>
      </c>
      <c r="O439" s="88">
        <f t="shared" si="176"/>
        <v>0</v>
      </c>
      <c r="P439" s="88">
        <f t="shared" si="176"/>
        <v>0</v>
      </c>
      <c r="Q439" s="88">
        <f t="shared" si="176"/>
        <v>0</v>
      </c>
      <c r="R439" s="88">
        <f t="shared" si="176"/>
        <v>0</v>
      </c>
      <c r="S439" s="88">
        <f t="shared" si="176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7">IF($E441=J$245,$I441,IF($E441="RATE",$I441*J442,0))</f>
        <v>0</v>
      </c>
      <c r="K441" s="88">
        <f t="shared" si="177"/>
        <v>0</v>
      </c>
      <c r="L441" s="88">
        <f t="shared" si="177"/>
        <v>0</v>
      </c>
      <c r="M441" s="88">
        <f t="shared" si="177"/>
        <v>0</v>
      </c>
      <c r="N441" s="88">
        <f t="shared" si="177"/>
        <v>0</v>
      </c>
      <c r="O441" s="88">
        <f t="shared" si="177"/>
        <v>0</v>
      </c>
      <c r="P441" s="88">
        <f t="shared" si="177"/>
        <v>0</v>
      </c>
      <c r="Q441" s="88">
        <f t="shared" si="177"/>
        <v>0</v>
      </c>
      <c r="R441" s="88">
        <f t="shared" si="177"/>
        <v>0</v>
      </c>
      <c r="S441" s="88">
        <f t="shared" si="177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8">IF($E443=J$245,$I443,IF($E443="RATE",$I443*J444,0))</f>
        <v>0</v>
      </c>
      <c r="K443" s="88">
        <f t="shared" si="178"/>
        <v>0</v>
      </c>
      <c r="L443" s="88">
        <f t="shared" si="178"/>
        <v>0</v>
      </c>
      <c r="M443" s="88">
        <f t="shared" si="178"/>
        <v>0</v>
      </c>
      <c r="N443" s="88">
        <f t="shared" si="178"/>
        <v>0</v>
      </c>
      <c r="O443" s="88">
        <f t="shared" si="178"/>
        <v>0</v>
      </c>
      <c r="P443" s="88">
        <f t="shared" si="178"/>
        <v>0</v>
      </c>
      <c r="Q443" s="88">
        <f t="shared" si="178"/>
        <v>0</v>
      </c>
      <c r="R443" s="88">
        <f t="shared" si="178"/>
        <v>0</v>
      </c>
      <c r="S443" s="88">
        <f t="shared" si="178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9">IF($E445=J$245,$I445,IF($E445="RATE",$I445*J446,0))</f>
        <v>0</v>
      </c>
      <c r="K445" s="88">
        <f t="shared" si="179"/>
        <v>0</v>
      </c>
      <c r="L445" s="88">
        <f t="shared" si="179"/>
        <v>0</v>
      </c>
      <c r="M445" s="88">
        <f t="shared" si="179"/>
        <v>0</v>
      </c>
      <c r="N445" s="88">
        <f t="shared" si="179"/>
        <v>0</v>
      </c>
      <c r="O445" s="88">
        <f t="shared" si="179"/>
        <v>0</v>
      </c>
      <c r="P445" s="88">
        <f t="shared" si="179"/>
        <v>0</v>
      </c>
      <c r="Q445" s="88">
        <f t="shared" si="179"/>
        <v>0</v>
      </c>
      <c r="R445" s="88">
        <f t="shared" si="179"/>
        <v>0</v>
      </c>
      <c r="S445" s="88">
        <f t="shared" si="179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80">IF($E447=J$245,$I447,IF($E447="RATE",$I447*J448,0))</f>
        <v>0</v>
      </c>
      <c r="K447" s="88">
        <f t="shared" si="180"/>
        <v>0</v>
      </c>
      <c r="L447" s="88">
        <f t="shared" si="180"/>
        <v>0</v>
      </c>
      <c r="M447" s="88">
        <f t="shared" si="180"/>
        <v>0</v>
      </c>
      <c r="N447" s="88">
        <f t="shared" si="180"/>
        <v>0</v>
      </c>
      <c r="O447" s="88">
        <f t="shared" si="180"/>
        <v>0</v>
      </c>
      <c r="P447" s="88">
        <f t="shared" si="180"/>
        <v>0</v>
      </c>
      <c r="Q447" s="88">
        <f t="shared" si="180"/>
        <v>0</v>
      </c>
      <c r="R447" s="88">
        <f t="shared" si="180"/>
        <v>0</v>
      </c>
      <c r="S447" s="88">
        <f t="shared" si="180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1">IF($E449=J$245,$I449,IF($E449="RATE",$I449*J450,0))</f>
        <v>0</v>
      </c>
      <c r="K449" s="88">
        <f t="shared" si="181"/>
        <v>0</v>
      </c>
      <c r="L449" s="88">
        <f t="shared" si="181"/>
        <v>0</v>
      </c>
      <c r="M449" s="88">
        <f t="shared" si="181"/>
        <v>0</v>
      </c>
      <c r="N449" s="88">
        <f t="shared" si="181"/>
        <v>0</v>
      </c>
      <c r="O449" s="88">
        <f t="shared" si="181"/>
        <v>0</v>
      </c>
      <c r="P449" s="88">
        <f t="shared" si="181"/>
        <v>0</v>
      </c>
      <c r="Q449" s="88">
        <f t="shared" si="181"/>
        <v>0</v>
      </c>
      <c r="R449" s="88">
        <f t="shared" si="181"/>
        <v>0</v>
      </c>
      <c r="S449" s="88">
        <f t="shared" si="181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2">IF($E451=J$245,$I451,IF($E451="RATE",$I451*J452,0))</f>
        <v>0</v>
      </c>
      <c r="K451" s="88">
        <f t="shared" si="182"/>
        <v>0</v>
      </c>
      <c r="L451" s="88">
        <f t="shared" si="182"/>
        <v>0</v>
      </c>
      <c r="M451" s="88">
        <f t="shared" si="182"/>
        <v>0</v>
      </c>
      <c r="N451" s="88">
        <f t="shared" si="182"/>
        <v>0</v>
      </c>
      <c r="O451" s="88">
        <f t="shared" si="182"/>
        <v>0</v>
      </c>
      <c r="P451" s="88">
        <f t="shared" si="182"/>
        <v>0</v>
      </c>
      <c r="Q451" s="88">
        <f t="shared" si="182"/>
        <v>0</v>
      </c>
      <c r="R451" s="88">
        <f t="shared" si="182"/>
        <v>0</v>
      </c>
      <c r="S451" s="88">
        <f t="shared" si="182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3">IF($E453=J$245,$I453,IF($E453="RATE",$I453*J454,0))</f>
        <v>0</v>
      </c>
      <c r="K453" s="88">
        <f t="shared" si="183"/>
        <v>0</v>
      </c>
      <c r="L453" s="88">
        <f t="shared" si="183"/>
        <v>0</v>
      </c>
      <c r="M453" s="88">
        <f t="shared" si="183"/>
        <v>0</v>
      </c>
      <c r="N453" s="88">
        <f t="shared" si="183"/>
        <v>0</v>
      </c>
      <c r="O453" s="88">
        <f t="shared" si="183"/>
        <v>0</v>
      </c>
      <c r="P453" s="88">
        <f t="shared" si="183"/>
        <v>0</v>
      </c>
      <c r="Q453" s="88">
        <f t="shared" si="183"/>
        <v>0</v>
      </c>
      <c r="R453" s="88">
        <f t="shared" si="183"/>
        <v>0</v>
      </c>
      <c r="S453" s="88">
        <f t="shared" si="183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4">IF($E455=J$245,$I455,IF($E455="RATE",$I455*J456,0))</f>
        <v>0</v>
      </c>
      <c r="K455" s="88">
        <f t="shared" si="184"/>
        <v>0</v>
      </c>
      <c r="L455" s="88">
        <f t="shared" si="184"/>
        <v>0</v>
      </c>
      <c r="M455" s="88">
        <f t="shared" si="184"/>
        <v>0</v>
      </c>
      <c r="N455" s="88">
        <f t="shared" si="184"/>
        <v>0</v>
      </c>
      <c r="O455" s="88">
        <f t="shared" si="184"/>
        <v>0</v>
      </c>
      <c r="P455" s="88">
        <f t="shared" si="184"/>
        <v>0</v>
      </c>
      <c r="Q455" s="88">
        <f t="shared" si="184"/>
        <v>0</v>
      </c>
      <c r="R455" s="88">
        <f t="shared" si="184"/>
        <v>0</v>
      </c>
      <c r="S455" s="88">
        <f t="shared" si="184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5">L417+L419+L421+L423+L425+L427+L429+L431+L433+L435+L437+L439+L441+L443+L445+L447+L449+L451+L453+L455</f>
        <v>0</v>
      </c>
      <c r="M458" s="65">
        <f t="shared" si="185"/>
        <v>0</v>
      </c>
      <c r="N458" s="65">
        <f t="shared" si="185"/>
        <v>0</v>
      </c>
      <c r="O458" s="65">
        <f t="shared" si="185"/>
        <v>0</v>
      </c>
      <c r="P458" s="65">
        <f t="shared" si="185"/>
        <v>0</v>
      </c>
      <c r="Q458" s="65">
        <f t="shared" si="185"/>
        <v>0</v>
      </c>
      <c r="R458" s="65">
        <f t="shared" si="185"/>
        <v>0</v>
      </c>
      <c r="S458" s="65">
        <f t="shared" si="185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6">IF($E462=K$245,$I462,IF($E462="RATE",$I462*K463,0))</f>
        <v>0</v>
      </c>
      <c r="L462" s="88">
        <f t="shared" si="186"/>
        <v>0</v>
      </c>
      <c r="M462" s="88">
        <f t="shared" si="186"/>
        <v>0</v>
      </c>
      <c r="N462" s="88">
        <f t="shared" si="186"/>
        <v>0</v>
      </c>
      <c r="O462" s="88">
        <f t="shared" si="186"/>
        <v>0</v>
      </c>
      <c r="P462" s="88">
        <f t="shared" si="186"/>
        <v>0</v>
      </c>
      <c r="Q462" s="88">
        <f t="shared" si="186"/>
        <v>0</v>
      </c>
      <c r="R462" s="88">
        <f t="shared" si="186"/>
        <v>0</v>
      </c>
      <c r="S462" s="88">
        <f t="shared" si="186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7">IF($E464=K$245,$I464,IF($E464="RATE",$I464*K465,0))</f>
        <v>0</v>
      </c>
      <c r="L464" s="88">
        <f t="shared" si="187"/>
        <v>0</v>
      </c>
      <c r="M464" s="88">
        <f t="shared" si="187"/>
        <v>0</v>
      </c>
      <c r="N464" s="88">
        <f t="shared" si="187"/>
        <v>0</v>
      </c>
      <c r="O464" s="88">
        <f t="shared" si="187"/>
        <v>0</v>
      </c>
      <c r="P464" s="88">
        <f t="shared" si="187"/>
        <v>0</v>
      </c>
      <c r="Q464" s="88">
        <f t="shared" si="187"/>
        <v>0</v>
      </c>
      <c r="R464" s="88">
        <f t="shared" si="187"/>
        <v>0</v>
      </c>
      <c r="S464" s="88">
        <f t="shared" si="187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8">IF($E466=K$245,$I466,IF($E466="RATE",$I466*K467,0))</f>
        <v>0</v>
      </c>
      <c r="L466" s="88">
        <f t="shared" si="188"/>
        <v>0</v>
      </c>
      <c r="M466" s="88">
        <f t="shared" si="188"/>
        <v>0</v>
      </c>
      <c r="N466" s="88">
        <f t="shared" si="188"/>
        <v>0</v>
      </c>
      <c r="O466" s="88">
        <f t="shared" si="188"/>
        <v>0</v>
      </c>
      <c r="P466" s="88">
        <f t="shared" si="188"/>
        <v>0</v>
      </c>
      <c r="Q466" s="88">
        <f t="shared" si="188"/>
        <v>0</v>
      </c>
      <c r="R466" s="88">
        <f t="shared" si="188"/>
        <v>0</v>
      </c>
      <c r="S466" s="88">
        <f t="shared" si="188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9">IF($E468=K$245,$I468,IF($E468="RATE",$I468*K469,0))</f>
        <v>0</v>
      </c>
      <c r="L468" s="88">
        <f t="shared" si="189"/>
        <v>0</v>
      </c>
      <c r="M468" s="88">
        <f t="shared" si="189"/>
        <v>0</v>
      </c>
      <c r="N468" s="88">
        <f t="shared" si="189"/>
        <v>0</v>
      </c>
      <c r="O468" s="88">
        <f t="shared" si="189"/>
        <v>0</v>
      </c>
      <c r="P468" s="88">
        <f t="shared" si="189"/>
        <v>0</v>
      </c>
      <c r="Q468" s="88">
        <f t="shared" si="189"/>
        <v>0</v>
      </c>
      <c r="R468" s="88">
        <f t="shared" si="189"/>
        <v>0</v>
      </c>
      <c r="S468" s="88">
        <f t="shared" si="189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90">IF($E470=K$245,$I470,IF($E470="RATE",$I470*K471,0))</f>
        <v>0</v>
      </c>
      <c r="L470" s="88">
        <f t="shared" si="190"/>
        <v>0</v>
      </c>
      <c r="M470" s="88">
        <f t="shared" si="190"/>
        <v>0</v>
      </c>
      <c r="N470" s="88">
        <f t="shared" si="190"/>
        <v>0</v>
      </c>
      <c r="O470" s="88">
        <f t="shared" si="190"/>
        <v>0</v>
      </c>
      <c r="P470" s="88">
        <f t="shared" si="190"/>
        <v>0</v>
      </c>
      <c r="Q470" s="88">
        <f t="shared" si="190"/>
        <v>0</v>
      </c>
      <c r="R470" s="88">
        <f t="shared" si="190"/>
        <v>0</v>
      </c>
      <c r="S470" s="88">
        <f t="shared" si="190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1">IF($E472=K$245,$I472,IF($E472="RATE",$I472*K473,0))</f>
        <v>0</v>
      </c>
      <c r="L472" s="88">
        <f t="shared" si="191"/>
        <v>0</v>
      </c>
      <c r="M472" s="88">
        <f t="shared" si="191"/>
        <v>0</v>
      </c>
      <c r="N472" s="88">
        <f t="shared" si="191"/>
        <v>0</v>
      </c>
      <c r="O472" s="88">
        <f t="shared" si="191"/>
        <v>0</v>
      </c>
      <c r="P472" s="88">
        <f t="shared" si="191"/>
        <v>0</v>
      </c>
      <c r="Q472" s="88">
        <f t="shared" si="191"/>
        <v>0</v>
      </c>
      <c r="R472" s="88">
        <f t="shared" si="191"/>
        <v>0</v>
      </c>
      <c r="S472" s="88">
        <f t="shared" si="191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2">IF($E474=K$245,$I474,IF($E474="RATE",$I474*K475,0))</f>
        <v>0</v>
      </c>
      <c r="L474" s="88">
        <f t="shared" si="192"/>
        <v>0</v>
      </c>
      <c r="M474" s="88">
        <f t="shared" si="192"/>
        <v>0</v>
      </c>
      <c r="N474" s="88">
        <f t="shared" si="192"/>
        <v>0</v>
      </c>
      <c r="O474" s="88">
        <f t="shared" si="192"/>
        <v>0</v>
      </c>
      <c r="P474" s="88">
        <f t="shared" si="192"/>
        <v>0</v>
      </c>
      <c r="Q474" s="88">
        <f t="shared" si="192"/>
        <v>0</v>
      </c>
      <c r="R474" s="88">
        <f t="shared" si="192"/>
        <v>0</v>
      </c>
      <c r="S474" s="88">
        <f t="shared" si="192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3">IF($E476=K$245,$I476,IF($E476="RATE",$I476*K477,0))</f>
        <v>0</v>
      </c>
      <c r="L476" s="88">
        <f t="shared" si="193"/>
        <v>0</v>
      </c>
      <c r="M476" s="88">
        <f t="shared" si="193"/>
        <v>0</v>
      </c>
      <c r="N476" s="88">
        <f t="shared" si="193"/>
        <v>0</v>
      </c>
      <c r="O476" s="88">
        <f t="shared" si="193"/>
        <v>0</v>
      </c>
      <c r="P476" s="88">
        <f t="shared" si="193"/>
        <v>0</v>
      </c>
      <c r="Q476" s="88">
        <f t="shared" si="193"/>
        <v>0</v>
      </c>
      <c r="R476" s="88">
        <f t="shared" si="193"/>
        <v>0</v>
      </c>
      <c r="S476" s="88">
        <f t="shared" si="193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4">IF($E478=K$245,$I478,IF($E478="RATE",$I478*K479,0))</f>
        <v>0</v>
      </c>
      <c r="L478" s="88">
        <f t="shared" si="194"/>
        <v>0</v>
      </c>
      <c r="M478" s="88">
        <f t="shared" si="194"/>
        <v>0</v>
      </c>
      <c r="N478" s="88">
        <f t="shared" si="194"/>
        <v>0</v>
      </c>
      <c r="O478" s="88">
        <f t="shared" si="194"/>
        <v>0</v>
      </c>
      <c r="P478" s="88">
        <f t="shared" si="194"/>
        <v>0</v>
      </c>
      <c r="Q478" s="88">
        <f t="shared" si="194"/>
        <v>0</v>
      </c>
      <c r="R478" s="88">
        <f t="shared" si="194"/>
        <v>0</v>
      </c>
      <c r="S478" s="88">
        <f t="shared" si="194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5">IF($E480=J$245,$I480,IF($E480="RATE",$I480*J481,0))</f>
        <v>0</v>
      </c>
      <c r="K480" s="88">
        <f t="shared" si="195"/>
        <v>0</v>
      </c>
      <c r="L480" s="88">
        <f t="shared" si="195"/>
        <v>0</v>
      </c>
      <c r="M480" s="88">
        <f t="shared" si="195"/>
        <v>0</v>
      </c>
      <c r="N480" s="88">
        <f t="shared" si="195"/>
        <v>0</v>
      </c>
      <c r="O480" s="88">
        <f t="shared" si="195"/>
        <v>0</v>
      </c>
      <c r="P480" s="88">
        <f t="shared" si="195"/>
        <v>0</v>
      </c>
      <c r="Q480" s="88">
        <f t="shared" si="195"/>
        <v>0</v>
      </c>
      <c r="R480" s="88">
        <f t="shared" si="195"/>
        <v>0</v>
      </c>
      <c r="S480" s="88">
        <f t="shared" si="195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6">IF($E482=J$245,$I482,IF($E482="RATE",$I482*J483,0))</f>
        <v>0</v>
      </c>
      <c r="K482" s="88">
        <f t="shared" si="196"/>
        <v>0</v>
      </c>
      <c r="L482" s="88">
        <f t="shared" si="196"/>
        <v>0</v>
      </c>
      <c r="M482" s="88">
        <f t="shared" si="196"/>
        <v>0</v>
      </c>
      <c r="N482" s="88">
        <f t="shared" si="196"/>
        <v>0</v>
      </c>
      <c r="O482" s="88">
        <f t="shared" si="196"/>
        <v>0</v>
      </c>
      <c r="P482" s="88">
        <f t="shared" si="196"/>
        <v>0</v>
      </c>
      <c r="Q482" s="88">
        <f t="shared" si="196"/>
        <v>0</v>
      </c>
      <c r="R482" s="88">
        <f t="shared" si="196"/>
        <v>0</v>
      </c>
      <c r="S482" s="88">
        <f t="shared" si="196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7">IF($E484=J$245,$I484,IF($E484="RATE",$I484*J485,0))</f>
        <v>0</v>
      </c>
      <c r="K484" s="88">
        <f t="shared" si="197"/>
        <v>0</v>
      </c>
      <c r="L484" s="88">
        <f t="shared" si="197"/>
        <v>0</v>
      </c>
      <c r="M484" s="88">
        <f t="shared" si="197"/>
        <v>0</v>
      </c>
      <c r="N484" s="88">
        <f t="shared" si="197"/>
        <v>0</v>
      </c>
      <c r="O484" s="88">
        <f t="shared" si="197"/>
        <v>0</v>
      </c>
      <c r="P484" s="88">
        <f t="shared" si="197"/>
        <v>0</v>
      </c>
      <c r="Q484" s="88">
        <f t="shared" si="197"/>
        <v>0</v>
      </c>
      <c r="R484" s="88">
        <f t="shared" si="197"/>
        <v>0</v>
      </c>
      <c r="S484" s="88">
        <f t="shared" si="197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8">IF($E486=J$245,$I486,IF($E486="RATE",$I486*J487,0))</f>
        <v>0</v>
      </c>
      <c r="K486" s="88">
        <f t="shared" si="198"/>
        <v>0</v>
      </c>
      <c r="L486" s="88">
        <f t="shared" si="198"/>
        <v>0</v>
      </c>
      <c r="M486" s="88">
        <f t="shared" si="198"/>
        <v>0</v>
      </c>
      <c r="N486" s="88">
        <f t="shared" si="198"/>
        <v>0</v>
      </c>
      <c r="O486" s="88">
        <f t="shared" si="198"/>
        <v>0</v>
      </c>
      <c r="P486" s="88">
        <f t="shared" si="198"/>
        <v>0</v>
      </c>
      <c r="Q486" s="88">
        <f t="shared" si="198"/>
        <v>0</v>
      </c>
      <c r="R486" s="88">
        <f t="shared" si="198"/>
        <v>0</v>
      </c>
      <c r="S486" s="88">
        <f t="shared" si="198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9">IF($E488=J$245,$I488,IF($E488="RATE",$I488*J489,0))</f>
        <v>0</v>
      </c>
      <c r="K488" s="88">
        <f t="shared" si="199"/>
        <v>0</v>
      </c>
      <c r="L488" s="88">
        <f t="shared" si="199"/>
        <v>0</v>
      </c>
      <c r="M488" s="88">
        <f t="shared" si="199"/>
        <v>0</v>
      </c>
      <c r="N488" s="88">
        <f t="shared" si="199"/>
        <v>0</v>
      </c>
      <c r="O488" s="88">
        <f t="shared" si="199"/>
        <v>0</v>
      </c>
      <c r="P488" s="88">
        <f t="shared" si="199"/>
        <v>0</v>
      </c>
      <c r="Q488" s="88">
        <f t="shared" si="199"/>
        <v>0</v>
      </c>
      <c r="R488" s="88">
        <f t="shared" si="199"/>
        <v>0</v>
      </c>
      <c r="S488" s="88">
        <f t="shared" si="199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200">IF($E490=J$245,$I490,IF($E490="RATE",$I490*J491,0))</f>
        <v>0</v>
      </c>
      <c r="K490" s="88">
        <f t="shared" si="200"/>
        <v>0</v>
      </c>
      <c r="L490" s="88">
        <f t="shared" si="200"/>
        <v>0</v>
      </c>
      <c r="M490" s="88">
        <f t="shared" si="200"/>
        <v>0</v>
      </c>
      <c r="N490" s="88">
        <f t="shared" si="200"/>
        <v>0</v>
      </c>
      <c r="O490" s="88">
        <f t="shared" si="200"/>
        <v>0</v>
      </c>
      <c r="P490" s="88">
        <f t="shared" si="200"/>
        <v>0</v>
      </c>
      <c r="Q490" s="88">
        <f t="shared" si="200"/>
        <v>0</v>
      </c>
      <c r="R490" s="88">
        <f t="shared" si="200"/>
        <v>0</v>
      </c>
      <c r="S490" s="88">
        <f t="shared" si="200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1">IF($E492=J$245,$I492,IF($E492="RATE",$I492*J493,0))</f>
        <v>0</v>
      </c>
      <c r="K492" s="88">
        <f t="shared" si="201"/>
        <v>0</v>
      </c>
      <c r="L492" s="88">
        <f t="shared" si="201"/>
        <v>0</v>
      </c>
      <c r="M492" s="88">
        <f t="shared" si="201"/>
        <v>0</v>
      </c>
      <c r="N492" s="88">
        <f t="shared" si="201"/>
        <v>0</v>
      </c>
      <c r="O492" s="88">
        <f t="shared" si="201"/>
        <v>0</v>
      </c>
      <c r="P492" s="88">
        <f t="shared" si="201"/>
        <v>0</v>
      </c>
      <c r="Q492" s="88">
        <f t="shared" si="201"/>
        <v>0</v>
      </c>
      <c r="R492" s="88">
        <f t="shared" si="201"/>
        <v>0</v>
      </c>
      <c r="S492" s="88">
        <f t="shared" si="201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2">IF($E494=J$245,$I494,IF($E494="RATE",$I494*J495,0))</f>
        <v>0</v>
      </c>
      <c r="K494" s="88">
        <f t="shared" si="202"/>
        <v>0</v>
      </c>
      <c r="L494" s="88">
        <f t="shared" si="202"/>
        <v>0</v>
      </c>
      <c r="M494" s="88">
        <f t="shared" si="202"/>
        <v>0</v>
      </c>
      <c r="N494" s="88">
        <f t="shared" si="202"/>
        <v>0</v>
      </c>
      <c r="O494" s="88">
        <f t="shared" si="202"/>
        <v>0</v>
      </c>
      <c r="P494" s="88">
        <f t="shared" si="202"/>
        <v>0</v>
      </c>
      <c r="Q494" s="88">
        <f t="shared" si="202"/>
        <v>0</v>
      </c>
      <c r="R494" s="88">
        <f t="shared" si="202"/>
        <v>0</v>
      </c>
      <c r="S494" s="88">
        <f t="shared" si="202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3">IF($E496=J$245,$I496,IF($E496="RATE",$I496*J497,0))</f>
        <v>0</v>
      </c>
      <c r="K496" s="88">
        <f t="shared" si="203"/>
        <v>0</v>
      </c>
      <c r="L496" s="88">
        <f t="shared" si="203"/>
        <v>0</v>
      </c>
      <c r="M496" s="88">
        <f t="shared" si="203"/>
        <v>0</v>
      </c>
      <c r="N496" s="88">
        <f t="shared" si="203"/>
        <v>0</v>
      </c>
      <c r="O496" s="88">
        <f t="shared" si="203"/>
        <v>0</v>
      </c>
      <c r="P496" s="88">
        <f t="shared" si="203"/>
        <v>0</v>
      </c>
      <c r="Q496" s="88">
        <f t="shared" si="203"/>
        <v>0</v>
      </c>
      <c r="R496" s="88">
        <f t="shared" si="203"/>
        <v>0</v>
      </c>
      <c r="S496" s="88">
        <f t="shared" si="203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4">IF($E498=J$245,$I498,IF($E498="RATE",$I498*J499,0))</f>
        <v>0</v>
      </c>
      <c r="K498" s="88">
        <f t="shared" si="204"/>
        <v>0</v>
      </c>
      <c r="L498" s="88">
        <f t="shared" si="204"/>
        <v>0</v>
      </c>
      <c r="M498" s="88">
        <f t="shared" si="204"/>
        <v>0</v>
      </c>
      <c r="N498" s="88">
        <f t="shared" si="204"/>
        <v>0</v>
      </c>
      <c r="O498" s="88">
        <f t="shared" si="204"/>
        <v>0</v>
      </c>
      <c r="P498" s="88">
        <f t="shared" si="204"/>
        <v>0</v>
      </c>
      <c r="Q498" s="88">
        <f t="shared" si="204"/>
        <v>0</v>
      </c>
      <c r="R498" s="88">
        <f t="shared" si="204"/>
        <v>0</v>
      </c>
      <c r="S498" s="88">
        <f t="shared" si="204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5">IF($E500=J$245,$I500,IF($E500="RATE",$I500*J501,0))</f>
        <v>0</v>
      </c>
      <c r="K500" s="88">
        <f t="shared" si="205"/>
        <v>0</v>
      </c>
      <c r="L500" s="88">
        <f t="shared" si="205"/>
        <v>0</v>
      </c>
      <c r="M500" s="88">
        <f t="shared" si="205"/>
        <v>0</v>
      </c>
      <c r="N500" s="88">
        <f t="shared" si="205"/>
        <v>0</v>
      </c>
      <c r="O500" s="88">
        <f t="shared" si="205"/>
        <v>0</v>
      </c>
      <c r="P500" s="88">
        <f t="shared" si="205"/>
        <v>0</v>
      </c>
      <c r="Q500" s="88">
        <f t="shared" si="205"/>
        <v>0</v>
      </c>
      <c r="R500" s="88">
        <f t="shared" si="205"/>
        <v>0</v>
      </c>
      <c r="S500" s="88">
        <f t="shared" si="205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6">K462+K464+K466+K468+K470+K472+K474+K476+K478+K480+K482+K484+K486+K488+K490+K492+K494+K496+K498+K500</f>
        <v>0</v>
      </c>
      <c r="L503" s="65">
        <f t="shared" si="206"/>
        <v>0</v>
      </c>
      <c r="M503" s="65">
        <f t="shared" si="206"/>
        <v>0</v>
      </c>
      <c r="N503" s="65">
        <f t="shared" si="206"/>
        <v>0</v>
      </c>
      <c r="O503" s="65">
        <f t="shared" si="206"/>
        <v>0</v>
      </c>
      <c r="P503" s="65">
        <f t="shared" si="206"/>
        <v>0</v>
      </c>
      <c r="Q503" s="65">
        <f t="shared" si="206"/>
        <v>0</v>
      </c>
      <c r="R503" s="65">
        <f t="shared" si="206"/>
        <v>0</v>
      </c>
      <c r="S503" s="65">
        <f t="shared" si="206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7">IF($E508=J$245,$I508,IF($E508="RATE",$I508*J509,0))</f>
        <v>0</v>
      </c>
      <c r="K508" s="88">
        <f t="shared" si="207"/>
        <v>0</v>
      </c>
      <c r="L508" s="88">
        <f t="shared" si="207"/>
        <v>0</v>
      </c>
      <c r="M508" s="88">
        <f t="shared" si="207"/>
        <v>0</v>
      </c>
      <c r="N508" s="88">
        <f t="shared" si="207"/>
        <v>0</v>
      </c>
      <c r="O508" s="88">
        <f t="shared" si="207"/>
        <v>0</v>
      </c>
      <c r="P508" s="88">
        <f t="shared" si="207"/>
        <v>0</v>
      </c>
      <c r="Q508" s="88">
        <f t="shared" si="207"/>
        <v>0</v>
      </c>
      <c r="R508" s="88">
        <f t="shared" si="207"/>
        <v>0</v>
      </c>
      <c r="S508" s="88">
        <f t="shared" si="207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8">IF($E510=J$245,$I510,IF($E510="RATE",$I510*J511,0))</f>
        <v>0</v>
      </c>
      <c r="K510" s="88">
        <f t="shared" si="208"/>
        <v>0</v>
      </c>
      <c r="L510" s="88">
        <f t="shared" si="208"/>
        <v>0</v>
      </c>
      <c r="M510" s="88">
        <f t="shared" si="208"/>
        <v>0</v>
      </c>
      <c r="N510" s="88">
        <f t="shared" si="208"/>
        <v>0</v>
      </c>
      <c r="O510" s="88">
        <f t="shared" si="208"/>
        <v>0</v>
      </c>
      <c r="P510" s="88">
        <f t="shared" si="208"/>
        <v>0</v>
      </c>
      <c r="Q510" s="88">
        <f t="shared" si="208"/>
        <v>0</v>
      </c>
      <c r="R510" s="88">
        <f t="shared" si="208"/>
        <v>0</v>
      </c>
      <c r="S510" s="88">
        <f t="shared" si="208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9">IF($E512=J$245,$I512,IF($E512="RATE",$I512*J513,0))</f>
        <v>0</v>
      </c>
      <c r="K512" s="88">
        <f t="shared" si="209"/>
        <v>0</v>
      </c>
      <c r="L512" s="88">
        <f t="shared" si="209"/>
        <v>0</v>
      </c>
      <c r="M512" s="88">
        <f t="shared" si="209"/>
        <v>0</v>
      </c>
      <c r="N512" s="88">
        <f t="shared" si="209"/>
        <v>0</v>
      </c>
      <c r="O512" s="88">
        <f t="shared" si="209"/>
        <v>0</v>
      </c>
      <c r="P512" s="88">
        <f t="shared" si="209"/>
        <v>0</v>
      </c>
      <c r="Q512" s="88">
        <f t="shared" si="209"/>
        <v>0</v>
      </c>
      <c r="R512" s="88">
        <f t="shared" si="209"/>
        <v>0</v>
      </c>
      <c r="S512" s="88">
        <f t="shared" si="209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10">IF($E514=J$245,$I514,IF($E514="RATE",$I514*J515,0))</f>
        <v>0</v>
      </c>
      <c r="K514" s="88">
        <f t="shared" si="210"/>
        <v>0</v>
      </c>
      <c r="L514" s="88">
        <f t="shared" si="210"/>
        <v>0</v>
      </c>
      <c r="M514" s="88">
        <f t="shared" si="210"/>
        <v>0</v>
      </c>
      <c r="N514" s="88">
        <f t="shared" si="210"/>
        <v>0</v>
      </c>
      <c r="O514" s="88">
        <f t="shared" si="210"/>
        <v>0</v>
      </c>
      <c r="P514" s="88">
        <f t="shared" si="210"/>
        <v>0</v>
      </c>
      <c r="Q514" s="88">
        <f t="shared" si="210"/>
        <v>0</v>
      </c>
      <c r="R514" s="88">
        <f t="shared" si="210"/>
        <v>0</v>
      </c>
      <c r="S514" s="88">
        <f t="shared" si="210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1">IF($E516=J$245,$I516,IF($E516="RATE",$I516*J517,0))</f>
        <v>0</v>
      </c>
      <c r="K516" s="88">
        <f t="shared" si="211"/>
        <v>0</v>
      </c>
      <c r="L516" s="88">
        <f t="shared" si="211"/>
        <v>0</v>
      </c>
      <c r="M516" s="88">
        <f t="shared" si="211"/>
        <v>0</v>
      </c>
      <c r="N516" s="88">
        <f t="shared" si="211"/>
        <v>0</v>
      </c>
      <c r="O516" s="88">
        <f t="shared" si="211"/>
        <v>0</v>
      </c>
      <c r="P516" s="88">
        <f t="shared" si="211"/>
        <v>0</v>
      </c>
      <c r="Q516" s="88">
        <f t="shared" si="211"/>
        <v>0</v>
      </c>
      <c r="R516" s="88">
        <f t="shared" si="211"/>
        <v>0</v>
      </c>
      <c r="S516" s="88">
        <f t="shared" si="211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2">IF($E518=J$245,$I518,IF($E518="RATE",$I518*J519,0))</f>
        <v>0</v>
      </c>
      <c r="K518" s="88">
        <f t="shared" si="212"/>
        <v>0</v>
      </c>
      <c r="L518" s="88">
        <f t="shared" si="212"/>
        <v>0</v>
      </c>
      <c r="M518" s="88">
        <f t="shared" si="212"/>
        <v>0</v>
      </c>
      <c r="N518" s="88">
        <f t="shared" si="212"/>
        <v>0</v>
      </c>
      <c r="O518" s="88">
        <f t="shared" si="212"/>
        <v>0</v>
      </c>
      <c r="P518" s="88">
        <f t="shared" si="212"/>
        <v>0</v>
      </c>
      <c r="Q518" s="88">
        <f t="shared" si="212"/>
        <v>0</v>
      </c>
      <c r="R518" s="88">
        <f t="shared" si="212"/>
        <v>0</v>
      </c>
      <c r="S518" s="88">
        <f t="shared" si="212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3">IF($E520=J$245,$I520,IF($E520="RATE",$I520*J521,0))</f>
        <v>0</v>
      </c>
      <c r="K520" s="88">
        <f t="shared" si="213"/>
        <v>0</v>
      </c>
      <c r="L520" s="88">
        <f t="shared" si="213"/>
        <v>0</v>
      </c>
      <c r="M520" s="88">
        <f t="shared" si="213"/>
        <v>0</v>
      </c>
      <c r="N520" s="88">
        <f t="shared" si="213"/>
        <v>0</v>
      </c>
      <c r="O520" s="88">
        <f t="shared" si="213"/>
        <v>0</v>
      </c>
      <c r="P520" s="88">
        <f t="shared" si="213"/>
        <v>0</v>
      </c>
      <c r="Q520" s="88">
        <f t="shared" si="213"/>
        <v>0</v>
      </c>
      <c r="R520" s="88">
        <f t="shared" si="213"/>
        <v>0</v>
      </c>
      <c r="S520" s="88">
        <f t="shared" si="213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4">IF($E522=J$245,$I522,IF($E522="RATE",$I522*J523,0))</f>
        <v>0</v>
      </c>
      <c r="K522" s="88">
        <f t="shared" si="214"/>
        <v>0</v>
      </c>
      <c r="L522" s="88">
        <f t="shared" si="214"/>
        <v>0</v>
      </c>
      <c r="M522" s="88">
        <f t="shared" si="214"/>
        <v>0</v>
      </c>
      <c r="N522" s="88">
        <f t="shared" si="214"/>
        <v>0</v>
      </c>
      <c r="O522" s="88">
        <f t="shared" si="214"/>
        <v>0</v>
      </c>
      <c r="P522" s="88">
        <f t="shared" si="214"/>
        <v>0</v>
      </c>
      <c r="Q522" s="88">
        <f t="shared" si="214"/>
        <v>0</v>
      </c>
      <c r="R522" s="88">
        <f t="shared" si="214"/>
        <v>0</v>
      </c>
      <c r="S522" s="88">
        <f t="shared" si="214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5">IF($E524=J$245,$I524,IF($E524="RATE",$I524*J525,0))</f>
        <v>0</v>
      </c>
      <c r="K524" s="88">
        <f t="shared" si="215"/>
        <v>0</v>
      </c>
      <c r="L524" s="88">
        <f t="shared" si="215"/>
        <v>0</v>
      </c>
      <c r="M524" s="88">
        <f t="shared" si="215"/>
        <v>0</v>
      </c>
      <c r="N524" s="88">
        <f t="shared" si="215"/>
        <v>0</v>
      </c>
      <c r="O524" s="88">
        <f t="shared" si="215"/>
        <v>0</v>
      </c>
      <c r="P524" s="88">
        <f t="shared" si="215"/>
        <v>0</v>
      </c>
      <c r="Q524" s="88">
        <f t="shared" si="215"/>
        <v>0</v>
      </c>
      <c r="R524" s="88">
        <f t="shared" si="215"/>
        <v>0</v>
      </c>
      <c r="S524" s="88">
        <f t="shared" si="215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6">IF($E526=J$245,$I526,IF($E526="RATE",$I526*J527,0))</f>
        <v>0</v>
      </c>
      <c r="K526" s="88">
        <f t="shared" si="216"/>
        <v>0</v>
      </c>
      <c r="L526" s="88">
        <f t="shared" si="216"/>
        <v>0</v>
      </c>
      <c r="M526" s="88">
        <f t="shared" si="216"/>
        <v>0</v>
      </c>
      <c r="N526" s="88">
        <f t="shared" si="216"/>
        <v>0</v>
      </c>
      <c r="O526" s="88">
        <f t="shared" si="216"/>
        <v>0</v>
      </c>
      <c r="P526" s="88">
        <f t="shared" si="216"/>
        <v>0</v>
      </c>
      <c r="Q526" s="88">
        <f t="shared" si="216"/>
        <v>0</v>
      </c>
      <c r="R526" s="88">
        <f t="shared" si="216"/>
        <v>0</v>
      </c>
      <c r="S526" s="88">
        <f t="shared" si="216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7">IF($E528=J$245,$I528,IF($E528="RATE",$I528*J529,0))</f>
        <v>0</v>
      </c>
      <c r="K528" s="88">
        <f t="shared" si="217"/>
        <v>0</v>
      </c>
      <c r="L528" s="88">
        <f t="shared" si="217"/>
        <v>0</v>
      </c>
      <c r="M528" s="88">
        <f t="shared" si="217"/>
        <v>0</v>
      </c>
      <c r="N528" s="88">
        <f t="shared" si="217"/>
        <v>0</v>
      </c>
      <c r="O528" s="88">
        <f t="shared" si="217"/>
        <v>0</v>
      </c>
      <c r="P528" s="88">
        <f t="shared" si="217"/>
        <v>0</v>
      </c>
      <c r="Q528" s="88">
        <f t="shared" si="217"/>
        <v>0</v>
      </c>
      <c r="R528" s="88">
        <f t="shared" si="217"/>
        <v>0</v>
      </c>
      <c r="S528" s="88">
        <f t="shared" si="217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8">IF($E530=J$245,$I530,IF($E530="RATE",$I530*J531,0))</f>
        <v>0</v>
      </c>
      <c r="K530" s="88">
        <f t="shared" si="218"/>
        <v>0</v>
      </c>
      <c r="L530" s="88">
        <f t="shared" si="218"/>
        <v>0</v>
      </c>
      <c r="M530" s="88">
        <f t="shared" si="218"/>
        <v>0</v>
      </c>
      <c r="N530" s="88">
        <f t="shared" si="218"/>
        <v>0</v>
      </c>
      <c r="O530" s="88">
        <f t="shared" si="218"/>
        <v>0</v>
      </c>
      <c r="P530" s="88">
        <f t="shared" si="218"/>
        <v>0</v>
      </c>
      <c r="Q530" s="88">
        <f t="shared" si="218"/>
        <v>0</v>
      </c>
      <c r="R530" s="88">
        <f t="shared" si="218"/>
        <v>0</v>
      </c>
      <c r="S530" s="88">
        <f t="shared" si="218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9">IF($E532=J$245,$I532,IF($E532="RATE",$I532*J533,0))</f>
        <v>0</v>
      </c>
      <c r="K532" s="88">
        <f t="shared" si="219"/>
        <v>0</v>
      </c>
      <c r="L532" s="88">
        <f t="shared" si="219"/>
        <v>0</v>
      </c>
      <c r="M532" s="88">
        <f t="shared" si="219"/>
        <v>0</v>
      </c>
      <c r="N532" s="88">
        <f t="shared" si="219"/>
        <v>0</v>
      </c>
      <c r="O532" s="88">
        <f t="shared" si="219"/>
        <v>0</v>
      </c>
      <c r="P532" s="88">
        <f t="shared" si="219"/>
        <v>0</v>
      </c>
      <c r="Q532" s="88">
        <f t="shared" si="219"/>
        <v>0</v>
      </c>
      <c r="R532" s="88">
        <f t="shared" si="219"/>
        <v>0</v>
      </c>
      <c r="S532" s="88">
        <f t="shared" si="219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20">IF($E534=J$245,$I534,IF($E534="RATE",$I534*J535,0))</f>
        <v>0</v>
      </c>
      <c r="K534" s="88">
        <f t="shared" si="220"/>
        <v>0</v>
      </c>
      <c r="L534" s="88">
        <f t="shared" si="220"/>
        <v>0</v>
      </c>
      <c r="M534" s="88">
        <f t="shared" si="220"/>
        <v>0</v>
      </c>
      <c r="N534" s="88">
        <f t="shared" si="220"/>
        <v>0</v>
      </c>
      <c r="O534" s="88">
        <f t="shared" si="220"/>
        <v>0</v>
      </c>
      <c r="P534" s="88">
        <f t="shared" si="220"/>
        <v>0</v>
      </c>
      <c r="Q534" s="88">
        <f t="shared" si="220"/>
        <v>0</v>
      </c>
      <c r="R534" s="88">
        <f t="shared" si="220"/>
        <v>0</v>
      </c>
      <c r="S534" s="88">
        <f t="shared" si="220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1">IF($E536=J$245,$I536,IF($E536="RATE",$I536*J537,0))</f>
        <v>0</v>
      </c>
      <c r="K536" s="88">
        <f t="shared" si="221"/>
        <v>0</v>
      </c>
      <c r="L536" s="88">
        <f t="shared" si="221"/>
        <v>0</v>
      </c>
      <c r="M536" s="88">
        <f t="shared" si="221"/>
        <v>0</v>
      </c>
      <c r="N536" s="88">
        <f t="shared" si="221"/>
        <v>0</v>
      </c>
      <c r="O536" s="88">
        <f t="shared" si="221"/>
        <v>0</v>
      </c>
      <c r="P536" s="88">
        <f t="shared" si="221"/>
        <v>0</v>
      </c>
      <c r="Q536" s="88">
        <f t="shared" si="221"/>
        <v>0</v>
      </c>
      <c r="R536" s="88">
        <f t="shared" si="221"/>
        <v>0</v>
      </c>
      <c r="S536" s="88">
        <f t="shared" si="221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2">IF($E538=J$245,$I538,IF($E538="RATE",$I538*J539,0))</f>
        <v>0</v>
      </c>
      <c r="K538" s="88">
        <f t="shared" si="222"/>
        <v>0</v>
      </c>
      <c r="L538" s="88">
        <f t="shared" si="222"/>
        <v>0</v>
      </c>
      <c r="M538" s="88">
        <f t="shared" si="222"/>
        <v>0</v>
      </c>
      <c r="N538" s="88">
        <f t="shared" si="222"/>
        <v>0</v>
      </c>
      <c r="O538" s="88">
        <f t="shared" si="222"/>
        <v>0</v>
      </c>
      <c r="P538" s="88">
        <f t="shared" si="222"/>
        <v>0</v>
      </c>
      <c r="Q538" s="88">
        <f t="shared" si="222"/>
        <v>0</v>
      </c>
      <c r="R538" s="88">
        <f t="shared" si="222"/>
        <v>0</v>
      </c>
      <c r="S538" s="88">
        <f t="shared" si="222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3">IF($E540=J$245,$I540,IF($E540="RATE",$I540*J541,0))</f>
        <v>0</v>
      </c>
      <c r="K540" s="88">
        <f t="shared" si="223"/>
        <v>0</v>
      </c>
      <c r="L540" s="88">
        <f t="shared" si="223"/>
        <v>0</v>
      </c>
      <c r="M540" s="88">
        <f t="shared" si="223"/>
        <v>0</v>
      </c>
      <c r="N540" s="88">
        <f t="shared" si="223"/>
        <v>0</v>
      </c>
      <c r="O540" s="88">
        <f t="shared" si="223"/>
        <v>0</v>
      </c>
      <c r="P540" s="88">
        <f t="shared" si="223"/>
        <v>0</v>
      </c>
      <c r="Q540" s="88">
        <f t="shared" si="223"/>
        <v>0</v>
      </c>
      <c r="R540" s="88">
        <f t="shared" si="223"/>
        <v>0</v>
      </c>
      <c r="S540" s="88">
        <f t="shared" si="223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4">IF($E542=J$245,$I542,IF($E542="RATE",$I542*J543,0))</f>
        <v>0</v>
      </c>
      <c r="K542" s="88">
        <f t="shared" si="224"/>
        <v>0</v>
      </c>
      <c r="L542" s="88">
        <f t="shared" si="224"/>
        <v>0</v>
      </c>
      <c r="M542" s="88">
        <f t="shared" si="224"/>
        <v>0</v>
      </c>
      <c r="N542" s="88">
        <f t="shared" si="224"/>
        <v>0</v>
      </c>
      <c r="O542" s="88">
        <f t="shared" si="224"/>
        <v>0</v>
      </c>
      <c r="P542" s="88">
        <f t="shared" si="224"/>
        <v>0</v>
      </c>
      <c r="Q542" s="88">
        <f t="shared" si="224"/>
        <v>0</v>
      </c>
      <c r="R542" s="88">
        <f t="shared" si="224"/>
        <v>0</v>
      </c>
      <c r="S542" s="88">
        <f t="shared" si="224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5">IF($E544=J$245,$I544,IF($E544="RATE",$I544*J545,0))</f>
        <v>0</v>
      </c>
      <c r="K544" s="88">
        <f t="shared" si="225"/>
        <v>0</v>
      </c>
      <c r="L544" s="88">
        <f t="shared" si="225"/>
        <v>0</v>
      </c>
      <c r="M544" s="88">
        <f t="shared" si="225"/>
        <v>0</v>
      </c>
      <c r="N544" s="88">
        <f t="shared" si="225"/>
        <v>0</v>
      </c>
      <c r="O544" s="88">
        <f t="shared" si="225"/>
        <v>0</v>
      </c>
      <c r="P544" s="88">
        <f t="shared" si="225"/>
        <v>0</v>
      </c>
      <c r="Q544" s="88">
        <f t="shared" si="225"/>
        <v>0</v>
      </c>
      <c r="R544" s="88">
        <f t="shared" si="225"/>
        <v>0</v>
      </c>
      <c r="S544" s="88">
        <f t="shared" si="225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6">IF($E546=J$245,$I546,IF($E546="RATE",$I546*J547,0))</f>
        <v>0</v>
      </c>
      <c r="K546" s="88">
        <f t="shared" si="226"/>
        <v>0</v>
      </c>
      <c r="L546" s="88">
        <f t="shared" si="226"/>
        <v>0</v>
      </c>
      <c r="M546" s="88">
        <f t="shared" si="226"/>
        <v>0</v>
      </c>
      <c r="N546" s="88">
        <f t="shared" si="226"/>
        <v>0</v>
      </c>
      <c r="O546" s="88">
        <f t="shared" si="226"/>
        <v>0</v>
      </c>
      <c r="P546" s="88">
        <f t="shared" si="226"/>
        <v>0</v>
      </c>
      <c r="Q546" s="88">
        <f t="shared" si="226"/>
        <v>0</v>
      </c>
      <c r="R546" s="88">
        <f t="shared" si="226"/>
        <v>0</v>
      </c>
      <c r="S546" s="88">
        <f t="shared" si="226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7">K508+K510+K512+K514+K516+K518+K520+K522+K524+K526+K528+K530+K532+K534+K536+K538+K540+K542+K544+K546</f>
        <v>0</v>
      </c>
      <c r="L548" s="65">
        <f t="shared" si="227"/>
        <v>0</v>
      </c>
      <c r="M548" s="65">
        <f t="shared" si="227"/>
        <v>0</v>
      </c>
      <c r="N548" s="65">
        <f t="shared" si="227"/>
        <v>0</v>
      </c>
      <c r="O548" s="65">
        <f t="shared" si="227"/>
        <v>0</v>
      </c>
      <c r="P548" s="65">
        <f t="shared" si="227"/>
        <v>0</v>
      </c>
      <c r="Q548" s="65">
        <f t="shared" si="227"/>
        <v>0</v>
      </c>
      <c r="R548" s="65">
        <f t="shared" si="227"/>
        <v>0</v>
      </c>
      <c r="S548" s="65">
        <f t="shared" si="227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8">IF($E553=K$245,$I553,IF($E553="RATE",$I553*K554,0))</f>
        <v>0</v>
      </c>
      <c r="L553" s="88">
        <f t="shared" si="228"/>
        <v>0</v>
      </c>
      <c r="M553" s="88">
        <f t="shared" si="228"/>
        <v>0</v>
      </c>
      <c r="N553" s="88">
        <f t="shared" si="228"/>
        <v>0</v>
      </c>
      <c r="O553" s="88">
        <f t="shared" si="228"/>
        <v>0</v>
      </c>
      <c r="P553" s="88">
        <f t="shared" si="228"/>
        <v>0</v>
      </c>
      <c r="Q553" s="88">
        <f t="shared" si="228"/>
        <v>0</v>
      </c>
      <c r="R553" s="88">
        <f t="shared" si="228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9">IF($E555=K$245,$I555,IF($E555="RATE",$I555*K556,0))</f>
        <v>0</v>
      </c>
      <c r="L555" s="88">
        <f t="shared" si="229"/>
        <v>0</v>
      </c>
      <c r="M555" s="88">
        <f t="shared" si="229"/>
        <v>0</v>
      </c>
      <c r="N555" s="88">
        <f t="shared" si="229"/>
        <v>0</v>
      </c>
      <c r="O555" s="88">
        <f t="shared" si="229"/>
        <v>0</v>
      </c>
      <c r="P555" s="88">
        <f t="shared" si="229"/>
        <v>0</v>
      </c>
      <c r="Q555" s="88">
        <f t="shared" si="229"/>
        <v>0</v>
      </c>
      <c r="R555" s="88">
        <f t="shared" si="229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30">IF($E557=J$245,$I557,IF($E557="RATE",$I557*J558,0))</f>
        <v>0</v>
      </c>
      <c r="K557" s="88">
        <f t="shared" si="230"/>
        <v>0</v>
      </c>
      <c r="L557" s="88">
        <f t="shared" si="230"/>
        <v>0</v>
      </c>
      <c r="M557" s="88">
        <f t="shared" si="230"/>
        <v>0</v>
      </c>
      <c r="N557" s="88">
        <f t="shared" si="230"/>
        <v>0</v>
      </c>
      <c r="O557" s="88">
        <f t="shared" si="230"/>
        <v>0</v>
      </c>
      <c r="P557" s="88">
        <f t="shared" si="230"/>
        <v>0</v>
      </c>
      <c r="Q557" s="88">
        <f t="shared" si="230"/>
        <v>0</v>
      </c>
      <c r="R557" s="88">
        <f t="shared" si="230"/>
        <v>0</v>
      </c>
      <c r="S557" s="88">
        <f t="shared" si="230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1">IF($E559=J$245,$I559,IF($E559="RATE",$I559*J560,0))</f>
        <v>0</v>
      </c>
      <c r="K559" s="88">
        <f t="shared" si="231"/>
        <v>0</v>
      </c>
      <c r="L559" s="88">
        <f t="shared" si="231"/>
        <v>0</v>
      </c>
      <c r="M559" s="88">
        <f t="shared" si="231"/>
        <v>0</v>
      </c>
      <c r="N559" s="88">
        <f t="shared" si="231"/>
        <v>0</v>
      </c>
      <c r="O559" s="88">
        <f t="shared" si="231"/>
        <v>0</v>
      </c>
      <c r="P559" s="88">
        <f t="shared" si="231"/>
        <v>0</v>
      </c>
      <c r="Q559" s="88">
        <f t="shared" si="231"/>
        <v>0</v>
      </c>
      <c r="R559" s="88">
        <f t="shared" si="231"/>
        <v>0</v>
      </c>
      <c r="S559" s="88">
        <f t="shared" si="231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2">IF($E561=J$245,$I561,IF($E561="RATE",$I561*J562,0))</f>
        <v>0</v>
      </c>
      <c r="K561" s="88">
        <f t="shared" si="232"/>
        <v>0</v>
      </c>
      <c r="L561" s="88">
        <f t="shared" si="232"/>
        <v>0</v>
      </c>
      <c r="M561" s="88">
        <f t="shared" si="232"/>
        <v>0</v>
      </c>
      <c r="N561" s="88">
        <f t="shared" si="232"/>
        <v>0</v>
      </c>
      <c r="O561" s="88">
        <f t="shared" si="232"/>
        <v>0</v>
      </c>
      <c r="P561" s="88">
        <f t="shared" si="232"/>
        <v>0</v>
      </c>
      <c r="Q561" s="88">
        <f t="shared" si="232"/>
        <v>0</v>
      </c>
      <c r="R561" s="88">
        <f t="shared" si="232"/>
        <v>0</v>
      </c>
      <c r="S561" s="88">
        <f t="shared" si="232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3">K553+K555+K557+K559+K561</f>
        <v>0</v>
      </c>
      <c r="L564" s="65">
        <f t="shared" si="233"/>
        <v>0</v>
      </c>
      <c r="M564" s="65">
        <f t="shared" si="233"/>
        <v>0</v>
      </c>
      <c r="N564" s="65">
        <f t="shared" si="233"/>
        <v>0</v>
      </c>
      <c r="O564" s="65">
        <f t="shared" si="233"/>
        <v>0</v>
      </c>
      <c r="P564" s="65">
        <f t="shared" si="233"/>
        <v>0</v>
      </c>
      <c r="Q564" s="65">
        <f t="shared" si="233"/>
        <v>0</v>
      </c>
      <c r="R564" s="65">
        <f t="shared" si="233"/>
        <v>0</v>
      </c>
      <c r="S564" s="65">
        <f t="shared" si="233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4">J61+J92+J135+J153+J185+J191+J199+J234+J293+J334+J410+J458+J503+J564</f>
        <v>0</v>
      </c>
      <c r="K566" s="1519">
        <f t="shared" si="234"/>
        <v>0</v>
      </c>
      <c r="L566" s="1519">
        <f t="shared" si="234"/>
        <v>0</v>
      </c>
      <c r="M566" s="1519">
        <f t="shared" si="234"/>
        <v>0</v>
      </c>
      <c r="N566" s="1519">
        <f t="shared" si="234"/>
        <v>0</v>
      </c>
      <c r="O566" s="1519">
        <f t="shared" si="234"/>
        <v>0</v>
      </c>
      <c r="P566" s="1519">
        <f t="shared" si="234"/>
        <v>0</v>
      </c>
      <c r="Q566" s="1519">
        <f t="shared" si="234"/>
        <v>0</v>
      </c>
      <c r="R566" s="1519">
        <f t="shared" si="234"/>
        <v>0</v>
      </c>
      <c r="S566" s="1519">
        <f t="shared" si="234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3" t="s">
        <v>574</v>
      </c>
    </row>
    <row r="573" spans="2:19" x14ac:dyDescent="0.3">
      <c r="D573" s="1524"/>
    </row>
    <row r="574" spans="2:19" x14ac:dyDescent="0.3">
      <c r="D574" s="1524"/>
    </row>
    <row r="575" spans="2:19" ht="28.5" customHeight="1" x14ac:dyDescent="0.3">
      <c r="D575" s="1524"/>
      <c r="E575" s="5"/>
      <c r="F575" s="5"/>
      <c r="I575" s="1227" t="str">
        <f>I6</f>
        <v>JANEIRO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4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779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JANEIRO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 t="shared" ref="J582:S582" si="235">J13</f>
        <v>ADM</v>
      </c>
      <c r="K582" s="37" t="str">
        <f t="shared" si="235"/>
        <v>INS</v>
      </c>
      <c r="L582" s="37" t="str">
        <f t="shared" si="235"/>
        <v>ECD</v>
      </c>
      <c r="M582" s="37" t="str">
        <f t="shared" si="235"/>
        <v>ECI</v>
      </c>
      <c r="N582" s="37" t="str">
        <f t="shared" si="235"/>
        <v>EID</v>
      </c>
      <c r="O582" s="37" t="str">
        <f t="shared" si="235"/>
        <v>EII</v>
      </c>
      <c r="P582" s="37" t="str">
        <f t="shared" si="235"/>
        <v>CDD</v>
      </c>
      <c r="Q582" s="37" t="str">
        <f t="shared" si="235"/>
        <v>CDI</v>
      </c>
      <c r="R582" s="37" t="str">
        <f t="shared" si="235"/>
        <v>CID</v>
      </c>
      <c r="S582" s="37" t="str">
        <f t="shared" si="235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6">IF($E589=J$245,$I589,IF($E589="RATE",$I589*J590,0))</f>
        <v>0</v>
      </c>
      <c r="K589" s="88">
        <f t="shared" si="236"/>
        <v>0</v>
      </c>
      <c r="L589" s="88">
        <f t="shared" si="236"/>
        <v>0</v>
      </c>
      <c r="M589" s="88">
        <f t="shared" si="236"/>
        <v>0</v>
      </c>
      <c r="N589" s="88">
        <f t="shared" si="236"/>
        <v>0</v>
      </c>
      <c r="O589" s="88">
        <f t="shared" si="236"/>
        <v>0</v>
      </c>
      <c r="P589" s="88">
        <f t="shared" si="236"/>
        <v>0</v>
      </c>
      <c r="Q589" s="88">
        <f t="shared" si="236"/>
        <v>0</v>
      </c>
      <c r="R589" s="88">
        <f t="shared" si="236"/>
        <v>0</v>
      </c>
      <c r="S589" s="88">
        <f t="shared" si="236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7">IF($E591=J$245,$I591,IF($E591="RATE",$I591*J592,0))</f>
        <v>0</v>
      </c>
      <c r="K591" s="88">
        <f t="shared" si="237"/>
        <v>0</v>
      </c>
      <c r="L591" s="88">
        <f t="shared" si="237"/>
        <v>0</v>
      </c>
      <c r="M591" s="88">
        <f t="shared" si="237"/>
        <v>0</v>
      </c>
      <c r="N591" s="88">
        <f t="shared" si="237"/>
        <v>0</v>
      </c>
      <c r="O591" s="88">
        <f t="shared" si="237"/>
        <v>0</v>
      </c>
      <c r="P591" s="88">
        <f t="shared" si="237"/>
        <v>0</v>
      </c>
      <c r="Q591" s="88">
        <f t="shared" si="237"/>
        <v>0</v>
      </c>
      <c r="R591" s="88">
        <f t="shared" si="237"/>
        <v>0</v>
      </c>
      <c r="S591" s="88">
        <f t="shared" si="237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8">IF($E593=J$245,$I593,IF($E593="RATE",$I593*J594,0))</f>
        <v>0</v>
      </c>
      <c r="K593" s="88">
        <f t="shared" si="238"/>
        <v>0</v>
      </c>
      <c r="L593" s="88">
        <f t="shared" si="238"/>
        <v>0</v>
      </c>
      <c r="M593" s="88">
        <f t="shared" si="238"/>
        <v>0</v>
      </c>
      <c r="N593" s="88">
        <f t="shared" si="238"/>
        <v>0</v>
      </c>
      <c r="O593" s="88">
        <f t="shared" si="238"/>
        <v>0</v>
      </c>
      <c r="P593" s="88">
        <f t="shared" si="238"/>
        <v>0</v>
      </c>
      <c r="Q593" s="88">
        <f t="shared" si="238"/>
        <v>0</v>
      </c>
      <c r="R593" s="88">
        <f t="shared" si="238"/>
        <v>0</v>
      </c>
      <c r="S593" s="88">
        <f t="shared" si="238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9">IF($E595=J$245,$I595,IF($E595="RATE",$I595*J596,0))</f>
        <v>0</v>
      </c>
      <c r="K595" s="88">
        <f t="shared" si="239"/>
        <v>0</v>
      </c>
      <c r="L595" s="88">
        <f t="shared" si="239"/>
        <v>0</v>
      </c>
      <c r="M595" s="88">
        <f t="shared" si="239"/>
        <v>0</v>
      </c>
      <c r="N595" s="88">
        <f t="shared" si="239"/>
        <v>0</v>
      </c>
      <c r="O595" s="88">
        <f t="shared" si="239"/>
        <v>0</v>
      </c>
      <c r="P595" s="88">
        <f t="shared" si="239"/>
        <v>0</v>
      </c>
      <c r="Q595" s="88">
        <f t="shared" si="239"/>
        <v>0</v>
      </c>
      <c r="R595" s="88">
        <f t="shared" si="239"/>
        <v>0</v>
      </c>
      <c r="S595" s="88">
        <f t="shared" si="239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40">IF($E597=J$245,$I597,IF($E597="RATE",$I597*J598,0))</f>
        <v>0</v>
      </c>
      <c r="K597" s="88">
        <f t="shared" si="240"/>
        <v>0</v>
      </c>
      <c r="L597" s="88">
        <f t="shared" si="240"/>
        <v>0</v>
      </c>
      <c r="M597" s="88">
        <f t="shared" si="240"/>
        <v>0</v>
      </c>
      <c r="N597" s="88">
        <f t="shared" si="240"/>
        <v>0</v>
      </c>
      <c r="O597" s="88">
        <f t="shared" si="240"/>
        <v>0</v>
      </c>
      <c r="P597" s="88">
        <f t="shared" si="240"/>
        <v>0</v>
      </c>
      <c r="Q597" s="88">
        <f t="shared" si="240"/>
        <v>0</v>
      </c>
      <c r="R597" s="88">
        <f t="shared" si="240"/>
        <v>0</v>
      </c>
      <c r="S597" s="88">
        <f t="shared" si="240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1">IF($E599=J$245,$I599,IF($E599="RATE",$I599*J600,0))</f>
        <v>0</v>
      </c>
      <c r="K599" s="88">
        <f t="shared" si="241"/>
        <v>0</v>
      </c>
      <c r="L599" s="88">
        <f t="shared" si="241"/>
        <v>0</v>
      </c>
      <c r="M599" s="88">
        <f t="shared" si="241"/>
        <v>0</v>
      </c>
      <c r="N599" s="88">
        <f t="shared" si="241"/>
        <v>0</v>
      </c>
      <c r="O599" s="88">
        <f t="shared" si="241"/>
        <v>0</v>
      </c>
      <c r="P599" s="88">
        <f t="shared" si="241"/>
        <v>0</v>
      </c>
      <c r="Q599" s="88">
        <f t="shared" si="241"/>
        <v>0</v>
      </c>
      <c r="R599" s="88">
        <f t="shared" si="241"/>
        <v>0</v>
      </c>
      <c r="S599" s="88">
        <f t="shared" si="241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2">IF($E601=J$245,$I601,IF($E601="RATE",$I601*J602,0))</f>
        <v>0</v>
      </c>
      <c r="K601" s="88">
        <f t="shared" si="242"/>
        <v>0</v>
      </c>
      <c r="L601" s="88">
        <f t="shared" si="242"/>
        <v>0</v>
      </c>
      <c r="M601" s="88">
        <f t="shared" si="242"/>
        <v>0</v>
      </c>
      <c r="N601" s="88">
        <f t="shared" si="242"/>
        <v>0</v>
      </c>
      <c r="O601" s="88">
        <f t="shared" si="242"/>
        <v>0</v>
      </c>
      <c r="P601" s="88">
        <f t="shared" si="242"/>
        <v>0</v>
      </c>
      <c r="Q601" s="88">
        <f t="shared" si="242"/>
        <v>0</v>
      </c>
      <c r="R601" s="88">
        <f t="shared" si="242"/>
        <v>0</v>
      </c>
      <c r="S601" s="88">
        <f t="shared" si="242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3">IF($E603=J$245,$I603,IF($E603="RATE",$I603*J604,0))</f>
        <v>0</v>
      </c>
      <c r="K603" s="88">
        <f t="shared" si="243"/>
        <v>0</v>
      </c>
      <c r="L603" s="88">
        <f t="shared" si="243"/>
        <v>0</v>
      </c>
      <c r="M603" s="88">
        <f t="shared" si="243"/>
        <v>0</v>
      </c>
      <c r="N603" s="88">
        <f t="shared" si="243"/>
        <v>0</v>
      </c>
      <c r="O603" s="88">
        <f t="shared" si="243"/>
        <v>0</v>
      </c>
      <c r="P603" s="88">
        <f t="shared" si="243"/>
        <v>0</v>
      </c>
      <c r="Q603" s="88">
        <f t="shared" si="243"/>
        <v>0</v>
      </c>
      <c r="R603" s="88">
        <f t="shared" si="243"/>
        <v>0</v>
      </c>
      <c r="S603" s="88">
        <f t="shared" si="243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4">IF($E605=J$245,$I605,IF($E605="RATE",$I605*J606,0))</f>
        <v>0</v>
      </c>
      <c r="K605" s="88">
        <f t="shared" si="244"/>
        <v>0</v>
      </c>
      <c r="L605" s="88">
        <f t="shared" si="244"/>
        <v>0</v>
      </c>
      <c r="M605" s="88">
        <f t="shared" si="244"/>
        <v>0</v>
      </c>
      <c r="N605" s="88">
        <f t="shared" si="244"/>
        <v>0</v>
      </c>
      <c r="O605" s="88">
        <f t="shared" si="244"/>
        <v>0</v>
      </c>
      <c r="P605" s="88">
        <f t="shared" si="244"/>
        <v>0</v>
      </c>
      <c r="Q605" s="88">
        <f t="shared" si="244"/>
        <v>0</v>
      </c>
      <c r="R605" s="88">
        <f t="shared" si="244"/>
        <v>0</v>
      </c>
      <c r="S605" s="88">
        <f t="shared" si="244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5">IF($E607=J$245,$I607,IF($E607="RATE",$I607*J608,0))</f>
        <v>0</v>
      </c>
      <c r="K607" s="88">
        <f t="shared" si="245"/>
        <v>0</v>
      </c>
      <c r="L607" s="88">
        <f t="shared" si="245"/>
        <v>0</v>
      </c>
      <c r="M607" s="88">
        <f t="shared" si="245"/>
        <v>0</v>
      </c>
      <c r="N607" s="88">
        <f t="shared" si="245"/>
        <v>0</v>
      </c>
      <c r="O607" s="88">
        <f t="shared" si="245"/>
        <v>0</v>
      </c>
      <c r="P607" s="88">
        <f t="shared" si="245"/>
        <v>0</v>
      </c>
      <c r="Q607" s="88">
        <f t="shared" si="245"/>
        <v>0</v>
      </c>
      <c r="R607" s="88">
        <f t="shared" si="245"/>
        <v>0</v>
      </c>
      <c r="S607" s="88">
        <f t="shared" si="245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6">IF($E609=J$245,$I609,IF($E609="RATE",$I609*J610,0))</f>
        <v>0</v>
      </c>
      <c r="K609" s="88">
        <f t="shared" si="246"/>
        <v>0</v>
      </c>
      <c r="L609" s="88">
        <f t="shared" si="246"/>
        <v>0</v>
      </c>
      <c r="M609" s="88">
        <f t="shared" si="246"/>
        <v>0</v>
      </c>
      <c r="N609" s="88">
        <f t="shared" si="246"/>
        <v>0</v>
      </c>
      <c r="O609" s="88">
        <f t="shared" si="246"/>
        <v>0</v>
      </c>
      <c r="P609" s="88">
        <f t="shared" si="246"/>
        <v>0</v>
      </c>
      <c r="Q609" s="88">
        <f t="shared" si="246"/>
        <v>0</v>
      </c>
      <c r="R609" s="88">
        <f t="shared" si="246"/>
        <v>0</v>
      </c>
      <c r="S609" s="88">
        <f t="shared" si="246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7">IF($E611=J$245,$I611,IF($E611="RATE",$I611*J612,0))</f>
        <v>0</v>
      </c>
      <c r="K611" s="88">
        <f t="shared" si="247"/>
        <v>0</v>
      </c>
      <c r="L611" s="88">
        <f t="shared" si="247"/>
        <v>0</v>
      </c>
      <c r="M611" s="88">
        <f t="shared" si="247"/>
        <v>0</v>
      </c>
      <c r="N611" s="88">
        <f t="shared" si="247"/>
        <v>0</v>
      </c>
      <c r="O611" s="88">
        <f t="shared" si="247"/>
        <v>0</v>
      </c>
      <c r="P611" s="88">
        <f t="shared" si="247"/>
        <v>0</v>
      </c>
      <c r="Q611" s="88">
        <f t="shared" si="247"/>
        <v>0</v>
      </c>
      <c r="R611" s="88">
        <f t="shared" si="247"/>
        <v>0</v>
      </c>
      <c r="S611" s="88">
        <f t="shared" si="247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8">IF($E613=J$245,$I613,IF($E613="RATE",$I613*J614,0))</f>
        <v>0</v>
      </c>
      <c r="K613" s="88">
        <f t="shared" si="248"/>
        <v>0</v>
      </c>
      <c r="L613" s="88">
        <f t="shared" si="248"/>
        <v>0</v>
      </c>
      <c r="M613" s="88">
        <f t="shared" si="248"/>
        <v>0</v>
      </c>
      <c r="N613" s="88">
        <f t="shared" si="248"/>
        <v>0</v>
      </c>
      <c r="O613" s="88">
        <f t="shared" si="248"/>
        <v>0</v>
      </c>
      <c r="P613" s="88">
        <f t="shared" si="248"/>
        <v>0</v>
      </c>
      <c r="Q613" s="88">
        <f t="shared" si="248"/>
        <v>0</v>
      </c>
      <c r="R613" s="88">
        <f t="shared" si="248"/>
        <v>0</v>
      </c>
      <c r="S613" s="88">
        <f t="shared" si="248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9">IF($E615=J$245,$I615,IF($E615="RATE",$I615*J616,0))</f>
        <v>0</v>
      </c>
      <c r="K615" s="88">
        <f t="shared" si="249"/>
        <v>0</v>
      </c>
      <c r="L615" s="88">
        <f t="shared" si="249"/>
        <v>0</v>
      </c>
      <c r="M615" s="88">
        <f t="shared" si="249"/>
        <v>0</v>
      </c>
      <c r="N615" s="88">
        <f t="shared" si="249"/>
        <v>0</v>
      </c>
      <c r="O615" s="88">
        <f t="shared" si="249"/>
        <v>0</v>
      </c>
      <c r="P615" s="88">
        <f t="shared" si="249"/>
        <v>0</v>
      </c>
      <c r="Q615" s="88">
        <f t="shared" si="249"/>
        <v>0</v>
      </c>
      <c r="R615" s="88">
        <f t="shared" si="249"/>
        <v>0</v>
      </c>
      <c r="S615" s="88">
        <f t="shared" si="249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50">IF($E617=J$245,$I617,IF($E617="RATE",$I617*J618,0))</f>
        <v>0</v>
      </c>
      <c r="K617" s="88">
        <f t="shared" si="250"/>
        <v>0</v>
      </c>
      <c r="L617" s="88">
        <f t="shared" si="250"/>
        <v>0</v>
      </c>
      <c r="M617" s="88">
        <f t="shared" si="250"/>
        <v>0</v>
      </c>
      <c r="N617" s="88">
        <f t="shared" si="250"/>
        <v>0</v>
      </c>
      <c r="O617" s="88">
        <f t="shared" si="250"/>
        <v>0</v>
      </c>
      <c r="P617" s="88">
        <f t="shared" si="250"/>
        <v>0</v>
      </c>
      <c r="Q617" s="88">
        <f t="shared" si="250"/>
        <v>0</v>
      </c>
      <c r="R617" s="88">
        <f t="shared" si="250"/>
        <v>0</v>
      </c>
      <c r="S617" s="88">
        <f t="shared" si="250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1">IF($E619=J$245,$I619,IF($E619="RATE",$I619*J620,0))</f>
        <v>0</v>
      </c>
      <c r="K619" s="88">
        <f t="shared" si="251"/>
        <v>0</v>
      </c>
      <c r="L619" s="88">
        <f t="shared" si="251"/>
        <v>0</v>
      </c>
      <c r="M619" s="88">
        <f t="shared" si="251"/>
        <v>0</v>
      </c>
      <c r="N619" s="88">
        <f t="shared" si="251"/>
        <v>0</v>
      </c>
      <c r="O619" s="88">
        <f t="shared" si="251"/>
        <v>0</v>
      </c>
      <c r="P619" s="88">
        <f t="shared" si="251"/>
        <v>0</v>
      </c>
      <c r="Q619" s="88">
        <f t="shared" si="251"/>
        <v>0</v>
      </c>
      <c r="R619" s="88">
        <f t="shared" si="251"/>
        <v>0</v>
      </c>
      <c r="S619" s="88">
        <f t="shared" si="251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2">IF($E621=J$245,$I621,IF($E621="RATE",$I621*J622,0))</f>
        <v>0</v>
      </c>
      <c r="K621" s="88">
        <f t="shared" si="252"/>
        <v>0</v>
      </c>
      <c r="L621" s="88">
        <f t="shared" si="252"/>
        <v>0</v>
      </c>
      <c r="M621" s="88">
        <f t="shared" si="252"/>
        <v>0</v>
      </c>
      <c r="N621" s="88">
        <f t="shared" si="252"/>
        <v>0</v>
      </c>
      <c r="O621" s="88">
        <f t="shared" si="252"/>
        <v>0</v>
      </c>
      <c r="P621" s="88">
        <f t="shared" si="252"/>
        <v>0</v>
      </c>
      <c r="Q621" s="88">
        <f t="shared" si="252"/>
        <v>0</v>
      </c>
      <c r="R621" s="88">
        <f t="shared" si="252"/>
        <v>0</v>
      </c>
      <c r="S621" s="88">
        <f t="shared" si="252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3">IF($E623=J$245,$I623,IF($E623="RATE",$I623*J624,0))</f>
        <v>0</v>
      </c>
      <c r="K623" s="88">
        <f t="shared" si="253"/>
        <v>0</v>
      </c>
      <c r="L623" s="88">
        <f t="shared" si="253"/>
        <v>0</v>
      </c>
      <c r="M623" s="88">
        <f t="shared" si="253"/>
        <v>0</v>
      </c>
      <c r="N623" s="88">
        <f t="shared" si="253"/>
        <v>0</v>
      </c>
      <c r="O623" s="88">
        <f t="shared" si="253"/>
        <v>0</v>
      </c>
      <c r="P623" s="88">
        <f t="shared" si="253"/>
        <v>0</v>
      </c>
      <c r="Q623" s="88">
        <f t="shared" si="253"/>
        <v>0</v>
      </c>
      <c r="R623" s="88">
        <f t="shared" si="253"/>
        <v>0</v>
      </c>
      <c r="S623" s="88">
        <f t="shared" si="253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4">IF($E625=J$245,$I625,IF($E625="RATE",$I625*J626,0))</f>
        <v>0</v>
      </c>
      <c r="K625" s="88">
        <f t="shared" si="254"/>
        <v>0</v>
      </c>
      <c r="L625" s="88">
        <f t="shared" si="254"/>
        <v>0</v>
      </c>
      <c r="M625" s="88">
        <f t="shared" si="254"/>
        <v>0</v>
      </c>
      <c r="N625" s="88">
        <f t="shared" si="254"/>
        <v>0</v>
      </c>
      <c r="O625" s="88">
        <f t="shared" si="254"/>
        <v>0</v>
      </c>
      <c r="P625" s="88">
        <f t="shared" si="254"/>
        <v>0</v>
      </c>
      <c r="Q625" s="88">
        <f t="shared" si="254"/>
        <v>0</v>
      </c>
      <c r="R625" s="88">
        <f t="shared" si="254"/>
        <v>0</v>
      </c>
      <c r="S625" s="88">
        <f t="shared" si="254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5">IF($E627=J$245,$I627,IF($E627="RATE",$I627*J628,0))</f>
        <v>0</v>
      </c>
      <c r="K627" s="88">
        <f t="shared" si="255"/>
        <v>0</v>
      </c>
      <c r="L627" s="88">
        <f t="shared" si="255"/>
        <v>0</v>
      </c>
      <c r="M627" s="88">
        <f t="shared" si="255"/>
        <v>0</v>
      </c>
      <c r="N627" s="88">
        <f t="shared" si="255"/>
        <v>0</v>
      </c>
      <c r="O627" s="88">
        <f t="shared" si="255"/>
        <v>0</v>
      </c>
      <c r="P627" s="88">
        <f t="shared" si="255"/>
        <v>0</v>
      </c>
      <c r="Q627" s="88">
        <f t="shared" si="255"/>
        <v>0</v>
      </c>
      <c r="R627" s="88">
        <f t="shared" si="255"/>
        <v>0</v>
      </c>
      <c r="S627" s="88">
        <f t="shared" si="255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6">IF($E629=J$245,$I629,IF($E629="RATE",$I629*J630,0))</f>
        <v>0</v>
      </c>
      <c r="K629" s="88">
        <f t="shared" si="256"/>
        <v>0</v>
      </c>
      <c r="L629" s="88">
        <f t="shared" si="256"/>
        <v>0</v>
      </c>
      <c r="M629" s="88">
        <f t="shared" si="256"/>
        <v>0</v>
      </c>
      <c r="N629" s="88">
        <f t="shared" si="256"/>
        <v>0</v>
      </c>
      <c r="O629" s="88">
        <f t="shared" si="256"/>
        <v>0</v>
      </c>
      <c r="P629" s="88">
        <f t="shared" si="256"/>
        <v>0</v>
      </c>
      <c r="Q629" s="88">
        <f t="shared" si="256"/>
        <v>0</v>
      </c>
      <c r="R629" s="88">
        <f t="shared" si="256"/>
        <v>0</v>
      </c>
      <c r="S629" s="88">
        <f t="shared" si="256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7">IF($E631=J$245,$I631,IF($E631="RATE",$I631*J632,0))</f>
        <v>0</v>
      </c>
      <c r="K631" s="88">
        <f t="shared" si="257"/>
        <v>0</v>
      </c>
      <c r="L631" s="88">
        <f t="shared" si="257"/>
        <v>0</v>
      </c>
      <c r="M631" s="88">
        <f t="shared" si="257"/>
        <v>0</v>
      </c>
      <c r="N631" s="88">
        <f t="shared" si="257"/>
        <v>0</v>
      </c>
      <c r="O631" s="88">
        <f t="shared" si="257"/>
        <v>0</v>
      </c>
      <c r="P631" s="88">
        <f t="shared" si="257"/>
        <v>0</v>
      </c>
      <c r="Q631" s="88">
        <f t="shared" si="257"/>
        <v>0</v>
      </c>
      <c r="R631" s="88">
        <f t="shared" si="257"/>
        <v>0</v>
      </c>
      <c r="S631" s="88">
        <f t="shared" si="257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8">IF($E633=J$245,$I633,IF($E633="RATE",$I633*J634,0))</f>
        <v>0</v>
      </c>
      <c r="K633" s="88">
        <f t="shared" si="258"/>
        <v>0</v>
      </c>
      <c r="L633" s="88">
        <f t="shared" si="258"/>
        <v>0</v>
      </c>
      <c r="M633" s="88">
        <f t="shared" si="258"/>
        <v>0</v>
      </c>
      <c r="N633" s="88">
        <f t="shared" si="258"/>
        <v>0</v>
      </c>
      <c r="O633" s="88">
        <f t="shared" si="258"/>
        <v>0</v>
      </c>
      <c r="P633" s="88">
        <f t="shared" si="258"/>
        <v>0</v>
      </c>
      <c r="Q633" s="88">
        <f t="shared" si="258"/>
        <v>0</v>
      </c>
      <c r="R633" s="88">
        <f t="shared" si="258"/>
        <v>0</v>
      </c>
      <c r="S633" s="88">
        <f t="shared" si="258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9">IF($E635=J$245,$I635,IF($E635="RATE",$I635*J636,0))</f>
        <v>0</v>
      </c>
      <c r="K635" s="88">
        <f t="shared" si="259"/>
        <v>0</v>
      </c>
      <c r="L635" s="88">
        <f t="shared" si="259"/>
        <v>0</v>
      </c>
      <c r="M635" s="88">
        <f t="shared" si="259"/>
        <v>0</v>
      </c>
      <c r="N635" s="88">
        <f t="shared" si="259"/>
        <v>0</v>
      </c>
      <c r="O635" s="88">
        <f t="shared" si="259"/>
        <v>0</v>
      </c>
      <c r="P635" s="88">
        <f t="shared" si="259"/>
        <v>0</v>
      </c>
      <c r="Q635" s="88">
        <f t="shared" si="259"/>
        <v>0</v>
      </c>
      <c r="R635" s="88">
        <f t="shared" si="259"/>
        <v>0</v>
      </c>
      <c r="S635" s="88">
        <f t="shared" si="259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60">IF($E637=J$245,$I637,IF($E637="RATE",$I637*J638,0))</f>
        <v>0</v>
      </c>
      <c r="K637" s="88">
        <f t="shared" si="260"/>
        <v>0</v>
      </c>
      <c r="L637" s="88">
        <f t="shared" si="260"/>
        <v>0</v>
      </c>
      <c r="M637" s="88">
        <f t="shared" si="260"/>
        <v>0</v>
      </c>
      <c r="N637" s="88">
        <f t="shared" si="260"/>
        <v>0</v>
      </c>
      <c r="O637" s="88">
        <f t="shared" si="260"/>
        <v>0</v>
      </c>
      <c r="P637" s="88">
        <f t="shared" si="260"/>
        <v>0</v>
      </c>
      <c r="Q637" s="88">
        <f t="shared" si="260"/>
        <v>0</v>
      </c>
      <c r="R637" s="88">
        <f t="shared" si="260"/>
        <v>0</v>
      </c>
      <c r="S637" s="88">
        <f t="shared" si="260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1">K589+K591+K593+K595+K597+K599+K601+K603+K605+K607+K609+K611+K613+K615+K617+K619+K621+K623+K625+K627+K629+K631+K633+K635+K637</f>
        <v>0</v>
      </c>
      <c r="L640" s="65">
        <f t="shared" si="261"/>
        <v>0</v>
      </c>
      <c r="M640" s="65">
        <f t="shared" si="261"/>
        <v>0</v>
      </c>
      <c r="N640" s="65">
        <f t="shared" si="261"/>
        <v>0</v>
      </c>
      <c r="O640" s="65">
        <f t="shared" si="261"/>
        <v>0</v>
      </c>
      <c r="P640" s="65">
        <f t="shared" si="261"/>
        <v>0</v>
      </c>
      <c r="Q640" s="65">
        <f t="shared" si="261"/>
        <v>0</v>
      </c>
      <c r="R640" s="65">
        <f t="shared" si="261"/>
        <v>0</v>
      </c>
      <c r="S640" s="65">
        <f t="shared" si="261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2">IF($E644=J$245,$I644,IF($E644="RATE",$I644*J645,0))</f>
        <v>0</v>
      </c>
      <c r="K644" s="88">
        <f t="shared" si="262"/>
        <v>0</v>
      </c>
      <c r="L644" s="88">
        <f t="shared" si="262"/>
        <v>0</v>
      </c>
      <c r="M644" s="88">
        <f t="shared" si="262"/>
        <v>0</v>
      </c>
      <c r="N644" s="88">
        <f t="shared" si="262"/>
        <v>0</v>
      </c>
      <c r="O644" s="88">
        <f t="shared" si="262"/>
        <v>0</v>
      </c>
      <c r="P644" s="88">
        <f t="shared" si="262"/>
        <v>0</v>
      </c>
      <c r="Q644" s="88">
        <f t="shared" si="262"/>
        <v>0</v>
      </c>
      <c r="R644" s="88">
        <f t="shared" si="262"/>
        <v>0</v>
      </c>
      <c r="S644" s="88">
        <f t="shared" si="262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3">IF($E646=J$245,$I646,IF($E646="RATE",$I646*J647,0))</f>
        <v>0</v>
      </c>
      <c r="K646" s="88">
        <f t="shared" si="263"/>
        <v>0</v>
      </c>
      <c r="L646" s="88">
        <f t="shared" si="263"/>
        <v>0</v>
      </c>
      <c r="M646" s="88">
        <f t="shared" si="263"/>
        <v>0</v>
      </c>
      <c r="N646" s="88">
        <f t="shared" si="263"/>
        <v>0</v>
      </c>
      <c r="O646" s="88">
        <f t="shared" si="263"/>
        <v>0</v>
      </c>
      <c r="P646" s="88">
        <f t="shared" si="263"/>
        <v>0</v>
      </c>
      <c r="Q646" s="88">
        <f t="shared" si="263"/>
        <v>0</v>
      </c>
      <c r="R646" s="88">
        <f t="shared" si="263"/>
        <v>0</v>
      </c>
      <c r="S646" s="88">
        <f t="shared" si="263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4">IF($E648=J$245,$I648,IF($E648="RATE",$I648*J649,0))</f>
        <v>0</v>
      </c>
      <c r="K648" s="88">
        <f t="shared" si="264"/>
        <v>0</v>
      </c>
      <c r="L648" s="88">
        <f t="shared" si="264"/>
        <v>0</v>
      </c>
      <c r="M648" s="88">
        <f t="shared" si="264"/>
        <v>0</v>
      </c>
      <c r="N648" s="88">
        <f t="shared" si="264"/>
        <v>0</v>
      </c>
      <c r="O648" s="88">
        <f t="shared" si="264"/>
        <v>0</v>
      </c>
      <c r="P648" s="88">
        <f t="shared" si="264"/>
        <v>0</v>
      </c>
      <c r="Q648" s="88">
        <f t="shared" si="264"/>
        <v>0</v>
      </c>
      <c r="R648" s="88">
        <f t="shared" si="264"/>
        <v>0</v>
      </c>
      <c r="S648" s="88">
        <f t="shared" si="264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5">IF($E650=J$245,$I650,IF($E650="RATE",$I650*J651,0))</f>
        <v>0</v>
      </c>
      <c r="K650" s="88">
        <f t="shared" si="265"/>
        <v>0</v>
      </c>
      <c r="L650" s="88">
        <f t="shared" si="265"/>
        <v>0</v>
      </c>
      <c r="M650" s="88">
        <f t="shared" si="265"/>
        <v>0</v>
      </c>
      <c r="N650" s="88">
        <f t="shared" si="265"/>
        <v>0</v>
      </c>
      <c r="O650" s="88">
        <f t="shared" si="265"/>
        <v>0</v>
      </c>
      <c r="P650" s="88">
        <f t="shared" si="265"/>
        <v>0</v>
      </c>
      <c r="Q650" s="88">
        <f t="shared" si="265"/>
        <v>0</v>
      </c>
      <c r="R650" s="88">
        <f t="shared" si="265"/>
        <v>0</v>
      </c>
      <c r="S650" s="88">
        <f t="shared" si="265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6">IF($E652=J$245,$I652,IF($E652="RATE",$I652*J653,0))</f>
        <v>0</v>
      </c>
      <c r="K652" s="88">
        <f t="shared" si="266"/>
        <v>0</v>
      </c>
      <c r="L652" s="88">
        <f t="shared" si="266"/>
        <v>0</v>
      </c>
      <c r="M652" s="88">
        <f t="shared" si="266"/>
        <v>0</v>
      </c>
      <c r="N652" s="88">
        <f t="shared" si="266"/>
        <v>0</v>
      </c>
      <c r="O652" s="88">
        <f t="shared" si="266"/>
        <v>0</v>
      </c>
      <c r="P652" s="88">
        <f t="shared" si="266"/>
        <v>0</v>
      </c>
      <c r="Q652" s="88">
        <f t="shared" si="266"/>
        <v>0</v>
      </c>
      <c r="R652" s="88">
        <f t="shared" si="266"/>
        <v>0</v>
      </c>
      <c r="S652" s="88">
        <f t="shared" si="266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7">IF($E654=J$245,$I654,IF($E654="RATE",$I654*J655,0))</f>
        <v>0</v>
      </c>
      <c r="K654" s="88">
        <f t="shared" si="267"/>
        <v>0</v>
      </c>
      <c r="L654" s="88">
        <f t="shared" si="267"/>
        <v>0</v>
      </c>
      <c r="M654" s="88">
        <f t="shared" si="267"/>
        <v>0</v>
      </c>
      <c r="N654" s="88">
        <f t="shared" si="267"/>
        <v>0</v>
      </c>
      <c r="O654" s="88">
        <f t="shared" si="267"/>
        <v>0</v>
      </c>
      <c r="P654" s="88">
        <f t="shared" si="267"/>
        <v>0</v>
      </c>
      <c r="Q654" s="88">
        <f t="shared" si="267"/>
        <v>0</v>
      </c>
      <c r="R654" s="88">
        <f t="shared" si="267"/>
        <v>0</v>
      </c>
      <c r="S654" s="88">
        <f t="shared" si="267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8">IF($E656=J$245,$I656,IF($E656="RATE",$I656*J657,0))</f>
        <v>0</v>
      </c>
      <c r="K656" s="88">
        <f t="shared" si="268"/>
        <v>0</v>
      </c>
      <c r="L656" s="88">
        <f t="shared" si="268"/>
        <v>0</v>
      </c>
      <c r="M656" s="88">
        <f t="shared" si="268"/>
        <v>0</v>
      </c>
      <c r="N656" s="88">
        <f t="shared" si="268"/>
        <v>0</v>
      </c>
      <c r="O656" s="88">
        <f t="shared" si="268"/>
        <v>0</v>
      </c>
      <c r="P656" s="88">
        <f t="shared" si="268"/>
        <v>0</v>
      </c>
      <c r="Q656" s="88">
        <f t="shared" si="268"/>
        <v>0</v>
      </c>
      <c r="R656" s="88">
        <f t="shared" si="268"/>
        <v>0</v>
      </c>
      <c r="S656" s="88">
        <f t="shared" si="268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9">IF($E658=J$245,$I658,IF($E658="RATE",$I658*J659,0))</f>
        <v>0</v>
      </c>
      <c r="K658" s="88">
        <f t="shared" si="269"/>
        <v>0</v>
      </c>
      <c r="L658" s="88">
        <f t="shared" si="269"/>
        <v>0</v>
      </c>
      <c r="M658" s="88">
        <f t="shared" si="269"/>
        <v>0</v>
      </c>
      <c r="N658" s="88">
        <f t="shared" si="269"/>
        <v>0</v>
      </c>
      <c r="O658" s="88">
        <f t="shared" si="269"/>
        <v>0</v>
      </c>
      <c r="P658" s="88">
        <f t="shared" si="269"/>
        <v>0</v>
      </c>
      <c r="Q658" s="88">
        <f t="shared" si="269"/>
        <v>0</v>
      </c>
      <c r="R658" s="88">
        <f t="shared" si="269"/>
        <v>0</v>
      </c>
      <c r="S658" s="88">
        <f t="shared" si="269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70">IF($E660=J$245,$I660,IF($E660="RATE",$I660*J661,0))</f>
        <v>0</v>
      </c>
      <c r="K660" s="88">
        <f t="shared" si="270"/>
        <v>0</v>
      </c>
      <c r="L660" s="88">
        <f t="shared" si="270"/>
        <v>0</v>
      </c>
      <c r="M660" s="88">
        <f t="shared" si="270"/>
        <v>0</v>
      </c>
      <c r="N660" s="88">
        <f t="shared" si="270"/>
        <v>0</v>
      </c>
      <c r="O660" s="88">
        <f t="shared" si="270"/>
        <v>0</v>
      </c>
      <c r="P660" s="88">
        <f t="shared" si="270"/>
        <v>0</v>
      </c>
      <c r="Q660" s="88">
        <f t="shared" si="270"/>
        <v>0</v>
      </c>
      <c r="R660" s="88">
        <f t="shared" si="270"/>
        <v>0</v>
      </c>
      <c r="S660" s="88">
        <f t="shared" si="270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1">IF($E662=J$245,$I662,IF($E662="RATE",$I662*J663,0))</f>
        <v>0</v>
      </c>
      <c r="K662" s="88">
        <f t="shared" si="271"/>
        <v>0</v>
      </c>
      <c r="L662" s="88">
        <f t="shared" si="271"/>
        <v>0</v>
      </c>
      <c r="M662" s="88">
        <f t="shared" si="271"/>
        <v>0</v>
      </c>
      <c r="N662" s="88">
        <f t="shared" si="271"/>
        <v>0</v>
      </c>
      <c r="O662" s="88">
        <f t="shared" si="271"/>
        <v>0</v>
      </c>
      <c r="P662" s="88">
        <f t="shared" si="271"/>
        <v>0</v>
      </c>
      <c r="Q662" s="88">
        <f t="shared" si="271"/>
        <v>0</v>
      </c>
      <c r="R662" s="88">
        <f t="shared" si="271"/>
        <v>0</v>
      </c>
      <c r="S662" s="88">
        <f t="shared" si="271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2">IF($E664=J$245,$I664,IF($E664="RATE",$I664*J665,0))</f>
        <v>0</v>
      </c>
      <c r="K664" s="88">
        <f t="shared" si="272"/>
        <v>0</v>
      </c>
      <c r="L664" s="88">
        <f t="shared" si="272"/>
        <v>0</v>
      </c>
      <c r="M664" s="88">
        <f t="shared" si="272"/>
        <v>0</v>
      </c>
      <c r="N664" s="88">
        <f t="shared" si="272"/>
        <v>0</v>
      </c>
      <c r="O664" s="88">
        <f t="shared" si="272"/>
        <v>0</v>
      </c>
      <c r="P664" s="88">
        <f t="shared" si="272"/>
        <v>0</v>
      </c>
      <c r="Q664" s="88">
        <f t="shared" si="272"/>
        <v>0</v>
      </c>
      <c r="R664" s="88">
        <f t="shared" si="272"/>
        <v>0</v>
      </c>
      <c r="S664" s="88">
        <f t="shared" si="272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3">IF($E666=J$245,$I666,IF($E666="RATE",$I666*J667,0))</f>
        <v>0</v>
      </c>
      <c r="K666" s="88">
        <f t="shared" si="273"/>
        <v>0</v>
      </c>
      <c r="L666" s="88">
        <f t="shared" si="273"/>
        <v>0</v>
      </c>
      <c r="M666" s="88">
        <f t="shared" si="273"/>
        <v>0</v>
      </c>
      <c r="N666" s="88">
        <f t="shared" si="273"/>
        <v>0</v>
      </c>
      <c r="O666" s="88">
        <f t="shared" si="273"/>
        <v>0</v>
      </c>
      <c r="P666" s="88">
        <f t="shared" si="273"/>
        <v>0</v>
      </c>
      <c r="Q666" s="88">
        <f t="shared" si="273"/>
        <v>0</v>
      </c>
      <c r="R666" s="88">
        <f t="shared" si="273"/>
        <v>0</v>
      </c>
      <c r="S666" s="88">
        <f t="shared" si="273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4">IF($E668=J$245,$I668,IF($E668="RATE",$I668*J669,0))</f>
        <v>0</v>
      </c>
      <c r="K668" s="88">
        <f t="shared" si="274"/>
        <v>0</v>
      </c>
      <c r="L668" s="88">
        <f t="shared" si="274"/>
        <v>0</v>
      </c>
      <c r="M668" s="88">
        <f t="shared" si="274"/>
        <v>0</v>
      </c>
      <c r="N668" s="88">
        <f t="shared" si="274"/>
        <v>0</v>
      </c>
      <c r="O668" s="88">
        <f t="shared" si="274"/>
        <v>0</v>
      </c>
      <c r="P668" s="88">
        <f t="shared" si="274"/>
        <v>0</v>
      </c>
      <c r="Q668" s="88">
        <f t="shared" si="274"/>
        <v>0</v>
      </c>
      <c r="R668" s="88">
        <f t="shared" si="274"/>
        <v>0</v>
      </c>
      <c r="S668" s="88">
        <f t="shared" si="274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5">IF($E670=J$245,$I670,IF($E670="RATE",$I670*J671,0))</f>
        <v>0</v>
      </c>
      <c r="K670" s="88">
        <f t="shared" si="275"/>
        <v>0</v>
      </c>
      <c r="L670" s="88">
        <f t="shared" si="275"/>
        <v>0</v>
      </c>
      <c r="M670" s="88">
        <f t="shared" si="275"/>
        <v>0</v>
      </c>
      <c r="N670" s="88">
        <f t="shared" si="275"/>
        <v>0</v>
      </c>
      <c r="O670" s="88">
        <f t="shared" si="275"/>
        <v>0</v>
      </c>
      <c r="P670" s="88">
        <f t="shared" si="275"/>
        <v>0</v>
      </c>
      <c r="Q670" s="88">
        <f t="shared" si="275"/>
        <v>0</v>
      </c>
      <c r="R670" s="88">
        <f t="shared" si="275"/>
        <v>0</v>
      </c>
      <c r="S670" s="88">
        <f t="shared" si="275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6">IF($E672=J$245,$I672,IF($E672="RATE",$I672*J673,0))</f>
        <v>0</v>
      </c>
      <c r="K672" s="88">
        <f t="shared" si="276"/>
        <v>0</v>
      </c>
      <c r="L672" s="88">
        <f t="shared" si="276"/>
        <v>0</v>
      </c>
      <c r="M672" s="88">
        <f t="shared" si="276"/>
        <v>0</v>
      </c>
      <c r="N672" s="88">
        <f t="shared" si="276"/>
        <v>0</v>
      </c>
      <c r="O672" s="88">
        <f t="shared" si="276"/>
        <v>0</v>
      </c>
      <c r="P672" s="88">
        <f t="shared" si="276"/>
        <v>0</v>
      </c>
      <c r="Q672" s="88">
        <f t="shared" si="276"/>
        <v>0</v>
      </c>
      <c r="R672" s="88">
        <f t="shared" si="276"/>
        <v>0</v>
      </c>
      <c r="S672" s="88">
        <f t="shared" si="276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7">IF($E674=J$245,$I674,IF($E674="RATE",$I674*J675,0))</f>
        <v>0</v>
      </c>
      <c r="K674" s="88">
        <f t="shared" si="277"/>
        <v>0</v>
      </c>
      <c r="L674" s="88">
        <f t="shared" si="277"/>
        <v>0</v>
      </c>
      <c r="M674" s="88">
        <f t="shared" si="277"/>
        <v>0</v>
      </c>
      <c r="N674" s="88">
        <f t="shared" si="277"/>
        <v>0</v>
      </c>
      <c r="O674" s="88">
        <f t="shared" si="277"/>
        <v>0</v>
      </c>
      <c r="P674" s="88">
        <f t="shared" si="277"/>
        <v>0</v>
      </c>
      <c r="Q674" s="88">
        <f t="shared" si="277"/>
        <v>0</v>
      </c>
      <c r="R674" s="88">
        <f t="shared" si="277"/>
        <v>0</v>
      </c>
      <c r="S674" s="88">
        <f t="shared" si="277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8">IF($E676=J$245,$I676,IF($E676="RATE",$I676*J677,0))</f>
        <v>0</v>
      </c>
      <c r="K676" s="88">
        <f t="shared" si="278"/>
        <v>0</v>
      </c>
      <c r="L676" s="88">
        <f t="shared" si="278"/>
        <v>0</v>
      </c>
      <c r="M676" s="88">
        <f t="shared" si="278"/>
        <v>0</v>
      </c>
      <c r="N676" s="88">
        <f t="shared" si="278"/>
        <v>0</v>
      </c>
      <c r="O676" s="88">
        <f t="shared" si="278"/>
        <v>0</v>
      </c>
      <c r="P676" s="88">
        <f t="shared" si="278"/>
        <v>0</v>
      </c>
      <c r="Q676" s="88">
        <f t="shared" si="278"/>
        <v>0</v>
      </c>
      <c r="R676" s="88">
        <f t="shared" si="278"/>
        <v>0</v>
      </c>
      <c r="S676" s="88">
        <f t="shared" si="278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9">IF($E678=J$245,$I678,IF($E678="RATE",$I678*J679,0))</f>
        <v>0</v>
      </c>
      <c r="K678" s="88">
        <f t="shared" si="279"/>
        <v>0</v>
      </c>
      <c r="L678" s="88">
        <f t="shared" si="279"/>
        <v>0</v>
      </c>
      <c r="M678" s="88">
        <f t="shared" si="279"/>
        <v>0</v>
      </c>
      <c r="N678" s="88">
        <f t="shared" si="279"/>
        <v>0</v>
      </c>
      <c r="O678" s="88">
        <f t="shared" si="279"/>
        <v>0</v>
      </c>
      <c r="P678" s="88">
        <f t="shared" si="279"/>
        <v>0</v>
      </c>
      <c r="Q678" s="88">
        <f t="shared" si="279"/>
        <v>0</v>
      </c>
      <c r="R678" s="88">
        <f t="shared" si="279"/>
        <v>0</v>
      </c>
      <c r="S678" s="88">
        <f t="shared" si="279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80">IF($E680=J$245,$I680,IF($E680="RATE",$I680*J681,0))</f>
        <v>0</v>
      </c>
      <c r="K680" s="88">
        <f t="shared" si="280"/>
        <v>0</v>
      </c>
      <c r="L680" s="88">
        <f t="shared" si="280"/>
        <v>0</v>
      </c>
      <c r="M680" s="88">
        <f t="shared" si="280"/>
        <v>0</v>
      </c>
      <c r="N680" s="88">
        <f t="shared" si="280"/>
        <v>0</v>
      </c>
      <c r="O680" s="88">
        <f t="shared" si="280"/>
        <v>0</v>
      </c>
      <c r="P680" s="88">
        <f t="shared" si="280"/>
        <v>0</v>
      </c>
      <c r="Q680" s="88">
        <f t="shared" si="280"/>
        <v>0</v>
      </c>
      <c r="R680" s="88">
        <f t="shared" si="280"/>
        <v>0</v>
      </c>
      <c r="S680" s="88">
        <f t="shared" si="280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1">IF($E682=J$245,$I682,IF($E682="RATE",$I682*J683,0))</f>
        <v>0</v>
      </c>
      <c r="K682" s="88">
        <f t="shared" si="281"/>
        <v>0</v>
      </c>
      <c r="L682" s="88">
        <f t="shared" si="281"/>
        <v>0</v>
      </c>
      <c r="M682" s="88">
        <f t="shared" si="281"/>
        <v>0</v>
      </c>
      <c r="N682" s="88">
        <f t="shared" si="281"/>
        <v>0</v>
      </c>
      <c r="O682" s="88">
        <f t="shared" si="281"/>
        <v>0</v>
      </c>
      <c r="P682" s="88">
        <f t="shared" si="281"/>
        <v>0</v>
      </c>
      <c r="Q682" s="88">
        <f t="shared" si="281"/>
        <v>0</v>
      </c>
      <c r="R682" s="88">
        <f t="shared" si="281"/>
        <v>0</v>
      </c>
      <c r="S682" s="88">
        <f t="shared" si="281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2">IF($E684=J$245,$I684,IF($E684="RATE",$I684*J685,0))</f>
        <v>0</v>
      </c>
      <c r="K684" s="88">
        <f t="shared" si="282"/>
        <v>0</v>
      </c>
      <c r="L684" s="88">
        <f t="shared" si="282"/>
        <v>0</v>
      </c>
      <c r="M684" s="88">
        <f t="shared" si="282"/>
        <v>0</v>
      </c>
      <c r="N684" s="88">
        <f t="shared" si="282"/>
        <v>0</v>
      </c>
      <c r="O684" s="88">
        <f t="shared" si="282"/>
        <v>0</v>
      </c>
      <c r="P684" s="88">
        <f t="shared" si="282"/>
        <v>0</v>
      </c>
      <c r="Q684" s="88">
        <f t="shared" si="282"/>
        <v>0</v>
      </c>
      <c r="R684" s="88">
        <f t="shared" si="282"/>
        <v>0</v>
      </c>
      <c r="S684" s="88">
        <f t="shared" si="282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3">IF($E686=J$245,$I686,IF($E686="RATE",$I686*J687,0))</f>
        <v>0</v>
      </c>
      <c r="K686" s="88">
        <f t="shared" si="283"/>
        <v>0</v>
      </c>
      <c r="L686" s="88">
        <f t="shared" si="283"/>
        <v>0</v>
      </c>
      <c r="M686" s="88">
        <f t="shared" si="283"/>
        <v>0</v>
      </c>
      <c r="N686" s="88">
        <f t="shared" si="283"/>
        <v>0</v>
      </c>
      <c r="O686" s="88">
        <f t="shared" si="283"/>
        <v>0</v>
      </c>
      <c r="P686" s="88">
        <f t="shared" si="283"/>
        <v>0</v>
      </c>
      <c r="Q686" s="88">
        <f t="shared" si="283"/>
        <v>0</v>
      </c>
      <c r="R686" s="88">
        <f t="shared" si="283"/>
        <v>0</v>
      </c>
      <c r="S686" s="88">
        <f t="shared" si="283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4">IF($E688=J$245,$I688,IF($E688="RATE",$I688*J689,0))</f>
        <v>0</v>
      </c>
      <c r="K688" s="88">
        <f t="shared" si="284"/>
        <v>0</v>
      </c>
      <c r="L688" s="88">
        <f t="shared" si="284"/>
        <v>0</v>
      </c>
      <c r="M688" s="88">
        <f t="shared" si="284"/>
        <v>0</v>
      </c>
      <c r="N688" s="88">
        <f t="shared" si="284"/>
        <v>0</v>
      </c>
      <c r="O688" s="88">
        <f t="shared" si="284"/>
        <v>0</v>
      </c>
      <c r="P688" s="88">
        <f t="shared" si="284"/>
        <v>0</v>
      </c>
      <c r="Q688" s="88">
        <f t="shared" si="284"/>
        <v>0</v>
      </c>
      <c r="R688" s="88">
        <f t="shared" si="284"/>
        <v>0</v>
      </c>
      <c r="S688" s="88">
        <f t="shared" si="284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5">IF($E690=J$245,$I690,IF($E690="RATE",$I690*J691,0))</f>
        <v>0</v>
      </c>
      <c r="K690" s="88">
        <f t="shared" si="285"/>
        <v>0</v>
      </c>
      <c r="L690" s="88">
        <f t="shared" si="285"/>
        <v>0</v>
      </c>
      <c r="M690" s="88">
        <f t="shared" si="285"/>
        <v>0</v>
      </c>
      <c r="N690" s="88">
        <f t="shared" si="285"/>
        <v>0</v>
      </c>
      <c r="O690" s="88">
        <f t="shared" si="285"/>
        <v>0</v>
      </c>
      <c r="P690" s="88">
        <f t="shared" si="285"/>
        <v>0</v>
      </c>
      <c r="Q690" s="88">
        <f t="shared" si="285"/>
        <v>0</v>
      </c>
      <c r="R690" s="88">
        <f t="shared" si="285"/>
        <v>0</v>
      </c>
      <c r="S690" s="88">
        <f t="shared" si="285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6">IF($E692=J$245,$I692,IF($E692="RATE",$I692*J693,0))</f>
        <v>0</v>
      </c>
      <c r="K692" s="88">
        <f t="shared" si="286"/>
        <v>0</v>
      </c>
      <c r="L692" s="88">
        <f t="shared" si="286"/>
        <v>0</v>
      </c>
      <c r="M692" s="88">
        <f t="shared" si="286"/>
        <v>0</v>
      </c>
      <c r="N692" s="88">
        <f t="shared" si="286"/>
        <v>0</v>
      </c>
      <c r="O692" s="88">
        <f t="shared" si="286"/>
        <v>0</v>
      </c>
      <c r="P692" s="88">
        <f t="shared" si="286"/>
        <v>0</v>
      </c>
      <c r="Q692" s="88">
        <f t="shared" si="286"/>
        <v>0</v>
      </c>
      <c r="R692" s="88">
        <f t="shared" si="286"/>
        <v>0</v>
      </c>
      <c r="S692" s="88">
        <f t="shared" si="286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7">K644+K646+K648+K650+K652+K654+K656+K658+K660+K662+K664+K666+K668+K670+K672+K674+K676+K678+K680+K682+K684+K686+K688+K690+K692</f>
        <v>0</v>
      </c>
      <c r="L695" s="65">
        <f t="shared" si="287"/>
        <v>0</v>
      </c>
      <c r="M695" s="65">
        <f t="shared" si="287"/>
        <v>0</v>
      </c>
      <c r="N695" s="65">
        <f>N644+N646+N648+N650+N652+N654+N656+N658+N660+N662+N664+N666+N668+N670+N672+N674+N676+N678+N680+N682+N684+N686+N688+N690+N692</f>
        <v>0</v>
      </c>
      <c r="O695" s="65">
        <f t="shared" si="287"/>
        <v>0</v>
      </c>
      <c r="P695" s="65">
        <f t="shared" si="287"/>
        <v>0</v>
      </c>
      <c r="Q695" s="65">
        <f t="shared" si="287"/>
        <v>0</v>
      </c>
      <c r="R695" s="65">
        <f t="shared" si="287"/>
        <v>0</v>
      </c>
      <c r="S695" s="65">
        <f t="shared" si="287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 t="shared" ref="J698:S698" si="288">J61+J92+J135+J153+J185+J191+J199+J234+J293+J334+J410+J458+J503+J564+J640+J695+J548</f>
        <v>0</v>
      </c>
      <c r="K698" s="1501">
        <f t="shared" si="288"/>
        <v>0</v>
      </c>
      <c r="L698" s="1501">
        <f t="shared" si="288"/>
        <v>0</v>
      </c>
      <c r="M698" s="1501">
        <f t="shared" si="288"/>
        <v>0</v>
      </c>
      <c r="N698" s="1501">
        <f>N61+N92+N135+N153+N185+N191+N199+N234+N293+N334+N410+N458+N503+N564+N640+N695+N548</f>
        <v>0</v>
      </c>
      <c r="O698" s="1501">
        <f t="shared" si="288"/>
        <v>0</v>
      </c>
      <c r="P698" s="1501">
        <f t="shared" si="288"/>
        <v>0</v>
      </c>
      <c r="Q698" s="1501">
        <f t="shared" si="288"/>
        <v>0</v>
      </c>
      <c r="R698" s="1501">
        <f t="shared" si="288"/>
        <v>0</v>
      </c>
      <c r="S698" s="1501">
        <f t="shared" si="288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 t="s">
        <v>861</v>
      </c>
      <c r="L703" s="1"/>
      <c r="O703" s="9"/>
    </row>
    <row r="704" spans="2:19" ht="21" x14ac:dyDescent="0.3">
      <c r="G704" s="724" t="s">
        <v>862</v>
      </c>
      <c r="H704" s="112"/>
      <c r="I704" s="723">
        <f>I698-I640-I695</f>
        <v>0</v>
      </c>
      <c r="L704" s="1"/>
      <c r="O704" s="9"/>
    </row>
    <row r="705" spans="5:19" x14ac:dyDescent="0.3">
      <c r="H705" s="112"/>
      <c r="I705" s="21"/>
      <c r="L705" s="1"/>
      <c r="O705" s="9"/>
    </row>
    <row r="706" spans="5:19" ht="21" x14ac:dyDescent="0.3">
      <c r="G706" s="200">
        <f>I640+Fev!I640+Mar!I640+Abr!I503+Maio!I640+Jun!I640+Jul!I640+Ago!I640+Set!I640+Out!I640+Nov!I640+Dez!I640</f>
        <v>0</v>
      </c>
      <c r="H706" s="123"/>
      <c r="I706" s="124"/>
      <c r="J706" s="124"/>
      <c r="K706" s="124"/>
      <c r="L706" s="125"/>
      <c r="M706" s="125"/>
      <c r="N706" s="385" t="s">
        <v>577</v>
      </c>
      <c r="O706" s="385"/>
      <c r="P706" s="385"/>
      <c r="Q706" s="115"/>
      <c r="R706" s="115"/>
      <c r="S706" s="9"/>
    </row>
    <row r="707" spans="5:19" x14ac:dyDescent="0.3">
      <c r="H707" s="2"/>
      <c r="I707" s="12"/>
      <c r="J707" s="12"/>
      <c r="K707" s="12"/>
      <c r="L707" s="112"/>
      <c r="M707" s="112"/>
      <c r="N707" s="112"/>
      <c r="O707" s="21"/>
      <c r="S707" s="9"/>
    </row>
    <row r="708" spans="5:19" ht="15.75" customHeight="1" x14ac:dyDescent="0.3">
      <c r="H708" s="1483" t="s">
        <v>3</v>
      </c>
      <c r="I708" s="1483"/>
      <c r="J708" s="1483"/>
      <c r="K708" s="1483"/>
      <c r="L708" s="1483"/>
      <c r="M708" s="1483"/>
      <c r="N708" s="1483"/>
      <c r="O708" s="1483"/>
      <c r="P708" s="1483"/>
      <c r="S708" s="9"/>
    </row>
    <row r="709" spans="5:19" ht="18.600000000000001" thickBot="1" x14ac:dyDescent="0.35">
      <c r="H709" s="2"/>
      <c r="I709" s="12"/>
      <c r="J709" s="50"/>
      <c r="K709" s="12"/>
      <c r="L709" s="112"/>
      <c r="M709" s="112"/>
      <c r="N709" s="112"/>
      <c r="O709" s="21"/>
      <c r="R709" s="122" t="str">
        <f>I6</f>
        <v>JANEIRO</v>
      </c>
      <c r="S709" s="9"/>
    </row>
    <row r="710" spans="5:19" ht="30" customHeight="1" x14ac:dyDescent="0.3">
      <c r="H710" s="1477" t="s">
        <v>580</v>
      </c>
      <c r="I710" s="1478"/>
      <c r="J710" s="1479"/>
      <c r="K710" s="12"/>
      <c r="L710" s="390" t="str">
        <f>J11</f>
        <v>Administrativo</v>
      </c>
      <c r="M710" s="112"/>
      <c r="N710" s="112"/>
      <c r="O710" s="21"/>
      <c r="R710" s="104">
        <f>I61+I293+I334+I410+I458+I564+I548</f>
        <v>0</v>
      </c>
      <c r="S710" s="126" t="e">
        <f>R710/$R$718</f>
        <v>#DIV/0!</v>
      </c>
    </row>
    <row r="711" spans="5:19" ht="30" customHeight="1" thickBot="1" x14ac:dyDescent="0.35">
      <c r="E711" s="1"/>
      <c r="H711" s="1480"/>
      <c r="I711" s="1481"/>
      <c r="J711" s="1482"/>
      <c r="K711" s="12"/>
      <c r="L711" s="391" t="str">
        <f>K11</f>
        <v>Institucional</v>
      </c>
      <c r="M711" s="112"/>
      <c r="N711" s="112"/>
      <c r="O711" s="21"/>
      <c r="R711" s="104">
        <f>I503</f>
        <v>0</v>
      </c>
      <c r="S711" s="126" t="e">
        <f>R711/$R$718</f>
        <v>#DIV/0!</v>
      </c>
    </row>
    <row r="712" spans="5:19" ht="30" customHeight="1" thickBot="1" x14ac:dyDescent="0.35">
      <c r="H712" s="2"/>
      <c r="I712" s="12"/>
      <c r="K712" s="12"/>
      <c r="L712" s="117"/>
      <c r="M712" s="112"/>
      <c r="N712" s="112"/>
      <c r="O712" s="21"/>
      <c r="R712" s="24"/>
      <c r="S712" s="126"/>
    </row>
    <row r="713" spans="5:19" ht="30" customHeight="1" x14ac:dyDescent="0.3">
      <c r="E713" s="1"/>
      <c r="H713" s="1477" t="s">
        <v>578</v>
      </c>
      <c r="I713" s="1478"/>
      <c r="J713" s="1479"/>
      <c r="K713" s="12"/>
      <c r="L713" s="392" t="str">
        <f>L11</f>
        <v>Crédito Produtivo</v>
      </c>
      <c r="M713" s="393"/>
      <c r="N713" s="393"/>
      <c r="O713" s="394"/>
      <c r="R713" s="104">
        <f>I92</f>
        <v>0</v>
      </c>
      <c r="S713" s="126" t="e">
        <f>R713/$R$718</f>
        <v>#DIV/0!</v>
      </c>
    </row>
    <row r="714" spans="5:19" ht="30" customHeight="1" thickBot="1" x14ac:dyDescent="0.35">
      <c r="E714" s="1"/>
      <c r="H714" s="1480"/>
      <c r="I714" s="1481"/>
      <c r="J714" s="1482"/>
      <c r="K714" s="12"/>
      <c r="L714" s="395" t="str">
        <f>N11</f>
        <v>Incubação e Fortalecimetno do ambiente de negócios</v>
      </c>
      <c r="M714" s="396"/>
      <c r="N714" s="396"/>
      <c r="O714" s="397"/>
      <c r="R714" s="104">
        <f>I135</f>
        <v>0</v>
      </c>
      <c r="S714" s="126" t="e">
        <f>R714/$R$718</f>
        <v>#DIV/0!</v>
      </c>
    </row>
    <row r="715" spans="5:19" ht="30" customHeight="1" thickBot="1" x14ac:dyDescent="0.35">
      <c r="E715" s="1"/>
      <c r="H715" s="119"/>
      <c r="I715" s="119"/>
      <c r="K715" s="12"/>
      <c r="L715" s="1"/>
      <c r="M715" s="112"/>
      <c r="N715" s="112"/>
      <c r="O715" s="21"/>
      <c r="R715" s="24"/>
      <c r="S715" s="126"/>
    </row>
    <row r="716" spans="5:19" ht="30" customHeight="1" x14ac:dyDescent="0.3">
      <c r="E716" s="1"/>
      <c r="H716" s="1477" t="s">
        <v>579</v>
      </c>
      <c r="I716" s="1478"/>
      <c r="J716" s="1479"/>
      <c r="K716" s="12"/>
      <c r="L716" s="392" t="str">
        <f>P11</f>
        <v>Desenvolvimento das organizações, coletivos e lideranças</v>
      </c>
      <c r="M716" s="393"/>
      <c r="N716" s="393"/>
      <c r="O716" s="394"/>
      <c r="R716" s="104">
        <f>I153+I185</f>
        <v>0</v>
      </c>
      <c r="S716" s="126" t="e">
        <f>R716/$R$718</f>
        <v>#DIV/0!</v>
      </c>
    </row>
    <row r="717" spans="5:19" ht="30" customHeight="1" thickBot="1" x14ac:dyDescent="0.35">
      <c r="E717" s="1"/>
      <c r="H717" s="1480"/>
      <c r="I717" s="1481"/>
      <c r="J717" s="1482"/>
      <c r="K717" s="12"/>
      <c r="L717" s="395" t="str">
        <f>R11</f>
        <v>Investimento em projetos socioambientais</v>
      </c>
      <c r="M717" s="396"/>
      <c r="N717" s="396"/>
      <c r="O717" s="397"/>
      <c r="R717" s="104">
        <f>I191+I199+I234</f>
        <v>0</v>
      </c>
      <c r="S717" s="126" t="e">
        <f>R717/$R$718</f>
        <v>#DIV/0!</v>
      </c>
    </row>
    <row r="718" spans="5:19" ht="30" customHeight="1" x14ac:dyDescent="0.3">
      <c r="H718" s="2"/>
      <c r="I718" s="12"/>
      <c r="J718" s="118"/>
      <c r="K718" s="12"/>
      <c r="L718" s="112"/>
      <c r="M718" s="112"/>
      <c r="N718" s="112"/>
      <c r="O718" s="21"/>
      <c r="Q718" s="120" t="s">
        <v>395</v>
      </c>
      <c r="R718" s="121">
        <f>SUM(R710:R717)</f>
        <v>0</v>
      </c>
      <c r="S718" s="127">
        <v>1</v>
      </c>
    </row>
  </sheetData>
  <mergeCells count="93">
    <mergeCell ref="H713:J714"/>
    <mergeCell ref="N580:O580"/>
    <mergeCell ref="B580:E582"/>
    <mergeCell ref="G580:G582"/>
    <mergeCell ref="H701:L701"/>
    <mergeCell ref="H710:J711"/>
    <mergeCell ref="J579:K579"/>
    <mergeCell ref="L579:O579"/>
    <mergeCell ref="P579:S579"/>
    <mergeCell ref="H570:K570"/>
    <mergeCell ref="D572:D576"/>
    <mergeCell ref="R580:S580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Q566:Q567"/>
    <mergeCell ref="R566:R567"/>
    <mergeCell ref="S566:S567"/>
    <mergeCell ref="H569:J569"/>
    <mergeCell ref="I580:I582"/>
    <mergeCell ref="L580:M580"/>
    <mergeCell ref="I575:S575"/>
    <mergeCell ref="S698:S699"/>
    <mergeCell ref="N698:N699"/>
    <mergeCell ref="O698:O699"/>
    <mergeCell ref="P698:P699"/>
    <mergeCell ref="Q698:Q699"/>
    <mergeCell ref="R698:R699"/>
    <mergeCell ref="E76:E77"/>
    <mergeCell ref="I71:I73"/>
    <mergeCell ref="L71:M71"/>
    <mergeCell ref="B11:E13"/>
    <mergeCell ref="N71:O71"/>
    <mergeCell ref="E15:E16"/>
    <mergeCell ref="B71:E73"/>
    <mergeCell ref="G71:G73"/>
    <mergeCell ref="G11:G13"/>
    <mergeCell ref="I6:S6"/>
    <mergeCell ref="J7:S7"/>
    <mergeCell ref="M9:S9"/>
    <mergeCell ref="L11:M11"/>
    <mergeCell ref="N11:O11"/>
    <mergeCell ref="P11:Q11"/>
    <mergeCell ref="R11:S11"/>
    <mergeCell ref="I11:I13"/>
    <mergeCell ref="L10:O10"/>
    <mergeCell ref="P10:S10"/>
    <mergeCell ref="J10:K10"/>
    <mergeCell ref="P71:Q71"/>
    <mergeCell ref="R71:S71"/>
    <mergeCell ref="I66:S66"/>
    <mergeCell ref="J67:S67"/>
    <mergeCell ref="M69:S69"/>
    <mergeCell ref="J70:K70"/>
    <mergeCell ref="L70:O70"/>
    <mergeCell ref="P70:S70"/>
    <mergeCell ref="R243:S243"/>
    <mergeCell ref="D193:G193"/>
    <mergeCell ref="D201:G201"/>
    <mergeCell ref="D79:E79"/>
    <mergeCell ref="D81:E81"/>
    <mergeCell ref="D95:E95"/>
    <mergeCell ref="D141:E141"/>
    <mergeCell ref="D187:E187"/>
    <mergeCell ref="D155:G155"/>
    <mergeCell ref="D143:G143"/>
    <mergeCell ref="I238:S238"/>
    <mergeCell ref="J239:S239"/>
    <mergeCell ref="M241:S241"/>
    <mergeCell ref="J242:K242"/>
    <mergeCell ref="L242:O242"/>
    <mergeCell ref="P242:S242"/>
    <mergeCell ref="H716:J717"/>
    <mergeCell ref="H708:P708"/>
    <mergeCell ref="B243:E245"/>
    <mergeCell ref="G243:G245"/>
    <mergeCell ref="I243:I245"/>
    <mergeCell ref="L243:M243"/>
    <mergeCell ref="N243:O243"/>
    <mergeCell ref="P243:Q243"/>
    <mergeCell ref="I698:I699"/>
    <mergeCell ref="J698:J699"/>
    <mergeCell ref="K698:K699"/>
    <mergeCell ref="L698:L699"/>
    <mergeCell ref="M698:M699"/>
    <mergeCell ref="P580:Q580"/>
    <mergeCell ref="J576:S576"/>
    <mergeCell ref="M578:S57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30">
    <tabColor theme="1"/>
  </sheetPr>
  <dimension ref="A4:S716"/>
  <sheetViews>
    <sheetView topLeftCell="E582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576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240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FEVEREIRO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FEVEREIRO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FEVEREIRO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FEVEREIRO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FEVEREIRO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>K298+K300+K302+K304+K306+K308+K310+K312+K314+K316+K318+K320+K322+K324+K326+K328+K330+K332</f>
        <v>0</v>
      </c>
      <c r="L334" s="65">
        <f t="shared" ref="L334:S334" si="127">L298+L300+L302+L304+L306+L308+L310+L312+L314+L316+L318+L320+L322+L324+L326+L328+L330+L332</f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FEVEREIRO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FEVEREIRO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624">
        <f>I698-I564</f>
        <v>0</v>
      </c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FEVEREIRO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31">
    <tabColor theme="1"/>
  </sheetPr>
  <dimension ref="A4:S716"/>
  <sheetViews>
    <sheetView topLeftCell="A590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588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588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MARÇO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MARÇO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MARÇO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>IF($E$151=K73,$I$151,IF($E$151="RATE",$I$151*K152,0))</f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MARÇO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MARÇO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MARÇO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MARÇO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MARÇO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rgb="FF002060"/>
  </sheetPr>
  <dimension ref="B3:L55"/>
  <sheetViews>
    <sheetView topLeftCell="A42" zoomScale="202" zoomScaleNormal="202" zoomScalePageLayoutView="82" workbookViewId="0">
      <selection activeCell="D9" sqref="D9:D16"/>
    </sheetView>
  </sheetViews>
  <sheetFormatPr defaultColWidth="8.88671875" defaultRowHeight="14.4" x14ac:dyDescent="0.3"/>
  <cols>
    <col min="1" max="3" width="8.88671875" style="1"/>
    <col min="4" max="4" width="49.88671875" style="1" bestFit="1" customWidth="1"/>
    <col min="5" max="5" width="8.88671875" style="1"/>
    <col min="6" max="6" width="19.109375" style="1" customWidth="1"/>
    <col min="7" max="16384" width="8.88671875" style="1"/>
  </cols>
  <sheetData>
    <row r="3" spans="2:12" ht="54" customHeight="1" x14ac:dyDescent="0.3">
      <c r="B3" s="2"/>
      <c r="C3" s="2"/>
      <c r="E3" s="2"/>
      <c r="F3" s="2"/>
      <c r="J3" s="9"/>
      <c r="K3" s="9"/>
      <c r="L3" s="9"/>
    </row>
    <row r="4" spans="2:12" ht="27.75" customHeight="1" x14ac:dyDescent="0.3">
      <c r="B4" s="2"/>
      <c r="C4" s="1241" t="s">
        <v>1239</v>
      </c>
      <c r="D4" s="1241"/>
      <c r="E4" s="1241"/>
      <c r="F4" s="2"/>
      <c r="J4" s="9"/>
      <c r="K4" s="9"/>
      <c r="L4" s="9"/>
    </row>
    <row r="5" spans="2:12" ht="15.6" x14ac:dyDescent="0.3">
      <c r="B5" s="2"/>
      <c r="C5" s="2"/>
      <c r="D5" s="2"/>
      <c r="E5" s="2"/>
      <c r="F5" s="2"/>
      <c r="G5" s="3"/>
      <c r="J5" s="9"/>
      <c r="K5" s="9"/>
      <c r="L5" s="9"/>
    </row>
    <row r="6" spans="2:12" ht="15.6" x14ac:dyDescent="0.3">
      <c r="B6" s="3" t="s">
        <v>9</v>
      </c>
      <c r="C6" s="3" t="s">
        <v>10</v>
      </c>
      <c r="D6" s="3" t="s">
        <v>11</v>
      </c>
      <c r="E6" s="3"/>
      <c r="F6" s="3"/>
      <c r="J6" s="9"/>
      <c r="K6" s="9"/>
      <c r="L6" s="9"/>
    </row>
    <row r="7" spans="2:12" x14ac:dyDescent="0.3">
      <c r="B7" s="51">
        <v>1</v>
      </c>
      <c r="C7" s="52">
        <v>1</v>
      </c>
      <c r="D7" s="52" t="s">
        <v>12</v>
      </c>
      <c r="E7" s="52"/>
      <c r="F7" s="569"/>
      <c r="J7" s="9"/>
      <c r="K7" s="9"/>
      <c r="L7" s="9"/>
    </row>
    <row r="8" spans="2:12" x14ac:dyDescent="0.3">
      <c r="B8" s="53" t="s">
        <v>13</v>
      </c>
      <c r="C8" s="4">
        <v>2</v>
      </c>
      <c r="D8" s="4" t="s">
        <v>14</v>
      </c>
      <c r="E8" s="4"/>
      <c r="F8" s="570"/>
      <c r="J8" s="9"/>
      <c r="K8" s="9"/>
      <c r="L8" s="9"/>
    </row>
    <row r="9" spans="2:12" x14ac:dyDescent="0.3">
      <c r="B9" s="54" t="s">
        <v>15</v>
      </c>
      <c r="C9" s="2">
        <v>3</v>
      </c>
      <c r="D9" s="5" t="s">
        <v>1259</v>
      </c>
      <c r="E9" s="5"/>
      <c r="F9" s="571"/>
      <c r="J9" s="9"/>
      <c r="K9" s="9"/>
      <c r="L9" s="9"/>
    </row>
    <row r="10" spans="2:12" x14ac:dyDescent="0.3">
      <c r="B10" s="54" t="s">
        <v>16</v>
      </c>
      <c r="C10" s="2">
        <v>4</v>
      </c>
      <c r="D10" s="5" t="s">
        <v>1259</v>
      </c>
      <c r="E10" s="5"/>
      <c r="F10" s="571"/>
      <c r="J10" s="9"/>
      <c r="K10" s="9"/>
      <c r="L10" s="9"/>
    </row>
    <row r="11" spans="2:12" x14ac:dyDescent="0.3">
      <c r="B11" s="54" t="s">
        <v>17</v>
      </c>
      <c r="C11" s="2">
        <v>5</v>
      </c>
      <c r="D11" s="5" t="s">
        <v>1259</v>
      </c>
      <c r="E11" s="5"/>
      <c r="F11" s="571"/>
      <c r="J11" s="9"/>
      <c r="K11" s="9"/>
      <c r="L11" s="9"/>
    </row>
    <row r="12" spans="2:12" x14ac:dyDescent="0.3">
      <c r="B12" s="54" t="s">
        <v>18</v>
      </c>
      <c r="C12" s="2">
        <v>6</v>
      </c>
      <c r="D12" s="5" t="s">
        <v>1259</v>
      </c>
      <c r="E12" s="5"/>
      <c r="F12" s="571"/>
      <c r="J12" s="9"/>
      <c r="K12" s="9"/>
      <c r="L12" s="9"/>
    </row>
    <row r="13" spans="2:12" x14ac:dyDescent="0.3">
      <c r="B13" s="54" t="s">
        <v>19</v>
      </c>
      <c r="C13" s="2">
        <v>7</v>
      </c>
      <c r="D13" s="5" t="s">
        <v>1259</v>
      </c>
      <c r="E13" s="5"/>
      <c r="F13" s="571"/>
      <c r="J13" s="9"/>
      <c r="K13" s="9"/>
      <c r="L13" s="9"/>
    </row>
    <row r="14" spans="2:12" x14ac:dyDescent="0.3">
      <c r="B14" s="54" t="s">
        <v>20</v>
      </c>
      <c r="C14" s="2">
        <v>8</v>
      </c>
      <c r="D14" s="5" t="s">
        <v>1259</v>
      </c>
      <c r="E14" s="5"/>
      <c r="F14" s="571"/>
      <c r="J14" s="9"/>
      <c r="K14" s="9"/>
      <c r="L14" s="9"/>
    </row>
    <row r="15" spans="2:12" x14ac:dyDescent="0.3">
      <c r="B15" s="54" t="s">
        <v>21</v>
      </c>
      <c r="C15" s="2">
        <v>9</v>
      </c>
      <c r="D15" s="5" t="s">
        <v>1259</v>
      </c>
      <c r="E15" s="5"/>
      <c r="F15" s="571"/>
      <c r="J15" s="9"/>
      <c r="K15" s="9"/>
      <c r="L15" s="9"/>
    </row>
    <row r="16" spans="2:12" x14ac:dyDescent="0.3">
      <c r="B16" s="54" t="s">
        <v>22</v>
      </c>
      <c r="C16" s="2">
        <v>10</v>
      </c>
      <c r="D16" s="5" t="s">
        <v>1259</v>
      </c>
      <c r="E16" s="5"/>
      <c r="F16" s="571"/>
      <c r="J16" s="9"/>
      <c r="K16" s="9"/>
      <c r="L16" s="9"/>
    </row>
    <row r="17" spans="2:12" x14ac:dyDescent="0.3">
      <c r="B17" s="54" t="s">
        <v>23</v>
      </c>
      <c r="C17" s="2">
        <v>11</v>
      </c>
      <c r="D17" s="5" t="s">
        <v>380</v>
      </c>
      <c r="E17" s="5"/>
      <c r="F17" s="571"/>
      <c r="J17" s="9"/>
      <c r="K17" s="9"/>
      <c r="L17" s="9"/>
    </row>
    <row r="18" spans="2:12" x14ac:dyDescent="0.3">
      <c r="B18" s="54" t="s">
        <v>24</v>
      </c>
      <c r="C18" s="2">
        <v>12</v>
      </c>
      <c r="D18" s="5" t="s">
        <v>380</v>
      </c>
      <c r="E18" s="5"/>
      <c r="F18" s="571"/>
      <c r="J18" s="9"/>
      <c r="K18" s="9"/>
      <c r="L18" s="9"/>
    </row>
    <row r="19" spans="2:12" x14ac:dyDescent="0.3">
      <c r="B19" s="54" t="s">
        <v>25</v>
      </c>
      <c r="C19" s="2">
        <v>13</v>
      </c>
      <c r="D19" s="5" t="s">
        <v>380</v>
      </c>
      <c r="E19" s="5"/>
      <c r="F19" s="571"/>
      <c r="J19" s="9"/>
      <c r="K19" s="9"/>
      <c r="L19" s="9"/>
    </row>
    <row r="20" spans="2:12" x14ac:dyDescent="0.3">
      <c r="B20" s="54" t="s">
        <v>26</v>
      </c>
      <c r="C20" s="2">
        <v>14</v>
      </c>
      <c r="D20" s="5" t="s">
        <v>380</v>
      </c>
      <c r="E20" s="5"/>
      <c r="F20" s="571"/>
      <c r="J20" s="9"/>
      <c r="K20" s="9"/>
      <c r="L20" s="9"/>
    </row>
    <row r="21" spans="2:12" x14ac:dyDescent="0.3">
      <c r="B21" s="54" t="s">
        <v>27</v>
      </c>
      <c r="C21" s="2">
        <v>15</v>
      </c>
      <c r="D21" s="5" t="s">
        <v>380</v>
      </c>
      <c r="E21" s="5"/>
      <c r="F21" s="571"/>
      <c r="J21" s="9"/>
      <c r="K21" s="9"/>
      <c r="L21" s="9"/>
    </row>
    <row r="22" spans="2:12" x14ac:dyDescent="0.3">
      <c r="B22" s="54" t="s">
        <v>383</v>
      </c>
      <c r="C22" s="2">
        <v>16</v>
      </c>
      <c r="D22" s="5" t="s">
        <v>380</v>
      </c>
      <c r="E22" s="5"/>
      <c r="F22" s="571"/>
      <c r="J22" s="9"/>
      <c r="K22" s="9"/>
      <c r="L22" s="9"/>
    </row>
    <row r="23" spans="2:12" x14ac:dyDescent="0.3">
      <c r="B23" s="54" t="s">
        <v>390</v>
      </c>
      <c r="C23" s="2">
        <v>17</v>
      </c>
      <c r="D23" s="5" t="s">
        <v>380</v>
      </c>
      <c r="E23" s="5"/>
      <c r="F23" s="571"/>
      <c r="J23" s="9"/>
      <c r="K23" s="9"/>
      <c r="L23" s="9"/>
    </row>
    <row r="24" spans="2:12" x14ac:dyDescent="0.3">
      <c r="B24" s="54" t="s">
        <v>391</v>
      </c>
      <c r="C24" s="2">
        <v>18</v>
      </c>
      <c r="D24" s="5" t="s">
        <v>380</v>
      </c>
      <c r="E24" s="5"/>
      <c r="F24" s="571"/>
      <c r="J24" s="9"/>
      <c r="K24" s="9"/>
      <c r="L24" s="9"/>
    </row>
    <row r="25" spans="2:12" x14ac:dyDescent="0.3">
      <c r="B25" s="54" t="s">
        <v>392</v>
      </c>
      <c r="C25" s="2">
        <v>19</v>
      </c>
      <c r="D25" s="5" t="s">
        <v>380</v>
      </c>
      <c r="E25" s="5"/>
      <c r="F25" s="571"/>
      <c r="J25" s="9"/>
      <c r="K25" s="9"/>
      <c r="L25" s="9"/>
    </row>
    <row r="26" spans="2:12" x14ac:dyDescent="0.3">
      <c r="B26" s="54" t="s">
        <v>393</v>
      </c>
      <c r="C26" s="2">
        <v>20</v>
      </c>
      <c r="D26" s="5" t="s">
        <v>380</v>
      </c>
      <c r="E26" s="5"/>
      <c r="F26" s="571"/>
      <c r="J26" s="9"/>
      <c r="K26" s="9"/>
      <c r="L26" s="9"/>
    </row>
    <row r="27" spans="2:12" x14ac:dyDescent="0.3">
      <c r="B27" s="54"/>
      <c r="C27" s="2"/>
      <c r="D27" s="5"/>
      <c r="E27" s="5"/>
      <c r="F27" s="571"/>
      <c r="J27" s="9"/>
      <c r="K27" s="9"/>
      <c r="L27" s="9"/>
    </row>
    <row r="28" spans="2:12" x14ac:dyDescent="0.3">
      <c r="B28" s="53" t="s">
        <v>28</v>
      </c>
      <c r="C28" s="4">
        <v>21</v>
      </c>
      <c r="D28" s="4" t="s">
        <v>29</v>
      </c>
      <c r="E28" s="4"/>
      <c r="F28" s="570"/>
      <c r="J28" s="9"/>
      <c r="K28" s="9"/>
      <c r="L28" s="9"/>
    </row>
    <row r="29" spans="2:12" x14ac:dyDescent="0.3">
      <c r="B29" s="54" t="s">
        <v>30</v>
      </c>
      <c r="C29" s="2">
        <v>22</v>
      </c>
      <c r="D29" s="5" t="s">
        <v>31</v>
      </c>
      <c r="E29" s="5"/>
      <c r="F29" s="571"/>
      <c r="J29" s="9"/>
      <c r="K29" s="9"/>
      <c r="L29" s="9"/>
    </row>
    <row r="30" spans="2:12" x14ac:dyDescent="0.3">
      <c r="B30" s="54" t="s">
        <v>32</v>
      </c>
      <c r="C30" s="2">
        <v>23</v>
      </c>
      <c r="D30" s="5" t="s">
        <v>33</v>
      </c>
      <c r="E30" s="5"/>
      <c r="F30" s="571"/>
      <c r="J30" s="9"/>
      <c r="K30" s="9"/>
      <c r="L30" s="9"/>
    </row>
    <row r="31" spans="2:12" x14ac:dyDescent="0.3">
      <c r="B31" s="54" t="s">
        <v>34</v>
      </c>
      <c r="C31" s="2">
        <v>24</v>
      </c>
      <c r="D31" s="5" t="s">
        <v>682</v>
      </c>
      <c r="E31" s="5"/>
      <c r="F31" s="571"/>
      <c r="J31" s="9"/>
      <c r="K31" s="9"/>
      <c r="L31" s="9"/>
    </row>
    <row r="32" spans="2:12" x14ac:dyDescent="0.3">
      <c r="B32" s="54" t="s">
        <v>36</v>
      </c>
      <c r="C32" s="2">
        <v>25</v>
      </c>
      <c r="D32" s="5" t="s">
        <v>763</v>
      </c>
      <c r="E32" s="5"/>
      <c r="F32" s="571"/>
      <c r="J32" s="9"/>
      <c r="K32" s="9"/>
      <c r="L32" s="9"/>
    </row>
    <row r="33" spans="2:12" x14ac:dyDescent="0.3">
      <c r="B33" s="54" t="s">
        <v>38</v>
      </c>
      <c r="C33" s="2">
        <v>26</v>
      </c>
      <c r="D33" s="5" t="s">
        <v>1156</v>
      </c>
      <c r="E33" s="5"/>
      <c r="F33" s="571"/>
      <c r="J33" s="9"/>
      <c r="K33" s="9"/>
      <c r="L33" s="9"/>
    </row>
    <row r="34" spans="2:12" x14ac:dyDescent="0.3">
      <c r="B34" s="54" t="s">
        <v>40</v>
      </c>
      <c r="C34" s="2">
        <v>27</v>
      </c>
      <c r="D34" s="5" t="s">
        <v>1155</v>
      </c>
      <c r="E34" s="5"/>
      <c r="F34" s="571"/>
      <c r="J34" s="9"/>
      <c r="K34" s="9"/>
      <c r="L34" s="9"/>
    </row>
    <row r="35" spans="2:12" x14ac:dyDescent="0.3">
      <c r="B35" s="54" t="s">
        <v>42</v>
      </c>
      <c r="C35" s="2">
        <v>28</v>
      </c>
      <c r="D35" s="5" t="s">
        <v>41</v>
      </c>
      <c r="E35" s="5"/>
      <c r="F35" s="571"/>
      <c r="J35" s="9"/>
      <c r="K35" s="9"/>
      <c r="L35" s="9"/>
    </row>
    <row r="36" spans="2:12" x14ac:dyDescent="0.3">
      <c r="B36" s="54" t="s">
        <v>44</v>
      </c>
      <c r="C36" s="2">
        <v>29</v>
      </c>
      <c r="D36" s="5" t="s">
        <v>958</v>
      </c>
      <c r="E36" s="2"/>
      <c r="F36" s="572"/>
      <c r="J36" s="9"/>
      <c r="K36" s="9"/>
      <c r="L36" s="9"/>
    </row>
    <row r="37" spans="2:12" x14ac:dyDescent="0.3">
      <c r="B37" s="54" t="s">
        <v>45</v>
      </c>
      <c r="C37" s="2">
        <v>30</v>
      </c>
      <c r="D37" s="5"/>
      <c r="E37" s="2"/>
      <c r="F37" s="572"/>
      <c r="J37" s="9"/>
      <c r="K37" s="9"/>
      <c r="L37" s="9"/>
    </row>
    <row r="38" spans="2:12" x14ac:dyDescent="0.3">
      <c r="B38" s="54" t="s">
        <v>46</v>
      </c>
      <c r="C38" s="2">
        <v>31</v>
      </c>
      <c r="D38" s="2"/>
      <c r="E38" s="2"/>
      <c r="F38" s="572"/>
      <c r="J38" s="9"/>
      <c r="K38" s="9"/>
      <c r="L38" s="9"/>
    </row>
    <row r="39" spans="2:12" x14ac:dyDescent="0.3">
      <c r="B39" s="54" t="s">
        <v>47</v>
      </c>
      <c r="C39" s="2">
        <v>32</v>
      </c>
      <c r="D39" s="2"/>
      <c r="E39" s="2"/>
      <c r="F39" s="572"/>
      <c r="J39" s="9"/>
      <c r="K39" s="9"/>
      <c r="L39" s="9"/>
    </row>
    <row r="40" spans="2:12" x14ac:dyDescent="0.3">
      <c r="B40" s="54" t="s">
        <v>48</v>
      </c>
      <c r="C40" s="2">
        <v>33</v>
      </c>
      <c r="D40" s="2"/>
      <c r="E40" s="2"/>
      <c r="F40" s="572"/>
      <c r="J40" s="9"/>
      <c r="K40" s="9"/>
      <c r="L40" s="9"/>
    </row>
    <row r="41" spans="2:12" x14ac:dyDescent="0.3">
      <c r="B41" s="54" t="s">
        <v>49</v>
      </c>
      <c r="C41" s="2">
        <v>34</v>
      </c>
      <c r="D41" s="2"/>
      <c r="E41" s="2"/>
      <c r="F41" s="572"/>
      <c r="J41" s="9"/>
      <c r="K41" s="9"/>
      <c r="L41" s="9"/>
    </row>
    <row r="42" spans="2:12" x14ac:dyDescent="0.3">
      <c r="B42" s="54" t="s">
        <v>50</v>
      </c>
      <c r="C42" s="2">
        <v>35</v>
      </c>
      <c r="D42" s="2"/>
      <c r="E42" s="2"/>
      <c r="F42" s="572"/>
      <c r="J42" s="9"/>
      <c r="K42" s="9"/>
      <c r="L42" s="9"/>
    </row>
    <row r="43" spans="2:12" x14ac:dyDescent="0.3">
      <c r="B43" s="54"/>
      <c r="C43" s="2"/>
      <c r="D43" s="2"/>
      <c r="E43" s="2"/>
      <c r="F43" s="572"/>
      <c r="J43" s="9"/>
      <c r="K43" s="9"/>
      <c r="L43" s="9"/>
    </row>
    <row r="44" spans="2:12" x14ac:dyDescent="0.3">
      <c r="B44" s="53" t="s">
        <v>51</v>
      </c>
      <c r="C44" s="4">
        <v>36</v>
      </c>
      <c r="D44" s="4" t="s">
        <v>52</v>
      </c>
      <c r="E44" s="4"/>
      <c r="F44" s="570"/>
      <c r="J44" s="9"/>
      <c r="K44" s="9"/>
      <c r="L44" s="9"/>
    </row>
    <row r="45" spans="2:12" x14ac:dyDescent="0.3">
      <c r="B45" s="54" t="s">
        <v>53</v>
      </c>
      <c r="C45" s="2">
        <v>37</v>
      </c>
      <c r="D45" s="5" t="s">
        <v>974</v>
      </c>
      <c r="E45" s="5"/>
      <c r="F45" s="571"/>
      <c r="J45" s="9"/>
      <c r="K45" s="9"/>
      <c r="L45" s="9"/>
    </row>
    <row r="46" spans="2:12" x14ac:dyDescent="0.3">
      <c r="B46" s="54" t="s">
        <v>55</v>
      </c>
      <c r="C46" s="2">
        <v>38</v>
      </c>
      <c r="D46" s="5" t="s">
        <v>58</v>
      </c>
      <c r="E46" s="5"/>
      <c r="F46" s="571"/>
      <c r="J46" s="9"/>
      <c r="K46" s="9"/>
      <c r="L46" s="9"/>
    </row>
    <row r="47" spans="2:12" x14ac:dyDescent="0.3">
      <c r="B47" s="54" t="s">
        <v>57</v>
      </c>
      <c r="C47" s="2">
        <v>39</v>
      </c>
      <c r="D47" s="5" t="s">
        <v>58</v>
      </c>
      <c r="E47" s="5"/>
      <c r="F47" s="571"/>
      <c r="J47" s="9"/>
      <c r="K47" s="9"/>
      <c r="L47" s="9"/>
    </row>
    <row r="48" spans="2:12" x14ac:dyDescent="0.3">
      <c r="B48" s="54" t="s">
        <v>384</v>
      </c>
      <c r="C48" s="2">
        <v>40</v>
      </c>
      <c r="D48" s="5"/>
      <c r="E48" s="5"/>
      <c r="F48" s="571"/>
      <c r="J48" s="9"/>
      <c r="K48" s="9"/>
      <c r="L48" s="9"/>
    </row>
    <row r="49" spans="2:12" x14ac:dyDescent="0.3">
      <c r="B49" s="54" t="s">
        <v>385</v>
      </c>
      <c r="C49" s="2">
        <v>41</v>
      </c>
      <c r="D49" s="5"/>
      <c r="E49" s="5"/>
      <c r="F49" s="571"/>
      <c r="J49" s="9"/>
      <c r="K49" s="9"/>
      <c r="L49" s="9"/>
    </row>
    <row r="50" spans="2:12" x14ac:dyDescent="0.3">
      <c r="B50" s="54" t="s">
        <v>386</v>
      </c>
      <c r="C50" s="2">
        <v>42</v>
      </c>
      <c r="D50" s="5"/>
      <c r="E50" s="5"/>
      <c r="F50" s="571"/>
      <c r="J50" s="9"/>
      <c r="K50" s="9"/>
      <c r="L50" s="9"/>
    </row>
    <row r="51" spans="2:12" x14ac:dyDescent="0.3">
      <c r="B51" s="54" t="s">
        <v>387</v>
      </c>
      <c r="C51" s="2">
        <v>43</v>
      </c>
      <c r="D51" s="5"/>
      <c r="E51" s="5"/>
      <c r="F51" s="571"/>
      <c r="J51" s="9"/>
      <c r="K51" s="9"/>
      <c r="L51" s="9"/>
    </row>
    <row r="52" spans="2:12" x14ac:dyDescent="0.3">
      <c r="B52" s="54" t="s">
        <v>388</v>
      </c>
      <c r="C52" s="2">
        <v>44</v>
      </c>
      <c r="D52" s="5"/>
      <c r="E52" s="5"/>
      <c r="F52" s="571"/>
      <c r="J52" s="9"/>
      <c r="K52" s="9"/>
      <c r="L52" s="9"/>
    </row>
    <row r="53" spans="2:12" x14ac:dyDescent="0.3">
      <c r="B53" s="54" t="s">
        <v>389</v>
      </c>
      <c r="C53" s="2">
        <v>45</v>
      </c>
      <c r="D53" s="5"/>
      <c r="E53" s="5"/>
      <c r="F53" s="571"/>
      <c r="J53" s="9"/>
      <c r="K53" s="9"/>
      <c r="L53" s="9"/>
    </row>
    <row r="54" spans="2:12" x14ac:dyDescent="0.3">
      <c r="B54" s="54"/>
      <c r="C54" s="2"/>
      <c r="D54" s="5"/>
      <c r="E54" s="5"/>
      <c r="F54" s="571"/>
      <c r="J54" s="9"/>
      <c r="K54" s="9"/>
      <c r="L54" s="9"/>
    </row>
    <row r="55" spans="2:12" x14ac:dyDescent="0.3">
      <c r="B55" s="55"/>
      <c r="C55" s="56"/>
      <c r="D55" s="57"/>
      <c r="E55" s="57"/>
      <c r="F55" s="573"/>
      <c r="J55" s="9"/>
      <c r="K55" s="9"/>
      <c r="L55" s="9"/>
    </row>
  </sheetData>
  <mergeCells count="1">
    <mergeCell ref="C4:E4"/>
  </mergeCells>
  <pageMargins left="0.31496062992125984" right="0.31496062992125984" top="0.78740157480314965" bottom="0.78740157480314965" header="0.31496062992125984" footer="0.31496062992125984"/>
  <pageSetup paperSize="9" scale="85"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32">
    <tabColor theme="1"/>
  </sheetPr>
  <dimension ref="A4:S716"/>
  <sheetViews>
    <sheetView topLeftCell="A589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589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589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ABRIL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ABRIL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ABRIL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ABRIL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ABRIL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ABRIL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ABRIL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ABRIL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33">
    <tabColor theme="1"/>
  </sheetPr>
  <dimension ref="A4:S716"/>
  <sheetViews>
    <sheetView topLeftCell="A593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590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590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MAIO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Jun!$L$20</f>
        <v>0</v>
      </c>
      <c r="Q55" s="133">
        <f>Jun!$L$20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MAIO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MAIO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MAIO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MAIO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MAIO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MAIO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MAIO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34">
    <tabColor theme="1"/>
  </sheetPr>
  <dimension ref="A4:S716"/>
  <sheetViews>
    <sheetView topLeftCell="A612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591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591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JUNHO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JUNHO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JUNHO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JUNHO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JUNHO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JUNHO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JUNHO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JUNHO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35">
    <tabColor theme="1"/>
  </sheetPr>
  <dimension ref="A4:S716"/>
  <sheetViews>
    <sheetView topLeftCell="A467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592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576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JULHO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JULHO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JULHO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JULHO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JULHO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JULHO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JULHO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JULHO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6">
    <tabColor theme="1"/>
  </sheetPr>
  <dimension ref="A4:S716"/>
  <sheetViews>
    <sheetView topLeftCell="A609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593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731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AGOSTO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AGOSTO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AGOSTO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AGOSTO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AGOSTO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AGOSTO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AGOSTO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AGOSTO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37">
    <tabColor theme="1"/>
  </sheetPr>
  <dimension ref="A4:S716"/>
  <sheetViews>
    <sheetView topLeftCell="A624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594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732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SETEMBRO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SETEMBRO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SETEMBRO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SETEMBRO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SETEMBRO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SETEMBRO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SETEMBRO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SETEMBRO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38">
    <tabColor theme="1"/>
  </sheetPr>
  <dimension ref="A4:S716"/>
  <sheetViews>
    <sheetView topLeftCell="A611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595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733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OUTUBRO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OUTUBRO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OUTUBRO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OUTUBRO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OUTUBRO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OUTUBRO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OUTUBRO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OUTUBRO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39">
    <tabColor theme="1"/>
  </sheetPr>
  <dimension ref="A4:S716"/>
  <sheetViews>
    <sheetView topLeftCell="A615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596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734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NOVEMBRO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NOVEMBRO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NOVEMBRO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 t="shared" ref="J151:S151" si="49">IF($E$151=J73,$I$151,IF($E$151="RATE",$I$151*J152,0))</f>
        <v>0</v>
      </c>
      <c r="K151" s="88">
        <f t="shared" si="49"/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NOVEMBRO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NOVEMBRO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NOVEMBRO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NOVEMBRO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NOVEMBRO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40">
    <tabColor theme="1"/>
  </sheetPr>
  <dimension ref="A4:S716"/>
  <sheetViews>
    <sheetView topLeftCell="A589" zoomScale="68" zoomScaleNormal="68" zoomScalePageLayoutView="68" workbookViewId="0">
      <selection activeCell="A265" sqref="A265"/>
    </sheetView>
  </sheetViews>
  <sheetFormatPr defaultColWidth="8.88671875" defaultRowHeight="15.6" x14ac:dyDescent="0.3"/>
  <cols>
    <col min="1" max="1" width="5.109375" style="1" customWidth="1"/>
    <col min="2" max="2" width="11" style="2" customWidth="1"/>
    <col min="3" max="3" width="8.88671875" style="2"/>
    <col min="4" max="4" width="71" style="2" customWidth="1"/>
    <col min="5" max="5" width="14.33203125" style="2" customWidth="1"/>
    <col min="6" max="6" width="10.6640625" style="2" customWidth="1"/>
    <col min="7" max="7" width="19.88671875" style="12" customWidth="1"/>
    <col min="8" max="8" width="2.33203125" style="21" customWidth="1"/>
    <col min="9" max="9" width="19" style="1" customWidth="1"/>
    <col min="10" max="11" width="20.6640625" style="1" customWidth="1"/>
    <col min="12" max="14" width="20.6640625" style="9" customWidth="1"/>
    <col min="15" max="19" width="20.6640625" style="1" customWidth="1"/>
    <col min="20" max="16384" width="8.88671875" style="1"/>
  </cols>
  <sheetData>
    <row r="4" spans="2:19" x14ac:dyDescent="0.3">
      <c r="E4" s="3"/>
      <c r="F4" s="3"/>
    </row>
    <row r="5" spans="2:19" x14ac:dyDescent="0.3">
      <c r="D5" s="5"/>
      <c r="E5" s="5"/>
      <c r="F5" s="5"/>
    </row>
    <row r="6" spans="2:19" ht="29.25" customHeight="1" thickBot="1" x14ac:dyDescent="0.35">
      <c r="D6" s="1"/>
      <c r="E6" s="5"/>
      <c r="F6" s="5"/>
      <c r="I6" s="1506" t="s">
        <v>597</v>
      </c>
      <c r="J6" s="1506"/>
      <c r="K6" s="1506"/>
      <c r="L6" s="1506"/>
      <c r="M6" s="1506"/>
      <c r="N6" s="1506"/>
      <c r="O6" s="1506"/>
      <c r="P6" s="1506"/>
      <c r="Q6" s="1506"/>
      <c r="R6" s="1506"/>
      <c r="S6" s="1506"/>
    </row>
    <row r="7" spans="2:19" ht="32.4" thickTop="1" thickBot="1" x14ac:dyDescent="0.5">
      <c r="D7" s="116" t="s">
        <v>178</v>
      </c>
      <c r="E7" s="5"/>
      <c r="F7" s="5"/>
      <c r="J7" s="1198" t="s">
        <v>3</v>
      </c>
      <c r="K7" s="1198"/>
      <c r="L7" s="1198"/>
      <c r="M7" s="1198"/>
      <c r="N7" s="1198"/>
      <c r="O7" s="1198"/>
      <c r="P7" s="1198"/>
      <c r="Q7" s="1198"/>
      <c r="R7" s="1198"/>
      <c r="S7" s="1198"/>
    </row>
    <row r="8" spans="2:19" ht="18.600000000000001" thickTop="1" x14ac:dyDescent="0.3">
      <c r="D8" s="206" t="s">
        <v>597</v>
      </c>
      <c r="E8" s="5"/>
      <c r="F8" s="5"/>
    </row>
    <row r="9" spans="2:19" ht="21.6" thickBot="1" x14ac:dyDescent="0.35">
      <c r="D9" s="1"/>
      <c r="E9" s="5"/>
      <c r="F9" s="5"/>
      <c r="J9" s="23"/>
      <c r="K9" s="23"/>
      <c r="L9" s="22"/>
      <c r="M9" s="1199"/>
      <c r="N9" s="1199"/>
      <c r="O9" s="1199"/>
      <c r="P9" s="1199"/>
      <c r="Q9" s="1199"/>
      <c r="R9" s="1199"/>
      <c r="S9" s="1199"/>
    </row>
    <row r="10" spans="2:19" ht="19.5" customHeight="1" thickBot="1" x14ac:dyDescent="0.35">
      <c r="D10" s="5"/>
      <c r="E10" s="5"/>
      <c r="F10" s="5"/>
      <c r="J10" s="1192" t="s">
        <v>152</v>
      </c>
      <c r="K10" s="1193"/>
      <c r="L10" s="1194" t="s">
        <v>5</v>
      </c>
      <c r="M10" s="1195"/>
      <c r="N10" s="1195"/>
      <c r="O10" s="1196"/>
      <c r="P10" s="1194" t="s">
        <v>6</v>
      </c>
      <c r="Q10" s="1195"/>
      <c r="R10" s="1195"/>
      <c r="S10" s="1196"/>
    </row>
    <row r="11" spans="2:19" ht="59.25" customHeight="1" x14ac:dyDescent="0.3">
      <c r="B11" s="1484" t="s">
        <v>401</v>
      </c>
      <c r="C11" s="1485"/>
      <c r="D11" s="1485"/>
      <c r="E11" s="1486"/>
      <c r="G11" s="1493" t="str">
        <f>I6</f>
        <v>DEZEMBRO</v>
      </c>
      <c r="I11" s="1496" t="s">
        <v>241</v>
      </c>
      <c r="J11" s="106" t="str">
        <f>'PLANO DE CONTAS-D'!F19</f>
        <v>Administrativo</v>
      </c>
      <c r="K11" s="107" t="str">
        <f>'PLANO DE CONTAS-D'!G19</f>
        <v>Institucional</v>
      </c>
      <c r="L11" s="1507" t="str">
        <f>'PLANO DE CONTAS-D'!H19</f>
        <v>Crédito Produtivo</v>
      </c>
      <c r="M11" s="1508"/>
      <c r="N11" s="1509" t="str">
        <f>'PLANO DE CONTAS-D'!J19</f>
        <v>Incubação e Fortalecimetno do ambiente de negócios</v>
      </c>
      <c r="O11" s="1510"/>
      <c r="P11" s="1511" t="str">
        <f>'PLANO DE CONTAS-D'!L19</f>
        <v>Desenvolvimento das organizações, coletivos e lideranças</v>
      </c>
      <c r="Q11" s="1512"/>
      <c r="R11" s="1511" t="str">
        <f>'PLANO DE CONTAS-D'!N19</f>
        <v>Investimento em projetos socioambientais</v>
      </c>
      <c r="S11" s="1512"/>
    </row>
    <row r="12" spans="2:19" ht="22.5" customHeight="1" x14ac:dyDescent="0.3">
      <c r="B12" s="1487"/>
      <c r="C12" s="1488"/>
      <c r="D12" s="1488"/>
      <c r="E12" s="1489"/>
      <c r="G12" s="1494"/>
      <c r="I12" s="1513"/>
      <c r="J12" s="80" t="s">
        <v>234</v>
      </c>
      <c r="K12" s="34" t="s">
        <v>234</v>
      </c>
      <c r="L12" s="35" t="s">
        <v>235</v>
      </c>
      <c r="M12" s="34" t="s">
        <v>234</v>
      </c>
      <c r="N12" s="35" t="s">
        <v>235</v>
      </c>
      <c r="O12" s="34" t="s">
        <v>234</v>
      </c>
      <c r="P12" s="35" t="s">
        <v>235</v>
      </c>
      <c r="Q12" s="34" t="s">
        <v>234</v>
      </c>
      <c r="R12" s="35" t="s">
        <v>235</v>
      </c>
      <c r="S12" s="36" t="s">
        <v>234</v>
      </c>
    </row>
    <row r="13" spans="2:19" ht="22.5" customHeight="1" x14ac:dyDescent="0.3">
      <c r="B13" s="1490"/>
      <c r="C13" s="1491"/>
      <c r="D13" s="1491"/>
      <c r="E13" s="1492"/>
      <c r="G13" s="1495"/>
      <c r="I13" s="1514"/>
      <c r="J13" s="128" t="str">
        <f>'PLANO DE CONTAS-D'!F21</f>
        <v>ADM</v>
      </c>
      <c r="K13" s="129" t="str">
        <f>'PLANO DE CONTAS-D'!G21</f>
        <v>INS</v>
      </c>
      <c r="L13" s="129" t="str">
        <f>'PLANO DE CONTAS-D'!H21</f>
        <v>ECD</v>
      </c>
      <c r="M13" s="129" t="str">
        <f>'PLANO DE CONTAS-D'!I21</f>
        <v>ECI</v>
      </c>
      <c r="N13" s="129" t="str">
        <f>'PLANO DE CONTAS-D'!J21</f>
        <v>EID</v>
      </c>
      <c r="O13" s="129" t="str">
        <f>'PLANO DE CONTAS-D'!K21</f>
        <v>EII</v>
      </c>
      <c r="P13" s="129" t="str">
        <f>'PLANO DE CONTAS-D'!L21</f>
        <v>CDD</v>
      </c>
      <c r="Q13" s="129" t="str">
        <f>'PLANO DE CONTAS-D'!M21</f>
        <v>CDI</v>
      </c>
      <c r="R13" s="129" t="str">
        <f>'PLANO DE CONTAS-D'!N21</f>
        <v>CID</v>
      </c>
      <c r="S13" s="130" t="str">
        <f>'PLANO DE CONTAS-D'!O21</f>
        <v>CII</v>
      </c>
    </row>
    <row r="14" spans="2:19" ht="22.5" customHeight="1" x14ac:dyDescent="0.3">
      <c r="G14" s="47" t="s">
        <v>7</v>
      </c>
      <c r="I14" s="78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2:19" ht="21" customHeight="1" x14ac:dyDescent="0.3">
      <c r="B15" s="83">
        <v>2</v>
      </c>
      <c r="C15" s="83">
        <v>50</v>
      </c>
      <c r="D15" s="89" t="str">
        <f>'PLANO DE CONTAS-D'!D22</f>
        <v>DESPESAS VARIÁVEIS</v>
      </c>
      <c r="E15" s="1219" t="s">
        <v>236</v>
      </c>
      <c r="F15" s="48"/>
      <c r="G15" s="13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2:19" x14ac:dyDescent="0.3">
      <c r="B16" s="83"/>
      <c r="C16" s="83"/>
      <c r="D16" s="83"/>
      <c r="E16" s="1219"/>
      <c r="F16" s="48"/>
      <c r="G16" s="13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2:19" x14ac:dyDescent="0.3">
      <c r="B17" s="3"/>
      <c r="C17" s="3"/>
      <c r="D17" s="3"/>
      <c r="E17" s="48"/>
      <c r="F17" s="48"/>
      <c r="L17" s="1"/>
      <c r="M17" s="1"/>
      <c r="N17" s="1"/>
    </row>
    <row r="18" spans="2:19" ht="21" x14ac:dyDescent="0.3">
      <c r="B18" s="7" t="s">
        <v>59</v>
      </c>
      <c r="C18" s="7">
        <f>'PLANO DE CONTAS-D'!C24</f>
        <v>51</v>
      </c>
      <c r="D18" s="99" t="str">
        <f>'PLANO DE CONTAS-D'!D24</f>
        <v>Impostos e Taxas</v>
      </c>
      <c r="E18" s="100"/>
      <c r="F18" s="48"/>
      <c r="G18" s="11"/>
      <c r="I18" s="97"/>
      <c r="J18" s="97"/>
      <c r="K18" s="97"/>
      <c r="L18" s="98"/>
      <c r="M18" s="98"/>
      <c r="N18" s="98"/>
      <c r="O18" s="97"/>
      <c r="P18" s="97"/>
      <c r="Q18" s="97"/>
      <c r="R18" s="97"/>
      <c r="S18" s="97"/>
    </row>
    <row r="19" spans="2:19" ht="9.75" customHeight="1" x14ac:dyDescent="0.3">
      <c r="B19" s="10"/>
      <c r="C19" s="10"/>
      <c r="D19" s="85"/>
      <c r="E19" s="86"/>
      <c r="F19" s="48"/>
    </row>
    <row r="20" spans="2:19" x14ac:dyDescent="0.3">
      <c r="B20" s="14" t="s">
        <v>61</v>
      </c>
      <c r="C20" s="14">
        <f>'PLANO DE CONTAS-D'!C26</f>
        <v>52</v>
      </c>
      <c r="D20" s="68" t="str">
        <f>'PLANO DE CONTAS-D'!D26</f>
        <v>IOF (Sobre operações de crédito)</v>
      </c>
      <c r="E20" s="134" t="str">
        <f>'PLANO DE CONTAS-D'!E26</f>
        <v>ADM</v>
      </c>
      <c r="F20" s="5"/>
      <c r="G20" s="15">
        <f>I20</f>
        <v>0</v>
      </c>
      <c r="H20" s="64"/>
      <c r="I20" s="87">
        <f>SUMIFS(Conciliação!R:R,Conciliação!E:E,C20,Conciliação!D:D,$I6)</f>
        <v>0</v>
      </c>
      <c r="J20" s="88">
        <f t="shared" ref="J20:S20" si="0">IF($E$20=J13,$I$20,IF($E$20="RATE",$I$20*J21,0))</f>
        <v>0</v>
      </c>
      <c r="K20" s="88">
        <f t="shared" si="0"/>
        <v>0</v>
      </c>
      <c r="L20" s="88">
        <f t="shared" si="0"/>
        <v>0</v>
      </c>
      <c r="M20" s="88">
        <f t="shared" si="0"/>
        <v>0</v>
      </c>
      <c r="N20" s="88">
        <f t="shared" si="0"/>
        <v>0</v>
      </c>
      <c r="O20" s="88">
        <f t="shared" si="0"/>
        <v>0</v>
      </c>
      <c r="P20" s="88">
        <f t="shared" si="0"/>
        <v>0</v>
      </c>
      <c r="Q20" s="88">
        <f t="shared" si="0"/>
        <v>0</v>
      </c>
      <c r="R20" s="88">
        <f t="shared" si="0"/>
        <v>0</v>
      </c>
      <c r="S20" s="88">
        <f t="shared" si="0"/>
        <v>0</v>
      </c>
    </row>
    <row r="21" spans="2:19" x14ac:dyDescent="0.3">
      <c r="D21" s="69"/>
      <c r="E21" s="10"/>
      <c r="F21" s="5"/>
      <c r="J21" s="133">
        <f>'PLANO DE CONTAS-D'!F26</f>
        <v>0</v>
      </c>
      <c r="K21" s="133">
        <f>'PLANO DE CONTAS-D'!G26</f>
        <v>0</v>
      </c>
      <c r="L21" s="133">
        <f>'PLANO DE CONTAS-D'!H26</f>
        <v>0</v>
      </c>
      <c r="M21" s="133">
        <f>'PLANO DE CONTAS-D'!I26</f>
        <v>0</v>
      </c>
      <c r="N21" s="133">
        <f>'PLANO DE CONTAS-D'!J26</f>
        <v>0</v>
      </c>
      <c r="O21" s="133">
        <f>'PLANO DE CONTAS-D'!K26</f>
        <v>0</v>
      </c>
      <c r="P21" s="133">
        <f>'PLANO DE CONTAS-D'!L26</f>
        <v>0</v>
      </c>
      <c r="Q21" s="133">
        <f>'PLANO DE CONTAS-D'!M26</f>
        <v>0</v>
      </c>
      <c r="R21" s="133">
        <f>'PLANO DE CONTAS-D'!N26</f>
        <v>0</v>
      </c>
      <c r="S21" s="133">
        <f>'PLANO DE CONTAS-D'!O26</f>
        <v>0</v>
      </c>
    </row>
    <row r="22" spans="2:19" x14ac:dyDescent="0.3">
      <c r="B22" s="14" t="s">
        <v>62</v>
      </c>
      <c r="C22" s="14">
        <f>'PLANO DE CONTAS-D'!C27</f>
        <v>53</v>
      </c>
      <c r="D22" s="68" t="str">
        <f>'PLANO DE CONTAS-D'!D27</f>
        <v>ITD (Sobre Doações PF)</v>
      </c>
      <c r="E22" s="134" t="str">
        <f>'PLANO DE CONTAS-D'!E27</f>
        <v>ADM</v>
      </c>
      <c r="F22" s="5"/>
      <c r="G22" s="15">
        <f>I22</f>
        <v>0</v>
      </c>
      <c r="I22" s="87">
        <f>SUMIFS(Conciliação!R:R,Conciliação!E:E,C22,Conciliação!D:D,$I6)</f>
        <v>0</v>
      </c>
      <c r="J22" s="88">
        <f t="shared" ref="J22:S22" si="1">IF($E$22=J13,$I$22,IF($E$22="RATE",$I$22*J23,0))</f>
        <v>0</v>
      </c>
      <c r="K22" s="88">
        <f t="shared" si="1"/>
        <v>0</v>
      </c>
      <c r="L22" s="88">
        <f t="shared" si="1"/>
        <v>0</v>
      </c>
      <c r="M22" s="88">
        <f t="shared" si="1"/>
        <v>0</v>
      </c>
      <c r="N22" s="88">
        <f t="shared" si="1"/>
        <v>0</v>
      </c>
      <c r="O22" s="88">
        <f t="shared" si="1"/>
        <v>0</v>
      </c>
      <c r="P22" s="88">
        <f t="shared" si="1"/>
        <v>0</v>
      </c>
      <c r="Q22" s="88">
        <f t="shared" si="1"/>
        <v>0</v>
      </c>
      <c r="R22" s="88">
        <f t="shared" si="1"/>
        <v>0</v>
      </c>
      <c r="S22" s="88">
        <f t="shared" si="1"/>
        <v>0</v>
      </c>
    </row>
    <row r="23" spans="2:19" x14ac:dyDescent="0.3">
      <c r="D23" s="69"/>
      <c r="E23" s="10"/>
      <c r="F23" s="5"/>
      <c r="J23" s="133">
        <f>'PLANO DE CONTAS-D'!F27</f>
        <v>0</v>
      </c>
      <c r="K23" s="133">
        <f>'PLANO DE CONTAS-D'!G27</f>
        <v>0</v>
      </c>
      <c r="L23" s="133">
        <f>'PLANO DE CONTAS-D'!H27</f>
        <v>0</v>
      </c>
      <c r="M23" s="133">
        <f>'PLANO DE CONTAS-D'!I27</f>
        <v>0</v>
      </c>
      <c r="N23" s="133">
        <f>'PLANO DE CONTAS-D'!J27</f>
        <v>0</v>
      </c>
      <c r="O23" s="133">
        <f>'PLANO DE CONTAS-D'!K27</f>
        <v>0</v>
      </c>
      <c r="P23" s="133">
        <f>'PLANO DE CONTAS-D'!L27</f>
        <v>0</v>
      </c>
      <c r="Q23" s="133">
        <f>'PLANO DE CONTAS-D'!M27</f>
        <v>0</v>
      </c>
      <c r="R23" s="133">
        <f>'PLANO DE CONTAS-D'!N27</f>
        <v>0</v>
      </c>
      <c r="S23" s="133">
        <f>'PLANO DE CONTAS-D'!O27</f>
        <v>0</v>
      </c>
    </row>
    <row r="24" spans="2:19" x14ac:dyDescent="0.3">
      <c r="B24" s="14" t="s">
        <v>63</v>
      </c>
      <c r="C24" s="14">
        <f>'PLANO DE CONTAS-D'!C28</f>
        <v>54</v>
      </c>
      <c r="D24" s="68" t="str">
        <f>'PLANO DE CONTAS-D'!D28</f>
        <v>Cofins</v>
      </c>
      <c r="E24" s="134" t="str">
        <f>'PLANO DE CONTAS-D'!E28</f>
        <v>ADM</v>
      </c>
      <c r="F24" s="5"/>
      <c r="G24" s="15">
        <f>I24</f>
        <v>0</v>
      </c>
      <c r="I24" s="87">
        <f>SUMIFS(Conciliação!R:R,Conciliação!E:E,C24,Conciliação!D:D,$I6)</f>
        <v>0</v>
      </c>
      <c r="J24" s="88">
        <f>IF($E$24=$J13,$I$24,IF($E$24="RATE",$I$24*J25,0))</f>
        <v>0</v>
      </c>
      <c r="K24" s="88">
        <f t="shared" ref="K24:S24" si="2">IF($E$24=K13,$I$24,IF($E$24="RATE",$I$24*K25,0))</f>
        <v>0</v>
      </c>
      <c r="L24" s="88">
        <f t="shared" si="2"/>
        <v>0</v>
      </c>
      <c r="M24" s="88">
        <f t="shared" si="2"/>
        <v>0</v>
      </c>
      <c r="N24" s="88">
        <f t="shared" si="2"/>
        <v>0</v>
      </c>
      <c r="O24" s="88">
        <f t="shared" si="2"/>
        <v>0</v>
      </c>
      <c r="P24" s="88">
        <f t="shared" si="2"/>
        <v>0</v>
      </c>
      <c r="Q24" s="88">
        <f t="shared" si="2"/>
        <v>0</v>
      </c>
      <c r="R24" s="88">
        <f t="shared" si="2"/>
        <v>0</v>
      </c>
      <c r="S24" s="88">
        <f t="shared" si="2"/>
        <v>0</v>
      </c>
    </row>
    <row r="25" spans="2:19" x14ac:dyDescent="0.3">
      <c r="D25" s="69"/>
      <c r="E25" s="10"/>
      <c r="F25" s="5"/>
      <c r="J25" s="133">
        <f>'PLANO DE CONTAS-D'!F28</f>
        <v>0</v>
      </c>
      <c r="K25" s="133">
        <f>'PLANO DE CONTAS-D'!G28</f>
        <v>0</v>
      </c>
      <c r="L25" s="133">
        <f>'PLANO DE CONTAS-D'!H28</f>
        <v>0</v>
      </c>
      <c r="M25" s="133">
        <f>'PLANO DE CONTAS-D'!I28</f>
        <v>0</v>
      </c>
      <c r="N25" s="133">
        <f>'PLANO DE CONTAS-D'!J28</f>
        <v>0</v>
      </c>
      <c r="O25" s="133">
        <f>'PLANO DE CONTAS-D'!K28</f>
        <v>0</v>
      </c>
      <c r="P25" s="133">
        <f>'PLANO DE CONTAS-D'!L28</f>
        <v>0</v>
      </c>
      <c r="Q25" s="133">
        <f>'PLANO DE CONTAS-D'!M28</f>
        <v>0</v>
      </c>
      <c r="R25" s="133">
        <f>'PLANO DE CONTAS-D'!N28</f>
        <v>0</v>
      </c>
      <c r="S25" s="133">
        <f>'PLANO DE CONTAS-D'!O28</f>
        <v>0</v>
      </c>
    </row>
    <row r="26" spans="2:19" x14ac:dyDescent="0.3">
      <c r="B26" s="14" t="s">
        <v>65</v>
      </c>
      <c r="C26" s="14">
        <f>'PLANO DE CONTAS-D'!C29</f>
        <v>55</v>
      </c>
      <c r="D26" s="68" t="str">
        <f>'PLANO DE CONTAS-D'!D29</f>
        <v>IPTU</v>
      </c>
      <c r="E26" s="134" t="str">
        <f>'PLANO DE CONTAS-D'!E29</f>
        <v>ADM</v>
      </c>
      <c r="F26" s="5"/>
      <c r="G26" s="15">
        <f>I26</f>
        <v>0</v>
      </c>
      <c r="I26" s="87">
        <f>SUMIFS(Conciliação!R:R,Conciliação!E:E,C26,Conciliação!D:D,$I6)</f>
        <v>0</v>
      </c>
      <c r="J26" s="88">
        <f t="shared" ref="J26:S26" si="3">IF($E$26=J13,$I$26,IF($E$26="RATE",$I$26*J27,0))</f>
        <v>0</v>
      </c>
      <c r="K26" s="88">
        <f t="shared" si="3"/>
        <v>0</v>
      </c>
      <c r="L26" s="88">
        <f t="shared" si="3"/>
        <v>0</v>
      </c>
      <c r="M26" s="88">
        <f t="shared" si="3"/>
        <v>0</v>
      </c>
      <c r="N26" s="88">
        <f t="shared" si="3"/>
        <v>0</v>
      </c>
      <c r="O26" s="88">
        <f t="shared" si="3"/>
        <v>0</v>
      </c>
      <c r="P26" s="88">
        <f t="shared" si="3"/>
        <v>0</v>
      </c>
      <c r="Q26" s="88">
        <f t="shared" si="3"/>
        <v>0</v>
      </c>
      <c r="R26" s="88">
        <f t="shared" si="3"/>
        <v>0</v>
      </c>
      <c r="S26" s="88">
        <f t="shared" si="3"/>
        <v>0</v>
      </c>
    </row>
    <row r="27" spans="2:19" x14ac:dyDescent="0.3">
      <c r="D27" s="69"/>
      <c r="E27" s="10"/>
      <c r="F27" s="5"/>
      <c r="J27" s="133">
        <f>'PLANO DE CONTAS-D'!F29</f>
        <v>0</v>
      </c>
      <c r="K27" s="133">
        <f>'PLANO DE CONTAS-D'!G29</f>
        <v>0</v>
      </c>
      <c r="L27" s="133">
        <f>'PLANO DE CONTAS-D'!H29</f>
        <v>0</v>
      </c>
      <c r="M27" s="133">
        <f>'PLANO DE CONTAS-D'!I29</f>
        <v>0</v>
      </c>
      <c r="N27" s="133">
        <f>'PLANO DE CONTAS-D'!J29</f>
        <v>0</v>
      </c>
      <c r="O27" s="133">
        <f>'PLANO DE CONTAS-D'!K29</f>
        <v>0</v>
      </c>
      <c r="P27" s="133">
        <f>'PLANO DE CONTAS-D'!L29</f>
        <v>0</v>
      </c>
      <c r="Q27" s="133">
        <f>'PLANO DE CONTAS-D'!M29</f>
        <v>0</v>
      </c>
      <c r="R27" s="133">
        <f>'PLANO DE CONTAS-D'!N29</f>
        <v>0</v>
      </c>
      <c r="S27" s="133">
        <f>'PLANO DE CONTAS-D'!O29</f>
        <v>0</v>
      </c>
    </row>
    <row r="28" spans="2:19" x14ac:dyDescent="0.3">
      <c r="B28" s="14" t="s">
        <v>67</v>
      </c>
      <c r="C28" s="14">
        <f>'PLANO DE CONTAS-D'!C30</f>
        <v>56</v>
      </c>
      <c r="D28" s="68" t="str">
        <f>'PLANO DE CONTAS-D'!D30</f>
        <v>TLF (Alvará)</v>
      </c>
      <c r="E28" s="134" t="str">
        <f>'PLANO DE CONTAS-D'!E30</f>
        <v>ADM</v>
      </c>
      <c r="F28" s="5"/>
      <c r="G28" s="15">
        <f>I28</f>
        <v>0</v>
      </c>
      <c r="I28" s="87">
        <f>SUMIFS(Conciliação!R:R,Conciliação!E:E,C28,Conciliação!D:D,$I$6)</f>
        <v>0</v>
      </c>
      <c r="J28" s="88">
        <f t="shared" ref="J28:S28" si="4">IF($E$28=J13,$I$28,IF($E$28="RATE",$I$28*J29,0))</f>
        <v>0</v>
      </c>
      <c r="K28" s="88">
        <f t="shared" si="4"/>
        <v>0</v>
      </c>
      <c r="L28" s="88">
        <f t="shared" si="4"/>
        <v>0</v>
      </c>
      <c r="M28" s="88">
        <f t="shared" si="4"/>
        <v>0</v>
      </c>
      <c r="N28" s="88">
        <f t="shared" si="4"/>
        <v>0</v>
      </c>
      <c r="O28" s="88">
        <f t="shared" si="4"/>
        <v>0</v>
      </c>
      <c r="P28" s="88">
        <f t="shared" si="4"/>
        <v>0</v>
      </c>
      <c r="Q28" s="88">
        <f t="shared" si="4"/>
        <v>0</v>
      </c>
      <c r="R28" s="88">
        <f t="shared" si="4"/>
        <v>0</v>
      </c>
      <c r="S28" s="88">
        <f t="shared" si="4"/>
        <v>0</v>
      </c>
    </row>
    <row r="29" spans="2:19" x14ac:dyDescent="0.3">
      <c r="D29" s="69"/>
      <c r="E29" s="10"/>
      <c r="F29" s="5"/>
      <c r="J29" s="133">
        <f>'PLANO DE CONTAS-D'!F30</f>
        <v>0</v>
      </c>
      <c r="K29" s="133">
        <f>'PLANO DE CONTAS-D'!G30</f>
        <v>0</v>
      </c>
      <c r="L29" s="133">
        <f>'PLANO DE CONTAS-D'!H30</f>
        <v>0</v>
      </c>
      <c r="M29" s="133">
        <f>'PLANO DE CONTAS-D'!I30</f>
        <v>0</v>
      </c>
      <c r="N29" s="133">
        <f>'PLANO DE CONTAS-D'!J30</f>
        <v>0</v>
      </c>
      <c r="O29" s="133">
        <f>'PLANO DE CONTAS-D'!K30</f>
        <v>0</v>
      </c>
      <c r="P29" s="133">
        <f>'PLANO DE CONTAS-D'!L30</f>
        <v>0</v>
      </c>
      <c r="Q29" s="133">
        <f>'PLANO DE CONTAS-D'!M30</f>
        <v>0</v>
      </c>
      <c r="R29" s="133">
        <f>'PLANO DE CONTAS-D'!N30</f>
        <v>0</v>
      </c>
      <c r="S29" s="133">
        <f>'PLANO DE CONTAS-D'!O30</f>
        <v>0</v>
      </c>
    </row>
    <row r="30" spans="2:19" x14ac:dyDescent="0.3">
      <c r="B30" s="14" t="s">
        <v>69</v>
      </c>
      <c r="C30" s="14">
        <f>'PLANO DE CONTAS-D'!C31</f>
        <v>57</v>
      </c>
      <c r="D30" s="68" t="str">
        <f>'PLANO DE CONTAS-D'!D31</f>
        <v>Taxa de coleta de lixo</v>
      </c>
      <c r="E30" s="134" t="str">
        <f>'PLANO DE CONTAS-D'!E31</f>
        <v>ADM</v>
      </c>
      <c r="F30" s="5"/>
      <c r="G30" s="15">
        <f>I30</f>
        <v>0</v>
      </c>
      <c r="I30" s="87">
        <f>SUMIFS(Conciliação!R:R,Conciliação!E:E,C30,Conciliação!D:D,$I$6)</f>
        <v>0</v>
      </c>
      <c r="J30" s="88">
        <f t="shared" ref="J30:S30" si="5">IF($E$30=J13,$I$30,IF($E$30="RATE",$I$28*J31,0))</f>
        <v>0</v>
      </c>
      <c r="K30" s="88">
        <f t="shared" si="5"/>
        <v>0</v>
      </c>
      <c r="L30" s="88">
        <f t="shared" si="5"/>
        <v>0</v>
      </c>
      <c r="M30" s="88">
        <f t="shared" si="5"/>
        <v>0</v>
      </c>
      <c r="N30" s="88">
        <f t="shared" si="5"/>
        <v>0</v>
      </c>
      <c r="O30" s="88">
        <f t="shared" si="5"/>
        <v>0</v>
      </c>
      <c r="P30" s="88">
        <f t="shared" si="5"/>
        <v>0</v>
      </c>
      <c r="Q30" s="88">
        <f t="shared" si="5"/>
        <v>0</v>
      </c>
      <c r="R30" s="88">
        <f t="shared" si="5"/>
        <v>0</v>
      </c>
      <c r="S30" s="88">
        <f t="shared" si="5"/>
        <v>0</v>
      </c>
    </row>
    <row r="31" spans="2:19" x14ac:dyDescent="0.3">
      <c r="D31" s="69"/>
      <c r="E31" s="10"/>
      <c r="F31" s="5"/>
      <c r="J31" s="133">
        <f>'PLANO DE CONTAS-D'!F31</f>
        <v>0</v>
      </c>
      <c r="K31" s="133">
        <f>'PLANO DE CONTAS-D'!G31</f>
        <v>0</v>
      </c>
      <c r="L31" s="133">
        <f>'PLANO DE CONTAS-D'!H31</f>
        <v>0</v>
      </c>
      <c r="M31" s="133">
        <f>'PLANO DE CONTAS-D'!I31</f>
        <v>0</v>
      </c>
      <c r="N31" s="133">
        <f>'PLANO DE CONTAS-D'!J31</f>
        <v>0</v>
      </c>
      <c r="O31" s="133">
        <f>'PLANO DE CONTAS-D'!K31</f>
        <v>0</v>
      </c>
      <c r="P31" s="133">
        <f>'PLANO DE CONTAS-D'!L31</f>
        <v>0</v>
      </c>
      <c r="Q31" s="133">
        <f>'PLANO DE CONTAS-D'!M31</f>
        <v>0</v>
      </c>
      <c r="R31" s="133">
        <f>'PLANO DE CONTAS-D'!N31</f>
        <v>0</v>
      </c>
      <c r="S31" s="133">
        <f>'PLANO DE CONTAS-D'!O31</f>
        <v>0</v>
      </c>
    </row>
    <row r="32" spans="2:19" x14ac:dyDescent="0.3">
      <c r="B32" s="14" t="s">
        <v>71</v>
      </c>
      <c r="C32" s="14">
        <f>'PLANO DE CONTAS-D'!C32</f>
        <v>58</v>
      </c>
      <c r="D32" s="68" t="str">
        <f>'PLANO DE CONTAS-D'!D32</f>
        <v>Taxa de Iluminação</v>
      </c>
      <c r="E32" s="134" t="str">
        <f>'PLANO DE CONTAS-D'!E32</f>
        <v>ADM</v>
      </c>
      <c r="F32" s="5"/>
      <c r="G32" s="15">
        <f>I32</f>
        <v>0</v>
      </c>
      <c r="I32" s="87">
        <f>SUMIFS(Conciliação!R:R,Conciliação!E:E,C32,Conciliação!D:D,$I$6)</f>
        <v>0</v>
      </c>
      <c r="J32" s="88">
        <f t="shared" ref="J32:S32" si="6">IF($E$32=J13,$I$32,IF($E$32="RATE",$I$32*J33,0))</f>
        <v>0</v>
      </c>
      <c r="K32" s="88">
        <f t="shared" si="6"/>
        <v>0</v>
      </c>
      <c r="L32" s="88">
        <f t="shared" si="6"/>
        <v>0</v>
      </c>
      <c r="M32" s="88">
        <f t="shared" si="6"/>
        <v>0</v>
      </c>
      <c r="N32" s="88">
        <f t="shared" si="6"/>
        <v>0</v>
      </c>
      <c r="O32" s="88">
        <f t="shared" si="6"/>
        <v>0</v>
      </c>
      <c r="P32" s="88">
        <f t="shared" si="6"/>
        <v>0</v>
      </c>
      <c r="Q32" s="88">
        <f t="shared" si="6"/>
        <v>0</v>
      </c>
      <c r="R32" s="88">
        <f t="shared" si="6"/>
        <v>0</v>
      </c>
      <c r="S32" s="88">
        <f t="shared" si="6"/>
        <v>0</v>
      </c>
    </row>
    <row r="33" spans="2:19" x14ac:dyDescent="0.3">
      <c r="D33" s="69"/>
      <c r="E33" s="10"/>
      <c r="F33" s="5"/>
      <c r="J33" s="133">
        <f>'PLANO DE CONTAS-D'!F32</f>
        <v>0</v>
      </c>
      <c r="K33" s="133">
        <f>'PLANO DE CONTAS-D'!G32</f>
        <v>0</v>
      </c>
      <c r="L33" s="133">
        <f>'PLANO DE CONTAS-D'!H32</f>
        <v>0</v>
      </c>
      <c r="M33" s="133">
        <f>'PLANO DE CONTAS-D'!I32</f>
        <v>0</v>
      </c>
      <c r="N33" s="133">
        <f>'PLANO DE CONTAS-D'!J32</f>
        <v>0</v>
      </c>
      <c r="O33" s="133">
        <f>'PLANO DE CONTAS-D'!K32</f>
        <v>0</v>
      </c>
      <c r="P33" s="133">
        <f>'PLANO DE CONTAS-D'!L32</f>
        <v>0</v>
      </c>
      <c r="Q33" s="133">
        <f>'PLANO DE CONTAS-D'!M32</f>
        <v>0</v>
      </c>
      <c r="R33" s="133">
        <f>'PLANO DE CONTAS-D'!N32</f>
        <v>0</v>
      </c>
      <c r="S33" s="133">
        <f>'PLANO DE CONTAS-D'!O32</f>
        <v>0</v>
      </c>
    </row>
    <row r="34" spans="2:19" x14ac:dyDescent="0.3">
      <c r="B34" s="14" t="s">
        <v>72</v>
      </c>
      <c r="C34" s="14">
        <f>'PLANO DE CONTAS-D'!C33</f>
        <v>59</v>
      </c>
      <c r="D34" s="68" t="str">
        <f>'PLANO DE CONTAS-D'!D33</f>
        <v>Taxas cartorais</v>
      </c>
      <c r="E34" s="134" t="str">
        <f>'PLANO DE CONTAS-D'!E33</f>
        <v>ADM</v>
      </c>
      <c r="F34" s="5"/>
      <c r="G34" s="15">
        <f>I34</f>
        <v>0</v>
      </c>
      <c r="I34" s="87">
        <f>SUMIFS(Conciliação!R:R,Conciliação!E:E,C34,Conciliação!D:D,$I$6)</f>
        <v>0</v>
      </c>
      <c r="J34" s="88">
        <f t="shared" ref="J34:S34" si="7">IF($E$34=J13,$I$34,IF($E$34="RATE",$I$34*J35,0))</f>
        <v>0</v>
      </c>
      <c r="K34" s="88">
        <f t="shared" si="7"/>
        <v>0</v>
      </c>
      <c r="L34" s="88">
        <f t="shared" si="7"/>
        <v>0</v>
      </c>
      <c r="M34" s="88">
        <f t="shared" si="7"/>
        <v>0</v>
      </c>
      <c r="N34" s="88">
        <f t="shared" si="7"/>
        <v>0</v>
      </c>
      <c r="O34" s="88">
        <f t="shared" si="7"/>
        <v>0</v>
      </c>
      <c r="P34" s="88">
        <f t="shared" si="7"/>
        <v>0</v>
      </c>
      <c r="Q34" s="88">
        <f t="shared" si="7"/>
        <v>0</v>
      </c>
      <c r="R34" s="88">
        <f t="shared" si="7"/>
        <v>0</v>
      </c>
      <c r="S34" s="88">
        <f t="shared" si="7"/>
        <v>0</v>
      </c>
    </row>
    <row r="35" spans="2:19" x14ac:dyDescent="0.3">
      <c r="D35" s="69"/>
      <c r="E35" s="10"/>
      <c r="F35" s="5"/>
      <c r="J35" s="133">
        <f>'PLANO DE CONTAS-D'!F33</f>
        <v>0</v>
      </c>
      <c r="K35" s="133">
        <f>'PLANO DE CONTAS-D'!G33</f>
        <v>0</v>
      </c>
      <c r="L35" s="133">
        <f>'PLANO DE CONTAS-D'!H33</f>
        <v>0</v>
      </c>
      <c r="M35" s="133">
        <f>'PLANO DE CONTAS-D'!I33</f>
        <v>0</v>
      </c>
      <c r="N35" s="133">
        <f>'PLANO DE CONTAS-D'!J33</f>
        <v>0</v>
      </c>
      <c r="O35" s="133">
        <f>'PLANO DE CONTAS-D'!K33</f>
        <v>0</v>
      </c>
      <c r="P35" s="133">
        <f>'PLANO DE CONTAS-D'!L33</f>
        <v>0</v>
      </c>
      <c r="Q35" s="133">
        <f>'PLANO DE CONTAS-D'!M33</f>
        <v>0</v>
      </c>
      <c r="R35" s="133">
        <f>'PLANO DE CONTAS-D'!N33</f>
        <v>0</v>
      </c>
      <c r="S35" s="133">
        <f>'PLANO DE CONTAS-D'!O33</f>
        <v>0</v>
      </c>
    </row>
    <row r="36" spans="2:19" x14ac:dyDescent="0.3">
      <c r="B36" s="14" t="s">
        <v>73</v>
      </c>
      <c r="C36" s="14">
        <f>'PLANO DE CONTAS-D'!C34</f>
        <v>60</v>
      </c>
      <c r="D36" s="68" t="str">
        <f>'PLANO DE CONTAS-D'!D34</f>
        <v>Taxas bancárias</v>
      </c>
      <c r="E36" s="134" t="str">
        <f>'PLANO DE CONTAS-D'!E34</f>
        <v>ADM</v>
      </c>
      <c r="F36" s="5"/>
      <c r="G36" s="15">
        <f>I36</f>
        <v>0</v>
      </c>
      <c r="I36" s="87">
        <f>SUMIFS(Conciliação!R:R,Conciliação!E:E,C36,Conciliação!D:D,$I$6)</f>
        <v>0</v>
      </c>
      <c r="J36" s="88">
        <f t="shared" ref="J36:S36" si="8">IF($E$36=J13,$I$36,IF($E$36="RATE",$I$36*J37,0))</f>
        <v>0</v>
      </c>
      <c r="K36" s="88">
        <f t="shared" si="8"/>
        <v>0</v>
      </c>
      <c r="L36" s="88">
        <f t="shared" si="8"/>
        <v>0</v>
      </c>
      <c r="M36" s="88">
        <f t="shared" si="8"/>
        <v>0</v>
      </c>
      <c r="N36" s="88">
        <f t="shared" si="8"/>
        <v>0</v>
      </c>
      <c r="O36" s="88">
        <f t="shared" si="8"/>
        <v>0</v>
      </c>
      <c r="P36" s="88">
        <f t="shared" si="8"/>
        <v>0</v>
      </c>
      <c r="Q36" s="88">
        <f t="shared" si="8"/>
        <v>0</v>
      </c>
      <c r="R36" s="88">
        <f t="shared" si="8"/>
        <v>0</v>
      </c>
      <c r="S36" s="88">
        <f t="shared" si="8"/>
        <v>0</v>
      </c>
    </row>
    <row r="37" spans="2:19" x14ac:dyDescent="0.3">
      <c r="D37" s="69"/>
      <c r="E37" s="10"/>
      <c r="F37" s="5"/>
      <c r="J37" s="133">
        <f>'PLANO DE CONTAS-D'!F34</f>
        <v>0</v>
      </c>
      <c r="K37" s="133">
        <f>'PLANO DE CONTAS-D'!G34</f>
        <v>0</v>
      </c>
      <c r="L37" s="133">
        <f>'PLANO DE CONTAS-D'!H34</f>
        <v>0</v>
      </c>
      <c r="M37" s="133">
        <f>'PLANO DE CONTAS-D'!I34</f>
        <v>0</v>
      </c>
      <c r="N37" s="133">
        <f>'PLANO DE CONTAS-D'!J34</f>
        <v>0</v>
      </c>
      <c r="O37" s="133">
        <f>'PLANO DE CONTAS-D'!K34</f>
        <v>0</v>
      </c>
      <c r="P37" s="133">
        <f>'PLANO DE CONTAS-D'!L34</f>
        <v>0</v>
      </c>
      <c r="Q37" s="133">
        <f>'PLANO DE CONTAS-D'!M34</f>
        <v>0</v>
      </c>
      <c r="R37" s="133">
        <f>'PLANO DE CONTAS-D'!N34</f>
        <v>0</v>
      </c>
      <c r="S37" s="133">
        <f>'PLANO DE CONTAS-D'!O34</f>
        <v>0</v>
      </c>
    </row>
    <row r="38" spans="2:19" x14ac:dyDescent="0.3">
      <c r="B38" s="14" t="s">
        <v>74</v>
      </c>
      <c r="C38" s="14">
        <f>'PLANO DE CONTAS-D'!C35</f>
        <v>61</v>
      </c>
      <c r="D38" s="68" t="str">
        <f>'PLANO DE CONTAS-D'!D35</f>
        <v>INSS (Notas avulsas)</v>
      </c>
      <c r="E38" s="134" t="str">
        <f>'PLANO DE CONTAS-D'!E35</f>
        <v>ADM</v>
      </c>
      <c r="F38" s="5"/>
      <c r="G38" s="15">
        <f>I38</f>
        <v>0</v>
      </c>
      <c r="I38" s="87">
        <f>SUMIFS(Conciliação!R:R,Conciliação!E:E,C38,Conciliação!D:D,$I$6)</f>
        <v>0</v>
      </c>
      <c r="J38" s="88">
        <f t="shared" ref="J38:S38" si="9">IF($E$38=J13,$I$38,IF($E$38="RATE",$I$38*J39,0))</f>
        <v>0</v>
      </c>
      <c r="K38" s="88">
        <f t="shared" si="9"/>
        <v>0</v>
      </c>
      <c r="L38" s="88">
        <f t="shared" si="9"/>
        <v>0</v>
      </c>
      <c r="M38" s="88">
        <f t="shared" si="9"/>
        <v>0</v>
      </c>
      <c r="N38" s="88">
        <f t="shared" si="9"/>
        <v>0</v>
      </c>
      <c r="O38" s="88">
        <f t="shared" si="9"/>
        <v>0</v>
      </c>
      <c r="P38" s="88">
        <f t="shared" si="9"/>
        <v>0</v>
      </c>
      <c r="Q38" s="88">
        <f t="shared" si="9"/>
        <v>0</v>
      </c>
      <c r="R38" s="88">
        <f t="shared" si="9"/>
        <v>0</v>
      </c>
      <c r="S38" s="88">
        <f t="shared" si="9"/>
        <v>0</v>
      </c>
    </row>
    <row r="39" spans="2:19" x14ac:dyDescent="0.3">
      <c r="D39" s="69"/>
      <c r="E39" s="10"/>
      <c r="F39" s="5"/>
      <c r="J39" s="133">
        <f>'PLANO DE CONTAS-D'!F35</f>
        <v>0</v>
      </c>
      <c r="K39" s="133">
        <f>'PLANO DE CONTAS-D'!G35</f>
        <v>0</v>
      </c>
      <c r="L39" s="133">
        <f>'PLANO DE CONTAS-D'!H35</f>
        <v>0</v>
      </c>
      <c r="M39" s="133">
        <f>'PLANO DE CONTAS-D'!I35</f>
        <v>0</v>
      </c>
      <c r="N39" s="133">
        <f>'PLANO DE CONTAS-D'!J35</f>
        <v>0</v>
      </c>
      <c r="O39" s="133">
        <f>'PLANO DE CONTAS-D'!K35</f>
        <v>0</v>
      </c>
      <c r="P39" s="133">
        <f>'PLANO DE CONTAS-D'!L35</f>
        <v>0</v>
      </c>
      <c r="Q39" s="133">
        <f>'PLANO DE CONTAS-D'!M35</f>
        <v>0</v>
      </c>
      <c r="R39" s="133">
        <f>'PLANO DE CONTAS-D'!N35</f>
        <v>0</v>
      </c>
      <c r="S39" s="133">
        <f>'PLANO DE CONTAS-D'!O35</f>
        <v>0</v>
      </c>
    </row>
    <row r="40" spans="2:19" x14ac:dyDescent="0.3">
      <c r="B40" s="14" t="s">
        <v>75</v>
      </c>
      <c r="C40" s="14">
        <f>'PLANO DE CONTAS-D'!C36</f>
        <v>62</v>
      </c>
      <c r="D40" s="68" t="str">
        <f>'PLANO DE CONTAS-D'!D36</f>
        <v>Juros, mora, multas por atraso</v>
      </c>
      <c r="E40" s="134" t="str">
        <f>'PLANO DE CONTAS-D'!E36</f>
        <v>ADM</v>
      </c>
      <c r="F40" s="5"/>
      <c r="G40" s="15">
        <f>I40</f>
        <v>0</v>
      </c>
      <c r="I40" s="87">
        <f>SUMIFS(Conciliação!R:R,Conciliação!E:E,C40,Conciliação!D:D,$I$6)</f>
        <v>0</v>
      </c>
      <c r="J40" s="88">
        <f t="shared" ref="J40:S40" si="10">IF($E$40=J13,$I$40,IF($E$40="RATE",$I$40*J41,0))</f>
        <v>0</v>
      </c>
      <c r="K40" s="88">
        <f t="shared" si="10"/>
        <v>0</v>
      </c>
      <c r="L40" s="88">
        <f t="shared" si="10"/>
        <v>0</v>
      </c>
      <c r="M40" s="88">
        <f t="shared" si="10"/>
        <v>0</v>
      </c>
      <c r="N40" s="88">
        <f t="shared" si="10"/>
        <v>0</v>
      </c>
      <c r="O40" s="88">
        <f t="shared" si="10"/>
        <v>0</v>
      </c>
      <c r="P40" s="88">
        <f t="shared" si="10"/>
        <v>0</v>
      </c>
      <c r="Q40" s="88">
        <f t="shared" si="10"/>
        <v>0</v>
      </c>
      <c r="R40" s="88">
        <f t="shared" si="10"/>
        <v>0</v>
      </c>
      <c r="S40" s="88">
        <f t="shared" si="10"/>
        <v>0</v>
      </c>
    </row>
    <row r="41" spans="2:19" x14ac:dyDescent="0.3">
      <c r="D41" s="69"/>
      <c r="E41" s="10"/>
      <c r="F41" s="5"/>
      <c r="J41" s="133">
        <f>'PLANO DE CONTAS-D'!F36</f>
        <v>0</v>
      </c>
      <c r="K41" s="133">
        <f>'PLANO DE CONTAS-D'!G36</f>
        <v>0</v>
      </c>
      <c r="L41" s="133">
        <f>'PLANO DE CONTAS-D'!H36</f>
        <v>0</v>
      </c>
      <c r="M41" s="133">
        <f>'PLANO DE CONTAS-D'!I36</f>
        <v>0</v>
      </c>
      <c r="N41" s="133">
        <f>'PLANO DE CONTAS-D'!J36</f>
        <v>0</v>
      </c>
      <c r="O41" s="133">
        <f>'PLANO DE CONTAS-D'!K36</f>
        <v>0</v>
      </c>
      <c r="P41" s="133">
        <f>'PLANO DE CONTAS-D'!L36</f>
        <v>0</v>
      </c>
      <c r="Q41" s="133">
        <f>'PLANO DE CONTAS-D'!M36</f>
        <v>0</v>
      </c>
      <c r="R41" s="133">
        <f>'PLANO DE CONTAS-D'!N36</f>
        <v>0</v>
      </c>
      <c r="S41" s="133">
        <f>'PLANO DE CONTAS-D'!O36</f>
        <v>0</v>
      </c>
    </row>
    <row r="42" spans="2:19" x14ac:dyDescent="0.3">
      <c r="B42" s="14" t="s">
        <v>76</v>
      </c>
      <c r="C42" s="14">
        <f>'PLANO DE CONTAS-D'!C37</f>
        <v>63</v>
      </c>
      <c r="D42" s="68" t="str">
        <f>'PLANO DE CONTAS-D'!D37</f>
        <v>Taxa corpo de bombeiros</v>
      </c>
      <c r="E42" s="134" t="str">
        <f>'PLANO DE CONTAS-D'!E37</f>
        <v>ADM</v>
      </c>
      <c r="F42" s="5"/>
      <c r="G42" s="15">
        <f>I42</f>
        <v>0</v>
      </c>
      <c r="I42" s="87">
        <f>SUMIFS(Conciliação!R:R,Conciliação!E:E,C42,Conciliação!D:D,$I$6)</f>
        <v>0</v>
      </c>
      <c r="J42" s="88">
        <f t="shared" ref="J42:S42" si="11">IF($E$42=J13,$I$42,IF($E$42="RATE",$I$42*J43,0))</f>
        <v>0</v>
      </c>
      <c r="K42" s="88">
        <f t="shared" si="11"/>
        <v>0</v>
      </c>
      <c r="L42" s="88">
        <f t="shared" si="11"/>
        <v>0</v>
      </c>
      <c r="M42" s="88">
        <f t="shared" si="11"/>
        <v>0</v>
      </c>
      <c r="N42" s="88">
        <f t="shared" si="11"/>
        <v>0</v>
      </c>
      <c r="O42" s="88">
        <f t="shared" si="11"/>
        <v>0</v>
      </c>
      <c r="P42" s="88">
        <f t="shared" si="11"/>
        <v>0</v>
      </c>
      <c r="Q42" s="88">
        <f t="shared" si="11"/>
        <v>0</v>
      </c>
      <c r="R42" s="88">
        <f t="shared" si="11"/>
        <v>0</v>
      </c>
      <c r="S42" s="88">
        <f t="shared" si="11"/>
        <v>0</v>
      </c>
    </row>
    <row r="43" spans="2:19" x14ac:dyDescent="0.3">
      <c r="D43" s="69"/>
      <c r="E43" s="10"/>
      <c r="F43" s="5"/>
      <c r="J43" s="133">
        <f>'PLANO DE CONTAS-D'!F37</f>
        <v>0</v>
      </c>
      <c r="K43" s="133">
        <f>'PLANO DE CONTAS-D'!G37</f>
        <v>0</v>
      </c>
      <c r="L43" s="133">
        <f>'PLANO DE CONTAS-D'!H37</f>
        <v>0</v>
      </c>
      <c r="M43" s="133">
        <f>'PLANO DE CONTAS-D'!I37</f>
        <v>0</v>
      </c>
      <c r="N43" s="133">
        <f>'PLANO DE CONTAS-D'!J37</f>
        <v>0</v>
      </c>
      <c r="O43" s="133">
        <f>'PLANO DE CONTAS-D'!K37</f>
        <v>0</v>
      </c>
      <c r="P43" s="133">
        <f>'PLANO DE CONTAS-D'!L37</f>
        <v>0</v>
      </c>
      <c r="Q43" s="133">
        <f>'PLANO DE CONTAS-D'!M37</f>
        <v>0</v>
      </c>
      <c r="R43" s="133">
        <f>'PLANO DE CONTAS-D'!N37</f>
        <v>0</v>
      </c>
      <c r="S43" s="133">
        <f>'PLANO DE CONTAS-D'!O37</f>
        <v>0</v>
      </c>
    </row>
    <row r="44" spans="2:19" x14ac:dyDescent="0.3">
      <c r="B44" s="14" t="s">
        <v>77</v>
      </c>
      <c r="C44" s="14">
        <f>'PLANO DE CONTAS-D'!C38</f>
        <v>64</v>
      </c>
      <c r="D44" s="68" t="str">
        <f>'PLANO DE CONTAS-D'!D38</f>
        <v>Taxa de fiscalização</v>
      </c>
      <c r="E44" s="134" t="str">
        <f>'PLANO DE CONTAS-D'!E38</f>
        <v>ADM</v>
      </c>
      <c r="F44" s="5"/>
      <c r="G44" s="15">
        <f>I44</f>
        <v>0</v>
      </c>
      <c r="I44" s="87">
        <f>SUMIFS(Conciliação!R:R,Conciliação!E:E,C44,Conciliação!D:D,$I$6)</f>
        <v>0</v>
      </c>
      <c r="J44" s="88">
        <f t="shared" ref="J44:S44" si="12">IF($E$44=J13,$I$44,IF($E$44="RATE",$I$44*J45,0))</f>
        <v>0</v>
      </c>
      <c r="K44" s="88">
        <f t="shared" si="12"/>
        <v>0</v>
      </c>
      <c r="L44" s="88">
        <f t="shared" si="12"/>
        <v>0</v>
      </c>
      <c r="M44" s="88">
        <f t="shared" si="12"/>
        <v>0</v>
      </c>
      <c r="N44" s="88">
        <f t="shared" si="12"/>
        <v>0</v>
      </c>
      <c r="O44" s="88">
        <f t="shared" si="12"/>
        <v>0</v>
      </c>
      <c r="P44" s="88">
        <f t="shared" si="12"/>
        <v>0</v>
      </c>
      <c r="Q44" s="88">
        <f t="shared" si="12"/>
        <v>0</v>
      </c>
      <c r="R44" s="88">
        <f t="shared" si="12"/>
        <v>0</v>
      </c>
      <c r="S44" s="88">
        <f t="shared" si="12"/>
        <v>0</v>
      </c>
    </row>
    <row r="45" spans="2:19" x14ac:dyDescent="0.3">
      <c r="D45" s="69"/>
      <c r="E45" s="10"/>
      <c r="F45" s="5"/>
      <c r="J45" s="133">
        <f>'PLANO DE CONTAS-D'!F38</f>
        <v>0</v>
      </c>
      <c r="K45" s="133">
        <f>'PLANO DE CONTAS-D'!G38</f>
        <v>0</v>
      </c>
      <c r="L45" s="133">
        <f>'PLANO DE CONTAS-D'!H38</f>
        <v>0</v>
      </c>
      <c r="M45" s="133">
        <f>'PLANO DE CONTAS-D'!I38</f>
        <v>0</v>
      </c>
      <c r="N45" s="133">
        <f>'PLANO DE CONTAS-D'!J38</f>
        <v>0</v>
      </c>
      <c r="O45" s="133">
        <f>'PLANO DE CONTAS-D'!K38</f>
        <v>0</v>
      </c>
      <c r="P45" s="133">
        <f>'PLANO DE CONTAS-D'!L38</f>
        <v>0</v>
      </c>
      <c r="Q45" s="133">
        <f>'PLANO DE CONTAS-D'!M38</f>
        <v>0</v>
      </c>
      <c r="R45" s="133">
        <f>'PLANO DE CONTAS-D'!N38</f>
        <v>0</v>
      </c>
      <c r="S45" s="133">
        <f>'PLANO DE CONTAS-D'!O38</f>
        <v>0</v>
      </c>
    </row>
    <row r="46" spans="2:19" x14ac:dyDescent="0.3">
      <c r="B46" s="14" t="s">
        <v>78</v>
      </c>
      <c r="C46" s="14">
        <f>'PLANO DE CONTAS-D'!C39</f>
        <v>65</v>
      </c>
      <c r="D46" s="68" t="str">
        <f>'PLANO DE CONTAS-D'!D39</f>
        <v>Taxas Diversas</v>
      </c>
      <c r="E46" s="134" t="str">
        <f>'PLANO DE CONTAS-D'!E39</f>
        <v>ADM</v>
      </c>
      <c r="F46" s="5"/>
      <c r="G46" s="15">
        <f>I46</f>
        <v>0</v>
      </c>
      <c r="I46" s="87">
        <f>SUMIFS(Conciliação!R:R,Conciliação!E:E,C46,Conciliação!D:D,$I$6)</f>
        <v>0</v>
      </c>
      <c r="J46" s="88">
        <f t="shared" ref="J46:S46" si="13">IF($E$46=J13,$I$46,IF($E$46="RATE",$I$46*J47,0))</f>
        <v>0</v>
      </c>
      <c r="K46" s="88">
        <f t="shared" si="13"/>
        <v>0</v>
      </c>
      <c r="L46" s="88">
        <f t="shared" si="13"/>
        <v>0</v>
      </c>
      <c r="M46" s="88">
        <f t="shared" si="13"/>
        <v>0</v>
      </c>
      <c r="N46" s="88">
        <f t="shared" si="13"/>
        <v>0</v>
      </c>
      <c r="O46" s="88">
        <f t="shared" si="13"/>
        <v>0</v>
      </c>
      <c r="P46" s="88">
        <f t="shared" si="13"/>
        <v>0</v>
      </c>
      <c r="Q46" s="88">
        <f t="shared" si="13"/>
        <v>0</v>
      </c>
      <c r="R46" s="88">
        <f t="shared" si="13"/>
        <v>0</v>
      </c>
      <c r="S46" s="88">
        <f t="shared" si="13"/>
        <v>0</v>
      </c>
    </row>
    <row r="47" spans="2:19" x14ac:dyDescent="0.3">
      <c r="D47" s="69"/>
      <c r="E47" s="10"/>
      <c r="F47" s="5"/>
      <c r="J47" s="133">
        <f>'PLANO DE CONTAS-D'!F39</f>
        <v>0</v>
      </c>
      <c r="K47" s="133">
        <f>'PLANO DE CONTAS-D'!G39</f>
        <v>0</v>
      </c>
      <c r="L47" s="133">
        <f>'PLANO DE CONTAS-D'!H39</f>
        <v>0</v>
      </c>
      <c r="M47" s="133">
        <f>'PLANO DE CONTAS-D'!I39</f>
        <v>0</v>
      </c>
      <c r="N47" s="133">
        <f>'PLANO DE CONTAS-D'!J39</f>
        <v>0</v>
      </c>
      <c r="O47" s="133">
        <f>'PLANO DE CONTAS-D'!K39</f>
        <v>0</v>
      </c>
      <c r="P47" s="133">
        <f>'PLANO DE CONTAS-D'!L39</f>
        <v>0</v>
      </c>
      <c r="Q47" s="133">
        <f>'PLANO DE CONTAS-D'!M39</f>
        <v>0</v>
      </c>
      <c r="R47" s="133">
        <f>'PLANO DE CONTAS-D'!N39</f>
        <v>0</v>
      </c>
      <c r="S47" s="133">
        <f>'PLANO DE CONTAS-D'!O39</f>
        <v>0</v>
      </c>
    </row>
    <row r="48" spans="2:19" x14ac:dyDescent="0.3">
      <c r="B48" s="14" t="s">
        <v>257</v>
      </c>
      <c r="C48" s="14">
        <f>'PLANO DE CONTAS-D'!C40</f>
        <v>66</v>
      </c>
      <c r="D48" s="68" t="str">
        <f>'PLANO DE CONTAS-D'!D40</f>
        <v>Tarifas Diversas</v>
      </c>
      <c r="E48" s="134" t="str">
        <f>'PLANO DE CONTAS-D'!E40</f>
        <v>ADM</v>
      </c>
      <c r="F48" s="5"/>
      <c r="G48" s="15">
        <f>I48</f>
        <v>0</v>
      </c>
      <c r="I48" s="87">
        <f>SUMIFS(Conciliação!R:R,Conciliação!E:E,C48,Conciliação!D:D,$I$6)</f>
        <v>0</v>
      </c>
      <c r="J48" s="88">
        <f t="shared" ref="J48:S48" si="14">IF($E$48=J13,$I$48,IF($E$48="RATE",$I$48*J49,0))</f>
        <v>0</v>
      </c>
      <c r="K48" s="88">
        <f t="shared" si="14"/>
        <v>0</v>
      </c>
      <c r="L48" s="88">
        <f t="shared" si="14"/>
        <v>0</v>
      </c>
      <c r="M48" s="88">
        <f t="shared" si="14"/>
        <v>0</v>
      </c>
      <c r="N48" s="88">
        <f t="shared" si="14"/>
        <v>0</v>
      </c>
      <c r="O48" s="88">
        <f t="shared" si="14"/>
        <v>0</v>
      </c>
      <c r="P48" s="88">
        <f t="shared" si="14"/>
        <v>0</v>
      </c>
      <c r="Q48" s="88">
        <f t="shared" si="14"/>
        <v>0</v>
      </c>
      <c r="R48" s="88">
        <f t="shared" si="14"/>
        <v>0</v>
      </c>
      <c r="S48" s="88">
        <f t="shared" si="14"/>
        <v>0</v>
      </c>
    </row>
    <row r="49" spans="2:19" x14ac:dyDescent="0.3">
      <c r="D49" s="69"/>
      <c r="E49" s="10"/>
      <c r="F49" s="5"/>
      <c r="J49" s="133">
        <f>'PLANO DE CONTAS-D'!F40</f>
        <v>0</v>
      </c>
      <c r="K49" s="133">
        <f>'PLANO DE CONTAS-D'!G40</f>
        <v>0</v>
      </c>
      <c r="L49" s="133">
        <f>'PLANO DE CONTAS-D'!H40</f>
        <v>0</v>
      </c>
      <c r="M49" s="133">
        <f>'PLANO DE CONTAS-D'!I40</f>
        <v>0</v>
      </c>
      <c r="N49" s="133">
        <f>'PLANO DE CONTAS-D'!J40</f>
        <v>0</v>
      </c>
      <c r="O49" s="133">
        <f>'PLANO DE CONTAS-D'!K40</f>
        <v>0</v>
      </c>
      <c r="P49" s="133">
        <f>'PLANO DE CONTAS-D'!L40</f>
        <v>0</v>
      </c>
      <c r="Q49" s="133">
        <f>'PLANO DE CONTAS-D'!M40</f>
        <v>0</v>
      </c>
      <c r="R49" s="133">
        <f>'PLANO DE CONTAS-D'!N40</f>
        <v>0</v>
      </c>
      <c r="S49" s="133">
        <f>'PLANO DE CONTAS-D'!O40</f>
        <v>0</v>
      </c>
    </row>
    <row r="50" spans="2:19" x14ac:dyDescent="0.3">
      <c r="B50" s="14" t="s">
        <v>258</v>
      </c>
      <c r="C50" s="14">
        <f>'PLANO DE CONTAS-D'!C41</f>
        <v>67</v>
      </c>
      <c r="D50" s="68">
        <f>'PLANO DE CONTAS-D'!D41</f>
        <v>0</v>
      </c>
      <c r="E50" s="134" t="str">
        <f>'PLANO DE CONTAS-D'!E41</f>
        <v>ADM</v>
      </c>
      <c r="F50" s="5"/>
      <c r="G50" s="15">
        <f>I50</f>
        <v>0</v>
      </c>
      <c r="I50" s="87">
        <f>SUMIFS(Conciliação!R:R,Conciliação!E:E,C50,Conciliação!D:D,$I$6)</f>
        <v>0</v>
      </c>
      <c r="J50" s="88">
        <f t="shared" ref="J50:S50" si="15">IF($E$50=J13,$I$50,IF($E$50="RATE",$I$50*J51,0))</f>
        <v>0</v>
      </c>
      <c r="K50" s="88">
        <f t="shared" si="15"/>
        <v>0</v>
      </c>
      <c r="L50" s="88">
        <f t="shared" si="15"/>
        <v>0</v>
      </c>
      <c r="M50" s="88">
        <f t="shared" si="15"/>
        <v>0</v>
      </c>
      <c r="N50" s="88">
        <f t="shared" si="15"/>
        <v>0</v>
      </c>
      <c r="O50" s="88">
        <f t="shared" si="15"/>
        <v>0</v>
      </c>
      <c r="P50" s="88">
        <f t="shared" si="15"/>
        <v>0</v>
      </c>
      <c r="Q50" s="88">
        <f t="shared" si="15"/>
        <v>0</v>
      </c>
      <c r="R50" s="88">
        <f t="shared" si="15"/>
        <v>0</v>
      </c>
      <c r="S50" s="88">
        <f t="shared" si="15"/>
        <v>0</v>
      </c>
    </row>
    <row r="51" spans="2:19" x14ac:dyDescent="0.3">
      <c r="D51" s="69"/>
      <c r="E51" s="10"/>
      <c r="F51" s="5"/>
      <c r="J51" s="133">
        <f>'PLANO DE CONTAS-D'!F41</f>
        <v>0</v>
      </c>
      <c r="K51" s="133">
        <f>'PLANO DE CONTAS-D'!G41</f>
        <v>0</v>
      </c>
      <c r="L51" s="133">
        <f>'PLANO DE CONTAS-D'!H41</f>
        <v>0</v>
      </c>
      <c r="M51" s="133">
        <f>'PLANO DE CONTAS-D'!I41</f>
        <v>0</v>
      </c>
      <c r="N51" s="133">
        <f>'PLANO DE CONTAS-D'!J41</f>
        <v>0</v>
      </c>
      <c r="O51" s="133">
        <f>'PLANO DE CONTAS-D'!K41</f>
        <v>0</v>
      </c>
      <c r="P51" s="133">
        <f>'PLANO DE CONTAS-D'!L41</f>
        <v>0</v>
      </c>
      <c r="Q51" s="133">
        <f>'PLANO DE CONTAS-D'!M41</f>
        <v>0</v>
      </c>
      <c r="R51" s="133">
        <f>'PLANO DE CONTAS-D'!N41</f>
        <v>0</v>
      </c>
      <c r="S51" s="133">
        <f>'PLANO DE CONTAS-D'!O41</f>
        <v>0</v>
      </c>
    </row>
    <row r="52" spans="2:19" x14ac:dyDescent="0.3">
      <c r="B52" s="14" t="s">
        <v>259</v>
      </c>
      <c r="C52" s="14">
        <f>'PLANO DE CONTAS-D'!C42</f>
        <v>68</v>
      </c>
      <c r="D52" s="68">
        <f>'PLANO DE CONTAS-D'!D42</f>
        <v>0</v>
      </c>
      <c r="E52" s="134" t="str">
        <f>'PLANO DE CONTAS-D'!E42</f>
        <v>ADM</v>
      </c>
      <c r="F52" s="5"/>
      <c r="G52" s="15">
        <f>I52</f>
        <v>0</v>
      </c>
      <c r="I52" s="87">
        <f>SUMIFS(Conciliação!R:R,Conciliação!E:E,C52,Conciliação!D:D,$I$6)</f>
        <v>0</v>
      </c>
      <c r="J52" s="88">
        <f t="shared" ref="J52:S52" si="16">IF($E$52=J13,$I$52,IF($E$52="RATE",$I$52*J53,0))</f>
        <v>0</v>
      </c>
      <c r="K52" s="88">
        <f t="shared" si="16"/>
        <v>0</v>
      </c>
      <c r="L52" s="88">
        <f t="shared" si="16"/>
        <v>0</v>
      </c>
      <c r="M52" s="88">
        <f t="shared" si="16"/>
        <v>0</v>
      </c>
      <c r="N52" s="88">
        <f t="shared" si="16"/>
        <v>0</v>
      </c>
      <c r="O52" s="88">
        <f t="shared" si="16"/>
        <v>0</v>
      </c>
      <c r="P52" s="88">
        <f t="shared" si="16"/>
        <v>0</v>
      </c>
      <c r="Q52" s="88">
        <f t="shared" si="16"/>
        <v>0</v>
      </c>
      <c r="R52" s="88">
        <f t="shared" si="16"/>
        <v>0</v>
      </c>
      <c r="S52" s="88">
        <f t="shared" si="16"/>
        <v>0</v>
      </c>
    </row>
    <row r="53" spans="2:19" x14ac:dyDescent="0.3">
      <c r="D53" s="69"/>
      <c r="E53" s="10"/>
      <c r="F53" s="5"/>
      <c r="J53" s="133">
        <f>'PLANO DE CONTAS-D'!F42</f>
        <v>0</v>
      </c>
      <c r="K53" s="133">
        <f>'PLANO DE CONTAS-D'!G42</f>
        <v>0</v>
      </c>
      <c r="L53" s="133">
        <f>'PLANO DE CONTAS-D'!H42</f>
        <v>0</v>
      </c>
      <c r="M53" s="133">
        <f>'PLANO DE CONTAS-D'!I42</f>
        <v>0</v>
      </c>
      <c r="N53" s="133">
        <f>'PLANO DE CONTAS-D'!J42</f>
        <v>0</v>
      </c>
      <c r="O53" s="133">
        <f>'PLANO DE CONTAS-D'!K42</f>
        <v>0</v>
      </c>
      <c r="P53" s="133">
        <f>'PLANO DE CONTAS-D'!L42</f>
        <v>0</v>
      </c>
      <c r="Q53" s="133">
        <f>'PLANO DE CONTAS-D'!M42</f>
        <v>0</v>
      </c>
      <c r="R53" s="133">
        <f>'PLANO DE CONTAS-D'!N42</f>
        <v>0</v>
      </c>
      <c r="S53" s="133">
        <f>'PLANO DE CONTAS-D'!O42</f>
        <v>0</v>
      </c>
    </row>
    <row r="54" spans="2:19" x14ac:dyDescent="0.3">
      <c r="B54" s="14" t="s">
        <v>260</v>
      </c>
      <c r="C54" s="14">
        <f>'PLANO DE CONTAS-D'!C43</f>
        <v>69</v>
      </c>
      <c r="D54" s="68">
        <f>'PLANO DE CONTAS-D'!D43</f>
        <v>0</v>
      </c>
      <c r="E54" s="134" t="str">
        <f>'PLANO DE CONTAS-D'!E43</f>
        <v>ADM</v>
      </c>
      <c r="F54" s="5"/>
      <c r="G54" s="15">
        <f>I54</f>
        <v>0</v>
      </c>
      <c r="I54" s="87">
        <f>SUMIFS(Conciliação!R:R,Conciliação!E:E,C54,Conciliação!D:D,$I$6)</f>
        <v>0</v>
      </c>
      <c r="J54" s="88">
        <f t="shared" ref="J54:S54" si="17">IF($E$54=J13,$I$54,IF($E$54="RATE",$I$54*J55,0))</f>
        <v>0</v>
      </c>
      <c r="K54" s="88">
        <f t="shared" si="17"/>
        <v>0</v>
      </c>
      <c r="L54" s="88">
        <f t="shared" si="17"/>
        <v>0</v>
      </c>
      <c r="M54" s="88">
        <f t="shared" si="17"/>
        <v>0</v>
      </c>
      <c r="N54" s="88">
        <f t="shared" si="17"/>
        <v>0</v>
      </c>
      <c r="O54" s="88">
        <f t="shared" si="17"/>
        <v>0</v>
      </c>
      <c r="P54" s="88">
        <f t="shared" si="17"/>
        <v>0</v>
      </c>
      <c r="Q54" s="88">
        <f t="shared" si="17"/>
        <v>0</v>
      </c>
      <c r="R54" s="88">
        <f t="shared" si="17"/>
        <v>0</v>
      </c>
      <c r="S54" s="88">
        <f t="shared" si="17"/>
        <v>0</v>
      </c>
    </row>
    <row r="55" spans="2:19" x14ac:dyDescent="0.3">
      <c r="D55" s="69"/>
      <c r="E55" s="10"/>
      <c r="F55" s="5"/>
      <c r="J55" s="133">
        <f>'PLANO DE CONTAS-D'!F43</f>
        <v>0</v>
      </c>
      <c r="K55" s="133">
        <f>'PLANO DE CONTAS-D'!G43</f>
        <v>0</v>
      </c>
      <c r="L55" s="133">
        <f>'PLANO DE CONTAS-D'!H43</f>
        <v>0</v>
      </c>
      <c r="M55" s="133">
        <f>'PLANO DE CONTAS-D'!I43</f>
        <v>0</v>
      </c>
      <c r="N55" s="133">
        <f>'PLANO DE CONTAS-D'!J43</f>
        <v>0</v>
      </c>
      <c r="O55" s="133">
        <f>'PLANO DE CONTAS-D'!K43</f>
        <v>0</v>
      </c>
      <c r="P55" s="133">
        <f>'PLANO DE CONTAS-D'!L43</f>
        <v>0</v>
      </c>
      <c r="Q55" s="133">
        <f>'PLANO DE CONTAS-D'!M43</f>
        <v>0</v>
      </c>
      <c r="R55" s="133">
        <f>'PLANO DE CONTAS-D'!N43</f>
        <v>0</v>
      </c>
      <c r="S55" s="133">
        <f>'PLANO DE CONTAS-D'!O43</f>
        <v>0</v>
      </c>
    </row>
    <row r="56" spans="2:19" x14ac:dyDescent="0.3">
      <c r="B56" s="14" t="s">
        <v>261</v>
      </c>
      <c r="C56" s="14">
        <f>'PLANO DE CONTAS-D'!C44</f>
        <v>70</v>
      </c>
      <c r="D56" s="68">
        <f>'PLANO DE CONTAS-D'!D44</f>
        <v>0</v>
      </c>
      <c r="E56" s="134" t="str">
        <f>'PLANO DE CONTAS-D'!E44</f>
        <v>ADM</v>
      </c>
      <c r="F56" s="5"/>
      <c r="G56" s="15">
        <f>I56</f>
        <v>0</v>
      </c>
      <c r="I56" s="87">
        <f>SUMIFS(Conciliação!R:R,Conciliação!E:E,C56,Conciliação!D:D,$I$6)</f>
        <v>0</v>
      </c>
      <c r="J56" s="88">
        <f t="shared" ref="J56:S56" si="18">IF($E$56=J13,$I$56,IF($E$56="RATE",$I$56*J57,0))</f>
        <v>0</v>
      </c>
      <c r="K56" s="88">
        <f t="shared" si="18"/>
        <v>0</v>
      </c>
      <c r="L56" s="88">
        <f t="shared" si="18"/>
        <v>0</v>
      </c>
      <c r="M56" s="88">
        <f t="shared" si="18"/>
        <v>0</v>
      </c>
      <c r="N56" s="88">
        <f t="shared" si="18"/>
        <v>0</v>
      </c>
      <c r="O56" s="88">
        <f t="shared" si="18"/>
        <v>0</v>
      </c>
      <c r="P56" s="88">
        <f t="shared" si="18"/>
        <v>0</v>
      </c>
      <c r="Q56" s="88">
        <f t="shared" si="18"/>
        <v>0</v>
      </c>
      <c r="R56" s="88">
        <f t="shared" si="18"/>
        <v>0</v>
      </c>
      <c r="S56" s="88">
        <f t="shared" si="18"/>
        <v>0</v>
      </c>
    </row>
    <row r="57" spans="2:19" x14ac:dyDescent="0.3">
      <c r="D57" s="69"/>
      <c r="E57" s="10"/>
      <c r="F57" s="5"/>
      <c r="J57" s="133">
        <f>'PLANO DE CONTAS-D'!F44</f>
        <v>0</v>
      </c>
      <c r="K57" s="133">
        <f>'PLANO DE CONTAS-D'!G44</f>
        <v>0</v>
      </c>
      <c r="L57" s="133">
        <f>'PLANO DE CONTAS-D'!H44</f>
        <v>0</v>
      </c>
      <c r="M57" s="133">
        <f>'PLANO DE CONTAS-D'!I44</f>
        <v>0</v>
      </c>
      <c r="N57" s="133">
        <f>'PLANO DE CONTAS-D'!J44</f>
        <v>0</v>
      </c>
      <c r="O57" s="133">
        <f>'PLANO DE CONTAS-D'!K44</f>
        <v>0</v>
      </c>
      <c r="P57" s="133">
        <f>'PLANO DE CONTAS-D'!L44</f>
        <v>0</v>
      </c>
      <c r="Q57" s="133">
        <f>'PLANO DE CONTAS-D'!M44</f>
        <v>0</v>
      </c>
      <c r="R57" s="133">
        <f>'PLANO DE CONTAS-D'!N44</f>
        <v>0</v>
      </c>
      <c r="S57" s="133">
        <f>'PLANO DE CONTAS-D'!O44</f>
        <v>0</v>
      </c>
    </row>
    <row r="58" spans="2:19" x14ac:dyDescent="0.3">
      <c r="B58" s="14" t="s">
        <v>262</v>
      </c>
      <c r="C58" s="14">
        <f>'PLANO DE CONTAS-D'!C45</f>
        <v>71</v>
      </c>
      <c r="D58" s="68">
        <f>'PLANO DE CONTAS-D'!D45</f>
        <v>0</v>
      </c>
      <c r="E58" s="134" t="str">
        <f>'PLANO DE CONTAS-D'!E45</f>
        <v>ADM</v>
      </c>
      <c r="F58" s="5"/>
      <c r="G58" s="15">
        <f>I58</f>
        <v>0</v>
      </c>
      <c r="I58" s="87">
        <f>SUMIFS(Conciliação!R:R,Conciliação!E:E,C58,Conciliação!D:D,$I$6)</f>
        <v>0</v>
      </c>
      <c r="J58" s="88">
        <f t="shared" ref="J58:S58" si="19">IF($E$58=J13,$I$58,IF($E$58="RATE",$I$58*J59,0))</f>
        <v>0</v>
      </c>
      <c r="K58" s="88">
        <f t="shared" si="19"/>
        <v>0</v>
      </c>
      <c r="L58" s="88">
        <f t="shared" si="19"/>
        <v>0</v>
      </c>
      <c r="M58" s="88">
        <f t="shared" si="19"/>
        <v>0</v>
      </c>
      <c r="N58" s="88">
        <f t="shared" si="19"/>
        <v>0</v>
      </c>
      <c r="O58" s="88">
        <f t="shared" si="19"/>
        <v>0</v>
      </c>
      <c r="P58" s="88">
        <f t="shared" si="19"/>
        <v>0</v>
      </c>
      <c r="Q58" s="88">
        <f t="shared" si="19"/>
        <v>0</v>
      </c>
      <c r="R58" s="88">
        <f t="shared" si="19"/>
        <v>0</v>
      </c>
      <c r="S58" s="88">
        <f t="shared" si="19"/>
        <v>0</v>
      </c>
    </row>
    <row r="59" spans="2:19" x14ac:dyDescent="0.3">
      <c r="D59" s="5"/>
      <c r="E59" s="5"/>
      <c r="F59" s="5"/>
      <c r="J59" s="133">
        <f>'PLANO DE CONTAS-D'!F45</f>
        <v>0</v>
      </c>
      <c r="K59" s="133">
        <f>'PLANO DE CONTAS-D'!G45</f>
        <v>0</v>
      </c>
      <c r="L59" s="133">
        <f>'PLANO DE CONTAS-D'!H45</f>
        <v>0</v>
      </c>
      <c r="M59" s="133">
        <f>'PLANO DE CONTAS-D'!I45</f>
        <v>0</v>
      </c>
      <c r="N59" s="133">
        <f>'PLANO DE CONTAS-D'!J45</f>
        <v>0</v>
      </c>
      <c r="O59" s="133">
        <f>'PLANO DE CONTAS-D'!K45</f>
        <v>0</v>
      </c>
      <c r="P59" s="133">
        <f>'PLANO DE CONTAS-D'!L45</f>
        <v>0</v>
      </c>
      <c r="Q59" s="133">
        <f>'PLANO DE CONTAS-D'!M45</f>
        <v>0</v>
      </c>
      <c r="R59" s="133">
        <f>'PLANO DE CONTAS-D'!N45</f>
        <v>0</v>
      </c>
      <c r="S59" s="133">
        <f>'PLANO DE CONTAS-D'!O45</f>
        <v>0</v>
      </c>
    </row>
    <row r="60" spans="2:19" x14ac:dyDescent="0.3">
      <c r="D60" s="5"/>
      <c r="E60" s="5"/>
      <c r="F60" s="5"/>
    </row>
    <row r="61" spans="2:19" x14ac:dyDescent="0.3">
      <c r="D61" s="5"/>
      <c r="E61" s="5"/>
      <c r="F61" s="5"/>
      <c r="G61" s="389" t="s">
        <v>395</v>
      </c>
      <c r="I61" s="67">
        <f>SUM(I20:I58)</f>
        <v>0</v>
      </c>
      <c r="J61" s="65">
        <f>J20+J22+J24+J26+J28+J30+J32+J34+J36+J38+J40+J42+J44+J46+J48+J50+J52+J54+J56+J58</f>
        <v>0</v>
      </c>
      <c r="K61" s="65">
        <f t="shared" ref="K61:S61" si="20">K20+K22+K24+K26+K28+K30+K32+K34+K36+K38+K40+K42+K44+K46+K48+K50+K52+K54+K56+K58</f>
        <v>0</v>
      </c>
      <c r="L61" s="65">
        <f t="shared" si="20"/>
        <v>0</v>
      </c>
      <c r="M61" s="65">
        <f t="shared" si="20"/>
        <v>0</v>
      </c>
      <c r="N61" s="65">
        <f t="shared" si="20"/>
        <v>0</v>
      </c>
      <c r="O61" s="65">
        <f t="shared" si="20"/>
        <v>0</v>
      </c>
      <c r="P61" s="65">
        <f t="shared" si="20"/>
        <v>0</v>
      </c>
      <c r="Q61" s="65">
        <f t="shared" si="20"/>
        <v>0</v>
      </c>
      <c r="R61" s="65">
        <f t="shared" si="20"/>
        <v>0</v>
      </c>
      <c r="S61" s="65">
        <f t="shared" si="20"/>
        <v>0</v>
      </c>
    </row>
    <row r="62" spans="2:19" x14ac:dyDescent="0.3">
      <c r="D62" s="5"/>
      <c r="E62" s="5"/>
      <c r="F62" s="5"/>
    </row>
    <row r="63" spans="2:19" x14ac:dyDescent="0.3">
      <c r="D63" s="5"/>
      <c r="E63" s="5"/>
      <c r="F63" s="5"/>
    </row>
    <row r="64" spans="2:19" x14ac:dyDescent="0.3">
      <c r="D64" s="5"/>
      <c r="E64" s="5"/>
      <c r="F64" s="5"/>
    </row>
    <row r="65" spans="2:19" x14ac:dyDescent="0.3">
      <c r="D65" s="5"/>
      <c r="E65" s="5"/>
      <c r="F65" s="5"/>
    </row>
    <row r="66" spans="2:19" ht="28.5" customHeight="1" x14ac:dyDescent="0.3">
      <c r="D66" s="5"/>
      <c r="E66" s="5"/>
      <c r="F66" s="5"/>
      <c r="I66" s="1227" t="str">
        <f>I6</f>
        <v>DEZEMBRO</v>
      </c>
      <c r="J66" s="1227"/>
      <c r="K66" s="1227"/>
      <c r="L66" s="1227"/>
      <c r="M66" s="1227"/>
      <c r="N66" s="1227"/>
      <c r="O66" s="1227"/>
      <c r="P66" s="1227"/>
      <c r="Q66" s="1227"/>
      <c r="R66" s="1227"/>
      <c r="S66" s="1227"/>
    </row>
    <row r="67" spans="2:19" ht="23.4" x14ac:dyDescent="0.45">
      <c r="D67" s="1"/>
      <c r="E67" s="5"/>
      <c r="F67" s="5"/>
      <c r="J67" s="1198" t="s">
        <v>3</v>
      </c>
      <c r="K67" s="1198"/>
      <c r="L67" s="1198"/>
      <c r="M67" s="1198"/>
      <c r="N67" s="1198"/>
      <c r="O67" s="1198"/>
      <c r="P67" s="1198"/>
      <c r="Q67" s="1198"/>
      <c r="R67" s="1198"/>
      <c r="S67" s="1198"/>
    </row>
    <row r="68" spans="2:19" x14ac:dyDescent="0.3">
      <c r="D68" s="5"/>
      <c r="E68" s="5"/>
      <c r="F68" s="5"/>
    </row>
    <row r="69" spans="2:19" ht="21.6" thickBot="1" x14ac:dyDescent="0.35">
      <c r="D69" s="1"/>
      <c r="E69" s="5"/>
      <c r="F69" s="5"/>
      <c r="J69" s="23"/>
      <c r="K69" s="23"/>
      <c r="L69" s="22"/>
      <c r="M69" s="1199"/>
      <c r="N69" s="1199"/>
      <c r="O69" s="1199"/>
      <c r="P69" s="1199"/>
      <c r="Q69" s="1199"/>
      <c r="R69" s="1199"/>
      <c r="S69" s="1199"/>
    </row>
    <row r="70" spans="2:19" ht="19.5" customHeight="1" thickBot="1" x14ac:dyDescent="0.35">
      <c r="D70" s="5"/>
      <c r="E70" s="5"/>
      <c r="F70" s="5"/>
      <c r="J70" s="1192" t="s">
        <v>152</v>
      </c>
      <c r="K70" s="1193"/>
      <c r="L70" s="1194" t="s">
        <v>5</v>
      </c>
      <c r="M70" s="1195"/>
      <c r="N70" s="1195"/>
      <c r="O70" s="1196"/>
      <c r="P70" s="1194" t="s">
        <v>6</v>
      </c>
      <c r="Q70" s="1195"/>
      <c r="R70" s="1195"/>
      <c r="S70" s="1196"/>
    </row>
    <row r="71" spans="2:19" ht="59.25" customHeight="1" x14ac:dyDescent="0.3">
      <c r="B71" s="1484" t="s">
        <v>402</v>
      </c>
      <c r="C71" s="1485"/>
      <c r="D71" s="1485"/>
      <c r="E71" s="1486"/>
      <c r="G71" s="1493" t="str">
        <f>I66</f>
        <v>DEZEMBRO</v>
      </c>
      <c r="I71" s="1496" t="s">
        <v>241</v>
      </c>
      <c r="J71" s="70" t="str">
        <f>J11</f>
        <v>Administrativo</v>
      </c>
      <c r="K71" s="33" t="str">
        <f>K11</f>
        <v>Institucional</v>
      </c>
      <c r="L71" s="1515" t="str">
        <f>L11</f>
        <v>Crédito Produtivo</v>
      </c>
      <c r="M71" s="1516"/>
      <c r="N71" s="1228" t="str">
        <f>N11</f>
        <v>Incubação e Fortalecimetno do ambiente de negócios</v>
      </c>
      <c r="O71" s="1229"/>
      <c r="P71" s="1228" t="str">
        <f>P11</f>
        <v>Desenvolvimento das organizações, coletivos e lideranças</v>
      </c>
      <c r="Q71" s="1229"/>
      <c r="R71" s="1228" t="str">
        <f>R11</f>
        <v>Investimento em projetos socioambientais</v>
      </c>
      <c r="S71" s="1229"/>
    </row>
    <row r="72" spans="2:19" ht="22.5" customHeight="1" x14ac:dyDescent="0.3">
      <c r="B72" s="1487"/>
      <c r="C72" s="1488"/>
      <c r="D72" s="1488"/>
      <c r="E72" s="1489"/>
      <c r="G72" s="1494"/>
      <c r="I72" s="1497"/>
      <c r="J72" s="80" t="s">
        <v>234</v>
      </c>
      <c r="K72" s="34" t="s">
        <v>234</v>
      </c>
      <c r="L72" s="35" t="s">
        <v>235</v>
      </c>
      <c r="M72" s="34" t="s">
        <v>234</v>
      </c>
      <c r="N72" s="35" t="s">
        <v>235</v>
      </c>
      <c r="O72" s="34" t="s">
        <v>234</v>
      </c>
      <c r="P72" s="35" t="s">
        <v>235</v>
      </c>
      <c r="Q72" s="34" t="s">
        <v>234</v>
      </c>
      <c r="R72" s="35" t="s">
        <v>235</v>
      </c>
      <c r="S72" s="36" t="s">
        <v>234</v>
      </c>
    </row>
    <row r="73" spans="2:19" ht="14.25" customHeight="1" x14ac:dyDescent="0.3">
      <c r="B73" s="1490"/>
      <c r="C73" s="1491"/>
      <c r="D73" s="1491"/>
      <c r="E73" s="1492"/>
      <c r="G73" s="1495"/>
      <c r="I73" s="1498"/>
      <c r="J73" s="81" t="str">
        <f>J13</f>
        <v>ADM</v>
      </c>
      <c r="K73" s="37" t="str">
        <f t="shared" ref="K73:S73" si="21">K13</f>
        <v>INS</v>
      </c>
      <c r="L73" s="37" t="str">
        <f t="shared" si="21"/>
        <v>ECD</v>
      </c>
      <c r="M73" s="37" t="str">
        <f t="shared" si="21"/>
        <v>ECI</v>
      </c>
      <c r="N73" s="37" t="str">
        <f t="shared" si="21"/>
        <v>EID</v>
      </c>
      <c r="O73" s="37" t="str">
        <f t="shared" si="21"/>
        <v>EII</v>
      </c>
      <c r="P73" s="37" t="str">
        <f t="shared" si="21"/>
        <v>CDD</v>
      </c>
      <c r="Q73" s="37" t="str">
        <f t="shared" si="21"/>
        <v>CDI</v>
      </c>
      <c r="R73" s="37" t="str">
        <f t="shared" si="21"/>
        <v>CID</v>
      </c>
      <c r="S73" s="38" t="str">
        <f t="shared" si="21"/>
        <v>CII</v>
      </c>
    </row>
    <row r="74" spans="2:19" ht="14.25" customHeight="1" x14ac:dyDescent="0.3">
      <c r="G74" s="47" t="s">
        <v>7</v>
      </c>
      <c r="I74" s="78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4.25" customHeight="1" x14ac:dyDescent="0.3">
      <c r="B75" s="10"/>
      <c r="C75" s="10"/>
      <c r="D75" s="10"/>
      <c r="E75" s="10"/>
      <c r="F75" s="10"/>
      <c r="I75" s="78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8.75" customHeight="1" x14ac:dyDescent="0.3">
      <c r="B76" s="82" t="s">
        <v>79</v>
      </c>
      <c r="C76" s="82">
        <v>81</v>
      </c>
      <c r="D76" s="89" t="s">
        <v>80</v>
      </c>
      <c r="E76" s="1219" t="s">
        <v>236</v>
      </c>
      <c r="F76" s="48"/>
      <c r="G76" s="13"/>
      <c r="I76" s="90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x14ac:dyDescent="0.3">
      <c r="B77" s="82"/>
      <c r="C77" s="82"/>
      <c r="D77" s="82"/>
      <c r="E77" s="1219"/>
      <c r="F77" s="48"/>
      <c r="G77" s="13"/>
      <c r="I77" s="84"/>
      <c r="J77" s="84"/>
      <c r="K77" s="84"/>
      <c r="L77" s="91"/>
      <c r="M77" s="91"/>
      <c r="N77" s="91"/>
      <c r="O77" s="84"/>
      <c r="P77" s="84"/>
      <c r="Q77" s="84"/>
      <c r="R77" s="84"/>
      <c r="S77" s="84"/>
    </row>
    <row r="78" spans="2:19" x14ac:dyDescent="0.3">
      <c r="B78" s="10"/>
      <c r="C78" s="10"/>
      <c r="D78" s="10"/>
      <c r="E78" s="48"/>
      <c r="F78" s="48"/>
    </row>
    <row r="79" spans="2:19" ht="24" customHeight="1" x14ac:dyDescent="0.3">
      <c r="B79" s="7" t="s">
        <v>81</v>
      </c>
      <c r="C79" s="7"/>
      <c r="D79" s="1215" t="s">
        <v>82</v>
      </c>
      <c r="E79" s="1215"/>
      <c r="F79" s="78"/>
      <c r="G79" s="92"/>
      <c r="H79" s="64"/>
      <c r="I79" s="97"/>
      <c r="J79" s="97"/>
      <c r="K79" s="97"/>
      <c r="L79" s="98"/>
      <c r="M79" s="98"/>
      <c r="N79" s="98"/>
      <c r="O79" s="97"/>
      <c r="P79" s="97"/>
      <c r="Q79" s="97"/>
      <c r="R79" s="97"/>
      <c r="S79" s="97"/>
    </row>
    <row r="80" spans="2:19" x14ac:dyDescent="0.3">
      <c r="B80" s="10"/>
      <c r="C80" s="10"/>
      <c r="D80" s="10"/>
      <c r="E80" s="48"/>
      <c r="F80" s="48"/>
    </row>
    <row r="81" spans="2:19" x14ac:dyDescent="0.3">
      <c r="B81" s="2" t="s">
        <v>83</v>
      </c>
      <c r="C81" s="2">
        <v>83</v>
      </c>
      <c r="D81" s="1216" t="s">
        <v>233</v>
      </c>
      <c r="E81" s="1217"/>
      <c r="F81" s="49"/>
    </row>
    <row r="82" spans="2:19" x14ac:dyDescent="0.3">
      <c r="D82" s="10"/>
      <c r="E82" s="49"/>
      <c r="F82" s="49"/>
    </row>
    <row r="83" spans="2:19" x14ac:dyDescent="0.3">
      <c r="B83" s="14" t="s">
        <v>84</v>
      </c>
      <c r="C83" s="14">
        <f>'PLANO DE CONTAS-D'!C52</f>
        <v>84</v>
      </c>
      <c r="D83" s="68" t="str">
        <f>'PLANO DE CONTAS-D'!D52</f>
        <v>Oficinas</v>
      </c>
      <c r="E83" s="134">
        <f>'PLANO DE CONTAS-D'!E52</f>
        <v>0</v>
      </c>
      <c r="G83" s="15">
        <f>I83</f>
        <v>0</v>
      </c>
      <c r="I83" s="87">
        <f>SUMIFS(Conciliação!R:R,Conciliação!E:E,C83,Conciliação!D:D,$I$6)</f>
        <v>0</v>
      </c>
      <c r="J83" s="88">
        <f t="shared" ref="J83:S83" si="22">IF($E$83=J73,$I$83,IF($E$83="RATE",$I$83*J84,0))</f>
        <v>0</v>
      </c>
      <c r="K83" s="88">
        <f t="shared" si="22"/>
        <v>0</v>
      </c>
      <c r="L83" s="88">
        <f t="shared" si="22"/>
        <v>0</v>
      </c>
      <c r="M83" s="88">
        <f t="shared" si="22"/>
        <v>0</v>
      </c>
      <c r="N83" s="88">
        <f t="shared" si="22"/>
        <v>0</v>
      </c>
      <c r="O83" s="88">
        <f t="shared" si="22"/>
        <v>0</v>
      </c>
      <c r="P83" s="88">
        <f t="shared" si="22"/>
        <v>0</v>
      </c>
      <c r="Q83" s="88">
        <f t="shared" si="22"/>
        <v>0</v>
      </c>
      <c r="R83" s="88">
        <f t="shared" si="22"/>
        <v>0</v>
      </c>
      <c r="S83" s="88">
        <f t="shared" si="22"/>
        <v>0</v>
      </c>
    </row>
    <row r="84" spans="2:19" x14ac:dyDescent="0.3">
      <c r="D84" s="69"/>
      <c r="E84" s="79"/>
      <c r="I84" s="20"/>
      <c r="J84" s="133">
        <f>'PLANO DE CONTAS-D'!F52</f>
        <v>0</v>
      </c>
      <c r="K84" s="133">
        <f>'PLANO DE CONTAS-D'!G52</f>
        <v>0</v>
      </c>
      <c r="L84" s="133">
        <f>'PLANO DE CONTAS-D'!H52</f>
        <v>0</v>
      </c>
      <c r="M84" s="133">
        <f>'PLANO DE CONTAS-D'!I52</f>
        <v>0</v>
      </c>
      <c r="N84" s="133">
        <f>'PLANO DE CONTAS-D'!J52</f>
        <v>0</v>
      </c>
      <c r="O84" s="133">
        <f>'PLANO DE CONTAS-D'!K52</f>
        <v>0</v>
      </c>
      <c r="P84" s="133">
        <f>'PLANO DE CONTAS-D'!L52</f>
        <v>0</v>
      </c>
      <c r="Q84" s="133">
        <f>'PLANO DE CONTAS-D'!M52</f>
        <v>0</v>
      </c>
      <c r="R84" s="133">
        <f>'PLANO DE CONTAS-D'!N52</f>
        <v>0</v>
      </c>
      <c r="S84" s="133">
        <f>'PLANO DE CONTAS-D'!O52</f>
        <v>0</v>
      </c>
    </row>
    <row r="85" spans="2:19" x14ac:dyDescent="0.3">
      <c r="B85" s="14" t="s">
        <v>85</v>
      </c>
      <c r="C85" s="14">
        <f>'PLANO DE CONTAS-D'!C53</f>
        <v>85</v>
      </c>
      <c r="D85" s="68" t="str">
        <f>'PLANO DE CONTAS-D'!D53</f>
        <v>Cursos</v>
      </c>
      <c r="E85" s="134">
        <f>'PLANO DE CONTAS-D'!E53</f>
        <v>0</v>
      </c>
      <c r="G85" s="15">
        <f>I85</f>
        <v>0</v>
      </c>
      <c r="I85" s="87">
        <f>SUMIFS(Conciliação!R:R,Conciliação!E:E,C85,Conciliação!D:D,$I$6)</f>
        <v>0</v>
      </c>
      <c r="J85" s="88">
        <f t="shared" ref="J85:S85" si="23">IF($E$85=J73,$I$85,IF($E$85="RATE",$I$85*J86,0))</f>
        <v>0</v>
      </c>
      <c r="K85" s="88">
        <f t="shared" si="23"/>
        <v>0</v>
      </c>
      <c r="L85" s="88">
        <f t="shared" si="23"/>
        <v>0</v>
      </c>
      <c r="M85" s="88">
        <f t="shared" si="23"/>
        <v>0</v>
      </c>
      <c r="N85" s="88">
        <f t="shared" si="23"/>
        <v>0</v>
      </c>
      <c r="O85" s="88">
        <f t="shared" si="23"/>
        <v>0</v>
      </c>
      <c r="P85" s="88">
        <f t="shared" si="23"/>
        <v>0</v>
      </c>
      <c r="Q85" s="88">
        <f t="shared" si="23"/>
        <v>0</v>
      </c>
      <c r="R85" s="88">
        <f t="shared" si="23"/>
        <v>0</v>
      </c>
      <c r="S85" s="88">
        <f t="shared" si="23"/>
        <v>0</v>
      </c>
    </row>
    <row r="86" spans="2:19" x14ac:dyDescent="0.3">
      <c r="D86" s="69"/>
      <c r="E86" s="79"/>
      <c r="I86" s="20"/>
      <c r="J86" s="133">
        <f>'PLANO DE CONTAS-D'!F53</f>
        <v>0</v>
      </c>
      <c r="K86" s="133">
        <f>'PLANO DE CONTAS-D'!G53</f>
        <v>0</v>
      </c>
      <c r="L86" s="133">
        <f>'PLANO DE CONTAS-D'!H53</f>
        <v>0</v>
      </c>
      <c r="M86" s="133">
        <f>'PLANO DE CONTAS-D'!I53</f>
        <v>0</v>
      </c>
      <c r="N86" s="133">
        <f>'PLANO DE CONTAS-D'!J53</f>
        <v>0</v>
      </c>
      <c r="O86" s="133">
        <f>'PLANO DE CONTAS-D'!K53</f>
        <v>0</v>
      </c>
      <c r="P86" s="133">
        <f>'PLANO DE CONTAS-D'!L53</f>
        <v>0</v>
      </c>
      <c r="Q86" s="133">
        <f>'PLANO DE CONTAS-D'!M53</f>
        <v>0</v>
      </c>
      <c r="R86" s="133">
        <f>'PLANO DE CONTAS-D'!N53</f>
        <v>0</v>
      </c>
      <c r="S86" s="133">
        <f>'PLANO DE CONTAS-D'!O53</f>
        <v>0</v>
      </c>
    </row>
    <row r="87" spans="2:19" x14ac:dyDescent="0.3">
      <c r="B87" s="14" t="s">
        <v>86</v>
      </c>
      <c r="C87" s="14">
        <f>'PLANO DE CONTAS-D'!C54</f>
        <v>86</v>
      </c>
      <c r="D87" s="68" t="str">
        <f>'PLANO DE CONTAS-D'!D54</f>
        <v>Palestrantes/Professores</v>
      </c>
      <c r="E87" s="134">
        <f>'PLANO DE CONTAS-D'!E54</f>
        <v>0</v>
      </c>
      <c r="G87" s="15">
        <f>I87</f>
        <v>0</v>
      </c>
      <c r="I87" s="87">
        <f>SUMIFS(Conciliação!R:R,Conciliação!E:E,C87,Conciliação!D:D,$I$6)</f>
        <v>0</v>
      </c>
      <c r="J87" s="88">
        <f t="shared" ref="J87:S87" si="24">IF($E$85=J73,$I$87,IF($E$85="RATE",$I$87*J88,0))</f>
        <v>0</v>
      </c>
      <c r="K87" s="88">
        <f t="shared" si="24"/>
        <v>0</v>
      </c>
      <c r="L87" s="88">
        <f t="shared" si="24"/>
        <v>0</v>
      </c>
      <c r="M87" s="88">
        <f t="shared" si="24"/>
        <v>0</v>
      </c>
      <c r="N87" s="88">
        <f t="shared" si="24"/>
        <v>0</v>
      </c>
      <c r="O87" s="88">
        <f t="shared" si="24"/>
        <v>0</v>
      </c>
      <c r="P87" s="88">
        <f t="shared" si="24"/>
        <v>0</v>
      </c>
      <c r="Q87" s="88">
        <f t="shared" si="24"/>
        <v>0</v>
      </c>
      <c r="R87" s="88">
        <f t="shared" si="24"/>
        <v>0</v>
      </c>
      <c r="S87" s="88">
        <f t="shared" si="24"/>
        <v>0</v>
      </c>
    </row>
    <row r="88" spans="2:19" x14ac:dyDescent="0.3">
      <c r="I88" s="20"/>
      <c r="J88" s="133">
        <f>'PLANO DE CONTAS-D'!F54</f>
        <v>0</v>
      </c>
      <c r="K88" s="133">
        <f>'PLANO DE CONTAS-D'!G54</f>
        <v>0</v>
      </c>
      <c r="L88" s="133">
        <f>'PLANO DE CONTAS-D'!H54</f>
        <v>0</v>
      </c>
      <c r="M88" s="133">
        <f>'PLANO DE CONTAS-D'!I54</f>
        <v>0</v>
      </c>
      <c r="N88" s="133">
        <f>'PLANO DE CONTAS-D'!J54</f>
        <v>0</v>
      </c>
      <c r="O88" s="133">
        <f>'PLANO DE CONTAS-D'!K54</f>
        <v>0</v>
      </c>
      <c r="P88" s="133">
        <f>'PLANO DE CONTAS-D'!L54</f>
        <v>0</v>
      </c>
      <c r="Q88" s="133">
        <f>'PLANO DE CONTAS-D'!M54</f>
        <v>0</v>
      </c>
      <c r="R88" s="133">
        <f>'PLANO DE CONTAS-D'!N54</f>
        <v>0</v>
      </c>
      <c r="S88" s="133">
        <f>'PLANO DE CONTAS-D'!O54</f>
        <v>0</v>
      </c>
    </row>
    <row r="89" spans="2:19" x14ac:dyDescent="0.3">
      <c r="B89" s="14" t="s">
        <v>686</v>
      </c>
      <c r="C89" s="14">
        <f>'PLANO DE CONTAS-D'!C55</f>
        <v>87</v>
      </c>
      <c r="D89" s="68" t="str">
        <f>'PLANO DE CONTAS-D'!D55</f>
        <v>Logística</v>
      </c>
      <c r="E89" s="134">
        <f>'PLANO DE CONTAS-D'!E55</f>
        <v>0</v>
      </c>
      <c r="G89" s="15">
        <f>I89</f>
        <v>0</v>
      </c>
      <c r="I89" s="87">
        <f>SUMIFS(Conciliação!R:R,Conciliação!E:E,C89,Conciliação!D:D,$I$6)</f>
        <v>0</v>
      </c>
      <c r="J89" s="88">
        <f t="shared" ref="J89:S89" si="25">IF($E$89=J73,$I$89,IF($E$89="RATE",$I$89*J90,0))</f>
        <v>0</v>
      </c>
      <c r="K89" s="88">
        <f t="shared" si="25"/>
        <v>0</v>
      </c>
      <c r="L89" s="88">
        <f t="shared" si="25"/>
        <v>0</v>
      </c>
      <c r="M89" s="88">
        <f t="shared" si="25"/>
        <v>0</v>
      </c>
      <c r="N89" s="88">
        <f t="shared" si="25"/>
        <v>0</v>
      </c>
      <c r="O89" s="88">
        <f t="shared" si="25"/>
        <v>0</v>
      </c>
      <c r="P89" s="88">
        <f t="shared" si="25"/>
        <v>0</v>
      </c>
      <c r="Q89" s="88">
        <f t="shared" si="25"/>
        <v>0</v>
      </c>
      <c r="R89" s="88">
        <f t="shared" si="25"/>
        <v>0</v>
      </c>
      <c r="S89" s="88">
        <f t="shared" si="25"/>
        <v>0</v>
      </c>
    </row>
    <row r="90" spans="2:19" x14ac:dyDescent="0.3">
      <c r="I90" s="20"/>
      <c r="J90" s="139">
        <f>'PLANO DE CONTAS-D'!F55</f>
        <v>0</v>
      </c>
      <c r="K90" s="139">
        <f>'PLANO DE CONTAS-D'!G55</f>
        <v>0</v>
      </c>
      <c r="L90" s="139">
        <f>'PLANO DE CONTAS-D'!H55</f>
        <v>0</v>
      </c>
      <c r="M90" s="139">
        <f>'PLANO DE CONTAS-D'!I55</f>
        <v>0</v>
      </c>
      <c r="N90" s="139">
        <f>'PLANO DE CONTAS-D'!J55</f>
        <v>0</v>
      </c>
      <c r="O90" s="139">
        <f>'PLANO DE CONTAS-D'!K55</f>
        <v>0</v>
      </c>
      <c r="P90" s="139">
        <f>'PLANO DE CONTAS-D'!L55</f>
        <v>0</v>
      </c>
      <c r="Q90" s="139">
        <f>'PLANO DE CONTAS-D'!M55</f>
        <v>0</v>
      </c>
      <c r="R90" s="139">
        <f>'PLANO DE CONTAS-D'!N55</f>
        <v>0</v>
      </c>
      <c r="S90" s="139">
        <f>'PLANO DE CONTAS-D'!O55</f>
        <v>0</v>
      </c>
    </row>
    <row r="91" spans="2:19" x14ac:dyDescent="0.3">
      <c r="I91" s="20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2:19" x14ac:dyDescent="0.3">
      <c r="D92" s="5"/>
      <c r="E92" s="5"/>
      <c r="F92" s="5"/>
      <c r="I92" s="67">
        <f>SUM(I83:I87)</f>
        <v>0</v>
      </c>
      <c r="J92" s="65">
        <f>J83+J85+J87</f>
        <v>0</v>
      </c>
      <c r="K92" s="65">
        <f t="shared" ref="K92:S92" si="26">K83+K85+K87</f>
        <v>0</v>
      </c>
      <c r="L92" s="65">
        <f t="shared" si="26"/>
        <v>0</v>
      </c>
      <c r="M92" s="65">
        <f t="shared" si="26"/>
        <v>0</v>
      </c>
      <c r="N92" s="65">
        <f t="shared" si="26"/>
        <v>0</v>
      </c>
      <c r="O92" s="65">
        <f t="shared" si="26"/>
        <v>0</v>
      </c>
      <c r="P92" s="65">
        <f t="shared" si="26"/>
        <v>0</v>
      </c>
      <c r="Q92" s="65">
        <f t="shared" si="26"/>
        <v>0</v>
      </c>
      <c r="R92" s="65">
        <f t="shared" si="26"/>
        <v>0</v>
      </c>
      <c r="S92" s="65">
        <f t="shared" si="26"/>
        <v>0</v>
      </c>
    </row>
    <row r="93" spans="2:19" x14ac:dyDescent="0.3">
      <c r="D93" s="5"/>
      <c r="E93" s="5"/>
      <c r="F93" s="5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2:19" x14ac:dyDescent="0.3">
      <c r="I94" s="20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26.25" customHeight="1" x14ac:dyDescent="0.3">
      <c r="B95" s="7" t="s">
        <v>87</v>
      </c>
      <c r="C95" s="7">
        <v>110</v>
      </c>
      <c r="D95" s="1218" t="s">
        <v>306</v>
      </c>
      <c r="E95" s="1218"/>
      <c r="G95" s="11"/>
      <c r="I95" s="97"/>
      <c r="J95" s="97"/>
      <c r="K95" s="97"/>
      <c r="L95" s="98"/>
      <c r="M95" s="98"/>
      <c r="N95" s="98"/>
      <c r="O95" s="97"/>
      <c r="P95" s="97"/>
      <c r="Q95" s="97"/>
      <c r="R95" s="97"/>
      <c r="S95" s="97"/>
    </row>
    <row r="97" spans="2:19" ht="15" customHeight="1" x14ac:dyDescent="0.3">
      <c r="B97" s="14" t="s">
        <v>88</v>
      </c>
      <c r="C97" s="14">
        <f>'PLANO DE CONTAS-D'!C59</f>
        <v>111</v>
      </c>
      <c r="D97" s="58" t="str">
        <f>'PLANO DE CONTAS-D'!D59</f>
        <v>Apoio a eventos/Patrocínio</v>
      </c>
      <c r="E97" s="142">
        <f>'PLANO DE CONTAS-D'!E59</f>
        <v>0</v>
      </c>
      <c r="G97" s="15">
        <f>I97</f>
        <v>0</v>
      </c>
      <c r="I97" s="87">
        <f>SUMIFS(Conciliação!R:R,Conciliação!E:E,C97,Conciliação!D:D,$I$6)</f>
        <v>0</v>
      </c>
      <c r="J97" s="88">
        <f t="shared" ref="J97:S97" si="27">IF($E$97=J73,$I$97,IF($E$97="RATE",$I$97*J98,0))</f>
        <v>0</v>
      </c>
      <c r="K97" s="88">
        <f t="shared" si="27"/>
        <v>0</v>
      </c>
      <c r="L97" s="88">
        <f t="shared" si="27"/>
        <v>0</v>
      </c>
      <c r="M97" s="88">
        <f t="shared" si="27"/>
        <v>0</v>
      </c>
      <c r="N97" s="88">
        <f t="shared" si="27"/>
        <v>0</v>
      </c>
      <c r="O97" s="88">
        <f t="shared" si="27"/>
        <v>0</v>
      </c>
      <c r="P97" s="88">
        <f t="shared" si="27"/>
        <v>0</v>
      </c>
      <c r="Q97" s="88">
        <f t="shared" si="27"/>
        <v>0</v>
      </c>
      <c r="R97" s="88">
        <f t="shared" si="27"/>
        <v>0</v>
      </c>
      <c r="S97" s="88">
        <f t="shared" si="27"/>
        <v>0</v>
      </c>
    </row>
    <row r="98" spans="2:19" ht="15" customHeight="1" x14ac:dyDescent="0.3">
      <c r="D98" s="39"/>
      <c r="E98" s="143"/>
      <c r="I98" s="20"/>
      <c r="J98" s="139">
        <f>'PLANO DE CONTAS-D'!F59</f>
        <v>0</v>
      </c>
      <c r="K98" s="139">
        <f>'PLANO DE CONTAS-D'!G59</f>
        <v>0</v>
      </c>
      <c r="L98" s="139">
        <f>'PLANO DE CONTAS-D'!H59</f>
        <v>0</v>
      </c>
      <c r="M98" s="139">
        <f>'PLANO DE CONTAS-D'!I59</f>
        <v>0</v>
      </c>
      <c r="N98" s="139">
        <f>'PLANO DE CONTAS-D'!J59</f>
        <v>0</v>
      </c>
      <c r="O98" s="139">
        <f>'PLANO DE CONTAS-D'!K59</f>
        <v>0</v>
      </c>
      <c r="P98" s="139">
        <f>'PLANO DE CONTAS-D'!L59</f>
        <v>0</v>
      </c>
      <c r="Q98" s="139">
        <f>'PLANO DE CONTAS-D'!M59</f>
        <v>0</v>
      </c>
      <c r="R98" s="139">
        <f>'PLANO DE CONTAS-D'!N59</f>
        <v>0</v>
      </c>
      <c r="S98" s="139">
        <f>'PLANO DE CONTAS-D'!O59</f>
        <v>0</v>
      </c>
    </row>
    <row r="99" spans="2:19" ht="15" customHeight="1" x14ac:dyDescent="0.3">
      <c r="B99" s="14" t="s">
        <v>89</v>
      </c>
      <c r="C99" s="14">
        <f>'PLANO DE CONTAS-D'!C60</f>
        <v>112</v>
      </c>
      <c r="D99" s="58" t="str">
        <f>'PLANO DE CONTAS-D'!D60</f>
        <v>Apoio a estruturação do sistema econômico local</v>
      </c>
      <c r="E99" s="142">
        <f>'PLANO DE CONTAS-D'!E60</f>
        <v>0</v>
      </c>
      <c r="G99" s="15">
        <f>I99</f>
        <v>0</v>
      </c>
      <c r="I99" s="87">
        <f>SUMIFS(Conciliação!R:R,Conciliação!E:E,C99,Conciliação!D:D,$I$6)</f>
        <v>0</v>
      </c>
      <c r="J99" s="88">
        <f t="shared" ref="J99:S99" si="28">IF($E$99=J73,$I$99,IF($E$99="RATE",$I$99*J100,0))</f>
        <v>0</v>
      </c>
      <c r="K99" s="88">
        <f t="shared" si="28"/>
        <v>0</v>
      </c>
      <c r="L99" s="88">
        <f t="shared" si="28"/>
        <v>0</v>
      </c>
      <c r="M99" s="88">
        <f t="shared" si="28"/>
        <v>0</v>
      </c>
      <c r="N99" s="88">
        <f t="shared" si="28"/>
        <v>0</v>
      </c>
      <c r="O99" s="88">
        <f t="shared" si="28"/>
        <v>0</v>
      </c>
      <c r="P99" s="88">
        <f t="shared" si="28"/>
        <v>0</v>
      </c>
      <c r="Q99" s="88">
        <f t="shared" si="28"/>
        <v>0</v>
      </c>
      <c r="R99" s="88">
        <f t="shared" si="28"/>
        <v>0</v>
      </c>
      <c r="S99" s="88">
        <f t="shared" si="28"/>
        <v>0</v>
      </c>
    </row>
    <row r="100" spans="2:19" ht="15" customHeight="1" x14ac:dyDescent="0.3">
      <c r="D100" s="39"/>
      <c r="E100" s="143"/>
      <c r="I100" s="20"/>
      <c r="J100" s="139">
        <f>'PLANO DE CONTAS-D'!F60</f>
        <v>0</v>
      </c>
      <c r="K100" s="139">
        <f>'PLANO DE CONTAS-D'!G60</f>
        <v>0</v>
      </c>
      <c r="L100" s="139">
        <f>'PLANO DE CONTAS-D'!H60</f>
        <v>0</v>
      </c>
      <c r="M100" s="139">
        <f>'PLANO DE CONTAS-D'!I60</f>
        <v>0</v>
      </c>
      <c r="N100" s="139">
        <f>'PLANO DE CONTAS-D'!J60</f>
        <v>0</v>
      </c>
      <c r="O100" s="139">
        <f>'PLANO DE CONTAS-D'!K60</f>
        <v>0</v>
      </c>
      <c r="P100" s="139">
        <f>'PLANO DE CONTAS-D'!L60</f>
        <v>0</v>
      </c>
      <c r="Q100" s="139">
        <f>'PLANO DE CONTAS-D'!M60</f>
        <v>0</v>
      </c>
      <c r="R100" s="139">
        <f>'PLANO DE CONTAS-D'!N60</f>
        <v>0</v>
      </c>
      <c r="S100" s="139">
        <f>'PLANO DE CONTAS-D'!O60</f>
        <v>0</v>
      </c>
    </row>
    <row r="101" spans="2:19" ht="15" customHeight="1" x14ac:dyDescent="0.3">
      <c r="B101" s="14" t="s">
        <v>90</v>
      </c>
      <c r="C101" s="14">
        <f>'PLANO DE CONTAS-D'!C61</f>
        <v>113</v>
      </c>
      <c r="D101" s="58" t="str">
        <f>'PLANO DE CONTAS-D'!D61</f>
        <v>Festival de Gastronomia</v>
      </c>
      <c r="E101" s="142">
        <f>'PLANO DE CONTAS-D'!E61</f>
        <v>0</v>
      </c>
      <c r="G101" s="15">
        <f>I101</f>
        <v>0</v>
      </c>
      <c r="I101" s="87">
        <f>SUMIFS(Conciliação!R:R,Conciliação!E:E,C101,Conciliação!D:D,$I$6)</f>
        <v>0</v>
      </c>
      <c r="J101" s="88">
        <f t="shared" ref="J101:S101" si="29">IF($E$101=J73,$I$101,IF($E$101="RATE",$I$101*J102,0))</f>
        <v>0</v>
      </c>
      <c r="K101" s="88">
        <f t="shared" si="29"/>
        <v>0</v>
      </c>
      <c r="L101" s="88">
        <f t="shared" si="29"/>
        <v>0</v>
      </c>
      <c r="M101" s="88">
        <f t="shared" si="29"/>
        <v>0</v>
      </c>
      <c r="N101" s="88">
        <f t="shared" si="29"/>
        <v>0</v>
      </c>
      <c r="O101" s="88">
        <f t="shared" si="29"/>
        <v>0</v>
      </c>
      <c r="P101" s="88">
        <f t="shared" si="29"/>
        <v>0</v>
      </c>
      <c r="Q101" s="88">
        <f t="shared" si="29"/>
        <v>0</v>
      </c>
      <c r="R101" s="88">
        <f t="shared" si="29"/>
        <v>0</v>
      </c>
      <c r="S101" s="88">
        <f t="shared" si="29"/>
        <v>0</v>
      </c>
    </row>
    <row r="102" spans="2:19" ht="15" customHeight="1" x14ac:dyDescent="0.3">
      <c r="D102" s="39"/>
      <c r="E102" s="143"/>
      <c r="I102" s="20"/>
      <c r="J102" s="139">
        <f>'PLANO DE CONTAS-D'!F61</f>
        <v>0</v>
      </c>
      <c r="K102" s="139">
        <f>'PLANO DE CONTAS-D'!G61</f>
        <v>0</v>
      </c>
      <c r="L102" s="139">
        <f>'PLANO DE CONTAS-D'!H61</f>
        <v>0</v>
      </c>
      <c r="M102" s="139">
        <f>'PLANO DE CONTAS-D'!I61</f>
        <v>0</v>
      </c>
      <c r="N102" s="139">
        <f>'PLANO DE CONTAS-D'!J61</f>
        <v>0</v>
      </c>
      <c r="O102" s="139">
        <f>'PLANO DE CONTAS-D'!K61</f>
        <v>0</v>
      </c>
      <c r="P102" s="139">
        <f>'PLANO DE CONTAS-D'!L61</f>
        <v>0</v>
      </c>
      <c r="Q102" s="139">
        <f>'PLANO DE CONTAS-D'!M61</f>
        <v>0</v>
      </c>
      <c r="R102" s="139">
        <f>'PLANO DE CONTAS-D'!N61</f>
        <v>0</v>
      </c>
      <c r="S102" s="139">
        <f>'PLANO DE CONTAS-D'!O61</f>
        <v>0</v>
      </c>
    </row>
    <row r="103" spans="2:19" ht="15" customHeight="1" x14ac:dyDescent="0.3">
      <c r="B103" s="14" t="s">
        <v>91</v>
      </c>
      <c r="C103" s="14">
        <f>'PLANO DE CONTAS-D'!C62</f>
        <v>114</v>
      </c>
      <c r="D103" s="58">
        <f>'PLANO DE CONTAS-D'!D62</f>
        <v>0</v>
      </c>
      <c r="E103" s="142">
        <f>'PLANO DE CONTAS-D'!E62</f>
        <v>0</v>
      </c>
      <c r="G103" s="15">
        <f>I103</f>
        <v>0</v>
      </c>
      <c r="I103" s="87">
        <f>SUMIFS(Conciliação!R:R,Conciliação!E:E,C103,Conciliação!D:D,$I$6)</f>
        <v>0</v>
      </c>
      <c r="J103" s="88">
        <f t="shared" ref="J103:S103" si="30">IF($E$103=J73,$I$103,IF($E$103="RATE",$I$103*J104,0))</f>
        <v>0</v>
      </c>
      <c r="K103" s="88">
        <f t="shared" si="30"/>
        <v>0</v>
      </c>
      <c r="L103" s="88">
        <f t="shared" si="30"/>
        <v>0</v>
      </c>
      <c r="M103" s="88">
        <f t="shared" si="30"/>
        <v>0</v>
      </c>
      <c r="N103" s="88">
        <f t="shared" si="30"/>
        <v>0</v>
      </c>
      <c r="O103" s="88">
        <f t="shared" si="30"/>
        <v>0</v>
      </c>
      <c r="P103" s="88">
        <f t="shared" si="30"/>
        <v>0</v>
      </c>
      <c r="Q103" s="88">
        <f t="shared" si="30"/>
        <v>0</v>
      </c>
      <c r="R103" s="88">
        <f t="shared" si="30"/>
        <v>0</v>
      </c>
      <c r="S103" s="88">
        <f t="shared" si="30"/>
        <v>0</v>
      </c>
    </row>
    <row r="104" spans="2:19" ht="15" customHeight="1" x14ac:dyDescent="0.3">
      <c r="D104" s="39"/>
      <c r="E104" s="143"/>
      <c r="I104" s="20"/>
      <c r="J104" s="139">
        <f>'PLANO DE CONTAS-D'!F62</f>
        <v>0</v>
      </c>
      <c r="K104" s="139">
        <f>'PLANO DE CONTAS-D'!G62</f>
        <v>0</v>
      </c>
      <c r="L104" s="139">
        <f>'PLANO DE CONTAS-D'!H62</f>
        <v>0</v>
      </c>
      <c r="M104" s="139">
        <f>'PLANO DE CONTAS-D'!I62</f>
        <v>0</v>
      </c>
      <c r="N104" s="139">
        <f>'PLANO DE CONTAS-D'!J62</f>
        <v>0</v>
      </c>
      <c r="O104" s="139">
        <f>'PLANO DE CONTAS-D'!K62</f>
        <v>0</v>
      </c>
      <c r="P104" s="139">
        <f>'PLANO DE CONTAS-D'!L62</f>
        <v>0</v>
      </c>
      <c r="Q104" s="139">
        <f>'PLANO DE CONTAS-D'!M62</f>
        <v>0</v>
      </c>
      <c r="R104" s="139">
        <f>'PLANO DE CONTAS-D'!N62</f>
        <v>0</v>
      </c>
      <c r="S104" s="139">
        <f>'PLANO DE CONTAS-D'!O62</f>
        <v>0</v>
      </c>
    </row>
    <row r="105" spans="2:19" ht="15" customHeight="1" x14ac:dyDescent="0.3">
      <c r="B105" s="14" t="s">
        <v>92</v>
      </c>
      <c r="C105" s="14">
        <f>'PLANO DE CONTAS-D'!C63</f>
        <v>115</v>
      </c>
      <c r="D105" s="58">
        <f>'PLANO DE CONTAS-D'!D63</f>
        <v>0</v>
      </c>
      <c r="E105" s="142">
        <f>'PLANO DE CONTAS-D'!E63</f>
        <v>0</v>
      </c>
      <c r="G105" s="15">
        <f>I105</f>
        <v>0</v>
      </c>
      <c r="I105" s="87">
        <f>SUMIFS(Conciliação!R:R,Conciliação!E:E,C105,Conciliação!D:D,$I$6)</f>
        <v>0</v>
      </c>
      <c r="J105" s="88">
        <f t="shared" ref="J105:S105" si="31">IF($E$105=J73,$I$105,IF($E$105="RATE",$I$105*J106,0))</f>
        <v>0</v>
      </c>
      <c r="K105" s="88">
        <f t="shared" si="31"/>
        <v>0</v>
      </c>
      <c r="L105" s="88">
        <f t="shared" si="31"/>
        <v>0</v>
      </c>
      <c r="M105" s="88">
        <f t="shared" si="31"/>
        <v>0</v>
      </c>
      <c r="N105" s="88">
        <f t="shared" si="31"/>
        <v>0</v>
      </c>
      <c r="O105" s="88">
        <f t="shared" si="31"/>
        <v>0</v>
      </c>
      <c r="P105" s="88">
        <f t="shared" si="31"/>
        <v>0</v>
      </c>
      <c r="Q105" s="88">
        <f t="shared" si="31"/>
        <v>0</v>
      </c>
      <c r="R105" s="88">
        <f t="shared" si="31"/>
        <v>0</v>
      </c>
      <c r="S105" s="88">
        <f t="shared" si="31"/>
        <v>0</v>
      </c>
    </row>
    <row r="106" spans="2:19" ht="15" customHeight="1" x14ac:dyDescent="0.3">
      <c r="D106" s="39"/>
      <c r="E106" s="143"/>
      <c r="I106" s="20"/>
      <c r="J106" s="139">
        <f>'PLANO DE CONTAS-D'!F63</f>
        <v>0</v>
      </c>
      <c r="K106" s="139">
        <f>'PLANO DE CONTAS-D'!G63</f>
        <v>0</v>
      </c>
      <c r="L106" s="139">
        <f>'PLANO DE CONTAS-D'!H63</f>
        <v>0</v>
      </c>
      <c r="M106" s="139">
        <f>'PLANO DE CONTAS-D'!I63</f>
        <v>0</v>
      </c>
      <c r="N106" s="139">
        <f>'PLANO DE CONTAS-D'!J63</f>
        <v>0</v>
      </c>
      <c r="O106" s="139">
        <f>'PLANO DE CONTAS-D'!K63</f>
        <v>0</v>
      </c>
      <c r="P106" s="139">
        <f>'PLANO DE CONTAS-D'!L63</f>
        <v>0</v>
      </c>
      <c r="Q106" s="139">
        <f>'PLANO DE CONTAS-D'!M63</f>
        <v>0</v>
      </c>
      <c r="R106" s="139">
        <f>'PLANO DE CONTAS-D'!N63</f>
        <v>0</v>
      </c>
      <c r="S106" s="139">
        <f>'PLANO DE CONTAS-D'!O63</f>
        <v>0</v>
      </c>
    </row>
    <row r="107" spans="2:19" ht="15" customHeight="1" x14ac:dyDescent="0.3">
      <c r="B107" s="14" t="s">
        <v>93</v>
      </c>
      <c r="C107" s="14">
        <f>'PLANO DE CONTAS-D'!C64</f>
        <v>116</v>
      </c>
      <c r="D107" s="58">
        <f>'PLANO DE CONTAS-D'!D64</f>
        <v>0</v>
      </c>
      <c r="E107" s="142">
        <f>'PLANO DE CONTAS-D'!E64</f>
        <v>0</v>
      </c>
      <c r="G107" s="15">
        <f>I107</f>
        <v>0</v>
      </c>
      <c r="I107" s="87">
        <f>SUMIFS(Conciliação!R:R,Conciliação!E:E,C107,Conciliação!D:D,$I$6)</f>
        <v>0</v>
      </c>
      <c r="J107" s="88">
        <f t="shared" ref="J107:S107" si="32">IF($E$107=J73,$I$107,IF($E$107="RATE",$I$107*J108,0))</f>
        <v>0</v>
      </c>
      <c r="K107" s="88">
        <f t="shared" si="32"/>
        <v>0</v>
      </c>
      <c r="L107" s="88">
        <f t="shared" si="32"/>
        <v>0</v>
      </c>
      <c r="M107" s="88">
        <f t="shared" si="32"/>
        <v>0</v>
      </c>
      <c r="N107" s="88">
        <f t="shared" si="32"/>
        <v>0</v>
      </c>
      <c r="O107" s="88">
        <f t="shared" si="32"/>
        <v>0</v>
      </c>
      <c r="P107" s="88">
        <f t="shared" si="32"/>
        <v>0</v>
      </c>
      <c r="Q107" s="88">
        <f t="shared" si="32"/>
        <v>0</v>
      </c>
      <c r="R107" s="88">
        <f t="shared" si="32"/>
        <v>0</v>
      </c>
      <c r="S107" s="88">
        <f t="shared" si="32"/>
        <v>0</v>
      </c>
    </row>
    <row r="108" spans="2:19" ht="15" customHeight="1" x14ac:dyDescent="0.3">
      <c r="D108" s="39"/>
      <c r="E108" s="143"/>
      <c r="I108" s="20"/>
      <c r="J108" s="139">
        <f>'PLANO DE CONTAS-D'!F64</f>
        <v>0</v>
      </c>
      <c r="K108" s="139">
        <f>'PLANO DE CONTAS-D'!G64</f>
        <v>0</v>
      </c>
      <c r="L108" s="139">
        <f>'PLANO DE CONTAS-D'!H64</f>
        <v>0</v>
      </c>
      <c r="M108" s="139">
        <f>'PLANO DE CONTAS-D'!I64</f>
        <v>0</v>
      </c>
      <c r="N108" s="139">
        <f>'PLANO DE CONTAS-D'!J64</f>
        <v>0</v>
      </c>
      <c r="O108" s="139">
        <f>'PLANO DE CONTAS-D'!K64</f>
        <v>0</v>
      </c>
      <c r="P108" s="139">
        <f>'PLANO DE CONTAS-D'!L64</f>
        <v>0</v>
      </c>
      <c r="Q108" s="139">
        <f>'PLANO DE CONTAS-D'!M64</f>
        <v>0</v>
      </c>
      <c r="R108" s="139">
        <f>'PLANO DE CONTAS-D'!N64</f>
        <v>0</v>
      </c>
      <c r="S108" s="139">
        <f>'PLANO DE CONTAS-D'!O64</f>
        <v>0</v>
      </c>
    </row>
    <row r="109" spans="2:19" ht="15" customHeight="1" x14ac:dyDescent="0.3">
      <c r="B109" s="14" t="s">
        <v>94</v>
      </c>
      <c r="C109" s="14">
        <f>'PLANO DE CONTAS-D'!C65</f>
        <v>117</v>
      </c>
      <c r="D109" s="58">
        <f>'PLANO DE CONTAS-D'!D65</f>
        <v>0</v>
      </c>
      <c r="E109" s="142">
        <f>'PLANO DE CONTAS-D'!E65</f>
        <v>0</v>
      </c>
      <c r="G109" s="15">
        <f>I109</f>
        <v>0</v>
      </c>
      <c r="I109" s="87">
        <f>SUMIFS(Conciliação!R:R,Conciliação!E:E,C109,Conciliação!D:D,$I$6)</f>
        <v>0</v>
      </c>
      <c r="J109" s="88">
        <f t="shared" ref="J109:S109" si="33">IF($E$109=J73,$I$109,IF($E$109="RATE",$I$109*J110,0))</f>
        <v>0</v>
      </c>
      <c r="K109" s="88">
        <f t="shared" si="33"/>
        <v>0</v>
      </c>
      <c r="L109" s="88">
        <f t="shared" si="33"/>
        <v>0</v>
      </c>
      <c r="M109" s="88">
        <f t="shared" si="33"/>
        <v>0</v>
      </c>
      <c r="N109" s="88">
        <f t="shared" si="33"/>
        <v>0</v>
      </c>
      <c r="O109" s="88">
        <f t="shared" si="33"/>
        <v>0</v>
      </c>
      <c r="P109" s="88">
        <f t="shared" si="33"/>
        <v>0</v>
      </c>
      <c r="Q109" s="88">
        <f t="shared" si="33"/>
        <v>0</v>
      </c>
      <c r="R109" s="88">
        <f t="shared" si="33"/>
        <v>0</v>
      </c>
      <c r="S109" s="88">
        <f t="shared" si="33"/>
        <v>0</v>
      </c>
    </row>
    <row r="110" spans="2:19" ht="15" customHeight="1" x14ac:dyDescent="0.3">
      <c r="D110" s="39"/>
      <c r="E110" s="143"/>
      <c r="I110" s="20"/>
      <c r="J110" s="139">
        <f>'PLANO DE CONTAS-D'!F65</f>
        <v>0</v>
      </c>
      <c r="K110" s="139">
        <f>'PLANO DE CONTAS-D'!G65</f>
        <v>0</v>
      </c>
      <c r="L110" s="139">
        <f>'PLANO DE CONTAS-D'!H65</f>
        <v>0</v>
      </c>
      <c r="M110" s="139">
        <f>'PLANO DE CONTAS-D'!I65</f>
        <v>0</v>
      </c>
      <c r="N110" s="139">
        <f>'PLANO DE CONTAS-D'!J65</f>
        <v>0</v>
      </c>
      <c r="O110" s="139">
        <f>'PLANO DE CONTAS-D'!K65</f>
        <v>0</v>
      </c>
      <c r="P110" s="139">
        <f>'PLANO DE CONTAS-D'!L65</f>
        <v>0</v>
      </c>
      <c r="Q110" s="139">
        <f>'PLANO DE CONTAS-D'!M65</f>
        <v>0</v>
      </c>
      <c r="R110" s="139">
        <f>'PLANO DE CONTAS-D'!N65</f>
        <v>0</v>
      </c>
      <c r="S110" s="139">
        <f>'PLANO DE CONTAS-D'!O65</f>
        <v>0</v>
      </c>
    </row>
    <row r="111" spans="2:19" ht="15" customHeight="1" x14ac:dyDescent="0.3">
      <c r="B111" s="14" t="s">
        <v>95</v>
      </c>
      <c r="C111" s="14">
        <f>'PLANO DE CONTAS-D'!C66</f>
        <v>118</v>
      </c>
      <c r="D111" s="58">
        <f>'PLANO DE CONTAS-D'!D66</f>
        <v>0</v>
      </c>
      <c r="E111" s="142">
        <f>'PLANO DE CONTAS-D'!E66</f>
        <v>0</v>
      </c>
      <c r="G111" s="15">
        <f>I111</f>
        <v>0</v>
      </c>
      <c r="I111" s="87">
        <f>SUMIFS(Conciliação!R:R,Conciliação!E:E,C111,Conciliação!D:D,$I$6)</f>
        <v>0</v>
      </c>
      <c r="J111" s="88">
        <f t="shared" ref="J111:S111" si="34">IF($E$111=J73,$I$111,IF($E$111="RATE",$I$111*J112,0))</f>
        <v>0</v>
      </c>
      <c r="K111" s="88">
        <f t="shared" si="34"/>
        <v>0</v>
      </c>
      <c r="L111" s="88">
        <f t="shared" si="34"/>
        <v>0</v>
      </c>
      <c r="M111" s="88">
        <f t="shared" si="34"/>
        <v>0</v>
      </c>
      <c r="N111" s="88">
        <f t="shared" si="34"/>
        <v>0</v>
      </c>
      <c r="O111" s="88">
        <f t="shared" si="34"/>
        <v>0</v>
      </c>
      <c r="P111" s="88">
        <f t="shared" si="34"/>
        <v>0</v>
      </c>
      <c r="Q111" s="88">
        <f t="shared" si="34"/>
        <v>0</v>
      </c>
      <c r="R111" s="88">
        <f t="shared" si="34"/>
        <v>0</v>
      </c>
      <c r="S111" s="88">
        <f t="shared" si="34"/>
        <v>0</v>
      </c>
    </row>
    <row r="112" spans="2:19" ht="15" customHeight="1" x14ac:dyDescent="0.3">
      <c r="D112" s="39"/>
      <c r="E112" s="143"/>
      <c r="I112" s="20"/>
      <c r="J112" s="139">
        <f>'PLANO DE CONTAS-D'!F66</f>
        <v>0</v>
      </c>
      <c r="K112" s="139">
        <f>'PLANO DE CONTAS-D'!G66</f>
        <v>0</v>
      </c>
      <c r="L112" s="139">
        <f>'PLANO DE CONTAS-D'!H66</f>
        <v>0</v>
      </c>
      <c r="M112" s="139">
        <f>'PLANO DE CONTAS-D'!I66</f>
        <v>0</v>
      </c>
      <c r="N112" s="139">
        <f>'PLANO DE CONTAS-D'!J66</f>
        <v>0</v>
      </c>
      <c r="O112" s="139">
        <f>'PLANO DE CONTAS-D'!K66</f>
        <v>0</v>
      </c>
      <c r="P112" s="139">
        <f>'PLANO DE CONTAS-D'!L66</f>
        <v>0</v>
      </c>
      <c r="Q112" s="139">
        <f>'PLANO DE CONTAS-D'!M66</f>
        <v>0</v>
      </c>
      <c r="R112" s="139">
        <f>'PLANO DE CONTAS-D'!N66</f>
        <v>0</v>
      </c>
      <c r="S112" s="139">
        <f>'PLANO DE CONTAS-D'!O66</f>
        <v>0</v>
      </c>
    </row>
    <row r="113" spans="2:19" ht="15" customHeight="1" x14ac:dyDescent="0.3">
      <c r="B113" s="14" t="s">
        <v>96</v>
      </c>
      <c r="C113" s="14">
        <f>'PLANO DE CONTAS-D'!C67</f>
        <v>119</v>
      </c>
      <c r="D113" s="58">
        <f>'PLANO DE CONTAS-D'!D67</f>
        <v>0</v>
      </c>
      <c r="E113" s="142">
        <f>'PLANO DE CONTAS-D'!E67</f>
        <v>0</v>
      </c>
      <c r="G113" s="15">
        <f>I113</f>
        <v>0</v>
      </c>
      <c r="I113" s="87">
        <f>SUMIFS(Conciliação!R:R,Conciliação!E:E,C113,Conciliação!D:D,$I$6)</f>
        <v>0</v>
      </c>
      <c r="J113" s="88">
        <f t="shared" ref="J113:S113" si="35">IF($E$113=J73,$I$113,IF($E$113="RATE",$I$113*J114,0))</f>
        <v>0</v>
      </c>
      <c r="K113" s="88">
        <f t="shared" si="35"/>
        <v>0</v>
      </c>
      <c r="L113" s="88">
        <f t="shared" si="35"/>
        <v>0</v>
      </c>
      <c r="M113" s="88">
        <f t="shared" si="35"/>
        <v>0</v>
      </c>
      <c r="N113" s="88">
        <f t="shared" si="35"/>
        <v>0</v>
      </c>
      <c r="O113" s="88">
        <f t="shared" si="35"/>
        <v>0</v>
      </c>
      <c r="P113" s="88">
        <f t="shared" si="35"/>
        <v>0</v>
      </c>
      <c r="Q113" s="88">
        <f t="shared" si="35"/>
        <v>0</v>
      </c>
      <c r="R113" s="88">
        <f t="shared" si="35"/>
        <v>0</v>
      </c>
      <c r="S113" s="88">
        <f t="shared" si="35"/>
        <v>0</v>
      </c>
    </row>
    <row r="114" spans="2:19" ht="15" customHeight="1" x14ac:dyDescent="0.3">
      <c r="D114" s="39"/>
      <c r="E114" s="143"/>
      <c r="I114" s="20"/>
      <c r="J114" s="139">
        <f>'PLANO DE CONTAS-D'!F67</f>
        <v>0</v>
      </c>
      <c r="K114" s="139">
        <f>'PLANO DE CONTAS-D'!G67</f>
        <v>0</v>
      </c>
      <c r="L114" s="139">
        <f>'PLANO DE CONTAS-D'!H67</f>
        <v>0</v>
      </c>
      <c r="M114" s="139">
        <f>'PLANO DE CONTAS-D'!I67</f>
        <v>0</v>
      </c>
      <c r="N114" s="139">
        <f>'PLANO DE CONTAS-D'!J67</f>
        <v>0</v>
      </c>
      <c r="O114" s="139">
        <f>'PLANO DE CONTAS-D'!K67</f>
        <v>0</v>
      </c>
      <c r="P114" s="139">
        <f>'PLANO DE CONTAS-D'!L67</f>
        <v>0</v>
      </c>
      <c r="Q114" s="139">
        <f>'PLANO DE CONTAS-D'!M67</f>
        <v>0</v>
      </c>
      <c r="R114" s="139">
        <f>'PLANO DE CONTAS-D'!N67</f>
        <v>0</v>
      </c>
      <c r="S114" s="139">
        <f>'PLANO DE CONTAS-D'!O67</f>
        <v>0</v>
      </c>
    </row>
    <row r="115" spans="2:19" ht="15" customHeight="1" x14ac:dyDescent="0.3">
      <c r="B115" s="14" t="s">
        <v>97</v>
      </c>
      <c r="C115" s="14">
        <f>'PLANO DE CONTAS-D'!C68</f>
        <v>120</v>
      </c>
      <c r="D115" s="58">
        <f>'PLANO DE CONTAS-D'!D68</f>
        <v>0</v>
      </c>
      <c r="E115" s="142">
        <f>'PLANO DE CONTAS-D'!E68</f>
        <v>0</v>
      </c>
      <c r="G115" s="15">
        <f>I115</f>
        <v>0</v>
      </c>
      <c r="I115" s="87">
        <f>SUMIFS(Conciliação!R:R,Conciliação!E:E,C115,Conciliação!D:D,$I$6)</f>
        <v>0</v>
      </c>
      <c r="J115" s="88">
        <f t="shared" ref="J115:S115" si="36">IF($E$115=J73,$I$115,IF($E$115="RATE",$I$115*J116,0))</f>
        <v>0</v>
      </c>
      <c r="K115" s="88">
        <f t="shared" si="36"/>
        <v>0</v>
      </c>
      <c r="L115" s="88">
        <f t="shared" si="36"/>
        <v>0</v>
      </c>
      <c r="M115" s="88">
        <f t="shared" si="36"/>
        <v>0</v>
      </c>
      <c r="N115" s="88">
        <f t="shared" si="36"/>
        <v>0</v>
      </c>
      <c r="O115" s="88">
        <f t="shared" si="36"/>
        <v>0</v>
      </c>
      <c r="P115" s="88">
        <f t="shared" si="36"/>
        <v>0</v>
      </c>
      <c r="Q115" s="88">
        <f t="shared" si="36"/>
        <v>0</v>
      </c>
      <c r="R115" s="88">
        <f t="shared" si="36"/>
        <v>0</v>
      </c>
      <c r="S115" s="88">
        <f t="shared" si="36"/>
        <v>0</v>
      </c>
    </row>
    <row r="116" spans="2:19" ht="15" customHeight="1" x14ac:dyDescent="0.3">
      <c r="D116" s="39"/>
      <c r="E116" s="143"/>
      <c r="I116" s="20"/>
      <c r="J116" s="139">
        <f>'PLANO DE CONTAS-D'!F68</f>
        <v>0</v>
      </c>
      <c r="K116" s="139">
        <f>'PLANO DE CONTAS-D'!G68</f>
        <v>0</v>
      </c>
      <c r="L116" s="139">
        <f>'PLANO DE CONTAS-D'!H68</f>
        <v>0</v>
      </c>
      <c r="M116" s="139">
        <f>'PLANO DE CONTAS-D'!I68</f>
        <v>0</v>
      </c>
      <c r="N116" s="139">
        <f>'PLANO DE CONTAS-D'!J68</f>
        <v>0</v>
      </c>
      <c r="O116" s="139">
        <f>'PLANO DE CONTAS-D'!K68</f>
        <v>0</v>
      </c>
      <c r="P116" s="139">
        <f>'PLANO DE CONTAS-D'!L68</f>
        <v>0</v>
      </c>
      <c r="Q116" s="139">
        <f>'PLANO DE CONTAS-D'!M68</f>
        <v>0</v>
      </c>
      <c r="R116" s="139">
        <f>'PLANO DE CONTAS-D'!N68</f>
        <v>0</v>
      </c>
      <c r="S116" s="139">
        <f>'PLANO DE CONTAS-D'!O68</f>
        <v>0</v>
      </c>
    </row>
    <row r="117" spans="2:19" ht="15" customHeight="1" x14ac:dyDescent="0.3">
      <c r="B117" s="14" t="s">
        <v>98</v>
      </c>
      <c r="C117" s="14">
        <f>'PLANO DE CONTAS-D'!C69</f>
        <v>121</v>
      </c>
      <c r="D117" s="58">
        <f>'PLANO DE CONTAS-D'!D69</f>
        <v>0</v>
      </c>
      <c r="E117" s="142">
        <f>'PLANO DE CONTAS-D'!E69</f>
        <v>0</v>
      </c>
      <c r="G117" s="15">
        <f>I117</f>
        <v>0</v>
      </c>
      <c r="I117" s="87">
        <f>SUMIFS(Conciliação!R:R,Conciliação!E:E,C117,Conciliação!D:D,$I$6)</f>
        <v>0</v>
      </c>
      <c r="J117" s="88">
        <f t="shared" ref="J117:S117" si="37">IF($E$117=J73,$I$117,IF($E$117="RATE",$I$117*J118,0))</f>
        <v>0</v>
      </c>
      <c r="K117" s="88">
        <f t="shared" si="37"/>
        <v>0</v>
      </c>
      <c r="L117" s="88">
        <f t="shared" si="37"/>
        <v>0</v>
      </c>
      <c r="M117" s="88">
        <f t="shared" si="37"/>
        <v>0</v>
      </c>
      <c r="N117" s="88">
        <f t="shared" si="37"/>
        <v>0</v>
      </c>
      <c r="O117" s="88">
        <f t="shared" si="37"/>
        <v>0</v>
      </c>
      <c r="P117" s="88">
        <f t="shared" si="37"/>
        <v>0</v>
      </c>
      <c r="Q117" s="88">
        <f t="shared" si="37"/>
        <v>0</v>
      </c>
      <c r="R117" s="88">
        <f t="shared" si="37"/>
        <v>0</v>
      </c>
      <c r="S117" s="88">
        <f t="shared" si="37"/>
        <v>0</v>
      </c>
    </row>
    <row r="118" spans="2:19" ht="15" customHeight="1" x14ac:dyDescent="0.3">
      <c r="D118" s="39"/>
      <c r="E118" s="143"/>
      <c r="I118" s="20"/>
      <c r="J118" s="139">
        <f>'PLANO DE CONTAS-D'!F69</f>
        <v>0</v>
      </c>
      <c r="K118" s="139">
        <f>'PLANO DE CONTAS-D'!G69</f>
        <v>0</v>
      </c>
      <c r="L118" s="139">
        <f>'PLANO DE CONTAS-D'!H69</f>
        <v>0</v>
      </c>
      <c r="M118" s="139">
        <f>'PLANO DE CONTAS-D'!I69</f>
        <v>0</v>
      </c>
      <c r="N118" s="139">
        <f>'PLANO DE CONTAS-D'!J69</f>
        <v>0</v>
      </c>
      <c r="O118" s="139">
        <f>'PLANO DE CONTAS-D'!K69</f>
        <v>0</v>
      </c>
      <c r="P118" s="139">
        <f>'PLANO DE CONTAS-D'!L69</f>
        <v>0</v>
      </c>
      <c r="Q118" s="139">
        <f>'PLANO DE CONTAS-D'!M69</f>
        <v>0</v>
      </c>
      <c r="R118" s="139">
        <f>'PLANO DE CONTAS-D'!N69</f>
        <v>0</v>
      </c>
      <c r="S118" s="139">
        <f>'PLANO DE CONTAS-D'!O69</f>
        <v>0</v>
      </c>
    </row>
    <row r="119" spans="2:19" ht="15" customHeight="1" x14ac:dyDescent="0.3">
      <c r="B119" s="14" t="s">
        <v>99</v>
      </c>
      <c r="C119" s="14">
        <f>'PLANO DE CONTAS-D'!C70</f>
        <v>122</v>
      </c>
      <c r="D119" s="58">
        <f>'PLANO DE CONTAS-D'!D70</f>
        <v>0</v>
      </c>
      <c r="E119" s="142">
        <f>'PLANO DE CONTAS-D'!E70</f>
        <v>0</v>
      </c>
      <c r="G119" s="15">
        <f>I119</f>
        <v>0</v>
      </c>
      <c r="I119" s="87">
        <f>SUMIFS(Conciliação!R:R,Conciliação!E:E,C119,Conciliação!D:D,$I$6)</f>
        <v>0</v>
      </c>
      <c r="J119" s="88">
        <f t="shared" ref="J119:S119" si="38">IF($E$119=J73,$I$119,IF($E$119="RATE",$I$119*J120,0))</f>
        <v>0</v>
      </c>
      <c r="K119" s="88">
        <f t="shared" si="38"/>
        <v>0</v>
      </c>
      <c r="L119" s="88">
        <f t="shared" si="38"/>
        <v>0</v>
      </c>
      <c r="M119" s="88">
        <f t="shared" si="38"/>
        <v>0</v>
      </c>
      <c r="N119" s="88">
        <f t="shared" si="38"/>
        <v>0</v>
      </c>
      <c r="O119" s="88">
        <f t="shared" si="38"/>
        <v>0</v>
      </c>
      <c r="P119" s="88">
        <f t="shared" si="38"/>
        <v>0</v>
      </c>
      <c r="Q119" s="88">
        <f t="shared" si="38"/>
        <v>0</v>
      </c>
      <c r="R119" s="88">
        <f t="shared" si="38"/>
        <v>0</v>
      </c>
      <c r="S119" s="88">
        <f t="shared" si="38"/>
        <v>0</v>
      </c>
    </row>
    <row r="120" spans="2:19" ht="15" customHeight="1" x14ac:dyDescent="0.3">
      <c r="D120" s="39"/>
      <c r="E120" s="143"/>
      <c r="I120" s="20"/>
      <c r="J120" s="139">
        <f>'PLANO DE CONTAS-D'!F70</f>
        <v>0</v>
      </c>
      <c r="K120" s="139">
        <f>'PLANO DE CONTAS-D'!G70</f>
        <v>0</v>
      </c>
      <c r="L120" s="139">
        <f>'PLANO DE CONTAS-D'!H70</f>
        <v>0</v>
      </c>
      <c r="M120" s="139">
        <f>'PLANO DE CONTAS-D'!I70</f>
        <v>0</v>
      </c>
      <c r="N120" s="139">
        <f>'PLANO DE CONTAS-D'!J70</f>
        <v>0</v>
      </c>
      <c r="O120" s="139">
        <f>'PLANO DE CONTAS-D'!K70</f>
        <v>0</v>
      </c>
      <c r="P120" s="139">
        <f>'PLANO DE CONTAS-D'!L70</f>
        <v>0</v>
      </c>
      <c r="Q120" s="139">
        <f>'PLANO DE CONTAS-D'!M70</f>
        <v>0</v>
      </c>
      <c r="R120" s="139">
        <f>'PLANO DE CONTAS-D'!N70</f>
        <v>0</v>
      </c>
      <c r="S120" s="139">
        <f>'PLANO DE CONTAS-D'!O70</f>
        <v>0</v>
      </c>
    </row>
    <row r="121" spans="2:19" ht="15" customHeight="1" x14ac:dyDescent="0.3">
      <c r="B121" s="14" t="s">
        <v>100</v>
      </c>
      <c r="C121" s="14">
        <f>'PLANO DE CONTAS-D'!C71</f>
        <v>123</v>
      </c>
      <c r="D121" s="58">
        <f>'PLANO DE CONTAS-D'!D71</f>
        <v>0</v>
      </c>
      <c r="E121" s="142">
        <f>'PLANO DE CONTAS-D'!E71</f>
        <v>0</v>
      </c>
      <c r="G121" s="15">
        <f>I121</f>
        <v>0</v>
      </c>
      <c r="I121" s="87">
        <f>SUMIFS(Conciliação!R:R,Conciliação!E:E,C121,Conciliação!D:D,$I$6)</f>
        <v>0</v>
      </c>
      <c r="J121" s="88">
        <f t="shared" ref="J121:S121" si="39">IF($E$121=J73,$I$121,IF($E$121="RATE",$I$121*J122,0))</f>
        <v>0</v>
      </c>
      <c r="K121" s="88">
        <f t="shared" si="39"/>
        <v>0</v>
      </c>
      <c r="L121" s="88">
        <f t="shared" si="39"/>
        <v>0</v>
      </c>
      <c r="M121" s="88">
        <f t="shared" si="39"/>
        <v>0</v>
      </c>
      <c r="N121" s="88">
        <f t="shared" si="39"/>
        <v>0</v>
      </c>
      <c r="O121" s="88">
        <f t="shared" si="39"/>
        <v>0</v>
      </c>
      <c r="P121" s="88">
        <f t="shared" si="39"/>
        <v>0</v>
      </c>
      <c r="Q121" s="88">
        <f t="shared" si="39"/>
        <v>0</v>
      </c>
      <c r="R121" s="88">
        <f t="shared" si="39"/>
        <v>0</v>
      </c>
      <c r="S121" s="88">
        <f t="shared" si="39"/>
        <v>0</v>
      </c>
    </row>
    <row r="122" spans="2:19" ht="15" customHeight="1" x14ac:dyDescent="0.3">
      <c r="D122" s="39"/>
      <c r="E122" s="143"/>
      <c r="I122" s="20"/>
      <c r="J122" s="139">
        <f>'PLANO DE CONTAS-D'!F71</f>
        <v>0</v>
      </c>
      <c r="K122" s="139">
        <f>'PLANO DE CONTAS-D'!G71</f>
        <v>0</v>
      </c>
      <c r="L122" s="139">
        <f>'PLANO DE CONTAS-D'!H71</f>
        <v>0</v>
      </c>
      <c r="M122" s="139">
        <f>'PLANO DE CONTAS-D'!I71</f>
        <v>0</v>
      </c>
      <c r="N122" s="139">
        <f>'PLANO DE CONTAS-D'!J71</f>
        <v>0</v>
      </c>
      <c r="O122" s="139">
        <f>'PLANO DE CONTAS-D'!K71</f>
        <v>0</v>
      </c>
      <c r="P122" s="139">
        <f>'PLANO DE CONTAS-D'!L71</f>
        <v>0</v>
      </c>
      <c r="Q122" s="139">
        <f>'PLANO DE CONTAS-D'!M71</f>
        <v>0</v>
      </c>
      <c r="R122" s="139">
        <f>'PLANO DE CONTAS-D'!N71</f>
        <v>0</v>
      </c>
      <c r="S122" s="139">
        <f>'PLANO DE CONTAS-D'!O71</f>
        <v>0</v>
      </c>
    </row>
    <row r="123" spans="2:19" ht="15" customHeight="1" x14ac:dyDescent="0.3">
      <c r="B123" s="14" t="s">
        <v>101</v>
      </c>
      <c r="C123" s="14">
        <f>'PLANO DE CONTAS-D'!C72</f>
        <v>124</v>
      </c>
      <c r="D123" s="58">
        <f>'PLANO DE CONTAS-D'!D72</f>
        <v>0</v>
      </c>
      <c r="E123" s="142">
        <f>'PLANO DE CONTAS-D'!E72</f>
        <v>0</v>
      </c>
      <c r="G123" s="15">
        <f>I123</f>
        <v>0</v>
      </c>
      <c r="I123" s="87">
        <f>SUMIFS(Conciliação!R:R,Conciliação!E:E,C123,Conciliação!D:D,$I$6)</f>
        <v>0</v>
      </c>
      <c r="J123" s="88">
        <f t="shared" ref="J123:S123" si="40">IF($E$123=J73,$I$123,IF($E$123="RATE",$I$123*J124,0))</f>
        <v>0</v>
      </c>
      <c r="K123" s="88">
        <f t="shared" si="40"/>
        <v>0</v>
      </c>
      <c r="L123" s="88">
        <f t="shared" si="40"/>
        <v>0</v>
      </c>
      <c r="M123" s="88">
        <f t="shared" si="40"/>
        <v>0</v>
      </c>
      <c r="N123" s="88">
        <f t="shared" si="40"/>
        <v>0</v>
      </c>
      <c r="O123" s="88">
        <f t="shared" si="40"/>
        <v>0</v>
      </c>
      <c r="P123" s="88">
        <f t="shared" si="40"/>
        <v>0</v>
      </c>
      <c r="Q123" s="88">
        <f t="shared" si="40"/>
        <v>0</v>
      </c>
      <c r="R123" s="88">
        <f t="shared" si="40"/>
        <v>0</v>
      </c>
      <c r="S123" s="88">
        <f t="shared" si="40"/>
        <v>0</v>
      </c>
    </row>
    <row r="124" spans="2:19" ht="15" customHeight="1" x14ac:dyDescent="0.3">
      <c r="D124" s="39"/>
      <c r="E124" s="143"/>
      <c r="I124" s="20"/>
      <c r="J124" s="139">
        <f>'PLANO DE CONTAS-D'!F72</f>
        <v>0</v>
      </c>
      <c r="K124" s="139">
        <f>'PLANO DE CONTAS-D'!G72</f>
        <v>0</v>
      </c>
      <c r="L124" s="139">
        <f>'PLANO DE CONTAS-D'!H72</f>
        <v>0</v>
      </c>
      <c r="M124" s="139">
        <f>'PLANO DE CONTAS-D'!I72</f>
        <v>0</v>
      </c>
      <c r="N124" s="139">
        <f>'PLANO DE CONTAS-D'!J72</f>
        <v>0</v>
      </c>
      <c r="O124" s="139">
        <f>'PLANO DE CONTAS-D'!K72</f>
        <v>0</v>
      </c>
      <c r="P124" s="139">
        <f>'PLANO DE CONTAS-D'!L72</f>
        <v>0</v>
      </c>
      <c r="Q124" s="139">
        <f>'PLANO DE CONTAS-D'!M72</f>
        <v>0</v>
      </c>
      <c r="R124" s="139">
        <f>'PLANO DE CONTAS-D'!N72</f>
        <v>0</v>
      </c>
      <c r="S124" s="139">
        <f>'PLANO DE CONTAS-D'!O72</f>
        <v>0</v>
      </c>
    </row>
    <row r="125" spans="2:19" ht="15" customHeight="1" x14ac:dyDescent="0.3">
      <c r="B125" s="14" t="s">
        <v>102</v>
      </c>
      <c r="C125" s="14">
        <f>'PLANO DE CONTAS-D'!C73</f>
        <v>125</v>
      </c>
      <c r="D125" s="58">
        <f>'PLANO DE CONTAS-D'!D73</f>
        <v>0</v>
      </c>
      <c r="E125" s="142">
        <f>'PLANO DE CONTAS-D'!E73</f>
        <v>0</v>
      </c>
      <c r="G125" s="15">
        <f>I125</f>
        <v>0</v>
      </c>
      <c r="I125" s="87">
        <f>SUMIFS(Conciliação!R:R,Conciliação!E:E,C125,Conciliação!D:D,$I$6)</f>
        <v>0</v>
      </c>
      <c r="J125" s="88">
        <f t="shared" ref="J125:S125" si="41">IF($E$125=J73,$I$125,IF($E$125="RATE",$I$97*J126,0))</f>
        <v>0</v>
      </c>
      <c r="K125" s="88">
        <f t="shared" si="41"/>
        <v>0</v>
      </c>
      <c r="L125" s="88">
        <f t="shared" si="41"/>
        <v>0</v>
      </c>
      <c r="M125" s="88">
        <f t="shared" si="41"/>
        <v>0</v>
      </c>
      <c r="N125" s="88">
        <f t="shared" si="41"/>
        <v>0</v>
      </c>
      <c r="O125" s="88">
        <f t="shared" si="41"/>
        <v>0</v>
      </c>
      <c r="P125" s="88">
        <f t="shared" si="41"/>
        <v>0</v>
      </c>
      <c r="Q125" s="88">
        <f t="shared" si="41"/>
        <v>0</v>
      </c>
      <c r="R125" s="88">
        <f t="shared" si="41"/>
        <v>0</v>
      </c>
      <c r="S125" s="88">
        <f t="shared" si="41"/>
        <v>0</v>
      </c>
    </row>
    <row r="126" spans="2:19" ht="15" customHeight="1" x14ac:dyDescent="0.3">
      <c r="D126" s="39"/>
      <c r="E126" s="143"/>
      <c r="I126" s="20"/>
      <c r="J126" s="139">
        <f>'PLANO DE CONTAS-D'!F73</f>
        <v>0</v>
      </c>
      <c r="K126" s="139">
        <f>'PLANO DE CONTAS-D'!G73</f>
        <v>0</v>
      </c>
      <c r="L126" s="139">
        <f>'PLANO DE CONTAS-D'!H73</f>
        <v>0</v>
      </c>
      <c r="M126" s="139">
        <f>'PLANO DE CONTAS-D'!I73</f>
        <v>0</v>
      </c>
      <c r="N126" s="139">
        <f>'PLANO DE CONTAS-D'!J73</f>
        <v>0</v>
      </c>
      <c r="O126" s="139">
        <f>'PLANO DE CONTAS-D'!K73</f>
        <v>0</v>
      </c>
      <c r="P126" s="139">
        <f>'PLANO DE CONTAS-D'!L73</f>
        <v>0</v>
      </c>
      <c r="Q126" s="139">
        <f>'PLANO DE CONTAS-D'!M73</f>
        <v>0</v>
      </c>
      <c r="R126" s="139">
        <f>'PLANO DE CONTAS-D'!N73</f>
        <v>0</v>
      </c>
      <c r="S126" s="139">
        <f>'PLANO DE CONTAS-D'!O73</f>
        <v>0</v>
      </c>
    </row>
    <row r="127" spans="2:19" ht="15" customHeight="1" x14ac:dyDescent="0.3">
      <c r="B127" s="14" t="s">
        <v>103</v>
      </c>
      <c r="C127" s="14">
        <f>'PLANO DE CONTAS-D'!C74</f>
        <v>126</v>
      </c>
      <c r="D127" s="58">
        <f>'PLANO DE CONTAS-D'!D74</f>
        <v>0</v>
      </c>
      <c r="E127" s="142">
        <f>'PLANO DE CONTAS-D'!E74</f>
        <v>0</v>
      </c>
      <c r="G127" s="15">
        <f>I127</f>
        <v>0</v>
      </c>
      <c r="I127" s="87">
        <f>SUMIFS(Conciliação!R:R,Conciliação!E:E,C127,Conciliação!D:D,$I$6)</f>
        <v>0</v>
      </c>
      <c r="J127" s="88">
        <f t="shared" ref="J127:S127" si="42">IF($E$127=J73,$I$127,IF($E$127="RATE",$I$127*J128,0))</f>
        <v>0</v>
      </c>
      <c r="K127" s="88">
        <f t="shared" si="42"/>
        <v>0</v>
      </c>
      <c r="L127" s="88">
        <f t="shared" si="42"/>
        <v>0</v>
      </c>
      <c r="M127" s="88">
        <f t="shared" si="42"/>
        <v>0</v>
      </c>
      <c r="N127" s="88">
        <f t="shared" si="42"/>
        <v>0</v>
      </c>
      <c r="O127" s="88">
        <f t="shared" si="42"/>
        <v>0</v>
      </c>
      <c r="P127" s="88">
        <f t="shared" si="42"/>
        <v>0</v>
      </c>
      <c r="Q127" s="88">
        <f t="shared" si="42"/>
        <v>0</v>
      </c>
      <c r="R127" s="88">
        <f t="shared" si="42"/>
        <v>0</v>
      </c>
      <c r="S127" s="88">
        <f t="shared" si="42"/>
        <v>0</v>
      </c>
    </row>
    <row r="128" spans="2:19" ht="15" customHeight="1" x14ac:dyDescent="0.3">
      <c r="D128" s="39"/>
      <c r="E128" s="143"/>
      <c r="I128" s="20"/>
      <c r="J128" s="139">
        <f>'PLANO DE CONTAS-D'!F74</f>
        <v>0</v>
      </c>
      <c r="K128" s="139">
        <f>'PLANO DE CONTAS-D'!G74</f>
        <v>0</v>
      </c>
      <c r="L128" s="139">
        <f>'PLANO DE CONTAS-D'!H74</f>
        <v>0</v>
      </c>
      <c r="M128" s="139">
        <f>'PLANO DE CONTAS-D'!I74</f>
        <v>0</v>
      </c>
      <c r="N128" s="139">
        <f>'PLANO DE CONTAS-D'!J74</f>
        <v>0</v>
      </c>
      <c r="O128" s="139">
        <f>'PLANO DE CONTAS-D'!K74</f>
        <v>0</v>
      </c>
      <c r="P128" s="139">
        <f>'PLANO DE CONTAS-D'!L74</f>
        <v>0</v>
      </c>
      <c r="Q128" s="139">
        <f>'PLANO DE CONTAS-D'!M74</f>
        <v>0</v>
      </c>
      <c r="R128" s="139">
        <f>'PLANO DE CONTAS-D'!N74</f>
        <v>0</v>
      </c>
      <c r="S128" s="139">
        <f>'PLANO DE CONTAS-D'!O74</f>
        <v>0</v>
      </c>
    </row>
    <row r="129" spans="1:19" ht="15" customHeight="1" x14ac:dyDescent="0.3">
      <c r="B129" s="14" t="s">
        <v>104</v>
      </c>
      <c r="C129" s="14">
        <f>'PLANO DE CONTAS-D'!C75</f>
        <v>127</v>
      </c>
      <c r="D129" s="58">
        <f>'PLANO DE CONTAS-D'!D75</f>
        <v>0</v>
      </c>
      <c r="E129" s="142">
        <f>'PLANO DE CONTAS-D'!E75</f>
        <v>0</v>
      </c>
      <c r="G129" s="15">
        <f>I129</f>
        <v>0</v>
      </c>
      <c r="I129" s="87">
        <f>SUMIFS(Conciliação!R:R,Conciliação!E:E,C129,Conciliação!D:D,$I$6)</f>
        <v>0</v>
      </c>
      <c r="J129" s="88">
        <f t="shared" ref="J129:S129" si="43">IF($E$129=J73,$I$129,IF($E$129="RATE",$I$129*J130,0))</f>
        <v>0</v>
      </c>
      <c r="K129" s="88">
        <f t="shared" si="43"/>
        <v>0</v>
      </c>
      <c r="L129" s="88">
        <f t="shared" si="43"/>
        <v>0</v>
      </c>
      <c r="M129" s="88">
        <f t="shared" si="43"/>
        <v>0</v>
      </c>
      <c r="N129" s="88">
        <f t="shared" si="43"/>
        <v>0</v>
      </c>
      <c r="O129" s="88">
        <f t="shared" si="43"/>
        <v>0</v>
      </c>
      <c r="P129" s="88">
        <f t="shared" si="43"/>
        <v>0</v>
      </c>
      <c r="Q129" s="88">
        <f t="shared" si="43"/>
        <v>0</v>
      </c>
      <c r="R129" s="88">
        <f t="shared" si="43"/>
        <v>0</v>
      </c>
      <c r="S129" s="88">
        <f t="shared" si="43"/>
        <v>0</v>
      </c>
    </row>
    <row r="130" spans="1:19" x14ac:dyDescent="0.3">
      <c r="E130" s="10"/>
      <c r="I130" s="20"/>
      <c r="J130" s="139">
        <f>'PLANO DE CONTAS-D'!F75</f>
        <v>0</v>
      </c>
      <c r="K130" s="139">
        <f>'PLANO DE CONTAS-D'!G75</f>
        <v>0</v>
      </c>
      <c r="L130" s="139">
        <f>'PLANO DE CONTAS-D'!H75</f>
        <v>0</v>
      </c>
      <c r="M130" s="139">
        <f>'PLANO DE CONTAS-D'!I75</f>
        <v>0</v>
      </c>
      <c r="N130" s="139">
        <f>'PLANO DE CONTAS-D'!J75</f>
        <v>0</v>
      </c>
      <c r="O130" s="139">
        <f>'PLANO DE CONTAS-D'!K75</f>
        <v>0</v>
      </c>
      <c r="P130" s="139">
        <f>'PLANO DE CONTAS-D'!L75</f>
        <v>0</v>
      </c>
      <c r="Q130" s="139">
        <f>'PLANO DE CONTAS-D'!M75</f>
        <v>0</v>
      </c>
      <c r="R130" s="139">
        <f>'PLANO DE CONTAS-D'!N75</f>
        <v>0</v>
      </c>
      <c r="S130" s="139">
        <f>'PLANO DE CONTAS-D'!O75</f>
        <v>0</v>
      </c>
    </row>
    <row r="131" spans="1:19" ht="15" customHeight="1" x14ac:dyDescent="0.3">
      <c r="B131" s="14" t="s">
        <v>670</v>
      </c>
      <c r="C131" s="14">
        <v>128</v>
      </c>
      <c r="D131" s="58">
        <f>'PLANO DE CONTAS-D'!D76</f>
        <v>0</v>
      </c>
      <c r="E131" s="142">
        <f>'PLANO DE CONTAS-D'!E76</f>
        <v>0</v>
      </c>
      <c r="G131" s="15">
        <f>I131</f>
        <v>0</v>
      </c>
      <c r="I131" s="87">
        <f>SUMIFS(Conciliação!R:R,Conciliação!E:E,C131,Conciliação!D:D,$I$6)</f>
        <v>0</v>
      </c>
      <c r="J131" s="88">
        <f t="shared" ref="J131:S131" si="44">IF($E$131=J73,$I$131,IF($E$131="RATE",$I$131*J132,0))</f>
        <v>0</v>
      </c>
      <c r="K131" s="88">
        <f t="shared" si="44"/>
        <v>0</v>
      </c>
      <c r="L131" s="88">
        <f t="shared" si="44"/>
        <v>0</v>
      </c>
      <c r="M131" s="88">
        <f t="shared" si="44"/>
        <v>0</v>
      </c>
      <c r="N131" s="88">
        <f t="shared" si="44"/>
        <v>0</v>
      </c>
      <c r="O131" s="88">
        <f t="shared" si="44"/>
        <v>0</v>
      </c>
      <c r="P131" s="88">
        <f t="shared" si="44"/>
        <v>0</v>
      </c>
      <c r="Q131" s="88">
        <f t="shared" si="44"/>
        <v>0</v>
      </c>
      <c r="R131" s="88">
        <f t="shared" si="44"/>
        <v>0</v>
      </c>
      <c r="S131" s="88">
        <f t="shared" si="44"/>
        <v>0</v>
      </c>
    </row>
    <row r="132" spans="1:19" x14ac:dyDescent="0.3">
      <c r="I132" s="20"/>
      <c r="J132" s="139">
        <f>'PLANO DE CONTAS-D'!F76</f>
        <v>0</v>
      </c>
      <c r="K132" s="139">
        <f>'PLANO DE CONTAS-D'!G76</f>
        <v>0</v>
      </c>
      <c r="L132" s="139">
        <f>'PLANO DE CONTAS-D'!H76</f>
        <v>0</v>
      </c>
      <c r="M132" s="139">
        <f>'PLANO DE CONTAS-D'!I76</f>
        <v>0</v>
      </c>
      <c r="N132" s="139">
        <f>'PLANO DE CONTAS-D'!J76</f>
        <v>0</v>
      </c>
      <c r="O132" s="139">
        <f>'PLANO DE CONTAS-D'!K76</f>
        <v>0</v>
      </c>
      <c r="P132" s="139">
        <f>'PLANO DE CONTAS-D'!L76</f>
        <v>0</v>
      </c>
      <c r="Q132" s="139">
        <f>'PLANO DE CONTAS-D'!M76</f>
        <v>0</v>
      </c>
      <c r="R132" s="139">
        <f>'PLANO DE CONTAS-D'!N76</f>
        <v>0</v>
      </c>
      <c r="S132" s="139">
        <f>'PLANO DE CONTAS-D'!O76</f>
        <v>0</v>
      </c>
    </row>
    <row r="135" spans="1:19" x14ac:dyDescent="0.3">
      <c r="D135" s="5"/>
      <c r="E135" s="5"/>
      <c r="F135" s="5"/>
      <c r="G135" s="389" t="s">
        <v>395</v>
      </c>
      <c r="I135" s="67">
        <f>SUM(I97:I131)</f>
        <v>0</v>
      </c>
      <c r="J135" s="65">
        <f>J97+J99+J101+J103+J105+J107+J109+J111+J113+J115+J117+J119+J121+J123+J125+J127+J129+J131</f>
        <v>0</v>
      </c>
      <c r="K135" s="65">
        <f t="shared" ref="K135:S135" si="45">K97+K99+K101+K103+K105+K107+K109+K111+K113+K115+K117+K119+K121+K123+K125+K127+K129+K131</f>
        <v>0</v>
      </c>
      <c r="L135" s="65">
        <f t="shared" si="45"/>
        <v>0</v>
      </c>
      <c r="M135" s="65">
        <f t="shared" si="45"/>
        <v>0</v>
      </c>
      <c r="N135" s="65">
        <f t="shared" si="45"/>
        <v>0</v>
      </c>
      <c r="O135" s="65">
        <f t="shared" si="45"/>
        <v>0</v>
      </c>
      <c r="P135" s="65">
        <f t="shared" si="45"/>
        <v>0</v>
      </c>
      <c r="Q135" s="65">
        <f t="shared" si="45"/>
        <v>0</v>
      </c>
      <c r="R135" s="65">
        <f t="shared" si="45"/>
        <v>0</v>
      </c>
      <c r="S135" s="65">
        <f t="shared" si="45"/>
        <v>0</v>
      </c>
    </row>
    <row r="138" spans="1:19" ht="21" customHeight="1" x14ac:dyDescent="0.3">
      <c r="B138" s="82" t="s">
        <v>105</v>
      </c>
      <c r="C138" s="82">
        <v>140</v>
      </c>
      <c r="D138" s="89" t="s">
        <v>106</v>
      </c>
      <c r="E138" s="82"/>
      <c r="F138" s="10"/>
      <c r="G138" s="13"/>
      <c r="I138" s="90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 x14ac:dyDescent="0.3">
      <c r="B139" s="82"/>
      <c r="C139" s="82"/>
      <c r="D139" s="82"/>
      <c r="E139" s="82"/>
      <c r="F139" s="10"/>
      <c r="G139" s="13"/>
      <c r="I139" s="84"/>
      <c r="J139" s="84"/>
      <c r="K139" s="84"/>
      <c r="L139" s="91"/>
      <c r="M139" s="91"/>
      <c r="N139" s="91"/>
      <c r="O139" s="84"/>
      <c r="P139" s="84"/>
      <c r="Q139" s="84"/>
      <c r="R139" s="84"/>
      <c r="S139" s="84"/>
    </row>
    <row r="140" spans="1:19" x14ac:dyDescent="0.3">
      <c r="B140" s="10"/>
      <c r="C140" s="10"/>
      <c r="D140" s="10"/>
      <c r="E140" s="10"/>
      <c r="F140" s="10"/>
    </row>
    <row r="141" spans="1:19" ht="26.25" customHeight="1" x14ac:dyDescent="0.3">
      <c r="B141" s="7" t="s">
        <v>107</v>
      </c>
      <c r="C141" s="7">
        <v>141</v>
      </c>
      <c r="D141" s="1218" t="s">
        <v>108</v>
      </c>
      <c r="E141" s="1218"/>
      <c r="F141" s="10"/>
      <c r="G141" s="11"/>
      <c r="I141" s="97"/>
      <c r="J141" s="97"/>
      <c r="K141" s="97"/>
      <c r="L141" s="98"/>
      <c r="M141" s="98"/>
      <c r="N141" s="98"/>
      <c r="O141" s="97"/>
      <c r="P141" s="97"/>
      <c r="Q141" s="97"/>
      <c r="R141" s="97"/>
      <c r="S141" s="97"/>
    </row>
    <row r="142" spans="1:19" s="2" customFormat="1" x14ac:dyDescent="0.3">
      <c r="A142" s="1"/>
      <c r="G142" s="12"/>
      <c r="H142" s="21"/>
      <c r="I142" s="1"/>
      <c r="J142" s="1"/>
      <c r="K142" s="1"/>
      <c r="L142" s="9"/>
      <c r="M142" s="9"/>
      <c r="N142" s="9"/>
      <c r="O142" s="1"/>
      <c r="P142" s="1"/>
      <c r="Q142" s="1"/>
      <c r="R142" s="1"/>
      <c r="S142" s="1"/>
    </row>
    <row r="143" spans="1:19" s="2" customFormat="1" x14ac:dyDescent="0.3">
      <c r="A143" s="1"/>
      <c r="B143" s="2" t="s">
        <v>109</v>
      </c>
      <c r="D143" s="1216" t="s">
        <v>293</v>
      </c>
      <c r="E143" s="1505"/>
      <c r="F143" s="1505"/>
      <c r="G143" s="1505"/>
      <c r="H143" s="21"/>
      <c r="I143" s="1"/>
      <c r="J143" s="1"/>
      <c r="K143" s="1"/>
      <c r="L143" s="9"/>
      <c r="M143" s="9"/>
      <c r="N143" s="9"/>
      <c r="O143" s="1"/>
      <c r="P143" s="1"/>
      <c r="Q143" s="1"/>
      <c r="R143" s="1"/>
      <c r="S143" s="1"/>
    </row>
    <row r="144" spans="1:19" s="2" customFormat="1" x14ac:dyDescent="0.3">
      <c r="A144" s="1"/>
      <c r="D144" s="10"/>
      <c r="E144" s="10"/>
      <c r="F144" s="10"/>
      <c r="G144" s="10"/>
      <c r="H144" s="21"/>
      <c r="I144" s="1"/>
      <c r="J144" s="1"/>
      <c r="K144" s="1"/>
      <c r="L144" s="9"/>
      <c r="M144" s="9"/>
      <c r="N144" s="9"/>
      <c r="O144" s="1"/>
      <c r="P144" s="1"/>
      <c r="Q144" s="1"/>
      <c r="R144" s="1"/>
      <c r="S144" s="1"/>
    </row>
    <row r="145" spans="1:19" s="2" customFormat="1" x14ac:dyDescent="0.3">
      <c r="A145" s="1"/>
      <c r="B145" s="14" t="s">
        <v>110</v>
      </c>
      <c r="C145" s="165">
        <f>'PLANO DE CONTAS-D'!C85</f>
        <v>143</v>
      </c>
      <c r="D145" s="96">
        <f>'PLANO DE CONTAS-D'!D85</f>
        <v>0</v>
      </c>
      <c r="E145" s="166">
        <f>'PLANO DE CONTAS-D'!E85</f>
        <v>0</v>
      </c>
      <c r="G145" s="15">
        <f>I145</f>
        <v>0</v>
      </c>
      <c r="H145" s="21"/>
      <c r="I145" s="87">
        <f>SUMIFS(Conciliação!R:R,Conciliação!E:E,C145,Conciliação!D:D,$I$6)</f>
        <v>0</v>
      </c>
      <c r="J145" s="88">
        <f>IF($E$145=J73,$I$145,IF($E$145="RATE",$I$145*J146,0))</f>
        <v>0</v>
      </c>
      <c r="K145" s="88">
        <f>IF($E$145=K73,$I$145,IF($E$145="RATE",$I$145*K146,0))</f>
        <v>0</v>
      </c>
      <c r="L145" s="88">
        <f t="shared" ref="L145:S145" si="46">IF($E$145=L73,$I$145,IF($E$145="RATE",$I$145*L146,0))</f>
        <v>0</v>
      </c>
      <c r="M145" s="88">
        <f t="shared" si="46"/>
        <v>0</v>
      </c>
      <c r="N145" s="88">
        <f t="shared" si="46"/>
        <v>0</v>
      </c>
      <c r="O145" s="88">
        <f t="shared" si="46"/>
        <v>0</v>
      </c>
      <c r="P145" s="88">
        <f>IF($E$145=P73,$I$145,IF($E$145="RATE",$I$145*P146,0))</f>
        <v>0</v>
      </c>
      <c r="Q145" s="88">
        <f t="shared" si="46"/>
        <v>0</v>
      </c>
      <c r="R145" s="88">
        <f t="shared" si="46"/>
        <v>0</v>
      </c>
      <c r="S145" s="88">
        <f t="shared" si="46"/>
        <v>0</v>
      </c>
    </row>
    <row r="146" spans="1:19" s="2" customFormat="1" x14ac:dyDescent="0.3">
      <c r="A146" s="1"/>
      <c r="D146" s="42"/>
      <c r="E146" s="10"/>
      <c r="G146" s="12"/>
      <c r="H146" s="21"/>
      <c r="I146" s="1"/>
      <c r="J146" s="133">
        <f>'PLANO DE CONTAS-D'!F85</f>
        <v>0</v>
      </c>
      <c r="K146" s="133">
        <f>'PLANO DE CONTAS-D'!G85</f>
        <v>0</v>
      </c>
      <c r="L146" s="133">
        <f>'PLANO DE CONTAS-D'!H85</f>
        <v>0</v>
      </c>
      <c r="M146" s="133">
        <f>'PLANO DE CONTAS-D'!I85</f>
        <v>0</v>
      </c>
      <c r="N146" s="133">
        <f>'PLANO DE CONTAS-D'!J85</f>
        <v>0</v>
      </c>
      <c r="O146" s="133">
        <f>'PLANO DE CONTAS-D'!K85</f>
        <v>0</v>
      </c>
      <c r="P146" s="133">
        <f>'PLANO DE CONTAS-D'!L85</f>
        <v>0</v>
      </c>
      <c r="Q146" s="133">
        <f>'PLANO DE CONTAS-D'!M85</f>
        <v>0</v>
      </c>
      <c r="R146" s="133">
        <f>'PLANO DE CONTAS-D'!N85</f>
        <v>0</v>
      </c>
      <c r="S146" s="133">
        <f>'PLANO DE CONTAS-D'!O85</f>
        <v>0</v>
      </c>
    </row>
    <row r="147" spans="1:19" s="2" customFormat="1" x14ac:dyDescent="0.3">
      <c r="A147" s="1"/>
      <c r="B147" s="14" t="s">
        <v>111</v>
      </c>
      <c r="C147" s="165">
        <f>'PLANO DE CONTAS-D'!C86</f>
        <v>144</v>
      </c>
      <c r="D147" s="96">
        <f>'PLANO DE CONTAS-D'!D86</f>
        <v>0</v>
      </c>
      <c r="E147" s="166">
        <f>'PLANO DE CONTAS-D'!E86</f>
        <v>0</v>
      </c>
      <c r="G147" s="15">
        <f>I147</f>
        <v>0</v>
      </c>
      <c r="H147" s="21"/>
      <c r="I147" s="87">
        <f>SUMIFS(Conciliação!R:R,Conciliação!E:E,C147,Conciliação!D:D,$I$6)</f>
        <v>0</v>
      </c>
      <c r="J147" s="88">
        <f t="shared" ref="J147:S147" si="47">IF($E$147=J73,$I$147,IF($E$147="RATE",$I$147*J148,0))</f>
        <v>0</v>
      </c>
      <c r="K147" s="88">
        <f t="shared" si="47"/>
        <v>0</v>
      </c>
      <c r="L147" s="88">
        <f t="shared" si="47"/>
        <v>0</v>
      </c>
      <c r="M147" s="88">
        <f t="shared" si="47"/>
        <v>0</v>
      </c>
      <c r="N147" s="88">
        <f t="shared" si="47"/>
        <v>0</v>
      </c>
      <c r="O147" s="88">
        <f t="shared" si="47"/>
        <v>0</v>
      </c>
      <c r="P147" s="88">
        <f t="shared" si="47"/>
        <v>0</v>
      </c>
      <c r="Q147" s="88">
        <f t="shared" si="47"/>
        <v>0</v>
      </c>
      <c r="R147" s="88">
        <f t="shared" si="47"/>
        <v>0</v>
      </c>
      <c r="S147" s="88">
        <f t="shared" si="47"/>
        <v>0</v>
      </c>
    </row>
    <row r="148" spans="1:19" s="2" customFormat="1" x14ac:dyDescent="0.3">
      <c r="A148" s="1"/>
      <c r="D148" s="42"/>
      <c r="E148" s="10"/>
      <c r="G148" s="12"/>
      <c r="H148" s="21"/>
      <c r="I148" s="1"/>
      <c r="J148" s="133">
        <f>'PLANO DE CONTAS-D'!F86</f>
        <v>0</v>
      </c>
      <c r="K148" s="133">
        <f>'PLANO DE CONTAS-D'!G86</f>
        <v>0</v>
      </c>
      <c r="L148" s="133">
        <f>'PLANO DE CONTAS-D'!H86</f>
        <v>0</v>
      </c>
      <c r="M148" s="133">
        <f>'PLANO DE CONTAS-D'!I86</f>
        <v>0</v>
      </c>
      <c r="N148" s="133">
        <f>'PLANO DE CONTAS-D'!J86</f>
        <v>0</v>
      </c>
      <c r="O148" s="133">
        <f>'PLANO DE CONTAS-D'!K86</f>
        <v>0</v>
      </c>
      <c r="P148" s="133">
        <f>'PLANO DE CONTAS-D'!L86</f>
        <v>0</v>
      </c>
      <c r="Q148" s="133">
        <f>'PLANO DE CONTAS-D'!M86</f>
        <v>0</v>
      </c>
      <c r="R148" s="133">
        <f>'PLANO DE CONTAS-D'!N86</f>
        <v>0</v>
      </c>
      <c r="S148" s="133">
        <f>'PLANO DE CONTAS-D'!O86</f>
        <v>0</v>
      </c>
    </row>
    <row r="149" spans="1:19" s="2" customFormat="1" x14ac:dyDescent="0.3">
      <c r="A149" s="1"/>
      <c r="B149" s="14" t="s">
        <v>112</v>
      </c>
      <c r="C149" s="165">
        <f>'PLANO DE CONTAS-D'!C87</f>
        <v>145</v>
      </c>
      <c r="D149" s="96">
        <f>'PLANO DE CONTAS-D'!D87</f>
        <v>0</v>
      </c>
      <c r="E149" s="166">
        <f>'PLANO DE CONTAS-D'!E87</f>
        <v>0</v>
      </c>
      <c r="G149" s="15">
        <f>I149</f>
        <v>0</v>
      </c>
      <c r="H149" s="21"/>
      <c r="I149" s="87">
        <f>SUMIFS(Conciliação!R:R,Conciliação!E:E,C149,Conciliação!D:D,$I$6)</f>
        <v>0</v>
      </c>
      <c r="J149" s="88">
        <f t="shared" ref="J149:S149" si="48">IF($E$149=J73,$I$149,IF($E$149="RATE",$I$149*J150,0))</f>
        <v>0</v>
      </c>
      <c r="K149" s="88">
        <f t="shared" si="48"/>
        <v>0</v>
      </c>
      <c r="L149" s="88">
        <f t="shared" si="48"/>
        <v>0</v>
      </c>
      <c r="M149" s="88">
        <f t="shared" si="48"/>
        <v>0</v>
      </c>
      <c r="N149" s="88">
        <f t="shared" si="48"/>
        <v>0</v>
      </c>
      <c r="O149" s="88">
        <f t="shared" si="48"/>
        <v>0</v>
      </c>
      <c r="P149" s="88">
        <f t="shared" si="48"/>
        <v>0</v>
      </c>
      <c r="Q149" s="88">
        <f t="shared" si="48"/>
        <v>0</v>
      </c>
      <c r="R149" s="88">
        <f t="shared" si="48"/>
        <v>0</v>
      </c>
      <c r="S149" s="88">
        <f t="shared" si="48"/>
        <v>0</v>
      </c>
    </row>
    <row r="150" spans="1:19" s="2" customFormat="1" x14ac:dyDescent="0.3">
      <c r="A150" s="1"/>
      <c r="D150" s="43"/>
      <c r="E150" s="10"/>
      <c r="G150" s="12"/>
      <c r="H150" s="21"/>
      <c r="I150" s="1"/>
      <c r="J150" s="133">
        <f>'PLANO DE CONTAS-D'!F87</f>
        <v>0</v>
      </c>
      <c r="K150" s="133">
        <f>'PLANO DE CONTAS-D'!G87</f>
        <v>0</v>
      </c>
      <c r="L150" s="133">
        <f>'PLANO DE CONTAS-D'!H87</f>
        <v>0</v>
      </c>
      <c r="M150" s="133">
        <f>'PLANO DE CONTAS-D'!I87</f>
        <v>0</v>
      </c>
      <c r="N150" s="133">
        <f>'PLANO DE CONTAS-D'!J87</f>
        <v>0</v>
      </c>
      <c r="O150" s="133">
        <f>'PLANO DE CONTAS-D'!K87</f>
        <v>0</v>
      </c>
      <c r="P150" s="133">
        <f>'PLANO DE CONTAS-D'!L87</f>
        <v>0</v>
      </c>
      <c r="Q150" s="133">
        <f>'PLANO DE CONTAS-D'!M87</f>
        <v>0</v>
      </c>
      <c r="R150" s="133">
        <f>'PLANO DE CONTAS-D'!N87</f>
        <v>0</v>
      </c>
      <c r="S150" s="133">
        <f>'PLANO DE CONTAS-D'!O87</f>
        <v>0</v>
      </c>
    </row>
    <row r="151" spans="1:19" s="2" customFormat="1" x14ac:dyDescent="0.3">
      <c r="A151" s="1"/>
      <c r="B151" s="14" t="s">
        <v>113</v>
      </c>
      <c r="C151" s="165">
        <f>'PLANO DE CONTAS-D'!C88</f>
        <v>146</v>
      </c>
      <c r="D151" s="96">
        <f>'PLANO DE CONTAS-D'!D88</f>
        <v>0</v>
      </c>
      <c r="E151" s="166">
        <f>'PLANO DE CONTAS-D'!E88</f>
        <v>0</v>
      </c>
      <c r="G151" s="15">
        <f>I151</f>
        <v>0</v>
      </c>
      <c r="H151" s="21"/>
      <c r="I151" s="87">
        <f>SUMIFS(Conciliação!R:R,Conciliação!E:E,C151,Conciliação!D:D,$I$6)</f>
        <v>0</v>
      </c>
      <c r="J151" s="88">
        <f>IF($E$151=J73,$I$151,IF($E$151="RATE",$I$151*J152,0))</f>
        <v>0</v>
      </c>
      <c r="K151" s="88">
        <f t="shared" ref="K151:S151" si="49">IF($E$151=K73,$I$151,IF($E$151="RATE",$I$151*K152,0))</f>
        <v>0</v>
      </c>
      <c r="L151" s="88">
        <f t="shared" si="49"/>
        <v>0</v>
      </c>
      <c r="M151" s="88">
        <f t="shared" si="49"/>
        <v>0</v>
      </c>
      <c r="N151" s="88">
        <f t="shared" si="49"/>
        <v>0</v>
      </c>
      <c r="O151" s="88">
        <f t="shared" si="49"/>
        <v>0</v>
      </c>
      <c r="P151" s="88">
        <f t="shared" si="49"/>
        <v>0</v>
      </c>
      <c r="Q151" s="88">
        <f t="shared" si="49"/>
        <v>0</v>
      </c>
      <c r="R151" s="88">
        <f t="shared" si="49"/>
        <v>0</v>
      </c>
      <c r="S151" s="88">
        <f t="shared" si="49"/>
        <v>0</v>
      </c>
    </row>
    <row r="152" spans="1:19" s="2" customFormat="1" x14ac:dyDescent="0.3">
      <c r="A152" s="1"/>
      <c r="D152" s="43"/>
      <c r="E152" s="79"/>
      <c r="G152" s="12"/>
      <c r="H152" s="21"/>
      <c r="I152" s="1"/>
      <c r="J152" s="133">
        <f>'PLANO DE CONTAS-D'!F88</f>
        <v>0</v>
      </c>
      <c r="K152" s="133">
        <f>'PLANO DE CONTAS-D'!G88</f>
        <v>0</v>
      </c>
      <c r="L152" s="133">
        <f>'PLANO DE CONTAS-D'!H88</f>
        <v>0</v>
      </c>
      <c r="M152" s="133">
        <f>'PLANO DE CONTAS-D'!I88</f>
        <v>0</v>
      </c>
      <c r="N152" s="133">
        <f>'PLANO DE CONTAS-D'!J88</f>
        <v>0</v>
      </c>
      <c r="O152" s="133">
        <f>'PLANO DE CONTAS-D'!K88</f>
        <v>0</v>
      </c>
      <c r="P152" s="133">
        <f>'PLANO DE CONTAS-D'!L88</f>
        <v>0</v>
      </c>
      <c r="Q152" s="133">
        <f>'PLANO DE CONTAS-D'!M88</f>
        <v>0</v>
      </c>
      <c r="R152" s="133">
        <f>'PLANO DE CONTAS-D'!N88</f>
        <v>0</v>
      </c>
      <c r="S152" s="133">
        <f>'PLANO DE CONTAS-D'!O88</f>
        <v>0</v>
      </c>
    </row>
    <row r="153" spans="1:19" s="2" customFormat="1" x14ac:dyDescent="0.3">
      <c r="A153" s="1"/>
      <c r="D153" s="43"/>
      <c r="E153" s="79"/>
      <c r="G153" s="389" t="s">
        <v>395</v>
      </c>
      <c r="H153" s="21"/>
      <c r="I153" s="67">
        <f>SUM(I145:I151)</f>
        <v>0</v>
      </c>
      <c r="J153" s="65">
        <f>J145+J147+J149+J151</f>
        <v>0</v>
      </c>
      <c r="K153" s="65">
        <f t="shared" ref="K153:S153" si="50">K145+K147+K149+K151</f>
        <v>0</v>
      </c>
      <c r="L153" s="65">
        <f t="shared" si="50"/>
        <v>0</v>
      </c>
      <c r="M153" s="65">
        <f t="shared" si="50"/>
        <v>0</v>
      </c>
      <c r="N153" s="65">
        <f t="shared" si="50"/>
        <v>0</v>
      </c>
      <c r="O153" s="65">
        <f t="shared" si="50"/>
        <v>0</v>
      </c>
      <c r="P153" s="65">
        <f t="shared" si="50"/>
        <v>0</v>
      </c>
      <c r="Q153" s="65">
        <f t="shared" si="50"/>
        <v>0</v>
      </c>
      <c r="R153" s="65">
        <f t="shared" si="50"/>
        <v>0</v>
      </c>
      <c r="S153" s="65">
        <f t="shared" si="50"/>
        <v>0</v>
      </c>
    </row>
    <row r="154" spans="1:19" s="2" customFormat="1" x14ac:dyDescent="0.3">
      <c r="A154" s="1"/>
      <c r="D154" s="43"/>
      <c r="E154" s="93"/>
      <c r="G154" s="12"/>
      <c r="H154" s="21"/>
      <c r="I154" s="1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s="2" customFormat="1" x14ac:dyDescent="0.3">
      <c r="A155" s="1"/>
      <c r="B155" s="2" t="s">
        <v>114</v>
      </c>
      <c r="D155" s="1222" t="s">
        <v>188</v>
      </c>
      <c r="E155" s="1504"/>
      <c r="F155" s="1504"/>
      <c r="G155" s="1504"/>
      <c r="H155" s="21"/>
      <c r="I155" s="1"/>
      <c r="J155" s="1"/>
      <c r="K155" s="1"/>
      <c r="L155" s="9"/>
      <c r="M155" s="9"/>
      <c r="N155" s="9"/>
      <c r="O155" s="1"/>
      <c r="P155" s="1"/>
      <c r="Q155" s="1"/>
      <c r="R155" s="1"/>
      <c r="S155" s="1"/>
    </row>
    <row r="156" spans="1:19" s="2" customFormat="1" x14ac:dyDescent="0.3">
      <c r="A156" s="1"/>
      <c r="D156" s="71"/>
      <c r="E156" s="71"/>
      <c r="F156" s="71"/>
      <c r="G156" s="71"/>
      <c r="H156" s="21"/>
      <c r="I156" s="1"/>
      <c r="J156" s="1"/>
      <c r="K156" s="1"/>
      <c r="L156" s="9"/>
      <c r="M156" s="9"/>
      <c r="N156" s="9"/>
      <c r="O156" s="1"/>
      <c r="P156" s="1"/>
      <c r="Q156" s="1"/>
      <c r="R156" s="1"/>
      <c r="S156" s="1"/>
    </row>
    <row r="157" spans="1:19" s="2" customFormat="1" x14ac:dyDescent="0.3">
      <c r="A157" s="1"/>
      <c r="B157" s="14" t="s">
        <v>115</v>
      </c>
      <c r="C157" s="165">
        <f>'PLANO DE CONTAS-D'!C93</f>
        <v>148</v>
      </c>
      <c r="D157" s="96">
        <f>'PLANO DE CONTAS-D'!D93</f>
        <v>0</v>
      </c>
      <c r="E157" s="166">
        <f>'PLANO DE CONTAS-D'!E93</f>
        <v>0</v>
      </c>
      <c r="G157" s="15">
        <f>I157</f>
        <v>0</v>
      </c>
      <c r="H157" s="21"/>
      <c r="I157" s="87">
        <f>SUMIFS(Conciliação!R:R,Conciliação!E:E,C157,Conciliação!D:D,$I$6)</f>
        <v>0</v>
      </c>
      <c r="J157" s="88">
        <f t="shared" ref="J157:S157" si="51">IF($E$157=J73,$I$157,IF($E$157="RATE",$I$157*J158,0))</f>
        <v>0</v>
      </c>
      <c r="K157" s="88">
        <f t="shared" si="51"/>
        <v>0</v>
      </c>
      <c r="L157" s="88">
        <f t="shared" si="51"/>
        <v>0</v>
      </c>
      <c r="M157" s="88">
        <f t="shared" si="51"/>
        <v>0</v>
      </c>
      <c r="N157" s="88">
        <f t="shared" si="51"/>
        <v>0</v>
      </c>
      <c r="O157" s="88">
        <f t="shared" si="51"/>
        <v>0</v>
      </c>
      <c r="P157" s="88">
        <f t="shared" si="51"/>
        <v>0</v>
      </c>
      <c r="Q157" s="88">
        <f t="shared" si="51"/>
        <v>0</v>
      </c>
      <c r="R157" s="88">
        <f t="shared" si="51"/>
        <v>0</v>
      </c>
      <c r="S157" s="88">
        <f t="shared" si="51"/>
        <v>0</v>
      </c>
    </row>
    <row r="158" spans="1:19" s="2" customFormat="1" x14ac:dyDescent="0.3">
      <c r="A158" s="1"/>
      <c r="C158" s="167"/>
      <c r="D158" s="42"/>
      <c r="E158" s="169"/>
      <c r="G158" s="12"/>
      <c r="H158" s="21"/>
      <c r="I158" s="1"/>
      <c r="J158" s="133">
        <f>'PLANO DE CONTAS-D'!F93</f>
        <v>0</v>
      </c>
      <c r="K158" s="133">
        <f>'PLANO DE CONTAS-D'!G93</f>
        <v>0</v>
      </c>
      <c r="L158" s="133">
        <f>'PLANO DE CONTAS-D'!H93</f>
        <v>0</v>
      </c>
      <c r="M158" s="133">
        <f>'PLANO DE CONTAS-D'!I93</f>
        <v>0</v>
      </c>
      <c r="N158" s="133">
        <f>'PLANO DE CONTAS-D'!J93</f>
        <v>0</v>
      </c>
      <c r="O158" s="133">
        <f>'PLANO DE CONTAS-D'!K93</f>
        <v>0</v>
      </c>
      <c r="P158" s="133">
        <f>'PLANO DE CONTAS-D'!L93</f>
        <v>0</v>
      </c>
      <c r="Q158" s="133">
        <f>'PLANO DE CONTAS-D'!M93</f>
        <v>0</v>
      </c>
      <c r="R158" s="133">
        <f>'PLANO DE CONTAS-D'!N93</f>
        <v>0</v>
      </c>
      <c r="S158" s="133">
        <f>'PLANO DE CONTAS-D'!O93</f>
        <v>0</v>
      </c>
    </row>
    <row r="159" spans="1:19" s="2" customFormat="1" x14ac:dyDescent="0.3">
      <c r="A159" s="1"/>
      <c r="B159" s="14" t="s">
        <v>116</v>
      </c>
      <c r="C159" s="165">
        <f>'PLANO DE CONTAS-D'!C94</f>
        <v>149</v>
      </c>
      <c r="D159" s="96">
        <f>'PLANO DE CONTAS-D'!D94</f>
        <v>0</v>
      </c>
      <c r="E159" s="166">
        <f>'PLANO DE CONTAS-D'!E94</f>
        <v>0</v>
      </c>
      <c r="G159" s="15">
        <f>I159</f>
        <v>0</v>
      </c>
      <c r="H159" s="21"/>
      <c r="I159" s="87">
        <f>SUMIFS(Conciliação!R:R,Conciliação!E:E,C159,Conciliação!D:D,$I$6)</f>
        <v>0</v>
      </c>
      <c r="J159" s="88">
        <f t="shared" ref="J159:S159" si="52">IF($E$159=J73,$I$159,IF($E$159="RATE",$I$159*J160,0))</f>
        <v>0</v>
      </c>
      <c r="K159" s="88">
        <f t="shared" si="52"/>
        <v>0</v>
      </c>
      <c r="L159" s="88">
        <f t="shared" si="52"/>
        <v>0</v>
      </c>
      <c r="M159" s="88">
        <f t="shared" si="52"/>
        <v>0</v>
      </c>
      <c r="N159" s="88">
        <f t="shared" si="52"/>
        <v>0</v>
      </c>
      <c r="O159" s="88">
        <f t="shared" si="52"/>
        <v>0</v>
      </c>
      <c r="P159" s="88">
        <f t="shared" si="52"/>
        <v>0</v>
      </c>
      <c r="Q159" s="88">
        <f t="shared" si="52"/>
        <v>0</v>
      </c>
      <c r="R159" s="88">
        <f t="shared" si="52"/>
        <v>0</v>
      </c>
      <c r="S159" s="88">
        <f t="shared" si="52"/>
        <v>0</v>
      </c>
    </row>
    <row r="160" spans="1:19" s="2" customFormat="1" x14ac:dyDescent="0.3">
      <c r="A160" s="1"/>
      <c r="C160" s="167"/>
      <c r="D160" s="42"/>
      <c r="E160" s="169"/>
      <c r="G160" s="12"/>
      <c r="H160" s="21"/>
      <c r="I160" s="1"/>
      <c r="J160" s="133">
        <f>'PLANO DE CONTAS-D'!F94</f>
        <v>0</v>
      </c>
      <c r="K160" s="133">
        <f>'PLANO DE CONTAS-D'!G94</f>
        <v>0</v>
      </c>
      <c r="L160" s="133">
        <f>'PLANO DE CONTAS-D'!H94</f>
        <v>0</v>
      </c>
      <c r="M160" s="133">
        <f>'PLANO DE CONTAS-D'!I94</f>
        <v>0</v>
      </c>
      <c r="N160" s="133">
        <f>'PLANO DE CONTAS-D'!J94</f>
        <v>0</v>
      </c>
      <c r="O160" s="133">
        <f>'PLANO DE CONTAS-D'!K94</f>
        <v>0</v>
      </c>
      <c r="P160" s="133">
        <f>'PLANO DE CONTAS-D'!L94</f>
        <v>0</v>
      </c>
      <c r="Q160" s="133">
        <f>'PLANO DE CONTAS-D'!M94</f>
        <v>0</v>
      </c>
      <c r="R160" s="133">
        <f>'PLANO DE CONTAS-D'!N94</f>
        <v>0</v>
      </c>
      <c r="S160" s="133">
        <f>'PLANO DE CONTAS-D'!O94</f>
        <v>0</v>
      </c>
    </row>
    <row r="161" spans="1:19" s="2" customFormat="1" x14ac:dyDescent="0.3">
      <c r="A161" s="1"/>
      <c r="B161" s="14" t="s">
        <v>117</v>
      </c>
      <c r="C161" s="165">
        <f>'PLANO DE CONTAS-D'!C95</f>
        <v>150</v>
      </c>
      <c r="D161" s="96">
        <f>'PLANO DE CONTAS-D'!D95</f>
        <v>0</v>
      </c>
      <c r="E161" s="166">
        <f>'PLANO DE CONTAS-D'!E95</f>
        <v>0</v>
      </c>
      <c r="G161" s="15">
        <f>I161</f>
        <v>0</v>
      </c>
      <c r="H161" s="21"/>
      <c r="I161" s="87">
        <f>SUMIFS(Conciliação!R:R,Conciliação!E:E,C161,Conciliação!D:D,$I$6)</f>
        <v>0</v>
      </c>
      <c r="J161" s="88">
        <f t="shared" ref="J161:S161" si="53">IF($E$161=J73,$I$161,IF($E$161="RATE",$I$161*J162,0))</f>
        <v>0</v>
      </c>
      <c r="K161" s="88">
        <f t="shared" si="53"/>
        <v>0</v>
      </c>
      <c r="L161" s="88">
        <f t="shared" si="53"/>
        <v>0</v>
      </c>
      <c r="M161" s="88">
        <f t="shared" si="53"/>
        <v>0</v>
      </c>
      <c r="N161" s="88">
        <f t="shared" si="53"/>
        <v>0</v>
      </c>
      <c r="O161" s="88">
        <f t="shared" si="53"/>
        <v>0</v>
      </c>
      <c r="P161" s="88">
        <f t="shared" si="53"/>
        <v>0</v>
      </c>
      <c r="Q161" s="88">
        <f t="shared" si="53"/>
        <v>0</v>
      </c>
      <c r="R161" s="88">
        <f t="shared" si="53"/>
        <v>0</v>
      </c>
      <c r="S161" s="88">
        <f t="shared" si="53"/>
        <v>0</v>
      </c>
    </row>
    <row r="162" spans="1:19" s="2" customFormat="1" x14ac:dyDescent="0.3">
      <c r="A162" s="1"/>
      <c r="C162" s="167"/>
      <c r="D162" s="42"/>
      <c r="E162" s="169"/>
      <c r="G162" s="12"/>
      <c r="H162" s="21"/>
      <c r="I162" s="1"/>
      <c r="J162" s="133">
        <f>'PLANO DE CONTAS-D'!F95</f>
        <v>0</v>
      </c>
      <c r="K162" s="133">
        <f>'PLANO DE CONTAS-D'!G95</f>
        <v>0</v>
      </c>
      <c r="L162" s="133">
        <f>'PLANO DE CONTAS-D'!H95</f>
        <v>0</v>
      </c>
      <c r="M162" s="133">
        <f>'PLANO DE CONTAS-D'!I95</f>
        <v>0</v>
      </c>
      <c r="N162" s="133">
        <f>'PLANO DE CONTAS-D'!J95</f>
        <v>0</v>
      </c>
      <c r="O162" s="133">
        <f>'PLANO DE CONTAS-D'!K95</f>
        <v>0</v>
      </c>
      <c r="P162" s="133">
        <f>'PLANO DE CONTAS-D'!L95</f>
        <v>0</v>
      </c>
      <c r="Q162" s="133">
        <f>'PLANO DE CONTAS-D'!M95</f>
        <v>0</v>
      </c>
      <c r="R162" s="133">
        <f>'PLANO DE CONTAS-D'!N95</f>
        <v>0</v>
      </c>
      <c r="S162" s="133">
        <f>'PLANO DE CONTAS-D'!O95</f>
        <v>0</v>
      </c>
    </row>
    <row r="163" spans="1:19" s="2" customFormat="1" x14ac:dyDescent="0.3">
      <c r="A163" s="1"/>
      <c r="B163" s="14" t="s">
        <v>118</v>
      </c>
      <c r="C163" s="165">
        <f>'PLANO DE CONTAS-D'!C96</f>
        <v>151</v>
      </c>
      <c r="D163" s="96">
        <f>'PLANO DE CONTAS-D'!D96</f>
        <v>0</v>
      </c>
      <c r="E163" s="166">
        <f>'PLANO DE CONTAS-D'!E96</f>
        <v>0</v>
      </c>
      <c r="G163" s="15">
        <f>I163</f>
        <v>0</v>
      </c>
      <c r="H163" s="21"/>
      <c r="I163" s="87">
        <f>SUMIFS(Conciliação!R:R,Conciliação!E:E,C163,Conciliação!D:D,$I$6)</f>
        <v>0</v>
      </c>
      <c r="J163" s="88">
        <f t="shared" ref="J163:S163" si="54">IF($E$163=J73,$I$163,IF($E$163="RATE",$I$163*J164,0))</f>
        <v>0</v>
      </c>
      <c r="K163" s="88">
        <f t="shared" si="54"/>
        <v>0</v>
      </c>
      <c r="L163" s="88">
        <f t="shared" si="54"/>
        <v>0</v>
      </c>
      <c r="M163" s="88">
        <f t="shared" si="54"/>
        <v>0</v>
      </c>
      <c r="N163" s="88">
        <f t="shared" si="54"/>
        <v>0</v>
      </c>
      <c r="O163" s="88">
        <f t="shared" si="54"/>
        <v>0</v>
      </c>
      <c r="P163" s="88">
        <f t="shared" si="54"/>
        <v>0</v>
      </c>
      <c r="Q163" s="88">
        <f t="shared" si="54"/>
        <v>0</v>
      </c>
      <c r="R163" s="88">
        <f t="shared" si="54"/>
        <v>0</v>
      </c>
      <c r="S163" s="88">
        <f t="shared" si="54"/>
        <v>0</v>
      </c>
    </row>
    <row r="164" spans="1:19" s="2" customFormat="1" x14ac:dyDescent="0.3">
      <c r="A164" s="1"/>
      <c r="C164" s="167"/>
      <c r="D164" s="42"/>
      <c r="E164" s="169"/>
      <c r="G164" s="12"/>
      <c r="H164" s="21"/>
      <c r="I164" s="1"/>
      <c r="J164" s="133">
        <f>'PLANO DE CONTAS-D'!F96</f>
        <v>0</v>
      </c>
      <c r="K164" s="133">
        <f>'PLANO DE CONTAS-D'!G96</f>
        <v>0</v>
      </c>
      <c r="L164" s="133">
        <f>'PLANO DE CONTAS-D'!H96</f>
        <v>0</v>
      </c>
      <c r="M164" s="133">
        <f>'PLANO DE CONTAS-D'!I96</f>
        <v>0</v>
      </c>
      <c r="N164" s="133">
        <f>'PLANO DE CONTAS-D'!J96</f>
        <v>0</v>
      </c>
      <c r="O164" s="133">
        <f>'PLANO DE CONTAS-D'!K96</f>
        <v>0</v>
      </c>
      <c r="P164" s="133">
        <f>'PLANO DE CONTAS-D'!L96</f>
        <v>0</v>
      </c>
      <c r="Q164" s="133">
        <f>'PLANO DE CONTAS-D'!M96</f>
        <v>0</v>
      </c>
      <c r="R164" s="133">
        <f>'PLANO DE CONTAS-D'!N96</f>
        <v>0</v>
      </c>
      <c r="S164" s="133">
        <f>'PLANO DE CONTAS-D'!O96</f>
        <v>0</v>
      </c>
    </row>
    <row r="165" spans="1:19" s="2" customFormat="1" x14ac:dyDescent="0.3">
      <c r="A165" s="1"/>
      <c r="B165" s="14" t="s">
        <v>119</v>
      </c>
      <c r="C165" s="165">
        <f>'PLANO DE CONTAS-D'!C97</f>
        <v>152</v>
      </c>
      <c r="D165" s="96">
        <f>'PLANO DE CONTAS-D'!D97</f>
        <v>0</v>
      </c>
      <c r="E165" s="166">
        <f>'PLANO DE CONTAS-D'!E97</f>
        <v>0</v>
      </c>
      <c r="G165" s="15">
        <f>I165</f>
        <v>0</v>
      </c>
      <c r="H165" s="21"/>
      <c r="I165" s="87">
        <f>SUMIFS(Conciliação!R:R,Conciliação!E:E,C165,Conciliação!D:D,$I$6)</f>
        <v>0</v>
      </c>
      <c r="J165" s="88">
        <f t="shared" ref="J165:S165" si="55">IF($E$165=J73,$I$165,IF($E$165="RATE",$I$165*J166,0))</f>
        <v>0</v>
      </c>
      <c r="K165" s="88">
        <f t="shared" si="55"/>
        <v>0</v>
      </c>
      <c r="L165" s="88">
        <f t="shared" si="55"/>
        <v>0</v>
      </c>
      <c r="M165" s="88">
        <f t="shared" si="55"/>
        <v>0</v>
      </c>
      <c r="N165" s="88">
        <f t="shared" si="55"/>
        <v>0</v>
      </c>
      <c r="O165" s="88">
        <f t="shared" si="55"/>
        <v>0</v>
      </c>
      <c r="P165" s="88">
        <f t="shared" si="55"/>
        <v>0</v>
      </c>
      <c r="Q165" s="88">
        <f t="shared" si="55"/>
        <v>0</v>
      </c>
      <c r="R165" s="88">
        <f t="shared" si="55"/>
        <v>0</v>
      </c>
      <c r="S165" s="88">
        <f t="shared" si="55"/>
        <v>0</v>
      </c>
    </row>
    <row r="166" spans="1:19" s="2" customFormat="1" x14ac:dyDescent="0.3">
      <c r="A166" s="1"/>
      <c r="C166" s="168"/>
      <c r="D166" s="43"/>
      <c r="E166" s="71"/>
      <c r="G166" s="12"/>
      <c r="H166" s="21"/>
      <c r="I166" s="1"/>
      <c r="J166" s="133">
        <f>'PLANO DE CONTAS-D'!F97</f>
        <v>0</v>
      </c>
      <c r="K166" s="133">
        <f>'PLANO DE CONTAS-D'!G97</f>
        <v>0</v>
      </c>
      <c r="L166" s="133">
        <f>'PLANO DE CONTAS-D'!H97</f>
        <v>0</v>
      </c>
      <c r="M166" s="133">
        <f>'PLANO DE CONTAS-D'!I97</f>
        <v>0</v>
      </c>
      <c r="N166" s="133">
        <f>'PLANO DE CONTAS-D'!J97</f>
        <v>0</v>
      </c>
      <c r="O166" s="133">
        <f>'PLANO DE CONTAS-D'!K97</f>
        <v>0</v>
      </c>
      <c r="P166" s="133">
        <f>'PLANO DE CONTAS-D'!L97</f>
        <v>0</v>
      </c>
      <c r="Q166" s="133">
        <f>'PLANO DE CONTAS-D'!M97</f>
        <v>0</v>
      </c>
      <c r="R166" s="133">
        <f>'PLANO DE CONTAS-D'!N97</f>
        <v>0</v>
      </c>
      <c r="S166" s="133">
        <f>'PLANO DE CONTAS-D'!O97</f>
        <v>0</v>
      </c>
    </row>
    <row r="167" spans="1:19" s="2" customFormat="1" x14ac:dyDescent="0.3">
      <c r="A167" s="1"/>
      <c r="B167" s="14" t="s">
        <v>120</v>
      </c>
      <c r="C167" s="165">
        <f>'PLANO DE CONTAS-D'!C98</f>
        <v>153</v>
      </c>
      <c r="D167" s="96">
        <f>'PLANO DE CONTAS-D'!D98</f>
        <v>0</v>
      </c>
      <c r="E167" s="166">
        <f>'PLANO DE CONTAS-D'!E98</f>
        <v>0</v>
      </c>
      <c r="G167" s="15">
        <f>I167</f>
        <v>0</v>
      </c>
      <c r="H167" s="21"/>
      <c r="I167" s="87">
        <f>SUMIFS(Conciliação!R:R,Conciliação!E:E,C167,Conciliação!D:D,$I$6)</f>
        <v>0</v>
      </c>
      <c r="J167" s="88">
        <f t="shared" ref="J167:S167" si="56">IF($E$167=J73,$I$167,IF($E$167="RATE",$I$167*J168,0))</f>
        <v>0</v>
      </c>
      <c r="K167" s="88">
        <f t="shared" si="56"/>
        <v>0</v>
      </c>
      <c r="L167" s="88">
        <f t="shared" si="56"/>
        <v>0</v>
      </c>
      <c r="M167" s="88">
        <f t="shared" si="56"/>
        <v>0</v>
      </c>
      <c r="N167" s="88">
        <f t="shared" si="56"/>
        <v>0</v>
      </c>
      <c r="O167" s="88">
        <f t="shared" si="56"/>
        <v>0</v>
      </c>
      <c r="P167" s="88">
        <f t="shared" si="56"/>
        <v>0</v>
      </c>
      <c r="Q167" s="88">
        <f t="shared" si="56"/>
        <v>0</v>
      </c>
      <c r="R167" s="88">
        <f t="shared" si="56"/>
        <v>0</v>
      </c>
      <c r="S167" s="88">
        <f t="shared" si="56"/>
        <v>0</v>
      </c>
    </row>
    <row r="168" spans="1:19" s="2" customFormat="1" x14ac:dyDescent="0.3">
      <c r="A168" s="1"/>
      <c r="C168" s="168"/>
      <c r="D168" s="43"/>
      <c r="E168" s="71"/>
      <c r="G168" s="12"/>
      <c r="H168" s="21"/>
      <c r="I168" s="1"/>
      <c r="J168" s="133">
        <f>'PLANO DE CONTAS-D'!F98</f>
        <v>0</v>
      </c>
      <c r="K168" s="133">
        <f>'PLANO DE CONTAS-D'!G98</f>
        <v>0</v>
      </c>
      <c r="L168" s="133">
        <f>'PLANO DE CONTAS-D'!H98</f>
        <v>0</v>
      </c>
      <c r="M168" s="133">
        <f>'PLANO DE CONTAS-D'!I98</f>
        <v>0</v>
      </c>
      <c r="N168" s="133">
        <f>'PLANO DE CONTAS-D'!J98</f>
        <v>0</v>
      </c>
      <c r="O168" s="133">
        <f>'PLANO DE CONTAS-D'!K98</f>
        <v>0</v>
      </c>
      <c r="P168" s="133">
        <f>'PLANO DE CONTAS-D'!L98</f>
        <v>0</v>
      </c>
      <c r="Q168" s="133">
        <f>'PLANO DE CONTAS-D'!M98</f>
        <v>0</v>
      </c>
      <c r="R168" s="133">
        <f>'PLANO DE CONTAS-D'!N98</f>
        <v>0</v>
      </c>
      <c r="S168" s="133">
        <f>'PLANO DE CONTAS-D'!O98</f>
        <v>0</v>
      </c>
    </row>
    <row r="169" spans="1:19" s="2" customFormat="1" x14ac:dyDescent="0.3">
      <c r="A169" s="1"/>
      <c r="B169" s="14" t="s">
        <v>121</v>
      </c>
      <c r="C169" s="165">
        <f>'PLANO DE CONTAS-D'!C99</f>
        <v>154</v>
      </c>
      <c r="D169" s="96">
        <f>'PLANO DE CONTAS-D'!D99</f>
        <v>0</v>
      </c>
      <c r="E169" s="166">
        <f>'PLANO DE CONTAS-D'!E99</f>
        <v>0</v>
      </c>
      <c r="G169" s="15">
        <f>I169</f>
        <v>0</v>
      </c>
      <c r="H169" s="21"/>
      <c r="I169" s="87">
        <f>SUMIFS(Conciliação!R:R,Conciliação!E:E,C169,Conciliação!D:D,$I$6)</f>
        <v>0</v>
      </c>
      <c r="J169" s="88">
        <f t="shared" ref="J169:S169" si="57">IF($E$169=J73,$I$169,IF($E$169="RATE",$I$169*J170,0))</f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88">
        <f t="shared" si="57"/>
        <v>0</v>
      </c>
      <c r="O169" s="88">
        <f t="shared" si="57"/>
        <v>0</v>
      </c>
      <c r="P169" s="88">
        <f t="shared" si="57"/>
        <v>0</v>
      </c>
      <c r="Q169" s="88">
        <f t="shared" si="57"/>
        <v>0</v>
      </c>
      <c r="R169" s="88">
        <f t="shared" si="57"/>
        <v>0</v>
      </c>
      <c r="S169" s="88">
        <f t="shared" si="57"/>
        <v>0</v>
      </c>
    </row>
    <row r="170" spans="1:19" s="2" customFormat="1" x14ac:dyDescent="0.3">
      <c r="A170" s="1"/>
      <c r="C170" s="168"/>
      <c r="D170" s="43"/>
      <c r="E170" s="71"/>
      <c r="G170" s="12"/>
      <c r="H170" s="21"/>
      <c r="I170" s="1"/>
      <c r="J170" s="133">
        <f>'PLANO DE CONTAS-D'!F99</f>
        <v>0</v>
      </c>
      <c r="K170" s="133">
        <f>'PLANO DE CONTAS-D'!G99</f>
        <v>0</v>
      </c>
      <c r="L170" s="133">
        <f>'PLANO DE CONTAS-D'!H99</f>
        <v>0</v>
      </c>
      <c r="M170" s="133">
        <f>'PLANO DE CONTAS-D'!I99</f>
        <v>0</v>
      </c>
      <c r="N170" s="133">
        <f>'PLANO DE CONTAS-D'!J99</f>
        <v>0</v>
      </c>
      <c r="O170" s="133">
        <f>'PLANO DE CONTAS-D'!K99</f>
        <v>0</v>
      </c>
      <c r="P170" s="133">
        <f>'PLANO DE CONTAS-D'!L99</f>
        <v>0</v>
      </c>
      <c r="Q170" s="133">
        <f>'PLANO DE CONTAS-D'!M99</f>
        <v>0</v>
      </c>
      <c r="R170" s="133">
        <f>'PLANO DE CONTAS-D'!N99</f>
        <v>0</v>
      </c>
      <c r="S170" s="133">
        <f>'PLANO DE CONTAS-D'!O99</f>
        <v>0</v>
      </c>
    </row>
    <row r="171" spans="1:19" s="2" customFormat="1" x14ac:dyDescent="0.3">
      <c r="A171" s="1"/>
      <c r="B171" s="14" t="s">
        <v>122</v>
      </c>
      <c r="C171" s="165">
        <f>'PLANO DE CONTAS-D'!C100</f>
        <v>155</v>
      </c>
      <c r="D171" s="96">
        <f>'PLANO DE CONTAS-D'!D100</f>
        <v>0</v>
      </c>
      <c r="E171" s="166">
        <f>'PLANO DE CONTAS-D'!E100</f>
        <v>0</v>
      </c>
      <c r="G171" s="15">
        <f>I171</f>
        <v>0</v>
      </c>
      <c r="H171" s="21"/>
      <c r="I171" s="87">
        <f>SUMIFS(Conciliação!R:R,Conciliação!E:E,C171,Conciliação!D:D,$I$6)</f>
        <v>0</v>
      </c>
      <c r="J171" s="88">
        <f t="shared" ref="J171:S171" si="58">IF($E$171=J73,$I$171,IF($E$171="RATE",$I$171*J172,0))</f>
        <v>0</v>
      </c>
      <c r="K171" s="88">
        <f t="shared" si="58"/>
        <v>0</v>
      </c>
      <c r="L171" s="88">
        <f t="shared" si="58"/>
        <v>0</v>
      </c>
      <c r="M171" s="88">
        <f t="shared" si="58"/>
        <v>0</v>
      </c>
      <c r="N171" s="88">
        <f t="shared" si="58"/>
        <v>0</v>
      </c>
      <c r="O171" s="88">
        <f t="shared" si="58"/>
        <v>0</v>
      </c>
      <c r="P171" s="88">
        <f t="shared" si="58"/>
        <v>0</v>
      </c>
      <c r="Q171" s="88">
        <f t="shared" si="58"/>
        <v>0</v>
      </c>
      <c r="R171" s="88">
        <f t="shared" si="58"/>
        <v>0</v>
      </c>
      <c r="S171" s="88">
        <f t="shared" si="58"/>
        <v>0</v>
      </c>
    </row>
    <row r="172" spans="1:19" s="2" customFormat="1" x14ac:dyDescent="0.3">
      <c r="A172" s="1"/>
      <c r="C172" s="168"/>
      <c r="D172" s="43"/>
      <c r="E172" s="71"/>
      <c r="G172" s="12"/>
      <c r="H172" s="21"/>
      <c r="I172" s="1"/>
      <c r="J172" s="133">
        <f>'PLANO DE CONTAS-D'!F100</f>
        <v>0</v>
      </c>
      <c r="K172" s="133">
        <f>'PLANO DE CONTAS-D'!G100</f>
        <v>0</v>
      </c>
      <c r="L172" s="133">
        <f>'PLANO DE CONTAS-D'!H100</f>
        <v>0</v>
      </c>
      <c r="M172" s="133">
        <f>'PLANO DE CONTAS-D'!I100</f>
        <v>0</v>
      </c>
      <c r="N172" s="133">
        <f>'PLANO DE CONTAS-D'!J100</f>
        <v>0</v>
      </c>
      <c r="O172" s="133">
        <f>'PLANO DE CONTAS-D'!K100</f>
        <v>0</v>
      </c>
      <c r="P172" s="133">
        <f>'PLANO DE CONTAS-D'!L100</f>
        <v>0</v>
      </c>
      <c r="Q172" s="133">
        <f>'PLANO DE CONTAS-D'!M100</f>
        <v>0</v>
      </c>
      <c r="R172" s="133">
        <f>'PLANO DE CONTAS-D'!N100</f>
        <v>0</v>
      </c>
      <c r="S172" s="133">
        <f>'PLANO DE CONTAS-D'!O100</f>
        <v>0</v>
      </c>
    </row>
    <row r="173" spans="1:19" s="2" customFormat="1" x14ac:dyDescent="0.3">
      <c r="A173" s="1"/>
      <c r="B173" s="14" t="s">
        <v>123</v>
      </c>
      <c r="C173" s="165">
        <f>'PLANO DE CONTAS-D'!C101</f>
        <v>156</v>
      </c>
      <c r="D173" s="96">
        <f>'PLANO DE CONTAS-D'!D101</f>
        <v>0</v>
      </c>
      <c r="E173" s="166">
        <f>'PLANO DE CONTAS-D'!E101</f>
        <v>0</v>
      </c>
      <c r="G173" s="15">
        <f>I173</f>
        <v>0</v>
      </c>
      <c r="H173" s="21"/>
      <c r="I173" s="87">
        <f>SUMIFS(Conciliação!R:R,Conciliação!E:E,C173,Conciliação!D:D,$I$6)</f>
        <v>0</v>
      </c>
      <c r="J173" s="88">
        <f t="shared" ref="J173:S173" si="59">IF($E$173=J73,$I$173,IF($E$173="RATE",$I$173*J174,0))</f>
        <v>0</v>
      </c>
      <c r="K173" s="88">
        <f t="shared" si="59"/>
        <v>0</v>
      </c>
      <c r="L173" s="88">
        <f t="shared" si="59"/>
        <v>0</v>
      </c>
      <c r="M173" s="88">
        <f t="shared" si="59"/>
        <v>0</v>
      </c>
      <c r="N173" s="88">
        <f t="shared" si="59"/>
        <v>0</v>
      </c>
      <c r="O173" s="88">
        <f t="shared" si="59"/>
        <v>0</v>
      </c>
      <c r="P173" s="88">
        <f t="shared" si="59"/>
        <v>0</v>
      </c>
      <c r="Q173" s="88">
        <f t="shared" si="59"/>
        <v>0</v>
      </c>
      <c r="R173" s="88">
        <f t="shared" si="59"/>
        <v>0</v>
      </c>
      <c r="S173" s="88">
        <f t="shared" si="59"/>
        <v>0</v>
      </c>
    </row>
    <row r="174" spans="1:19" s="2" customFormat="1" x14ac:dyDescent="0.3">
      <c r="A174" s="1"/>
      <c r="C174" s="168"/>
      <c r="D174" s="40"/>
      <c r="E174" s="71"/>
      <c r="G174" s="12"/>
      <c r="H174" s="21"/>
      <c r="I174" s="1"/>
      <c r="J174" s="133">
        <f>'PLANO DE CONTAS-D'!F101</f>
        <v>0</v>
      </c>
      <c r="K174" s="133">
        <f>'PLANO DE CONTAS-D'!G101</f>
        <v>0</v>
      </c>
      <c r="L174" s="133">
        <f>'PLANO DE CONTAS-D'!H101</f>
        <v>0</v>
      </c>
      <c r="M174" s="133">
        <f>'PLANO DE CONTAS-D'!I101</f>
        <v>0</v>
      </c>
      <c r="N174" s="133">
        <f>'PLANO DE CONTAS-D'!J101</f>
        <v>0</v>
      </c>
      <c r="O174" s="133">
        <f>'PLANO DE CONTAS-D'!K101</f>
        <v>0</v>
      </c>
      <c r="P174" s="133">
        <f>'PLANO DE CONTAS-D'!L101</f>
        <v>0</v>
      </c>
      <c r="Q174" s="133">
        <f>'PLANO DE CONTAS-D'!M101</f>
        <v>0</v>
      </c>
      <c r="R174" s="133">
        <f>'PLANO DE CONTAS-D'!N101</f>
        <v>0</v>
      </c>
      <c r="S174" s="133">
        <f>'PLANO DE CONTAS-D'!O101</f>
        <v>0</v>
      </c>
    </row>
    <row r="175" spans="1:19" x14ac:dyDescent="0.3">
      <c r="B175" s="14" t="s">
        <v>124</v>
      </c>
      <c r="C175" s="165">
        <f>'PLANO DE CONTAS-D'!C102</f>
        <v>157</v>
      </c>
      <c r="D175" s="96">
        <f>'PLANO DE CONTAS-D'!D102</f>
        <v>0</v>
      </c>
      <c r="E175" s="166">
        <f>'PLANO DE CONTAS-D'!E102</f>
        <v>0</v>
      </c>
      <c r="G175" s="15">
        <f>I175</f>
        <v>0</v>
      </c>
      <c r="I175" s="87">
        <f>SUMIFS(Conciliação!R:R,Conciliação!E:E,C175,Conciliação!D:D,$I$6)</f>
        <v>0</v>
      </c>
      <c r="J175" s="88">
        <f t="shared" ref="J175:S175" si="60">IF($E$175=J73,$I$175,IF($E$175="RATE",$I$175*J176,0))</f>
        <v>0</v>
      </c>
      <c r="K175" s="88">
        <f t="shared" si="60"/>
        <v>0</v>
      </c>
      <c r="L175" s="88">
        <f t="shared" si="60"/>
        <v>0</v>
      </c>
      <c r="M175" s="88">
        <f t="shared" si="60"/>
        <v>0</v>
      </c>
      <c r="N175" s="88">
        <f t="shared" si="60"/>
        <v>0</v>
      </c>
      <c r="O175" s="88">
        <f t="shared" si="60"/>
        <v>0</v>
      </c>
      <c r="P175" s="88">
        <f t="shared" si="60"/>
        <v>0</v>
      </c>
      <c r="Q175" s="88">
        <f t="shared" si="60"/>
        <v>0</v>
      </c>
      <c r="R175" s="88">
        <f t="shared" si="60"/>
        <v>0</v>
      </c>
      <c r="S175" s="88">
        <f t="shared" si="60"/>
        <v>0</v>
      </c>
    </row>
    <row r="176" spans="1:19" x14ac:dyDescent="0.3">
      <c r="E176" s="10"/>
      <c r="J176" s="133">
        <f>'PLANO DE CONTAS-D'!F102</f>
        <v>0</v>
      </c>
      <c r="K176" s="133">
        <f>'PLANO DE CONTAS-D'!G102</f>
        <v>0</v>
      </c>
      <c r="L176" s="133">
        <f>'PLANO DE CONTAS-D'!H102</f>
        <v>0</v>
      </c>
      <c r="M176" s="133">
        <f>'PLANO DE CONTAS-D'!I102</f>
        <v>0</v>
      </c>
      <c r="N176" s="133">
        <f>'PLANO DE CONTAS-D'!J102</f>
        <v>0</v>
      </c>
      <c r="O176" s="133">
        <f>'PLANO DE CONTAS-D'!K102</f>
        <v>0</v>
      </c>
      <c r="P176" s="133">
        <f>'PLANO DE CONTAS-D'!L102</f>
        <v>0</v>
      </c>
      <c r="Q176" s="133">
        <f>'PLANO DE CONTAS-D'!M102</f>
        <v>0</v>
      </c>
      <c r="R176" s="133">
        <f>'PLANO DE CONTAS-D'!N102</f>
        <v>0</v>
      </c>
      <c r="S176" s="133">
        <f>'PLANO DE CONTAS-D'!O102</f>
        <v>0</v>
      </c>
    </row>
    <row r="177" spans="2:19" x14ac:dyDescent="0.3">
      <c r="B177" s="14" t="s">
        <v>125</v>
      </c>
      <c r="C177" s="165">
        <f>'PLANO DE CONTAS-D'!C103</f>
        <v>158</v>
      </c>
      <c r="D177" s="96">
        <f>'PLANO DE CONTAS-D'!D103</f>
        <v>0</v>
      </c>
      <c r="E177" s="166">
        <f>'PLANO DE CONTAS-D'!E103</f>
        <v>0</v>
      </c>
      <c r="G177" s="15">
        <f>I177</f>
        <v>0</v>
      </c>
      <c r="I177" s="87">
        <f>SUMIFS(Conciliação!R:R,Conciliação!E:E,C177,Conciliação!D:D,$I$6)</f>
        <v>0</v>
      </c>
      <c r="J177" s="88">
        <f t="shared" ref="J177:S177" si="61">IF($E$177=J105,$I$177,IF($E$177="RATE",$I$177*J178,0))</f>
        <v>0</v>
      </c>
      <c r="K177" s="88">
        <f t="shared" si="61"/>
        <v>0</v>
      </c>
      <c r="L177" s="88">
        <f t="shared" si="61"/>
        <v>0</v>
      </c>
      <c r="M177" s="88">
        <f t="shared" si="61"/>
        <v>0</v>
      </c>
      <c r="N177" s="88">
        <f t="shared" si="61"/>
        <v>0</v>
      </c>
      <c r="O177" s="88">
        <f t="shared" si="61"/>
        <v>0</v>
      </c>
      <c r="P177" s="88">
        <f t="shared" si="61"/>
        <v>0</v>
      </c>
      <c r="Q177" s="88">
        <f t="shared" si="61"/>
        <v>0</v>
      </c>
      <c r="R177" s="88">
        <f t="shared" si="61"/>
        <v>0</v>
      </c>
      <c r="S177" s="88">
        <f t="shared" si="61"/>
        <v>0</v>
      </c>
    </row>
    <row r="178" spans="2:19" x14ac:dyDescent="0.3">
      <c r="E178" s="10"/>
      <c r="J178" s="133">
        <f>'PLANO DE CONTAS-D'!F103</f>
        <v>0</v>
      </c>
      <c r="K178" s="133">
        <f>'PLANO DE CONTAS-D'!G103</f>
        <v>0</v>
      </c>
      <c r="L178" s="133">
        <f>'PLANO DE CONTAS-D'!H103</f>
        <v>0</v>
      </c>
      <c r="M178" s="133">
        <f>'PLANO DE CONTAS-D'!I103</f>
        <v>0</v>
      </c>
      <c r="N178" s="133">
        <f>'PLANO DE CONTAS-D'!J103</f>
        <v>0</v>
      </c>
      <c r="O178" s="133">
        <f>'PLANO DE CONTAS-D'!K103</f>
        <v>0</v>
      </c>
      <c r="P178" s="133">
        <f>'PLANO DE CONTAS-D'!L103</f>
        <v>0</v>
      </c>
      <c r="Q178" s="133">
        <f>'PLANO DE CONTAS-D'!M103</f>
        <v>0</v>
      </c>
      <c r="R178" s="133">
        <f>'PLANO DE CONTAS-D'!N103</f>
        <v>0</v>
      </c>
      <c r="S178" s="133">
        <f>'PLANO DE CONTAS-D'!O103</f>
        <v>0</v>
      </c>
    </row>
    <row r="179" spans="2:19" x14ac:dyDescent="0.3">
      <c r="B179" s="14" t="s">
        <v>126</v>
      </c>
      <c r="C179" s="165">
        <f>'PLANO DE CONTAS-D'!C104</f>
        <v>159</v>
      </c>
      <c r="D179" s="96">
        <f>'PLANO DE CONTAS-D'!D104</f>
        <v>0</v>
      </c>
      <c r="E179" s="166">
        <f>'PLANO DE CONTAS-D'!E104</f>
        <v>0</v>
      </c>
      <c r="G179" s="15">
        <f>I179</f>
        <v>0</v>
      </c>
      <c r="I179" s="87">
        <f>SUMIFS(Conciliação!R:R,Conciliação!E:E,C179,Conciliação!D:D,$I$6)</f>
        <v>0</v>
      </c>
      <c r="J179" s="88">
        <f t="shared" ref="J179:S179" si="62">IF($E$179=J107,$I$179,IF($E$179="RATE",$I$179*J180,0))</f>
        <v>0</v>
      </c>
      <c r="K179" s="88">
        <f t="shared" si="62"/>
        <v>0</v>
      </c>
      <c r="L179" s="88">
        <f t="shared" si="62"/>
        <v>0</v>
      </c>
      <c r="M179" s="88">
        <f t="shared" si="62"/>
        <v>0</v>
      </c>
      <c r="N179" s="88">
        <f t="shared" si="62"/>
        <v>0</v>
      </c>
      <c r="O179" s="88">
        <f t="shared" si="62"/>
        <v>0</v>
      </c>
      <c r="P179" s="88">
        <f t="shared" si="62"/>
        <v>0</v>
      </c>
      <c r="Q179" s="88">
        <f t="shared" si="62"/>
        <v>0</v>
      </c>
      <c r="R179" s="88">
        <f t="shared" si="62"/>
        <v>0</v>
      </c>
      <c r="S179" s="88">
        <f t="shared" si="62"/>
        <v>0</v>
      </c>
    </row>
    <row r="180" spans="2:19" x14ac:dyDescent="0.3">
      <c r="E180" s="10"/>
      <c r="J180" s="133">
        <f>'PLANO DE CONTAS-D'!F104</f>
        <v>0</v>
      </c>
      <c r="K180" s="133">
        <f>'PLANO DE CONTAS-D'!G104</f>
        <v>0</v>
      </c>
      <c r="L180" s="133">
        <f>'PLANO DE CONTAS-D'!H104</f>
        <v>0</v>
      </c>
      <c r="M180" s="133">
        <f>'PLANO DE CONTAS-D'!I104</f>
        <v>0</v>
      </c>
      <c r="N180" s="133">
        <f>'PLANO DE CONTAS-D'!J104</f>
        <v>0</v>
      </c>
      <c r="O180" s="133">
        <f>'PLANO DE CONTAS-D'!K104</f>
        <v>0</v>
      </c>
      <c r="P180" s="133">
        <f>'PLANO DE CONTAS-D'!L104</f>
        <v>0</v>
      </c>
      <c r="Q180" s="133">
        <f>'PLANO DE CONTAS-D'!M104</f>
        <v>0</v>
      </c>
      <c r="R180" s="133">
        <f>'PLANO DE CONTAS-D'!N104</f>
        <v>0</v>
      </c>
      <c r="S180" s="133">
        <f>'PLANO DE CONTAS-D'!O104</f>
        <v>0</v>
      </c>
    </row>
    <row r="181" spans="2:19" x14ac:dyDescent="0.3">
      <c r="B181" s="14" t="s">
        <v>127</v>
      </c>
      <c r="C181" s="165">
        <f>'PLANO DE CONTAS-D'!C105</f>
        <v>160</v>
      </c>
      <c r="D181" s="96">
        <f>'PLANO DE CONTAS-D'!D105</f>
        <v>0</v>
      </c>
      <c r="E181" s="166">
        <f>'PLANO DE CONTAS-D'!E105</f>
        <v>0</v>
      </c>
      <c r="G181" s="15">
        <f>I181</f>
        <v>0</v>
      </c>
      <c r="I181" s="87">
        <f>SUMIFS(Conciliação!R:R,Conciliação!E:E,C181,Conciliação!D:D,$I$6)</f>
        <v>0</v>
      </c>
      <c r="J181" s="88">
        <f t="shared" ref="J181:S181" si="63">IF($E$181=J109,$I$181,IF($E$181="RATE",$I$181*J182,0))</f>
        <v>0</v>
      </c>
      <c r="K181" s="88">
        <f t="shared" si="63"/>
        <v>0</v>
      </c>
      <c r="L181" s="88">
        <f t="shared" si="63"/>
        <v>0</v>
      </c>
      <c r="M181" s="88">
        <f t="shared" si="63"/>
        <v>0</v>
      </c>
      <c r="N181" s="88">
        <f t="shared" si="63"/>
        <v>0</v>
      </c>
      <c r="O181" s="88">
        <f t="shared" si="63"/>
        <v>0</v>
      </c>
      <c r="P181" s="88">
        <f t="shared" si="63"/>
        <v>0</v>
      </c>
      <c r="Q181" s="88">
        <f t="shared" si="63"/>
        <v>0</v>
      </c>
      <c r="R181" s="88">
        <f t="shared" si="63"/>
        <v>0</v>
      </c>
      <c r="S181" s="88">
        <f t="shared" si="63"/>
        <v>0</v>
      </c>
    </row>
    <row r="182" spans="2:19" x14ac:dyDescent="0.3">
      <c r="E182" s="10"/>
      <c r="J182" s="133">
        <f>'PLANO DE CONTAS-D'!F105</f>
        <v>0</v>
      </c>
      <c r="K182" s="133">
        <f>'PLANO DE CONTAS-D'!G105</f>
        <v>0</v>
      </c>
      <c r="L182" s="133">
        <f>'PLANO DE CONTAS-D'!H105</f>
        <v>0</v>
      </c>
      <c r="M182" s="133">
        <f>'PLANO DE CONTAS-D'!I105</f>
        <v>0</v>
      </c>
      <c r="N182" s="133">
        <f>'PLANO DE CONTAS-D'!J105</f>
        <v>0</v>
      </c>
      <c r="O182" s="133">
        <f>'PLANO DE CONTAS-D'!K105</f>
        <v>0</v>
      </c>
      <c r="P182" s="133">
        <f>'PLANO DE CONTAS-D'!L105</f>
        <v>0</v>
      </c>
      <c r="Q182" s="133">
        <f>'PLANO DE CONTAS-D'!M105</f>
        <v>0</v>
      </c>
      <c r="R182" s="133">
        <f>'PLANO DE CONTAS-D'!N105</f>
        <v>0</v>
      </c>
      <c r="S182" s="133">
        <f>'PLANO DE CONTAS-D'!O105</f>
        <v>0</v>
      </c>
    </row>
    <row r="183" spans="2:19" x14ac:dyDescent="0.3">
      <c r="B183" s="14" t="s">
        <v>128</v>
      </c>
      <c r="C183" s="165">
        <f>'PLANO DE CONTAS-D'!C106</f>
        <v>161</v>
      </c>
      <c r="D183" s="96">
        <f>'PLANO DE CONTAS-D'!D106</f>
        <v>0</v>
      </c>
      <c r="E183" s="166">
        <f>'PLANO DE CONTAS-D'!E106</f>
        <v>0</v>
      </c>
      <c r="G183" s="15">
        <f>I183</f>
        <v>0</v>
      </c>
      <c r="I183" s="87">
        <f>SUMIFS(Conciliação!R:R,Conciliação!E:E,C183,Conciliação!D:D,$I$6)</f>
        <v>0</v>
      </c>
      <c r="J183" s="88">
        <f t="shared" ref="J183:S183" si="64">IF($E$183=J73,$I$183,IF($E$183="RATE",$I$183*J184,0))</f>
        <v>0</v>
      </c>
      <c r="K183" s="88">
        <f t="shared" si="64"/>
        <v>0</v>
      </c>
      <c r="L183" s="88">
        <f t="shared" si="64"/>
        <v>0</v>
      </c>
      <c r="M183" s="88">
        <f t="shared" si="64"/>
        <v>0</v>
      </c>
      <c r="N183" s="88">
        <f t="shared" si="64"/>
        <v>0</v>
      </c>
      <c r="O183" s="88">
        <f t="shared" si="64"/>
        <v>0</v>
      </c>
      <c r="P183" s="88">
        <f t="shared" si="64"/>
        <v>0</v>
      </c>
      <c r="Q183" s="88">
        <f t="shared" si="64"/>
        <v>0</v>
      </c>
      <c r="R183" s="88">
        <f t="shared" si="64"/>
        <v>0</v>
      </c>
      <c r="S183" s="88">
        <f t="shared" si="64"/>
        <v>0</v>
      </c>
    </row>
    <row r="184" spans="2:19" x14ac:dyDescent="0.3">
      <c r="J184" s="133">
        <f>'PLANO DE CONTAS-D'!F106</f>
        <v>0</v>
      </c>
      <c r="K184" s="133">
        <f>'PLANO DE CONTAS-D'!G106</f>
        <v>0</v>
      </c>
      <c r="L184" s="133">
        <f>'PLANO DE CONTAS-D'!H106</f>
        <v>0</v>
      </c>
      <c r="M184" s="133">
        <f>'PLANO DE CONTAS-D'!I106</f>
        <v>0</v>
      </c>
      <c r="N184" s="133">
        <f>'PLANO DE CONTAS-D'!J106</f>
        <v>0</v>
      </c>
      <c r="O184" s="133">
        <f>'PLANO DE CONTAS-D'!K106</f>
        <v>0</v>
      </c>
      <c r="P184" s="133">
        <f>'PLANO DE CONTAS-D'!L106</f>
        <v>0</v>
      </c>
      <c r="Q184" s="133">
        <f>'PLANO DE CONTAS-D'!M106</f>
        <v>0</v>
      </c>
      <c r="R184" s="133">
        <f>'PLANO DE CONTAS-D'!N106</f>
        <v>0</v>
      </c>
      <c r="S184" s="133">
        <f>'PLANO DE CONTAS-D'!O106</f>
        <v>0</v>
      </c>
    </row>
    <row r="185" spans="2:19" x14ac:dyDescent="0.3">
      <c r="G185" s="389" t="s">
        <v>395</v>
      </c>
      <c r="I185" s="67">
        <f>SUM(I157:I183)</f>
        <v>0</v>
      </c>
      <c r="J185" s="65">
        <f>J157+J159+J161+J163+J165+J167+J169+J171+J173+J175+J177+J179+J181+J183</f>
        <v>0</v>
      </c>
      <c r="K185" s="65">
        <f t="shared" ref="K185:S185" si="65">K157+K159+K161+K163+K165+K167+K169+K171+K173+K175+K177+K179+K181+K183</f>
        <v>0</v>
      </c>
      <c r="L185" s="65">
        <f t="shared" si="65"/>
        <v>0</v>
      </c>
      <c r="M185" s="65">
        <f t="shared" si="65"/>
        <v>0</v>
      </c>
      <c r="N185" s="65">
        <f t="shared" si="65"/>
        <v>0</v>
      </c>
      <c r="O185" s="65">
        <f t="shared" si="65"/>
        <v>0</v>
      </c>
      <c r="P185" s="65">
        <f t="shared" si="65"/>
        <v>0</v>
      </c>
      <c r="Q185" s="65">
        <f t="shared" si="65"/>
        <v>0</v>
      </c>
      <c r="R185" s="65">
        <f t="shared" si="65"/>
        <v>0</v>
      </c>
      <c r="S185" s="65">
        <f t="shared" si="65"/>
        <v>0</v>
      </c>
    </row>
    <row r="186" spans="2:19" x14ac:dyDescent="0.3"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2:19" ht="24.75" customHeight="1" x14ac:dyDescent="0.3">
      <c r="B187" s="7" t="s">
        <v>129</v>
      </c>
      <c r="C187" s="7">
        <v>170</v>
      </c>
      <c r="D187" s="1218" t="s">
        <v>130</v>
      </c>
      <c r="E187" s="1218"/>
      <c r="F187" s="10"/>
      <c r="G187" s="11"/>
      <c r="I187" s="97"/>
      <c r="J187" s="97"/>
      <c r="K187" s="97"/>
      <c r="L187" s="98"/>
      <c r="M187" s="98"/>
      <c r="N187" s="98"/>
      <c r="O187" s="97"/>
      <c r="P187" s="97"/>
      <c r="Q187" s="97"/>
      <c r="R187" s="97"/>
      <c r="S187" s="97"/>
    </row>
    <row r="188" spans="2:19" ht="18" x14ac:dyDescent="0.3">
      <c r="B188" s="10"/>
      <c r="C188" s="10"/>
      <c r="D188" s="24"/>
      <c r="E188" s="24"/>
      <c r="F188" s="10"/>
    </row>
    <row r="189" spans="2:19" x14ac:dyDescent="0.3">
      <c r="B189" s="14" t="s">
        <v>131</v>
      </c>
      <c r="C189" s="14">
        <f>'PLANO DE CONTAS-D'!C110</f>
        <v>171</v>
      </c>
      <c r="D189" s="68">
        <f>'PLANO DE CONTAS-D'!D110</f>
        <v>0</v>
      </c>
      <c r="E189" s="134">
        <f>'PLANO DE CONTAS-D'!E110</f>
        <v>0</v>
      </c>
      <c r="G189" s="15">
        <f>I189</f>
        <v>0</v>
      </c>
      <c r="I189" s="87">
        <f>SUMIFS(Conciliação!R:R,Conciliação!E:E,C189,Conciliação!D:D,$I$6)</f>
        <v>0</v>
      </c>
      <c r="J189" s="88">
        <f t="shared" ref="J189:S189" si="66">IF($E$189=J73,$I$189,IF($E$189="RATE",$I$189*J190,0))</f>
        <v>0</v>
      </c>
      <c r="K189" s="88">
        <f t="shared" si="66"/>
        <v>0</v>
      </c>
      <c r="L189" s="88">
        <f t="shared" si="66"/>
        <v>0</v>
      </c>
      <c r="M189" s="88">
        <f t="shared" si="66"/>
        <v>0</v>
      </c>
      <c r="N189" s="88">
        <f t="shared" si="66"/>
        <v>0</v>
      </c>
      <c r="O189" s="88">
        <f t="shared" si="66"/>
        <v>0</v>
      </c>
      <c r="P189" s="88">
        <f t="shared" si="66"/>
        <v>0</v>
      </c>
      <c r="Q189" s="88">
        <f t="shared" si="66"/>
        <v>0</v>
      </c>
      <c r="R189" s="88">
        <f t="shared" si="66"/>
        <v>0</v>
      </c>
      <c r="S189" s="88">
        <f t="shared" si="66"/>
        <v>0</v>
      </c>
    </row>
    <row r="190" spans="2:19" x14ac:dyDescent="0.3">
      <c r="J190" s="133">
        <f>'PLANO DE CONTAS-D'!F110</f>
        <v>0</v>
      </c>
      <c r="K190" s="133">
        <f>'PLANO DE CONTAS-D'!G110</f>
        <v>0</v>
      </c>
      <c r="L190" s="133">
        <f>'PLANO DE CONTAS-D'!H110</f>
        <v>0</v>
      </c>
      <c r="M190" s="133">
        <f>'PLANO DE CONTAS-D'!I110</f>
        <v>0</v>
      </c>
      <c r="N190" s="133">
        <f>'PLANO DE CONTAS-D'!J110</f>
        <v>0</v>
      </c>
      <c r="O190" s="133">
        <f>'PLANO DE CONTAS-D'!K110</f>
        <v>0</v>
      </c>
      <c r="P190" s="133">
        <f>'PLANO DE CONTAS-D'!L110</f>
        <v>0</v>
      </c>
      <c r="Q190" s="133">
        <f>'PLANO DE CONTAS-D'!M110</f>
        <v>0</v>
      </c>
      <c r="R190" s="133">
        <f>'PLANO DE CONTAS-D'!N110</f>
        <v>0</v>
      </c>
      <c r="S190" s="133">
        <f>'PLANO DE CONTAS-D'!O110</f>
        <v>0</v>
      </c>
    </row>
    <row r="191" spans="2:19" x14ac:dyDescent="0.3">
      <c r="G191" s="389" t="s">
        <v>395</v>
      </c>
      <c r="I191" s="67">
        <f>SUM(I189)</f>
        <v>0</v>
      </c>
      <c r="J191" s="65">
        <f>J189</f>
        <v>0</v>
      </c>
      <c r="K191" s="65">
        <f t="shared" ref="K191:S191" si="67">K189</f>
        <v>0</v>
      </c>
      <c r="L191" s="65">
        <f t="shared" si="67"/>
        <v>0</v>
      </c>
      <c r="M191" s="65">
        <f t="shared" si="67"/>
        <v>0</v>
      </c>
      <c r="N191" s="65">
        <f t="shared" si="67"/>
        <v>0</v>
      </c>
      <c r="O191" s="65">
        <f t="shared" si="67"/>
        <v>0</v>
      </c>
      <c r="P191" s="65">
        <f t="shared" si="67"/>
        <v>0</v>
      </c>
      <c r="Q191" s="65">
        <f t="shared" si="67"/>
        <v>0</v>
      </c>
      <c r="R191" s="65">
        <f t="shared" si="67"/>
        <v>0</v>
      </c>
      <c r="S191" s="65">
        <f t="shared" si="67"/>
        <v>0</v>
      </c>
    </row>
    <row r="192" spans="2:19" x14ac:dyDescent="0.3"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2:19" x14ac:dyDescent="0.3">
      <c r="B193" s="2" t="s">
        <v>132</v>
      </c>
      <c r="D193" s="1220" t="s">
        <v>185</v>
      </c>
      <c r="E193" s="1503"/>
      <c r="F193" s="1503"/>
      <c r="G193" s="1503"/>
    </row>
    <row r="194" spans="2:19" x14ac:dyDescent="0.3">
      <c r="D194" s="95"/>
      <c r="E194" s="95"/>
      <c r="F194" s="95"/>
      <c r="G194" s="95"/>
    </row>
    <row r="195" spans="2:19" x14ac:dyDescent="0.3">
      <c r="B195" s="14" t="s">
        <v>133</v>
      </c>
      <c r="C195" s="165">
        <f>'PLANO DE CONTAS-D'!C114</f>
        <v>173</v>
      </c>
      <c r="D195" s="96">
        <f>'PLANO DE CONTAS-D'!D114</f>
        <v>0</v>
      </c>
      <c r="E195" s="166">
        <f>'PLANO DE CONTAS-D'!E114</f>
        <v>0</v>
      </c>
      <c r="G195" s="15">
        <f>I195</f>
        <v>0</v>
      </c>
      <c r="I195" s="87">
        <f>SUMIFS(Conciliação!R:R,Conciliação!E:E,C195,Conciliação!D:D,$I$6)</f>
        <v>0</v>
      </c>
      <c r="J195" s="88">
        <f t="shared" ref="J195:S195" si="68">IF($E$195=J73,$I$195,IF($E$195="RATE",$I$195*J196,0))</f>
        <v>0</v>
      </c>
      <c r="K195" s="88">
        <f t="shared" si="68"/>
        <v>0</v>
      </c>
      <c r="L195" s="88">
        <f t="shared" si="68"/>
        <v>0</v>
      </c>
      <c r="M195" s="88">
        <f t="shared" si="68"/>
        <v>0</v>
      </c>
      <c r="N195" s="88">
        <f t="shared" si="68"/>
        <v>0</v>
      </c>
      <c r="O195" s="88">
        <f t="shared" si="68"/>
        <v>0</v>
      </c>
      <c r="P195" s="88">
        <f t="shared" si="68"/>
        <v>0</v>
      </c>
      <c r="Q195" s="88">
        <f t="shared" si="68"/>
        <v>0</v>
      </c>
      <c r="R195" s="88">
        <f t="shared" si="68"/>
        <v>0</v>
      </c>
      <c r="S195" s="88">
        <f t="shared" si="68"/>
        <v>0</v>
      </c>
    </row>
    <row r="196" spans="2:19" x14ac:dyDescent="0.3">
      <c r="C196" s="167"/>
      <c r="D196" s="42"/>
      <c r="E196" s="169"/>
      <c r="J196" s="133">
        <f>'PLANO DE CONTAS-D'!F114</f>
        <v>0</v>
      </c>
      <c r="K196" s="133">
        <f>'PLANO DE CONTAS-D'!G114</f>
        <v>0</v>
      </c>
      <c r="L196" s="133">
        <f>'PLANO DE CONTAS-D'!H114</f>
        <v>0</v>
      </c>
      <c r="M196" s="133">
        <f>'PLANO DE CONTAS-D'!I114</f>
        <v>0</v>
      </c>
      <c r="N196" s="133">
        <f>'PLANO DE CONTAS-D'!J114</f>
        <v>0</v>
      </c>
      <c r="O196" s="133">
        <f>'PLANO DE CONTAS-D'!K114</f>
        <v>0</v>
      </c>
      <c r="P196" s="133">
        <f>'PLANO DE CONTAS-D'!L114</f>
        <v>0</v>
      </c>
      <c r="Q196" s="133">
        <f>'PLANO DE CONTAS-D'!M114</f>
        <v>0</v>
      </c>
      <c r="R196" s="133">
        <f>'PLANO DE CONTAS-D'!N114</f>
        <v>0</v>
      </c>
      <c r="S196" s="133">
        <f>'PLANO DE CONTAS-D'!O114</f>
        <v>0</v>
      </c>
    </row>
    <row r="197" spans="2:19" x14ac:dyDescent="0.3">
      <c r="B197" s="14" t="s">
        <v>134</v>
      </c>
      <c r="C197" s="165">
        <f>'PLANO DE CONTAS-D'!C115</f>
        <v>174</v>
      </c>
      <c r="D197" s="96">
        <f>'PLANO DE CONTAS-D'!D115</f>
        <v>0</v>
      </c>
      <c r="E197" s="166">
        <f>'PLANO DE CONTAS-D'!E115</f>
        <v>0</v>
      </c>
      <c r="G197" s="15">
        <f>I197</f>
        <v>0</v>
      </c>
      <c r="I197" s="87">
        <f>SUMIFS(Conciliação!R:R,Conciliação!E:E,C197,Conciliação!D:D,$I$6)</f>
        <v>0</v>
      </c>
      <c r="J197" s="88">
        <f t="shared" ref="J197:S197" si="69">IF($E$197=J113,$I$197,IF($E$197="RATE",$I$197*J198,0))</f>
        <v>0</v>
      </c>
      <c r="K197" s="88">
        <f t="shared" si="69"/>
        <v>0</v>
      </c>
      <c r="L197" s="88">
        <f t="shared" si="69"/>
        <v>0</v>
      </c>
      <c r="M197" s="88">
        <f t="shared" si="69"/>
        <v>0</v>
      </c>
      <c r="N197" s="88">
        <f t="shared" si="69"/>
        <v>0</v>
      </c>
      <c r="O197" s="88">
        <f t="shared" si="69"/>
        <v>0</v>
      </c>
      <c r="P197" s="88">
        <f t="shared" si="69"/>
        <v>0</v>
      </c>
      <c r="Q197" s="88">
        <f t="shared" si="69"/>
        <v>0</v>
      </c>
      <c r="R197" s="88">
        <f t="shared" si="69"/>
        <v>0</v>
      </c>
      <c r="S197" s="88">
        <f t="shared" si="69"/>
        <v>0</v>
      </c>
    </row>
    <row r="198" spans="2:19" x14ac:dyDescent="0.3">
      <c r="D198" s="42"/>
      <c r="J198" s="133">
        <f>'PLANO DE CONTAS-D'!F115</f>
        <v>0</v>
      </c>
      <c r="K198" s="133">
        <f>'PLANO DE CONTAS-D'!G115</f>
        <v>0</v>
      </c>
      <c r="L198" s="133">
        <f>'PLANO DE CONTAS-D'!H115</f>
        <v>0</v>
      </c>
      <c r="M198" s="133">
        <f>'PLANO DE CONTAS-D'!I115</f>
        <v>0</v>
      </c>
      <c r="N198" s="133">
        <f>'PLANO DE CONTAS-D'!J115</f>
        <v>0</v>
      </c>
      <c r="O198" s="133">
        <f>'PLANO DE CONTAS-D'!K115</f>
        <v>0</v>
      </c>
      <c r="P198" s="133">
        <f>'PLANO DE CONTAS-D'!L115</f>
        <v>0</v>
      </c>
      <c r="Q198" s="133">
        <f>'PLANO DE CONTAS-D'!M115</f>
        <v>0</v>
      </c>
      <c r="R198" s="133">
        <f>'PLANO DE CONTAS-D'!N115</f>
        <v>0</v>
      </c>
      <c r="S198" s="133">
        <f>'PLANO DE CONTAS-D'!O115</f>
        <v>0</v>
      </c>
    </row>
    <row r="199" spans="2:19" x14ac:dyDescent="0.3">
      <c r="D199" s="42"/>
      <c r="G199" s="389" t="s">
        <v>395</v>
      </c>
      <c r="I199" s="67">
        <f>SUM(I195:I197)</f>
        <v>0</v>
      </c>
      <c r="J199" s="65">
        <f>J195+J197</f>
        <v>0</v>
      </c>
      <c r="K199" s="65">
        <f t="shared" ref="K199:S199" si="70">K195+K197</f>
        <v>0</v>
      </c>
      <c r="L199" s="65">
        <f t="shared" si="70"/>
        <v>0</v>
      </c>
      <c r="M199" s="65">
        <f t="shared" si="70"/>
        <v>0</v>
      </c>
      <c r="N199" s="65">
        <f t="shared" si="70"/>
        <v>0</v>
      </c>
      <c r="O199" s="65">
        <f t="shared" si="70"/>
        <v>0</v>
      </c>
      <c r="P199" s="65">
        <f t="shared" si="70"/>
        <v>0</v>
      </c>
      <c r="Q199" s="65">
        <f t="shared" si="70"/>
        <v>0</v>
      </c>
      <c r="R199" s="65">
        <f t="shared" si="70"/>
        <v>0</v>
      </c>
      <c r="S199" s="65">
        <f t="shared" si="70"/>
        <v>0</v>
      </c>
    </row>
    <row r="200" spans="2:19" x14ac:dyDescent="0.3">
      <c r="D200" s="42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2:19" x14ac:dyDescent="0.3">
      <c r="B201" s="2" t="s">
        <v>135</v>
      </c>
      <c r="D201" s="1220" t="s">
        <v>180</v>
      </c>
      <c r="E201" s="1503"/>
      <c r="F201" s="1503"/>
      <c r="G201" s="1503"/>
    </row>
    <row r="202" spans="2:19" x14ac:dyDescent="0.3">
      <c r="D202" s="95"/>
      <c r="E202" s="95"/>
      <c r="F202" s="95"/>
      <c r="G202" s="95"/>
    </row>
    <row r="203" spans="2:19" x14ac:dyDescent="0.3">
      <c r="B203" s="14" t="s">
        <v>136</v>
      </c>
      <c r="C203" s="165">
        <f>'PLANO DE CONTAS-D'!C120</f>
        <v>176</v>
      </c>
      <c r="D203" s="96" t="str">
        <f>'PLANO DE CONTAS-D'!D120</f>
        <v>Repasse Aliança COMUNITÁRIA</v>
      </c>
      <c r="E203" s="166">
        <f>'PLANO DE CONTAS-D'!E120</f>
        <v>0</v>
      </c>
      <c r="G203" s="15">
        <f>I203</f>
        <v>0</v>
      </c>
      <c r="I203" s="87">
        <f>SUMIFS(Conciliação!R:R,Conciliação!E:E,C203,Conciliação!D:D,$I$6)</f>
        <v>0</v>
      </c>
      <c r="J203" s="88">
        <f t="shared" ref="J203:S203" si="71">IF($E$203=J73,$I$203,IF($E$203="RATE",$I$203*J204,0))</f>
        <v>0</v>
      </c>
      <c r="K203" s="88">
        <f t="shared" si="71"/>
        <v>0</v>
      </c>
      <c r="L203" s="88">
        <f t="shared" si="71"/>
        <v>0</v>
      </c>
      <c r="M203" s="88">
        <f t="shared" si="71"/>
        <v>0</v>
      </c>
      <c r="N203" s="88">
        <f t="shared" si="71"/>
        <v>0</v>
      </c>
      <c r="O203" s="88">
        <f t="shared" si="71"/>
        <v>0</v>
      </c>
      <c r="P203" s="88">
        <f t="shared" si="71"/>
        <v>0</v>
      </c>
      <c r="Q203" s="88">
        <f t="shared" si="71"/>
        <v>0</v>
      </c>
      <c r="R203" s="88">
        <f t="shared" si="71"/>
        <v>0</v>
      </c>
      <c r="S203" s="88">
        <f t="shared" si="71"/>
        <v>0</v>
      </c>
    </row>
    <row r="204" spans="2:19" x14ac:dyDescent="0.3">
      <c r="C204" s="167"/>
      <c r="D204" s="42"/>
      <c r="E204" s="169"/>
      <c r="J204" s="133">
        <f>'PLANO DE CONTAS-D'!F120</f>
        <v>0</v>
      </c>
      <c r="K204" s="133">
        <f>'PLANO DE CONTAS-D'!G120</f>
        <v>0</v>
      </c>
      <c r="L204" s="133">
        <f>'PLANO DE CONTAS-D'!H120</f>
        <v>0</v>
      </c>
      <c r="M204" s="133">
        <f>'PLANO DE CONTAS-D'!I120</f>
        <v>0</v>
      </c>
      <c r="N204" s="133">
        <f>'PLANO DE CONTAS-D'!J120</f>
        <v>0</v>
      </c>
      <c r="O204" s="133">
        <f>'PLANO DE CONTAS-D'!K120</f>
        <v>0</v>
      </c>
      <c r="P204" s="133">
        <f>'PLANO DE CONTAS-D'!L120</f>
        <v>0</v>
      </c>
      <c r="Q204" s="133">
        <f>'PLANO DE CONTAS-D'!M120</f>
        <v>0</v>
      </c>
      <c r="R204" s="133">
        <f>'PLANO DE CONTAS-D'!N120</f>
        <v>0</v>
      </c>
      <c r="S204" s="133">
        <f>'PLANO DE CONTAS-D'!O120</f>
        <v>0</v>
      </c>
    </row>
    <row r="205" spans="2:19" x14ac:dyDescent="0.3">
      <c r="B205" s="14" t="s">
        <v>137</v>
      </c>
      <c r="C205" s="165">
        <f>'PLANO DE CONTAS-D'!C121</f>
        <v>177</v>
      </c>
      <c r="D205" s="96">
        <f>'PLANO DE CONTAS-D'!D121</f>
        <v>0</v>
      </c>
      <c r="E205" s="166">
        <f>'PLANO DE CONTAS-D'!E121</f>
        <v>0</v>
      </c>
      <c r="G205" s="15">
        <f>I205</f>
        <v>0</v>
      </c>
      <c r="I205" s="87">
        <f>SUMIFS(Conciliação!R:R,Conciliação!E:E,C205,Conciliação!D:D,$I$6)</f>
        <v>0</v>
      </c>
      <c r="J205" s="88">
        <f t="shared" ref="J205:S205" si="72">IF($E$205=J73,$I$205,IF($E$205="RATE",$I$205*J206,0))</f>
        <v>0</v>
      </c>
      <c r="K205" s="88">
        <f t="shared" si="72"/>
        <v>0</v>
      </c>
      <c r="L205" s="88">
        <f t="shared" si="72"/>
        <v>0</v>
      </c>
      <c r="M205" s="88">
        <f t="shared" si="72"/>
        <v>0</v>
      </c>
      <c r="N205" s="88">
        <f t="shared" si="72"/>
        <v>0</v>
      </c>
      <c r="O205" s="88">
        <f t="shared" si="72"/>
        <v>0</v>
      </c>
      <c r="P205" s="88">
        <f t="shared" si="72"/>
        <v>0</v>
      </c>
      <c r="Q205" s="88">
        <f t="shared" si="72"/>
        <v>0</v>
      </c>
      <c r="R205" s="88">
        <f t="shared" si="72"/>
        <v>0</v>
      </c>
      <c r="S205" s="88">
        <f t="shared" si="72"/>
        <v>0</v>
      </c>
    </row>
    <row r="206" spans="2:19" x14ac:dyDescent="0.3">
      <c r="C206" s="167"/>
      <c r="D206" s="42"/>
      <c r="E206" s="169"/>
      <c r="J206" s="133">
        <f>'PLANO DE CONTAS-D'!F121</f>
        <v>0</v>
      </c>
      <c r="K206" s="133">
        <f>'PLANO DE CONTAS-D'!G121</f>
        <v>0</v>
      </c>
      <c r="L206" s="133">
        <f>'PLANO DE CONTAS-D'!H121</f>
        <v>0</v>
      </c>
      <c r="M206" s="133">
        <f>'PLANO DE CONTAS-D'!I121</f>
        <v>0</v>
      </c>
      <c r="N206" s="133">
        <f>'PLANO DE CONTAS-D'!J121</f>
        <v>0</v>
      </c>
      <c r="O206" s="133">
        <f>'PLANO DE CONTAS-D'!K121</f>
        <v>0</v>
      </c>
      <c r="P206" s="133">
        <f>'PLANO DE CONTAS-D'!L121</f>
        <v>0</v>
      </c>
      <c r="Q206" s="133">
        <f>'PLANO DE CONTAS-D'!M121</f>
        <v>0</v>
      </c>
      <c r="R206" s="133">
        <f>'PLANO DE CONTAS-D'!N121</f>
        <v>0</v>
      </c>
      <c r="S206" s="133">
        <f>'PLANO DE CONTAS-D'!O121</f>
        <v>0</v>
      </c>
    </row>
    <row r="207" spans="2:19" x14ac:dyDescent="0.3">
      <c r="B207" s="14" t="s">
        <v>138</v>
      </c>
      <c r="C207" s="165">
        <f>'PLANO DE CONTAS-D'!C122</f>
        <v>178</v>
      </c>
      <c r="D207" s="96">
        <f>'PLANO DE CONTAS-D'!D122</f>
        <v>0</v>
      </c>
      <c r="E207" s="166">
        <f>'PLANO DE CONTAS-D'!E122</f>
        <v>0</v>
      </c>
      <c r="G207" s="15">
        <f>I207</f>
        <v>0</v>
      </c>
      <c r="I207" s="87">
        <f>SUMIFS(Conciliação!R:R,Conciliação!E:E,C207,Conciliação!D:D,$I$6)</f>
        <v>0</v>
      </c>
      <c r="J207" s="88">
        <f t="shared" ref="J207:S207" si="73">IF($E$207=J73,$I$207,IF($E$207="RATE",$I$207*J208,0))</f>
        <v>0</v>
      </c>
      <c r="K207" s="88">
        <f t="shared" si="73"/>
        <v>0</v>
      </c>
      <c r="L207" s="88">
        <f t="shared" si="73"/>
        <v>0</v>
      </c>
      <c r="M207" s="88">
        <f t="shared" si="73"/>
        <v>0</v>
      </c>
      <c r="N207" s="88">
        <f t="shared" si="73"/>
        <v>0</v>
      </c>
      <c r="O207" s="88">
        <f t="shared" si="73"/>
        <v>0</v>
      </c>
      <c r="P207" s="88">
        <f t="shared" si="73"/>
        <v>0</v>
      </c>
      <c r="Q207" s="88">
        <f t="shared" si="73"/>
        <v>0</v>
      </c>
      <c r="R207" s="88">
        <f t="shared" si="73"/>
        <v>0</v>
      </c>
      <c r="S207" s="88">
        <f t="shared" si="73"/>
        <v>0</v>
      </c>
    </row>
    <row r="208" spans="2:19" x14ac:dyDescent="0.3">
      <c r="C208" s="168"/>
      <c r="D208" s="43"/>
      <c r="E208" s="71"/>
      <c r="J208" s="133">
        <f>'PLANO DE CONTAS-D'!F122</f>
        <v>0</v>
      </c>
      <c r="K208" s="133">
        <f>'PLANO DE CONTAS-D'!G122</f>
        <v>0</v>
      </c>
      <c r="L208" s="133">
        <f>'PLANO DE CONTAS-D'!H122</f>
        <v>0</v>
      </c>
      <c r="M208" s="133">
        <f>'PLANO DE CONTAS-D'!I122</f>
        <v>0</v>
      </c>
      <c r="N208" s="133">
        <f>'PLANO DE CONTAS-D'!J122</f>
        <v>0</v>
      </c>
      <c r="O208" s="133">
        <f>'PLANO DE CONTAS-D'!K122</f>
        <v>0</v>
      </c>
      <c r="P208" s="133">
        <f>'PLANO DE CONTAS-D'!L122</f>
        <v>0</v>
      </c>
      <c r="Q208" s="133">
        <f>'PLANO DE CONTAS-D'!M122</f>
        <v>0</v>
      </c>
      <c r="R208" s="133">
        <f>'PLANO DE CONTAS-D'!N122</f>
        <v>0</v>
      </c>
      <c r="S208" s="133">
        <f>'PLANO DE CONTAS-D'!O122</f>
        <v>0</v>
      </c>
    </row>
    <row r="209" spans="2:19" x14ac:dyDescent="0.3">
      <c r="B209" s="14" t="s">
        <v>139</v>
      </c>
      <c r="C209" s="165">
        <f>'PLANO DE CONTAS-D'!C123</f>
        <v>179</v>
      </c>
      <c r="D209" s="96">
        <f>'PLANO DE CONTAS-D'!D123</f>
        <v>0</v>
      </c>
      <c r="E209" s="166">
        <f>'PLANO DE CONTAS-D'!E123</f>
        <v>0</v>
      </c>
      <c r="G209" s="15">
        <f>I209</f>
        <v>0</v>
      </c>
      <c r="I209" s="87">
        <f>SUMIFS(Conciliação!R:R,Conciliação!E:E,C209,Conciliação!D:D,$I$6)</f>
        <v>0</v>
      </c>
      <c r="J209" s="88">
        <f t="shared" ref="J209:S209" si="74">IF($E$209=J73,$I$209,IF($E$209="RATE",$I$209*J210,0))</f>
        <v>0</v>
      </c>
      <c r="K209" s="88">
        <f t="shared" si="74"/>
        <v>0</v>
      </c>
      <c r="L209" s="88">
        <f t="shared" si="74"/>
        <v>0</v>
      </c>
      <c r="M209" s="88">
        <f t="shared" si="74"/>
        <v>0</v>
      </c>
      <c r="N209" s="88">
        <f t="shared" si="74"/>
        <v>0</v>
      </c>
      <c r="O209" s="88">
        <f t="shared" si="74"/>
        <v>0</v>
      </c>
      <c r="P209" s="88">
        <f t="shared" si="74"/>
        <v>0</v>
      </c>
      <c r="Q209" s="88">
        <f t="shared" si="74"/>
        <v>0</v>
      </c>
      <c r="R209" s="88">
        <f t="shared" si="74"/>
        <v>0</v>
      </c>
      <c r="S209" s="88">
        <f t="shared" si="74"/>
        <v>0</v>
      </c>
    </row>
    <row r="210" spans="2:19" x14ac:dyDescent="0.3">
      <c r="C210" s="168"/>
      <c r="D210" s="43"/>
      <c r="E210" s="71"/>
      <c r="J210" s="133">
        <f>'PLANO DE CONTAS-D'!F123</f>
        <v>0</v>
      </c>
      <c r="K210" s="133">
        <f>'PLANO DE CONTAS-D'!G123</f>
        <v>0</v>
      </c>
      <c r="L210" s="133">
        <f>'PLANO DE CONTAS-D'!H123</f>
        <v>0</v>
      </c>
      <c r="M210" s="133">
        <f>'PLANO DE CONTAS-D'!I123</f>
        <v>0</v>
      </c>
      <c r="N210" s="133">
        <f>'PLANO DE CONTAS-D'!J123</f>
        <v>0</v>
      </c>
      <c r="O210" s="133">
        <f>'PLANO DE CONTAS-D'!K123</f>
        <v>0</v>
      </c>
      <c r="P210" s="133">
        <f>'PLANO DE CONTAS-D'!L123</f>
        <v>0</v>
      </c>
      <c r="Q210" s="133">
        <f>'PLANO DE CONTAS-D'!M123</f>
        <v>0</v>
      </c>
      <c r="R210" s="133">
        <f>'PLANO DE CONTAS-D'!N123</f>
        <v>0</v>
      </c>
      <c r="S210" s="133">
        <f>'PLANO DE CONTAS-D'!O123</f>
        <v>0</v>
      </c>
    </row>
    <row r="211" spans="2:19" x14ac:dyDescent="0.3">
      <c r="B211" s="14" t="s">
        <v>140</v>
      </c>
      <c r="C211" s="165">
        <f>'PLANO DE CONTAS-D'!C124</f>
        <v>180</v>
      </c>
      <c r="D211" s="96">
        <f>'PLANO DE CONTAS-D'!D124</f>
        <v>0</v>
      </c>
      <c r="E211" s="166">
        <f>'PLANO DE CONTAS-D'!E124</f>
        <v>0</v>
      </c>
      <c r="G211" s="15">
        <f>I211</f>
        <v>0</v>
      </c>
      <c r="I211" s="87">
        <f>SUMIFS(Conciliação!R:R,Conciliação!E:E,C211,Conciliação!D:D,$I$6)</f>
        <v>0</v>
      </c>
      <c r="J211" s="88">
        <f t="shared" ref="J211:S211" si="75">IF($E$211=J73,$I$211,IF($E$211="RATE",$I$211*J212,0))</f>
        <v>0</v>
      </c>
      <c r="K211" s="88">
        <f t="shared" si="75"/>
        <v>0</v>
      </c>
      <c r="L211" s="88">
        <f t="shared" si="75"/>
        <v>0</v>
      </c>
      <c r="M211" s="88">
        <f t="shared" si="75"/>
        <v>0</v>
      </c>
      <c r="N211" s="88">
        <f t="shared" si="75"/>
        <v>0</v>
      </c>
      <c r="O211" s="88">
        <f t="shared" si="75"/>
        <v>0</v>
      </c>
      <c r="P211" s="88">
        <f t="shared" si="75"/>
        <v>0</v>
      </c>
      <c r="Q211" s="88">
        <f t="shared" si="75"/>
        <v>0</v>
      </c>
      <c r="R211" s="88">
        <f t="shared" si="75"/>
        <v>0</v>
      </c>
      <c r="S211" s="88">
        <f t="shared" si="75"/>
        <v>0</v>
      </c>
    </row>
    <row r="212" spans="2:19" x14ac:dyDescent="0.3">
      <c r="C212" s="168"/>
      <c r="D212" s="43"/>
      <c r="E212" s="71"/>
      <c r="J212" s="133">
        <f>'PLANO DE CONTAS-D'!F124</f>
        <v>0</v>
      </c>
      <c r="K212" s="133">
        <f>'PLANO DE CONTAS-D'!G124</f>
        <v>0</v>
      </c>
      <c r="L212" s="133">
        <f>'PLANO DE CONTAS-D'!H124</f>
        <v>0</v>
      </c>
      <c r="M212" s="133">
        <f>'PLANO DE CONTAS-D'!I124</f>
        <v>0</v>
      </c>
      <c r="N212" s="133">
        <f>'PLANO DE CONTAS-D'!J124</f>
        <v>0</v>
      </c>
      <c r="O212" s="133">
        <f>'PLANO DE CONTAS-D'!K124</f>
        <v>0</v>
      </c>
      <c r="P212" s="133">
        <f>'PLANO DE CONTAS-D'!L124</f>
        <v>0</v>
      </c>
      <c r="Q212" s="133">
        <f>'PLANO DE CONTAS-D'!M124</f>
        <v>0</v>
      </c>
      <c r="R212" s="133">
        <f>'PLANO DE CONTAS-D'!N124</f>
        <v>0</v>
      </c>
      <c r="S212" s="133">
        <f>'PLANO DE CONTAS-D'!O124</f>
        <v>0</v>
      </c>
    </row>
    <row r="213" spans="2:19" x14ac:dyDescent="0.3">
      <c r="B213" s="14" t="s">
        <v>141</v>
      </c>
      <c r="C213" s="165">
        <f>'PLANO DE CONTAS-D'!C125</f>
        <v>181</v>
      </c>
      <c r="D213" s="96">
        <f>'PLANO DE CONTAS-D'!D125</f>
        <v>0</v>
      </c>
      <c r="E213" s="166">
        <f>'PLANO DE CONTAS-D'!E125</f>
        <v>0</v>
      </c>
      <c r="G213" s="15">
        <f>I213</f>
        <v>0</v>
      </c>
      <c r="I213" s="87">
        <f>SUMIFS(Conciliação!R:R,Conciliação!E:E,C213,Conciliação!D:D,$I$6)</f>
        <v>0</v>
      </c>
      <c r="J213" s="88">
        <f t="shared" ref="J213:S213" si="76">IF($E$213=J73,$I$213,IF($E$213="RATE",$I$213*J214,0))</f>
        <v>0</v>
      </c>
      <c r="K213" s="88">
        <f t="shared" si="76"/>
        <v>0</v>
      </c>
      <c r="L213" s="88">
        <f t="shared" si="76"/>
        <v>0</v>
      </c>
      <c r="M213" s="88">
        <f t="shared" si="76"/>
        <v>0</v>
      </c>
      <c r="N213" s="88">
        <f t="shared" si="76"/>
        <v>0</v>
      </c>
      <c r="O213" s="88">
        <f t="shared" si="76"/>
        <v>0</v>
      </c>
      <c r="P213" s="88">
        <f t="shared" si="76"/>
        <v>0</v>
      </c>
      <c r="Q213" s="88">
        <f t="shared" si="76"/>
        <v>0</v>
      </c>
      <c r="R213" s="88">
        <f t="shared" si="76"/>
        <v>0</v>
      </c>
      <c r="S213" s="88">
        <f t="shared" si="76"/>
        <v>0</v>
      </c>
    </row>
    <row r="214" spans="2:19" x14ac:dyDescent="0.3">
      <c r="C214" s="168"/>
      <c r="D214" s="43"/>
      <c r="E214" s="71"/>
      <c r="J214" s="133">
        <f>'PLANO DE CONTAS-D'!F125</f>
        <v>0</v>
      </c>
      <c r="K214" s="133">
        <f>'PLANO DE CONTAS-D'!G125</f>
        <v>0</v>
      </c>
      <c r="L214" s="133">
        <f>'PLANO DE CONTAS-D'!H125</f>
        <v>0</v>
      </c>
      <c r="M214" s="133">
        <f>'PLANO DE CONTAS-D'!I125</f>
        <v>0</v>
      </c>
      <c r="N214" s="133">
        <f>'PLANO DE CONTAS-D'!J125</f>
        <v>0</v>
      </c>
      <c r="O214" s="133">
        <f>'PLANO DE CONTAS-D'!K125</f>
        <v>0</v>
      </c>
      <c r="P214" s="133">
        <f>'PLANO DE CONTAS-D'!L125</f>
        <v>0</v>
      </c>
      <c r="Q214" s="133">
        <f>'PLANO DE CONTAS-D'!M125</f>
        <v>0</v>
      </c>
      <c r="R214" s="133">
        <f>'PLANO DE CONTAS-D'!N125</f>
        <v>0</v>
      </c>
      <c r="S214" s="133">
        <f>'PLANO DE CONTAS-D'!O125</f>
        <v>0</v>
      </c>
    </row>
    <row r="215" spans="2:19" x14ac:dyDescent="0.3">
      <c r="B215" s="14" t="s">
        <v>142</v>
      </c>
      <c r="C215" s="165">
        <f>'PLANO DE CONTAS-D'!C126</f>
        <v>182</v>
      </c>
      <c r="D215" s="96">
        <f>'PLANO DE CONTAS-D'!D126</f>
        <v>0</v>
      </c>
      <c r="E215" s="166">
        <f>'PLANO DE CONTAS-D'!E126</f>
        <v>0</v>
      </c>
      <c r="G215" s="15">
        <f>I215</f>
        <v>0</v>
      </c>
      <c r="I215" s="87">
        <f>SUMIFS(Conciliação!R:R,Conciliação!E:E,C215,Conciliação!D:D,$I$6)</f>
        <v>0</v>
      </c>
      <c r="J215" s="88">
        <f t="shared" ref="J215:S215" si="77">IF($E$215=J73,$I$215,IF($E$215="RATE",$I$215*J216,0))</f>
        <v>0</v>
      </c>
      <c r="K215" s="88">
        <f t="shared" si="77"/>
        <v>0</v>
      </c>
      <c r="L215" s="88">
        <f t="shared" si="77"/>
        <v>0</v>
      </c>
      <c r="M215" s="88">
        <f t="shared" si="77"/>
        <v>0</v>
      </c>
      <c r="N215" s="88">
        <f t="shared" si="77"/>
        <v>0</v>
      </c>
      <c r="O215" s="88">
        <f t="shared" si="77"/>
        <v>0</v>
      </c>
      <c r="P215" s="88">
        <f t="shared" si="77"/>
        <v>0</v>
      </c>
      <c r="Q215" s="88">
        <f t="shared" si="77"/>
        <v>0</v>
      </c>
      <c r="R215" s="88">
        <f t="shared" si="77"/>
        <v>0</v>
      </c>
      <c r="S215" s="88">
        <f t="shared" si="77"/>
        <v>0</v>
      </c>
    </row>
    <row r="216" spans="2:19" x14ac:dyDescent="0.3">
      <c r="C216" s="168"/>
      <c r="D216" s="43"/>
      <c r="E216" s="71"/>
      <c r="J216" s="133">
        <f>'PLANO DE CONTAS-D'!F126</f>
        <v>0</v>
      </c>
      <c r="K216" s="133">
        <f>'PLANO DE CONTAS-D'!G126</f>
        <v>0</v>
      </c>
      <c r="L216" s="133">
        <f>'PLANO DE CONTAS-D'!H126</f>
        <v>0</v>
      </c>
      <c r="M216" s="133">
        <f>'PLANO DE CONTAS-D'!I126</f>
        <v>0</v>
      </c>
      <c r="N216" s="133">
        <f>'PLANO DE CONTAS-D'!J126</f>
        <v>0</v>
      </c>
      <c r="O216" s="133">
        <f>'PLANO DE CONTAS-D'!K126</f>
        <v>0</v>
      </c>
      <c r="P216" s="133">
        <f>'PLANO DE CONTAS-D'!L126</f>
        <v>0</v>
      </c>
      <c r="Q216" s="133">
        <f>'PLANO DE CONTAS-D'!M126</f>
        <v>0</v>
      </c>
      <c r="R216" s="133">
        <f>'PLANO DE CONTAS-D'!N126</f>
        <v>0</v>
      </c>
      <c r="S216" s="133">
        <f>'PLANO DE CONTAS-D'!O126</f>
        <v>0</v>
      </c>
    </row>
    <row r="217" spans="2:19" x14ac:dyDescent="0.3">
      <c r="B217" s="14" t="s">
        <v>143</v>
      </c>
      <c r="C217" s="165">
        <f>'PLANO DE CONTAS-D'!C127</f>
        <v>183</v>
      </c>
      <c r="D217" s="96">
        <f>'PLANO DE CONTAS-D'!D127</f>
        <v>0</v>
      </c>
      <c r="E217" s="166">
        <f>'PLANO DE CONTAS-D'!E127</f>
        <v>0</v>
      </c>
      <c r="G217" s="15">
        <f>I217</f>
        <v>0</v>
      </c>
      <c r="I217" s="87">
        <f>SUMIFS(Conciliação!R:R,Conciliação!E:E,C217,Conciliação!D:D,$I$6)</f>
        <v>0</v>
      </c>
      <c r="J217" s="88">
        <f t="shared" ref="J217:S217" si="78">IF($E$217=J73,$I$217,IF($E$217="RATE",$I$217*J218,0))</f>
        <v>0</v>
      </c>
      <c r="K217" s="88">
        <f t="shared" si="78"/>
        <v>0</v>
      </c>
      <c r="L217" s="88">
        <f t="shared" si="78"/>
        <v>0</v>
      </c>
      <c r="M217" s="88">
        <f t="shared" si="78"/>
        <v>0</v>
      </c>
      <c r="N217" s="88">
        <f t="shared" si="78"/>
        <v>0</v>
      </c>
      <c r="O217" s="88">
        <f t="shared" si="78"/>
        <v>0</v>
      </c>
      <c r="P217" s="88">
        <f t="shared" si="78"/>
        <v>0</v>
      </c>
      <c r="Q217" s="88">
        <f t="shared" si="78"/>
        <v>0</v>
      </c>
      <c r="R217" s="88">
        <f t="shared" si="78"/>
        <v>0</v>
      </c>
      <c r="S217" s="88">
        <f t="shared" si="78"/>
        <v>0</v>
      </c>
    </row>
    <row r="218" spans="2:19" x14ac:dyDescent="0.3">
      <c r="C218" s="168"/>
      <c r="D218" s="40"/>
      <c r="E218" s="71"/>
      <c r="J218" s="133">
        <f>'PLANO DE CONTAS-D'!F127</f>
        <v>0</v>
      </c>
      <c r="K218" s="133">
        <f>'PLANO DE CONTAS-D'!G127</f>
        <v>0</v>
      </c>
      <c r="L218" s="133">
        <f>'PLANO DE CONTAS-D'!H127</f>
        <v>0</v>
      </c>
      <c r="M218" s="133">
        <f>'PLANO DE CONTAS-D'!I127</f>
        <v>0</v>
      </c>
      <c r="N218" s="133">
        <f>'PLANO DE CONTAS-D'!J127</f>
        <v>0</v>
      </c>
      <c r="O218" s="133">
        <f>'PLANO DE CONTAS-D'!K127</f>
        <v>0</v>
      </c>
      <c r="P218" s="133">
        <f>'PLANO DE CONTAS-D'!L127</f>
        <v>0</v>
      </c>
      <c r="Q218" s="133">
        <f>'PLANO DE CONTAS-D'!M127</f>
        <v>0</v>
      </c>
      <c r="R218" s="133">
        <f>'PLANO DE CONTAS-D'!N127</f>
        <v>0</v>
      </c>
      <c r="S218" s="133">
        <f>'PLANO DE CONTAS-D'!O127</f>
        <v>0</v>
      </c>
    </row>
    <row r="219" spans="2:19" x14ac:dyDescent="0.3">
      <c r="B219" s="14" t="s">
        <v>144</v>
      </c>
      <c r="C219" s="165">
        <f>'PLANO DE CONTAS-D'!C128</f>
        <v>184</v>
      </c>
      <c r="D219" s="96">
        <f>'PLANO DE CONTAS-D'!D128</f>
        <v>0</v>
      </c>
      <c r="E219" s="166">
        <f>'PLANO DE CONTAS-D'!E128</f>
        <v>0</v>
      </c>
      <c r="G219" s="15">
        <f>I219</f>
        <v>0</v>
      </c>
      <c r="I219" s="87">
        <f>SUMIFS(Conciliação!R:R,Conciliação!E:E,C219,Conciliação!D:D,$I$6)</f>
        <v>0</v>
      </c>
      <c r="J219" s="88">
        <f t="shared" ref="J219:S219" si="79">IF($E$219=J73,$I$219,IF($E$219="RATE",$I$219*J220,0))</f>
        <v>0</v>
      </c>
      <c r="K219" s="88">
        <f t="shared" si="79"/>
        <v>0</v>
      </c>
      <c r="L219" s="88">
        <f t="shared" si="79"/>
        <v>0</v>
      </c>
      <c r="M219" s="88">
        <f t="shared" si="79"/>
        <v>0</v>
      </c>
      <c r="N219" s="88">
        <f t="shared" si="79"/>
        <v>0</v>
      </c>
      <c r="O219" s="88">
        <f t="shared" si="79"/>
        <v>0</v>
      </c>
      <c r="P219" s="88">
        <f t="shared" si="79"/>
        <v>0</v>
      </c>
      <c r="Q219" s="88">
        <f t="shared" si="79"/>
        <v>0</v>
      </c>
      <c r="R219" s="88">
        <f t="shared" si="79"/>
        <v>0</v>
      </c>
      <c r="S219" s="88">
        <f t="shared" si="79"/>
        <v>0</v>
      </c>
    </row>
    <row r="220" spans="2:19" x14ac:dyDescent="0.3">
      <c r="E220" s="10"/>
      <c r="J220" s="133">
        <f>'PLANO DE CONTAS-D'!F128</f>
        <v>0</v>
      </c>
      <c r="K220" s="133">
        <f>'PLANO DE CONTAS-D'!G128</f>
        <v>0</v>
      </c>
      <c r="L220" s="133">
        <f>'PLANO DE CONTAS-D'!H128</f>
        <v>0</v>
      </c>
      <c r="M220" s="133">
        <f>'PLANO DE CONTAS-D'!I128</f>
        <v>0</v>
      </c>
      <c r="N220" s="133">
        <f>'PLANO DE CONTAS-D'!J128</f>
        <v>0</v>
      </c>
      <c r="O220" s="133">
        <f>'PLANO DE CONTAS-D'!K128</f>
        <v>0</v>
      </c>
      <c r="P220" s="133">
        <f>'PLANO DE CONTAS-D'!L128</f>
        <v>0</v>
      </c>
      <c r="Q220" s="133">
        <f>'PLANO DE CONTAS-D'!M128</f>
        <v>0</v>
      </c>
      <c r="R220" s="133">
        <f>'PLANO DE CONTAS-D'!N128</f>
        <v>0</v>
      </c>
      <c r="S220" s="133">
        <f>'PLANO DE CONTAS-D'!O128</f>
        <v>0</v>
      </c>
    </row>
    <row r="221" spans="2:19" x14ac:dyDescent="0.3">
      <c r="B221" s="14" t="s">
        <v>145</v>
      </c>
      <c r="C221" s="165">
        <f>'PLANO DE CONTAS-D'!C129</f>
        <v>185</v>
      </c>
      <c r="D221" s="96">
        <f>'PLANO DE CONTAS-D'!D129</f>
        <v>0</v>
      </c>
      <c r="E221" s="166">
        <f>'PLANO DE CONTAS-D'!E129</f>
        <v>0</v>
      </c>
      <c r="G221" s="15">
        <f>I221</f>
        <v>0</v>
      </c>
      <c r="I221" s="87">
        <f>SUMIFS(Conciliação!R:R,Conciliação!E:E,C221,Conciliação!D:D,$I$6)</f>
        <v>0</v>
      </c>
      <c r="J221" s="88">
        <f t="shared" ref="J221:S221" si="80">IF($E$221=J73,$I$221,IF($E$221="RATE",$I$221*J222,0))</f>
        <v>0</v>
      </c>
      <c r="K221" s="88">
        <f t="shared" si="80"/>
        <v>0</v>
      </c>
      <c r="L221" s="88">
        <f t="shared" si="80"/>
        <v>0</v>
      </c>
      <c r="M221" s="88">
        <f t="shared" si="80"/>
        <v>0</v>
      </c>
      <c r="N221" s="88">
        <f t="shared" si="80"/>
        <v>0</v>
      </c>
      <c r="O221" s="88">
        <f t="shared" si="80"/>
        <v>0</v>
      </c>
      <c r="P221" s="88">
        <f t="shared" si="80"/>
        <v>0</v>
      </c>
      <c r="Q221" s="88">
        <f t="shared" si="80"/>
        <v>0</v>
      </c>
      <c r="R221" s="88">
        <f t="shared" si="80"/>
        <v>0</v>
      </c>
      <c r="S221" s="88">
        <f t="shared" si="80"/>
        <v>0</v>
      </c>
    </row>
    <row r="222" spans="2:19" x14ac:dyDescent="0.3">
      <c r="E222" s="10"/>
      <c r="J222" s="133">
        <f>'PLANO DE CONTAS-D'!F129</f>
        <v>0</v>
      </c>
      <c r="K222" s="133">
        <f>'PLANO DE CONTAS-D'!G129</f>
        <v>0</v>
      </c>
      <c r="L222" s="133">
        <f>'PLANO DE CONTAS-D'!H129</f>
        <v>0</v>
      </c>
      <c r="M222" s="133">
        <f>'PLANO DE CONTAS-D'!I129</f>
        <v>0</v>
      </c>
      <c r="N222" s="133">
        <f>'PLANO DE CONTAS-D'!J129</f>
        <v>0</v>
      </c>
      <c r="O222" s="133">
        <f>'PLANO DE CONTAS-D'!K129</f>
        <v>0</v>
      </c>
      <c r="P222" s="133">
        <f>'PLANO DE CONTAS-D'!L129</f>
        <v>0</v>
      </c>
      <c r="Q222" s="133">
        <f>'PLANO DE CONTAS-D'!M129</f>
        <v>0</v>
      </c>
      <c r="R222" s="133">
        <f>'PLANO DE CONTAS-D'!N129</f>
        <v>0</v>
      </c>
      <c r="S222" s="133">
        <f>'PLANO DE CONTAS-D'!O129</f>
        <v>0</v>
      </c>
    </row>
    <row r="223" spans="2:19" x14ac:dyDescent="0.3">
      <c r="B223" s="14" t="s">
        <v>146</v>
      </c>
      <c r="C223" s="165">
        <f>'PLANO DE CONTAS-D'!C130</f>
        <v>186</v>
      </c>
      <c r="D223" s="96">
        <f>'PLANO DE CONTAS-D'!D130</f>
        <v>0</v>
      </c>
      <c r="E223" s="166">
        <f>'PLANO DE CONTAS-D'!E130</f>
        <v>0</v>
      </c>
      <c r="G223" s="15">
        <f>I223</f>
        <v>0</v>
      </c>
      <c r="I223" s="87">
        <f>SUMIFS(Conciliação!R:R,Conciliação!E:E,C223,Conciliação!D:D,$I$6)</f>
        <v>0</v>
      </c>
      <c r="J223" s="88">
        <f t="shared" ref="J223:S223" si="81">IF($E$223=J73,$I$223,IF($E$223="RATE",$I$223*J224,0))</f>
        <v>0</v>
      </c>
      <c r="K223" s="88">
        <f t="shared" si="81"/>
        <v>0</v>
      </c>
      <c r="L223" s="88">
        <f t="shared" si="81"/>
        <v>0</v>
      </c>
      <c r="M223" s="88">
        <f t="shared" si="81"/>
        <v>0</v>
      </c>
      <c r="N223" s="88">
        <f t="shared" si="81"/>
        <v>0</v>
      </c>
      <c r="O223" s="88">
        <f t="shared" si="81"/>
        <v>0</v>
      </c>
      <c r="P223" s="88">
        <f t="shared" si="81"/>
        <v>0</v>
      </c>
      <c r="Q223" s="88">
        <f t="shared" si="81"/>
        <v>0</v>
      </c>
      <c r="R223" s="88">
        <f t="shared" si="81"/>
        <v>0</v>
      </c>
      <c r="S223" s="88">
        <f t="shared" si="81"/>
        <v>0</v>
      </c>
    </row>
    <row r="224" spans="2:19" x14ac:dyDescent="0.3">
      <c r="E224" s="10"/>
      <c r="J224" s="133">
        <f>'PLANO DE CONTAS-D'!F130</f>
        <v>0</v>
      </c>
      <c r="K224" s="133">
        <f>'PLANO DE CONTAS-D'!G130</f>
        <v>0</v>
      </c>
      <c r="L224" s="133">
        <f>'PLANO DE CONTAS-D'!H130</f>
        <v>0</v>
      </c>
      <c r="M224" s="133">
        <f>'PLANO DE CONTAS-D'!I130</f>
        <v>0</v>
      </c>
      <c r="N224" s="133">
        <f>'PLANO DE CONTAS-D'!J130</f>
        <v>0</v>
      </c>
      <c r="O224" s="133">
        <f>'PLANO DE CONTAS-D'!K130</f>
        <v>0</v>
      </c>
      <c r="P224" s="133">
        <f>'PLANO DE CONTAS-D'!L130</f>
        <v>0</v>
      </c>
      <c r="Q224" s="133">
        <f>'PLANO DE CONTAS-D'!M130</f>
        <v>0</v>
      </c>
      <c r="R224" s="133">
        <f>'PLANO DE CONTAS-D'!N130</f>
        <v>0</v>
      </c>
      <c r="S224" s="133">
        <f>'PLANO DE CONTAS-D'!O130</f>
        <v>0</v>
      </c>
    </row>
    <row r="225" spans="2:19" x14ac:dyDescent="0.3">
      <c r="B225" s="14" t="s">
        <v>147</v>
      </c>
      <c r="C225" s="165">
        <f>'PLANO DE CONTAS-D'!C131</f>
        <v>187</v>
      </c>
      <c r="D225" s="96">
        <f>'PLANO DE CONTAS-D'!D131</f>
        <v>0</v>
      </c>
      <c r="E225" s="166">
        <f>'PLANO DE CONTAS-D'!E131</f>
        <v>0</v>
      </c>
      <c r="G225" s="15">
        <f>I225</f>
        <v>0</v>
      </c>
      <c r="I225" s="87">
        <f>SUMIFS(Conciliação!R:R,Conciliação!E:E,C225,Conciliação!D:D,$I$6)</f>
        <v>0</v>
      </c>
      <c r="J225" s="88">
        <f t="shared" ref="J225:S225" si="82">IF($E$225=J73,$I$225,IF($E$225="RATE",$I$225*J226,0))</f>
        <v>0</v>
      </c>
      <c r="K225" s="88">
        <f t="shared" si="82"/>
        <v>0</v>
      </c>
      <c r="L225" s="88">
        <f t="shared" si="82"/>
        <v>0</v>
      </c>
      <c r="M225" s="88">
        <f t="shared" si="82"/>
        <v>0</v>
      </c>
      <c r="N225" s="88">
        <f t="shared" si="82"/>
        <v>0</v>
      </c>
      <c r="O225" s="88">
        <f t="shared" si="82"/>
        <v>0</v>
      </c>
      <c r="P225" s="88">
        <f t="shared" si="82"/>
        <v>0</v>
      </c>
      <c r="Q225" s="88">
        <f t="shared" si="82"/>
        <v>0</v>
      </c>
      <c r="R225" s="88">
        <f t="shared" si="82"/>
        <v>0</v>
      </c>
      <c r="S225" s="88">
        <f t="shared" si="82"/>
        <v>0</v>
      </c>
    </row>
    <row r="226" spans="2:19" x14ac:dyDescent="0.3">
      <c r="E226" s="10"/>
      <c r="J226" s="133">
        <f>'PLANO DE CONTAS-D'!F131</f>
        <v>0</v>
      </c>
      <c r="K226" s="133">
        <f>'PLANO DE CONTAS-D'!G131</f>
        <v>0</v>
      </c>
      <c r="L226" s="133">
        <f>'PLANO DE CONTAS-D'!H131</f>
        <v>0</v>
      </c>
      <c r="M226" s="133">
        <f>'PLANO DE CONTAS-D'!I131</f>
        <v>0</v>
      </c>
      <c r="N226" s="133">
        <f>'PLANO DE CONTAS-D'!J131</f>
        <v>0</v>
      </c>
      <c r="O226" s="133">
        <f>'PLANO DE CONTAS-D'!K131</f>
        <v>0</v>
      </c>
      <c r="P226" s="133">
        <f>'PLANO DE CONTAS-D'!L131</f>
        <v>0</v>
      </c>
      <c r="Q226" s="133">
        <f>'PLANO DE CONTAS-D'!M131</f>
        <v>0</v>
      </c>
      <c r="R226" s="133">
        <f>'PLANO DE CONTAS-D'!N131</f>
        <v>0</v>
      </c>
      <c r="S226" s="133">
        <f>'PLANO DE CONTAS-D'!O131</f>
        <v>0</v>
      </c>
    </row>
    <row r="227" spans="2:19" x14ac:dyDescent="0.3">
      <c r="B227" s="14" t="s">
        <v>148</v>
      </c>
      <c r="C227" s="165">
        <f>'PLANO DE CONTAS-D'!C132</f>
        <v>188</v>
      </c>
      <c r="D227" s="96">
        <f>'PLANO DE CONTAS-D'!D132</f>
        <v>0</v>
      </c>
      <c r="E227" s="166">
        <f>'PLANO DE CONTAS-D'!E132</f>
        <v>0</v>
      </c>
      <c r="G227" s="15">
        <f>I227</f>
        <v>0</v>
      </c>
      <c r="I227" s="87">
        <f>SUMIFS(Conciliação!R:R,Conciliação!E:E,C227,Conciliação!D:D,$I$6)</f>
        <v>0</v>
      </c>
      <c r="J227" s="88">
        <f t="shared" ref="J227:S227" si="83">IF($E$227=J73,$I$227,IF($E$227="RATE",$I$227*J228,0))</f>
        <v>0</v>
      </c>
      <c r="K227" s="88">
        <f t="shared" si="83"/>
        <v>0</v>
      </c>
      <c r="L227" s="88">
        <f t="shared" si="83"/>
        <v>0</v>
      </c>
      <c r="M227" s="88">
        <f t="shared" si="83"/>
        <v>0</v>
      </c>
      <c r="N227" s="88">
        <f t="shared" si="83"/>
        <v>0</v>
      </c>
      <c r="O227" s="88">
        <f t="shared" si="83"/>
        <v>0</v>
      </c>
      <c r="P227" s="88">
        <f t="shared" si="83"/>
        <v>0</v>
      </c>
      <c r="Q227" s="88">
        <f t="shared" si="83"/>
        <v>0</v>
      </c>
      <c r="R227" s="88">
        <f t="shared" si="83"/>
        <v>0</v>
      </c>
      <c r="S227" s="88">
        <f t="shared" si="83"/>
        <v>0</v>
      </c>
    </row>
    <row r="228" spans="2:19" x14ac:dyDescent="0.3">
      <c r="E228" s="10"/>
      <c r="J228" s="133">
        <f>'PLANO DE CONTAS-D'!F132</f>
        <v>0</v>
      </c>
      <c r="K228" s="133">
        <f>'PLANO DE CONTAS-D'!G132</f>
        <v>0</v>
      </c>
      <c r="L228" s="133">
        <f>'PLANO DE CONTAS-D'!H132</f>
        <v>0</v>
      </c>
      <c r="M228" s="133">
        <f>'PLANO DE CONTAS-D'!I132</f>
        <v>0</v>
      </c>
      <c r="N228" s="133">
        <f>'PLANO DE CONTAS-D'!J132</f>
        <v>0</v>
      </c>
      <c r="O228" s="133">
        <f>'PLANO DE CONTAS-D'!K132</f>
        <v>0</v>
      </c>
      <c r="P228" s="133">
        <f>'PLANO DE CONTAS-D'!L132</f>
        <v>0</v>
      </c>
      <c r="Q228" s="133">
        <f>'PLANO DE CONTAS-D'!M132</f>
        <v>0</v>
      </c>
      <c r="R228" s="133">
        <f>'PLANO DE CONTAS-D'!N132</f>
        <v>0</v>
      </c>
      <c r="S228" s="133">
        <f>'PLANO DE CONTAS-D'!O132</f>
        <v>0</v>
      </c>
    </row>
    <row r="229" spans="2:19" x14ac:dyDescent="0.3">
      <c r="B229" s="14" t="s">
        <v>149</v>
      </c>
      <c r="C229" s="165">
        <f>'PLANO DE CONTAS-D'!C133</f>
        <v>189</v>
      </c>
      <c r="D229" s="96">
        <f>'PLANO DE CONTAS-D'!D133</f>
        <v>0</v>
      </c>
      <c r="E229" s="166">
        <f>'PLANO DE CONTAS-D'!E133</f>
        <v>0</v>
      </c>
      <c r="G229" s="15">
        <f>I229</f>
        <v>0</v>
      </c>
      <c r="I229" s="87">
        <f>SUMIFS(Conciliação!R:R,Conciliação!E:E,C229,Conciliação!D:D,$I$6)</f>
        <v>0</v>
      </c>
      <c r="J229" s="88">
        <f t="shared" ref="J229:S229" si="84">IF($E$229=J73,$I$229,IF($E$229="RATE",$I$229*J230,0))</f>
        <v>0</v>
      </c>
      <c r="K229" s="88">
        <f t="shared" si="84"/>
        <v>0</v>
      </c>
      <c r="L229" s="88">
        <f t="shared" si="84"/>
        <v>0</v>
      </c>
      <c r="M229" s="88">
        <f t="shared" si="84"/>
        <v>0</v>
      </c>
      <c r="N229" s="88">
        <f t="shared" si="84"/>
        <v>0</v>
      </c>
      <c r="O229" s="88">
        <f t="shared" si="84"/>
        <v>0</v>
      </c>
      <c r="P229" s="88">
        <f t="shared" si="84"/>
        <v>0</v>
      </c>
      <c r="Q229" s="88">
        <f t="shared" si="84"/>
        <v>0</v>
      </c>
      <c r="R229" s="88">
        <f t="shared" si="84"/>
        <v>0</v>
      </c>
      <c r="S229" s="88">
        <f t="shared" si="84"/>
        <v>0</v>
      </c>
    </row>
    <row r="230" spans="2:19" x14ac:dyDescent="0.3">
      <c r="E230" s="10"/>
      <c r="J230" s="133">
        <f>'PLANO DE CONTAS-D'!F133</f>
        <v>0</v>
      </c>
      <c r="K230" s="133">
        <f>'PLANO DE CONTAS-D'!G133</f>
        <v>0</v>
      </c>
      <c r="L230" s="133">
        <f>'PLANO DE CONTAS-D'!H133</f>
        <v>0</v>
      </c>
      <c r="M230" s="133">
        <f>'PLANO DE CONTAS-D'!I133</f>
        <v>0</v>
      </c>
      <c r="N230" s="133">
        <f>'PLANO DE CONTAS-D'!J133</f>
        <v>0</v>
      </c>
      <c r="O230" s="133">
        <f>'PLANO DE CONTAS-D'!K133</f>
        <v>0</v>
      </c>
      <c r="P230" s="133">
        <f>'PLANO DE CONTAS-D'!L133</f>
        <v>0</v>
      </c>
      <c r="Q230" s="133">
        <f>'PLANO DE CONTAS-D'!M133</f>
        <v>0</v>
      </c>
      <c r="R230" s="133">
        <f>'PLANO DE CONTAS-D'!N133</f>
        <v>0</v>
      </c>
      <c r="S230" s="133">
        <f>'PLANO DE CONTAS-D'!O133</f>
        <v>0</v>
      </c>
    </row>
    <row r="231" spans="2:19" x14ac:dyDescent="0.3">
      <c r="B231" s="14" t="s">
        <v>150</v>
      </c>
      <c r="C231" s="165">
        <f>'PLANO DE CONTAS-D'!C134</f>
        <v>190</v>
      </c>
      <c r="D231" s="96">
        <f>'PLANO DE CONTAS-D'!D134</f>
        <v>0</v>
      </c>
      <c r="E231" s="166">
        <f>'PLANO DE CONTAS-D'!E134</f>
        <v>0</v>
      </c>
      <c r="G231" s="15">
        <f>I231</f>
        <v>0</v>
      </c>
      <c r="I231" s="87">
        <f>SUMIFS(Conciliação!R:R,Conciliação!E:E,C231,Conciliação!D:D,$I$6)</f>
        <v>0</v>
      </c>
      <c r="J231" s="88">
        <f t="shared" ref="J231:S231" si="85">IF($E$231=J111,$I$231,IF($E$231="RATE",$I$231*J232,0))</f>
        <v>0</v>
      </c>
      <c r="K231" s="88">
        <f t="shared" si="85"/>
        <v>0</v>
      </c>
      <c r="L231" s="88">
        <f t="shared" si="85"/>
        <v>0</v>
      </c>
      <c r="M231" s="88">
        <f t="shared" si="85"/>
        <v>0</v>
      </c>
      <c r="N231" s="88">
        <f t="shared" si="85"/>
        <v>0</v>
      </c>
      <c r="O231" s="88">
        <f t="shared" si="85"/>
        <v>0</v>
      </c>
      <c r="P231" s="88">
        <f t="shared" si="85"/>
        <v>0</v>
      </c>
      <c r="Q231" s="88">
        <f t="shared" si="85"/>
        <v>0</v>
      </c>
      <c r="R231" s="88">
        <f t="shared" si="85"/>
        <v>0</v>
      </c>
      <c r="S231" s="88">
        <f t="shared" si="85"/>
        <v>0</v>
      </c>
    </row>
    <row r="232" spans="2:19" x14ac:dyDescent="0.3">
      <c r="J232" s="133">
        <f>'PLANO DE CONTAS-D'!F134</f>
        <v>0</v>
      </c>
      <c r="K232" s="133">
        <f>'PLANO DE CONTAS-D'!G134</f>
        <v>0</v>
      </c>
      <c r="L232" s="133">
        <f>'PLANO DE CONTAS-D'!H134</f>
        <v>0</v>
      </c>
      <c r="M232" s="133">
        <f>'PLANO DE CONTAS-D'!I134</f>
        <v>0</v>
      </c>
      <c r="N232" s="133">
        <f>'PLANO DE CONTAS-D'!J134</f>
        <v>0</v>
      </c>
      <c r="O232" s="133">
        <f>'PLANO DE CONTAS-D'!K134</f>
        <v>0</v>
      </c>
      <c r="P232" s="133">
        <f>'PLANO DE CONTAS-D'!L134</f>
        <v>0</v>
      </c>
      <c r="Q232" s="133">
        <f>'PLANO DE CONTAS-D'!M134</f>
        <v>0</v>
      </c>
      <c r="R232" s="133">
        <f>'PLANO DE CONTAS-D'!N134</f>
        <v>0</v>
      </c>
      <c r="S232" s="133">
        <f>'PLANO DE CONTAS-D'!O134</f>
        <v>0</v>
      </c>
    </row>
    <row r="234" spans="2:19" x14ac:dyDescent="0.3">
      <c r="G234" s="389" t="s">
        <v>395</v>
      </c>
      <c r="I234" s="67">
        <f>SUM(I203:I231)</f>
        <v>0</v>
      </c>
      <c r="J234" s="65">
        <f>J203+J205+J207+J209+J211+J213+J215+J217+J219+J221+J223+J225+J227+J229+J231</f>
        <v>0</v>
      </c>
      <c r="K234" s="65">
        <f t="shared" ref="K234:S234" si="86">K203+K205+K207+K209+K211+K213+K215+K217+K219+K221+K223+K225+K227+K229+K231</f>
        <v>0</v>
      </c>
      <c r="L234" s="65">
        <f t="shared" si="86"/>
        <v>0</v>
      </c>
      <c r="M234" s="65">
        <f t="shared" si="86"/>
        <v>0</v>
      </c>
      <c r="N234" s="65">
        <f t="shared" si="86"/>
        <v>0</v>
      </c>
      <c r="O234" s="65">
        <f t="shared" si="86"/>
        <v>0</v>
      </c>
      <c r="P234" s="65">
        <f t="shared" si="86"/>
        <v>0</v>
      </c>
      <c r="Q234" s="65">
        <f t="shared" si="86"/>
        <v>0</v>
      </c>
      <c r="R234" s="65">
        <f t="shared" si="86"/>
        <v>0</v>
      </c>
      <c r="S234" s="65">
        <f t="shared" si="86"/>
        <v>0</v>
      </c>
    </row>
    <row r="238" spans="2:19" ht="28.5" customHeight="1" x14ac:dyDescent="0.3">
      <c r="D238" s="5"/>
      <c r="E238" s="5"/>
      <c r="F238" s="5"/>
      <c r="I238" s="1227" t="str">
        <f>I6</f>
        <v>DEZEMBRO</v>
      </c>
      <c r="J238" s="1227"/>
      <c r="K238" s="1227"/>
      <c r="L238" s="1227"/>
      <c r="M238" s="1227"/>
      <c r="N238" s="1227"/>
      <c r="O238" s="1227"/>
      <c r="P238" s="1227"/>
      <c r="Q238" s="1227"/>
      <c r="R238" s="1227"/>
      <c r="S238" s="1227"/>
    </row>
    <row r="239" spans="2:19" ht="23.4" x14ac:dyDescent="0.45">
      <c r="D239" s="1"/>
      <c r="E239" s="5"/>
      <c r="F239" s="5"/>
      <c r="J239" s="1198" t="s">
        <v>3</v>
      </c>
      <c r="K239" s="1198"/>
      <c r="L239" s="1198"/>
      <c r="M239" s="1198"/>
      <c r="N239" s="1198"/>
      <c r="O239" s="1198"/>
      <c r="P239" s="1198"/>
      <c r="Q239" s="1198"/>
      <c r="R239" s="1198"/>
      <c r="S239" s="1198"/>
    </row>
    <row r="240" spans="2:19" x14ac:dyDescent="0.3">
      <c r="D240" s="5"/>
      <c r="E240" s="5"/>
      <c r="F240" s="5"/>
    </row>
    <row r="241" spans="1:19" ht="21.6" thickBot="1" x14ac:dyDescent="0.35">
      <c r="D241" s="1"/>
      <c r="E241" s="5"/>
      <c r="F241" s="5"/>
      <c r="J241" s="23"/>
      <c r="K241" s="23"/>
      <c r="L241" s="22"/>
      <c r="M241" s="1199"/>
      <c r="N241" s="1199"/>
      <c r="O241" s="1199"/>
      <c r="P241" s="1199"/>
      <c r="Q241" s="1199"/>
      <c r="R241" s="1199"/>
      <c r="S241" s="1199"/>
    </row>
    <row r="242" spans="1:19" ht="19.5" customHeight="1" thickBot="1" x14ac:dyDescent="0.35">
      <c r="D242" s="5"/>
      <c r="E242" s="5"/>
      <c r="F242" s="5"/>
      <c r="J242" s="1192" t="s">
        <v>152</v>
      </c>
      <c r="K242" s="1193"/>
      <c r="L242" s="1194" t="s">
        <v>5</v>
      </c>
      <c r="M242" s="1195"/>
      <c r="N242" s="1195"/>
      <c r="O242" s="1196"/>
      <c r="P242" s="1194" t="s">
        <v>6</v>
      </c>
      <c r="Q242" s="1195"/>
      <c r="R242" s="1195"/>
      <c r="S242" s="1196"/>
    </row>
    <row r="243" spans="1:19" ht="59.25" customHeight="1" x14ac:dyDescent="0.3">
      <c r="B243" s="1484" t="s">
        <v>403</v>
      </c>
      <c r="C243" s="1485"/>
      <c r="D243" s="1485"/>
      <c r="E243" s="1486"/>
      <c r="G243" s="1493" t="str">
        <f>I238</f>
        <v>DEZEMBRO</v>
      </c>
      <c r="I243" s="1496" t="s">
        <v>241</v>
      </c>
      <c r="J243" s="70" t="str">
        <f>J11</f>
        <v>Administrativo</v>
      </c>
      <c r="K243" s="111" t="s">
        <v>2</v>
      </c>
      <c r="L243" s="1239" t="str">
        <f>L11</f>
        <v>Crédito Produtivo</v>
      </c>
      <c r="M243" s="1240"/>
      <c r="N243" s="1228" t="str">
        <f>N11</f>
        <v>Incubação e Fortalecimetno do ambiente de negócios</v>
      </c>
      <c r="O243" s="1229"/>
      <c r="P243" s="1228" t="str">
        <f>P11</f>
        <v>Desenvolvimento das organizações, coletivos e lideranças</v>
      </c>
      <c r="Q243" s="1229"/>
      <c r="R243" s="1228" t="str">
        <f>R11</f>
        <v>Investimento em projetos socioambientais</v>
      </c>
      <c r="S243" s="1229"/>
    </row>
    <row r="244" spans="1:19" ht="22.5" customHeight="1" x14ac:dyDescent="0.3">
      <c r="B244" s="1487"/>
      <c r="C244" s="1488"/>
      <c r="D244" s="1488"/>
      <c r="E244" s="1489"/>
      <c r="G244" s="1494"/>
      <c r="I244" s="1497"/>
      <c r="J244" s="80" t="s">
        <v>234</v>
      </c>
      <c r="K244" s="34" t="s">
        <v>234</v>
      </c>
      <c r="L244" s="35" t="s">
        <v>235</v>
      </c>
      <c r="M244" s="34" t="s">
        <v>234</v>
      </c>
      <c r="N244" s="35" t="s">
        <v>235</v>
      </c>
      <c r="O244" s="34" t="s">
        <v>234</v>
      </c>
      <c r="P244" s="35" t="s">
        <v>235</v>
      </c>
      <c r="Q244" s="34" t="s">
        <v>234</v>
      </c>
      <c r="R244" s="35" t="s">
        <v>235</v>
      </c>
      <c r="S244" s="36" t="s">
        <v>234</v>
      </c>
    </row>
    <row r="245" spans="1:19" ht="14.25" customHeight="1" x14ac:dyDescent="0.3">
      <c r="B245" s="1490"/>
      <c r="C245" s="1491"/>
      <c r="D245" s="1491"/>
      <c r="E245" s="1492"/>
      <c r="G245" s="1495"/>
      <c r="I245" s="1498"/>
      <c r="J245" s="81" t="str">
        <f>J13</f>
        <v>ADM</v>
      </c>
      <c r="K245" s="37" t="str">
        <f t="shared" ref="K245:S245" si="87">K13</f>
        <v>INS</v>
      </c>
      <c r="L245" s="37" t="str">
        <f t="shared" si="87"/>
        <v>ECD</v>
      </c>
      <c r="M245" s="37" t="str">
        <f t="shared" si="87"/>
        <v>ECI</v>
      </c>
      <c r="N245" s="37" t="str">
        <f t="shared" si="87"/>
        <v>EID</v>
      </c>
      <c r="O245" s="37" t="str">
        <f t="shared" si="87"/>
        <v>EII</v>
      </c>
      <c r="P245" s="37" t="str">
        <f t="shared" si="87"/>
        <v>CDD</v>
      </c>
      <c r="Q245" s="37" t="str">
        <f t="shared" si="87"/>
        <v>CDI</v>
      </c>
      <c r="R245" s="37" t="str">
        <f t="shared" si="87"/>
        <v>CID</v>
      </c>
      <c r="S245" s="38" t="str">
        <f t="shared" si="87"/>
        <v>CII</v>
      </c>
    </row>
    <row r="246" spans="1:19" ht="14.25" customHeight="1" x14ac:dyDescent="0.3">
      <c r="G246" s="47" t="s">
        <v>7</v>
      </c>
      <c r="I246" s="78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8" spans="1:19" ht="21" customHeight="1" x14ac:dyDescent="0.3">
      <c r="B248" s="82" t="s">
        <v>151</v>
      </c>
      <c r="C248" s="82">
        <v>200</v>
      </c>
      <c r="D248" s="89" t="s">
        <v>152</v>
      </c>
      <c r="E248" s="82"/>
      <c r="F248" s="10"/>
      <c r="G248" s="13"/>
      <c r="I248" s="90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1:19" ht="11.25" customHeight="1" x14ac:dyDescent="0.3">
      <c r="B249" s="94"/>
      <c r="C249" s="94"/>
      <c r="D249" s="94"/>
      <c r="E249" s="94"/>
      <c r="G249" s="13"/>
      <c r="I249" s="84"/>
      <c r="J249" s="84"/>
      <c r="K249" s="84"/>
      <c r="L249" s="91"/>
      <c r="M249" s="91"/>
      <c r="N249" s="91"/>
      <c r="O249" s="84"/>
      <c r="P249" s="84"/>
      <c r="Q249" s="84"/>
      <c r="R249" s="84"/>
      <c r="S249" s="84"/>
    </row>
    <row r="250" spans="1:19" ht="7.5" customHeight="1" x14ac:dyDescent="0.3"/>
    <row r="251" spans="1:19" ht="22.5" customHeight="1" x14ac:dyDescent="0.3">
      <c r="B251" s="7" t="s">
        <v>153</v>
      </c>
      <c r="C251" s="7">
        <v>201</v>
      </c>
      <c r="D251" s="60" t="s">
        <v>154</v>
      </c>
      <c r="E251" s="7"/>
      <c r="F251" s="10"/>
      <c r="G251" s="11"/>
      <c r="I251" s="97"/>
      <c r="J251" s="97"/>
      <c r="K251" s="97"/>
      <c r="L251" s="98"/>
      <c r="M251" s="98"/>
      <c r="N251" s="98"/>
      <c r="O251" s="97"/>
      <c r="P251" s="97"/>
      <c r="Q251" s="97"/>
      <c r="R251" s="97"/>
      <c r="S251" s="97"/>
    </row>
    <row r="252" spans="1:19" ht="18" x14ac:dyDescent="0.3">
      <c r="B252" s="10"/>
      <c r="C252" s="10"/>
      <c r="D252" s="24"/>
      <c r="E252" s="10"/>
      <c r="F252" s="10"/>
      <c r="L252" s="1"/>
      <c r="M252" s="1"/>
      <c r="N252" s="1"/>
    </row>
    <row r="253" spans="1:19" x14ac:dyDescent="0.3">
      <c r="B253" s="14" t="s">
        <v>155</v>
      </c>
      <c r="C253" s="170">
        <f>'PLANO DE CONTAS-D'!C140</f>
        <v>202</v>
      </c>
      <c r="D253" s="59" t="str">
        <f>'PLANO DE CONTAS-D'!D140</f>
        <v xml:space="preserve">Diretor Executivo </v>
      </c>
      <c r="E253" s="171" t="str">
        <f>'PLANO DE CONTAS-D'!E140</f>
        <v>ADM</v>
      </c>
      <c r="G253" s="15">
        <f>I253</f>
        <v>0</v>
      </c>
      <c r="I253" s="87">
        <f>SUMIFS(Conciliação!R:R,Conciliação!E:E,C253,Conciliação!D:D,$I$6)</f>
        <v>0</v>
      </c>
      <c r="J253" s="88">
        <f t="shared" ref="J253:S253" si="88">IF($E$253=J245,$I$253,IF($E$253="RATE",$I$253*J254,0))</f>
        <v>0</v>
      </c>
      <c r="K253" s="88">
        <f t="shared" si="88"/>
        <v>0</v>
      </c>
      <c r="L253" s="88">
        <f t="shared" si="88"/>
        <v>0</v>
      </c>
      <c r="M253" s="88">
        <f t="shared" si="88"/>
        <v>0</v>
      </c>
      <c r="N253" s="88">
        <f t="shared" si="88"/>
        <v>0</v>
      </c>
      <c r="O253" s="88">
        <f t="shared" si="88"/>
        <v>0</v>
      </c>
      <c r="P253" s="88">
        <f t="shared" si="88"/>
        <v>0</v>
      </c>
      <c r="Q253" s="88">
        <f t="shared" si="88"/>
        <v>0</v>
      </c>
      <c r="R253" s="88">
        <f t="shared" si="88"/>
        <v>0</v>
      </c>
      <c r="S253" s="88">
        <f t="shared" si="88"/>
        <v>0</v>
      </c>
    </row>
    <row r="254" spans="1:19" x14ac:dyDescent="0.3">
      <c r="C254" s="168"/>
      <c r="D254" s="41"/>
      <c r="E254" s="71"/>
      <c r="J254" s="133">
        <f>'PLANO DE CONTAS-D'!F140</f>
        <v>0</v>
      </c>
      <c r="K254" s="133">
        <f>'PLANO DE CONTAS-D'!G140</f>
        <v>0</v>
      </c>
      <c r="L254" s="133">
        <f>'PLANO DE CONTAS-D'!H140</f>
        <v>0.4</v>
      </c>
      <c r="M254" s="133">
        <f>'PLANO DE CONTAS-D'!I140</f>
        <v>0.1</v>
      </c>
      <c r="N254" s="133">
        <f>'PLANO DE CONTAS-D'!J140</f>
        <v>0.4</v>
      </c>
      <c r="O254" s="133">
        <f>'PLANO DE CONTAS-D'!K140</f>
        <v>0.1</v>
      </c>
      <c r="P254" s="133">
        <f>'PLANO DE CONTAS-D'!L140</f>
        <v>0</v>
      </c>
      <c r="Q254" s="133">
        <f>'PLANO DE CONTAS-D'!M140</f>
        <v>0</v>
      </c>
      <c r="R254" s="133">
        <f>'PLANO DE CONTAS-D'!N140</f>
        <v>0</v>
      </c>
      <c r="S254" s="133">
        <f>'PLANO DE CONTAS-D'!O140</f>
        <v>0</v>
      </c>
    </row>
    <row r="255" spans="1:19" s="2" customFormat="1" x14ac:dyDescent="0.3">
      <c r="A255" s="1"/>
      <c r="B255" s="14" t="s">
        <v>156</v>
      </c>
      <c r="C255" s="170">
        <f>'PLANO DE CONTAS-D'!C141</f>
        <v>203</v>
      </c>
      <c r="D255" s="59" t="str">
        <f>'PLANO DE CONTAS-D'!D141</f>
        <v>Secretaria</v>
      </c>
      <c r="E255" s="171" t="str">
        <f>'PLANO DE CONTAS-D'!E141</f>
        <v>ADM</v>
      </c>
      <c r="G255" s="15">
        <f>I255</f>
        <v>0</v>
      </c>
      <c r="H255" s="21"/>
      <c r="I255" s="87">
        <f>SUMIFS(Conciliação!R:R,Conciliação!E:E,C255,Conciliação!D:D,$I$6)</f>
        <v>0</v>
      </c>
      <c r="J255" s="88">
        <f t="shared" ref="J255:S255" si="89">IF($E$255=J245,$I$255,IF($E$255="RATE",$I$255*J256,0))</f>
        <v>0</v>
      </c>
      <c r="K255" s="88">
        <f t="shared" si="89"/>
        <v>0</v>
      </c>
      <c r="L255" s="88">
        <f t="shared" si="89"/>
        <v>0</v>
      </c>
      <c r="M255" s="88">
        <f t="shared" si="89"/>
        <v>0</v>
      </c>
      <c r="N255" s="88">
        <f t="shared" si="89"/>
        <v>0</v>
      </c>
      <c r="O255" s="88">
        <f t="shared" si="89"/>
        <v>0</v>
      </c>
      <c r="P255" s="88">
        <f t="shared" si="89"/>
        <v>0</v>
      </c>
      <c r="Q255" s="88">
        <f t="shared" si="89"/>
        <v>0</v>
      </c>
      <c r="R255" s="88">
        <f t="shared" si="89"/>
        <v>0</v>
      </c>
      <c r="S255" s="88">
        <f t="shared" si="89"/>
        <v>0</v>
      </c>
    </row>
    <row r="256" spans="1:19" s="2" customFormat="1" x14ac:dyDescent="0.3">
      <c r="A256" s="1"/>
      <c r="C256" s="168"/>
      <c r="D256" s="41"/>
      <c r="E256" s="71"/>
      <c r="G256" s="12"/>
      <c r="H256" s="21"/>
      <c r="I256" s="1"/>
      <c r="J256" s="133">
        <f>'PLANO DE CONTAS-D'!F141</f>
        <v>0</v>
      </c>
      <c r="K256" s="133">
        <f>'PLANO DE CONTAS-D'!G141</f>
        <v>0</v>
      </c>
      <c r="L256" s="133">
        <f>'PLANO DE CONTAS-D'!H141</f>
        <v>0</v>
      </c>
      <c r="M256" s="133">
        <f>'PLANO DE CONTAS-D'!I141</f>
        <v>0</v>
      </c>
      <c r="N256" s="133">
        <f>'PLANO DE CONTAS-D'!J141</f>
        <v>0</v>
      </c>
      <c r="O256" s="133">
        <f>'PLANO DE CONTAS-D'!K141</f>
        <v>0</v>
      </c>
      <c r="P256" s="133">
        <f>'PLANO DE CONTAS-D'!L141</f>
        <v>0</v>
      </c>
      <c r="Q256" s="133">
        <f>'PLANO DE CONTAS-D'!M141</f>
        <v>0</v>
      </c>
      <c r="R256" s="133">
        <f>'PLANO DE CONTAS-D'!N141</f>
        <v>0</v>
      </c>
      <c r="S256" s="133">
        <f>'PLANO DE CONTAS-D'!O141</f>
        <v>0</v>
      </c>
    </row>
    <row r="257" spans="1:19" s="2" customFormat="1" x14ac:dyDescent="0.3">
      <c r="A257" s="1"/>
      <c r="B257" s="14" t="s">
        <v>157</v>
      </c>
      <c r="C257" s="170">
        <f>'PLANO DE CONTAS-D'!C142</f>
        <v>204</v>
      </c>
      <c r="D257" s="59" t="str">
        <f>'PLANO DE CONTAS-D'!D142</f>
        <v>Tesoureiro</v>
      </c>
      <c r="E257" s="171" t="str">
        <f>'PLANO DE CONTAS-D'!E142</f>
        <v>ADM</v>
      </c>
      <c r="G257" s="15">
        <f>I257</f>
        <v>0</v>
      </c>
      <c r="H257" s="21"/>
      <c r="I257" s="87">
        <f>SUMIFS(Conciliação!R:R,Conciliação!E:E,C257,Conciliação!D:D,$I$6)</f>
        <v>0</v>
      </c>
      <c r="J257" s="88">
        <f t="shared" ref="J257:S257" si="90">IF($E$257=J245,$I$257,IF($E$257="RATE",$I$257*J258,0))</f>
        <v>0</v>
      </c>
      <c r="K257" s="88">
        <f t="shared" si="90"/>
        <v>0</v>
      </c>
      <c r="L257" s="88">
        <f t="shared" si="90"/>
        <v>0</v>
      </c>
      <c r="M257" s="88">
        <f t="shared" si="90"/>
        <v>0</v>
      </c>
      <c r="N257" s="88">
        <f t="shared" si="90"/>
        <v>0</v>
      </c>
      <c r="O257" s="88">
        <f t="shared" si="90"/>
        <v>0</v>
      </c>
      <c r="P257" s="88">
        <f t="shared" si="90"/>
        <v>0</v>
      </c>
      <c r="Q257" s="88">
        <f t="shared" si="90"/>
        <v>0</v>
      </c>
      <c r="R257" s="88">
        <f t="shared" si="90"/>
        <v>0</v>
      </c>
      <c r="S257" s="88">
        <f t="shared" si="90"/>
        <v>0</v>
      </c>
    </row>
    <row r="258" spans="1:19" s="2" customFormat="1" x14ac:dyDescent="0.3">
      <c r="A258" s="1"/>
      <c r="C258" s="168"/>
      <c r="D258" s="41"/>
      <c r="E258" s="71"/>
      <c r="G258" s="12"/>
      <c r="H258" s="21"/>
      <c r="I258" s="1"/>
      <c r="J258" s="133">
        <f>'PLANO DE CONTAS-D'!F142</f>
        <v>0</v>
      </c>
      <c r="K258" s="133">
        <f>'PLANO DE CONTAS-D'!G142</f>
        <v>0</v>
      </c>
      <c r="L258" s="133">
        <f>'PLANO DE CONTAS-D'!H142</f>
        <v>0</v>
      </c>
      <c r="M258" s="133">
        <f>'PLANO DE CONTAS-D'!I142</f>
        <v>0</v>
      </c>
      <c r="N258" s="133">
        <f>'PLANO DE CONTAS-D'!J142</f>
        <v>0</v>
      </c>
      <c r="O258" s="133">
        <f>'PLANO DE CONTAS-D'!K142</f>
        <v>0</v>
      </c>
      <c r="P258" s="133">
        <f>'PLANO DE CONTAS-D'!L142</f>
        <v>0</v>
      </c>
      <c r="Q258" s="133">
        <f>'PLANO DE CONTAS-D'!M142</f>
        <v>0</v>
      </c>
      <c r="R258" s="133">
        <f>'PLANO DE CONTAS-D'!N142</f>
        <v>0</v>
      </c>
      <c r="S258" s="133">
        <f>'PLANO DE CONTAS-D'!O142</f>
        <v>0</v>
      </c>
    </row>
    <row r="259" spans="1:19" s="2" customFormat="1" x14ac:dyDescent="0.3">
      <c r="A259" s="1"/>
      <c r="B259" s="14" t="s">
        <v>158</v>
      </c>
      <c r="C259" s="170">
        <f>'PLANO DE CONTAS-D'!C143</f>
        <v>205</v>
      </c>
      <c r="D259" s="59" t="str">
        <f>'PLANO DE CONTAS-D'!D143</f>
        <v>Auxiliar Administrativo</v>
      </c>
      <c r="E259" s="171" t="str">
        <f>'PLANO DE CONTAS-D'!E143</f>
        <v>ADM</v>
      </c>
      <c r="G259" s="15">
        <f>I259</f>
        <v>0</v>
      </c>
      <c r="H259" s="21"/>
      <c r="I259" s="87">
        <f>SUMIFS(Conciliação!R:R,Conciliação!E:E,C259,Conciliação!D:D,$I$6)</f>
        <v>0</v>
      </c>
      <c r="J259" s="88">
        <f t="shared" ref="J259:S259" si="91">IF($E$259=J245,$I$259,IF($E$259="RATE",$I$259*J260,0))</f>
        <v>0</v>
      </c>
      <c r="K259" s="88">
        <f t="shared" si="91"/>
        <v>0</v>
      </c>
      <c r="L259" s="88">
        <f t="shared" si="91"/>
        <v>0</v>
      </c>
      <c r="M259" s="88">
        <f t="shared" si="91"/>
        <v>0</v>
      </c>
      <c r="N259" s="88">
        <f t="shared" si="91"/>
        <v>0</v>
      </c>
      <c r="O259" s="88">
        <f t="shared" si="91"/>
        <v>0</v>
      </c>
      <c r="P259" s="88">
        <f t="shared" si="91"/>
        <v>0</v>
      </c>
      <c r="Q259" s="88">
        <f t="shared" si="91"/>
        <v>0</v>
      </c>
      <c r="R259" s="88">
        <f t="shared" si="91"/>
        <v>0</v>
      </c>
      <c r="S259" s="88">
        <f t="shared" si="91"/>
        <v>0</v>
      </c>
    </row>
    <row r="260" spans="1:19" s="2" customFormat="1" x14ac:dyDescent="0.3">
      <c r="A260" s="1"/>
      <c r="C260" s="168"/>
      <c r="D260" s="41"/>
      <c r="E260" s="71"/>
      <c r="G260" s="12"/>
      <c r="H260" s="21"/>
      <c r="I260" s="1"/>
      <c r="J260" s="133">
        <f>'PLANO DE CONTAS-D'!F143</f>
        <v>0</v>
      </c>
      <c r="K260" s="133">
        <f>'PLANO DE CONTAS-D'!G143</f>
        <v>0.05</v>
      </c>
      <c r="L260" s="133">
        <f>'PLANO DE CONTAS-D'!H143</f>
        <v>0.1</v>
      </c>
      <c r="M260" s="133">
        <f>'PLANO DE CONTAS-D'!I143</f>
        <v>0</v>
      </c>
      <c r="N260" s="133">
        <f>'PLANO DE CONTAS-D'!J143</f>
        <v>0.2</v>
      </c>
      <c r="O260" s="133">
        <f>'PLANO DE CONTAS-D'!K143</f>
        <v>0.1</v>
      </c>
      <c r="P260" s="133">
        <f>'PLANO DE CONTAS-D'!L143</f>
        <v>0.15</v>
      </c>
      <c r="Q260" s="133">
        <f>'PLANO DE CONTAS-D'!M143</f>
        <v>0.1</v>
      </c>
      <c r="R260" s="133">
        <f>'PLANO DE CONTAS-D'!N143</f>
        <v>0.1</v>
      </c>
      <c r="S260" s="133">
        <f>'PLANO DE CONTAS-D'!O143</f>
        <v>0.2</v>
      </c>
    </row>
    <row r="261" spans="1:19" s="2" customFormat="1" x14ac:dyDescent="0.3">
      <c r="A261" s="1"/>
      <c r="B261" s="14" t="s">
        <v>159</v>
      </c>
      <c r="C261" s="170">
        <f>'PLANO DE CONTAS-D'!C144</f>
        <v>206</v>
      </c>
      <c r="D261" s="59" t="str">
        <f>'PLANO DE CONTAS-D'!D144</f>
        <v>Analista Administrativo</v>
      </c>
      <c r="E261" s="171" t="str">
        <f>'PLANO DE CONTAS-D'!E144</f>
        <v>ADM</v>
      </c>
      <c r="G261" s="15">
        <f>I261</f>
        <v>0</v>
      </c>
      <c r="H261" s="21"/>
      <c r="I261" s="87">
        <f>SUMIFS(Conciliação!R:R,Conciliação!E:E,C261,Conciliação!D:D,$I$6)</f>
        <v>0</v>
      </c>
      <c r="J261" s="88">
        <f t="shared" ref="J261:S261" si="92">IF($E$261=J245,$I$261,IF($E$261="RATE",$I$261*J262,0))</f>
        <v>0</v>
      </c>
      <c r="K261" s="88">
        <f t="shared" si="92"/>
        <v>0</v>
      </c>
      <c r="L261" s="88">
        <f t="shared" si="92"/>
        <v>0</v>
      </c>
      <c r="M261" s="88">
        <f t="shared" si="92"/>
        <v>0</v>
      </c>
      <c r="N261" s="88">
        <f t="shared" si="92"/>
        <v>0</v>
      </c>
      <c r="O261" s="88">
        <f t="shared" si="92"/>
        <v>0</v>
      </c>
      <c r="P261" s="88">
        <f t="shared" si="92"/>
        <v>0</v>
      </c>
      <c r="Q261" s="88">
        <f t="shared" si="92"/>
        <v>0</v>
      </c>
      <c r="R261" s="88">
        <f t="shared" si="92"/>
        <v>0</v>
      </c>
      <c r="S261" s="88">
        <f t="shared" si="92"/>
        <v>0</v>
      </c>
    </row>
    <row r="262" spans="1:19" s="2" customFormat="1" x14ac:dyDescent="0.3">
      <c r="A262" s="1"/>
      <c r="C262" s="168"/>
      <c r="D262" s="41"/>
      <c r="E262" s="71"/>
      <c r="G262" s="12"/>
      <c r="H262" s="21"/>
      <c r="I262" s="1"/>
      <c r="J262" s="133">
        <f>'PLANO DE CONTAS-D'!F144</f>
        <v>0.05</v>
      </c>
      <c r="K262" s="133">
        <f>'PLANO DE CONTAS-D'!G144</f>
        <v>0.25</v>
      </c>
      <c r="L262" s="133">
        <f>'PLANO DE CONTAS-D'!H144</f>
        <v>0.05</v>
      </c>
      <c r="M262" s="133">
        <f>'PLANO DE CONTAS-D'!I144</f>
        <v>0.1</v>
      </c>
      <c r="N262" s="133">
        <f>'PLANO DE CONTAS-D'!J144</f>
        <v>0.27</v>
      </c>
      <c r="O262" s="133">
        <f>'PLANO DE CONTAS-D'!K144</f>
        <v>0.08</v>
      </c>
      <c r="P262" s="133">
        <f>'PLANO DE CONTAS-D'!L144</f>
        <v>0</v>
      </c>
      <c r="Q262" s="133">
        <f>'PLANO DE CONTAS-D'!M144</f>
        <v>0.1</v>
      </c>
      <c r="R262" s="133">
        <f>'PLANO DE CONTAS-D'!N144</f>
        <v>0.05</v>
      </c>
      <c r="S262" s="133">
        <f>'PLANO DE CONTAS-D'!O144</f>
        <v>0.05</v>
      </c>
    </row>
    <row r="263" spans="1:19" s="2" customFormat="1" x14ac:dyDescent="0.3">
      <c r="A263" s="1"/>
      <c r="B263" s="14" t="s">
        <v>160</v>
      </c>
      <c r="C263" s="170">
        <f>'PLANO DE CONTAS-D'!C145</f>
        <v>207</v>
      </c>
      <c r="D263" s="59" t="str">
        <f>'PLANO DE CONTAS-D'!D145</f>
        <v>Professor</v>
      </c>
      <c r="E263" s="171" t="str">
        <f>'PLANO DE CONTAS-D'!E145</f>
        <v>ADM</v>
      </c>
      <c r="G263" s="15">
        <f>I263</f>
        <v>0</v>
      </c>
      <c r="H263" s="21"/>
      <c r="I263" s="87">
        <f>SUMIFS(Conciliação!R:R,Conciliação!E:E,C263,Conciliação!D:D,$I$6)</f>
        <v>0</v>
      </c>
      <c r="J263" s="88">
        <f t="shared" ref="J263:S263" si="93">IF($E$263=J245,$I$263,IF($E$263="RATE",$I$263*J264,0))</f>
        <v>0</v>
      </c>
      <c r="K263" s="88">
        <f t="shared" si="93"/>
        <v>0</v>
      </c>
      <c r="L263" s="88">
        <f t="shared" si="93"/>
        <v>0</v>
      </c>
      <c r="M263" s="88">
        <f t="shared" si="93"/>
        <v>0</v>
      </c>
      <c r="N263" s="88">
        <f t="shared" si="93"/>
        <v>0</v>
      </c>
      <c r="O263" s="88">
        <f t="shared" si="93"/>
        <v>0</v>
      </c>
      <c r="P263" s="88">
        <f t="shared" si="93"/>
        <v>0</v>
      </c>
      <c r="Q263" s="88">
        <f t="shared" si="93"/>
        <v>0</v>
      </c>
      <c r="R263" s="88">
        <f t="shared" si="93"/>
        <v>0</v>
      </c>
      <c r="S263" s="88">
        <f t="shared" si="93"/>
        <v>0</v>
      </c>
    </row>
    <row r="264" spans="1:19" s="2" customFormat="1" x14ac:dyDescent="0.3">
      <c r="A264" s="1"/>
      <c r="C264" s="168"/>
      <c r="D264" s="41"/>
      <c r="E264" s="71"/>
      <c r="G264" s="12"/>
      <c r="H264" s="21"/>
      <c r="I264" s="1"/>
      <c r="J264" s="133">
        <f>'PLANO DE CONTAS-D'!F145</f>
        <v>0</v>
      </c>
      <c r="K264" s="133">
        <f>'PLANO DE CONTAS-D'!G145</f>
        <v>0</v>
      </c>
      <c r="L264" s="133">
        <f>'PLANO DE CONTAS-D'!H145</f>
        <v>0</v>
      </c>
      <c r="M264" s="133">
        <f>'PLANO DE CONTAS-D'!I145</f>
        <v>0</v>
      </c>
      <c r="N264" s="133">
        <f>'PLANO DE CONTAS-D'!J145</f>
        <v>0</v>
      </c>
      <c r="O264" s="133">
        <f>'PLANO DE CONTAS-D'!K145</f>
        <v>0</v>
      </c>
      <c r="P264" s="133">
        <f>'PLANO DE CONTAS-D'!L145</f>
        <v>0</v>
      </c>
      <c r="Q264" s="133">
        <f>'PLANO DE CONTAS-D'!M145</f>
        <v>0</v>
      </c>
      <c r="R264" s="133">
        <f>'PLANO DE CONTAS-D'!N145</f>
        <v>0</v>
      </c>
      <c r="S264" s="133">
        <f>'PLANO DE CONTAS-D'!O145</f>
        <v>0</v>
      </c>
    </row>
    <row r="265" spans="1:19" s="2" customFormat="1" x14ac:dyDescent="0.3">
      <c r="A265" s="1"/>
      <c r="B265" s="14" t="s">
        <v>161</v>
      </c>
      <c r="C265" s="170">
        <f>'PLANO DE CONTAS-D'!C146</f>
        <v>208</v>
      </c>
      <c r="D265" s="59" t="str">
        <f>'PLANO DE CONTAS-D'!D146</f>
        <v>Coordenação</v>
      </c>
      <c r="E265" s="171" t="str">
        <f>'PLANO DE CONTAS-D'!E146</f>
        <v>ADM</v>
      </c>
      <c r="G265" s="15">
        <f>I265</f>
        <v>0</v>
      </c>
      <c r="H265" s="21"/>
      <c r="I265" s="87">
        <f>SUMIFS(Conciliação!R:R,Conciliação!E:E,C265,Conciliação!D:D,$I$6)</f>
        <v>0</v>
      </c>
      <c r="J265" s="88">
        <f t="shared" ref="J265:S265" si="94">IF($E$265=J245,$I$265,IF($E$265="RATE",$I$265*J266,0))</f>
        <v>0</v>
      </c>
      <c r="K265" s="88">
        <f t="shared" si="94"/>
        <v>0</v>
      </c>
      <c r="L265" s="88">
        <f t="shared" si="94"/>
        <v>0</v>
      </c>
      <c r="M265" s="88">
        <f t="shared" si="94"/>
        <v>0</v>
      </c>
      <c r="N265" s="88">
        <f t="shared" si="94"/>
        <v>0</v>
      </c>
      <c r="O265" s="88">
        <f t="shared" si="94"/>
        <v>0</v>
      </c>
      <c r="P265" s="88">
        <f t="shared" si="94"/>
        <v>0</v>
      </c>
      <c r="Q265" s="88">
        <f t="shared" si="94"/>
        <v>0</v>
      </c>
      <c r="R265" s="88">
        <f t="shared" si="94"/>
        <v>0</v>
      </c>
      <c r="S265" s="88">
        <f t="shared" si="94"/>
        <v>0</v>
      </c>
    </row>
    <row r="266" spans="1:19" s="2" customFormat="1" x14ac:dyDescent="0.3">
      <c r="A266" s="1"/>
      <c r="C266" s="168"/>
      <c r="D266" s="41"/>
      <c r="E266" s="71"/>
      <c r="G266" s="12"/>
      <c r="H266" s="21"/>
      <c r="I266" s="1"/>
      <c r="J266" s="133">
        <f>'PLANO DE CONTAS-D'!F146</f>
        <v>0</v>
      </c>
      <c r="K266" s="133">
        <f>'PLANO DE CONTAS-D'!G146</f>
        <v>0.05</v>
      </c>
      <c r="L266" s="133">
        <f>'PLANO DE CONTAS-D'!H146</f>
        <v>0</v>
      </c>
      <c r="M266" s="133">
        <f>'PLANO DE CONTAS-D'!I146</f>
        <v>0</v>
      </c>
      <c r="N266" s="133">
        <f>'PLANO DE CONTAS-D'!J146</f>
        <v>0</v>
      </c>
      <c r="O266" s="133">
        <f>'PLANO DE CONTAS-D'!K146</f>
        <v>0</v>
      </c>
      <c r="P266" s="133">
        <f>'PLANO DE CONTAS-D'!L146</f>
        <v>0.33</v>
      </c>
      <c r="Q266" s="133">
        <f>'PLANO DE CONTAS-D'!M146</f>
        <v>0.12</v>
      </c>
      <c r="R266" s="133">
        <f>'PLANO DE CONTAS-D'!N146</f>
        <v>0.35</v>
      </c>
      <c r="S266" s="133">
        <f>'PLANO DE CONTAS-D'!O146</f>
        <v>0.15</v>
      </c>
    </row>
    <row r="267" spans="1:19" s="2" customFormat="1" x14ac:dyDescent="0.3">
      <c r="A267" s="1"/>
      <c r="B267" s="14" t="s">
        <v>162</v>
      </c>
      <c r="C267" s="170">
        <f>'PLANO DE CONTAS-D'!C147</f>
        <v>209</v>
      </c>
      <c r="D267" s="59" t="str">
        <f>'PLANO DE CONTAS-D'!D147</f>
        <v>Designer</v>
      </c>
      <c r="E267" s="171" t="str">
        <f>'PLANO DE CONTAS-D'!E147</f>
        <v>ADM</v>
      </c>
      <c r="G267" s="15">
        <f>I267</f>
        <v>0</v>
      </c>
      <c r="H267" s="21"/>
      <c r="I267" s="87">
        <f>SUMIFS(Conciliação!R:R,Conciliação!E:E,C267,Conciliação!D:D,$I$6)</f>
        <v>0</v>
      </c>
      <c r="J267" s="88">
        <f t="shared" ref="J267:S267" si="95">IF($E$267=J245,$I$267,IF($E$267="RATE",$I$267*J268,0))</f>
        <v>0</v>
      </c>
      <c r="K267" s="88">
        <f t="shared" si="95"/>
        <v>0</v>
      </c>
      <c r="L267" s="88">
        <f t="shared" si="95"/>
        <v>0</v>
      </c>
      <c r="M267" s="88">
        <f t="shared" si="95"/>
        <v>0</v>
      </c>
      <c r="N267" s="88">
        <f t="shared" si="95"/>
        <v>0</v>
      </c>
      <c r="O267" s="88">
        <f t="shared" si="95"/>
        <v>0</v>
      </c>
      <c r="P267" s="88">
        <f t="shared" si="95"/>
        <v>0</v>
      </c>
      <c r="Q267" s="88">
        <f t="shared" si="95"/>
        <v>0</v>
      </c>
      <c r="R267" s="88">
        <f t="shared" si="95"/>
        <v>0</v>
      </c>
      <c r="S267" s="88">
        <f t="shared" si="95"/>
        <v>0</v>
      </c>
    </row>
    <row r="268" spans="1:19" s="2" customFormat="1" x14ac:dyDescent="0.3">
      <c r="A268" s="1"/>
      <c r="C268" s="168"/>
      <c r="D268" s="41"/>
      <c r="E268" s="71"/>
      <c r="G268" s="12"/>
      <c r="H268" s="21"/>
      <c r="I268" s="1"/>
      <c r="J268" s="133">
        <f>'PLANO DE CONTAS-D'!F147</f>
        <v>0.13</v>
      </c>
      <c r="K268" s="133">
        <f>'PLANO DE CONTAS-D'!G147</f>
        <v>0.18</v>
      </c>
      <c r="L268" s="133">
        <f>'PLANO DE CONTAS-D'!H147</f>
        <v>0.02</v>
      </c>
      <c r="M268" s="133">
        <f>'PLANO DE CONTAS-D'!I147</f>
        <v>0.08</v>
      </c>
      <c r="N268" s="133">
        <f>'PLANO DE CONTAS-D'!J147</f>
        <v>0.33</v>
      </c>
      <c r="O268" s="133">
        <f>'PLANO DE CONTAS-D'!K147</f>
        <v>0.1</v>
      </c>
      <c r="P268" s="133">
        <f>'PLANO DE CONTAS-D'!L147</f>
        <v>0.08</v>
      </c>
      <c r="Q268" s="133">
        <f>'PLANO DE CONTAS-D'!M147</f>
        <v>0.08</v>
      </c>
      <c r="R268" s="133">
        <f>'PLANO DE CONTAS-D'!N147</f>
        <v>0</v>
      </c>
      <c r="S268" s="133">
        <f>'PLANO DE CONTAS-D'!O147</f>
        <v>0</v>
      </c>
    </row>
    <row r="269" spans="1:19" s="2" customFormat="1" x14ac:dyDescent="0.3">
      <c r="A269" s="1"/>
      <c r="B269" s="14" t="s">
        <v>163</v>
      </c>
      <c r="C269" s="170">
        <f>'PLANO DE CONTAS-D'!C148</f>
        <v>210</v>
      </c>
      <c r="D269" s="59" t="str">
        <f>'PLANO DE CONTAS-D'!D148</f>
        <v>Serviços Gerais</v>
      </c>
      <c r="E269" s="171" t="str">
        <f>'PLANO DE CONTAS-D'!E148</f>
        <v>ADM</v>
      </c>
      <c r="G269" s="15">
        <f>I269</f>
        <v>0</v>
      </c>
      <c r="H269" s="21"/>
      <c r="I269" s="87">
        <f>SUMIFS(Conciliação!R:R,Conciliação!E:E,C269,Conciliação!D:D,$I$6)</f>
        <v>0</v>
      </c>
      <c r="J269" s="88">
        <f t="shared" ref="J269:S269" si="96">IF($E$269=J245,$I$269,IF($E$269="RATE",$I$269*J270,0))</f>
        <v>0</v>
      </c>
      <c r="K269" s="88">
        <f t="shared" si="96"/>
        <v>0</v>
      </c>
      <c r="L269" s="88">
        <f t="shared" si="96"/>
        <v>0</v>
      </c>
      <c r="M269" s="88">
        <f t="shared" si="96"/>
        <v>0</v>
      </c>
      <c r="N269" s="88">
        <f t="shared" si="96"/>
        <v>0</v>
      </c>
      <c r="O269" s="88">
        <f t="shared" si="96"/>
        <v>0</v>
      </c>
      <c r="P269" s="88">
        <f t="shared" si="96"/>
        <v>0</v>
      </c>
      <c r="Q269" s="88">
        <f t="shared" si="96"/>
        <v>0</v>
      </c>
      <c r="R269" s="88">
        <f t="shared" si="96"/>
        <v>0</v>
      </c>
      <c r="S269" s="88">
        <f t="shared" si="96"/>
        <v>0</v>
      </c>
    </row>
    <row r="270" spans="1:19" s="2" customFormat="1" x14ac:dyDescent="0.3">
      <c r="A270" s="1"/>
      <c r="C270" s="168"/>
      <c r="D270" s="41"/>
      <c r="E270" s="71"/>
      <c r="G270" s="12"/>
      <c r="H270" s="21"/>
      <c r="I270" s="1"/>
      <c r="J270" s="133">
        <f>'PLANO DE CONTAS-D'!F148</f>
        <v>0.8</v>
      </c>
      <c r="K270" s="133">
        <f>'PLANO DE CONTAS-D'!G148</f>
        <v>0</v>
      </c>
      <c r="L270" s="133">
        <f>'PLANO DE CONTAS-D'!H148</f>
        <v>0</v>
      </c>
      <c r="M270" s="133">
        <f>'PLANO DE CONTAS-D'!I148</f>
        <v>0.05</v>
      </c>
      <c r="N270" s="133">
        <f>'PLANO DE CONTAS-D'!J148</f>
        <v>0</v>
      </c>
      <c r="O270" s="133">
        <f>'PLANO DE CONTAS-D'!K148</f>
        <v>0.05</v>
      </c>
      <c r="P270" s="133">
        <f>'PLANO DE CONTAS-D'!L148</f>
        <v>0</v>
      </c>
      <c r="Q270" s="133">
        <f>'PLANO DE CONTAS-D'!M148</f>
        <v>0.05</v>
      </c>
      <c r="R270" s="133">
        <f>'PLANO DE CONTAS-D'!N148</f>
        <v>0</v>
      </c>
      <c r="S270" s="133">
        <f>'PLANO DE CONTAS-D'!O148</f>
        <v>0.05</v>
      </c>
    </row>
    <row r="271" spans="1:19" s="2" customFormat="1" x14ac:dyDescent="0.3">
      <c r="A271" s="1"/>
      <c r="B271" s="14" t="s">
        <v>164</v>
      </c>
      <c r="C271" s="170">
        <f>'PLANO DE CONTAS-D'!C149</f>
        <v>211</v>
      </c>
      <c r="D271" s="59" t="str">
        <f>'PLANO DE CONTAS-D'!D149</f>
        <v>Assistente de Pedagogia</v>
      </c>
      <c r="E271" s="171" t="str">
        <f>'PLANO DE CONTAS-D'!E149</f>
        <v>ADM</v>
      </c>
      <c r="G271" s="15">
        <f>I271</f>
        <v>0</v>
      </c>
      <c r="H271" s="21"/>
      <c r="I271" s="87">
        <f>SUMIFS(Conciliação!R:R,Conciliação!E:E,C271,Conciliação!D:D,$I$6)</f>
        <v>0</v>
      </c>
      <c r="J271" s="88">
        <f t="shared" ref="J271:S271" si="97">IF($E$271=J245,$I$271,IF($E$271="RATE",$I$271*J272,0))</f>
        <v>0</v>
      </c>
      <c r="K271" s="88">
        <f t="shared" si="97"/>
        <v>0</v>
      </c>
      <c r="L271" s="88">
        <f t="shared" si="97"/>
        <v>0</v>
      </c>
      <c r="M271" s="88">
        <f t="shared" si="97"/>
        <v>0</v>
      </c>
      <c r="N271" s="88">
        <f t="shared" si="97"/>
        <v>0</v>
      </c>
      <c r="O271" s="88">
        <f t="shared" si="97"/>
        <v>0</v>
      </c>
      <c r="P271" s="88">
        <f t="shared" si="97"/>
        <v>0</v>
      </c>
      <c r="Q271" s="88">
        <f t="shared" si="97"/>
        <v>0</v>
      </c>
      <c r="R271" s="88">
        <f t="shared" si="97"/>
        <v>0</v>
      </c>
      <c r="S271" s="88">
        <f t="shared" si="97"/>
        <v>0</v>
      </c>
    </row>
    <row r="272" spans="1:19" s="2" customFormat="1" x14ac:dyDescent="0.3">
      <c r="A272" s="1"/>
      <c r="C272" s="168"/>
      <c r="D272" s="41"/>
      <c r="E272" s="71"/>
      <c r="G272" s="12"/>
      <c r="H272" s="21"/>
      <c r="I272" s="1"/>
      <c r="J272" s="133">
        <f>'PLANO DE CONTAS-D'!F149</f>
        <v>0</v>
      </c>
      <c r="K272" s="133">
        <f>'PLANO DE CONTAS-D'!G149</f>
        <v>0.2</v>
      </c>
      <c r="L272" s="133">
        <f>'PLANO DE CONTAS-D'!H149</f>
        <v>0</v>
      </c>
      <c r="M272" s="133">
        <f>'PLANO DE CONTAS-D'!I149</f>
        <v>0</v>
      </c>
      <c r="N272" s="133">
        <f>'PLANO DE CONTAS-D'!J149</f>
        <v>0</v>
      </c>
      <c r="O272" s="133">
        <f>'PLANO DE CONTAS-D'!K149</f>
        <v>0.11</v>
      </c>
      <c r="P272" s="133">
        <f>'PLANO DE CONTAS-D'!L149</f>
        <v>0.21</v>
      </c>
      <c r="Q272" s="133">
        <f>'PLANO DE CONTAS-D'!M149</f>
        <v>0.16</v>
      </c>
      <c r="R272" s="133">
        <f>'PLANO DE CONTAS-D'!N149</f>
        <v>0.19</v>
      </c>
      <c r="S272" s="133">
        <f>'PLANO DE CONTAS-D'!O149</f>
        <v>0.13</v>
      </c>
    </row>
    <row r="273" spans="1:19" s="2" customFormat="1" x14ac:dyDescent="0.3">
      <c r="A273" s="1"/>
      <c r="B273" s="14" t="s">
        <v>165</v>
      </c>
      <c r="C273" s="170">
        <f>'PLANO DE CONTAS-D'!C150</f>
        <v>212</v>
      </c>
      <c r="D273" s="59" t="str">
        <f>'PLANO DE CONTAS-D'!D150</f>
        <v>Estagiário</v>
      </c>
      <c r="E273" s="171" t="str">
        <f>'PLANO DE CONTAS-D'!E150</f>
        <v>ADM</v>
      </c>
      <c r="G273" s="15">
        <f>I273</f>
        <v>0</v>
      </c>
      <c r="H273" s="21"/>
      <c r="I273" s="87">
        <f>SUMIFS(Conciliação!R:R,Conciliação!E:E,C273,Conciliação!D:D,$I$6)</f>
        <v>0</v>
      </c>
      <c r="J273" s="88">
        <f t="shared" ref="J273:S273" si="98">IF($E$273=J245,$I$273,IF($E$273="RATE",$I$273*J274,0))</f>
        <v>0</v>
      </c>
      <c r="K273" s="88">
        <f t="shared" si="98"/>
        <v>0</v>
      </c>
      <c r="L273" s="88">
        <f t="shared" si="98"/>
        <v>0</v>
      </c>
      <c r="M273" s="88">
        <f t="shared" si="98"/>
        <v>0</v>
      </c>
      <c r="N273" s="88">
        <f t="shared" si="98"/>
        <v>0</v>
      </c>
      <c r="O273" s="88">
        <f t="shared" si="98"/>
        <v>0</v>
      </c>
      <c r="P273" s="88">
        <f t="shared" si="98"/>
        <v>0</v>
      </c>
      <c r="Q273" s="88">
        <f t="shared" si="98"/>
        <v>0</v>
      </c>
      <c r="R273" s="88">
        <f t="shared" si="98"/>
        <v>0</v>
      </c>
      <c r="S273" s="88">
        <f t="shared" si="98"/>
        <v>0</v>
      </c>
    </row>
    <row r="274" spans="1:19" s="2" customFormat="1" x14ac:dyDescent="0.3">
      <c r="A274" s="1"/>
      <c r="E274" s="10"/>
      <c r="G274" s="12"/>
      <c r="H274" s="21"/>
      <c r="I274" s="1"/>
      <c r="J274" s="133">
        <f>'PLANO DE CONTAS-D'!F150</f>
        <v>0</v>
      </c>
      <c r="K274" s="133">
        <f>'PLANO DE CONTAS-D'!G150</f>
        <v>0</v>
      </c>
      <c r="L274" s="133">
        <f>'PLANO DE CONTAS-D'!H150</f>
        <v>0</v>
      </c>
      <c r="M274" s="133">
        <f>'PLANO DE CONTAS-D'!I150</f>
        <v>0</v>
      </c>
      <c r="N274" s="133">
        <f>'PLANO DE CONTAS-D'!J150</f>
        <v>0</v>
      </c>
      <c r="O274" s="133">
        <f>'PLANO DE CONTAS-D'!K150</f>
        <v>0</v>
      </c>
      <c r="P274" s="133">
        <f>'PLANO DE CONTAS-D'!L150</f>
        <v>0</v>
      </c>
      <c r="Q274" s="133">
        <f>'PLANO DE CONTAS-D'!M150</f>
        <v>0</v>
      </c>
      <c r="R274" s="133">
        <f>'PLANO DE CONTAS-D'!N150</f>
        <v>0</v>
      </c>
      <c r="S274" s="133">
        <f>'PLANO DE CONTAS-D'!O150</f>
        <v>0</v>
      </c>
    </row>
    <row r="275" spans="1:19" s="2" customFormat="1" x14ac:dyDescent="0.3">
      <c r="A275" s="1"/>
      <c r="B275" s="14" t="s">
        <v>166</v>
      </c>
      <c r="C275" s="170">
        <f>'PLANO DE CONTAS-D'!C151</f>
        <v>213</v>
      </c>
      <c r="D275" s="59" t="str">
        <f>'PLANO DE CONTAS-D'!D151</f>
        <v>Voluntário</v>
      </c>
      <c r="E275" s="171" t="str">
        <f>'PLANO DE CONTAS-D'!E151</f>
        <v>ADM</v>
      </c>
      <c r="G275" s="15">
        <f>I275</f>
        <v>0</v>
      </c>
      <c r="H275" s="21"/>
      <c r="I275" s="87">
        <f>SUMIFS(Conciliação!R:R,Conciliação!E:E,C275,Conciliação!D:D,$I$6)</f>
        <v>0</v>
      </c>
      <c r="J275" s="88">
        <f t="shared" ref="J275:S275" si="99">IF($E$275=J245,$I$275,IF($E$275="RATE",$I$275*J276,0))</f>
        <v>0</v>
      </c>
      <c r="K275" s="88">
        <f t="shared" si="99"/>
        <v>0</v>
      </c>
      <c r="L275" s="88">
        <f t="shared" si="99"/>
        <v>0</v>
      </c>
      <c r="M275" s="88">
        <f t="shared" si="99"/>
        <v>0</v>
      </c>
      <c r="N275" s="88">
        <f t="shared" si="99"/>
        <v>0</v>
      </c>
      <c r="O275" s="88">
        <f t="shared" si="99"/>
        <v>0</v>
      </c>
      <c r="P275" s="88">
        <f t="shared" si="99"/>
        <v>0</v>
      </c>
      <c r="Q275" s="88">
        <f t="shared" si="99"/>
        <v>0</v>
      </c>
      <c r="R275" s="88">
        <f t="shared" si="99"/>
        <v>0</v>
      </c>
      <c r="S275" s="88">
        <f t="shared" si="99"/>
        <v>0</v>
      </c>
    </row>
    <row r="276" spans="1:19" s="2" customFormat="1" x14ac:dyDescent="0.3">
      <c r="A276" s="1"/>
      <c r="E276" s="10"/>
      <c r="G276" s="12"/>
      <c r="H276" s="21"/>
      <c r="I276" s="1"/>
      <c r="J276" s="133">
        <f>'PLANO DE CONTAS-D'!F151</f>
        <v>0</v>
      </c>
      <c r="K276" s="133">
        <f>'PLANO DE CONTAS-D'!G151</f>
        <v>0</v>
      </c>
      <c r="L276" s="133">
        <f>'PLANO DE CONTAS-D'!H151</f>
        <v>0</v>
      </c>
      <c r="M276" s="133">
        <f>'PLANO DE CONTAS-D'!I151</f>
        <v>0</v>
      </c>
      <c r="N276" s="133">
        <f>'PLANO DE CONTAS-D'!J151</f>
        <v>0</v>
      </c>
      <c r="O276" s="133">
        <f>'PLANO DE CONTAS-D'!K151</f>
        <v>0</v>
      </c>
      <c r="P276" s="133">
        <f>'PLANO DE CONTAS-D'!L151</f>
        <v>0</v>
      </c>
      <c r="Q276" s="133">
        <f>'PLANO DE CONTAS-D'!M151</f>
        <v>0</v>
      </c>
      <c r="R276" s="133">
        <f>'PLANO DE CONTAS-D'!N151</f>
        <v>0</v>
      </c>
      <c r="S276" s="133">
        <f>'PLANO DE CONTAS-D'!O151</f>
        <v>0</v>
      </c>
    </row>
    <row r="277" spans="1:19" s="2" customFormat="1" x14ac:dyDescent="0.3">
      <c r="A277" s="1"/>
      <c r="B277" s="14" t="s">
        <v>167</v>
      </c>
      <c r="C277" s="170">
        <f>'PLANO DE CONTAS-D'!C152</f>
        <v>214</v>
      </c>
      <c r="D277" s="59">
        <f>'PLANO DE CONTAS-D'!D152</f>
        <v>0</v>
      </c>
      <c r="E277" s="171" t="str">
        <f>'PLANO DE CONTAS-D'!E152</f>
        <v>ADM</v>
      </c>
      <c r="G277" s="15">
        <f>I277</f>
        <v>0</v>
      </c>
      <c r="H277" s="21"/>
      <c r="I277" s="87">
        <f>SUMIFS(Conciliação!R:R,Conciliação!E:E,C277,Conciliação!D:D,$I$6)</f>
        <v>0</v>
      </c>
      <c r="J277" s="88">
        <f t="shared" ref="J277:S277" si="100">IF($E$277=J245,$I$277,IF($E$277="RATE",$I$277*J278,0))</f>
        <v>0</v>
      </c>
      <c r="K277" s="88">
        <f t="shared" si="100"/>
        <v>0</v>
      </c>
      <c r="L277" s="88">
        <f t="shared" si="100"/>
        <v>0</v>
      </c>
      <c r="M277" s="88">
        <f t="shared" si="100"/>
        <v>0</v>
      </c>
      <c r="N277" s="88">
        <f t="shared" si="100"/>
        <v>0</v>
      </c>
      <c r="O277" s="88">
        <f t="shared" si="100"/>
        <v>0</v>
      </c>
      <c r="P277" s="88">
        <f t="shared" si="100"/>
        <v>0</v>
      </c>
      <c r="Q277" s="88">
        <f t="shared" si="100"/>
        <v>0</v>
      </c>
      <c r="R277" s="88">
        <f t="shared" si="100"/>
        <v>0</v>
      </c>
      <c r="S277" s="88">
        <f t="shared" si="100"/>
        <v>0</v>
      </c>
    </row>
    <row r="278" spans="1:19" s="2" customFormat="1" x14ac:dyDescent="0.3">
      <c r="A278" s="1"/>
      <c r="E278" s="10"/>
      <c r="G278" s="12"/>
      <c r="H278" s="21"/>
      <c r="I278" s="1"/>
      <c r="J278" s="133">
        <f>'PLANO DE CONTAS-D'!F152</f>
        <v>0</v>
      </c>
      <c r="K278" s="133">
        <f>'PLANO DE CONTAS-D'!G152</f>
        <v>0</v>
      </c>
      <c r="L278" s="133">
        <f>'PLANO DE CONTAS-D'!H152</f>
        <v>0</v>
      </c>
      <c r="M278" s="133">
        <f>'PLANO DE CONTAS-D'!I152</f>
        <v>0</v>
      </c>
      <c r="N278" s="133">
        <f>'PLANO DE CONTAS-D'!J152</f>
        <v>0</v>
      </c>
      <c r="O278" s="133">
        <f>'PLANO DE CONTAS-D'!K152</f>
        <v>0</v>
      </c>
      <c r="P278" s="133">
        <f>'PLANO DE CONTAS-D'!L152</f>
        <v>0</v>
      </c>
      <c r="Q278" s="133">
        <f>'PLANO DE CONTAS-D'!M152</f>
        <v>0</v>
      </c>
      <c r="R278" s="133">
        <f>'PLANO DE CONTAS-D'!N152</f>
        <v>0</v>
      </c>
      <c r="S278" s="133">
        <f>'PLANO DE CONTAS-D'!O152</f>
        <v>0</v>
      </c>
    </row>
    <row r="279" spans="1:19" s="2" customFormat="1" x14ac:dyDescent="0.3">
      <c r="A279" s="1"/>
      <c r="B279" s="14" t="s">
        <v>168</v>
      </c>
      <c r="C279" s="170">
        <f>'PLANO DE CONTAS-D'!C153</f>
        <v>215</v>
      </c>
      <c r="D279" s="59">
        <f>'PLANO DE CONTAS-D'!D153</f>
        <v>0</v>
      </c>
      <c r="E279" s="171" t="str">
        <f>'PLANO DE CONTAS-D'!E153</f>
        <v>ADM</v>
      </c>
      <c r="G279" s="15">
        <f>I279</f>
        <v>0</v>
      </c>
      <c r="H279" s="21"/>
      <c r="I279" s="87">
        <f>SUMIFS(Conciliação!R:R,Conciliação!E:E,C279,Conciliação!D:D,$I$6)</f>
        <v>0</v>
      </c>
      <c r="J279" s="88">
        <f t="shared" ref="J279:S279" si="101">IF($E$279=J245,$I$279,IF($E$279="RATE",$I$279*J280,0))</f>
        <v>0</v>
      </c>
      <c r="K279" s="88">
        <f t="shared" si="101"/>
        <v>0</v>
      </c>
      <c r="L279" s="88">
        <f t="shared" si="101"/>
        <v>0</v>
      </c>
      <c r="M279" s="88">
        <f t="shared" si="101"/>
        <v>0</v>
      </c>
      <c r="N279" s="88">
        <f t="shared" si="101"/>
        <v>0</v>
      </c>
      <c r="O279" s="88">
        <f t="shared" si="101"/>
        <v>0</v>
      </c>
      <c r="P279" s="88">
        <f t="shared" si="101"/>
        <v>0</v>
      </c>
      <c r="Q279" s="88">
        <f t="shared" si="101"/>
        <v>0</v>
      </c>
      <c r="R279" s="88">
        <f t="shared" si="101"/>
        <v>0</v>
      </c>
      <c r="S279" s="88">
        <f t="shared" si="101"/>
        <v>0</v>
      </c>
    </row>
    <row r="280" spans="1:19" s="2" customFormat="1" x14ac:dyDescent="0.3">
      <c r="A280" s="1"/>
      <c r="E280" s="10"/>
      <c r="G280" s="12"/>
      <c r="H280" s="21"/>
      <c r="I280" s="1"/>
      <c r="J280" s="133">
        <f>'PLANO DE CONTAS-D'!F153</f>
        <v>0</v>
      </c>
      <c r="K280" s="133">
        <f>'PLANO DE CONTAS-D'!G153</f>
        <v>0</v>
      </c>
      <c r="L280" s="133">
        <f>'PLANO DE CONTAS-D'!H153</f>
        <v>0</v>
      </c>
      <c r="M280" s="133">
        <f>'PLANO DE CONTAS-D'!I153</f>
        <v>0</v>
      </c>
      <c r="N280" s="133">
        <f>'PLANO DE CONTAS-D'!J153</f>
        <v>0</v>
      </c>
      <c r="O280" s="133">
        <f>'PLANO DE CONTAS-D'!K153</f>
        <v>0</v>
      </c>
      <c r="P280" s="133">
        <f>'PLANO DE CONTAS-D'!L153</f>
        <v>0</v>
      </c>
      <c r="Q280" s="133">
        <f>'PLANO DE CONTAS-D'!M153</f>
        <v>0</v>
      </c>
      <c r="R280" s="133">
        <f>'PLANO DE CONTAS-D'!N153</f>
        <v>0</v>
      </c>
      <c r="S280" s="133">
        <f>'PLANO DE CONTAS-D'!O153</f>
        <v>0</v>
      </c>
    </row>
    <row r="281" spans="1:19" s="2" customFormat="1" x14ac:dyDescent="0.3">
      <c r="A281" s="1"/>
      <c r="B281" s="14" t="s">
        <v>169</v>
      </c>
      <c r="C281" s="170">
        <f>'PLANO DE CONTAS-D'!C154</f>
        <v>216</v>
      </c>
      <c r="D281" s="59">
        <f>'PLANO DE CONTAS-D'!D154</f>
        <v>0</v>
      </c>
      <c r="E281" s="171" t="str">
        <f>'PLANO DE CONTAS-D'!E154</f>
        <v>ADM</v>
      </c>
      <c r="G281" s="15">
        <f>I281</f>
        <v>0</v>
      </c>
      <c r="H281" s="21"/>
      <c r="I281" s="87">
        <f>SUMIFS(Conciliação!R:R,Conciliação!E:E,C281,Conciliação!D:D,$I$6)</f>
        <v>0</v>
      </c>
      <c r="J281" s="88">
        <f t="shared" ref="J281:S281" si="102">IF($E$281=J245,$I$281,IF($E$281="RATE",$I$281*J282,0))</f>
        <v>0</v>
      </c>
      <c r="K281" s="88">
        <f t="shared" si="102"/>
        <v>0</v>
      </c>
      <c r="L281" s="88">
        <f t="shared" si="102"/>
        <v>0</v>
      </c>
      <c r="M281" s="88">
        <f t="shared" si="102"/>
        <v>0</v>
      </c>
      <c r="N281" s="88">
        <f t="shared" si="102"/>
        <v>0</v>
      </c>
      <c r="O281" s="88">
        <f t="shared" si="102"/>
        <v>0</v>
      </c>
      <c r="P281" s="88">
        <f t="shared" si="102"/>
        <v>0</v>
      </c>
      <c r="Q281" s="88">
        <f t="shared" si="102"/>
        <v>0</v>
      </c>
      <c r="R281" s="88">
        <f t="shared" si="102"/>
        <v>0</v>
      </c>
      <c r="S281" s="88">
        <f t="shared" si="102"/>
        <v>0</v>
      </c>
    </row>
    <row r="282" spans="1:19" s="2" customFormat="1" x14ac:dyDescent="0.3">
      <c r="A282" s="1"/>
      <c r="E282" s="10"/>
      <c r="G282" s="12"/>
      <c r="H282" s="21"/>
      <c r="I282" s="1"/>
      <c r="J282" s="133">
        <f>'PLANO DE CONTAS-D'!F154</f>
        <v>0</v>
      </c>
      <c r="K282" s="133">
        <f>'PLANO DE CONTAS-D'!G154</f>
        <v>0</v>
      </c>
      <c r="L282" s="133">
        <f>'PLANO DE CONTAS-D'!H154</f>
        <v>0</v>
      </c>
      <c r="M282" s="133">
        <f>'PLANO DE CONTAS-D'!I154</f>
        <v>0</v>
      </c>
      <c r="N282" s="133">
        <f>'PLANO DE CONTAS-D'!J154</f>
        <v>0</v>
      </c>
      <c r="O282" s="133">
        <f>'PLANO DE CONTAS-D'!K154</f>
        <v>0</v>
      </c>
      <c r="P282" s="133">
        <f>'PLANO DE CONTAS-D'!L154</f>
        <v>0</v>
      </c>
      <c r="Q282" s="133">
        <f>'PLANO DE CONTAS-D'!M154</f>
        <v>0</v>
      </c>
      <c r="R282" s="133">
        <f>'PLANO DE CONTAS-D'!N154</f>
        <v>0</v>
      </c>
      <c r="S282" s="133">
        <f>'PLANO DE CONTAS-D'!O154</f>
        <v>0</v>
      </c>
    </row>
    <row r="283" spans="1:19" s="2" customFormat="1" x14ac:dyDescent="0.3">
      <c r="A283" s="1"/>
      <c r="B283" s="14" t="s">
        <v>170</v>
      </c>
      <c r="C283" s="170">
        <f>'PLANO DE CONTAS-D'!C155</f>
        <v>217</v>
      </c>
      <c r="D283" s="59">
        <f>'PLANO DE CONTAS-D'!D155</f>
        <v>0</v>
      </c>
      <c r="E283" s="171" t="str">
        <f>'PLANO DE CONTAS-D'!E155</f>
        <v>ADM</v>
      </c>
      <c r="G283" s="15">
        <f>I283</f>
        <v>0</v>
      </c>
      <c r="H283" s="21"/>
      <c r="I283" s="87">
        <f>SUMIFS(Conciliação!R:R,Conciliação!E:E,C283,Conciliação!D:D,$I$6)</f>
        <v>0</v>
      </c>
      <c r="J283" s="88">
        <f t="shared" ref="J283:S283" si="103">IF($E$283=J245,$I$283,IF($E$283="RATE",$I$283*J284,0))</f>
        <v>0</v>
      </c>
      <c r="K283" s="88">
        <f t="shared" si="103"/>
        <v>0</v>
      </c>
      <c r="L283" s="88">
        <f t="shared" si="103"/>
        <v>0</v>
      </c>
      <c r="M283" s="88">
        <f t="shared" si="103"/>
        <v>0</v>
      </c>
      <c r="N283" s="88">
        <f t="shared" si="103"/>
        <v>0</v>
      </c>
      <c r="O283" s="88">
        <f t="shared" si="103"/>
        <v>0</v>
      </c>
      <c r="P283" s="88">
        <f t="shared" si="103"/>
        <v>0</v>
      </c>
      <c r="Q283" s="88">
        <f t="shared" si="103"/>
        <v>0</v>
      </c>
      <c r="R283" s="88">
        <f t="shared" si="103"/>
        <v>0</v>
      </c>
      <c r="S283" s="88">
        <f t="shared" si="103"/>
        <v>0</v>
      </c>
    </row>
    <row r="284" spans="1:19" s="2" customFormat="1" x14ac:dyDescent="0.3">
      <c r="A284" s="1"/>
      <c r="E284" s="10"/>
      <c r="G284" s="12"/>
      <c r="H284" s="21"/>
      <c r="I284" s="1"/>
      <c r="J284" s="133">
        <f>'PLANO DE CONTAS-D'!F155</f>
        <v>0</v>
      </c>
      <c r="K284" s="133">
        <f>'PLANO DE CONTAS-D'!G155</f>
        <v>0</v>
      </c>
      <c r="L284" s="133">
        <f>'PLANO DE CONTAS-D'!H155</f>
        <v>0</v>
      </c>
      <c r="M284" s="133">
        <f>'PLANO DE CONTAS-D'!I155</f>
        <v>0</v>
      </c>
      <c r="N284" s="133">
        <f>'PLANO DE CONTAS-D'!J155</f>
        <v>0</v>
      </c>
      <c r="O284" s="133">
        <f>'PLANO DE CONTAS-D'!K155</f>
        <v>0</v>
      </c>
      <c r="P284" s="133">
        <f>'PLANO DE CONTAS-D'!L155</f>
        <v>0</v>
      </c>
      <c r="Q284" s="133">
        <f>'PLANO DE CONTAS-D'!M155</f>
        <v>0</v>
      </c>
      <c r="R284" s="133">
        <f>'PLANO DE CONTAS-D'!N155</f>
        <v>0</v>
      </c>
      <c r="S284" s="133">
        <f>'PLANO DE CONTAS-D'!O155</f>
        <v>0</v>
      </c>
    </row>
    <row r="285" spans="1:19" s="2" customFormat="1" x14ac:dyDescent="0.3">
      <c r="A285" s="1"/>
      <c r="B285" s="14" t="s">
        <v>171</v>
      </c>
      <c r="C285" s="170">
        <f>'PLANO DE CONTAS-D'!C156</f>
        <v>218</v>
      </c>
      <c r="D285" s="59">
        <f>'PLANO DE CONTAS-D'!D156</f>
        <v>0</v>
      </c>
      <c r="E285" s="171" t="str">
        <f>'PLANO DE CONTAS-D'!E156</f>
        <v>ADM</v>
      </c>
      <c r="G285" s="15">
        <f>I285</f>
        <v>0</v>
      </c>
      <c r="H285" s="21"/>
      <c r="I285" s="87">
        <f>SUMIFS(Conciliação!R:R,Conciliação!E:E,C285,Conciliação!D:D,$I$6)</f>
        <v>0</v>
      </c>
      <c r="J285" s="88">
        <f t="shared" ref="J285:S285" si="104">IF($E$285=J245,$I$285,IF($E$285="RATE",$I$285*J286,0))</f>
        <v>0</v>
      </c>
      <c r="K285" s="88">
        <f t="shared" si="104"/>
        <v>0</v>
      </c>
      <c r="L285" s="88">
        <f t="shared" si="104"/>
        <v>0</v>
      </c>
      <c r="M285" s="88">
        <f t="shared" si="104"/>
        <v>0</v>
      </c>
      <c r="N285" s="88">
        <f t="shared" si="104"/>
        <v>0</v>
      </c>
      <c r="O285" s="88">
        <f t="shared" si="104"/>
        <v>0</v>
      </c>
      <c r="P285" s="88">
        <f t="shared" si="104"/>
        <v>0</v>
      </c>
      <c r="Q285" s="88">
        <f t="shared" si="104"/>
        <v>0</v>
      </c>
      <c r="R285" s="88">
        <f t="shared" si="104"/>
        <v>0</v>
      </c>
      <c r="S285" s="88">
        <f t="shared" si="104"/>
        <v>0</v>
      </c>
    </row>
    <row r="286" spans="1:19" s="2" customFormat="1" x14ac:dyDescent="0.3">
      <c r="A286" s="1"/>
      <c r="E286" s="10"/>
      <c r="G286" s="12"/>
      <c r="H286" s="21"/>
      <c r="I286" s="1"/>
      <c r="J286" s="133">
        <f>'PLANO DE CONTAS-D'!F156</f>
        <v>0</v>
      </c>
      <c r="K286" s="133">
        <f>'PLANO DE CONTAS-D'!G156</f>
        <v>0</v>
      </c>
      <c r="L286" s="133">
        <f>'PLANO DE CONTAS-D'!H156</f>
        <v>0</v>
      </c>
      <c r="M286" s="133">
        <f>'PLANO DE CONTAS-D'!I156</f>
        <v>0</v>
      </c>
      <c r="N286" s="133">
        <f>'PLANO DE CONTAS-D'!J156</f>
        <v>0</v>
      </c>
      <c r="O286" s="133">
        <f>'PLANO DE CONTAS-D'!K156</f>
        <v>0</v>
      </c>
      <c r="P286" s="133">
        <f>'PLANO DE CONTAS-D'!L156</f>
        <v>0</v>
      </c>
      <c r="Q286" s="133">
        <f>'PLANO DE CONTAS-D'!M156</f>
        <v>0</v>
      </c>
      <c r="R286" s="133">
        <f>'PLANO DE CONTAS-D'!N156</f>
        <v>0</v>
      </c>
      <c r="S286" s="133">
        <f>'PLANO DE CONTAS-D'!O156</f>
        <v>0</v>
      </c>
    </row>
    <row r="287" spans="1:19" x14ac:dyDescent="0.3">
      <c r="B287" s="14" t="s">
        <v>172</v>
      </c>
      <c r="C287" s="170">
        <f>'PLANO DE CONTAS-D'!C157</f>
        <v>219</v>
      </c>
      <c r="D287" s="59">
        <f>'PLANO DE CONTAS-D'!D157</f>
        <v>0</v>
      </c>
      <c r="E287" s="171" t="str">
        <f>'PLANO DE CONTAS-D'!E157</f>
        <v>ADM</v>
      </c>
      <c r="G287" s="15">
        <f>I287</f>
        <v>0</v>
      </c>
      <c r="I287" s="87">
        <f>SUMIFS(Conciliação!R:R,Conciliação!E:E,C287,Conciliação!D:D,$I$6)</f>
        <v>0</v>
      </c>
      <c r="J287" s="88">
        <f t="shared" ref="J287:S287" si="105">IF($E$287=J245,$I$287,IF($E$287="RATE",$I$287*J288,0))</f>
        <v>0</v>
      </c>
      <c r="K287" s="88">
        <f t="shared" si="105"/>
        <v>0</v>
      </c>
      <c r="L287" s="88">
        <f t="shared" si="105"/>
        <v>0</v>
      </c>
      <c r="M287" s="88">
        <f t="shared" si="105"/>
        <v>0</v>
      </c>
      <c r="N287" s="88">
        <f t="shared" si="105"/>
        <v>0</v>
      </c>
      <c r="O287" s="88">
        <f t="shared" si="105"/>
        <v>0</v>
      </c>
      <c r="P287" s="88">
        <f t="shared" si="105"/>
        <v>0</v>
      </c>
      <c r="Q287" s="88">
        <f t="shared" si="105"/>
        <v>0</v>
      </c>
      <c r="R287" s="88">
        <f t="shared" si="105"/>
        <v>0</v>
      </c>
      <c r="S287" s="88">
        <f t="shared" si="105"/>
        <v>0</v>
      </c>
    </row>
    <row r="288" spans="1:19" x14ac:dyDescent="0.3">
      <c r="E288" s="10"/>
      <c r="J288" s="133">
        <f>'PLANO DE CONTAS-D'!F157</f>
        <v>0</v>
      </c>
      <c r="K288" s="133">
        <f>'PLANO DE CONTAS-D'!G157</f>
        <v>0</v>
      </c>
      <c r="L288" s="133">
        <f>'PLANO DE CONTAS-D'!H157</f>
        <v>0</v>
      </c>
      <c r="M288" s="133">
        <f>'PLANO DE CONTAS-D'!I157</f>
        <v>0</v>
      </c>
      <c r="N288" s="133">
        <f>'PLANO DE CONTAS-D'!J157</f>
        <v>0</v>
      </c>
      <c r="O288" s="133">
        <f>'PLANO DE CONTAS-D'!K157</f>
        <v>0</v>
      </c>
      <c r="P288" s="133">
        <f>'PLANO DE CONTAS-D'!L157</f>
        <v>0</v>
      </c>
      <c r="Q288" s="133">
        <f>'PLANO DE CONTAS-D'!M157</f>
        <v>0</v>
      </c>
      <c r="R288" s="133">
        <f>'PLANO DE CONTAS-D'!N157</f>
        <v>0</v>
      </c>
      <c r="S288" s="133">
        <f>'PLANO DE CONTAS-D'!O157</f>
        <v>0</v>
      </c>
    </row>
    <row r="289" spans="2:19" x14ac:dyDescent="0.3">
      <c r="B289" s="14" t="s">
        <v>173</v>
      </c>
      <c r="C289" s="170">
        <f>'PLANO DE CONTAS-D'!C158</f>
        <v>220</v>
      </c>
      <c r="D289" s="59">
        <f>'PLANO DE CONTAS-D'!D158</f>
        <v>0</v>
      </c>
      <c r="E289" s="171" t="str">
        <f>'PLANO DE CONTAS-D'!E158</f>
        <v>ADM</v>
      </c>
      <c r="G289" s="15">
        <f>I289</f>
        <v>0</v>
      </c>
      <c r="I289" s="87">
        <f>SUMIFS(Conciliação!R:R,Conciliação!E:E,C289,Conciliação!D:D,$I$6)</f>
        <v>0</v>
      </c>
      <c r="J289" s="88">
        <f t="shared" ref="J289:S289" si="106">IF($E$289=J245,$I$289,IF($E$289="RATE",$I$289*J290,0))</f>
        <v>0</v>
      </c>
      <c r="K289" s="88">
        <f t="shared" si="106"/>
        <v>0</v>
      </c>
      <c r="L289" s="88">
        <f t="shared" si="106"/>
        <v>0</v>
      </c>
      <c r="M289" s="88">
        <f t="shared" si="106"/>
        <v>0</v>
      </c>
      <c r="N289" s="88">
        <f t="shared" si="106"/>
        <v>0</v>
      </c>
      <c r="O289" s="88">
        <f t="shared" si="106"/>
        <v>0</v>
      </c>
      <c r="P289" s="88">
        <f t="shared" si="106"/>
        <v>0</v>
      </c>
      <c r="Q289" s="88">
        <f t="shared" si="106"/>
        <v>0</v>
      </c>
      <c r="R289" s="88">
        <f t="shared" si="106"/>
        <v>0</v>
      </c>
      <c r="S289" s="88">
        <f t="shared" si="106"/>
        <v>0</v>
      </c>
    </row>
    <row r="290" spans="2:19" x14ac:dyDescent="0.3">
      <c r="E290" s="10"/>
      <c r="J290" s="133">
        <f>'PLANO DE CONTAS-D'!F158</f>
        <v>0</v>
      </c>
      <c r="K290" s="133">
        <f>'PLANO DE CONTAS-D'!G158</f>
        <v>0</v>
      </c>
      <c r="L290" s="133">
        <f>'PLANO DE CONTAS-D'!H158</f>
        <v>0</v>
      </c>
      <c r="M290" s="133">
        <f>'PLANO DE CONTAS-D'!I158</f>
        <v>0</v>
      </c>
      <c r="N290" s="133">
        <f>'PLANO DE CONTAS-D'!J158</f>
        <v>0</v>
      </c>
      <c r="O290" s="133">
        <f>'PLANO DE CONTAS-D'!K158</f>
        <v>0</v>
      </c>
      <c r="P290" s="133">
        <f>'PLANO DE CONTAS-D'!L158</f>
        <v>0</v>
      </c>
      <c r="Q290" s="133">
        <f>'PLANO DE CONTAS-D'!M158</f>
        <v>0</v>
      </c>
      <c r="R290" s="133">
        <f>'PLANO DE CONTAS-D'!N158</f>
        <v>0</v>
      </c>
      <c r="S290" s="133">
        <f>'PLANO DE CONTAS-D'!O158</f>
        <v>0</v>
      </c>
    </row>
    <row r="291" spans="2:19" x14ac:dyDescent="0.3">
      <c r="B291" s="14" t="s">
        <v>174</v>
      </c>
      <c r="C291" s="170">
        <f>'PLANO DE CONTAS-D'!C159</f>
        <v>221</v>
      </c>
      <c r="D291" s="59">
        <f>'PLANO DE CONTAS-D'!D159</f>
        <v>0</v>
      </c>
      <c r="E291" s="171" t="str">
        <f>'PLANO DE CONTAS-D'!E159</f>
        <v>ADM</v>
      </c>
      <c r="G291" s="15">
        <f>I291</f>
        <v>0</v>
      </c>
      <c r="I291" s="87">
        <f>SUMIFS(Conciliação!R:R,Conciliação!E:E,C291,Conciliação!D:D,$I$6)</f>
        <v>0</v>
      </c>
      <c r="J291" s="88">
        <f t="shared" ref="J291:S291" si="107">IF($E$291=J245,$I$291,IF($E$291="RATE",$I$291*J292,0))</f>
        <v>0</v>
      </c>
      <c r="K291" s="88">
        <f t="shared" si="107"/>
        <v>0</v>
      </c>
      <c r="L291" s="88">
        <f t="shared" si="107"/>
        <v>0</v>
      </c>
      <c r="M291" s="88">
        <f t="shared" si="107"/>
        <v>0</v>
      </c>
      <c r="N291" s="88">
        <f t="shared" si="107"/>
        <v>0</v>
      </c>
      <c r="O291" s="88">
        <f t="shared" si="107"/>
        <v>0</v>
      </c>
      <c r="P291" s="88">
        <f t="shared" si="107"/>
        <v>0</v>
      </c>
      <c r="Q291" s="88">
        <f t="shared" si="107"/>
        <v>0</v>
      </c>
      <c r="R291" s="88">
        <f t="shared" si="107"/>
        <v>0</v>
      </c>
      <c r="S291" s="88">
        <f t="shared" si="107"/>
        <v>0</v>
      </c>
    </row>
    <row r="292" spans="2:19" x14ac:dyDescent="0.3">
      <c r="J292" s="133">
        <f>'PLANO DE CONTAS-D'!F159</f>
        <v>0</v>
      </c>
      <c r="K292" s="133">
        <f>'PLANO DE CONTAS-D'!G159</f>
        <v>0</v>
      </c>
      <c r="L292" s="133">
        <f>'PLANO DE CONTAS-D'!H159</f>
        <v>0</v>
      </c>
      <c r="M292" s="133">
        <f>'PLANO DE CONTAS-D'!I159</f>
        <v>0</v>
      </c>
      <c r="N292" s="133">
        <f>'PLANO DE CONTAS-D'!J159</f>
        <v>0</v>
      </c>
      <c r="O292" s="133">
        <f>'PLANO DE CONTAS-D'!K159</f>
        <v>0</v>
      </c>
      <c r="P292" s="133">
        <f>'PLANO DE CONTAS-D'!L159</f>
        <v>0</v>
      </c>
      <c r="Q292" s="133">
        <f>'PLANO DE CONTAS-D'!M159</f>
        <v>0</v>
      </c>
      <c r="R292" s="133">
        <f>'PLANO DE CONTAS-D'!N159</f>
        <v>0</v>
      </c>
      <c r="S292" s="133">
        <f>'PLANO DE CONTAS-D'!O159</f>
        <v>0</v>
      </c>
    </row>
    <row r="293" spans="2:19" x14ac:dyDescent="0.3">
      <c r="G293" s="389" t="s">
        <v>395</v>
      </c>
      <c r="I293" s="67">
        <f>SUM(I253:I291)</f>
        <v>0</v>
      </c>
      <c r="J293" s="65">
        <f>J253+J255+J257+J259+J261+J263+J265+J267+J269+J271+J273+J275+J277+J279+J281+J283+J285+J287+J289+J291</f>
        <v>0</v>
      </c>
      <c r="K293" s="65">
        <f t="shared" ref="K293:S293" si="108">K253+K255+K257+K259+K261+K263+K265+K267+K269+K271+K273+K275+K277+K279+K281+K283+K285+K287+K289+K291</f>
        <v>0</v>
      </c>
      <c r="L293" s="65">
        <f t="shared" si="108"/>
        <v>0</v>
      </c>
      <c r="M293" s="65">
        <f t="shared" si="108"/>
        <v>0</v>
      </c>
      <c r="N293" s="65">
        <f t="shared" si="108"/>
        <v>0</v>
      </c>
      <c r="O293" s="65">
        <f t="shared" si="108"/>
        <v>0</v>
      </c>
      <c r="P293" s="65">
        <f t="shared" si="108"/>
        <v>0</v>
      </c>
      <c r="Q293" s="65">
        <f t="shared" si="108"/>
        <v>0</v>
      </c>
      <c r="R293" s="65">
        <f t="shared" si="108"/>
        <v>0</v>
      </c>
      <c r="S293" s="65">
        <f t="shared" si="108"/>
        <v>0</v>
      </c>
    </row>
    <row r="296" spans="2:19" ht="18" x14ac:dyDescent="0.3">
      <c r="B296" s="7" t="s">
        <v>175</v>
      </c>
      <c r="C296" s="7">
        <v>230</v>
      </c>
      <c r="D296" s="60" t="s">
        <v>176</v>
      </c>
      <c r="E296" s="7"/>
      <c r="F296" s="10"/>
      <c r="G296" s="11"/>
    </row>
    <row r="297" spans="2:19" ht="18" x14ac:dyDescent="0.3">
      <c r="B297" s="10"/>
      <c r="C297" s="10"/>
      <c r="D297" s="24"/>
      <c r="E297" s="10"/>
      <c r="F297" s="10"/>
    </row>
    <row r="298" spans="2:19" x14ac:dyDescent="0.3">
      <c r="B298" s="14" t="s">
        <v>404</v>
      </c>
      <c r="C298" s="170">
        <f>'PLANO DE CONTAS-D'!C164</f>
        <v>231</v>
      </c>
      <c r="D298" s="59" t="str">
        <f>'PLANO DE CONTAS-D'!D164</f>
        <v>FGTS</v>
      </c>
      <c r="E298" s="171" t="str">
        <f>'PLANO DE CONTAS-D'!E164</f>
        <v>ADM</v>
      </c>
      <c r="G298" s="15">
        <f>I298</f>
        <v>0</v>
      </c>
      <c r="I298" s="87">
        <f>SUMIFS(Conciliação!R:R,Conciliação!E:E,C298,Conciliação!D:D,$I$6)</f>
        <v>0</v>
      </c>
      <c r="J298" s="88">
        <f t="shared" ref="J298:S298" si="109">IF($E$298=J245,$I$298,IF($E$298="RATE",$I$298*J299,0))</f>
        <v>0</v>
      </c>
      <c r="K298" s="88">
        <f t="shared" si="109"/>
        <v>0</v>
      </c>
      <c r="L298" s="88">
        <f t="shared" si="109"/>
        <v>0</v>
      </c>
      <c r="M298" s="88">
        <f t="shared" si="109"/>
        <v>0</v>
      </c>
      <c r="N298" s="88">
        <f t="shared" si="109"/>
        <v>0</v>
      </c>
      <c r="O298" s="88">
        <f t="shared" si="109"/>
        <v>0</v>
      </c>
      <c r="P298" s="88">
        <f t="shared" si="109"/>
        <v>0</v>
      </c>
      <c r="Q298" s="88">
        <f t="shared" si="109"/>
        <v>0</v>
      </c>
      <c r="R298" s="88">
        <f t="shared" si="109"/>
        <v>0</v>
      </c>
      <c r="S298" s="88">
        <f t="shared" si="109"/>
        <v>0</v>
      </c>
    </row>
    <row r="299" spans="2:19" x14ac:dyDescent="0.3">
      <c r="C299" s="168"/>
      <c r="D299" s="41"/>
      <c r="E299" s="71"/>
      <c r="J299" s="133">
        <f>'PLANO DE CONTAS-D'!F164</f>
        <v>0.13999999999999999</v>
      </c>
      <c r="K299" s="133">
        <f>'PLANO DE CONTAS-D'!G164</f>
        <v>0.10428571428571429</v>
      </c>
      <c r="L299" s="133">
        <f>'PLANO DE CONTAS-D'!H164</f>
        <v>8.1428571428571433E-2</v>
      </c>
      <c r="M299" s="133">
        <f>'PLANO DE CONTAS-D'!I164</f>
        <v>4.7142857142857146E-2</v>
      </c>
      <c r="N299" s="133">
        <f>'PLANO DE CONTAS-D'!J164</f>
        <v>0.17142857142857146</v>
      </c>
      <c r="O299" s="133">
        <f>'PLANO DE CONTAS-D'!K164</f>
        <v>7.7142857142857152E-2</v>
      </c>
      <c r="P299" s="133">
        <f>'PLANO DE CONTAS-D'!L164</f>
        <v>0.10999999999999999</v>
      </c>
      <c r="Q299" s="133">
        <f>'PLANO DE CONTAS-D'!M164</f>
        <v>8.7142857142857147E-2</v>
      </c>
      <c r="R299" s="133">
        <f>'PLANO DE CONTAS-D'!N164</f>
        <v>9.857142857142856E-2</v>
      </c>
      <c r="S299" s="133">
        <f>'PLANO DE CONTAS-D'!O164</f>
        <v>8.2857142857142865E-2</v>
      </c>
    </row>
    <row r="300" spans="2:19" x14ac:dyDescent="0.3">
      <c r="B300" s="14" t="s">
        <v>405</v>
      </c>
      <c r="C300" s="170">
        <f>'PLANO DE CONTAS-D'!C165</f>
        <v>232</v>
      </c>
      <c r="D300" s="59" t="str">
        <f>'PLANO DE CONTAS-D'!D165</f>
        <v>INSS (Individual &amp; Patronal)</v>
      </c>
      <c r="E300" s="171" t="str">
        <f>'PLANO DE CONTAS-D'!E165</f>
        <v>ADM</v>
      </c>
      <c r="G300" s="15">
        <f>I300</f>
        <v>0</v>
      </c>
      <c r="I300" s="87">
        <f>SUMIFS(Conciliação!R:R,Conciliação!E:E,C300,Conciliação!D:D,$I$6)</f>
        <v>0</v>
      </c>
      <c r="J300" s="88">
        <f t="shared" ref="J300:S300" si="110">IF($E$300=J245,$I$300,IF($E$300="RATE",$I$300*J301,0))</f>
        <v>0</v>
      </c>
      <c r="K300" s="88">
        <f t="shared" si="110"/>
        <v>0</v>
      </c>
      <c r="L300" s="88">
        <f t="shared" si="110"/>
        <v>0</v>
      </c>
      <c r="M300" s="88">
        <f t="shared" si="110"/>
        <v>0</v>
      </c>
      <c r="N300" s="88">
        <f t="shared" si="110"/>
        <v>0</v>
      </c>
      <c r="O300" s="88">
        <f t="shared" si="110"/>
        <v>0</v>
      </c>
      <c r="P300" s="88">
        <f t="shared" si="110"/>
        <v>0</v>
      </c>
      <c r="Q300" s="88">
        <f t="shared" si="110"/>
        <v>0</v>
      </c>
      <c r="R300" s="88">
        <f t="shared" si="110"/>
        <v>0</v>
      </c>
      <c r="S300" s="88">
        <f t="shared" si="110"/>
        <v>0</v>
      </c>
    </row>
    <row r="301" spans="2:19" x14ac:dyDescent="0.3">
      <c r="C301" s="168"/>
      <c r="D301" s="41"/>
      <c r="E301" s="71"/>
      <c r="J301" s="133">
        <f>'PLANO DE CONTAS-D'!F165</f>
        <v>0.13999999999999999</v>
      </c>
      <c r="K301" s="133">
        <f>'PLANO DE CONTAS-D'!G165</f>
        <v>0.10428571428571429</v>
      </c>
      <c r="L301" s="133">
        <f>'PLANO DE CONTAS-D'!H165</f>
        <v>8.1428571428571433E-2</v>
      </c>
      <c r="M301" s="133">
        <f>'PLANO DE CONTAS-D'!I165</f>
        <v>4.7142857142857146E-2</v>
      </c>
      <c r="N301" s="133">
        <f>'PLANO DE CONTAS-D'!J165</f>
        <v>0.17142857142857146</v>
      </c>
      <c r="O301" s="133">
        <f>'PLANO DE CONTAS-D'!K165</f>
        <v>7.7142857142857152E-2</v>
      </c>
      <c r="P301" s="133">
        <f>'PLANO DE CONTAS-D'!L165</f>
        <v>0.10999999999999999</v>
      </c>
      <c r="Q301" s="133">
        <f>'PLANO DE CONTAS-D'!M165</f>
        <v>8.7142857142857147E-2</v>
      </c>
      <c r="R301" s="133">
        <f>'PLANO DE CONTAS-D'!N165</f>
        <v>9.857142857142856E-2</v>
      </c>
      <c r="S301" s="133">
        <f>'PLANO DE CONTAS-D'!O165</f>
        <v>8.2857142857142865E-2</v>
      </c>
    </row>
    <row r="302" spans="2:19" x14ac:dyDescent="0.3">
      <c r="B302" s="14" t="s">
        <v>406</v>
      </c>
      <c r="C302" s="170">
        <f>'PLANO DE CONTAS-D'!C166</f>
        <v>233</v>
      </c>
      <c r="D302" s="59" t="str">
        <f>'PLANO DE CONTAS-D'!D166</f>
        <v>PIS (sobre Folha Bruta 1%)</v>
      </c>
      <c r="E302" s="171" t="str">
        <f>'PLANO DE CONTAS-D'!E166</f>
        <v>ADM</v>
      </c>
      <c r="G302" s="15">
        <f>I302</f>
        <v>0</v>
      </c>
      <c r="I302" s="87">
        <f>SUMIFS(Conciliação!R:R,Conciliação!E:E,C302,Conciliação!D:D,$I$6)</f>
        <v>0</v>
      </c>
      <c r="J302" s="88">
        <f t="shared" ref="J302:S302" si="111">IF($E$302=J245,$I$302,IF($E$302="RATE",$I$302*J303,0))</f>
        <v>0</v>
      </c>
      <c r="K302" s="88">
        <f t="shared" si="111"/>
        <v>0</v>
      </c>
      <c r="L302" s="88">
        <f t="shared" si="111"/>
        <v>0</v>
      </c>
      <c r="M302" s="88">
        <f t="shared" si="111"/>
        <v>0</v>
      </c>
      <c r="N302" s="88">
        <f t="shared" si="111"/>
        <v>0</v>
      </c>
      <c r="O302" s="88">
        <f t="shared" si="111"/>
        <v>0</v>
      </c>
      <c r="P302" s="88">
        <f t="shared" si="111"/>
        <v>0</v>
      </c>
      <c r="Q302" s="88">
        <f t="shared" si="111"/>
        <v>0</v>
      </c>
      <c r="R302" s="88">
        <f t="shared" si="111"/>
        <v>0</v>
      </c>
      <c r="S302" s="88">
        <f t="shared" si="111"/>
        <v>0</v>
      </c>
    </row>
    <row r="303" spans="2:19" x14ac:dyDescent="0.3">
      <c r="C303" s="168"/>
      <c r="D303" s="41"/>
      <c r="E303" s="71"/>
      <c r="J303" s="133">
        <f>'PLANO DE CONTAS-D'!F166</f>
        <v>0.13999999999999999</v>
      </c>
      <c r="K303" s="133">
        <f>'PLANO DE CONTAS-D'!G166</f>
        <v>0.10428571428571429</v>
      </c>
      <c r="L303" s="133">
        <f>'PLANO DE CONTAS-D'!H166</f>
        <v>8.1428571428571433E-2</v>
      </c>
      <c r="M303" s="133">
        <f>'PLANO DE CONTAS-D'!I166</f>
        <v>4.7142857142857146E-2</v>
      </c>
      <c r="N303" s="133">
        <f>'PLANO DE CONTAS-D'!J166</f>
        <v>0.17142857142857146</v>
      </c>
      <c r="O303" s="133">
        <f>'PLANO DE CONTAS-D'!K166</f>
        <v>7.7142857142857152E-2</v>
      </c>
      <c r="P303" s="133">
        <f>'PLANO DE CONTAS-D'!L166</f>
        <v>0.10999999999999999</v>
      </c>
      <c r="Q303" s="133">
        <f>'PLANO DE CONTAS-D'!M166</f>
        <v>8.7142857142857147E-2</v>
      </c>
      <c r="R303" s="133">
        <f>'PLANO DE CONTAS-D'!N166</f>
        <v>9.857142857142856E-2</v>
      </c>
      <c r="S303" s="133">
        <f>'PLANO DE CONTAS-D'!O166</f>
        <v>8.2857142857142865E-2</v>
      </c>
    </row>
    <row r="304" spans="2:19" x14ac:dyDescent="0.3">
      <c r="B304" s="14" t="s">
        <v>407</v>
      </c>
      <c r="C304" s="170">
        <f>'PLANO DE CONTAS-D'!C167</f>
        <v>234</v>
      </c>
      <c r="D304" s="59" t="str">
        <f>'PLANO DE CONTAS-D'!D167</f>
        <v>Contribuição Sindical</v>
      </c>
      <c r="E304" s="171" t="str">
        <f>'PLANO DE CONTAS-D'!E167</f>
        <v>ADM</v>
      </c>
      <c r="G304" s="15">
        <f>I304</f>
        <v>0</v>
      </c>
      <c r="I304" s="87">
        <f>SUMIFS(Conciliação!R:R,Conciliação!E:E,C304,Conciliação!D:D,$I$6)</f>
        <v>0</v>
      </c>
      <c r="J304" s="88">
        <f t="shared" ref="J304:S304" si="112">IF($E$304=J245,$I$304,IF($E$304="RATE",$I$304*J305,0))</f>
        <v>0</v>
      </c>
      <c r="K304" s="88">
        <f t="shared" si="112"/>
        <v>0</v>
      </c>
      <c r="L304" s="88">
        <f t="shared" si="112"/>
        <v>0</v>
      </c>
      <c r="M304" s="88">
        <f t="shared" si="112"/>
        <v>0</v>
      </c>
      <c r="N304" s="88">
        <f t="shared" si="112"/>
        <v>0</v>
      </c>
      <c r="O304" s="88">
        <f t="shared" si="112"/>
        <v>0</v>
      </c>
      <c r="P304" s="88">
        <f t="shared" si="112"/>
        <v>0</v>
      </c>
      <c r="Q304" s="88">
        <f t="shared" si="112"/>
        <v>0</v>
      </c>
      <c r="R304" s="88">
        <f t="shared" si="112"/>
        <v>0</v>
      </c>
      <c r="S304" s="88">
        <f t="shared" si="112"/>
        <v>0</v>
      </c>
    </row>
    <row r="305" spans="2:19" x14ac:dyDescent="0.3">
      <c r="C305" s="168"/>
      <c r="D305" s="41"/>
      <c r="E305" s="71"/>
      <c r="J305" s="133">
        <f>'PLANO DE CONTAS-D'!F167</f>
        <v>0.13999999999999999</v>
      </c>
      <c r="K305" s="133">
        <f>'PLANO DE CONTAS-D'!G167</f>
        <v>0.10428571428571429</v>
      </c>
      <c r="L305" s="133">
        <f>'PLANO DE CONTAS-D'!H167</f>
        <v>8.1428571428571433E-2</v>
      </c>
      <c r="M305" s="133">
        <f>'PLANO DE CONTAS-D'!I167</f>
        <v>4.7142857142857146E-2</v>
      </c>
      <c r="N305" s="133">
        <f>'PLANO DE CONTAS-D'!J167</f>
        <v>0.17142857142857146</v>
      </c>
      <c r="O305" s="133">
        <f>'PLANO DE CONTAS-D'!K167</f>
        <v>7.7142857142857152E-2</v>
      </c>
      <c r="P305" s="133">
        <f>'PLANO DE CONTAS-D'!L167</f>
        <v>0.10999999999999999</v>
      </c>
      <c r="Q305" s="133">
        <f>'PLANO DE CONTAS-D'!M167</f>
        <v>8.7142857142857147E-2</v>
      </c>
      <c r="R305" s="133">
        <f>'PLANO DE CONTAS-D'!N167</f>
        <v>9.857142857142856E-2</v>
      </c>
      <c r="S305" s="133">
        <f>'PLANO DE CONTAS-D'!O167</f>
        <v>8.2857142857142865E-2</v>
      </c>
    </row>
    <row r="306" spans="2:19" x14ac:dyDescent="0.3">
      <c r="B306" s="14" t="s">
        <v>408</v>
      </c>
      <c r="C306" s="170">
        <f>'PLANO DE CONTAS-D'!C168</f>
        <v>235</v>
      </c>
      <c r="D306" s="59" t="str">
        <f>'PLANO DE CONTAS-D'!D168</f>
        <v>Vale Transporte</v>
      </c>
      <c r="E306" s="171" t="str">
        <f>'PLANO DE CONTAS-D'!E168</f>
        <v>ADM</v>
      </c>
      <c r="G306" s="15">
        <f>I306</f>
        <v>0</v>
      </c>
      <c r="I306" s="87">
        <f>SUMIFS(Conciliação!R:R,Conciliação!E:E,C306,Conciliação!D:D,$I$6)</f>
        <v>0</v>
      </c>
      <c r="J306" s="88">
        <f t="shared" ref="J306:S306" si="113">IF($E$306=J245,$I$306,IF($E$306="RATE",$I$306*J307,0))</f>
        <v>0</v>
      </c>
      <c r="K306" s="88">
        <f t="shared" si="113"/>
        <v>0</v>
      </c>
      <c r="L306" s="88">
        <f t="shared" si="113"/>
        <v>0</v>
      </c>
      <c r="M306" s="88">
        <f t="shared" si="113"/>
        <v>0</v>
      </c>
      <c r="N306" s="88">
        <f t="shared" si="113"/>
        <v>0</v>
      </c>
      <c r="O306" s="88">
        <f t="shared" si="113"/>
        <v>0</v>
      </c>
      <c r="P306" s="88">
        <f t="shared" si="113"/>
        <v>0</v>
      </c>
      <c r="Q306" s="88">
        <f t="shared" si="113"/>
        <v>0</v>
      </c>
      <c r="R306" s="88">
        <f t="shared" si="113"/>
        <v>0</v>
      </c>
      <c r="S306" s="88">
        <f t="shared" si="113"/>
        <v>0</v>
      </c>
    </row>
    <row r="307" spans="2:19" x14ac:dyDescent="0.3">
      <c r="C307" s="168"/>
      <c r="D307" s="41"/>
      <c r="E307" s="71"/>
      <c r="J307" s="133">
        <f>'PLANO DE CONTAS-D'!F168</f>
        <v>0.13999999999999999</v>
      </c>
      <c r="K307" s="133">
        <f>'PLANO DE CONTAS-D'!G168</f>
        <v>0.10428571428571429</v>
      </c>
      <c r="L307" s="133">
        <f>'PLANO DE CONTAS-D'!H168</f>
        <v>8.1428571428571433E-2</v>
      </c>
      <c r="M307" s="133">
        <f>'PLANO DE CONTAS-D'!I168</f>
        <v>4.7142857142857146E-2</v>
      </c>
      <c r="N307" s="133">
        <f>'PLANO DE CONTAS-D'!J168</f>
        <v>0.17142857142857146</v>
      </c>
      <c r="O307" s="133">
        <f>'PLANO DE CONTAS-D'!K168</f>
        <v>7.7142857142857152E-2</v>
      </c>
      <c r="P307" s="133">
        <f>'PLANO DE CONTAS-D'!L168</f>
        <v>0.10999999999999999</v>
      </c>
      <c r="Q307" s="133">
        <f>'PLANO DE CONTAS-D'!M168</f>
        <v>8.7142857142857147E-2</v>
      </c>
      <c r="R307" s="133">
        <f>'PLANO DE CONTAS-D'!N168</f>
        <v>9.857142857142856E-2</v>
      </c>
      <c r="S307" s="133">
        <f>'PLANO DE CONTAS-D'!O168</f>
        <v>8.2857142857142865E-2</v>
      </c>
    </row>
    <row r="308" spans="2:19" x14ac:dyDescent="0.3">
      <c r="B308" s="14" t="s">
        <v>409</v>
      </c>
      <c r="C308" s="170">
        <f>'PLANO DE CONTAS-D'!C169</f>
        <v>236</v>
      </c>
      <c r="D308" s="59" t="str">
        <f>'PLANO DE CONTAS-D'!D169</f>
        <v xml:space="preserve">Plano de saúde </v>
      </c>
      <c r="E308" s="171" t="str">
        <f>'PLANO DE CONTAS-D'!E169</f>
        <v>ADM</v>
      </c>
      <c r="G308" s="15">
        <f>I308</f>
        <v>0</v>
      </c>
      <c r="I308" s="87">
        <f>SUMIFS(Conciliação!R:R,Conciliação!E:E,C308,Conciliação!D:D,$I$6)</f>
        <v>0</v>
      </c>
      <c r="J308" s="88">
        <f t="shared" ref="J308:S308" si="114">IF($E$308=J245,$I$308,IF($E$308="RATE",$I$308*J309,0))</f>
        <v>0</v>
      </c>
      <c r="K308" s="88">
        <f t="shared" si="114"/>
        <v>0</v>
      </c>
      <c r="L308" s="88">
        <f t="shared" si="114"/>
        <v>0</v>
      </c>
      <c r="M308" s="88">
        <f t="shared" si="114"/>
        <v>0</v>
      </c>
      <c r="N308" s="88">
        <f t="shared" si="114"/>
        <v>0</v>
      </c>
      <c r="O308" s="88">
        <f t="shared" si="114"/>
        <v>0</v>
      </c>
      <c r="P308" s="88">
        <f t="shared" si="114"/>
        <v>0</v>
      </c>
      <c r="Q308" s="88">
        <f t="shared" si="114"/>
        <v>0</v>
      </c>
      <c r="R308" s="88">
        <f t="shared" si="114"/>
        <v>0</v>
      </c>
      <c r="S308" s="88">
        <f t="shared" si="114"/>
        <v>0</v>
      </c>
    </row>
    <row r="309" spans="2:19" x14ac:dyDescent="0.3">
      <c r="C309" s="168"/>
      <c r="D309" s="41"/>
      <c r="E309" s="71"/>
      <c r="J309" s="133">
        <f>'PLANO DE CONTAS-D'!F169</f>
        <v>0.13999999999999999</v>
      </c>
      <c r="K309" s="133">
        <f>'PLANO DE CONTAS-D'!G169</f>
        <v>0.10428571428571429</v>
      </c>
      <c r="L309" s="133">
        <f>'PLANO DE CONTAS-D'!H169</f>
        <v>8.1428571428571433E-2</v>
      </c>
      <c r="M309" s="133">
        <f>'PLANO DE CONTAS-D'!I169</f>
        <v>4.7142857142857146E-2</v>
      </c>
      <c r="N309" s="133">
        <f>'PLANO DE CONTAS-D'!J169</f>
        <v>0.17142857142857146</v>
      </c>
      <c r="O309" s="133">
        <f>'PLANO DE CONTAS-D'!K169</f>
        <v>7.7142857142857152E-2</v>
      </c>
      <c r="P309" s="133">
        <f>'PLANO DE CONTAS-D'!L169</f>
        <v>0.10999999999999999</v>
      </c>
      <c r="Q309" s="133">
        <f>'PLANO DE CONTAS-D'!M169</f>
        <v>8.7142857142857147E-2</v>
      </c>
      <c r="R309" s="133">
        <f>'PLANO DE CONTAS-D'!N169</f>
        <v>9.857142857142856E-2</v>
      </c>
      <c r="S309" s="133">
        <f>'PLANO DE CONTAS-D'!O169</f>
        <v>8.2857142857142865E-2</v>
      </c>
    </row>
    <row r="310" spans="2:19" x14ac:dyDescent="0.3">
      <c r="B310" s="14" t="s">
        <v>410</v>
      </c>
      <c r="C310" s="170">
        <f>'PLANO DE CONTAS-D'!C170</f>
        <v>237</v>
      </c>
      <c r="D310" s="59" t="str">
        <f>'PLANO DE CONTAS-D'!D170</f>
        <v>Plano Odontológico</v>
      </c>
      <c r="E310" s="171" t="str">
        <f>'PLANO DE CONTAS-D'!E170</f>
        <v>ADM</v>
      </c>
      <c r="G310" s="15">
        <f>I310</f>
        <v>0</v>
      </c>
      <c r="I310" s="87">
        <f>SUMIFS(Conciliação!R:R,Conciliação!E:E,C310,Conciliação!D:D,$I$6)</f>
        <v>0</v>
      </c>
      <c r="J310" s="88">
        <f t="shared" ref="J310:S310" si="115">IF($E$310=J245,$I$310,IF($E$310="RATE",$I$310*J311,0))</f>
        <v>0</v>
      </c>
      <c r="K310" s="88">
        <f t="shared" si="115"/>
        <v>0</v>
      </c>
      <c r="L310" s="88">
        <f t="shared" si="115"/>
        <v>0</v>
      </c>
      <c r="M310" s="88">
        <f t="shared" si="115"/>
        <v>0</v>
      </c>
      <c r="N310" s="88">
        <f t="shared" si="115"/>
        <v>0</v>
      </c>
      <c r="O310" s="88">
        <f t="shared" si="115"/>
        <v>0</v>
      </c>
      <c r="P310" s="88">
        <f t="shared" si="115"/>
        <v>0</v>
      </c>
      <c r="Q310" s="88">
        <f t="shared" si="115"/>
        <v>0</v>
      </c>
      <c r="R310" s="88">
        <f t="shared" si="115"/>
        <v>0</v>
      </c>
      <c r="S310" s="88">
        <f t="shared" si="115"/>
        <v>0</v>
      </c>
    </row>
    <row r="311" spans="2:19" x14ac:dyDescent="0.3">
      <c r="C311" s="168"/>
      <c r="D311" s="41"/>
      <c r="E311" s="71"/>
      <c r="J311" s="133">
        <f>'PLANO DE CONTAS-D'!F170</f>
        <v>0.13999999999999999</v>
      </c>
      <c r="K311" s="133">
        <f>'PLANO DE CONTAS-D'!G170</f>
        <v>0.10428571428571429</v>
      </c>
      <c r="L311" s="133">
        <f>'PLANO DE CONTAS-D'!H170</f>
        <v>8.1428571428571433E-2</v>
      </c>
      <c r="M311" s="133">
        <f>'PLANO DE CONTAS-D'!I170</f>
        <v>4.7142857142857146E-2</v>
      </c>
      <c r="N311" s="133">
        <f>'PLANO DE CONTAS-D'!J170</f>
        <v>0.17142857142857146</v>
      </c>
      <c r="O311" s="133">
        <f>'PLANO DE CONTAS-D'!K170</f>
        <v>7.7142857142857152E-2</v>
      </c>
      <c r="P311" s="133">
        <f>'PLANO DE CONTAS-D'!L170</f>
        <v>0.10999999999999999</v>
      </c>
      <c r="Q311" s="133">
        <f>'PLANO DE CONTAS-D'!M170</f>
        <v>8.7142857142857147E-2</v>
      </c>
      <c r="R311" s="133">
        <f>'PLANO DE CONTAS-D'!N170</f>
        <v>9.857142857142856E-2</v>
      </c>
      <c r="S311" s="133">
        <f>'PLANO DE CONTAS-D'!O170</f>
        <v>8.2857142857142865E-2</v>
      </c>
    </row>
    <row r="312" spans="2:19" x14ac:dyDescent="0.3">
      <c r="B312" s="14" t="s">
        <v>411</v>
      </c>
      <c r="C312" s="170">
        <f>'PLANO DE CONTAS-D'!C171</f>
        <v>238</v>
      </c>
      <c r="D312" s="59" t="str">
        <f>'PLANO DE CONTAS-D'!D171</f>
        <v>Consultas médicas (admissionais, continuidade ou demissional)</v>
      </c>
      <c r="E312" s="171" t="str">
        <f>'PLANO DE CONTAS-D'!E171</f>
        <v>ADM</v>
      </c>
      <c r="G312" s="15">
        <f>I312</f>
        <v>0</v>
      </c>
      <c r="I312" s="87">
        <f>SUMIFS(Conciliação!R:R,Conciliação!E:E,C312,Conciliação!D:D,$I$6)</f>
        <v>0</v>
      </c>
      <c r="J312" s="88">
        <f t="shared" ref="J312:S312" si="116">IF($E$312=J245,$I$312,IF($E$312="RATE",$I$312*J313,0))</f>
        <v>0</v>
      </c>
      <c r="K312" s="88">
        <f t="shared" si="116"/>
        <v>0</v>
      </c>
      <c r="L312" s="88">
        <f t="shared" si="116"/>
        <v>0</v>
      </c>
      <c r="M312" s="88">
        <f t="shared" si="116"/>
        <v>0</v>
      </c>
      <c r="N312" s="88">
        <f t="shared" si="116"/>
        <v>0</v>
      </c>
      <c r="O312" s="88">
        <f t="shared" si="116"/>
        <v>0</v>
      </c>
      <c r="P312" s="88">
        <f t="shared" si="116"/>
        <v>0</v>
      </c>
      <c r="Q312" s="88">
        <f t="shared" si="116"/>
        <v>0</v>
      </c>
      <c r="R312" s="88">
        <f t="shared" si="116"/>
        <v>0</v>
      </c>
      <c r="S312" s="88">
        <f t="shared" si="116"/>
        <v>0</v>
      </c>
    </row>
    <row r="313" spans="2:19" x14ac:dyDescent="0.3">
      <c r="C313" s="168"/>
      <c r="D313" s="41"/>
      <c r="E313" s="71"/>
      <c r="J313" s="133">
        <f>'PLANO DE CONTAS-D'!F171</f>
        <v>0.13999999999999999</v>
      </c>
      <c r="K313" s="133">
        <f>'PLANO DE CONTAS-D'!G171</f>
        <v>0.10428571428571429</v>
      </c>
      <c r="L313" s="133">
        <f>'PLANO DE CONTAS-D'!H171</f>
        <v>8.1428571428571433E-2</v>
      </c>
      <c r="M313" s="133">
        <f>'PLANO DE CONTAS-D'!I171</f>
        <v>4.7142857142857146E-2</v>
      </c>
      <c r="N313" s="133">
        <f>'PLANO DE CONTAS-D'!J171</f>
        <v>0.17142857142857146</v>
      </c>
      <c r="O313" s="133">
        <f>'PLANO DE CONTAS-D'!K171</f>
        <v>7.7142857142857152E-2</v>
      </c>
      <c r="P313" s="133">
        <f>'PLANO DE CONTAS-D'!L171</f>
        <v>0.10999999999999999</v>
      </c>
      <c r="Q313" s="133">
        <f>'PLANO DE CONTAS-D'!M171</f>
        <v>8.7142857142857147E-2</v>
      </c>
      <c r="R313" s="133">
        <f>'PLANO DE CONTAS-D'!N171</f>
        <v>9.857142857142856E-2</v>
      </c>
      <c r="S313" s="133">
        <f>'PLANO DE CONTAS-D'!O171</f>
        <v>8.2857142857142865E-2</v>
      </c>
    </row>
    <row r="314" spans="2:19" x14ac:dyDescent="0.3">
      <c r="B314" s="14" t="s">
        <v>412</v>
      </c>
      <c r="C314" s="170">
        <f>'PLANO DE CONTAS-D'!C172</f>
        <v>239</v>
      </c>
      <c r="D314" s="59" t="str">
        <f>'PLANO DE CONTAS-D'!D172</f>
        <v>Benefícios Indiretos (Gratificações, Prêmios, Ticket, outros)</v>
      </c>
      <c r="E314" s="171" t="str">
        <f>'PLANO DE CONTAS-D'!E172</f>
        <v>ADM</v>
      </c>
      <c r="G314" s="15">
        <f>I314</f>
        <v>0</v>
      </c>
      <c r="I314" s="87">
        <f>SUMIFS(Conciliação!R:R,Conciliação!E:E,C314,Conciliação!D:D,$I$6)</f>
        <v>0</v>
      </c>
      <c r="J314" s="88">
        <f t="shared" ref="J314:S314" si="117">IF($E$314=J245,$I$314,IF($E$314="RATE",$I$314*J315,0))</f>
        <v>0</v>
      </c>
      <c r="K314" s="88">
        <f t="shared" si="117"/>
        <v>0</v>
      </c>
      <c r="L314" s="88">
        <f t="shared" si="117"/>
        <v>0</v>
      </c>
      <c r="M314" s="88">
        <f t="shared" si="117"/>
        <v>0</v>
      </c>
      <c r="N314" s="88">
        <f t="shared" si="117"/>
        <v>0</v>
      </c>
      <c r="O314" s="88">
        <f t="shared" si="117"/>
        <v>0</v>
      </c>
      <c r="P314" s="88">
        <f t="shared" si="117"/>
        <v>0</v>
      </c>
      <c r="Q314" s="88">
        <f t="shared" si="117"/>
        <v>0</v>
      </c>
      <c r="R314" s="88">
        <f t="shared" si="117"/>
        <v>0</v>
      </c>
      <c r="S314" s="88">
        <f t="shared" si="117"/>
        <v>0</v>
      </c>
    </row>
    <row r="315" spans="2:19" x14ac:dyDescent="0.3">
      <c r="C315" s="168"/>
      <c r="D315" s="41"/>
      <c r="E315" s="71"/>
      <c r="J315" s="133">
        <f>'PLANO DE CONTAS-D'!F172</f>
        <v>0.13999999999999999</v>
      </c>
      <c r="K315" s="133">
        <f>'PLANO DE CONTAS-D'!G172</f>
        <v>0.10428571428571429</v>
      </c>
      <c r="L315" s="133">
        <f>'PLANO DE CONTAS-D'!H172</f>
        <v>8.1428571428571433E-2</v>
      </c>
      <c r="M315" s="133">
        <f>'PLANO DE CONTAS-D'!I172</f>
        <v>4.7142857142857146E-2</v>
      </c>
      <c r="N315" s="133">
        <f>'PLANO DE CONTAS-D'!J172</f>
        <v>0.17142857142857146</v>
      </c>
      <c r="O315" s="133">
        <f>'PLANO DE CONTAS-D'!K172</f>
        <v>7.7142857142857152E-2</v>
      </c>
      <c r="P315" s="133">
        <f>'PLANO DE CONTAS-D'!L172</f>
        <v>0.10999999999999999</v>
      </c>
      <c r="Q315" s="133">
        <f>'PLANO DE CONTAS-D'!M172</f>
        <v>8.7142857142857147E-2</v>
      </c>
      <c r="R315" s="133">
        <f>'PLANO DE CONTAS-D'!N172</f>
        <v>9.857142857142856E-2</v>
      </c>
      <c r="S315" s="133">
        <f>'PLANO DE CONTAS-D'!O172</f>
        <v>8.2857142857142865E-2</v>
      </c>
    </row>
    <row r="316" spans="2:19" x14ac:dyDescent="0.3">
      <c r="B316" s="14" t="s">
        <v>413</v>
      </c>
      <c r="C316" s="170">
        <f>'PLANO DE CONTAS-D'!C173</f>
        <v>240</v>
      </c>
      <c r="D316" s="59" t="str">
        <f>'PLANO DE CONTAS-D'!D173</f>
        <v>IRRF (Funcionários)</v>
      </c>
      <c r="E316" s="171" t="str">
        <f>'PLANO DE CONTAS-D'!E173</f>
        <v>ADM</v>
      </c>
      <c r="G316" s="15">
        <f>I316</f>
        <v>0</v>
      </c>
      <c r="I316" s="87">
        <f>SUMIFS(Conciliação!R:R,Conciliação!E:E,C316,Conciliação!D:D,$I$6)</f>
        <v>0</v>
      </c>
      <c r="J316" s="88">
        <f t="shared" ref="J316:S316" si="118">IF($E$316=J245,$I$316,IF($E$316="RATE",$I$316*J317,0))</f>
        <v>0</v>
      </c>
      <c r="K316" s="88">
        <f t="shared" si="118"/>
        <v>0</v>
      </c>
      <c r="L316" s="88">
        <f t="shared" si="118"/>
        <v>0</v>
      </c>
      <c r="M316" s="88">
        <f t="shared" si="118"/>
        <v>0</v>
      </c>
      <c r="N316" s="88">
        <f t="shared" si="118"/>
        <v>0</v>
      </c>
      <c r="O316" s="88">
        <f t="shared" si="118"/>
        <v>0</v>
      </c>
      <c r="P316" s="88">
        <f t="shared" si="118"/>
        <v>0</v>
      </c>
      <c r="Q316" s="88">
        <f t="shared" si="118"/>
        <v>0</v>
      </c>
      <c r="R316" s="88">
        <f t="shared" si="118"/>
        <v>0</v>
      </c>
      <c r="S316" s="88">
        <f t="shared" si="118"/>
        <v>0</v>
      </c>
    </row>
    <row r="317" spans="2:19" x14ac:dyDescent="0.3">
      <c r="C317" s="168"/>
      <c r="D317" s="41"/>
      <c r="E317" s="71"/>
      <c r="J317" s="133">
        <f>'PLANO DE CONTAS-D'!F173</f>
        <v>0.13999999999999999</v>
      </c>
      <c r="K317" s="133">
        <f>'PLANO DE CONTAS-D'!G173</f>
        <v>0.10428571428571429</v>
      </c>
      <c r="L317" s="133">
        <f>'PLANO DE CONTAS-D'!H173</f>
        <v>8.1428571428571433E-2</v>
      </c>
      <c r="M317" s="133">
        <f>'PLANO DE CONTAS-D'!I173</f>
        <v>4.7142857142857146E-2</v>
      </c>
      <c r="N317" s="133">
        <f>'PLANO DE CONTAS-D'!J173</f>
        <v>0.17142857142857146</v>
      </c>
      <c r="O317" s="133">
        <f>'PLANO DE CONTAS-D'!K173</f>
        <v>7.7142857142857152E-2</v>
      </c>
      <c r="P317" s="133">
        <f>'PLANO DE CONTAS-D'!L173</f>
        <v>0.10999999999999999</v>
      </c>
      <c r="Q317" s="133">
        <f>'PLANO DE CONTAS-D'!M173</f>
        <v>8.7142857142857147E-2</v>
      </c>
      <c r="R317" s="133">
        <f>'PLANO DE CONTAS-D'!N173</f>
        <v>9.857142857142856E-2</v>
      </c>
      <c r="S317" s="133">
        <f>'PLANO DE CONTAS-D'!O173</f>
        <v>8.2857142857142865E-2</v>
      </c>
    </row>
    <row r="318" spans="2:19" x14ac:dyDescent="0.3">
      <c r="B318" s="14" t="s">
        <v>414</v>
      </c>
      <c r="C318" s="170">
        <f>'PLANO DE CONTAS-D'!C174</f>
        <v>241</v>
      </c>
      <c r="D318" s="59" t="str">
        <f>'PLANO DE CONTAS-D'!D174</f>
        <v>IRRF Patronal</v>
      </c>
      <c r="E318" s="171" t="str">
        <f>'PLANO DE CONTAS-D'!E174</f>
        <v>ADM</v>
      </c>
      <c r="G318" s="15">
        <f>I318</f>
        <v>0</v>
      </c>
      <c r="I318" s="87">
        <f>SUMIFS(Conciliação!R:R,Conciliação!E:E,C318,Conciliação!D:D,$I$6)</f>
        <v>0</v>
      </c>
      <c r="J318" s="88">
        <f t="shared" ref="J318:S318" si="119">IF($E$318=J245,$I$318,IF($E$318="RATE",$I$318*J319,0))</f>
        <v>0</v>
      </c>
      <c r="K318" s="88">
        <f t="shared" si="119"/>
        <v>0</v>
      </c>
      <c r="L318" s="88">
        <f t="shared" si="119"/>
        <v>0</v>
      </c>
      <c r="M318" s="88">
        <f t="shared" si="119"/>
        <v>0</v>
      </c>
      <c r="N318" s="88">
        <f t="shared" si="119"/>
        <v>0</v>
      </c>
      <c r="O318" s="88">
        <f t="shared" si="119"/>
        <v>0</v>
      </c>
      <c r="P318" s="88">
        <f t="shared" si="119"/>
        <v>0</v>
      </c>
      <c r="Q318" s="88">
        <f t="shared" si="119"/>
        <v>0</v>
      </c>
      <c r="R318" s="88">
        <f t="shared" si="119"/>
        <v>0</v>
      </c>
      <c r="S318" s="88">
        <f t="shared" si="119"/>
        <v>0</v>
      </c>
    </row>
    <row r="319" spans="2:19" x14ac:dyDescent="0.3">
      <c r="C319" s="168"/>
      <c r="D319" s="41"/>
      <c r="E319" s="71"/>
      <c r="J319" s="133">
        <f>'PLANO DE CONTAS-D'!F174</f>
        <v>0.13999999999999999</v>
      </c>
      <c r="K319" s="133">
        <f>'PLANO DE CONTAS-D'!G174</f>
        <v>0.10428571428571429</v>
      </c>
      <c r="L319" s="133">
        <f>'PLANO DE CONTAS-D'!H174</f>
        <v>8.1428571428571433E-2</v>
      </c>
      <c r="M319" s="133">
        <f>'PLANO DE CONTAS-D'!I174</f>
        <v>4.7142857142857146E-2</v>
      </c>
      <c r="N319" s="133">
        <f>'PLANO DE CONTAS-D'!J174</f>
        <v>0.17142857142857146</v>
      </c>
      <c r="O319" s="133">
        <f>'PLANO DE CONTAS-D'!K174</f>
        <v>7.7142857142857152E-2</v>
      </c>
      <c r="P319" s="133">
        <f>'PLANO DE CONTAS-D'!L174</f>
        <v>0.10999999999999999</v>
      </c>
      <c r="Q319" s="133">
        <f>'PLANO DE CONTAS-D'!M174</f>
        <v>8.7142857142857147E-2</v>
      </c>
      <c r="R319" s="133">
        <f>'PLANO DE CONTAS-D'!N174</f>
        <v>9.857142857142856E-2</v>
      </c>
      <c r="S319" s="133">
        <f>'PLANO DE CONTAS-D'!O174</f>
        <v>8.2857142857142865E-2</v>
      </c>
    </row>
    <row r="320" spans="2:19" x14ac:dyDescent="0.3">
      <c r="B320" s="14" t="s">
        <v>415</v>
      </c>
      <c r="C320" s="170">
        <f>'PLANO DE CONTAS-D'!C175</f>
        <v>242</v>
      </c>
      <c r="D320" s="59" t="str">
        <f>'PLANO DE CONTAS-D'!D175</f>
        <v>Provisão para Décimo Terceiros</v>
      </c>
      <c r="E320" s="171" t="str">
        <f>'PLANO DE CONTAS-D'!E175</f>
        <v>ADM</v>
      </c>
      <c r="G320" s="15">
        <f>I320</f>
        <v>0</v>
      </c>
      <c r="I320" s="87">
        <f>SUMIFS(Conciliação!R:R,Conciliação!E:E,C320,Conciliação!D:D,$I$6)</f>
        <v>0</v>
      </c>
      <c r="J320" s="88">
        <f t="shared" ref="J320:S320" si="120">IF($E$320=J245,$I$320,IF($E$320="RATE",$I$320*J321,0))</f>
        <v>0</v>
      </c>
      <c r="K320" s="88">
        <f t="shared" si="120"/>
        <v>0</v>
      </c>
      <c r="L320" s="88">
        <f t="shared" si="120"/>
        <v>0</v>
      </c>
      <c r="M320" s="88">
        <f t="shared" si="120"/>
        <v>0</v>
      </c>
      <c r="N320" s="88">
        <f t="shared" si="120"/>
        <v>0</v>
      </c>
      <c r="O320" s="88">
        <f t="shared" si="120"/>
        <v>0</v>
      </c>
      <c r="P320" s="88">
        <f t="shared" si="120"/>
        <v>0</v>
      </c>
      <c r="Q320" s="88">
        <f t="shared" si="120"/>
        <v>0</v>
      </c>
      <c r="R320" s="88">
        <f t="shared" si="120"/>
        <v>0</v>
      </c>
      <c r="S320" s="88">
        <f t="shared" si="120"/>
        <v>0</v>
      </c>
    </row>
    <row r="321" spans="2:19" x14ac:dyDescent="0.3">
      <c r="D321" s="69"/>
      <c r="E321" s="10"/>
      <c r="J321" s="133">
        <f>'PLANO DE CONTAS-D'!F175</f>
        <v>0.13999999999999999</v>
      </c>
      <c r="K321" s="133">
        <f>'PLANO DE CONTAS-D'!G175</f>
        <v>0.10428571428571429</v>
      </c>
      <c r="L321" s="133">
        <f>'PLANO DE CONTAS-D'!H175</f>
        <v>8.1428571428571433E-2</v>
      </c>
      <c r="M321" s="133">
        <f>'PLANO DE CONTAS-D'!I175</f>
        <v>4.7142857142857146E-2</v>
      </c>
      <c r="N321" s="133">
        <f>'PLANO DE CONTAS-D'!J175</f>
        <v>0.17142857142857146</v>
      </c>
      <c r="O321" s="133">
        <f>'PLANO DE CONTAS-D'!K175</f>
        <v>7.7142857142857152E-2</v>
      </c>
      <c r="P321" s="133">
        <f>'PLANO DE CONTAS-D'!L175</f>
        <v>0.10999999999999999</v>
      </c>
      <c r="Q321" s="133">
        <f>'PLANO DE CONTAS-D'!M175</f>
        <v>8.7142857142857147E-2</v>
      </c>
      <c r="R321" s="133">
        <f>'PLANO DE CONTAS-D'!N175</f>
        <v>9.857142857142856E-2</v>
      </c>
      <c r="S321" s="133">
        <f>'PLANO DE CONTAS-D'!O175</f>
        <v>8.2857142857142865E-2</v>
      </c>
    </row>
    <row r="322" spans="2:19" x14ac:dyDescent="0.3">
      <c r="B322" s="14" t="s">
        <v>416</v>
      </c>
      <c r="C322" s="170">
        <f>'PLANO DE CONTAS-D'!C176</f>
        <v>243</v>
      </c>
      <c r="D322" s="59" t="str">
        <f>'PLANO DE CONTAS-D'!D176</f>
        <v>Provisão para Férias</v>
      </c>
      <c r="E322" s="171" t="str">
        <f>'PLANO DE CONTAS-D'!E176</f>
        <v>ADM</v>
      </c>
      <c r="G322" s="15">
        <f>I322</f>
        <v>0</v>
      </c>
      <c r="I322" s="87">
        <f>SUMIFS(Conciliação!R:R,Conciliação!E:E,C322,Conciliação!D:D,$I$6)</f>
        <v>0</v>
      </c>
      <c r="J322" s="88">
        <f t="shared" ref="J322:S322" si="121">IF($E$322=J245,$I$322,IF($E$322="RATE",$I$322*J323,0))</f>
        <v>0</v>
      </c>
      <c r="K322" s="88">
        <f t="shared" si="121"/>
        <v>0</v>
      </c>
      <c r="L322" s="88">
        <f t="shared" si="121"/>
        <v>0</v>
      </c>
      <c r="M322" s="88">
        <f t="shared" si="121"/>
        <v>0</v>
      </c>
      <c r="N322" s="88">
        <f t="shared" si="121"/>
        <v>0</v>
      </c>
      <c r="O322" s="88">
        <f t="shared" si="121"/>
        <v>0</v>
      </c>
      <c r="P322" s="88">
        <f t="shared" si="121"/>
        <v>0</v>
      </c>
      <c r="Q322" s="88">
        <f t="shared" si="121"/>
        <v>0</v>
      </c>
      <c r="R322" s="88">
        <f t="shared" si="121"/>
        <v>0</v>
      </c>
      <c r="S322" s="88">
        <f t="shared" si="121"/>
        <v>0</v>
      </c>
    </row>
    <row r="323" spans="2:19" x14ac:dyDescent="0.3">
      <c r="D323" s="69"/>
      <c r="E323" s="10"/>
      <c r="J323" s="133">
        <f>'PLANO DE CONTAS-D'!F176</f>
        <v>0.13999999999999999</v>
      </c>
      <c r="K323" s="133">
        <f>'PLANO DE CONTAS-D'!G176</f>
        <v>0.10428571428571429</v>
      </c>
      <c r="L323" s="133">
        <f>'PLANO DE CONTAS-D'!H176</f>
        <v>8.1428571428571433E-2</v>
      </c>
      <c r="M323" s="133">
        <f>'PLANO DE CONTAS-D'!I176</f>
        <v>4.7142857142857146E-2</v>
      </c>
      <c r="N323" s="133">
        <f>'PLANO DE CONTAS-D'!J176</f>
        <v>0.17142857142857146</v>
      </c>
      <c r="O323" s="133">
        <f>'PLANO DE CONTAS-D'!K176</f>
        <v>7.7142857142857152E-2</v>
      </c>
      <c r="P323" s="133">
        <f>'PLANO DE CONTAS-D'!L176</f>
        <v>0.10999999999999999</v>
      </c>
      <c r="Q323" s="133">
        <f>'PLANO DE CONTAS-D'!M176</f>
        <v>8.7142857142857147E-2</v>
      </c>
      <c r="R323" s="133">
        <f>'PLANO DE CONTAS-D'!N176</f>
        <v>9.857142857142856E-2</v>
      </c>
      <c r="S323" s="133">
        <f>'PLANO DE CONTAS-D'!O176</f>
        <v>8.2857142857142865E-2</v>
      </c>
    </row>
    <row r="324" spans="2:19" x14ac:dyDescent="0.3">
      <c r="B324" s="14" t="s">
        <v>417</v>
      </c>
      <c r="C324" s="170">
        <f>'PLANO DE CONTAS-D'!C177</f>
        <v>244</v>
      </c>
      <c r="D324" s="59" t="str">
        <f>'PLANO DE CONTAS-D'!D177</f>
        <v>Provisionamento Demissional</v>
      </c>
      <c r="E324" s="171" t="str">
        <f>'PLANO DE CONTAS-D'!E177</f>
        <v>ADM</v>
      </c>
      <c r="G324" s="15">
        <f>I324</f>
        <v>0</v>
      </c>
      <c r="I324" s="87">
        <f>SUMIFS(Conciliação!R:R,Conciliação!E:E,C324,Conciliação!D:D,$I$6)</f>
        <v>0</v>
      </c>
      <c r="J324" s="88">
        <f t="shared" ref="J324:S324" si="122">IF($E$324=J245,$I$324,IF($E$324="RATE",$I$324*J325,0))</f>
        <v>0</v>
      </c>
      <c r="K324" s="88">
        <f t="shared" si="122"/>
        <v>0</v>
      </c>
      <c r="L324" s="88">
        <f t="shared" si="122"/>
        <v>0</v>
      </c>
      <c r="M324" s="88">
        <f t="shared" si="122"/>
        <v>0</v>
      </c>
      <c r="N324" s="88">
        <f t="shared" si="122"/>
        <v>0</v>
      </c>
      <c r="O324" s="88">
        <f t="shared" si="122"/>
        <v>0</v>
      </c>
      <c r="P324" s="88">
        <f t="shared" si="122"/>
        <v>0</v>
      </c>
      <c r="Q324" s="88">
        <f t="shared" si="122"/>
        <v>0</v>
      </c>
      <c r="R324" s="88">
        <f t="shared" si="122"/>
        <v>0</v>
      </c>
      <c r="S324" s="88">
        <f t="shared" si="122"/>
        <v>0</v>
      </c>
    </row>
    <row r="325" spans="2:19" x14ac:dyDescent="0.3">
      <c r="D325" s="69"/>
      <c r="E325" s="10"/>
      <c r="J325" s="133">
        <f>'PLANO DE CONTAS-D'!F177</f>
        <v>0.13999999999999999</v>
      </c>
      <c r="K325" s="133">
        <f>'PLANO DE CONTAS-D'!G177</f>
        <v>0.10428571428571429</v>
      </c>
      <c r="L325" s="133">
        <f>'PLANO DE CONTAS-D'!H177</f>
        <v>8.1428571428571433E-2</v>
      </c>
      <c r="M325" s="133">
        <f>'PLANO DE CONTAS-D'!I177</f>
        <v>4.7142857142857146E-2</v>
      </c>
      <c r="N325" s="133">
        <f>'PLANO DE CONTAS-D'!J177</f>
        <v>0.17142857142857146</v>
      </c>
      <c r="O325" s="133">
        <f>'PLANO DE CONTAS-D'!K177</f>
        <v>7.7142857142857152E-2</v>
      </c>
      <c r="P325" s="133">
        <f>'PLANO DE CONTAS-D'!L177</f>
        <v>0.10999999999999999</v>
      </c>
      <c r="Q325" s="133">
        <f>'PLANO DE CONTAS-D'!M177</f>
        <v>8.7142857142857147E-2</v>
      </c>
      <c r="R325" s="133">
        <f>'PLANO DE CONTAS-D'!N177</f>
        <v>9.857142857142856E-2</v>
      </c>
      <c r="S325" s="133">
        <f>'PLANO DE CONTAS-D'!O177</f>
        <v>8.2857142857142865E-2</v>
      </c>
    </row>
    <row r="326" spans="2:19" x14ac:dyDescent="0.3">
      <c r="B326" s="14" t="s">
        <v>418</v>
      </c>
      <c r="C326" s="170">
        <f>'PLANO DE CONTAS-D'!C178</f>
        <v>245</v>
      </c>
      <c r="D326" s="59">
        <f>'PLANO DE CONTAS-D'!D178</f>
        <v>0</v>
      </c>
      <c r="E326" s="171" t="str">
        <f>'PLANO DE CONTAS-D'!E178</f>
        <v>ADM</v>
      </c>
      <c r="G326" s="15">
        <f>I326</f>
        <v>0</v>
      </c>
      <c r="I326" s="87">
        <f>SUMIFS(Conciliação!R:R,Conciliação!E:E,C326,Conciliação!D:D,$I$6)</f>
        <v>0</v>
      </c>
      <c r="J326" s="88">
        <f t="shared" ref="J326:S326" si="123">IF($E$326=J245,$I$326,IF($E$326="RATE",$I$326*J327,0))</f>
        <v>0</v>
      </c>
      <c r="K326" s="88">
        <f t="shared" si="123"/>
        <v>0</v>
      </c>
      <c r="L326" s="88">
        <f t="shared" si="123"/>
        <v>0</v>
      </c>
      <c r="M326" s="88">
        <f t="shared" si="123"/>
        <v>0</v>
      </c>
      <c r="N326" s="88">
        <f t="shared" si="123"/>
        <v>0</v>
      </c>
      <c r="O326" s="88">
        <f t="shared" si="123"/>
        <v>0</v>
      </c>
      <c r="P326" s="88">
        <f t="shared" si="123"/>
        <v>0</v>
      </c>
      <c r="Q326" s="88">
        <f t="shared" si="123"/>
        <v>0</v>
      </c>
      <c r="R326" s="88">
        <f t="shared" si="123"/>
        <v>0</v>
      </c>
      <c r="S326" s="88">
        <f t="shared" si="123"/>
        <v>0</v>
      </c>
    </row>
    <row r="327" spans="2:19" x14ac:dyDescent="0.3">
      <c r="C327" s="9"/>
      <c r="D327" s="172"/>
      <c r="E327" s="173"/>
      <c r="J327" s="133">
        <f>'PLANO DE CONTAS-D'!F178</f>
        <v>0.13999999999999999</v>
      </c>
      <c r="K327" s="133">
        <f>'PLANO DE CONTAS-D'!G178</f>
        <v>0.10428571428571429</v>
      </c>
      <c r="L327" s="133">
        <f>'PLANO DE CONTAS-D'!H178</f>
        <v>8.1428571428571433E-2</v>
      </c>
      <c r="M327" s="133">
        <f>'PLANO DE CONTAS-D'!I178</f>
        <v>4.7142857142857146E-2</v>
      </c>
      <c r="N327" s="133">
        <f>'PLANO DE CONTAS-D'!J178</f>
        <v>0.17142857142857146</v>
      </c>
      <c r="O327" s="133">
        <f>'PLANO DE CONTAS-D'!K178</f>
        <v>7.7142857142857152E-2</v>
      </c>
      <c r="P327" s="133">
        <f>'PLANO DE CONTAS-D'!L178</f>
        <v>0.10999999999999999</v>
      </c>
      <c r="Q327" s="133">
        <f>'PLANO DE CONTAS-D'!M178</f>
        <v>8.7142857142857147E-2</v>
      </c>
      <c r="R327" s="133">
        <f>'PLANO DE CONTAS-D'!N178</f>
        <v>9.857142857142856E-2</v>
      </c>
      <c r="S327" s="133">
        <f>'PLANO DE CONTAS-D'!O178</f>
        <v>8.2857142857142865E-2</v>
      </c>
    </row>
    <row r="328" spans="2:19" x14ac:dyDescent="0.3">
      <c r="B328" s="14" t="s">
        <v>419</v>
      </c>
      <c r="C328" s="170">
        <f>'PLANO DE CONTAS-D'!C179</f>
        <v>246</v>
      </c>
      <c r="D328" s="59">
        <f>'PLANO DE CONTAS-D'!D179</f>
        <v>0</v>
      </c>
      <c r="E328" s="171" t="str">
        <f>'PLANO DE CONTAS-D'!E179</f>
        <v>ADM</v>
      </c>
      <c r="G328" s="15">
        <f>I328</f>
        <v>0</v>
      </c>
      <c r="I328" s="87">
        <f>SUMIFS(Conciliação!R:R,Conciliação!E:E,C328,Conciliação!D:D,$I$6)</f>
        <v>0</v>
      </c>
      <c r="J328" s="88">
        <f t="shared" ref="J328:S328" si="124">IF($E$328=J245,$I$328,IF($E$328="RATE",$I$328*J329,0))</f>
        <v>0</v>
      </c>
      <c r="K328" s="88">
        <f t="shared" si="124"/>
        <v>0</v>
      </c>
      <c r="L328" s="88">
        <f t="shared" si="124"/>
        <v>0</v>
      </c>
      <c r="M328" s="88">
        <f t="shared" si="124"/>
        <v>0</v>
      </c>
      <c r="N328" s="88">
        <f t="shared" si="124"/>
        <v>0</v>
      </c>
      <c r="O328" s="88">
        <f t="shared" si="124"/>
        <v>0</v>
      </c>
      <c r="P328" s="88">
        <f t="shared" si="124"/>
        <v>0</v>
      </c>
      <c r="Q328" s="88">
        <f t="shared" si="124"/>
        <v>0</v>
      </c>
      <c r="R328" s="88">
        <f t="shared" si="124"/>
        <v>0</v>
      </c>
      <c r="S328" s="88">
        <f t="shared" si="124"/>
        <v>0</v>
      </c>
    </row>
    <row r="329" spans="2:19" x14ac:dyDescent="0.3">
      <c r="D329" s="69"/>
      <c r="E329" s="10"/>
      <c r="J329" s="133">
        <f>'PLANO DE CONTAS-D'!F179</f>
        <v>0.13999999999999999</v>
      </c>
      <c r="K329" s="133">
        <f>'PLANO DE CONTAS-D'!G179</f>
        <v>0.10428571428571429</v>
      </c>
      <c r="L329" s="133">
        <f>'PLANO DE CONTAS-D'!H179</f>
        <v>8.1428571428571433E-2</v>
      </c>
      <c r="M329" s="133">
        <f>'PLANO DE CONTAS-D'!I179</f>
        <v>4.7142857142857146E-2</v>
      </c>
      <c r="N329" s="133">
        <f>'PLANO DE CONTAS-D'!J179</f>
        <v>0.17142857142857146</v>
      </c>
      <c r="O329" s="133">
        <f>'PLANO DE CONTAS-D'!K179</f>
        <v>7.7142857142857152E-2</v>
      </c>
      <c r="P329" s="133">
        <f>'PLANO DE CONTAS-D'!L179</f>
        <v>0.10999999999999999</v>
      </c>
      <c r="Q329" s="133">
        <f>'PLANO DE CONTAS-D'!M179</f>
        <v>8.7142857142857147E-2</v>
      </c>
      <c r="R329" s="133">
        <f>'PLANO DE CONTAS-D'!N179</f>
        <v>9.857142857142856E-2</v>
      </c>
      <c r="S329" s="133">
        <f>'PLANO DE CONTAS-D'!O179</f>
        <v>8.2857142857142865E-2</v>
      </c>
    </row>
    <row r="330" spans="2:19" x14ac:dyDescent="0.3">
      <c r="B330" s="14" t="s">
        <v>420</v>
      </c>
      <c r="C330" s="170">
        <f>'PLANO DE CONTAS-D'!C180</f>
        <v>247</v>
      </c>
      <c r="D330" s="59">
        <f>'PLANO DE CONTAS-D'!D180</f>
        <v>0</v>
      </c>
      <c r="E330" s="171" t="str">
        <f>'PLANO DE CONTAS-D'!E180</f>
        <v>ADM</v>
      </c>
      <c r="G330" s="15">
        <f>I330</f>
        <v>0</v>
      </c>
      <c r="I330" s="87">
        <f>SUMIFS(Conciliação!R:R,Conciliação!E:E,C330,Conciliação!D:D,$I$6)</f>
        <v>0</v>
      </c>
      <c r="J330" s="88">
        <f t="shared" ref="J330:S330" si="125">IF($E$330=J245,$I$330,IF($E$330="RATE",$I$330*J331,0))</f>
        <v>0</v>
      </c>
      <c r="K330" s="88">
        <f t="shared" si="125"/>
        <v>0</v>
      </c>
      <c r="L330" s="88">
        <f t="shared" si="125"/>
        <v>0</v>
      </c>
      <c r="M330" s="88">
        <f t="shared" si="125"/>
        <v>0</v>
      </c>
      <c r="N330" s="88">
        <f t="shared" si="125"/>
        <v>0</v>
      </c>
      <c r="O330" s="88">
        <f t="shared" si="125"/>
        <v>0</v>
      </c>
      <c r="P330" s="88">
        <f t="shared" si="125"/>
        <v>0</v>
      </c>
      <c r="Q330" s="88">
        <f t="shared" si="125"/>
        <v>0</v>
      </c>
      <c r="R330" s="88">
        <f t="shared" si="125"/>
        <v>0</v>
      </c>
      <c r="S330" s="88">
        <f t="shared" si="125"/>
        <v>0</v>
      </c>
    </row>
    <row r="331" spans="2:19" x14ac:dyDescent="0.3">
      <c r="D331" s="69"/>
      <c r="E331" s="10"/>
      <c r="J331" s="133">
        <f>'PLANO DE CONTAS-D'!F180</f>
        <v>0.13999999999999999</v>
      </c>
      <c r="K331" s="133">
        <f>'PLANO DE CONTAS-D'!G180</f>
        <v>0.10428571428571429</v>
      </c>
      <c r="L331" s="133">
        <f>'PLANO DE CONTAS-D'!H180</f>
        <v>8.1428571428571433E-2</v>
      </c>
      <c r="M331" s="133">
        <f>'PLANO DE CONTAS-D'!I180</f>
        <v>4.7142857142857146E-2</v>
      </c>
      <c r="N331" s="133">
        <f>'PLANO DE CONTAS-D'!J180</f>
        <v>0.17142857142857146</v>
      </c>
      <c r="O331" s="133">
        <f>'PLANO DE CONTAS-D'!K180</f>
        <v>7.7142857142857152E-2</v>
      </c>
      <c r="P331" s="133">
        <f>'PLANO DE CONTAS-D'!L180</f>
        <v>0.10999999999999999</v>
      </c>
      <c r="Q331" s="133">
        <f>'PLANO DE CONTAS-D'!M180</f>
        <v>8.7142857142857147E-2</v>
      </c>
      <c r="R331" s="133">
        <f>'PLANO DE CONTAS-D'!N180</f>
        <v>9.857142857142856E-2</v>
      </c>
      <c r="S331" s="133">
        <f>'PLANO DE CONTAS-D'!O180</f>
        <v>8.2857142857142865E-2</v>
      </c>
    </row>
    <row r="332" spans="2:19" x14ac:dyDescent="0.3">
      <c r="B332" s="14" t="s">
        <v>421</v>
      </c>
      <c r="C332" s="170">
        <f>'PLANO DE CONTAS-D'!C181</f>
        <v>248</v>
      </c>
      <c r="D332" s="59">
        <f>'PLANO DE CONTAS-D'!D181</f>
        <v>0</v>
      </c>
      <c r="E332" s="171" t="str">
        <f>'PLANO DE CONTAS-D'!E181</f>
        <v>ADM</v>
      </c>
      <c r="G332" s="15">
        <f>I332</f>
        <v>0</v>
      </c>
      <c r="I332" s="87">
        <f>SUMIFS(Conciliação!R:R,Conciliação!E:E,C332,Conciliação!D:D,$I$6)</f>
        <v>0</v>
      </c>
      <c r="J332" s="88">
        <f t="shared" ref="J332:S332" si="126">IF($E$332=J245,$I$332,IF($E$332="RATE",$I$332*J333,0))</f>
        <v>0</v>
      </c>
      <c r="K332" s="88">
        <f t="shared" si="126"/>
        <v>0</v>
      </c>
      <c r="L332" s="88">
        <f t="shared" si="126"/>
        <v>0</v>
      </c>
      <c r="M332" s="88">
        <f t="shared" si="126"/>
        <v>0</v>
      </c>
      <c r="N332" s="88">
        <f t="shared" si="126"/>
        <v>0</v>
      </c>
      <c r="O332" s="88">
        <f t="shared" si="126"/>
        <v>0</v>
      </c>
      <c r="P332" s="88">
        <f t="shared" si="126"/>
        <v>0</v>
      </c>
      <c r="Q332" s="88">
        <f t="shared" si="126"/>
        <v>0</v>
      </c>
      <c r="R332" s="88">
        <f t="shared" si="126"/>
        <v>0</v>
      </c>
      <c r="S332" s="88">
        <f t="shared" si="126"/>
        <v>0</v>
      </c>
    </row>
    <row r="333" spans="2:19" x14ac:dyDescent="0.3">
      <c r="J333" s="133">
        <f>'PLANO DE CONTAS-D'!F181</f>
        <v>0.13999999999999999</v>
      </c>
      <c r="K333" s="133">
        <f>'PLANO DE CONTAS-D'!G181</f>
        <v>0.10428571428571429</v>
      </c>
      <c r="L333" s="133">
        <f>'PLANO DE CONTAS-D'!H181</f>
        <v>8.1428571428571433E-2</v>
      </c>
      <c r="M333" s="133">
        <f>'PLANO DE CONTAS-D'!I181</f>
        <v>4.7142857142857146E-2</v>
      </c>
      <c r="N333" s="133">
        <f>'PLANO DE CONTAS-D'!J181</f>
        <v>0.17142857142857146</v>
      </c>
      <c r="O333" s="133">
        <f>'PLANO DE CONTAS-D'!K181</f>
        <v>7.7142857142857152E-2</v>
      </c>
      <c r="P333" s="133">
        <f>'PLANO DE CONTAS-D'!L181</f>
        <v>0.10999999999999999</v>
      </c>
      <c r="Q333" s="133">
        <f>'PLANO DE CONTAS-D'!M181</f>
        <v>8.7142857142857147E-2</v>
      </c>
      <c r="R333" s="133">
        <f>'PLANO DE CONTAS-D'!N181</f>
        <v>9.857142857142856E-2</v>
      </c>
      <c r="S333" s="133">
        <f>'PLANO DE CONTAS-D'!O181</f>
        <v>8.2857142857142865E-2</v>
      </c>
    </row>
    <row r="334" spans="2:19" x14ac:dyDescent="0.3">
      <c r="G334" s="389" t="s">
        <v>395</v>
      </c>
      <c r="I334" s="67">
        <f>SUM(I298:I332)</f>
        <v>0</v>
      </c>
      <c r="J334" s="65">
        <f>J298+J300+J302+J304+J306+J308+J310+J312+J314+J316+J318+J320+J322+J324+J326+J328+J330+J332</f>
        <v>0</v>
      </c>
      <c r="K334" s="65">
        <f t="shared" ref="K334:S334" si="127">K298+K300+K302+K304+K306+K308+K310+K312+K314+K316+K318+K320+K322+K324+K326+K328+K330+K332</f>
        <v>0</v>
      </c>
      <c r="L334" s="65">
        <f t="shared" si="127"/>
        <v>0</v>
      </c>
      <c r="M334" s="65">
        <f t="shared" si="127"/>
        <v>0</v>
      </c>
      <c r="N334" s="65">
        <f t="shared" si="127"/>
        <v>0</v>
      </c>
      <c r="O334" s="65">
        <f t="shared" si="127"/>
        <v>0</v>
      </c>
      <c r="P334" s="65">
        <f t="shared" si="127"/>
        <v>0</v>
      </c>
      <c r="Q334" s="65">
        <f t="shared" si="127"/>
        <v>0</v>
      </c>
      <c r="R334" s="65">
        <f t="shared" si="127"/>
        <v>0</v>
      </c>
      <c r="S334" s="65">
        <f t="shared" si="127"/>
        <v>0</v>
      </c>
    </row>
    <row r="337" spans="2:19" ht="18" x14ac:dyDescent="0.3">
      <c r="B337" s="7" t="s">
        <v>426</v>
      </c>
      <c r="C337" s="7">
        <v>250</v>
      </c>
      <c r="D337" s="60" t="s">
        <v>0</v>
      </c>
      <c r="E337" s="7"/>
      <c r="F337" s="10"/>
      <c r="G337" s="11"/>
    </row>
    <row r="338" spans="2:19" ht="18" x14ac:dyDescent="0.3">
      <c r="B338" s="10"/>
      <c r="C338" s="10"/>
      <c r="D338" s="24"/>
      <c r="E338" s="10"/>
      <c r="F338" s="10"/>
    </row>
    <row r="339" spans="2:19" x14ac:dyDescent="0.3">
      <c r="B339" s="14" t="s">
        <v>427</v>
      </c>
      <c r="C339" s="170">
        <f>'PLANO DE CONTAS-D'!C186</f>
        <v>251</v>
      </c>
      <c r="D339" s="59" t="str">
        <f>'PLANO DE CONTAS-D'!D186</f>
        <v>Agua</v>
      </c>
      <c r="E339" s="171" t="str">
        <f>'PLANO DE CONTAS-D'!E186</f>
        <v>ADM</v>
      </c>
      <c r="G339" s="15">
        <f>I339</f>
        <v>0</v>
      </c>
      <c r="I339" s="87">
        <f>SUMIFS(Conciliação!R:R,Conciliação!E:E,C339,Conciliação!D:D,$I$6)</f>
        <v>0</v>
      </c>
      <c r="J339" s="88">
        <f t="shared" ref="J339:S339" si="128">IF($E339=J$245,$I339,IF($E339="RATE",$I339*J340,0))</f>
        <v>0</v>
      </c>
      <c r="K339" s="88">
        <f t="shared" si="128"/>
        <v>0</v>
      </c>
      <c r="L339" s="88">
        <f t="shared" si="128"/>
        <v>0</v>
      </c>
      <c r="M339" s="88">
        <f t="shared" si="128"/>
        <v>0</v>
      </c>
      <c r="N339" s="88">
        <f t="shared" si="128"/>
        <v>0</v>
      </c>
      <c r="O339" s="88">
        <f t="shared" si="128"/>
        <v>0</v>
      </c>
      <c r="P339" s="88">
        <f t="shared" si="128"/>
        <v>0</v>
      </c>
      <c r="Q339" s="88">
        <f t="shared" si="128"/>
        <v>0</v>
      </c>
      <c r="R339" s="88">
        <f t="shared" si="128"/>
        <v>0</v>
      </c>
      <c r="S339" s="88">
        <f t="shared" si="128"/>
        <v>0</v>
      </c>
    </row>
    <row r="340" spans="2:19" x14ac:dyDescent="0.3">
      <c r="C340" s="168"/>
      <c r="D340" s="41"/>
      <c r="E340" s="71"/>
      <c r="J340" s="133">
        <f>'PLANO DE CONTAS-D'!F186</f>
        <v>0</v>
      </c>
      <c r="K340" s="133">
        <f>'PLANO DE CONTAS-D'!G186</f>
        <v>0</v>
      </c>
      <c r="L340" s="133">
        <f>'PLANO DE CONTAS-D'!H186</f>
        <v>0</v>
      </c>
      <c r="M340" s="133">
        <f>'PLANO DE CONTAS-D'!I186</f>
        <v>0</v>
      </c>
      <c r="N340" s="133">
        <f>'PLANO DE CONTAS-D'!J186</f>
        <v>0</v>
      </c>
      <c r="O340" s="133">
        <f>'PLANO DE CONTAS-D'!K186</f>
        <v>0</v>
      </c>
      <c r="P340" s="133">
        <f>'PLANO DE CONTAS-D'!L186</f>
        <v>0</v>
      </c>
      <c r="Q340" s="133">
        <f>'PLANO DE CONTAS-D'!M186</f>
        <v>0</v>
      </c>
      <c r="R340" s="133">
        <f>'PLANO DE CONTAS-D'!N186</f>
        <v>0</v>
      </c>
      <c r="S340" s="133">
        <f>'PLANO DE CONTAS-D'!O186</f>
        <v>0</v>
      </c>
    </row>
    <row r="341" spans="2:19" x14ac:dyDescent="0.3">
      <c r="B341" s="14" t="s">
        <v>428</v>
      </c>
      <c r="C341" s="170">
        <f>'PLANO DE CONTAS-D'!C187</f>
        <v>252</v>
      </c>
      <c r="D341" s="59" t="str">
        <f>'PLANO DE CONTAS-D'!D187</f>
        <v>Luz</v>
      </c>
      <c r="E341" s="171" t="str">
        <f>'PLANO DE CONTAS-D'!E187</f>
        <v>ADM</v>
      </c>
      <c r="G341" s="15">
        <f>I341</f>
        <v>0</v>
      </c>
      <c r="I341" s="87">
        <f>SUMIFS(Conciliação!R:R,Conciliação!E:E,C341,Conciliação!D:D,$I$6)</f>
        <v>0</v>
      </c>
      <c r="J341" s="88">
        <f t="shared" ref="J341:S341" si="129">IF($E341=J$245,$I341,IF($E341="RATE",$I341*J342,0))</f>
        <v>0</v>
      </c>
      <c r="K341" s="88">
        <f t="shared" si="129"/>
        <v>0</v>
      </c>
      <c r="L341" s="88">
        <f t="shared" si="129"/>
        <v>0</v>
      </c>
      <c r="M341" s="88">
        <f t="shared" si="129"/>
        <v>0</v>
      </c>
      <c r="N341" s="88">
        <f t="shared" si="129"/>
        <v>0</v>
      </c>
      <c r="O341" s="88">
        <f t="shared" si="129"/>
        <v>0</v>
      </c>
      <c r="P341" s="88">
        <f t="shared" si="129"/>
        <v>0</v>
      </c>
      <c r="Q341" s="88">
        <f t="shared" si="129"/>
        <v>0</v>
      </c>
      <c r="R341" s="88">
        <f t="shared" si="129"/>
        <v>0</v>
      </c>
      <c r="S341" s="88">
        <f t="shared" si="129"/>
        <v>0</v>
      </c>
    </row>
    <row r="342" spans="2:19" x14ac:dyDescent="0.3">
      <c r="C342" s="168"/>
      <c r="D342" s="41"/>
      <c r="E342" s="71"/>
      <c r="J342" s="133">
        <f>'PLANO DE CONTAS-D'!F187</f>
        <v>0</v>
      </c>
      <c r="K342" s="133">
        <f>'PLANO DE CONTAS-D'!G187</f>
        <v>0</v>
      </c>
      <c r="L342" s="133">
        <f>'PLANO DE CONTAS-D'!H187</f>
        <v>0</v>
      </c>
      <c r="M342" s="133">
        <f>'PLANO DE CONTAS-D'!I187</f>
        <v>0</v>
      </c>
      <c r="N342" s="133">
        <f>'PLANO DE CONTAS-D'!J187</f>
        <v>0</v>
      </c>
      <c r="O342" s="133">
        <f>'PLANO DE CONTAS-D'!K187</f>
        <v>0</v>
      </c>
      <c r="P342" s="133">
        <f>'PLANO DE CONTAS-D'!L187</f>
        <v>0</v>
      </c>
      <c r="Q342" s="133">
        <f>'PLANO DE CONTAS-D'!M187</f>
        <v>0</v>
      </c>
      <c r="R342" s="133">
        <f>'PLANO DE CONTAS-D'!N187</f>
        <v>0</v>
      </c>
      <c r="S342" s="133">
        <f>'PLANO DE CONTAS-D'!O187</f>
        <v>0</v>
      </c>
    </row>
    <row r="343" spans="2:19" x14ac:dyDescent="0.3">
      <c r="B343" s="14" t="s">
        <v>429</v>
      </c>
      <c r="C343" s="170">
        <f>'PLANO DE CONTAS-D'!C188</f>
        <v>253</v>
      </c>
      <c r="D343" s="59" t="str">
        <f>'PLANO DE CONTAS-D'!D188</f>
        <v>Aluguel</v>
      </c>
      <c r="E343" s="171" t="str">
        <f>'PLANO DE CONTAS-D'!E188</f>
        <v>ADM</v>
      </c>
      <c r="G343" s="15">
        <f>I343</f>
        <v>0</v>
      </c>
      <c r="I343" s="87">
        <f>SUMIFS(Conciliação!R:R,Conciliação!E:E,C343,Conciliação!D:D,$I$6)</f>
        <v>0</v>
      </c>
      <c r="J343" s="88">
        <f t="shared" ref="J343:S343" si="130">IF($E343=J$245,$I343,IF($E343="RATE",$I343*J344,0))</f>
        <v>0</v>
      </c>
      <c r="K343" s="88">
        <f t="shared" si="130"/>
        <v>0</v>
      </c>
      <c r="L343" s="88">
        <f t="shared" si="130"/>
        <v>0</v>
      </c>
      <c r="M343" s="88">
        <f t="shared" si="130"/>
        <v>0</v>
      </c>
      <c r="N343" s="88">
        <f t="shared" si="130"/>
        <v>0</v>
      </c>
      <c r="O343" s="88">
        <f t="shared" si="130"/>
        <v>0</v>
      </c>
      <c r="P343" s="88">
        <f t="shared" si="130"/>
        <v>0</v>
      </c>
      <c r="Q343" s="88">
        <f t="shared" si="130"/>
        <v>0</v>
      </c>
      <c r="R343" s="88">
        <f t="shared" si="130"/>
        <v>0</v>
      </c>
      <c r="S343" s="88">
        <f t="shared" si="130"/>
        <v>0</v>
      </c>
    </row>
    <row r="344" spans="2:19" x14ac:dyDescent="0.3">
      <c r="C344" s="168"/>
      <c r="D344" s="41"/>
      <c r="E344" s="71"/>
      <c r="J344" s="133">
        <f>'PLANO DE CONTAS-D'!F188</f>
        <v>0</v>
      </c>
      <c r="K344" s="133">
        <f>'PLANO DE CONTAS-D'!G188</f>
        <v>0</v>
      </c>
      <c r="L344" s="133">
        <f>'PLANO DE CONTAS-D'!H188</f>
        <v>0</v>
      </c>
      <c r="M344" s="133">
        <f>'PLANO DE CONTAS-D'!I188</f>
        <v>0</v>
      </c>
      <c r="N344" s="133">
        <f>'PLANO DE CONTAS-D'!J188</f>
        <v>0</v>
      </c>
      <c r="O344" s="133">
        <f>'PLANO DE CONTAS-D'!K188</f>
        <v>0</v>
      </c>
      <c r="P344" s="133">
        <f>'PLANO DE CONTAS-D'!L188</f>
        <v>0</v>
      </c>
      <c r="Q344" s="133">
        <f>'PLANO DE CONTAS-D'!M188</f>
        <v>0</v>
      </c>
      <c r="R344" s="133">
        <f>'PLANO DE CONTAS-D'!N188</f>
        <v>0</v>
      </c>
      <c r="S344" s="133">
        <f>'PLANO DE CONTAS-D'!O188</f>
        <v>0</v>
      </c>
    </row>
    <row r="345" spans="2:19" x14ac:dyDescent="0.3">
      <c r="B345" s="14" t="s">
        <v>430</v>
      </c>
      <c r="C345" s="170">
        <f>'PLANO DE CONTAS-D'!C189</f>
        <v>254</v>
      </c>
      <c r="D345" s="59" t="str">
        <f>'PLANO DE CONTAS-D'!D189</f>
        <v>Correos</v>
      </c>
      <c r="E345" s="171" t="str">
        <f>'PLANO DE CONTAS-D'!E189</f>
        <v>ADM</v>
      </c>
      <c r="G345" s="15">
        <f>I345</f>
        <v>0</v>
      </c>
      <c r="I345" s="87">
        <f>SUMIFS(Conciliação!R:R,Conciliação!E:E,C345,Conciliação!D:D,$I$6)</f>
        <v>0</v>
      </c>
      <c r="J345" s="88">
        <f t="shared" ref="J345:S345" si="131">IF($E345=J$245,$I345,IF($E345="RATE",$I345*J346,0))</f>
        <v>0</v>
      </c>
      <c r="K345" s="88">
        <f t="shared" si="131"/>
        <v>0</v>
      </c>
      <c r="L345" s="88">
        <f t="shared" si="131"/>
        <v>0</v>
      </c>
      <c r="M345" s="88">
        <f t="shared" si="131"/>
        <v>0</v>
      </c>
      <c r="N345" s="88">
        <f t="shared" si="131"/>
        <v>0</v>
      </c>
      <c r="O345" s="88">
        <f t="shared" si="131"/>
        <v>0</v>
      </c>
      <c r="P345" s="88">
        <f t="shared" si="131"/>
        <v>0</v>
      </c>
      <c r="Q345" s="88">
        <f t="shared" si="131"/>
        <v>0</v>
      </c>
      <c r="R345" s="88">
        <f t="shared" si="131"/>
        <v>0</v>
      </c>
      <c r="S345" s="88">
        <f t="shared" si="131"/>
        <v>0</v>
      </c>
    </row>
    <row r="346" spans="2:19" x14ac:dyDescent="0.3">
      <c r="C346" s="168"/>
      <c r="D346" s="41"/>
      <c r="E346" s="71"/>
      <c r="J346" s="133">
        <f>'PLANO DE CONTAS-D'!F189</f>
        <v>0</v>
      </c>
      <c r="K346" s="133">
        <f>'PLANO DE CONTAS-D'!G189</f>
        <v>0</v>
      </c>
      <c r="L346" s="133">
        <f>'PLANO DE CONTAS-D'!H189</f>
        <v>0</v>
      </c>
      <c r="M346" s="133">
        <f>'PLANO DE CONTAS-D'!I189</f>
        <v>0</v>
      </c>
      <c r="N346" s="133">
        <f>'PLANO DE CONTAS-D'!J189</f>
        <v>0</v>
      </c>
      <c r="O346" s="133">
        <f>'PLANO DE CONTAS-D'!K189</f>
        <v>0</v>
      </c>
      <c r="P346" s="133">
        <f>'PLANO DE CONTAS-D'!L189</f>
        <v>0</v>
      </c>
      <c r="Q346" s="133">
        <f>'PLANO DE CONTAS-D'!M189</f>
        <v>0</v>
      </c>
      <c r="R346" s="133">
        <f>'PLANO DE CONTAS-D'!N189</f>
        <v>0</v>
      </c>
      <c r="S346" s="133">
        <f>'PLANO DE CONTAS-D'!O189</f>
        <v>0</v>
      </c>
    </row>
    <row r="347" spans="2:19" x14ac:dyDescent="0.3">
      <c r="B347" s="14" t="s">
        <v>431</v>
      </c>
      <c r="C347" s="170">
        <f>'PLANO DE CONTAS-D'!C190</f>
        <v>255</v>
      </c>
      <c r="D347" s="59" t="str">
        <f>'PLANO DE CONTAS-D'!D190</f>
        <v>Gpas</v>
      </c>
      <c r="E347" s="171" t="str">
        <f>'PLANO DE CONTAS-D'!E190</f>
        <v>ADM</v>
      </c>
      <c r="G347" s="15">
        <f>I347</f>
        <v>0</v>
      </c>
      <c r="I347" s="87">
        <f>SUMIFS(Conciliação!R:R,Conciliação!E:E,C347,Conciliação!D:D,$I$6)</f>
        <v>0</v>
      </c>
      <c r="J347" s="88">
        <f t="shared" ref="J347:S347" si="132">IF($E347=J$245,$I347,IF($E347="RATE",$I347*J348,0))</f>
        <v>0</v>
      </c>
      <c r="K347" s="88">
        <f t="shared" si="132"/>
        <v>0</v>
      </c>
      <c r="L347" s="88">
        <f t="shared" si="132"/>
        <v>0</v>
      </c>
      <c r="M347" s="88">
        <f t="shared" si="132"/>
        <v>0</v>
      </c>
      <c r="N347" s="88">
        <f t="shared" si="132"/>
        <v>0</v>
      </c>
      <c r="O347" s="88">
        <f t="shared" si="132"/>
        <v>0</v>
      </c>
      <c r="P347" s="88">
        <f t="shared" si="132"/>
        <v>0</v>
      </c>
      <c r="Q347" s="88">
        <f t="shared" si="132"/>
        <v>0</v>
      </c>
      <c r="R347" s="88">
        <f t="shared" si="132"/>
        <v>0</v>
      </c>
      <c r="S347" s="88">
        <f t="shared" si="132"/>
        <v>0</v>
      </c>
    </row>
    <row r="348" spans="2:19" x14ac:dyDescent="0.3">
      <c r="C348" s="168"/>
      <c r="D348" s="41"/>
      <c r="E348" s="71"/>
      <c r="J348" s="133">
        <f>'PLANO DE CONTAS-D'!F190</f>
        <v>0</v>
      </c>
      <c r="K348" s="133">
        <f>'PLANO DE CONTAS-D'!G190</f>
        <v>0</v>
      </c>
      <c r="L348" s="133">
        <f>'PLANO DE CONTAS-D'!H190</f>
        <v>0</v>
      </c>
      <c r="M348" s="133">
        <f>'PLANO DE CONTAS-D'!I190</f>
        <v>0</v>
      </c>
      <c r="N348" s="133">
        <f>'PLANO DE CONTAS-D'!J190</f>
        <v>0</v>
      </c>
      <c r="O348" s="133">
        <f>'PLANO DE CONTAS-D'!K190</f>
        <v>0</v>
      </c>
      <c r="P348" s="133">
        <f>'PLANO DE CONTAS-D'!L190</f>
        <v>0</v>
      </c>
      <c r="Q348" s="133">
        <f>'PLANO DE CONTAS-D'!M190</f>
        <v>0</v>
      </c>
      <c r="R348" s="133">
        <f>'PLANO DE CONTAS-D'!N190</f>
        <v>0</v>
      </c>
      <c r="S348" s="133">
        <f>'PLANO DE CONTAS-D'!O190</f>
        <v>0</v>
      </c>
    </row>
    <row r="349" spans="2:19" x14ac:dyDescent="0.3">
      <c r="B349" s="14" t="s">
        <v>432</v>
      </c>
      <c r="C349" s="170">
        <f>'PLANO DE CONTAS-D'!C191</f>
        <v>256</v>
      </c>
      <c r="D349" s="59" t="str">
        <f>'PLANO DE CONTAS-D'!D191</f>
        <v>Despesas bancárias</v>
      </c>
      <c r="E349" s="171" t="str">
        <f>'PLANO DE CONTAS-D'!E191</f>
        <v>ADM</v>
      </c>
      <c r="G349" s="15">
        <f>I349</f>
        <v>0</v>
      </c>
      <c r="I349" s="87">
        <f>SUMIFS(Conciliação!R:R,Conciliação!E:E,C349,Conciliação!D:D,$I$6)</f>
        <v>0</v>
      </c>
      <c r="J349" s="88">
        <f t="shared" ref="J349:S349" si="133">IF($E349=J$245,$I349,IF($E349="RATE",$I349*J350,0))</f>
        <v>0</v>
      </c>
      <c r="K349" s="88">
        <f t="shared" si="133"/>
        <v>0</v>
      </c>
      <c r="L349" s="88">
        <f t="shared" si="133"/>
        <v>0</v>
      </c>
      <c r="M349" s="88">
        <f t="shared" si="133"/>
        <v>0</v>
      </c>
      <c r="N349" s="88">
        <f t="shared" si="133"/>
        <v>0</v>
      </c>
      <c r="O349" s="88">
        <f t="shared" si="133"/>
        <v>0</v>
      </c>
      <c r="P349" s="88">
        <f t="shared" si="133"/>
        <v>0</v>
      </c>
      <c r="Q349" s="88">
        <f t="shared" si="133"/>
        <v>0</v>
      </c>
      <c r="R349" s="88">
        <f t="shared" si="133"/>
        <v>0</v>
      </c>
      <c r="S349" s="88">
        <f t="shared" si="133"/>
        <v>0</v>
      </c>
    </row>
    <row r="350" spans="2:19" x14ac:dyDescent="0.3">
      <c r="C350" s="168"/>
      <c r="D350" s="41"/>
      <c r="E350" s="71"/>
      <c r="J350" s="133">
        <f>'PLANO DE CONTAS-D'!F191</f>
        <v>0</v>
      </c>
      <c r="K350" s="133">
        <f>'PLANO DE CONTAS-D'!G191</f>
        <v>0</v>
      </c>
      <c r="L350" s="133">
        <f>'PLANO DE CONTAS-D'!H191</f>
        <v>0</v>
      </c>
      <c r="M350" s="133">
        <f>'PLANO DE CONTAS-D'!I191</f>
        <v>0</v>
      </c>
      <c r="N350" s="133">
        <f>'PLANO DE CONTAS-D'!J191</f>
        <v>0</v>
      </c>
      <c r="O350" s="133">
        <f>'PLANO DE CONTAS-D'!K191</f>
        <v>0</v>
      </c>
      <c r="P350" s="133">
        <f>'PLANO DE CONTAS-D'!L191</f>
        <v>0</v>
      </c>
      <c r="Q350" s="133">
        <f>'PLANO DE CONTAS-D'!M191</f>
        <v>0</v>
      </c>
      <c r="R350" s="133">
        <f>'PLANO DE CONTAS-D'!N191</f>
        <v>0</v>
      </c>
      <c r="S350" s="133">
        <f>'PLANO DE CONTAS-D'!O191</f>
        <v>0</v>
      </c>
    </row>
    <row r="351" spans="2:19" x14ac:dyDescent="0.3">
      <c r="B351" s="14" t="s">
        <v>433</v>
      </c>
      <c r="C351" s="170">
        <f>'PLANO DE CONTAS-D'!C192</f>
        <v>257</v>
      </c>
      <c r="D351" s="59" t="str">
        <f>'PLANO DE CONTAS-D'!D192</f>
        <v>Internet</v>
      </c>
      <c r="E351" s="171" t="str">
        <f>'PLANO DE CONTAS-D'!E192</f>
        <v>ADM</v>
      </c>
      <c r="G351" s="15">
        <f>I351</f>
        <v>0</v>
      </c>
      <c r="I351" s="87">
        <f>SUMIFS(Conciliação!R:R,Conciliação!E:E,C351,Conciliação!D:D,$I$6)</f>
        <v>0</v>
      </c>
      <c r="J351" s="88">
        <f t="shared" ref="J351:S351" si="134">IF($E351=J$245,$I351,IF($E351="RATE",$I351*J352,0))</f>
        <v>0</v>
      </c>
      <c r="K351" s="88">
        <f t="shared" si="134"/>
        <v>0</v>
      </c>
      <c r="L351" s="88">
        <f t="shared" si="134"/>
        <v>0</v>
      </c>
      <c r="M351" s="88">
        <f t="shared" si="134"/>
        <v>0</v>
      </c>
      <c r="N351" s="88">
        <f t="shared" si="134"/>
        <v>0</v>
      </c>
      <c r="O351" s="88">
        <f t="shared" si="134"/>
        <v>0</v>
      </c>
      <c r="P351" s="88">
        <f t="shared" si="134"/>
        <v>0</v>
      </c>
      <c r="Q351" s="88">
        <f t="shared" si="134"/>
        <v>0</v>
      </c>
      <c r="R351" s="88">
        <f t="shared" si="134"/>
        <v>0</v>
      </c>
      <c r="S351" s="88">
        <f t="shared" si="134"/>
        <v>0</v>
      </c>
    </row>
    <row r="352" spans="2:19" x14ac:dyDescent="0.3">
      <c r="C352" s="168"/>
      <c r="D352" s="41"/>
      <c r="E352" s="71"/>
      <c r="J352" s="133">
        <f>'PLANO DE CONTAS-D'!F192</f>
        <v>0</v>
      </c>
      <c r="K352" s="133">
        <f>'PLANO DE CONTAS-D'!G192</f>
        <v>0</v>
      </c>
      <c r="L352" s="133">
        <f>'PLANO DE CONTAS-D'!H192</f>
        <v>0</v>
      </c>
      <c r="M352" s="133">
        <f>'PLANO DE CONTAS-D'!I192</f>
        <v>0</v>
      </c>
      <c r="N352" s="133">
        <f>'PLANO DE CONTAS-D'!J192</f>
        <v>0</v>
      </c>
      <c r="O352" s="133">
        <f>'PLANO DE CONTAS-D'!K192</f>
        <v>0</v>
      </c>
      <c r="P352" s="133">
        <f>'PLANO DE CONTAS-D'!L192</f>
        <v>0</v>
      </c>
      <c r="Q352" s="133">
        <f>'PLANO DE CONTAS-D'!M192</f>
        <v>0</v>
      </c>
      <c r="R352" s="133">
        <f>'PLANO DE CONTAS-D'!N192</f>
        <v>0</v>
      </c>
      <c r="S352" s="133">
        <f>'PLANO DE CONTAS-D'!O192</f>
        <v>0</v>
      </c>
    </row>
    <row r="353" spans="2:19" x14ac:dyDescent="0.3">
      <c r="B353" s="14" t="s">
        <v>434</v>
      </c>
      <c r="C353" s="170">
        <f>'PLANO DE CONTAS-D'!C193</f>
        <v>258</v>
      </c>
      <c r="D353" s="59" t="str">
        <f>'PLANO DE CONTAS-D'!D193</f>
        <v>Telefonia</v>
      </c>
      <c r="E353" s="171" t="str">
        <f>'PLANO DE CONTAS-D'!E193</f>
        <v>ADM</v>
      </c>
      <c r="G353" s="15">
        <f>I353</f>
        <v>0</v>
      </c>
      <c r="I353" s="87">
        <f>SUMIFS(Conciliação!R:R,Conciliação!E:E,C353,Conciliação!D:D,$I$6)</f>
        <v>0</v>
      </c>
      <c r="J353" s="88">
        <f t="shared" ref="J353:S353" si="135">IF($E353=J$245,$I353,IF($E353="RATE",$I353*J354,0))</f>
        <v>0</v>
      </c>
      <c r="K353" s="88">
        <f t="shared" si="135"/>
        <v>0</v>
      </c>
      <c r="L353" s="88">
        <f t="shared" si="135"/>
        <v>0</v>
      </c>
      <c r="M353" s="88">
        <f t="shared" si="135"/>
        <v>0</v>
      </c>
      <c r="N353" s="88">
        <f t="shared" si="135"/>
        <v>0</v>
      </c>
      <c r="O353" s="88">
        <f t="shared" si="135"/>
        <v>0</v>
      </c>
      <c r="P353" s="88">
        <f t="shared" si="135"/>
        <v>0</v>
      </c>
      <c r="Q353" s="88">
        <f t="shared" si="135"/>
        <v>0</v>
      </c>
      <c r="R353" s="88">
        <f t="shared" si="135"/>
        <v>0</v>
      </c>
      <c r="S353" s="88">
        <f t="shared" si="135"/>
        <v>0</v>
      </c>
    </row>
    <row r="354" spans="2:19" x14ac:dyDescent="0.3">
      <c r="C354" s="168"/>
      <c r="D354" s="41"/>
      <c r="E354" s="71"/>
      <c r="J354" s="133">
        <f>'PLANO DE CONTAS-D'!F193</f>
        <v>0</v>
      </c>
      <c r="K354" s="133">
        <f>'PLANO DE CONTAS-D'!G193</f>
        <v>0</v>
      </c>
      <c r="L354" s="133">
        <f>'PLANO DE CONTAS-D'!H193</f>
        <v>0</v>
      </c>
      <c r="M354" s="133">
        <f>'PLANO DE CONTAS-D'!I193</f>
        <v>0</v>
      </c>
      <c r="N354" s="133">
        <f>'PLANO DE CONTAS-D'!J193</f>
        <v>0</v>
      </c>
      <c r="O354" s="133">
        <f>'PLANO DE CONTAS-D'!K193</f>
        <v>0</v>
      </c>
      <c r="P354" s="133">
        <f>'PLANO DE CONTAS-D'!L193</f>
        <v>0</v>
      </c>
      <c r="Q354" s="133">
        <f>'PLANO DE CONTAS-D'!M193</f>
        <v>0</v>
      </c>
      <c r="R354" s="133">
        <f>'PLANO DE CONTAS-D'!N193</f>
        <v>0</v>
      </c>
      <c r="S354" s="133">
        <f>'PLANO DE CONTAS-D'!O193</f>
        <v>0</v>
      </c>
    </row>
    <row r="355" spans="2:19" x14ac:dyDescent="0.3">
      <c r="B355" s="14" t="s">
        <v>435</v>
      </c>
      <c r="C355" s="170">
        <f>'PLANO DE CONTAS-D'!C194</f>
        <v>259</v>
      </c>
      <c r="D355" s="59" t="str">
        <f>'PLANO DE CONTAS-D'!D194</f>
        <v>Fretes</v>
      </c>
      <c r="E355" s="171" t="str">
        <f>'PLANO DE CONTAS-D'!E194</f>
        <v>ADM</v>
      </c>
      <c r="G355" s="15">
        <f>I355</f>
        <v>0</v>
      </c>
      <c r="I355" s="87">
        <f>SUMIFS(Conciliação!R:R,Conciliação!E:E,C355,Conciliação!D:D,$I$6)</f>
        <v>0</v>
      </c>
      <c r="J355" s="88">
        <f t="shared" ref="J355:S355" si="136">IF($E355=J$245,$I355,IF($E355="RATE",$I355*J356,0))</f>
        <v>0</v>
      </c>
      <c r="K355" s="88">
        <f t="shared" si="136"/>
        <v>0</v>
      </c>
      <c r="L355" s="88">
        <f t="shared" si="136"/>
        <v>0</v>
      </c>
      <c r="M355" s="88">
        <f t="shared" si="136"/>
        <v>0</v>
      </c>
      <c r="N355" s="88">
        <f t="shared" si="136"/>
        <v>0</v>
      </c>
      <c r="O355" s="88">
        <f t="shared" si="136"/>
        <v>0</v>
      </c>
      <c r="P355" s="88">
        <f t="shared" si="136"/>
        <v>0</v>
      </c>
      <c r="Q355" s="88">
        <f t="shared" si="136"/>
        <v>0</v>
      </c>
      <c r="R355" s="88">
        <f t="shared" si="136"/>
        <v>0</v>
      </c>
      <c r="S355" s="88">
        <f t="shared" si="136"/>
        <v>0</v>
      </c>
    </row>
    <row r="356" spans="2:19" x14ac:dyDescent="0.3">
      <c r="C356" s="168"/>
      <c r="D356" s="41"/>
      <c r="E356" s="71"/>
      <c r="J356" s="133">
        <f>'PLANO DE CONTAS-D'!F194</f>
        <v>0</v>
      </c>
      <c r="K356" s="133">
        <f>'PLANO DE CONTAS-D'!G194</f>
        <v>0</v>
      </c>
      <c r="L356" s="133">
        <f>'PLANO DE CONTAS-D'!H194</f>
        <v>0</v>
      </c>
      <c r="M356" s="133">
        <f>'PLANO DE CONTAS-D'!I194</f>
        <v>0</v>
      </c>
      <c r="N356" s="133">
        <f>'PLANO DE CONTAS-D'!J194</f>
        <v>0</v>
      </c>
      <c r="O356" s="133">
        <f>'PLANO DE CONTAS-D'!K194</f>
        <v>0</v>
      </c>
      <c r="P356" s="133">
        <f>'PLANO DE CONTAS-D'!L194</f>
        <v>0</v>
      </c>
      <c r="Q356" s="133">
        <f>'PLANO DE CONTAS-D'!M194</f>
        <v>0</v>
      </c>
      <c r="R356" s="133">
        <f>'PLANO DE CONTAS-D'!N194</f>
        <v>0</v>
      </c>
      <c r="S356" s="133">
        <f>'PLANO DE CONTAS-D'!O194</f>
        <v>0</v>
      </c>
    </row>
    <row r="357" spans="2:19" x14ac:dyDescent="0.3">
      <c r="B357" s="14" t="s">
        <v>436</v>
      </c>
      <c r="C357" s="170">
        <f>'PLANO DE CONTAS-D'!C195</f>
        <v>260</v>
      </c>
      <c r="D357" s="59" t="str">
        <f>'PLANO DE CONTAS-D'!D195</f>
        <v>Locação de veículo</v>
      </c>
      <c r="E357" s="171" t="str">
        <f>'PLANO DE CONTAS-D'!E195</f>
        <v>ADM</v>
      </c>
      <c r="G357" s="15">
        <f>I357</f>
        <v>0</v>
      </c>
      <c r="I357" s="87">
        <f>SUMIFS(Conciliação!R:R,Conciliação!E:E,C357,Conciliação!D:D,$I$6)</f>
        <v>0</v>
      </c>
      <c r="J357" s="88">
        <f t="shared" ref="J357:S357" si="137">IF($E357=J$245,$I357,IF($E357="RATE",$I357*J358,0))</f>
        <v>0</v>
      </c>
      <c r="K357" s="88">
        <f t="shared" si="137"/>
        <v>0</v>
      </c>
      <c r="L357" s="88">
        <f t="shared" si="137"/>
        <v>0</v>
      </c>
      <c r="M357" s="88">
        <f t="shared" si="137"/>
        <v>0</v>
      </c>
      <c r="N357" s="88">
        <f t="shared" si="137"/>
        <v>0</v>
      </c>
      <c r="O357" s="88">
        <f t="shared" si="137"/>
        <v>0</v>
      </c>
      <c r="P357" s="88">
        <f t="shared" si="137"/>
        <v>0</v>
      </c>
      <c r="Q357" s="88">
        <f t="shared" si="137"/>
        <v>0</v>
      </c>
      <c r="R357" s="88">
        <f t="shared" si="137"/>
        <v>0</v>
      </c>
      <c r="S357" s="88">
        <f t="shared" si="137"/>
        <v>0</v>
      </c>
    </row>
    <row r="358" spans="2:19" x14ac:dyDescent="0.3">
      <c r="C358" s="174"/>
      <c r="D358" s="44"/>
      <c r="E358" s="95"/>
      <c r="J358" s="133">
        <f>'PLANO DE CONTAS-D'!F195</f>
        <v>0</v>
      </c>
      <c r="K358" s="133">
        <f>'PLANO DE CONTAS-D'!G195</f>
        <v>0</v>
      </c>
      <c r="L358" s="133">
        <f>'PLANO DE CONTAS-D'!H195</f>
        <v>0</v>
      </c>
      <c r="M358" s="133">
        <f>'PLANO DE CONTAS-D'!I195</f>
        <v>0</v>
      </c>
      <c r="N358" s="133">
        <f>'PLANO DE CONTAS-D'!J195</f>
        <v>0</v>
      </c>
      <c r="O358" s="133">
        <f>'PLANO DE CONTAS-D'!K195</f>
        <v>0</v>
      </c>
      <c r="P358" s="133">
        <f>'PLANO DE CONTAS-D'!L195</f>
        <v>0</v>
      </c>
      <c r="Q358" s="133">
        <f>'PLANO DE CONTAS-D'!M195</f>
        <v>0</v>
      </c>
      <c r="R358" s="133">
        <f>'PLANO DE CONTAS-D'!N195</f>
        <v>0</v>
      </c>
      <c r="S358" s="133">
        <f>'PLANO DE CONTAS-D'!O195</f>
        <v>0</v>
      </c>
    </row>
    <row r="359" spans="2:19" x14ac:dyDescent="0.3">
      <c r="B359" s="14" t="s">
        <v>437</v>
      </c>
      <c r="C359" s="170">
        <f>'PLANO DE CONTAS-D'!C196</f>
        <v>261</v>
      </c>
      <c r="D359" s="59" t="str">
        <f>'PLANO DE CONTAS-D'!D196</f>
        <v>Taxi</v>
      </c>
      <c r="E359" s="171" t="str">
        <f>'PLANO DE CONTAS-D'!E196</f>
        <v>ADM</v>
      </c>
      <c r="G359" s="15">
        <f>I359</f>
        <v>0</v>
      </c>
      <c r="I359" s="87">
        <f>SUMIFS(Conciliação!R:R,Conciliação!E:E,C359,Conciliação!D:D,$I$6)</f>
        <v>0</v>
      </c>
      <c r="J359" s="88">
        <f t="shared" ref="J359:S359" si="138">IF($E359=J$245,$I359,IF($E359="RATE",$I359*J360,0))</f>
        <v>0</v>
      </c>
      <c r="K359" s="88">
        <f t="shared" si="138"/>
        <v>0</v>
      </c>
      <c r="L359" s="88">
        <f t="shared" si="138"/>
        <v>0</v>
      </c>
      <c r="M359" s="88">
        <f t="shared" si="138"/>
        <v>0</v>
      </c>
      <c r="N359" s="88">
        <f t="shared" si="138"/>
        <v>0</v>
      </c>
      <c r="O359" s="88">
        <f t="shared" si="138"/>
        <v>0</v>
      </c>
      <c r="P359" s="88">
        <f t="shared" si="138"/>
        <v>0</v>
      </c>
      <c r="Q359" s="88">
        <f t="shared" si="138"/>
        <v>0</v>
      </c>
      <c r="R359" s="88">
        <f t="shared" si="138"/>
        <v>0</v>
      </c>
      <c r="S359" s="88">
        <f t="shared" si="138"/>
        <v>0</v>
      </c>
    </row>
    <row r="360" spans="2:19" x14ac:dyDescent="0.3">
      <c r="C360" s="168"/>
      <c r="D360" s="41"/>
      <c r="E360" s="71"/>
      <c r="J360" s="133">
        <f>'PLANO DE CONTAS-D'!F196</f>
        <v>0</v>
      </c>
      <c r="K360" s="133">
        <f>'PLANO DE CONTAS-D'!G196</f>
        <v>0</v>
      </c>
      <c r="L360" s="133">
        <f>'PLANO DE CONTAS-D'!H196</f>
        <v>0</v>
      </c>
      <c r="M360" s="133">
        <f>'PLANO DE CONTAS-D'!I196</f>
        <v>0</v>
      </c>
      <c r="N360" s="133">
        <f>'PLANO DE CONTAS-D'!J196</f>
        <v>0</v>
      </c>
      <c r="O360" s="133">
        <f>'PLANO DE CONTAS-D'!K196</f>
        <v>0</v>
      </c>
      <c r="P360" s="133">
        <f>'PLANO DE CONTAS-D'!L196</f>
        <v>0</v>
      </c>
      <c r="Q360" s="133">
        <f>'PLANO DE CONTAS-D'!M196</f>
        <v>0</v>
      </c>
      <c r="R360" s="133">
        <f>'PLANO DE CONTAS-D'!N196</f>
        <v>0</v>
      </c>
      <c r="S360" s="133">
        <f>'PLANO DE CONTAS-D'!O196</f>
        <v>0</v>
      </c>
    </row>
    <row r="361" spans="2:19" x14ac:dyDescent="0.3">
      <c r="B361" s="14" t="s">
        <v>438</v>
      </c>
      <c r="C361" s="170">
        <f>'PLANO DE CONTAS-D'!C197</f>
        <v>262</v>
      </c>
      <c r="D361" s="59" t="str">
        <f>'PLANO DE CONTAS-D'!D197</f>
        <v>Livros/revistas</v>
      </c>
      <c r="E361" s="171" t="str">
        <f>'PLANO DE CONTAS-D'!E197</f>
        <v>ADM</v>
      </c>
      <c r="G361" s="15">
        <f>I361</f>
        <v>0</v>
      </c>
      <c r="I361" s="87">
        <f>SUMIFS(Conciliação!R:R,Conciliação!E:E,C361,Conciliação!D:D,$I$6)</f>
        <v>0</v>
      </c>
      <c r="J361" s="88">
        <f t="shared" ref="J361:S361" si="139">IF($E361=J$245,$I361,IF($E361="RATE",$I361*J362,0))</f>
        <v>0</v>
      </c>
      <c r="K361" s="88">
        <f t="shared" si="139"/>
        <v>0</v>
      </c>
      <c r="L361" s="88">
        <f t="shared" si="139"/>
        <v>0</v>
      </c>
      <c r="M361" s="88">
        <f t="shared" si="139"/>
        <v>0</v>
      </c>
      <c r="N361" s="88">
        <f t="shared" si="139"/>
        <v>0</v>
      </c>
      <c r="O361" s="88">
        <f t="shared" si="139"/>
        <v>0</v>
      </c>
      <c r="P361" s="88">
        <f t="shared" si="139"/>
        <v>0</v>
      </c>
      <c r="Q361" s="88">
        <f t="shared" si="139"/>
        <v>0</v>
      </c>
      <c r="R361" s="88">
        <f t="shared" si="139"/>
        <v>0</v>
      </c>
      <c r="S361" s="88">
        <f t="shared" si="139"/>
        <v>0</v>
      </c>
    </row>
    <row r="362" spans="2:19" x14ac:dyDescent="0.3">
      <c r="C362" s="168"/>
      <c r="D362" s="41"/>
      <c r="E362" s="71"/>
      <c r="J362" s="133">
        <f>'PLANO DE CONTAS-D'!F197</f>
        <v>0</v>
      </c>
      <c r="K362" s="133">
        <f>'PLANO DE CONTAS-D'!G197</f>
        <v>0</v>
      </c>
      <c r="L362" s="133">
        <f>'PLANO DE CONTAS-D'!H197</f>
        <v>0</v>
      </c>
      <c r="M362" s="133">
        <f>'PLANO DE CONTAS-D'!I197</f>
        <v>0</v>
      </c>
      <c r="N362" s="133">
        <f>'PLANO DE CONTAS-D'!J197</f>
        <v>0</v>
      </c>
      <c r="O362" s="133">
        <f>'PLANO DE CONTAS-D'!K197</f>
        <v>0</v>
      </c>
      <c r="P362" s="133">
        <f>'PLANO DE CONTAS-D'!L197</f>
        <v>0</v>
      </c>
      <c r="Q362" s="133">
        <f>'PLANO DE CONTAS-D'!M197</f>
        <v>0</v>
      </c>
      <c r="R362" s="133">
        <f>'PLANO DE CONTAS-D'!N197</f>
        <v>0</v>
      </c>
      <c r="S362" s="133">
        <f>'PLANO DE CONTAS-D'!O197</f>
        <v>0</v>
      </c>
    </row>
    <row r="363" spans="2:19" x14ac:dyDescent="0.3">
      <c r="B363" s="14" t="s">
        <v>439</v>
      </c>
      <c r="C363" s="170">
        <f>'PLANO DE CONTAS-D'!C198</f>
        <v>263</v>
      </c>
      <c r="D363" s="59" t="str">
        <f>'PLANO DE CONTAS-D'!D198</f>
        <v>Material de escritório/papelaria</v>
      </c>
      <c r="E363" s="171" t="str">
        <f>'PLANO DE CONTAS-D'!E198</f>
        <v>ADM</v>
      </c>
      <c r="G363" s="15">
        <f>I363</f>
        <v>0</v>
      </c>
      <c r="I363" s="87">
        <f>SUMIFS(Conciliação!R:R,Conciliação!E:E,C363,Conciliação!D:D,$I$6)</f>
        <v>0</v>
      </c>
      <c r="J363" s="88">
        <f t="shared" ref="J363:S363" si="140">IF($E363=J$245,$I363,IF($E363="RATE",$I363*J364,0))</f>
        <v>0</v>
      </c>
      <c r="K363" s="88">
        <f t="shared" si="140"/>
        <v>0</v>
      </c>
      <c r="L363" s="88">
        <f t="shared" si="140"/>
        <v>0</v>
      </c>
      <c r="M363" s="88">
        <f t="shared" si="140"/>
        <v>0</v>
      </c>
      <c r="N363" s="88">
        <f t="shared" si="140"/>
        <v>0</v>
      </c>
      <c r="O363" s="88">
        <f t="shared" si="140"/>
        <v>0</v>
      </c>
      <c r="P363" s="88">
        <f t="shared" si="140"/>
        <v>0</v>
      </c>
      <c r="Q363" s="88">
        <f t="shared" si="140"/>
        <v>0</v>
      </c>
      <c r="R363" s="88">
        <f t="shared" si="140"/>
        <v>0</v>
      </c>
      <c r="S363" s="88">
        <f t="shared" si="140"/>
        <v>0</v>
      </c>
    </row>
    <row r="364" spans="2:19" x14ac:dyDescent="0.3">
      <c r="C364" s="168"/>
      <c r="D364" s="41"/>
      <c r="E364" s="71"/>
      <c r="J364" s="133">
        <f>'PLANO DE CONTAS-D'!F198</f>
        <v>0</v>
      </c>
      <c r="K364" s="133">
        <f>'PLANO DE CONTAS-D'!G198</f>
        <v>0</v>
      </c>
      <c r="L364" s="133">
        <f>'PLANO DE CONTAS-D'!H198</f>
        <v>0</v>
      </c>
      <c r="M364" s="133">
        <f>'PLANO DE CONTAS-D'!I198</f>
        <v>0</v>
      </c>
      <c r="N364" s="133">
        <f>'PLANO DE CONTAS-D'!J198</f>
        <v>0</v>
      </c>
      <c r="O364" s="133">
        <f>'PLANO DE CONTAS-D'!K198</f>
        <v>0</v>
      </c>
      <c r="P364" s="133">
        <f>'PLANO DE CONTAS-D'!L198</f>
        <v>0</v>
      </c>
      <c r="Q364" s="133">
        <f>'PLANO DE CONTAS-D'!M198</f>
        <v>0</v>
      </c>
      <c r="R364" s="133">
        <f>'PLANO DE CONTAS-D'!N198</f>
        <v>0</v>
      </c>
      <c r="S364" s="133">
        <f>'PLANO DE CONTAS-D'!O198</f>
        <v>0</v>
      </c>
    </row>
    <row r="365" spans="2:19" x14ac:dyDescent="0.3">
      <c r="B365" s="14" t="s">
        <v>440</v>
      </c>
      <c r="C365" s="170">
        <f>'PLANO DE CONTAS-D'!C199</f>
        <v>264</v>
      </c>
      <c r="D365" s="59" t="str">
        <f>'PLANO DE CONTAS-D'!D199</f>
        <v>Material de Limpeza/Cozinha/Alimentação</v>
      </c>
      <c r="E365" s="171" t="str">
        <f>'PLANO DE CONTAS-D'!E199</f>
        <v>ADM</v>
      </c>
      <c r="G365" s="15">
        <f>I365</f>
        <v>0</v>
      </c>
      <c r="I365" s="87">
        <f>SUMIFS(Conciliação!R:R,Conciliação!E:E,C365,Conciliação!D:D,$I$6)</f>
        <v>0</v>
      </c>
      <c r="J365" s="88">
        <f t="shared" ref="J365:S365" si="141">IF($E365=J$245,$I365,IF($E365="RATE",$I365*J366,0))</f>
        <v>0</v>
      </c>
      <c r="K365" s="88">
        <f t="shared" si="141"/>
        <v>0</v>
      </c>
      <c r="L365" s="88">
        <f t="shared" si="141"/>
        <v>0</v>
      </c>
      <c r="M365" s="88">
        <f t="shared" si="141"/>
        <v>0</v>
      </c>
      <c r="N365" s="88">
        <f t="shared" si="141"/>
        <v>0</v>
      </c>
      <c r="O365" s="88">
        <f t="shared" si="141"/>
        <v>0</v>
      </c>
      <c r="P365" s="88">
        <f t="shared" si="141"/>
        <v>0</v>
      </c>
      <c r="Q365" s="88">
        <f t="shared" si="141"/>
        <v>0</v>
      </c>
      <c r="R365" s="88">
        <f t="shared" si="141"/>
        <v>0</v>
      </c>
      <c r="S365" s="88">
        <f t="shared" si="141"/>
        <v>0</v>
      </c>
    </row>
    <row r="366" spans="2:19" x14ac:dyDescent="0.3">
      <c r="C366" s="168"/>
      <c r="D366" s="41"/>
      <c r="E366" s="71"/>
      <c r="J366" s="133">
        <f>'PLANO DE CONTAS-D'!F199</f>
        <v>0</v>
      </c>
      <c r="K366" s="133">
        <f>'PLANO DE CONTAS-D'!G199</f>
        <v>0</v>
      </c>
      <c r="L366" s="133">
        <f>'PLANO DE CONTAS-D'!H199</f>
        <v>0</v>
      </c>
      <c r="M366" s="133">
        <f>'PLANO DE CONTAS-D'!I199</f>
        <v>0</v>
      </c>
      <c r="N366" s="133">
        <f>'PLANO DE CONTAS-D'!J199</f>
        <v>0</v>
      </c>
      <c r="O366" s="133">
        <f>'PLANO DE CONTAS-D'!K199</f>
        <v>0</v>
      </c>
      <c r="P366" s="133">
        <f>'PLANO DE CONTAS-D'!L199</f>
        <v>0</v>
      </c>
      <c r="Q366" s="133">
        <f>'PLANO DE CONTAS-D'!M199</f>
        <v>0</v>
      </c>
      <c r="R366" s="133">
        <f>'PLANO DE CONTAS-D'!N199</f>
        <v>0</v>
      </c>
      <c r="S366" s="133">
        <f>'PLANO DE CONTAS-D'!O199</f>
        <v>0</v>
      </c>
    </row>
    <row r="367" spans="2:19" x14ac:dyDescent="0.3">
      <c r="B367" s="14" t="s">
        <v>441</v>
      </c>
      <c r="C367" s="170">
        <f>'PLANO DE CONTAS-D'!C200</f>
        <v>265</v>
      </c>
      <c r="D367" s="59" t="str">
        <f>'PLANO DE CONTAS-D'!D200</f>
        <v>Manutenção estrutura física (material e serviço)</v>
      </c>
      <c r="E367" s="171" t="str">
        <f>'PLANO DE CONTAS-D'!E200</f>
        <v>ADM</v>
      </c>
      <c r="G367" s="15">
        <f>I367</f>
        <v>0</v>
      </c>
      <c r="I367" s="87">
        <f>SUMIFS(Conciliação!R:R,Conciliação!E:E,C367,Conciliação!D:D,$I$6)</f>
        <v>0</v>
      </c>
      <c r="J367" s="88">
        <f t="shared" ref="J367:S367" si="142">IF($E367=J$245,$I367,IF($E367="RATE",$I367*J368,0))</f>
        <v>0</v>
      </c>
      <c r="K367" s="88">
        <f t="shared" si="142"/>
        <v>0</v>
      </c>
      <c r="L367" s="88">
        <f t="shared" si="142"/>
        <v>0</v>
      </c>
      <c r="M367" s="88">
        <f t="shared" si="142"/>
        <v>0</v>
      </c>
      <c r="N367" s="88">
        <f t="shared" si="142"/>
        <v>0</v>
      </c>
      <c r="O367" s="88">
        <f t="shared" si="142"/>
        <v>0</v>
      </c>
      <c r="P367" s="88">
        <f t="shared" si="142"/>
        <v>0</v>
      </c>
      <c r="Q367" s="88">
        <f t="shared" si="142"/>
        <v>0</v>
      </c>
      <c r="R367" s="88">
        <f t="shared" si="142"/>
        <v>0</v>
      </c>
      <c r="S367" s="88">
        <f t="shared" si="142"/>
        <v>0</v>
      </c>
    </row>
    <row r="368" spans="2:19" x14ac:dyDescent="0.3">
      <c r="C368" s="168"/>
      <c r="D368" s="41"/>
      <c r="E368" s="71"/>
      <c r="J368" s="133">
        <f>'PLANO DE CONTAS-D'!F200</f>
        <v>0</v>
      </c>
      <c r="K368" s="133">
        <f>'PLANO DE CONTAS-D'!G200</f>
        <v>0</v>
      </c>
      <c r="L368" s="133">
        <f>'PLANO DE CONTAS-D'!H200</f>
        <v>0</v>
      </c>
      <c r="M368" s="133">
        <f>'PLANO DE CONTAS-D'!I200</f>
        <v>0</v>
      </c>
      <c r="N368" s="133">
        <f>'PLANO DE CONTAS-D'!J200</f>
        <v>0</v>
      </c>
      <c r="O368" s="133">
        <f>'PLANO DE CONTAS-D'!K200</f>
        <v>0</v>
      </c>
      <c r="P368" s="133">
        <f>'PLANO DE CONTAS-D'!L200</f>
        <v>0</v>
      </c>
      <c r="Q368" s="133">
        <f>'PLANO DE CONTAS-D'!M200</f>
        <v>0</v>
      </c>
      <c r="R368" s="133">
        <f>'PLANO DE CONTAS-D'!N200</f>
        <v>0</v>
      </c>
      <c r="S368" s="133">
        <f>'PLANO DE CONTAS-D'!O200</f>
        <v>0</v>
      </c>
    </row>
    <row r="369" spans="2:19" x14ac:dyDescent="0.3">
      <c r="B369" s="14" t="s">
        <v>442</v>
      </c>
      <c r="C369" s="170">
        <f>'PLANO DE CONTAS-D'!C201</f>
        <v>266</v>
      </c>
      <c r="D369" s="59" t="str">
        <f>'PLANO DE CONTAS-D'!D201</f>
        <v>Passagens areas/Terrestres</v>
      </c>
      <c r="E369" s="171" t="str">
        <f>'PLANO DE CONTAS-D'!E201</f>
        <v>ADM</v>
      </c>
      <c r="G369" s="15">
        <f>I369</f>
        <v>0</v>
      </c>
      <c r="I369" s="87">
        <f>SUMIFS(Conciliação!R:R,Conciliação!E:E,C369,Conciliação!D:D,$I$6)</f>
        <v>0</v>
      </c>
      <c r="J369" s="88">
        <f t="shared" ref="J369:S369" si="143">IF($E369=J$245,$I369,IF($E369="RATE",$I369*J370,0))</f>
        <v>0</v>
      </c>
      <c r="K369" s="88">
        <f t="shared" si="143"/>
        <v>0</v>
      </c>
      <c r="L369" s="88">
        <f t="shared" si="143"/>
        <v>0</v>
      </c>
      <c r="M369" s="88">
        <f t="shared" si="143"/>
        <v>0</v>
      </c>
      <c r="N369" s="88">
        <f t="shared" si="143"/>
        <v>0</v>
      </c>
      <c r="O369" s="88">
        <f t="shared" si="143"/>
        <v>0</v>
      </c>
      <c r="P369" s="88">
        <f t="shared" si="143"/>
        <v>0</v>
      </c>
      <c r="Q369" s="88">
        <f t="shared" si="143"/>
        <v>0</v>
      </c>
      <c r="R369" s="88">
        <f t="shared" si="143"/>
        <v>0</v>
      </c>
      <c r="S369" s="88">
        <f t="shared" si="143"/>
        <v>0</v>
      </c>
    </row>
    <row r="370" spans="2:19" x14ac:dyDescent="0.3">
      <c r="C370" s="168"/>
      <c r="D370" s="41"/>
      <c r="E370" s="71"/>
      <c r="J370" s="133">
        <f>'PLANO DE CONTAS-D'!F201</f>
        <v>0</v>
      </c>
      <c r="K370" s="133">
        <f>'PLANO DE CONTAS-D'!G201</f>
        <v>0</v>
      </c>
      <c r="L370" s="133">
        <f>'PLANO DE CONTAS-D'!H201</f>
        <v>0</v>
      </c>
      <c r="M370" s="133">
        <f>'PLANO DE CONTAS-D'!I201</f>
        <v>0</v>
      </c>
      <c r="N370" s="133">
        <f>'PLANO DE CONTAS-D'!J201</f>
        <v>0</v>
      </c>
      <c r="O370" s="133">
        <f>'PLANO DE CONTAS-D'!K201</f>
        <v>0</v>
      </c>
      <c r="P370" s="133">
        <f>'PLANO DE CONTAS-D'!L201</f>
        <v>0</v>
      </c>
      <c r="Q370" s="133">
        <f>'PLANO DE CONTAS-D'!M201</f>
        <v>0</v>
      </c>
      <c r="R370" s="133">
        <f>'PLANO DE CONTAS-D'!N201</f>
        <v>0</v>
      </c>
      <c r="S370" s="133">
        <f>'PLANO DE CONTAS-D'!O201</f>
        <v>0</v>
      </c>
    </row>
    <row r="371" spans="2:19" x14ac:dyDescent="0.3">
      <c r="B371" s="14" t="s">
        <v>443</v>
      </c>
      <c r="C371" s="170">
        <f>'PLANO DE CONTAS-D'!C202</f>
        <v>267</v>
      </c>
      <c r="D371" s="59" t="str">
        <f>'PLANO DE CONTAS-D'!D202</f>
        <v>Seguro Empresarial (Incêndio/Furto/Elétrica)</v>
      </c>
      <c r="E371" s="171" t="str">
        <f>'PLANO DE CONTAS-D'!E202</f>
        <v>ADM</v>
      </c>
      <c r="G371" s="15">
        <f>I371</f>
        <v>0</v>
      </c>
      <c r="I371" s="87">
        <f>SUMIFS(Conciliação!R:R,Conciliação!E:E,C371,Conciliação!D:D,$I$6)</f>
        <v>0</v>
      </c>
      <c r="J371" s="88">
        <f t="shared" ref="J371:S371" si="144">IF($E371=J$245,$I371,IF($E371="RATE",$I371*J372,0))</f>
        <v>0</v>
      </c>
      <c r="K371" s="88">
        <f t="shared" si="144"/>
        <v>0</v>
      </c>
      <c r="L371" s="88">
        <f t="shared" si="144"/>
        <v>0</v>
      </c>
      <c r="M371" s="88">
        <f t="shared" si="144"/>
        <v>0</v>
      </c>
      <c r="N371" s="88">
        <f t="shared" si="144"/>
        <v>0</v>
      </c>
      <c r="O371" s="88">
        <f t="shared" si="144"/>
        <v>0</v>
      </c>
      <c r="P371" s="88">
        <f t="shared" si="144"/>
        <v>0</v>
      </c>
      <c r="Q371" s="88">
        <f t="shared" si="144"/>
        <v>0</v>
      </c>
      <c r="R371" s="88">
        <f t="shared" si="144"/>
        <v>0</v>
      </c>
      <c r="S371" s="88">
        <f t="shared" si="144"/>
        <v>0</v>
      </c>
    </row>
    <row r="372" spans="2:19" x14ac:dyDescent="0.3">
      <c r="C372" s="168"/>
      <c r="D372" s="41"/>
      <c r="E372" s="71"/>
      <c r="J372" s="133">
        <f>'PLANO DE CONTAS-D'!F202</f>
        <v>0</v>
      </c>
      <c r="K372" s="133">
        <f>'PLANO DE CONTAS-D'!G202</f>
        <v>0</v>
      </c>
      <c r="L372" s="133">
        <f>'PLANO DE CONTAS-D'!H202</f>
        <v>0</v>
      </c>
      <c r="M372" s="133">
        <f>'PLANO DE CONTAS-D'!I202</f>
        <v>0</v>
      </c>
      <c r="N372" s="133">
        <f>'PLANO DE CONTAS-D'!J202</f>
        <v>0</v>
      </c>
      <c r="O372" s="133">
        <f>'PLANO DE CONTAS-D'!K202</f>
        <v>0</v>
      </c>
      <c r="P372" s="133">
        <f>'PLANO DE CONTAS-D'!L202</f>
        <v>0</v>
      </c>
      <c r="Q372" s="133">
        <f>'PLANO DE CONTAS-D'!M202</f>
        <v>0</v>
      </c>
      <c r="R372" s="133">
        <f>'PLANO DE CONTAS-D'!N202</f>
        <v>0</v>
      </c>
      <c r="S372" s="133">
        <f>'PLANO DE CONTAS-D'!O202</f>
        <v>0</v>
      </c>
    </row>
    <row r="373" spans="2:19" x14ac:dyDescent="0.3">
      <c r="B373" s="14" t="s">
        <v>444</v>
      </c>
      <c r="C373" s="170">
        <f>'PLANO DE CONTAS-D'!C203</f>
        <v>268</v>
      </c>
      <c r="D373" s="59" t="str">
        <f>'PLANO DE CONTAS-D'!D203</f>
        <v>Hospedagens</v>
      </c>
      <c r="E373" s="171" t="str">
        <f>'PLANO DE CONTAS-D'!E203</f>
        <v>ADM</v>
      </c>
      <c r="G373" s="15">
        <f>I373</f>
        <v>0</v>
      </c>
      <c r="I373" s="87">
        <f>SUMIFS(Conciliação!R:R,Conciliação!E:E,C373,Conciliação!D:D,$I$6)</f>
        <v>0</v>
      </c>
      <c r="J373" s="88">
        <f t="shared" ref="J373:S373" si="145">IF($E373=J$245,$I373,IF($E373="RATE",$I373*J374,0))</f>
        <v>0</v>
      </c>
      <c r="K373" s="88">
        <f t="shared" si="145"/>
        <v>0</v>
      </c>
      <c r="L373" s="88">
        <f t="shared" si="145"/>
        <v>0</v>
      </c>
      <c r="M373" s="88">
        <f t="shared" si="145"/>
        <v>0</v>
      </c>
      <c r="N373" s="88">
        <f t="shared" si="145"/>
        <v>0</v>
      </c>
      <c r="O373" s="88">
        <f t="shared" si="145"/>
        <v>0</v>
      </c>
      <c r="P373" s="88">
        <f t="shared" si="145"/>
        <v>0</v>
      </c>
      <c r="Q373" s="88">
        <f t="shared" si="145"/>
        <v>0</v>
      </c>
      <c r="R373" s="88">
        <f t="shared" si="145"/>
        <v>0</v>
      </c>
      <c r="S373" s="88">
        <f t="shared" si="145"/>
        <v>0</v>
      </c>
    </row>
    <row r="374" spans="2:19" x14ac:dyDescent="0.3">
      <c r="C374" s="168"/>
      <c r="D374" s="41"/>
      <c r="E374" s="71"/>
      <c r="J374" s="133">
        <f>'PLANO DE CONTAS-D'!F203</f>
        <v>0</v>
      </c>
      <c r="K374" s="133">
        <f>'PLANO DE CONTAS-D'!G203</f>
        <v>0</v>
      </c>
      <c r="L374" s="133">
        <f>'PLANO DE CONTAS-D'!H203</f>
        <v>0</v>
      </c>
      <c r="M374" s="133">
        <f>'PLANO DE CONTAS-D'!I203</f>
        <v>0</v>
      </c>
      <c r="N374" s="133">
        <f>'PLANO DE CONTAS-D'!J203</f>
        <v>0</v>
      </c>
      <c r="O374" s="133">
        <f>'PLANO DE CONTAS-D'!K203</f>
        <v>0</v>
      </c>
      <c r="P374" s="133">
        <f>'PLANO DE CONTAS-D'!L203</f>
        <v>0</v>
      </c>
      <c r="Q374" s="133">
        <f>'PLANO DE CONTAS-D'!M203</f>
        <v>0</v>
      </c>
      <c r="R374" s="133">
        <f>'PLANO DE CONTAS-D'!N203</f>
        <v>0</v>
      </c>
      <c r="S374" s="133">
        <f>'PLANO DE CONTAS-D'!O203</f>
        <v>0</v>
      </c>
    </row>
    <row r="375" spans="2:19" x14ac:dyDescent="0.3">
      <c r="B375" s="14" t="s">
        <v>445</v>
      </c>
      <c r="C375" s="170">
        <f>'PLANO DE CONTAS-D'!C204</f>
        <v>269</v>
      </c>
      <c r="D375" s="59">
        <f>'PLANO DE CONTAS-D'!D204</f>
        <v>0</v>
      </c>
      <c r="E375" s="171" t="str">
        <f>'PLANO DE CONTAS-D'!E204</f>
        <v>ADM</v>
      </c>
      <c r="G375" s="15">
        <f>I375</f>
        <v>0</v>
      </c>
      <c r="I375" s="87">
        <f>SUMIFS(Conciliação!R:R,Conciliação!E:E,C375,Conciliação!D:D,$I$6)</f>
        <v>0</v>
      </c>
      <c r="J375" s="88">
        <f t="shared" ref="J375:S375" si="146">IF($E375=J$245,$I375,IF($E375="RATE",$I375*J376,0))</f>
        <v>0</v>
      </c>
      <c r="K375" s="88">
        <f t="shared" si="146"/>
        <v>0</v>
      </c>
      <c r="L375" s="88">
        <f t="shared" si="146"/>
        <v>0</v>
      </c>
      <c r="M375" s="88">
        <f t="shared" si="146"/>
        <v>0</v>
      </c>
      <c r="N375" s="88">
        <f t="shared" si="146"/>
        <v>0</v>
      </c>
      <c r="O375" s="88">
        <f t="shared" si="146"/>
        <v>0</v>
      </c>
      <c r="P375" s="88">
        <f t="shared" si="146"/>
        <v>0</v>
      </c>
      <c r="Q375" s="88">
        <f t="shared" si="146"/>
        <v>0</v>
      </c>
      <c r="R375" s="88">
        <f t="shared" si="146"/>
        <v>0</v>
      </c>
      <c r="S375" s="88">
        <f t="shared" si="146"/>
        <v>0</v>
      </c>
    </row>
    <row r="376" spans="2:19" x14ac:dyDescent="0.3">
      <c r="C376" s="168"/>
      <c r="D376" s="41"/>
      <c r="E376" s="71"/>
      <c r="J376" s="133">
        <f>'PLANO DE CONTAS-D'!F204</f>
        <v>0</v>
      </c>
      <c r="K376" s="133">
        <f>'PLANO DE CONTAS-D'!G204</f>
        <v>0</v>
      </c>
      <c r="L376" s="133">
        <f>'PLANO DE CONTAS-D'!H204</f>
        <v>0</v>
      </c>
      <c r="M376" s="133">
        <f>'PLANO DE CONTAS-D'!I204</f>
        <v>0</v>
      </c>
      <c r="N376" s="133">
        <f>'PLANO DE CONTAS-D'!J204</f>
        <v>0</v>
      </c>
      <c r="O376" s="133">
        <f>'PLANO DE CONTAS-D'!K204</f>
        <v>0</v>
      </c>
      <c r="P376" s="133">
        <f>'PLANO DE CONTAS-D'!L204</f>
        <v>0</v>
      </c>
      <c r="Q376" s="133">
        <f>'PLANO DE CONTAS-D'!M204</f>
        <v>0</v>
      </c>
      <c r="R376" s="133">
        <f>'PLANO DE CONTAS-D'!N204</f>
        <v>0</v>
      </c>
      <c r="S376" s="133">
        <f>'PLANO DE CONTAS-D'!O204</f>
        <v>0</v>
      </c>
    </row>
    <row r="377" spans="2:19" x14ac:dyDescent="0.3">
      <c r="B377" s="14" t="s">
        <v>446</v>
      </c>
      <c r="C377" s="170">
        <f>'PLANO DE CONTAS-D'!C205</f>
        <v>270</v>
      </c>
      <c r="D377" s="59">
        <f>'PLANO DE CONTAS-D'!D205</f>
        <v>0</v>
      </c>
      <c r="E377" s="171" t="str">
        <f>'PLANO DE CONTAS-D'!E205</f>
        <v>ADM</v>
      </c>
      <c r="G377" s="15">
        <f>I377</f>
        <v>0</v>
      </c>
      <c r="I377" s="87">
        <f>SUMIFS(Conciliação!R:R,Conciliação!E:E,C377,Conciliação!D:D,$I$6)</f>
        <v>0</v>
      </c>
      <c r="J377" s="88">
        <f t="shared" ref="J377:S377" si="147">IF($E377=J$245,$I377,IF($E377="RATE",$I377*J378,0))</f>
        <v>0</v>
      </c>
      <c r="K377" s="88">
        <f t="shared" si="147"/>
        <v>0</v>
      </c>
      <c r="L377" s="88">
        <f t="shared" si="147"/>
        <v>0</v>
      </c>
      <c r="M377" s="88">
        <f t="shared" si="147"/>
        <v>0</v>
      </c>
      <c r="N377" s="88">
        <f t="shared" si="147"/>
        <v>0</v>
      </c>
      <c r="O377" s="88">
        <f t="shared" si="147"/>
        <v>0</v>
      </c>
      <c r="P377" s="88">
        <f t="shared" si="147"/>
        <v>0</v>
      </c>
      <c r="Q377" s="88">
        <f t="shared" si="147"/>
        <v>0</v>
      </c>
      <c r="R377" s="88">
        <f t="shared" si="147"/>
        <v>0</v>
      </c>
      <c r="S377" s="88">
        <f t="shared" si="147"/>
        <v>0</v>
      </c>
    </row>
    <row r="378" spans="2:19" x14ac:dyDescent="0.3">
      <c r="C378" s="168"/>
      <c r="D378" s="41"/>
      <c r="E378" s="71"/>
      <c r="J378" s="133">
        <f>'PLANO DE CONTAS-D'!F205</f>
        <v>0</v>
      </c>
      <c r="K378" s="133">
        <f>'PLANO DE CONTAS-D'!G205</f>
        <v>0</v>
      </c>
      <c r="L378" s="133">
        <f>'PLANO DE CONTAS-D'!H205</f>
        <v>0</v>
      </c>
      <c r="M378" s="133">
        <f>'PLANO DE CONTAS-D'!I205</f>
        <v>0</v>
      </c>
      <c r="N378" s="133">
        <f>'PLANO DE CONTAS-D'!J205</f>
        <v>0</v>
      </c>
      <c r="O378" s="133">
        <f>'PLANO DE CONTAS-D'!K205</f>
        <v>0</v>
      </c>
      <c r="P378" s="133">
        <f>'PLANO DE CONTAS-D'!L205</f>
        <v>0</v>
      </c>
      <c r="Q378" s="133">
        <f>'PLANO DE CONTAS-D'!M205</f>
        <v>0</v>
      </c>
      <c r="R378" s="133">
        <f>'PLANO DE CONTAS-D'!N205</f>
        <v>0</v>
      </c>
      <c r="S378" s="133">
        <f>'PLANO DE CONTAS-D'!O205</f>
        <v>0</v>
      </c>
    </row>
    <row r="379" spans="2:19" x14ac:dyDescent="0.3">
      <c r="B379" s="14" t="s">
        <v>447</v>
      </c>
      <c r="C379" s="170">
        <f>'PLANO DE CONTAS-D'!C206</f>
        <v>271</v>
      </c>
      <c r="D379" s="59">
        <f>'PLANO DE CONTAS-D'!D206</f>
        <v>0</v>
      </c>
      <c r="E379" s="171" t="str">
        <f>'PLANO DE CONTAS-D'!E206</f>
        <v>ADM</v>
      </c>
      <c r="G379" s="15">
        <f>I379</f>
        <v>0</v>
      </c>
      <c r="I379" s="87">
        <f>SUMIFS(Conciliação!R:R,Conciliação!E:E,C379,Conciliação!D:D,$I$6)</f>
        <v>0</v>
      </c>
      <c r="J379" s="88">
        <f t="shared" ref="J379:S379" si="148">IF($E379=J$245,$I379,IF($E379="RATE",$I379*J380,0))</f>
        <v>0</v>
      </c>
      <c r="K379" s="88">
        <f t="shared" si="148"/>
        <v>0</v>
      </c>
      <c r="L379" s="88">
        <f t="shared" si="148"/>
        <v>0</v>
      </c>
      <c r="M379" s="88">
        <f t="shared" si="148"/>
        <v>0</v>
      </c>
      <c r="N379" s="88">
        <f t="shared" si="148"/>
        <v>0</v>
      </c>
      <c r="O379" s="88">
        <f t="shared" si="148"/>
        <v>0</v>
      </c>
      <c r="P379" s="88">
        <f t="shared" si="148"/>
        <v>0</v>
      </c>
      <c r="Q379" s="88">
        <f t="shared" si="148"/>
        <v>0</v>
      </c>
      <c r="R379" s="88">
        <f t="shared" si="148"/>
        <v>0</v>
      </c>
      <c r="S379" s="88">
        <f t="shared" si="148"/>
        <v>0</v>
      </c>
    </row>
    <row r="380" spans="2:19" x14ac:dyDescent="0.3">
      <c r="C380" s="168"/>
      <c r="D380" s="41"/>
      <c r="E380" s="71"/>
      <c r="J380" s="133">
        <f>'PLANO DE CONTAS-D'!F206</f>
        <v>0</v>
      </c>
      <c r="K380" s="133">
        <f>'PLANO DE CONTAS-D'!G206</f>
        <v>0</v>
      </c>
      <c r="L380" s="133">
        <f>'PLANO DE CONTAS-D'!H206</f>
        <v>0</v>
      </c>
      <c r="M380" s="133">
        <f>'PLANO DE CONTAS-D'!I206</f>
        <v>0</v>
      </c>
      <c r="N380" s="133">
        <f>'PLANO DE CONTAS-D'!J206</f>
        <v>0</v>
      </c>
      <c r="O380" s="133">
        <f>'PLANO DE CONTAS-D'!K206</f>
        <v>0</v>
      </c>
      <c r="P380" s="133">
        <f>'PLANO DE CONTAS-D'!L206</f>
        <v>0</v>
      </c>
      <c r="Q380" s="133">
        <f>'PLANO DE CONTAS-D'!M206</f>
        <v>0</v>
      </c>
      <c r="R380" s="133">
        <f>'PLANO DE CONTAS-D'!N206</f>
        <v>0</v>
      </c>
      <c r="S380" s="133">
        <f>'PLANO DE CONTAS-D'!O206</f>
        <v>0</v>
      </c>
    </row>
    <row r="381" spans="2:19" x14ac:dyDescent="0.3">
      <c r="B381" s="14" t="s">
        <v>448</v>
      </c>
      <c r="C381" s="170">
        <f>'PLANO DE CONTAS-D'!C207</f>
        <v>272</v>
      </c>
      <c r="D381" s="59">
        <f>'PLANO DE CONTAS-D'!D207</f>
        <v>0</v>
      </c>
      <c r="E381" s="171" t="str">
        <f>'PLANO DE CONTAS-D'!E207</f>
        <v>ADM</v>
      </c>
      <c r="G381" s="15">
        <f>I381</f>
        <v>0</v>
      </c>
      <c r="I381" s="87">
        <f>SUMIFS(Conciliação!R:R,Conciliação!E:E,C381,Conciliação!D:D,$I$6)</f>
        <v>0</v>
      </c>
      <c r="J381" s="88">
        <f t="shared" ref="J381:S381" si="149">IF($E381=J$245,$I381,IF($E381="RATE",$I381*J382,0))</f>
        <v>0</v>
      </c>
      <c r="K381" s="88">
        <f t="shared" si="149"/>
        <v>0</v>
      </c>
      <c r="L381" s="88">
        <f t="shared" si="149"/>
        <v>0</v>
      </c>
      <c r="M381" s="88">
        <f t="shared" si="149"/>
        <v>0</v>
      </c>
      <c r="N381" s="88">
        <f t="shared" si="149"/>
        <v>0</v>
      </c>
      <c r="O381" s="88">
        <f t="shared" si="149"/>
        <v>0</v>
      </c>
      <c r="P381" s="88">
        <f t="shared" si="149"/>
        <v>0</v>
      </c>
      <c r="Q381" s="88">
        <f t="shared" si="149"/>
        <v>0</v>
      </c>
      <c r="R381" s="88">
        <f t="shared" si="149"/>
        <v>0</v>
      </c>
      <c r="S381" s="88">
        <f t="shared" si="149"/>
        <v>0</v>
      </c>
    </row>
    <row r="382" spans="2:19" x14ac:dyDescent="0.3">
      <c r="C382" s="168"/>
      <c r="D382" s="41"/>
      <c r="E382" s="71"/>
      <c r="J382" s="133">
        <f>'PLANO DE CONTAS-D'!F207</f>
        <v>0</v>
      </c>
      <c r="K382" s="133">
        <f>'PLANO DE CONTAS-D'!G207</f>
        <v>0</v>
      </c>
      <c r="L382" s="133">
        <f>'PLANO DE CONTAS-D'!H207</f>
        <v>0</v>
      </c>
      <c r="M382" s="133">
        <f>'PLANO DE CONTAS-D'!I207</f>
        <v>0</v>
      </c>
      <c r="N382" s="133">
        <f>'PLANO DE CONTAS-D'!J207</f>
        <v>0</v>
      </c>
      <c r="O382" s="133">
        <f>'PLANO DE CONTAS-D'!K207</f>
        <v>0</v>
      </c>
      <c r="P382" s="133">
        <f>'PLANO DE CONTAS-D'!L207</f>
        <v>0</v>
      </c>
      <c r="Q382" s="133">
        <f>'PLANO DE CONTAS-D'!M207</f>
        <v>0</v>
      </c>
      <c r="R382" s="133">
        <f>'PLANO DE CONTAS-D'!N207</f>
        <v>0</v>
      </c>
      <c r="S382" s="133">
        <f>'PLANO DE CONTAS-D'!O207</f>
        <v>0</v>
      </c>
    </row>
    <row r="383" spans="2:19" x14ac:dyDescent="0.3">
      <c r="B383" s="14" t="s">
        <v>449</v>
      </c>
      <c r="C383" s="170">
        <f>'PLANO DE CONTAS-D'!C208</f>
        <v>273</v>
      </c>
      <c r="D383" s="59">
        <f>'PLANO DE CONTAS-D'!D208</f>
        <v>0</v>
      </c>
      <c r="E383" s="171" t="str">
        <f>'PLANO DE CONTAS-D'!E208</f>
        <v>ADM</v>
      </c>
      <c r="G383" s="15">
        <f>I383</f>
        <v>0</v>
      </c>
      <c r="I383" s="87">
        <f>SUMIFS(Conciliação!R:R,Conciliação!E:E,C383,Conciliação!D:D,$I$6)</f>
        <v>0</v>
      </c>
      <c r="J383" s="88">
        <f t="shared" ref="J383:S383" si="150">IF($E383=J$245,$I383,IF($E383="RATE",$I383*J384,0))</f>
        <v>0</v>
      </c>
      <c r="K383" s="88">
        <f t="shared" si="150"/>
        <v>0</v>
      </c>
      <c r="L383" s="88">
        <f t="shared" si="150"/>
        <v>0</v>
      </c>
      <c r="M383" s="88">
        <f t="shared" si="150"/>
        <v>0</v>
      </c>
      <c r="N383" s="88">
        <f t="shared" si="150"/>
        <v>0</v>
      </c>
      <c r="O383" s="88">
        <f t="shared" si="150"/>
        <v>0</v>
      </c>
      <c r="P383" s="88">
        <f t="shared" si="150"/>
        <v>0</v>
      </c>
      <c r="Q383" s="88">
        <f t="shared" si="150"/>
        <v>0</v>
      </c>
      <c r="R383" s="88">
        <f t="shared" si="150"/>
        <v>0</v>
      </c>
      <c r="S383" s="88">
        <f t="shared" si="150"/>
        <v>0</v>
      </c>
    </row>
    <row r="384" spans="2:19" x14ac:dyDescent="0.3">
      <c r="C384" s="168"/>
      <c r="D384" s="41"/>
      <c r="E384" s="71"/>
      <c r="J384" s="133">
        <f>'PLANO DE CONTAS-D'!F208</f>
        <v>0</v>
      </c>
      <c r="K384" s="133">
        <f>'PLANO DE CONTAS-D'!G208</f>
        <v>0</v>
      </c>
      <c r="L384" s="133">
        <f>'PLANO DE CONTAS-D'!H208</f>
        <v>0</v>
      </c>
      <c r="M384" s="133">
        <f>'PLANO DE CONTAS-D'!I208</f>
        <v>0</v>
      </c>
      <c r="N384" s="133">
        <f>'PLANO DE CONTAS-D'!J208</f>
        <v>0</v>
      </c>
      <c r="O384" s="133">
        <f>'PLANO DE CONTAS-D'!K208</f>
        <v>0</v>
      </c>
      <c r="P384" s="133">
        <f>'PLANO DE CONTAS-D'!L208</f>
        <v>0</v>
      </c>
      <c r="Q384" s="133">
        <f>'PLANO DE CONTAS-D'!M208</f>
        <v>0</v>
      </c>
      <c r="R384" s="133">
        <f>'PLANO DE CONTAS-D'!N208</f>
        <v>0</v>
      </c>
      <c r="S384" s="133">
        <f>'PLANO DE CONTAS-D'!O208</f>
        <v>0</v>
      </c>
    </row>
    <row r="385" spans="2:19" x14ac:dyDescent="0.3">
      <c r="B385" s="14" t="s">
        <v>450</v>
      </c>
      <c r="C385" s="170">
        <f>'PLANO DE CONTAS-D'!C209</f>
        <v>274</v>
      </c>
      <c r="D385" s="59">
        <f>'PLANO DE CONTAS-D'!D209</f>
        <v>0</v>
      </c>
      <c r="E385" s="171" t="str">
        <f>'PLANO DE CONTAS-D'!E209</f>
        <v>ADM</v>
      </c>
      <c r="G385" s="15">
        <f>I385</f>
        <v>0</v>
      </c>
      <c r="I385" s="87">
        <f>SUMIFS(Conciliação!R:R,Conciliação!E:E,C385,Conciliação!D:D,$I$6)</f>
        <v>0</v>
      </c>
      <c r="J385" s="88">
        <f t="shared" ref="J385:S385" si="151">IF($E385=J$245,$I385,IF($E385="RATE",$I385*J386,0))</f>
        <v>0</v>
      </c>
      <c r="K385" s="88">
        <f t="shared" si="151"/>
        <v>0</v>
      </c>
      <c r="L385" s="88">
        <f t="shared" si="151"/>
        <v>0</v>
      </c>
      <c r="M385" s="88">
        <f t="shared" si="151"/>
        <v>0</v>
      </c>
      <c r="N385" s="88">
        <f t="shared" si="151"/>
        <v>0</v>
      </c>
      <c r="O385" s="88">
        <f t="shared" si="151"/>
        <v>0</v>
      </c>
      <c r="P385" s="88">
        <f t="shared" si="151"/>
        <v>0</v>
      </c>
      <c r="Q385" s="88">
        <f t="shared" si="151"/>
        <v>0</v>
      </c>
      <c r="R385" s="88">
        <f t="shared" si="151"/>
        <v>0</v>
      </c>
      <c r="S385" s="88">
        <f t="shared" si="151"/>
        <v>0</v>
      </c>
    </row>
    <row r="386" spans="2:19" x14ac:dyDescent="0.3">
      <c r="C386" s="168"/>
      <c r="D386" s="41"/>
      <c r="E386" s="71"/>
      <c r="J386" s="133">
        <f>'PLANO DE CONTAS-D'!F209</f>
        <v>0</v>
      </c>
      <c r="K386" s="133">
        <f>'PLANO DE CONTAS-D'!G209</f>
        <v>0</v>
      </c>
      <c r="L386" s="133">
        <f>'PLANO DE CONTAS-D'!H209</f>
        <v>0</v>
      </c>
      <c r="M386" s="133">
        <f>'PLANO DE CONTAS-D'!I209</f>
        <v>0</v>
      </c>
      <c r="N386" s="133">
        <f>'PLANO DE CONTAS-D'!J209</f>
        <v>0</v>
      </c>
      <c r="O386" s="133">
        <f>'PLANO DE CONTAS-D'!K209</f>
        <v>0</v>
      </c>
      <c r="P386" s="133">
        <f>'PLANO DE CONTAS-D'!L209</f>
        <v>0</v>
      </c>
      <c r="Q386" s="133">
        <f>'PLANO DE CONTAS-D'!M209</f>
        <v>0</v>
      </c>
      <c r="R386" s="133">
        <f>'PLANO DE CONTAS-D'!N209</f>
        <v>0</v>
      </c>
      <c r="S386" s="133">
        <f>'PLANO DE CONTAS-D'!O209</f>
        <v>0</v>
      </c>
    </row>
    <row r="387" spans="2:19" x14ac:dyDescent="0.3">
      <c r="B387" s="14" t="s">
        <v>451</v>
      </c>
      <c r="C387" s="170">
        <f>'PLANO DE CONTAS-D'!C210</f>
        <v>275</v>
      </c>
      <c r="D387" s="59">
        <f>'PLANO DE CONTAS-D'!D210</f>
        <v>0</v>
      </c>
      <c r="E387" s="171" t="str">
        <f>'PLANO DE CONTAS-D'!E210</f>
        <v>ADM</v>
      </c>
      <c r="G387" s="15">
        <f>I387</f>
        <v>0</v>
      </c>
      <c r="I387" s="87">
        <f>SUMIFS(Conciliação!R:R,Conciliação!E:E,C387,Conciliação!D:D,$I$6)</f>
        <v>0</v>
      </c>
      <c r="J387" s="88">
        <f t="shared" ref="J387:S387" si="152">IF($E387=J$245,$I387,IF($E387="RATE",$I387*J388,0))</f>
        <v>0</v>
      </c>
      <c r="K387" s="88">
        <f t="shared" si="152"/>
        <v>0</v>
      </c>
      <c r="L387" s="88">
        <f t="shared" si="152"/>
        <v>0</v>
      </c>
      <c r="M387" s="88">
        <f t="shared" si="152"/>
        <v>0</v>
      </c>
      <c r="N387" s="88">
        <f t="shared" si="152"/>
        <v>0</v>
      </c>
      <c r="O387" s="88">
        <f t="shared" si="152"/>
        <v>0</v>
      </c>
      <c r="P387" s="88">
        <f t="shared" si="152"/>
        <v>0</v>
      </c>
      <c r="Q387" s="88">
        <f t="shared" si="152"/>
        <v>0</v>
      </c>
      <c r="R387" s="88">
        <f t="shared" si="152"/>
        <v>0</v>
      </c>
      <c r="S387" s="88">
        <f t="shared" si="152"/>
        <v>0</v>
      </c>
    </row>
    <row r="388" spans="2:19" x14ac:dyDescent="0.3">
      <c r="C388" s="168"/>
      <c r="D388" s="41"/>
      <c r="E388" s="71"/>
      <c r="J388" s="133">
        <f>'PLANO DE CONTAS-D'!F210</f>
        <v>0</v>
      </c>
      <c r="K388" s="133">
        <f>'PLANO DE CONTAS-D'!G210</f>
        <v>0</v>
      </c>
      <c r="L388" s="133">
        <f>'PLANO DE CONTAS-D'!H210</f>
        <v>0</v>
      </c>
      <c r="M388" s="133">
        <f>'PLANO DE CONTAS-D'!I210</f>
        <v>0</v>
      </c>
      <c r="N388" s="133">
        <f>'PLANO DE CONTAS-D'!J210</f>
        <v>0</v>
      </c>
      <c r="O388" s="133">
        <f>'PLANO DE CONTAS-D'!K210</f>
        <v>0</v>
      </c>
      <c r="P388" s="133">
        <f>'PLANO DE CONTAS-D'!L210</f>
        <v>0</v>
      </c>
      <c r="Q388" s="133">
        <f>'PLANO DE CONTAS-D'!M210</f>
        <v>0</v>
      </c>
      <c r="R388" s="133">
        <f>'PLANO DE CONTAS-D'!N210</f>
        <v>0</v>
      </c>
      <c r="S388" s="133">
        <f>'PLANO DE CONTAS-D'!O210</f>
        <v>0</v>
      </c>
    </row>
    <row r="389" spans="2:19" x14ac:dyDescent="0.3">
      <c r="B389" s="14" t="s">
        <v>452</v>
      </c>
      <c r="C389" s="170">
        <f>'PLANO DE CONTAS-D'!C211</f>
        <v>276</v>
      </c>
      <c r="D389" s="59">
        <f>'PLANO DE CONTAS-D'!D211</f>
        <v>0</v>
      </c>
      <c r="E389" s="171" t="str">
        <f>'PLANO DE CONTAS-D'!E211</f>
        <v>ADM</v>
      </c>
      <c r="G389" s="15">
        <f>I389</f>
        <v>0</v>
      </c>
      <c r="I389" s="87">
        <f>SUMIFS(Conciliação!R:R,Conciliação!E:E,C389,Conciliação!D:D,$I$6)</f>
        <v>0</v>
      </c>
      <c r="J389" s="88">
        <f t="shared" ref="J389:S389" si="153">IF($E389=J$245,$I389,IF($E389="RATE",$I389*J390,0))</f>
        <v>0</v>
      </c>
      <c r="K389" s="88">
        <f t="shared" si="153"/>
        <v>0</v>
      </c>
      <c r="L389" s="88">
        <f t="shared" si="153"/>
        <v>0</v>
      </c>
      <c r="M389" s="88">
        <f t="shared" si="153"/>
        <v>0</v>
      </c>
      <c r="N389" s="88">
        <f t="shared" si="153"/>
        <v>0</v>
      </c>
      <c r="O389" s="88">
        <f t="shared" si="153"/>
        <v>0</v>
      </c>
      <c r="P389" s="88">
        <f t="shared" si="153"/>
        <v>0</v>
      </c>
      <c r="Q389" s="88">
        <f t="shared" si="153"/>
        <v>0</v>
      </c>
      <c r="R389" s="88">
        <f t="shared" si="153"/>
        <v>0</v>
      </c>
      <c r="S389" s="88">
        <f t="shared" si="153"/>
        <v>0</v>
      </c>
    </row>
    <row r="390" spans="2:19" x14ac:dyDescent="0.3">
      <c r="C390" s="168"/>
      <c r="D390" s="41"/>
      <c r="E390" s="71"/>
      <c r="J390" s="133">
        <f>'PLANO DE CONTAS-D'!F211</f>
        <v>0</v>
      </c>
      <c r="K390" s="133">
        <f>'PLANO DE CONTAS-D'!G211</f>
        <v>0</v>
      </c>
      <c r="L390" s="133">
        <f>'PLANO DE CONTAS-D'!H211</f>
        <v>0</v>
      </c>
      <c r="M390" s="133">
        <f>'PLANO DE CONTAS-D'!I211</f>
        <v>0</v>
      </c>
      <c r="N390" s="133">
        <f>'PLANO DE CONTAS-D'!J211</f>
        <v>0</v>
      </c>
      <c r="O390" s="133">
        <f>'PLANO DE CONTAS-D'!K211</f>
        <v>0</v>
      </c>
      <c r="P390" s="133">
        <f>'PLANO DE CONTAS-D'!L211</f>
        <v>0</v>
      </c>
      <c r="Q390" s="133">
        <f>'PLANO DE CONTAS-D'!M211</f>
        <v>0</v>
      </c>
      <c r="R390" s="133">
        <f>'PLANO DE CONTAS-D'!N211</f>
        <v>0</v>
      </c>
      <c r="S390" s="133">
        <f>'PLANO DE CONTAS-D'!O211</f>
        <v>0</v>
      </c>
    </row>
    <row r="391" spans="2:19" x14ac:dyDescent="0.3">
      <c r="B391" s="14" t="s">
        <v>453</v>
      </c>
      <c r="C391" s="170">
        <f>'PLANO DE CONTAS-D'!C212</f>
        <v>277</v>
      </c>
      <c r="D391" s="59">
        <f>'PLANO DE CONTAS-D'!D212</f>
        <v>0</v>
      </c>
      <c r="E391" s="171" t="str">
        <f>'PLANO DE CONTAS-D'!E212</f>
        <v>ADM</v>
      </c>
      <c r="G391" s="15">
        <f>I391</f>
        <v>0</v>
      </c>
      <c r="I391" s="87">
        <f>SUMIFS(Conciliação!R:R,Conciliação!E:E,C391,Conciliação!D:D,$I$6)</f>
        <v>0</v>
      </c>
      <c r="J391" s="88">
        <f t="shared" ref="J391:S391" si="154">IF($E391=J$245,$I391,IF($E391="RATE",$I391*J392,0))</f>
        <v>0</v>
      </c>
      <c r="K391" s="88">
        <f t="shared" si="154"/>
        <v>0</v>
      </c>
      <c r="L391" s="88">
        <f t="shared" si="154"/>
        <v>0</v>
      </c>
      <c r="M391" s="88">
        <f t="shared" si="154"/>
        <v>0</v>
      </c>
      <c r="N391" s="88">
        <f t="shared" si="154"/>
        <v>0</v>
      </c>
      <c r="O391" s="88">
        <f t="shared" si="154"/>
        <v>0</v>
      </c>
      <c r="P391" s="88">
        <f t="shared" si="154"/>
        <v>0</v>
      </c>
      <c r="Q391" s="88">
        <f t="shared" si="154"/>
        <v>0</v>
      </c>
      <c r="R391" s="88">
        <f t="shared" si="154"/>
        <v>0</v>
      </c>
      <c r="S391" s="88">
        <f t="shared" si="154"/>
        <v>0</v>
      </c>
    </row>
    <row r="392" spans="2:19" x14ac:dyDescent="0.3">
      <c r="C392" s="168"/>
      <c r="D392" s="41"/>
      <c r="E392" s="71"/>
      <c r="J392" s="133">
        <f>'PLANO DE CONTAS-D'!F212</f>
        <v>0</v>
      </c>
      <c r="K392" s="133">
        <f>'PLANO DE CONTAS-D'!G212</f>
        <v>0</v>
      </c>
      <c r="L392" s="133">
        <f>'PLANO DE CONTAS-D'!H212</f>
        <v>0</v>
      </c>
      <c r="M392" s="133">
        <f>'PLANO DE CONTAS-D'!I212</f>
        <v>0</v>
      </c>
      <c r="N392" s="133">
        <f>'PLANO DE CONTAS-D'!J212</f>
        <v>0</v>
      </c>
      <c r="O392" s="133">
        <f>'PLANO DE CONTAS-D'!K212</f>
        <v>0</v>
      </c>
      <c r="P392" s="133">
        <f>'PLANO DE CONTAS-D'!L212</f>
        <v>0</v>
      </c>
      <c r="Q392" s="133">
        <f>'PLANO DE CONTAS-D'!M212</f>
        <v>0</v>
      </c>
      <c r="R392" s="133">
        <f>'PLANO DE CONTAS-D'!N212</f>
        <v>0</v>
      </c>
      <c r="S392" s="133">
        <f>'PLANO DE CONTAS-D'!O212</f>
        <v>0</v>
      </c>
    </row>
    <row r="393" spans="2:19" x14ac:dyDescent="0.3">
      <c r="B393" s="14" t="s">
        <v>454</v>
      </c>
      <c r="C393" s="170">
        <f>'PLANO DE CONTAS-D'!C213</f>
        <v>278</v>
      </c>
      <c r="D393" s="59">
        <f>'PLANO DE CONTAS-D'!D213</f>
        <v>0</v>
      </c>
      <c r="E393" s="171" t="str">
        <f>'PLANO DE CONTAS-D'!E213</f>
        <v>ADM</v>
      </c>
      <c r="G393" s="15">
        <f>I393</f>
        <v>0</v>
      </c>
      <c r="I393" s="87">
        <f>SUMIFS(Conciliação!R:R,Conciliação!E:E,C393,Conciliação!D:D,$I$6)</f>
        <v>0</v>
      </c>
      <c r="J393" s="88">
        <f t="shared" ref="J393:S393" si="155">IF($E393=J$245,$I393,IF($E393="RATE",$I393*J394,0))</f>
        <v>0</v>
      </c>
      <c r="K393" s="88">
        <f t="shared" si="155"/>
        <v>0</v>
      </c>
      <c r="L393" s="88">
        <f t="shared" si="155"/>
        <v>0</v>
      </c>
      <c r="M393" s="88">
        <f t="shared" si="155"/>
        <v>0</v>
      </c>
      <c r="N393" s="88">
        <f t="shared" si="155"/>
        <v>0</v>
      </c>
      <c r="O393" s="88">
        <f t="shared" si="155"/>
        <v>0</v>
      </c>
      <c r="P393" s="88">
        <f t="shared" si="155"/>
        <v>0</v>
      </c>
      <c r="Q393" s="88">
        <f t="shared" si="155"/>
        <v>0</v>
      </c>
      <c r="R393" s="88">
        <f t="shared" si="155"/>
        <v>0</v>
      </c>
      <c r="S393" s="88">
        <f t="shared" si="155"/>
        <v>0</v>
      </c>
    </row>
    <row r="394" spans="2:19" x14ac:dyDescent="0.3">
      <c r="C394" s="168"/>
      <c r="D394" s="41"/>
      <c r="E394" s="71"/>
      <c r="J394" s="133">
        <f>'PLANO DE CONTAS-D'!F213</f>
        <v>0</v>
      </c>
      <c r="K394" s="133">
        <f>'PLANO DE CONTAS-D'!G213</f>
        <v>0</v>
      </c>
      <c r="L394" s="133">
        <f>'PLANO DE CONTAS-D'!H213</f>
        <v>0</v>
      </c>
      <c r="M394" s="133">
        <f>'PLANO DE CONTAS-D'!I213</f>
        <v>0</v>
      </c>
      <c r="N394" s="133">
        <f>'PLANO DE CONTAS-D'!J213</f>
        <v>0</v>
      </c>
      <c r="O394" s="133">
        <f>'PLANO DE CONTAS-D'!K213</f>
        <v>0</v>
      </c>
      <c r="P394" s="133">
        <f>'PLANO DE CONTAS-D'!L213</f>
        <v>0</v>
      </c>
      <c r="Q394" s="133">
        <f>'PLANO DE CONTAS-D'!M213</f>
        <v>0</v>
      </c>
      <c r="R394" s="133">
        <f>'PLANO DE CONTAS-D'!N213</f>
        <v>0</v>
      </c>
      <c r="S394" s="133">
        <f>'PLANO DE CONTAS-D'!O213</f>
        <v>0</v>
      </c>
    </row>
    <row r="395" spans="2:19" x14ac:dyDescent="0.3">
      <c r="B395" s="14" t="s">
        <v>455</v>
      </c>
      <c r="C395" s="170">
        <f>'PLANO DE CONTAS-D'!C214</f>
        <v>279</v>
      </c>
      <c r="D395" s="59">
        <f>'PLANO DE CONTAS-D'!D214</f>
        <v>0</v>
      </c>
      <c r="E395" s="171" t="str">
        <f>'PLANO DE CONTAS-D'!E214</f>
        <v>ADM</v>
      </c>
      <c r="G395" s="15">
        <f>I395</f>
        <v>0</v>
      </c>
      <c r="I395" s="87">
        <f>SUMIFS(Conciliação!R:R,Conciliação!E:E,C395,Conciliação!D:D,$I$6)</f>
        <v>0</v>
      </c>
      <c r="J395" s="88">
        <f t="shared" ref="J395:S395" si="156">IF($E395=J$245,$I395,IF($E395="RATE",$I395*J396,0))</f>
        <v>0</v>
      </c>
      <c r="K395" s="88">
        <f t="shared" si="156"/>
        <v>0</v>
      </c>
      <c r="L395" s="88">
        <f t="shared" si="156"/>
        <v>0</v>
      </c>
      <c r="M395" s="88">
        <f t="shared" si="156"/>
        <v>0</v>
      </c>
      <c r="N395" s="88">
        <f t="shared" si="156"/>
        <v>0</v>
      </c>
      <c r="O395" s="88">
        <f t="shared" si="156"/>
        <v>0</v>
      </c>
      <c r="P395" s="88">
        <f t="shared" si="156"/>
        <v>0</v>
      </c>
      <c r="Q395" s="88">
        <f t="shared" si="156"/>
        <v>0</v>
      </c>
      <c r="R395" s="88">
        <f t="shared" si="156"/>
        <v>0</v>
      </c>
      <c r="S395" s="88">
        <f t="shared" si="156"/>
        <v>0</v>
      </c>
    </row>
    <row r="396" spans="2:19" x14ac:dyDescent="0.3">
      <c r="C396" s="168"/>
      <c r="D396" s="41"/>
      <c r="E396" s="71"/>
      <c r="J396" s="133">
        <f>'PLANO DE CONTAS-D'!F214</f>
        <v>0</v>
      </c>
      <c r="K396" s="133">
        <f>'PLANO DE CONTAS-D'!G214</f>
        <v>0</v>
      </c>
      <c r="L396" s="133">
        <f>'PLANO DE CONTAS-D'!H214</f>
        <v>0</v>
      </c>
      <c r="M396" s="133">
        <f>'PLANO DE CONTAS-D'!I214</f>
        <v>0</v>
      </c>
      <c r="N396" s="133">
        <f>'PLANO DE CONTAS-D'!J214</f>
        <v>0</v>
      </c>
      <c r="O396" s="133">
        <f>'PLANO DE CONTAS-D'!K214</f>
        <v>0</v>
      </c>
      <c r="P396" s="133">
        <f>'PLANO DE CONTAS-D'!L214</f>
        <v>0</v>
      </c>
      <c r="Q396" s="133">
        <f>'PLANO DE CONTAS-D'!M214</f>
        <v>0</v>
      </c>
      <c r="R396" s="133">
        <f>'PLANO DE CONTAS-D'!N214</f>
        <v>0</v>
      </c>
      <c r="S396" s="133">
        <f>'PLANO DE CONTAS-D'!O214</f>
        <v>0</v>
      </c>
    </row>
    <row r="397" spans="2:19" x14ac:dyDescent="0.3">
      <c r="B397" s="14" t="s">
        <v>456</v>
      </c>
      <c r="C397" s="170">
        <f>'PLANO DE CONTAS-D'!C215</f>
        <v>280</v>
      </c>
      <c r="D397" s="59">
        <f>'PLANO DE CONTAS-D'!D215</f>
        <v>0</v>
      </c>
      <c r="E397" s="171" t="str">
        <f>'PLANO DE CONTAS-D'!E215</f>
        <v>ADM</v>
      </c>
      <c r="G397" s="15">
        <f>I397</f>
        <v>0</v>
      </c>
      <c r="I397" s="87">
        <f>SUMIFS(Conciliação!R:R,Conciliação!E:E,C397,Conciliação!D:D,$I$6)</f>
        <v>0</v>
      </c>
      <c r="J397" s="88">
        <f t="shared" ref="J397:S397" si="157">IF($E397=J$245,$I397,IF($E397="RATE",$I397*J398,0))</f>
        <v>0</v>
      </c>
      <c r="K397" s="88">
        <f t="shared" si="157"/>
        <v>0</v>
      </c>
      <c r="L397" s="88">
        <f t="shared" si="157"/>
        <v>0</v>
      </c>
      <c r="M397" s="88">
        <f t="shared" si="157"/>
        <v>0</v>
      </c>
      <c r="N397" s="88">
        <f t="shared" si="157"/>
        <v>0</v>
      </c>
      <c r="O397" s="88">
        <f t="shared" si="157"/>
        <v>0</v>
      </c>
      <c r="P397" s="88">
        <f t="shared" si="157"/>
        <v>0</v>
      </c>
      <c r="Q397" s="88">
        <f t="shared" si="157"/>
        <v>0</v>
      </c>
      <c r="R397" s="88">
        <f t="shared" si="157"/>
        <v>0</v>
      </c>
      <c r="S397" s="88">
        <f t="shared" si="157"/>
        <v>0</v>
      </c>
    </row>
    <row r="398" spans="2:19" x14ac:dyDescent="0.3">
      <c r="C398" s="168"/>
      <c r="D398" s="41"/>
      <c r="E398" s="71"/>
      <c r="J398" s="133">
        <f>'PLANO DE CONTAS-D'!F215</f>
        <v>0</v>
      </c>
      <c r="K398" s="133">
        <f>'PLANO DE CONTAS-D'!G215</f>
        <v>0</v>
      </c>
      <c r="L398" s="133">
        <f>'PLANO DE CONTAS-D'!H215</f>
        <v>0</v>
      </c>
      <c r="M398" s="133">
        <f>'PLANO DE CONTAS-D'!I215</f>
        <v>0</v>
      </c>
      <c r="N398" s="133">
        <f>'PLANO DE CONTAS-D'!J215</f>
        <v>0</v>
      </c>
      <c r="O398" s="133">
        <f>'PLANO DE CONTAS-D'!K215</f>
        <v>0</v>
      </c>
      <c r="P398" s="133">
        <f>'PLANO DE CONTAS-D'!L215</f>
        <v>0</v>
      </c>
      <c r="Q398" s="133">
        <f>'PLANO DE CONTAS-D'!M215</f>
        <v>0</v>
      </c>
      <c r="R398" s="133">
        <f>'PLANO DE CONTAS-D'!N215</f>
        <v>0</v>
      </c>
      <c r="S398" s="133">
        <f>'PLANO DE CONTAS-D'!O215</f>
        <v>0</v>
      </c>
    </row>
    <row r="399" spans="2:19" x14ac:dyDescent="0.3">
      <c r="B399" s="14" t="s">
        <v>457</v>
      </c>
      <c r="C399" s="170">
        <f>'PLANO DE CONTAS-D'!C216</f>
        <v>281</v>
      </c>
      <c r="D399" s="59">
        <f>'PLANO DE CONTAS-D'!D216</f>
        <v>0</v>
      </c>
      <c r="E399" s="171" t="str">
        <f>'PLANO DE CONTAS-D'!E216</f>
        <v>ADM</v>
      </c>
      <c r="G399" s="15">
        <f>I399</f>
        <v>0</v>
      </c>
      <c r="I399" s="87">
        <f>SUMIFS(Conciliação!R:R,Conciliação!E:E,C399,Conciliação!D:D,$I$6)</f>
        <v>0</v>
      </c>
      <c r="J399" s="88">
        <f t="shared" ref="J399:S399" si="158">IF($E399=J$245,$I399,IF($E399="RATE",$I399*J400,0))</f>
        <v>0</v>
      </c>
      <c r="K399" s="88">
        <f t="shared" si="158"/>
        <v>0</v>
      </c>
      <c r="L399" s="88">
        <f t="shared" si="158"/>
        <v>0</v>
      </c>
      <c r="M399" s="88">
        <f t="shared" si="158"/>
        <v>0</v>
      </c>
      <c r="N399" s="88">
        <f t="shared" si="158"/>
        <v>0</v>
      </c>
      <c r="O399" s="88">
        <f t="shared" si="158"/>
        <v>0</v>
      </c>
      <c r="P399" s="88">
        <f t="shared" si="158"/>
        <v>0</v>
      </c>
      <c r="Q399" s="88">
        <f t="shared" si="158"/>
        <v>0</v>
      </c>
      <c r="R399" s="88">
        <f t="shared" si="158"/>
        <v>0</v>
      </c>
      <c r="S399" s="88">
        <f t="shared" si="158"/>
        <v>0</v>
      </c>
    </row>
    <row r="400" spans="2:19" x14ac:dyDescent="0.3">
      <c r="C400" s="168"/>
      <c r="D400" s="41"/>
      <c r="E400" s="71"/>
      <c r="J400" s="133">
        <f>'PLANO DE CONTAS-D'!F216</f>
        <v>0</v>
      </c>
      <c r="K400" s="133">
        <f>'PLANO DE CONTAS-D'!G216</f>
        <v>0</v>
      </c>
      <c r="L400" s="133">
        <f>'PLANO DE CONTAS-D'!H216</f>
        <v>0</v>
      </c>
      <c r="M400" s="133">
        <f>'PLANO DE CONTAS-D'!I216</f>
        <v>0</v>
      </c>
      <c r="N400" s="133">
        <f>'PLANO DE CONTAS-D'!J216</f>
        <v>0</v>
      </c>
      <c r="O400" s="133">
        <f>'PLANO DE CONTAS-D'!K216</f>
        <v>0</v>
      </c>
      <c r="P400" s="133">
        <f>'PLANO DE CONTAS-D'!L216</f>
        <v>0</v>
      </c>
      <c r="Q400" s="133">
        <f>'PLANO DE CONTAS-D'!M216</f>
        <v>0</v>
      </c>
      <c r="R400" s="133">
        <f>'PLANO DE CONTAS-D'!N216</f>
        <v>0</v>
      </c>
      <c r="S400" s="133">
        <f>'PLANO DE CONTAS-D'!O216</f>
        <v>0</v>
      </c>
    </row>
    <row r="401" spans="2:19" x14ac:dyDescent="0.3">
      <c r="B401" s="14" t="s">
        <v>458</v>
      </c>
      <c r="C401" s="170">
        <f>'PLANO DE CONTAS-D'!C217</f>
        <v>282</v>
      </c>
      <c r="D401" s="59">
        <f>'PLANO DE CONTAS-D'!D217</f>
        <v>0</v>
      </c>
      <c r="E401" s="171" t="str">
        <f>'PLANO DE CONTAS-D'!E217</f>
        <v>ADM</v>
      </c>
      <c r="G401" s="15">
        <f>I401</f>
        <v>0</v>
      </c>
      <c r="I401" s="87">
        <f>SUMIFS(Conciliação!R:R,Conciliação!E:E,C401,Conciliação!D:D,$I$6)</f>
        <v>0</v>
      </c>
      <c r="J401" s="88">
        <f t="shared" ref="J401:S401" si="159">IF($E401=J$245,$I401,IF($E401="RATE",$I401*J402,0))</f>
        <v>0</v>
      </c>
      <c r="K401" s="88">
        <f t="shared" si="159"/>
        <v>0</v>
      </c>
      <c r="L401" s="88">
        <f t="shared" si="159"/>
        <v>0</v>
      </c>
      <c r="M401" s="88">
        <f t="shared" si="159"/>
        <v>0</v>
      </c>
      <c r="N401" s="88">
        <f t="shared" si="159"/>
        <v>0</v>
      </c>
      <c r="O401" s="88">
        <f t="shared" si="159"/>
        <v>0</v>
      </c>
      <c r="P401" s="88">
        <f t="shared" si="159"/>
        <v>0</v>
      </c>
      <c r="Q401" s="88">
        <f t="shared" si="159"/>
        <v>0</v>
      </c>
      <c r="R401" s="88">
        <f t="shared" si="159"/>
        <v>0</v>
      </c>
      <c r="S401" s="88">
        <f t="shared" si="159"/>
        <v>0</v>
      </c>
    </row>
    <row r="402" spans="2:19" x14ac:dyDescent="0.3">
      <c r="C402" s="168"/>
      <c r="D402" s="41"/>
      <c r="E402" s="71"/>
      <c r="J402" s="133">
        <f>'PLANO DE CONTAS-D'!F217</f>
        <v>0</v>
      </c>
      <c r="K402" s="133">
        <f>'PLANO DE CONTAS-D'!G217</f>
        <v>0</v>
      </c>
      <c r="L402" s="133">
        <f>'PLANO DE CONTAS-D'!H217</f>
        <v>0</v>
      </c>
      <c r="M402" s="133">
        <f>'PLANO DE CONTAS-D'!I217</f>
        <v>0</v>
      </c>
      <c r="N402" s="133">
        <f>'PLANO DE CONTAS-D'!J217</f>
        <v>0</v>
      </c>
      <c r="O402" s="133">
        <f>'PLANO DE CONTAS-D'!K217</f>
        <v>0</v>
      </c>
      <c r="P402" s="133">
        <f>'PLANO DE CONTAS-D'!L217</f>
        <v>0</v>
      </c>
      <c r="Q402" s="133">
        <f>'PLANO DE CONTAS-D'!M217</f>
        <v>0</v>
      </c>
      <c r="R402" s="133">
        <f>'PLANO DE CONTAS-D'!N217</f>
        <v>0</v>
      </c>
      <c r="S402" s="133">
        <f>'PLANO DE CONTAS-D'!O217</f>
        <v>0</v>
      </c>
    </row>
    <row r="403" spans="2:19" x14ac:dyDescent="0.3">
      <c r="B403" s="14" t="s">
        <v>459</v>
      </c>
      <c r="C403" s="170">
        <f>'PLANO DE CONTAS-D'!C218</f>
        <v>283</v>
      </c>
      <c r="D403" s="59">
        <f>'PLANO DE CONTAS-D'!D218</f>
        <v>0</v>
      </c>
      <c r="E403" s="171" t="str">
        <f>'PLANO DE CONTAS-D'!E218</f>
        <v>ADM</v>
      </c>
      <c r="G403" s="15">
        <f>I403</f>
        <v>0</v>
      </c>
      <c r="I403" s="87">
        <f>SUMIFS(Conciliação!R:R,Conciliação!E:E,C403,Conciliação!D:D,$I$6)</f>
        <v>0</v>
      </c>
      <c r="J403" s="88">
        <f t="shared" ref="J403:S403" si="160">IF($E403=J$245,$I403,IF($E403="RATE",$I403*J404,0))</f>
        <v>0</v>
      </c>
      <c r="K403" s="88">
        <f t="shared" si="160"/>
        <v>0</v>
      </c>
      <c r="L403" s="88">
        <f t="shared" si="160"/>
        <v>0</v>
      </c>
      <c r="M403" s="88">
        <f t="shared" si="160"/>
        <v>0</v>
      </c>
      <c r="N403" s="88">
        <f t="shared" si="160"/>
        <v>0</v>
      </c>
      <c r="O403" s="88">
        <f t="shared" si="160"/>
        <v>0</v>
      </c>
      <c r="P403" s="88">
        <f t="shared" si="160"/>
        <v>0</v>
      </c>
      <c r="Q403" s="88">
        <f t="shared" si="160"/>
        <v>0</v>
      </c>
      <c r="R403" s="88">
        <f t="shared" si="160"/>
        <v>0</v>
      </c>
      <c r="S403" s="88">
        <f t="shared" si="160"/>
        <v>0</v>
      </c>
    </row>
    <row r="404" spans="2:19" x14ac:dyDescent="0.3">
      <c r="C404" s="168"/>
      <c r="D404" s="41"/>
      <c r="E404" s="71"/>
      <c r="J404" s="133">
        <f>'PLANO DE CONTAS-D'!F218</f>
        <v>0</v>
      </c>
      <c r="K404" s="133">
        <f>'PLANO DE CONTAS-D'!G218</f>
        <v>0</v>
      </c>
      <c r="L404" s="133">
        <f>'PLANO DE CONTAS-D'!H218</f>
        <v>0</v>
      </c>
      <c r="M404" s="133">
        <f>'PLANO DE CONTAS-D'!I218</f>
        <v>0</v>
      </c>
      <c r="N404" s="133">
        <f>'PLANO DE CONTAS-D'!J218</f>
        <v>0</v>
      </c>
      <c r="O404" s="133">
        <f>'PLANO DE CONTAS-D'!K218</f>
        <v>0</v>
      </c>
      <c r="P404" s="133">
        <f>'PLANO DE CONTAS-D'!L218</f>
        <v>0</v>
      </c>
      <c r="Q404" s="133">
        <f>'PLANO DE CONTAS-D'!M218</f>
        <v>0</v>
      </c>
      <c r="R404" s="133">
        <f>'PLANO DE CONTAS-D'!N218</f>
        <v>0</v>
      </c>
      <c r="S404" s="133">
        <f>'PLANO DE CONTAS-D'!O218</f>
        <v>0</v>
      </c>
    </row>
    <row r="405" spans="2:19" x14ac:dyDescent="0.3">
      <c r="B405" s="14" t="s">
        <v>460</v>
      </c>
      <c r="C405" s="170">
        <f>'PLANO DE CONTAS-D'!C219</f>
        <v>284</v>
      </c>
      <c r="D405" s="59">
        <f>'PLANO DE CONTAS-D'!D219</f>
        <v>0</v>
      </c>
      <c r="E405" s="171" t="str">
        <f>'PLANO DE CONTAS-D'!E219</f>
        <v>ADM</v>
      </c>
      <c r="G405" s="15">
        <f>I405</f>
        <v>0</v>
      </c>
      <c r="I405" s="87">
        <f>SUMIFS(Conciliação!R:R,Conciliação!E:E,C405,Conciliação!D:D,$I$6)</f>
        <v>0</v>
      </c>
      <c r="J405" s="88">
        <f t="shared" ref="J405:S405" si="161">IF($E405=J$245,$I405,IF($E405="RATE",$I405*J406,0))</f>
        <v>0</v>
      </c>
      <c r="K405" s="88">
        <f t="shared" si="161"/>
        <v>0</v>
      </c>
      <c r="L405" s="88">
        <f t="shared" si="161"/>
        <v>0</v>
      </c>
      <c r="M405" s="88">
        <f t="shared" si="161"/>
        <v>0</v>
      </c>
      <c r="N405" s="88">
        <f t="shared" si="161"/>
        <v>0</v>
      </c>
      <c r="O405" s="88">
        <f t="shared" si="161"/>
        <v>0</v>
      </c>
      <c r="P405" s="88">
        <f t="shared" si="161"/>
        <v>0</v>
      </c>
      <c r="Q405" s="88">
        <f t="shared" si="161"/>
        <v>0</v>
      </c>
      <c r="R405" s="88">
        <f t="shared" si="161"/>
        <v>0</v>
      </c>
      <c r="S405" s="88">
        <f t="shared" si="161"/>
        <v>0</v>
      </c>
    </row>
    <row r="406" spans="2:19" x14ac:dyDescent="0.3">
      <c r="C406" s="168"/>
      <c r="D406" s="41"/>
      <c r="E406" s="71"/>
      <c r="J406" s="133">
        <f>'PLANO DE CONTAS-D'!F219</f>
        <v>0</v>
      </c>
      <c r="K406" s="133">
        <f>'PLANO DE CONTAS-D'!G219</f>
        <v>0</v>
      </c>
      <c r="L406" s="133">
        <f>'PLANO DE CONTAS-D'!H219</f>
        <v>0</v>
      </c>
      <c r="M406" s="133">
        <f>'PLANO DE CONTAS-D'!I219</f>
        <v>0</v>
      </c>
      <c r="N406" s="133">
        <f>'PLANO DE CONTAS-D'!J219</f>
        <v>0</v>
      </c>
      <c r="O406" s="133">
        <f>'PLANO DE CONTAS-D'!K219</f>
        <v>0</v>
      </c>
      <c r="P406" s="133">
        <f>'PLANO DE CONTAS-D'!L219</f>
        <v>0</v>
      </c>
      <c r="Q406" s="133">
        <f>'PLANO DE CONTAS-D'!M219</f>
        <v>0</v>
      </c>
      <c r="R406" s="133">
        <f>'PLANO DE CONTAS-D'!N219</f>
        <v>0</v>
      </c>
      <c r="S406" s="133">
        <f>'PLANO DE CONTAS-D'!O219</f>
        <v>0</v>
      </c>
    </row>
    <row r="407" spans="2:19" x14ac:dyDescent="0.3">
      <c r="B407" s="14" t="s">
        <v>461</v>
      </c>
      <c r="C407" s="170">
        <f>'PLANO DE CONTAS-D'!C220</f>
        <v>285</v>
      </c>
      <c r="D407" s="59" t="str">
        <f>'PLANO DE CONTAS-D'!D220</f>
        <v>Outras Despesas</v>
      </c>
      <c r="E407" s="171" t="str">
        <f>'PLANO DE CONTAS-D'!E220</f>
        <v>ADM</v>
      </c>
      <c r="G407" s="15">
        <f>I407</f>
        <v>0</v>
      </c>
      <c r="I407" s="87">
        <f>SUMIFS(Conciliação!R:R,Conciliação!E:E,C407,Conciliação!D:D,$I$6)</f>
        <v>0</v>
      </c>
      <c r="J407" s="88">
        <f t="shared" ref="J407:S407" si="162">IF($E407=J$245,$I407,IF($E407="RATE",$I407*J408,0))</f>
        <v>0</v>
      </c>
      <c r="K407" s="88">
        <f t="shared" si="162"/>
        <v>0</v>
      </c>
      <c r="L407" s="88">
        <f t="shared" si="162"/>
        <v>0</v>
      </c>
      <c r="M407" s="88">
        <f t="shared" si="162"/>
        <v>0</v>
      </c>
      <c r="N407" s="88">
        <f t="shared" si="162"/>
        <v>0</v>
      </c>
      <c r="O407" s="88">
        <f t="shared" si="162"/>
        <v>0</v>
      </c>
      <c r="P407" s="88">
        <f t="shared" si="162"/>
        <v>0</v>
      </c>
      <c r="Q407" s="88">
        <f t="shared" si="162"/>
        <v>0</v>
      </c>
      <c r="R407" s="88">
        <f t="shared" si="162"/>
        <v>0</v>
      </c>
      <c r="S407" s="88">
        <f t="shared" si="162"/>
        <v>0</v>
      </c>
    </row>
    <row r="408" spans="2:19" x14ac:dyDescent="0.3">
      <c r="D408" s="41"/>
      <c r="J408" s="133">
        <f>'PLANO DE CONTAS-D'!F220</f>
        <v>0</v>
      </c>
      <c r="K408" s="133">
        <f>'PLANO DE CONTAS-D'!G220</f>
        <v>0</v>
      </c>
      <c r="L408" s="133">
        <f>'PLANO DE CONTAS-D'!H220</f>
        <v>0</v>
      </c>
      <c r="M408" s="133">
        <f>'PLANO DE CONTAS-D'!I220</f>
        <v>0</v>
      </c>
      <c r="N408" s="133">
        <f>'PLANO DE CONTAS-D'!J220</f>
        <v>0</v>
      </c>
      <c r="O408" s="133">
        <f>'PLANO DE CONTAS-D'!K220</f>
        <v>0</v>
      </c>
      <c r="P408" s="133">
        <f>'PLANO DE CONTAS-D'!L220</f>
        <v>0</v>
      </c>
      <c r="Q408" s="133">
        <f>'PLANO DE CONTAS-D'!M220</f>
        <v>0</v>
      </c>
      <c r="R408" s="133">
        <f>'PLANO DE CONTAS-D'!N220</f>
        <v>0</v>
      </c>
      <c r="S408" s="133">
        <f>'PLANO DE CONTAS-D'!O220</f>
        <v>0</v>
      </c>
    </row>
    <row r="409" spans="2:19" x14ac:dyDescent="0.3">
      <c r="D409" s="41"/>
    </row>
    <row r="410" spans="2:19" x14ac:dyDescent="0.3">
      <c r="D410" s="41"/>
      <c r="G410" s="389" t="s">
        <v>395</v>
      </c>
      <c r="I410" s="67">
        <f>SUM(I339:I408)</f>
        <v>0</v>
      </c>
      <c r="J410" s="65">
        <f>J339+J341+J343+J345+J347+J349+J351+J353+J355+J357+J359+J361+J363+J365+J367+J369+J371+J373+J375+J377+J379+J381+J383+J385+J387+J389+J391+J393+J395+J397+J399+J401+J403+J405+J407</f>
        <v>0</v>
      </c>
      <c r="K410" s="65">
        <f t="shared" ref="K410:S410" si="163">K339+K341+K343+K345+K347+K349+K351+K353+K355+K357+K359+K361+K363+K365+K367+K369+K371+K373+K375+K377+K379+K381+K383+K385+K387+K389+K391+K393+K395+K397+K399+K401+K403+K405+K407</f>
        <v>0</v>
      </c>
      <c r="L410" s="65">
        <f t="shared" si="163"/>
        <v>0</v>
      </c>
      <c r="M410" s="65">
        <f t="shared" si="163"/>
        <v>0</v>
      </c>
      <c r="N410" s="65">
        <f t="shared" si="163"/>
        <v>0</v>
      </c>
      <c r="O410" s="65">
        <f t="shared" si="163"/>
        <v>0</v>
      </c>
      <c r="P410" s="65">
        <f t="shared" si="163"/>
        <v>0</v>
      </c>
      <c r="Q410" s="65">
        <f t="shared" si="163"/>
        <v>0</v>
      </c>
      <c r="R410" s="65">
        <f t="shared" si="163"/>
        <v>0</v>
      </c>
      <c r="S410" s="65">
        <f t="shared" si="163"/>
        <v>0</v>
      </c>
    </row>
    <row r="411" spans="2:19" x14ac:dyDescent="0.3">
      <c r="D411" s="41"/>
    </row>
    <row r="412" spans="2:19" x14ac:dyDescent="0.3">
      <c r="D412" s="41"/>
    </row>
    <row r="413" spans="2:19" x14ac:dyDescent="0.3">
      <c r="D413" s="41"/>
    </row>
    <row r="414" spans="2:19" ht="18" x14ac:dyDescent="0.3">
      <c r="B414" s="7" t="s">
        <v>462</v>
      </c>
      <c r="C414" s="7">
        <v>300</v>
      </c>
      <c r="D414" s="60" t="s">
        <v>1</v>
      </c>
      <c r="E414" s="7"/>
      <c r="F414" s="10"/>
      <c r="G414" s="11"/>
    </row>
    <row r="415" spans="2:19" ht="18" x14ac:dyDescent="0.3">
      <c r="B415" s="10"/>
      <c r="C415" s="10"/>
      <c r="D415" s="24"/>
      <c r="E415" s="10"/>
      <c r="F415" s="10"/>
    </row>
    <row r="416" spans="2:19" ht="18" x14ac:dyDescent="0.3">
      <c r="B416" s="10"/>
      <c r="C416" s="10"/>
      <c r="D416" s="24"/>
      <c r="E416" s="1"/>
      <c r="F416" s="10"/>
    </row>
    <row r="417" spans="2:19" x14ac:dyDescent="0.3">
      <c r="B417" s="14" t="s">
        <v>463</v>
      </c>
      <c r="C417" s="170">
        <f>'PLANO DE CONTAS-D'!C224</f>
        <v>301</v>
      </c>
      <c r="D417" s="59" t="str">
        <f>'PLANO DE CONTAS-D'!D224</f>
        <v>Consultorias</v>
      </c>
      <c r="E417" s="171" t="str">
        <f>'PLANO DE CONTAS-D'!E224</f>
        <v>ADM</v>
      </c>
      <c r="G417" s="15">
        <f>I417</f>
        <v>0</v>
      </c>
      <c r="I417" s="87">
        <f>SUMIFS(Conciliação!R:R,Conciliação!E:E,C417,Conciliação!D:D,$I$6)</f>
        <v>0</v>
      </c>
      <c r="J417" s="88">
        <f t="shared" ref="J417:S417" si="164">IF($E417=J$245,$I417,IF($E417="RATE",$I417*J418,0))</f>
        <v>0</v>
      </c>
      <c r="K417" s="88">
        <f t="shared" si="164"/>
        <v>0</v>
      </c>
      <c r="L417" s="88">
        <f t="shared" si="164"/>
        <v>0</v>
      </c>
      <c r="M417" s="88">
        <f t="shared" si="164"/>
        <v>0</v>
      </c>
      <c r="N417" s="88">
        <f t="shared" si="164"/>
        <v>0</v>
      </c>
      <c r="O417" s="88">
        <f t="shared" si="164"/>
        <v>0</v>
      </c>
      <c r="P417" s="88">
        <f t="shared" si="164"/>
        <v>0</v>
      </c>
      <c r="Q417" s="88">
        <f t="shared" si="164"/>
        <v>0</v>
      </c>
      <c r="R417" s="88">
        <f t="shared" si="164"/>
        <v>0</v>
      </c>
      <c r="S417" s="88">
        <f t="shared" si="164"/>
        <v>0</v>
      </c>
    </row>
    <row r="418" spans="2:19" x14ac:dyDescent="0.3">
      <c r="C418" s="168"/>
      <c r="D418" s="41"/>
      <c r="E418" s="71"/>
      <c r="J418" s="133">
        <f>'PLANO DE CONTAS-D'!F224</f>
        <v>0</v>
      </c>
      <c r="K418" s="133">
        <f>'PLANO DE CONTAS-D'!G224</f>
        <v>0</v>
      </c>
      <c r="L418" s="133">
        <f>'PLANO DE CONTAS-D'!H224</f>
        <v>0</v>
      </c>
      <c r="M418" s="133">
        <f>'PLANO DE CONTAS-D'!I224</f>
        <v>0</v>
      </c>
      <c r="N418" s="133">
        <f>'PLANO DE CONTAS-D'!J224</f>
        <v>0</v>
      </c>
      <c r="O418" s="133">
        <f>'PLANO DE CONTAS-D'!K224</f>
        <v>0</v>
      </c>
      <c r="P418" s="133">
        <f>'PLANO DE CONTAS-D'!L224</f>
        <v>0</v>
      </c>
      <c r="Q418" s="133">
        <f>'PLANO DE CONTAS-D'!M224</f>
        <v>0</v>
      </c>
      <c r="R418" s="133">
        <f>'PLANO DE CONTAS-D'!N224</f>
        <v>0</v>
      </c>
      <c r="S418" s="133">
        <f>'PLANO DE CONTAS-D'!O224</f>
        <v>0</v>
      </c>
    </row>
    <row r="419" spans="2:19" x14ac:dyDescent="0.3">
      <c r="B419" s="14" t="s">
        <v>464</v>
      </c>
      <c r="C419" s="170">
        <f>'PLANO DE CONTAS-D'!C225</f>
        <v>302</v>
      </c>
      <c r="D419" s="59" t="str">
        <f>'PLANO DE CONTAS-D'!D225</f>
        <v>Contabilidade</v>
      </c>
      <c r="E419" s="171" t="str">
        <f>'PLANO DE CONTAS-D'!E225</f>
        <v>ADM</v>
      </c>
      <c r="G419" s="15">
        <f>I419</f>
        <v>0</v>
      </c>
      <c r="I419" s="87">
        <f>SUMIFS(Conciliação!R:R,Conciliação!E:E,C419,Conciliação!D:D,$I$6)</f>
        <v>0</v>
      </c>
      <c r="J419" s="88">
        <f t="shared" ref="J419:S419" si="165">IF($E419=J$245,$I419,IF($E419="RATE",$I419*J420,0))</f>
        <v>0</v>
      </c>
      <c r="K419" s="88">
        <f t="shared" si="165"/>
        <v>0</v>
      </c>
      <c r="L419" s="88">
        <f t="shared" si="165"/>
        <v>0</v>
      </c>
      <c r="M419" s="88">
        <f t="shared" si="165"/>
        <v>0</v>
      </c>
      <c r="N419" s="88">
        <f t="shared" si="165"/>
        <v>0</v>
      </c>
      <c r="O419" s="88">
        <f t="shared" si="165"/>
        <v>0</v>
      </c>
      <c r="P419" s="88">
        <f t="shared" si="165"/>
        <v>0</v>
      </c>
      <c r="Q419" s="88">
        <f t="shared" si="165"/>
        <v>0</v>
      </c>
      <c r="R419" s="88">
        <f t="shared" si="165"/>
        <v>0</v>
      </c>
      <c r="S419" s="88">
        <f t="shared" si="165"/>
        <v>0</v>
      </c>
    </row>
    <row r="420" spans="2:19" x14ac:dyDescent="0.3">
      <c r="C420" s="168"/>
      <c r="D420" s="41"/>
      <c r="E420" s="71"/>
      <c r="J420" s="133">
        <f>'PLANO DE CONTAS-D'!F225</f>
        <v>0</v>
      </c>
      <c r="K420" s="133">
        <f>'PLANO DE CONTAS-D'!G225</f>
        <v>0</v>
      </c>
      <c r="L420" s="133">
        <f>'PLANO DE CONTAS-D'!H225</f>
        <v>0</v>
      </c>
      <c r="M420" s="133">
        <f>'PLANO DE CONTAS-D'!I225</f>
        <v>0</v>
      </c>
      <c r="N420" s="133">
        <f>'PLANO DE CONTAS-D'!J225</f>
        <v>0</v>
      </c>
      <c r="O420" s="133">
        <f>'PLANO DE CONTAS-D'!K225</f>
        <v>0</v>
      </c>
      <c r="P420" s="133">
        <f>'PLANO DE CONTAS-D'!L225</f>
        <v>0</v>
      </c>
      <c r="Q420" s="133">
        <f>'PLANO DE CONTAS-D'!M225</f>
        <v>0</v>
      </c>
      <c r="R420" s="133">
        <f>'PLANO DE CONTAS-D'!N225</f>
        <v>0</v>
      </c>
      <c r="S420" s="133">
        <f>'PLANO DE CONTAS-D'!O225</f>
        <v>0</v>
      </c>
    </row>
    <row r="421" spans="2:19" x14ac:dyDescent="0.3">
      <c r="B421" s="14" t="s">
        <v>465</v>
      </c>
      <c r="C421" s="170">
        <f>'PLANO DE CONTAS-D'!C226</f>
        <v>303</v>
      </c>
      <c r="D421" s="59" t="str">
        <f>'PLANO DE CONTAS-D'!D226</f>
        <v>Diaristas</v>
      </c>
      <c r="E421" s="171" t="str">
        <f>'PLANO DE CONTAS-D'!E226</f>
        <v>ADM</v>
      </c>
      <c r="G421" s="15">
        <f>I421</f>
        <v>0</v>
      </c>
      <c r="I421" s="87">
        <f>SUMIFS(Conciliação!R:R,Conciliação!E:E,C421,Conciliação!D:D,$I$6)</f>
        <v>0</v>
      </c>
      <c r="J421" s="88">
        <f t="shared" ref="J421:S421" si="166">IF($E421=J$245,$I421,IF($E421="RATE",$I421*J422,0))</f>
        <v>0</v>
      </c>
      <c r="K421" s="88">
        <f t="shared" si="166"/>
        <v>0</v>
      </c>
      <c r="L421" s="88">
        <f t="shared" si="166"/>
        <v>0</v>
      </c>
      <c r="M421" s="88">
        <f t="shared" si="166"/>
        <v>0</v>
      </c>
      <c r="N421" s="88">
        <f t="shared" si="166"/>
        <v>0</v>
      </c>
      <c r="O421" s="88">
        <f t="shared" si="166"/>
        <v>0</v>
      </c>
      <c r="P421" s="88">
        <f t="shared" si="166"/>
        <v>0</v>
      </c>
      <c r="Q421" s="88">
        <f t="shared" si="166"/>
        <v>0</v>
      </c>
      <c r="R421" s="88">
        <f t="shared" si="166"/>
        <v>0</v>
      </c>
      <c r="S421" s="88">
        <f t="shared" si="166"/>
        <v>0</v>
      </c>
    </row>
    <row r="422" spans="2:19" x14ac:dyDescent="0.3">
      <c r="C422" s="168"/>
      <c r="D422" s="41"/>
      <c r="E422" s="71"/>
      <c r="J422" s="133">
        <f>'PLANO DE CONTAS-D'!F226</f>
        <v>0</v>
      </c>
      <c r="K422" s="133">
        <f>'PLANO DE CONTAS-D'!G226</f>
        <v>0</v>
      </c>
      <c r="L422" s="133">
        <f>'PLANO DE CONTAS-D'!H226</f>
        <v>0</v>
      </c>
      <c r="M422" s="133">
        <f>'PLANO DE CONTAS-D'!I226</f>
        <v>0</v>
      </c>
      <c r="N422" s="133">
        <f>'PLANO DE CONTAS-D'!J226</f>
        <v>0</v>
      </c>
      <c r="O422" s="133">
        <f>'PLANO DE CONTAS-D'!K226</f>
        <v>0</v>
      </c>
      <c r="P422" s="133">
        <f>'PLANO DE CONTAS-D'!L226</f>
        <v>0</v>
      </c>
      <c r="Q422" s="133">
        <f>'PLANO DE CONTAS-D'!M226</f>
        <v>0</v>
      </c>
      <c r="R422" s="133">
        <f>'PLANO DE CONTAS-D'!N226</f>
        <v>0</v>
      </c>
      <c r="S422" s="133">
        <f>'PLANO DE CONTAS-D'!O226</f>
        <v>0</v>
      </c>
    </row>
    <row r="423" spans="2:19" x14ac:dyDescent="0.3">
      <c r="B423" s="14" t="s">
        <v>466</v>
      </c>
      <c r="C423" s="170">
        <f>'PLANO DE CONTAS-D'!C227</f>
        <v>304</v>
      </c>
      <c r="D423" s="59" t="str">
        <f>'PLANO DE CONTAS-D'!D227</f>
        <v>Jurídico</v>
      </c>
      <c r="E423" s="171" t="str">
        <f>'PLANO DE CONTAS-D'!E227</f>
        <v>ADM</v>
      </c>
      <c r="G423" s="15">
        <f>I423</f>
        <v>0</v>
      </c>
      <c r="I423" s="87">
        <f>SUMIFS(Conciliação!R:R,Conciliação!E:E,C423,Conciliação!D:D,$I$6)</f>
        <v>0</v>
      </c>
      <c r="J423" s="88">
        <f t="shared" ref="J423:S423" si="167">IF($E423=J$245,$I423,IF($E423="RATE",$I423*J424,0))</f>
        <v>0</v>
      </c>
      <c r="K423" s="88">
        <f t="shared" si="167"/>
        <v>0</v>
      </c>
      <c r="L423" s="88">
        <f t="shared" si="167"/>
        <v>0</v>
      </c>
      <c r="M423" s="88">
        <f t="shared" si="167"/>
        <v>0</v>
      </c>
      <c r="N423" s="88">
        <f t="shared" si="167"/>
        <v>0</v>
      </c>
      <c r="O423" s="88">
        <f t="shared" si="167"/>
        <v>0</v>
      </c>
      <c r="P423" s="88">
        <f t="shared" si="167"/>
        <v>0</v>
      </c>
      <c r="Q423" s="88">
        <f t="shared" si="167"/>
        <v>0</v>
      </c>
      <c r="R423" s="88">
        <f t="shared" si="167"/>
        <v>0</v>
      </c>
      <c r="S423" s="88">
        <f t="shared" si="167"/>
        <v>0</v>
      </c>
    </row>
    <row r="424" spans="2:19" x14ac:dyDescent="0.3">
      <c r="C424" s="168"/>
      <c r="D424" s="41"/>
      <c r="E424" s="71"/>
      <c r="J424" s="133">
        <f>'PLANO DE CONTAS-D'!F227</f>
        <v>0</v>
      </c>
      <c r="K424" s="133">
        <f>'PLANO DE CONTAS-D'!G227</f>
        <v>0</v>
      </c>
      <c r="L424" s="133">
        <f>'PLANO DE CONTAS-D'!H227</f>
        <v>0</v>
      </c>
      <c r="M424" s="133">
        <f>'PLANO DE CONTAS-D'!I227</f>
        <v>0</v>
      </c>
      <c r="N424" s="133">
        <f>'PLANO DE CONTAS-D'!J227</f>
        <v>0</v>
      </c>
      <c r="O424" s="133">
        <f>'PLANO DE CONTAS-D'!K227</f>
        <v>0</v>
      </c>
      <c r="P424" s="133">
        <f>'PLANO DE CONTAS-D'!L227</f>
        <v>0</v>
      </c>
      <c r="Q424" s="133">
        <f>'PLANO DE CONTAS-D'!M227</f>
        <v>0</v>
      </c>
      <c r="R424" s="133">
        <f>'PLANO DE CONTAS-D'!N227</f>
        <v>0</v>
      </c>
      <c r="S424" s="133">
        <f>'PLANO DE CONTAS-D'!O227</f>
        <v>0</v>
      </c>
    </row>
    <row r="425" spans="2:19" x14ac:dyDescent="0.3">
      <c r="B425" s="14" t="s">
        <v>467</v>
      </c>
      <c r="C425" s="170">
        <f>'PLANO DE CONTAS-D'!C228</f>
        <v>305</v>
      </c>
      <c r="D425" s="59" t="str">
        <f>'PLANO DE CONTAS-D'!D228</f>
        <v>Sistema de Informatica</v>
      </c>
      <c r="E425" s="171" t="str">
        <f>'PLANO DE CONTAS-D'!E228</f>
        <v>ADM</v>
      </c>
      <c r="G425" s="15">
        <f>I425</f>
        <v>0</v>
      </c>
      <c r="I425" s="87">
        <f>SUMIFS(Conciliação!R:R,Conciliação!E:E,C425,Conciliação!D:D,$I$6)</f>
        <v>0</v>
      </c>
      <c r="J425" s="88">
        <f t="shared" ref="J425:S425" si="168">IF($E425=J$245,$I425,IF($E425="RATE",$I425*J426,0))</f>
        <v>0</v>
      </c>
      <c r="K425" s="88">
        <f t="shared" si="168"/>
        <v>0</v>
      </c>
      <c r="L425" s="88">
        <f t="shared" si="168"/>
        <v>0</v>
      </c>
      <c r="M425" s="88">
        <f t="shared" si="168"/>
        <v>0</v>
      </c>
      <c r="N425" s="88">
        <f t="shared" si="168"/>
        <v>0</v>
      </c>
      <c r="O425" s="88">
        <f t="shared" si="168"/>
        <v>0</v>
      </c>
      <c r="P425" s="88">
        <f t="shared" si="168"/>
        <v>0</v>
      </c>
      <c r="Q425" s="88">
        <f t="shared" si="168"/>
        <v>0</v>
      </c>
      <c r="R425" s="88">
        <f t="shared" si="168"/>
        <v>0</v>
      </c>
      <c r="S425" s="88">
        <f t="shared" si="168"/>
        <v>0</v>
      </c>
    </row>
    <row r="426" spans="2:19" x14ac:dyDescent="0.3">
      <c r="C426" s="168"/>
      <c r="D426" s="41"/>
      <c r="E426" s="71"/>
      <c r="J426" s="133">
        <f>'PLANO DE CONTAS-D'!F228</f>
        <v>0</v>
      </c>
      <c r="K426" s="133">
        <f>'PLANO DE CONTAS-D'!G228</f>
        <v>0</v>
      </c>
      <c r="L426" s="133">
        <f>'PLANO DE CONTAS-D'!H228</f>
        <v>0</v>
      </c>
      <c r="M426" s="133">
        <f>'PLANO DE CONTAS-D'!I228</f>
        <v>0</v>
      </c>
      <c r="N426" s="133">
        <f>'PLANO DE CONTAS-D'!J228</f>
        <v>0</v>
      </c>
      <c r="O426" s="133">
        <f>'PLANO DE CONTAS-D'!K228</f>
        <v>0</v>
      </c>
      <c r="P426" s="133">
        <f>'PLANO DE CONTAS-D'!L228</f>
        <v>0</v>
      </c>
      <c r="Q426" s="133">
        <f>'PLANO DE CONTAS-D'!M228</f>
        <v>0</v>
      </c>
      <c r="R426" s="133">
        <f>'PLANO DE CONTAS-D'!N228</f>
        <v>0</v>
      </c>
      <c r="S426" s="133">
        <f>'PLANO DE CONTAS-D'!O228</f>
        <v>0</v>
      </c>
    </row>
    <row r="427" spans="2:19" x14ac:dyDescent="0.3">
      <c r="B427" s="14" t="s">
        <v>468</v>
      </c>
      <c r="C427" s="170">
        <f>'PLANO DE CONTAS-D'!C229</f>
        <v>306</v>
      </c>
      <c r="D427" s="59" t="str">
        <f>'PLANO DE CONTAS-D'!D229</f>
        <v>Suporte informática (Assistência)</v>
      </c>
      <c r="E427" s="171" t="str">
        <f>'PLANO DE CONTAS-D'!E229</f>
        <v>ADM</v>
      </c>
      <c r="G427" s="15">
        <f>I427</f>
        <v>0</v>
      </c>
      <c r="I427" s="87">
        <f>SUMIFS(Conciliação!R:R,Conciliação!E:E,C427,Conciliação!D:D,$I$6)</f>
        <v>0</v>
      </c>
      <c r="J427" s="88">
        <f t="shared" ref="J427:S427" si="169">IF($E427=J$245,$I427,IF($E427="RATE",$I427*J428,0))</f>
        <v>0</v>
      </c>
      <c r="K427" s="88">
        <f t="shared" si="169"/>
        <v>0</v>
      </c>
      <c r="L427" s="88">
        <f t="shared" si="169"/>
        <v>0</v>
      </c>
      <c r="M427" s="88">
        <f t="shared" si="169"/>
        <v>0</v>
      </c>
      <c r="N427" s="88">
        <f t="shared" si="169"/>
        <v>0</v>
      </c>
      <c r="O427" s="88">
        <f t="shared" si="169"/>
        <v>0</v>
      </c>
      <c r="P427" s="88">
        <f t="shared" si="169"/>
        <v>0</v>
      </c>
      <c r="Q427" s="88">
        <f t="shared" si="169"/>
        <v>0</v>
      </c>
      <c r="R427" s="88">
        <f t="shared" si="169"/>
        <v>0</v>
      </c>
      <c r="S427" s="88">
        <f t="shared" si="169"/>
        <v>0</v>
      </c>
    </row>
    <row r="428" spans="2:19" x14ac:dyDescent="0.3">
      <c r="C428" s="168"/>
      <c r="D428" s="41"/>
      <c r="E428" s="71"/>
      <c r="J428" s="133">
        <f>'PLANO DE CONTAS-D'!F229</f>
        <v>0</v>
      </c>
      <c r="K428" s="133">
        <f>'PLANO DE CONTAS-D'!G229</f>
        <v>0</v>
      </c>
      <c r="L428" s="133">
        <f>'PLANO DE CONTAS-D'!H229</f>
        <v>0</v>
      </c>
      <c r="M428" s="133">
        <f>'PLANO DE CONTAS-D'!I229</f>
        <v>0</v>
      </c>
      <c r="N428" s="133">
        <f>'PLANO DE CONTAS-D'!J229</f>
        <v>0</v>
      </c>
      <c r="O428" s="133">
        <f>'PLANO DE CONTAS-D'!K229</f>
        <v>0</v>
      </c>
      <c r="P428" s="133">
        <f>'PLANO DE CONTAS-D'!L229</f>
        <v>0</v>
      </c>
      <c r="Q428" s="133">
        <f>'PLANO DE CONTAS-D'!M229</f>
        <v>0</v>
      </c>
      <c r="R428" s="133">
        <f>'PLANO DE CONTAS-D'!N229</f>
        <v>0</v>
      </c>
      <c r="S428" s="133">
        <f>'PLANO DE CONTAS-D'!O229</f>
        <v>0</v>
      </c>
    </row>
    <row r="429" spans="2:19" x14ac:dyDescent="0.3">
      <c r="B429" s="14" t="s">
        <v>469</v>
      </c>
      <c r="C429" s="170">
        <f>'PLANO DE CONTAS-D'!C230</f>
        <v>307</v>
      </c>
      <c r="D429" s="59" t="str">
        <f>'PLANO DE CONTAS-D'!D230</f>
        <v>Segurança eletrônica</v>
      </c>
      <c r="E429" s="171" t="str">
        <f>'PLANO DE CONTAS-D'!E230</f>
        <v>ADM</v>
      </c>
      <c r="G429" s="15">
        <f>I429</f>
        <v>0</v>
      </c>
      <c r="I429" s="87">
        <f>SUMIFS(Conciliação!R:R,Conciliação!E:E,C429,Conciliação!D:D,$I$6)</f>
        <v>0</v>
      </c>
      <c r="J429" s="88">
        <f t="shared" ref="J429:S429" si="170">IF($E429=J$245,$I429,IF($E429="RATE",$I429*J430,0))</f>
        <v>0</v>
      </c>
      <c r="K429" s="88">
        <f t="shared" si="170"/>
        <v>0</v>
      </c>
      <c r="L429" s="88">
        <f t="shared" si="170"/>
        <v>0</v>
      </c>
      <c r="M429" s="88">
        <f t="shared" si="170"/>
        <v>0</v>
      </c>
      <c r="N429" s="88">
        <f t="shared" si="170"/>
        <v>0</v>
      </c>
      <c r="O429" s="88">
        <f t="shared" si="170"/>
        <v>0</v>
      </c>
      <c r="P429" s="88">
        <f t="shared" si="170"/>
        <v>0</v>
      </c>
      <c r="Q429" s="88">
        <f t="shared" si="170"/>
        <v>0</v>
      </c>
      <c r="R429" s="88">
        <f t="shared" si="170"/>
        <v>0</v>
      </c>
      <c r="S429" s="88">
        <f t="shared" si="170"/>
        <v>0</v>
      </c>
    </row>
    <row r="430" spans="2:19" x14ac:dyDescent="0.3">
      <c r="C430" s="168"/>
      <c r="D430" s="41"/>
      <c r="E430" s="71"/>
      <c r="J430" s="133">
        <f>'PLANO DE CONTAS-D'!F230</f>
        <v>0</v>
      </c>
      <c r="K430" s="133">
        <f>'PLANO DE CONTAS-D'!G230</f>
        <v>0</v>
      </c>
      <c r="L430" s="133">
        <f>'PLANO DE CONTAS-D'!H230</f>
        <v>0</v>
      </c>
      <c r="M430" s="133">
        <f>'PLANO DE CONTAS-D'!I230</f>
        <v>0</v>
      </c>
      <c r="N430" s="133">
        <f>'PLANO DE CONTAS-D'!J230</f>
        <v>0</v>
      </c>
      <c r="O430" s="133">
        <f>'PLANO DE CONTAS-D'!K230</f>
        <v>0</v>
      </c>
      <c r="P430" s="133">
        <f>'PLANO DE CONTAS-D'!L230</f>
        <v>0</v>
      </c>
      <c r="Q430" s="133">
        <f>'PLANO DE CONTAS-D'!M230</f>
        <v>0</v>
      </c>
      <c r="R430" s="133">
        <f>'PLANO DE CONTAS-D'!N230</f>
        <v>0</v>
      </c>
      <c r="S430" s="133">
        <f>'PLANO DE CONTAS-D'!O230</f>
        <v>0</v>
      </c>
    </row>
    <row r="431" spans="2:19" x14ac:dyDescent="0.3">
      <c r="B431" s="14" t="s">
        <v>470</v>
      </c>
      <c r="C431" s="170">
        <f>'PLANO DE CONTAS-D'!C231</f>
        <v>308</v>
      </c>
      <c r="D431" s="59" t="str">
        <f>'PLANO DE CONTAS-D'!D231</f>
        <v>Nuvem</v>
      </c>
      <c r="E431" s="171" t="str">
        <f>'PLANO DE CONTAS-D'!E231</f>
        <v>ADM</v>
      </c>
      <c r="G431" s="15">
        <f>I431</f>
        <v>0</v>
      </c>
      <c r="I431" s="87">
        <f>SUMIFS(Conciliação!R:R,Conciliação!E:E,C431,Conciliação!D:D,$I$6)</f>
        <v>0</v>
      </c>
      <c r="J431" s="88">
        <f t="shared" ref="J431:S431" si="171">IF($E431=J$245,$I431,IF($E431="RATE",$I431*J432,0))</f>
        <v>0</v>
      </c>
      <c r="K431" s="88">
        <f t="shared" si="171"/>
        <v>0</v>
      </c>
      <c r="L431" s="88">
        <f t="shared" si="171"/>
        <v>0</v>
      </c>
      <c r="M431" s="88">
        <f t="shared" si="171"/>
        <v>0</v>
      </c>
      <c r="N431" s="88">
        <f t="shared" si="171"/>
        <v>0</v>
      </c>
      <c r="O431" s="88">
        <f t="shared" si="171"/>
        <v>0</v>
      </c>
      <c r="P431" s="88">
        <f t="shared" si="171"/>
        <v>0</v>
      </c>
      <c r="Q431" s="88">
        <f t="shared" si="171"/>
        <v>0</v>
      </c>
      <c r="R431" s="88">
        <f t="shared" si="171"/>
        <v>0</v>
      </c>
      <c r="S431" s="88">
        <f t="shared" si="171"/>
        <v>0</v>
      </c>
    </row>
    <row r="432" spans="2:19" x14ac:dyDescent="0.3">
      <c r="C432" s="168"/>
      <c r="D432" s="41"/>
      <c r="E432" s="71"/>
      <c r="J432" s="133">
        <f>'PLANO DE CONTAS-D'!F231</f>
        <v>0</v>
      </c>
      <c r="K432" s="133">
        <f>'PLANO DE CONTAS-D'!G231</f>
        <v>0</v>
      </c>
      <c r="L432" s="133">
        <f>'PLANO DE CONTAS-D'!H231</f>
        <v>0</v>
      </c>
      <c r="M432" s="133">
        <f>'PLANO DE CONTAS-D'!I231</f>
        <v>0</v>
      </c>
      <c r="N432" s="133">
        <f>'PLANO DE CONTAS-D'!J231</f>
        <v>0</v>
      </c>
      <c r="O432" s="133">
        <f>'PLANO DE CONTAS-D'!K231</f>
        <v>0</v>
      </c>
      <c r="P432" s="133">
        <f>'PLANO DE CONTAS-D'!L231</f>
        <v>0</v>
      </c>
      <c r="Q432" s="133">
        <f>'PLANO DE CONTAS-D'!M231</f>
        <v>0</v>
      </c>
      <c r="R432" s="133">
        <f>'PLANO DE CONTAS-D'!N231</f>
        <v>0</v>
      </c>
      <c r="S432" s="133">
        <f>'PLANO DE CONTAS-D'!O231</f>
        <v>0</v>
      </c>
    </row>
    <row r="433" spans="2:19" x14ac:dyDescent="0.3">
      <c r="B433" s="14" t="s">
        <v>471</v>
      </c>
      <c r="C433" s="170">
        <f>'PLANO DE CONTAS-D'!C232</f>
        <v>309</v>
      </c>
      <c r="D433" s="59" t="str">
        <f>'PLANO DE CONTAS-D'!D232</f>
        <v>Videos</v>
      </c>
      <c r="E433" s="171" t="str">
        <f>'PLANO DE CONTAS-D'!E232</f>
        <v>ADM</v>
      </c>
      <c r="G433" s="15">
        <f>I433</f>
        <v>0</v>
      </c>
      <c r="I433" s="87">
        <f>SUMIFS(Conciliação!R:R,Conciliação!E:E,C433,Conciliação!D:D,$I$6)</f>
        <v>0</v>
      </c>
      <c r="J433" s="88">
        <f t="shared" ref="J433:S433" si="172">IF($E433=J$245,$I433,IF($E433="RATE",$I433*J434,0))</f>
        <v>0</v>
      </c>
      <c r="K433" s="88">
        <f t="shared" si="172"/>
        <v>0</v>
      </c>
      <c r="L433" s="88">
        <f t="shared" si="172"/>
        <v>0</v>
      </c>
      <c r="M433" s="88">
        <f t="shared" si="172"/>
        <v>0</v>
      </c>
      <c r="N433" s="88">
        <f t="shared" si="172"/>
        <v>0</v>
      </c>
      <c r="O433" s="88">
        <f t="shared" si="172"/>
        <v>0</v>
      </c>
      <c r="P433" s="88">
        <f t="shared" si="172"/>
        <v>0</v>
      </c>
      <c r="Q433" s="88">
        <f t="shared" si="172"/>
        <v>0</v>
      </c>
      <c r="R433" s="88">
        <f t="shared" si="172"/>
        <v>0</v>
      </c>
      <c r="S433" s="88">
        <f t="shared" si="172"/>
        <v>0</v>
      </c>
    </row>
    <row r="434" spans="2:19" x14ac:dyDescent="0.3">
      <c r="C434" s="168"/>
      <c r="D434" s="41"/>
      <c r="E434" s="71"/>
      <c r="J434" s="133">
        <f>'PLANO DE CONTAS-D'!F232</f>
        <v>0</v>
      </c>
      <c r="K434" s="133">
        <f>'PLANO DE CONTAS-D'!G232</f>
        <v>0</v>
      </c>
      <c r="L434" s="133">
        <f>'PLANO DE CONTAS-D'!H232</f>
        <v>0</v>
      </c>
      <c r="M434" s="133">
        <f>'PLANO DE CONTAS-D'!I232</f>
        <v>0</v>
      </c>
      <c r="N434" s="133">
        <f>'PLANO DE CONTAS-D'!J232</f>
        <v>0</v>
      </c>
      <c r="O434" s="133">
        <f>'PLANO DE CONTAS-D'!K232</f>
        <v>0</v>
      </c>
      <c r="P434" s="133">
        <f>'PLANO DE CONTAS-D'!L232</f>
        <v>0</v>
      </c>
      <c r="Q434" s="133">
        <f>'PLANO DE CONTAS-D'!M232</f>
        <v>0</v>
      </c>
      <c r="R434" s="133">
        <f>'PLANO DE CONTAS-D'!N232</f>
        <v>0</v>
      </c>
      <c r="S434" s="133">
        <f>'PLANO DE CONTAS-D'!O232</f>
        <v>0</v>
      </c>
    </row>
    <row r="435" spans="2:19" x14ac:dyDescent="0.3">
      <c r="B435" s="14" t="s">
        <v>472</v>
      </c>
      <c r="C435" s="170">
        <f>'PLANO DE CONTAS-D'!C233</f>
        <v>310</v>
      </c>
      <c r="D435" s="59" t="str">
        <f>'PLANO DE CONTAS-D'!D233</f>
        <v>Serviços Diversos Terceiros (PF/PJ)</v>
      </c>
      <c r="E435" s="171" t="str">
        <f>'PLANO DE CONTAS-D'!E233</f>
        <v>ADM</v>
      </c>
      <c r="G435" s="15">
        <f>I435</f>
        <v>0</v>
      </c>
      <c r="I435" s="87">
        <f>SUMIFS(Conciliação!R:R,Conciliação!E:E,C435,Conciliação!D:D,$I$6)</f>
        <v>0</v>
      </c>
      <c r="J435" s="88">
        <f t="shared" ref="J435:S435" si="173">IF($E435=J$245,$I435,IF($E435="RATE",$I435*J436,0))</f>
        <v>0</v>
      </c>
      <c r="K435" s="88">
        <f t="shared" si="173"/>
        <v>0</v>
      </c>
      <c r="L435" s="88">
        <f t="shared" si="173"/>
        <v>0</v>
      </c>
      <c r="M435" s="88">
        <f t="shared" si="173"/>
        <v>0</v>
      </c>
      <c r="N435" s="88">
        <f t="shared" si="173"/>
        <v>0</v>
      </c>
      <c r="O435" s="88">
        <f t="shared" si="173"/>
        <v>0</v>
      </c>
      <c r="P435" s="88">
        <f t="shared" si="173"/>
        <v>0</v>
      </c>
      <c r="Q435" s="88">
        <f t="shared" si="173"/>
        <v>0</v>
      </c>
      <c r="R435" s="88">
        <f t="shared" si="173"/>
        <v>0</v>
      </c>
      <c r="S435" s="88">
        <f t="shared" si="173"/>
        <v>0</v>
      </c>
    </row>
    <row r="436" spans="2:19" x14ac:dyDescent="0.3">
      <c r="C436" s="168"/>
      <c r="D436" s="41"/>
      <c r="E436" s="71"/>
      <c r="J436" s="133">
        <f>'PLANO DE CONTAS-D'!F233</f>
        <v>0</v>
      </c>
      <c r="K436" s="133">
        <f>'PLANO DE CONTAS-D'!G233</f>
        <v>0</v>
      </c>
      <c r="L436" s="133">
        <f>'PLANO DE CONTAS-D'!H233</f>
        <v>0</v>
      </c>
      <c r="M436" s="133">
        <f>'PLANO DE CONTAS-D'!I233</f>
        <v>0</v>
      </c>
      <c r="N436" s="133">
        <f>'PLANO DE CONTAS-D'!J233</f>
        <v>0</v>
      </c>
      <c r="O436" s="133">
        <f>'PLANO DE CONTAS-D'!K233</f>
        <v>0</v>
      </c>
      <c r="P436" s="133">
        <f>'PLANO DE CONTAS-D'!L233</f>
        <v>0</v>
      </c>
      <c r="Q436" s="133">
        <f>'PLANO DE CONTAS-D'!M233</f>
        <v>0</v>
      </c>
      <c r="R436" s="133">
        <f>'PLANO DE CONTAS-D'!N233</f>
        <v>0</v>
      </c>
      <c r="S436" s="133">
        <f>'PLANO DE CONTAS-D'!O233</f>
        <v>0</v>
      </c>
    </row>
    <row r="437" spans="2:19" x14ac:dyDescent="0.3">
      <c r="B437" s="14" t="s">
        <v>473</v>
      </c>
      <c r="C437" s="170">
        <f>'PLANO DE CONTAS-D'!C234</f>
        <v>311</v>
      </c>
      <c r="D437" s="59">
        <f>'PLANO DE CONTAS-D'!D234</f>
        <v>0</v>
      </c>
      <c r="E437" s="171" t="str">
        <f>'PLANO DE CONTAS-D'!E234</f>
        <v>ADM</v>
      </c>
      <c r="G437" s="15">
        <f>I437</f>
        <v>0</v>
      </c>
      <c r="I437" s="87">
        <f>SUMIFS(Conciliação!R:R,Conciliação!E:E,C437,Conciliação!D:D,$I$6)</f>
        <v>0</v>
      </c>
      <c r="J437" s="88">
        <f t="shared" ref="J437:S437" si="174">IF($E437=J$245,$I437,IF($E437="RATE",$I437*J438,0))</f>
        <v>0</v>
      </c>
      <c r="K437" s="88">
        <f t="shared" si="174"/>
        <v>0</v>
      </c>
      <c r="L437" s="88">
        <f t="shared" si="174"/>
        <v>0</v>
      </c>
      <c r="M437" s="88">
        <f t="shared" si="174"/>
        <v>0</v>
      </c>
      <c r="N437" s="88">
        <f t="shared" si="174"/>
        <v>0</v>
      </c>
      <c r="O437" s="88">
        <f t="shared" si="174"/>
        <v>0</v>
      </c>
      <c r="P437" s="88">
        <f t="shared" si="174"/>
        <v>0</v>
      </c>
      <c r="Q437" s="88">
        <f t="shared" si="174"/>
        <v>0</v>
      </c>
      <c r="R437" s="88">
        <f t="shared" si="174"/>
        <v>0</v>
      </c>
      <c r="S437" s="88">
        <f t="shared" si="174"/>
        <v>0</v>
      </c>
    </row>
    <row r="438" spans="2:19" x14ac:dyDescent="0.3">
      <c r="C438" s="168"/>
      <c r="D438" s="41"/>
      <c r="E438" s="71"/>
      <c r="J438" s="133">
        <f>'PLANO DE CONTAS-D'!F234</f>
        <v>0</v>
      </c>
      <c r="K438" s="133">
        <f>'PLANO DE CONTAS-D'!G234</f>
        <v>0</v>
      </c>
      <c r="L438" s="133">
        <f>'PLANO DE CONTAS-D'!H234</f>
        <v>0</v>
      </c>
      <c r="M438" s="133">
        <f>'PLANO DE CONTAS-D'!I234</f>
        <v>0</v>
      </c>
      <c r="N438" s="133">
        <f>'PLANO DE CONTAS-D'!J234</f>
        <v>0</v>
      </c>
      <c r="O438" s="133">
        <f>'PLANO DE CONTAS-D'!K234</f>
        <v>0</v>
      </c>
      <c r="P438" s="133">
        <f>'PLANO DE CONTAS-D'!L234</f>
        <v>0</v>
      </c>
      <c r="Q438" s="133">
        <f>'PLANO DE CONTAS-D'!M234</f>
        <v>0</v>
      </c>
      <c r="R438" s="133">
        <f>'PLANO DE CONTAS-D'!N234</f>
        <v>0</v>
      </c>
      <c r="S438" s="133">
        <f>'PLANO DE CONTAS-D'!O234</f>
        <v>0</v>
      </c>
    </row>
    <row r="439" spans="2:19" x14ac:dyDescent="0.3">
      <c r="B439" s="14" t="s">
        <v>474</v>
      </c>
      <c r="C439" s="170">
        <f>'PLANO DE CONTAS-D'!C235</f>
        <v>312</v>
      </c>
      <c r="D439" s="59">
        <f>'PLANO DE CONTAS-D'!D235</f>
        <v>0</v>
      </c>
      <c r="E439" s="171" t="str">
        <f>'PLANO DE CONTAS-D'!E235</f>
        <v>ADM</v>
      </c>
      <c r="G439" s="15">
        <f>I439</f>
        <v>0</v>
      </c>
      <c r="I439" s="87">
        <f>SUMIFS(Conciliação!R:R,Conciliação!E:E,C439,Conciliação!D:D,$I$6)</f>
        <v>0</v>
      </c>
      <c r="J439" s="88">
        <f t="shared" ref="J439:S439" si="175">IF($E439=J$245,$I439,IF($E439="RATE",$I439*J440,0))</f>
        <v>0</v>
      </c>
      <c r="K439" s="88">
        <f t="shared" si="175"/>
        <v>0</v>
      </c>
      <c r="L439" s="88">
        <f t="shared" si="175"/>
        <v>0</v>
      </c>
      <c r="M439" s="88">
        <f t="shared" si="175"/>
        <v>0</v>
      </c>
      <c r="N439" s="88">
        <f t="shared" si="175"/>
        <v>0</v>
      </c>
      <c r="O439" s="88">
        <f t="shared" si="175"/>
        <v>0</v>
      </c>
      <c r="P439" s="88">
        <f t="shared" si="175"/>
        <v>0</v>
      </c>
      <c r="Q439" s="88">
        <f t="shared" si="175"/>
        <v>0</v>
      </c>
      <c r="R439" s="88">
        <f t="shared" si="175"/>
        <v>0</v>
      </c>
      <c r="S439" s="88">
        <f t="shared" si="175"/>
        <v>0</v>
      </c>
    </row>
    <row r="440" spans="2:19" x14ac:dyDescent="0.3">
      <c r="C440" s="168"/>
      <c r="D440" s="41"/>
      <c r="E440" s="71"/>
      <c r="J440" s="133">
        <f>'PLANO DE CONTAS-D'!F235</f>
        <v>0</v>
      </c>
      <c r="K440" s="133">
        <f>'PLANO DE CONTAS-D'!G235</f>
        <v>0</v>
      </c>
      <c r="L440" s="133">
        <f>'PLANO DE CONTAS-D'!H235</f>
        <v>0</v>
      </c>
      <c r="M440" s="133">
        <f>'PLANO DE CONTAS-D'!I235</f>
        <v>0</v>
      </c>
      <c r="N440" s="133">
        <f>'PLANO DE CONTAS-D'!J235</f>
        <v>0</v>
      </c>
      <c r="O440" s="133">
        <f>'PLANO DE CONTAS-D'!K235</f>
        <v>0</v>
      </c>
      <c r="P440" s="133">
        <f>'PLANO DE CONTAS-D'!L235</f>
        <v>0</v>
      </c>
      <c r="Q440" s="133">
        <f>'PLANO DE CONTAS-D'!M235</f>
        <v>0</v>
      </c>
      <c r="R440" s="133">
        <f>'PLANO DE CONTAS-D'!N235</f>
        <v>0</v>
      </c>
      <c r="S440" s="133">
        <f>'PLANO DE CONTAS-D'!O235</f>
        <v>0</v>
      </c>
    </row>
    <row r="441" spans="2:19" x14ac:dyDescent="0.3">
      <c r="B441" s="14" t="s">
        <v>475</v>
      </c>
      <c r="C441" s="170">
        <f>'PLANO DE CONTAS-D'!C236</f>
        <v>313</v>
      </c>
      <c r="D441" s="59">
        <f>'PLANO DE CONTAS-D'!D236</f>
        <v>0</v>
      </c>
      <c r="E441" s="171" t="str">
        <f>'PLANO DE CONTAS-D'!E236</f>
        <v>ADM</v>
      </c>
      <c r="G441" s="15">
        <f>I441</f>
        <v>0</v>
      </c>
      <c r="I441" s="87">
        <f>SUMIFS(Conciliação!R:R,Conciliação!E:E,C441,Conciliação!D:D,$I$6)</f>
        <v>0</v>
      </c>
      <c r="J441" s="88">
        <f t="shared" ref="J441:S441" si="176">IF($E441=J$245,$I441,IF($E441="RATE",$I441*J442,0))</f>
        <v>0</v>
      </c>
      <c r="K441" s="88">
        <f t="shared" si="176"/>
        <v>0</v>
      </c>
      <c r="L441" s="88">
        <f t="shared" si="176"/>
        <v>0</v>
      </c>
      <c r="M441" s="88">
        <f t="shared" si="176"/>
        <v>0</v>
      </c>
      <c r="N441" s="88">
        <f t="shared" si="176"/>
        <v>0</v>
      </c>
      <c r="O441" s="88">
        <f t="shared" si="176"/>
        <v>0</v>
      </c>
      <c r="P441" s="88">
        <f t="shared" si="176"/>
        <v>0</v>
      </c>
      <c r="Q441" s="88">
        <f t="shared" si="176"/>
        <v>0</v>
      </c>
      <c r="R441" s="88">
        <f t="shared" si="176"/>
        <v>0</v>
      </c>
      <c r="S441" s="88">
        <f t="shared" si="176"/>
        <v>0</v>
      </c>
    </row>
    <row r="442" spans="2:19" x14ac:dyDescent="0.3">
      <c r="C442" s="168"/>
      <c r="D442" s="41"/>
      <c r="E442" s="71"/>
      <c r="J442" s="133">
        <f>'PLANO DE CONTAS-D'!F236</f>
        <v>0</v>
      </c>
      <c r="K442" s="133">
        <f>'PLANO DE CONTAS-D'!G236</f>
        <v>0</v>
      </c>
      <c r="L442" s="133">
        <f>'PLANO DE CONTAS-D'!H236</f>
        <v>0</v>
      </c>
      <c r="M442" s="133">
        <f>'PLANO DE CONTAS-D'!I236</f>
        <v>0</v>
      </c>
      <c r="N442" s="133">
        <f>'PLANO DE CONTAS-D'!J236</f>
        <v>0</v>
      </c>
      <c r="O442" s="133">
        <f>'PLANO DE CONTAS-D'!K236</f>
        <v>0</v>
      </c>
      <c r="P442" s="133">
        <f>'PLANO DE CONTAS-D'!L236</f>
        <v>0</v>
      </c>
      <c r="Q442" s="133">
        <f>'PLANO DE CONTAS-D'!M236</f>
        <v>0</v>
      </c>
      <c r="R442" s="133">
        <f>'PLANO DE CONTAS-D'!N236</f>
        <v>0</v>
      </c>
      <c r="S442" s="133">
        <f>'PLANO DE CONTAS-D'!O236</f>
        <v>0</v>
      </c>
    </row>
    <row r="443" spans="2:19" x14ac:dyDescent="0.3">
      <c r="B443" s="14" t="s">
        <v>476</v>
      </c>
      <c r="C443" s="170">
        <f>'PLANO DE CONTAS-D'!C237</f>
        <v>314</v>
      </c>
      <c r="D443" s="59">
        <f>'PLANO DE CONTAS-D'!D237</f>
        <v>0</v>
      </c>
      <c r="E443" s="171" t="str">
        <f>'PLANO DE CONTAS-D'!E237</f>
        <v>ADM</v>
      </c>
      <c r="G443" s="15">
        <f>I443</f>
        <v>0</v>
      </c>
      <c r="I443" s="87">
        <f>SUMIFS(Conciliação!R:R,Conciliação!E:E,C443,Conciliação!D:D,$I$6)</f>
        <v>0</v>
      </c>
      <c r="J443" s="88">
        <f t="shared" ref="J443:S443" si="177">IF($E443=J$245,$I443,IF($E443="RATE",$I443*J444,0))</f>
        <v>0</v>
      </c>
      <c r="K443" s="88">
        <f t="shared" si="177"/>
        <v>0</v>
      </c>
      <c r="L443" s="88">
        <f t="shared" si="177"/>
        <v>0</v>
      </c>
      <c r="M443" s="88">
        <f t="shared" si="177"/>
        <v>0</v>
      </c>
      <c r="N443" s="88">
        <f t="shared" si="177"/>
        <v>0</v>
      </c>
      <c r="O443" s="88">
        <f t="shared" si="177"/>
        <v>0</v>
      </c>
      <c r="P443" s="88">
        <f t="shared" si="177"/>
        <v>0</v>
      </c>
      <c r="Q443" s="88">
        <f t="shared" si="177"/>
        <v>0</v>
      </c>
      <c r="R443" s="88">
        <f t="shared" si="177"/>
        <v>0</v>
      </c>
      <c r="S443" s="88">
        <f t="shared" si="177"/>
        <v>0</v>
      </c>
    </row>
    <row r="444" spans="2:19" x14ac:dyDescent="0.3">
      <c r="C444" s="168"/>
      <c r="D444" s="41"/>
      <c r="E444" s="71"/>
      <c r="J444" s="133">
        <f>'PLANO DE CONTAS-D'!F237</f>
        <v>0</v>
      </c>
      <c r="K444" s="133">
        <f>'PLANO DE CONTAS-D'!G237</f>
        <v>0</v>
      </c>
      <c r="L444" s="133">
        <f>'PLANO DE CONTAS-D'!H237</f>
        <v>0</v>
      </c>
      <c r="M444" s="133">
        <f>'PLANO DE CONTAS-D'!I237</f>
        <v>0</v>
      </c>
      <c r="N444" s="133">
        <f>'PLANO DE CONTAS-D'!J237</f>
        <v>0</v>
      </c>
      <c r="O444" s="133">
        <f>'PLANO DE CONTAS-D'!K237</f>
        <v>0</v>
      </c>
      <c r="P444" s="133">
        <f>'PLANO DE CONTAS-D'!L237</f>
        <v>0</v>
      </c>
      <c r="Q444" s="133">
        <f>'PLANO DE CONTAS-D'!M237</f>
        <v>0</v>
      </c>
      <c r="R444" s="133">
        <f>'PLANO DE CONTAS-D'!N237</f>
        <v>0</v>
      </c>
      <c r="S444" s="133">
        <f>'PLANO DE CONTAS-D'!O237</f>
        <v>0</v>
      </c>
    </row>
    <row r="445" spans="2:19" x14ac:dyDescent="0.3">
      <c r="B445" s="14" t="s">
        <v>477</v>
      </c>
      <c r="C445" s="170">
        <f>'PLANO DE CONTAS-D'!C238</f>
        <v>315</v>
      </c>
      <c r="D445" s="59">
        <f>'PLANO DE CONTAS-D'!D238</f>
        <v>0</v>
      </c>
      <c r="E445" s="171" t="str">
        <f>'PLANO DE CONTAS-D'!E238</f>
        <v>ADM</v>
      </c>
      <c r="G445" s="15">
        <f>I445</f>
        <v>0</v>
      </c>
      <c r="I445" s="87">
        <f>SUMIFS(Conciliação!R:R,Conciliação!E:E,C445,Conciliação!D:D,$I$6)</f>
        <v>0</v>
      </c>
      <c r="J445" s="88">
        <f t="shared" ref="J445:S445" si="178">IF($E445=J$245,$I445,IF($E445="RATE",$I445*J446,0))</f>
        <v>0</v>
      </c>
      <c r="K445" s="88">
        <f t="shared" si="178"/>
        <v>0</v>
      </c>
      <c r="L445" s="88">
        <f t="shared" si="178"/>
        <v>0</v>
      </c>
      <c r="M445" s="88">
        <f t="shared" si="178"/>
        <v>0</v>
      </c>
      <c r="N445" s="88">
        <f t="shared" si="178"/>
        <v>0</v>
      </c>
      <c r="O445" s="88">
        <f t="shared" si="178"/>
        <v>0</v>
      </c>
      <c r="P445" s="88">
        <f t="shared" si="178"/>
        <v>0</v>
      </c>
      <c r="Q445" s="88">
        <f t="shared" si="178"/>
        <v>0</v>
      </c>
      <c r="R445" s="88">
        <f t="shared" si="178"/>
        <v>0</v>
      </c>
      <c r="S445" s="88">
        <f t="shared" si="178"/>
        <v>0</v>
      </c>
    </row>
    <row r="446" spans="2:19" x14ac:dyDescent="0.3">
      <c r="C446" s="168"/>
      <c r="D446" s="41"/>
      <c r="E446" s="71"/>
      <c r="J446" s="133">
        <f>'PLANO DE CONTAS-D'!F238</f>
        <v>0</v>
      </c>
      <c r="K446" s="133">
        <f>'PLANO DE CONTAS-D'!G238</f>
        <v>0</v>
      </c>
      <c r="L446" s="133">
        <f>'PLANO DE CONTAS-D'!H238</f>
        <v>0</v>
      </c>
      <c r="M446" s="133">
        <f>'PLANO DE CONTAS-D'!I238</f>
        <v>0</v>
      </c>
      <c r="N446" s="133">
        <f>'PLANO DE CONTAS-D'!J238</f>
        <v>0</v>
      </c>
      <c r="O446" s="133">
        <f>'PLANO DE CONTAS-D'!K238</f>
        <v>0</v>
      </c>
      <c r="P446" s="133">
        <f>'PLANO DE CONTAS-D'!L238</f>
        <v>0</v>
      </c>
      <c r="Q446" s="133">
        <f>'PLANO DE CONTAS-D'!M238</f>
        <v>0</v>
      </c>
      <c r="R446" s="133">
        <f>'PLANO DE CONTAS-D'!N238</f>
        <v>0</v>
      </c>
      <c r="S446" s="133">
        <f>'PLANO DE CONTAS-D'!O238</f>
        <v>0</v>
      </c>
    </row>
    <row r="447" spans="2:19" x14ac:dyDescent="0.3">
      <c r="B447" s="14" t="s">
        <v>478</v>
      </c>
      <c r="C447" s="170">
        <f>'PLANO DE CONTAS-D'!C239</f>
        <v>316</v>
      </c>
      <c r="D447" s="59">
        <f>'PLANO DE CONTAS-D'!D239</f>
        <v>0</v>
      </c>
      <c r="E447" s="171" t="str">
        <f>'PLANO DE CONTAS-D'!E239</f>
        <v>ADM</v>
      </c>
      <c r="G447" s="15">
        <f>I447</f>
        <v>0</v>
      </c>
      <c r="I447" s="87">
        <f>SUMIFS(Conciliação!R:R,Conciliação!E:E,C447,Conciliação!D:D,$I$6)</f>
        <v>0</v>
      </c>
      <c r="J447" s="88">
        <f t="shared" ref="J447:S447" si="179">IF($E447=J$245,$I447,IF($E447="RATE",$I447*J448,0))</f>
        <v>0</v>
      </c>
      <c r="K447" s="88">
        <f t="shared" si="179"/>
        <v>0</v>
      </c>
      <c r="L447" s="88">
        <f t="shared" si="179"/>
        <v>0</v>
      </c>
      <c r="M447" s="88">
        <f t="shared" si="179"/>
        <v>0</v>
      </c>
      <c r="N447" s="88">
        <f t="shared" si="179"/>
        <v>0</v>
      </c>
      <c r="O447" s="88">
        <f t="shared" si="179"/>
        <v>0</v>
      </c>
      <c r="P447" s="88">
        <f t="shared" si="179"/>
        <v>0</v>
      </c>
      <c r="Q447" s="88">
        <f t="shared" si="179"/>
        <v>0</v>
      </c>
      <c r="R447" s="88">
        <f t="shared" si="179"/>
        <v>0</v>
      </c>
      <c r="S447" s="88">
        <f t="shared" si="179"/>
        <v>0</v>
      </c>
    </row>
    <row r="448" spans="2:19" x14ac:dyDescent="0.3">
      <c r="C448" s="168"/>
      <c r="D448" s="41"/>
      <c r="E448" s="71"/>
      <c r="J448" s="133">
        <f>'PLANO DE CONTAS-D'!F239</f>
        <v>0</v>
      </c>
      <c r="K448" s="133">
        <f>'PLANO DE CONTAS-D'!G239</f>
        <v>0</v>
      </c>
      <c r="L448" s="133">
        <f>'PLANO DE CONTAS-D'!H239</f>
        <v>0</v>
      </c>
      <c r="M448" s="133">
        <f>'PLANO DE CONTAS-D'!I239</f>
        <v>0</v>
      </c>
      <c r="N448" s="133">
        <f>'PLANO DE CONTAS-D'!J239</f>
        <v>0</v>
      </c>
      <c r="O448" s="133">
        <f>'PLANO DE CONTAS-D'!K239</f>
        <v>0</v>
      </c>
      <c r="P448" s="133">
        <f>'PLANO DE CONTAS-D'!L239</f>
        <v>0</v>
      </c>
      <c r="Q448" s="133">
        <f>'PLANO DE CONTAS-D'!M239</f>
        <v>0</v>
      </c>
      <c r="R448" s="133">
        <f>'PLANO DE CONTAS-D'!N239</f>
        <v>0</v>
      </c>
      <c r="S448" s="133">
        <f>'PLANO DE CONTAS-D'!O239</f>
        <v>0</v>
      </c>
    </row>
    <row r="449" spans="2:19" x14ac:dyDescent="0.3">
      <c r="B449" s="14" t="s">
        <v>479</v>
      </c>
      <c r="C449" s="170">
        <f>'PLANO DE CONTAS-D'!C240</f>
        <v>317</v>
      </c>
      <c r="D449" s="59">
        <f>'PLANO DE CONTAS-D'!D240</f>
        <v>0</v>
      </c>
      <c r="E449" s="171" t="str">
        <f>'PLANO DE CONTAS-D'!E240</f>
        <v>ADM</v>
      </c>
      <c r="G449" s="15">
        <f>I449</f>
        <v>0</v>
      </c>
      <c r="I449" s="87">
        <f>SUMIFS(Conciliação!R:R,Conciliação!E:E,C449,Conciliação!D:D,$I$6)</f>
        <v>0</v>
      </c>
      <c r="J449" s="88">
        <f t="shared" ref="J449:S449" si="180">IF($E449=J$245,$I449,IF($E449="RATE",$I449*J450,0))</f>
        <v>0</v>
      </c>
      <c r="K449" s="88">
        <f t="shared" si="180"/>
        <v>0</v>
      </c>
      <c r="L449" s="88">
        <f t="shared" si="180"/>
        <v>0</v>
      </c>
      <c r="M449" s="88">
        <f t="shared" si="180"/>
        <v>0</v>
      </c>
      <c r="N449" s="88">
        <f t="shared" si="180"/>
        <v>0</v>
      </c>
      <c r="O449" s="88">
        <f t="shared" si="180"/>
        <v>0</v>
      </c>
      <c r="P449" s="88">
        <f t="shared" si="180"/>
        <v>0</v>
      </c>
      <c r="Q449" s="88">
        <f t="shared" si="180"/>
        <v>0</v>
      </c>
      <c r="R449" s="88">
        <f t="shared" si="180"/>
        <v>0</v>
      </c>
      <c r="S449" s="88">
        <f t="shared" si="180"/>
        <v>0</v>
      </c>
    </row>
    <row r="450" spans="2:19" x14ac:dyDescent="0.3">
      <c r="C450" s="168"/>
      <c r="D450" s="41"/>
      <c r="E450" s="71"/>
      <c r="J450" s="133">
        <f>'PLANO DE CONTAS-D'!F240</f>
        <v>0</v>
      </c>
      <c r="K450" s="133">
        <f>'PLANO DE CONTAS-D'!G240</f>
        <v>0</v>
      </c>
      <c r="L450" s="133">
        <f>'PLANO DE CONTAS-D'!H240</f>
        <v>0</v>
      </c>
      <c r="M450" s="133">
        <f>'PLANO DE CONTAS-D'!I240</f>
        <v>0</v>
      </c>
      <c r="N450" s="133">
        <f>'PLANO DE CONTAS-D'!J240</f>
        <v>0</v>
      </c>
      <c r="O450" s="133">
        <f>'PLANO DE CONTAS-D'!K240</f>
        <v>0</v>
      </c>
      <c r="P450" s="133">
        <f>'PLANO DE CONTAS-D'!L240</f>
        <v>0</v>
      </c>
      <c r="Q450" s="133">
        <f>'PLANO DE CONTAS-D'!M240</f>
        <v>0</v>
      </c>
      <c r="R450" s="133">
        <f>'PLANO DE CONTAS-D'!N240</f>
        <v>0</v>
      </c>
      <c r="S450" s="133">
        <f>'PLANO DE CONTAS-D'!O240</f>
        <v>0</v>
      </c>
    </row>
    <row r="451" spans="2:19" x14ac:dyDescent="0.3">
      <c r="B451" s="14" t="s">
        <v>480</v>
      </c>
      <c r="C451" s="170">
        <f>'PLANO DE CONTAS-D'!C241</f>
        <v>318</v>
      </c>
      <c r="D451" s="59">
        <f>'PLANO DE CONTAS-D'!D241</f>
        <v>0</v>
      </c>
      <c r="E451" s="171" t="str">
        <f>'PLANO DE CONTAS-D'!E241</f>
        <v>ADM</v>
      </c>
      <c r="G451" s="15">
        <f>I451</f>
        <v>0</v>
      </c>
      <c r="I451" s="87">
        <f>SUMIFS(Conciliação!R:R,Conciliação!E:E,C451,Conciliação!D:D,$I$6)</f>
        <v>0</v>
      </c>
      <c r="J451" s="88">
        <f t="shared" ref="J451:S451" si="181">IF($E451=J$245,$I451,IF($E451="RATE",$I451*J452,0))</f>
        <v>0</v>
      </c>
      <c r="K451" s="88">
        <f t="shared" si="181"/>
        <v>0</v>
      </c>
      <c r="L451" s="88">
        <f t="shared" si="181"/>
        <v>0</v>
      </c>
      <c r="M451" s="88">
        <f t="shared" si="181"/>
        <v>0</v>
      </c>
      <c r="N451" s="88">
        <f t="shared" si="181"/>
        <v>0</v>
      </c>
      <c r="O451" s="88">
        <f t="shared" si="181"/>
        <v>0</v>
      </c>
      <c r="P451" s="88">
        <f t="shared" si="181"/>
        <v>0</v>
      </c>
      <c r="Q451" s="88">
        <f t="shared" si="181"/>
        <v>0</v>
      </c>
      <c r="R451" s="88">
        <f t="shared" si="181"/>
        <v>0</v>
      </c>
      <c r="S451" s="88">
        <f t="shared" si="181"/>
        <v>0</v>
      </c>
    </row>
    <row r="452" spans="2:19" x14ac:dyDescent="0.3">
      <c r="E452" s="10"/>
      <c r="J452" s="133">
        <f>'PLANO DE CONTAS-D'!F241</f>
        <v>0</v>
      </c>
      <c r="K452" s="133">
        <f>'PLANO DE CONTAS-D'!G241</f>
        <v>0</v>
      </c>
      <c r="L452" s="133">
        <f>'PLANO DE CONTAS-D'!H241</f>
        <v>0</v>
      </c>
      <c r="M452" s="133">
        <f>'PLANO DE CONTAS-D'!I241</f>
        <v>0</v>
      </c>
      <c r="N452" s="133">
        <f>'PLANO DE CONTAS-D'!J241</f>
        <v>0</v>
      </c>
      <c r="O452" s="133">
        <f>'PLANO DE CONTAS-D'!K241</f>
        <v>0</v>
      </c>
      <c r="P452" s="133">
        <f>'PLANO DE CONTAS-D'!L241</f>
        <v>0</v>
      </c>
      <c r="Q452" s="133">
        <f>'PLANO DE CONTAS-D'!M241</f>
        <v>0</v>
      </c>
      <c r="R452" s="133">
        <f>'PLANO DE CONTAS-D'!N241</f>
        <v>0</v>
      </c>
      <c r="S452" s="133">
        <f>'PLANO DE CONTAS-D'!O241</f>
        <v>0</v>
      </c>
    </row>
    <row r="453" spans="2:19" x14ac:dyDescent="0.3">
      <c r="B453" s="14" t="s">
        <v>481</v>
      </c>
      <c r="C453" s="170">
        <f>'PLANO DE CONTAS-D'!C242</f>
        <v>319</v>
      </c>
      <c r="D453" s="59">
        <f>'PLANO DE CONTAS-D'!D242</f>
        <v>0</v>
      </c>
      <c r="E453" s="171" t="str">
        <f>'PLANO DE CONTAS-D'!E242</f>
        <v>ADM</v>
      </c>
      <c r="G453" s="15">
        <f>I453</f>
        <v>0</v>
      </c>
      <c r="I453" s="87">
        <f>SUMIFS(Conciliação!R:R,Conciliação!E:E,C453,Conciliação!D:D,$I$6)</f>
        <v>0</v>
      </c>
      <c r="J453" s="88">
        <f t="shared" ref="J453:S453" si="182">IF($E453=J$245,$I453,IF($E453="RATE",$I453*J454,0))</f>
        <v>0</v>
      </c>
      <c r="K453" s="88">
        <f t="shared" si="182"/>
        <v>0</v>
      </c>
      <c r="L453" s="88">
        <f t="shared" si="182"/>
        <v>0</v>
      </c>
      <c r="M453" s="88">
        <f t="shared" si="182"/>
        <v>0</v>
      </c>
      <c r="N453" s="88">
        <f t="shared" si="182"/>
        <v>0</v>
      </c>
      <c r="O453" s="88">
        <f t="shared" si="182"/>
        <v>0</v>
      </c>
      <c r="P453" s="88">
        <f t="shared" si="182"/>
        <v>0</v>
      </c>
      <c r="Q453" s="88">
        <f t="shared" si="182"/>
        <v>0</v>
      </c>
      <c r="R453" s="88">
        <f t="shared" si="182"/>
        <v>0</v>
      </c>
      <c r="S453" s="88">
        <f t="shared" si="182"/>
        <v>0</v>
      </c>
    </row>
    <row r="454" spans="2:19" x14ac:dyDescent="0.3">
      <c r="E454" s="10"/>
      <c r="J454" s="133">
        <f>'PLANO DE CONTAS-D'!F242</f>
        <v>0</v>
      </c>
      <c r="K454" s="133">
        <f>'PLANO DE CONTAS-D'!G242</f>
        <v>0</v>
      </c>
      <c r="L454" s="133">
        <f>'PLANO DE CONTAS-D'!H242</f>
        <v>0</v>
      </c>
      <c r="M454" s="133">
        <f>'PLANO DE CONTAS-D'!I242</f>
        <v>0</v>
      </c>
      <c r="N454" s="133">
        <f>'PLANO DE CONTAS-D'!J242</f>
        <v>0</v>
      </c>
      <c r="O454" s="133">
        <f>'PLANO DE CONTAS-D'!K242</f>
        <v>0</v>
      </c>
      <c r="P454" s="133">
        <f>'PLANO DE CONTAS-D'!L242</f>
        <v>0</v>
      </c>
      <c r="Q454" s="133">
        <f>'PLANO DE CONTAS-D'!M242</f>
        <v>0</v>
      </c>
      <c r="R454" s="133">
        <f>'PLANO DE CONTAS-D'!N242</f>
        <v>0</v>
      </c>
      <c r="S454" s="133">
        <f>'PLANO DE CONTAS-D'!O242</f>
        <v>0</v>
      </c>
    </row>
    <row r="455" spans="2:19" x14ac:dyDescent="0.3">
      <c r="B455" s="14" t="s">
        <v>482</v>
      </c>
      <c r="C455" s="170">
        <f>'PLANO DE CONTAS-D'!C243</f>
        <v>320</v>
      </c>
      <c r="D455" s="59">
        <f>'PLANO DE CONTAS-D'!D243</f>
        <v>0</v>
      </c>
      <c r="E455" s="171" t="str">
        <f>'PLANO DE CONTAS-D'!E243</f>
        <v>ADM</v>
      </c>
      <c r="G455" s="15">
        <f>I455</f>
        <v>0</v>
      </c>
      <c r="I455" s="87">
        <f>SUMIFS(Conciliação!R:R,Conciliação!E:E,C455,Conciliação!D:D,$I$6)</f>
        <v>0</v>
      </c>
      <c r="J455" s="88">
        <f t="shared" ref="J455:S455" si="183">IF($E455=J$245,$I455,IF($E455="RATE",$I455*J456,0))</f>
        <v>0</v>
      </c>
      <c r="K455" s="88">
        <f t="shared" si="183"/>
        <v>0</v>
      </c>
      <c r="L455" s="88">
        <f t="shared" si="183"/>
        <v>0</v>
      </c>
      <c r="M455" s="88">
        <f t="shared" si="183"/>
        <v>0</v>
      </c>
      <c r="N455" s="88">
        <f t="shared" si="183"/>
        <v>0</v>
      </c>
      <c r="O455" s="88">
        <f t="shared" si="183"/>
        <v>0</v>
      </c>
      <c r="P455" s="88">
        <f t="shared" si="183"/>
        <v>0</v>
      </c>
      <c r="Q455" s="88">
        <f t="shared" si="183"/>
        <v>0</v>
      </c>
      <c r="R455" s="88">
        <f t="shared" si="183"/>
        <v>0</v>
      </c>
      <c r="S455" s="88">
        <f t="shared" si="183"/>
        <v>0</v>
      </c>
    </row>
    <row r="456" spans="2:19" x14ac:dyDescent="0.3">
      <c r="J456" s="133">
        <f>'PLANO DE CONTAS-D'!F243</f>
        <v>0</v>
      </c>
      <c r="K456" s="133">
        <f>'PLANO DE CONTAS-D'!G243</f>
        <v>0</v>
      </c>
      <c r="L456" s="133">
        <f>'PLANO DE CONTAS-D'!H243</f>
        <v>0</v>
      </c>
      <c r="M456" s="133">
        <f>'PLANO DE CONTAS-D'!I243</f>
        <v>0</v>
      </c>
      <c r="N456" s="133">
        <f>'PLANO DE CONTAS-D'!J243</f>
        <v>0</v>
      </c>
      <c r="O456" s="133">
        <f>'PLANO DE CONTAS-D'!K243</f>
        <v>0</v>
      </c>
      <c r="P456" s="133">
        <f>'PLANO DE CONTAS-D'!L243</f>
        <v>0</v>
      </c>
      <c r="Q456" s="133">
        <f>'PLANO DE CONTAS-D'!M243</f>
        <v>0</v>
      </c>
      <c r="R456" s="133">
        <f>'PLANO DE CONTAS-D'!N243</f>
        <v>0</v>
      </c>
      <c r="S456" s="133">
        <f>'PLANO DE CONTAS-D'!O243</f>
        <v>0</v>
      </c>
    </row>
    <row r="458" spans="2:19" x14ac:dyDescent="0.3">
      <c r="G458" s="389" t="s">
        <v>395</v>
      </c>
      <c r="I458" s="67">
        <f>SUM(I417:I455)</f>
        <v>0</v>
      </c>
      <c r="J458" s="65">
        <f>J417+J419+J421+J423+J425+J427+J429+J431+J433+J435+J437+J439+J441+J443+J445+J447+J449+J451+J453+J455</f>
        <v>0</v>
      </c>
      <c r="K458" s="65">
        <f>K417+K419+K421+K423+K425+K427+K429+K431+K433+K435+K437+K439+K441+K443+K445+K447+K449+K451+K453+K455</f>
        <v>0</v>
      </c>
      <c r="L458" s="65">
        <f t="shared" ref="L458:S458" si="184">L417+L419+L421+L423+L425+L427+L429+L431+L433+L435+L437+L439+L441+L443+L445+L447+L449+L451+L453+L455</f>
        <v>0</v>
      </c>
      <c r="M458" s="65">
        <f t="shared" si="184"/>
        <v>0</v>
      </c>
      <c r="N458" s="65">
        <f t="shared" si="184"/>
        <v>0</v>
      </c>
      <c r="O458" s="65">
        <f t="shared" si="184"/>
        <v>0</v>
      </c>
      <c r="P458" s="65">
        <f t="shared" si="184"/>
        <v>0</v>
      </c>
      <c r="Q458" s="65">
        <f t="shared" si="184"/>
        <v>0</v>
      </c>
      <c r="R458" s="65">
        <f t="shared" si="184"/>
        <v>0</v>
      </c>
      <c r="S458" s="65">
        <f t="shared" si="184"/>
        <v>0</v>
      </c>
    </row>
    <row r="460" spans="2:19" ht="18" x14ac:dyDescent="0.3">
      <c r="B460" s="7" t="s">
        <v>483</v>
      </c>
      <c r="C460" s="7">
        <v>350</v>
      </c>
      <c r="D460" s="60" t="s">
        <v>2</v>
      </c>
      <c r="E460" s="7"/>
      <c r="F460" s="10"/>
      <c r="G460" s="11"/>
    </row>
    <row r="461" spans="2:19" ht="18" x14ac:dyDescent="0.3">
      <c r="B461" s="10"/>
      <c r="C461" s="10"/>
      <c r="D461" s="24"/>
      <c r="E461" s="10"/>
      <c r="F461" s="10"/>
    </row>
    <row r="462" spans="2:19" x14ac:dyDescent="0.3">
      <c r="B462" s="14" t="s">
        <v>484</v>
      </c>
      <c r="C462" s="170">
        <f>'PLANO DE CONTAS-D'!C247</f>
        <v>351</v>
      </c>
      <c r="D462" s="59" t="str">
        <f>'PLANO DE CONTAS-D'!D247</f>
        <v>Reuniçoes</v>
      </c>
      <c r="E462" s="171" t="str">
        <f>'PLANO DE CONTAS-D'!E247</f>
        <v>ADM</v>
      </c>
      <c r="G462" s="15">
        <f>I462</f>
        <v>0</v>
      </c>
      <c r="I462" s="87">
        <f>SUMIFS(Conciliação!R:R,Conciliação!E:E,C462,Conciliação!D:D,$I$6)</f>
        <v>0</v>
      </c>
      <c r="J462" s="88">
        <f>IF($E462=J$245,$I462,IF($E462="RATE",$I462*J463,0))</f>
        <v>0</v>
      </c>
      <c r="K462" s="88">
        <f t="shared" ref="K462:S462" si="185">IF($E462=K$245,$I462,IF($E462="RATE",$I462*K463,0))</f>
        <v>0</v>
      </c>
      <c r="L462" s="88">
        <f t="shared" si="185"/>
        <v>0</v>
      </c>
      <c r="M462" s="88">
        <f t="shared" si="185"/>
        <v>0</v>
      </c>
      <c r="N462" s="88">
        <f t="shared" si="185"/>
        <v>0</v>
      </c>
      <c r="O462" s="88">
        <f t="shared" si="185"/>
        <v>0</v>
      </c>
      <c r="P462" s="88">
        <f t="shared" si="185"/>
        <v>0</v>
      </c>
      <c r="Q462" s="88">
        <f t="shared" si="185"/>
        <v>0</v>
      </c>
      <c r="R462" s="88">
        <f t="shared" si="185"/>
        <v>0</v>
      </c>
      <c r="S462" s="88">
        <f t="shared" si="185"/>
        <v>0</v>
      </c>
    </row>
    <row r="463" spans="2:19" x14ac:dyDescent="0.3">
      <c r="C463" s="168"/>
      <c r="D463" s="41"/>
      <c r="E463" s="71"/>
      <c r="J463" s="133">
        <f>'PLANO DE CONTAS-D'!F247</f>
        <v>0</v>
      </c>
      <c r="K463" s="133">
        <f>'PLANO DE CONTAS-D'!G247</f>
        <v>0</v>
      </c>
      <c r="L463" s="133">
        <f>'PLANO DE CONTAS-D'!H247</f>
        <v>0</v>
      </c>
      <c r="M463" s="133">
        <f>'PLANO DE CONTAS-D'!I247</f>
        <v>0</v>
      </c>
      <c r="N463" s="133">
        <f>'PLANO DE CONTAS-D'!J247</f>
        <v>0</v>
      </c>
      <c r="O463" s="133">
        <f>'PLANO DE CONTAS-D'!K247</f>
        <v>0</v>
      </c>
      <c r="P463" s="133">
        <f>'PLANO DE CONTAS-D'!L247</f>
        <v>0</v>
      </c>
      <c r="Q463" s="133">
        <f>'PLANO DE CONTAS-D'!M247</f>
        <v>0</v>
      </c>
      <c r="R463" s="133">
        <f>'PLANO DE CONTAS-D'!N247</f>
        <v>0</v>
      </c>
      <c r="S463" s="133">
        <f>'PLANO DE CONTAS-D'!O247</f>
        <v>0</v>
      </c>
    </row>
    <row r="464" spans="2:19" x14ac:dyDescent="0.3">
      <c r="B464" s="14" t="s">
        <v>485</v>
      </c>
      <c r="C464" s="170">
        <f>'PLANO DE CONTAS-D'!C248</f>
        <v>352</v>
      </c>
      <c r="D464" s="59" t="str">
        <f>'PLANO DE CONTAS-D'!D248</f>
        <v>Captação de recursos</v>
      </c>
      <c r="E464" s="171" t="str">
        <f>'PLANO DE CONTAS-D'!E248</f>
        <v>ADM</v>
      </c>
      <c r="G464" s="15">
        <f>I464</f>
        <v>0</v>
      </c>
      <c r="I464" s="87">
        <f>SUMIFS(Conciliação!R:R,Conciliação!E:E,C464,Conciliação!D:D,$I$6)</f>
        <v>0</v>
      </c>
      <c r="J464" s="88">
        <f>IF($E464=J$245,$I464,IF($E464="RATE",$I464*J465,0))</f>
        <v>0</v>
      </c>
      <c r="K464" s="88">
        <f t="shared" ref="K464:S464" si="186">IF($E464=K$245,$I464,IF($E464="RATE",$I464*K465,0))</f>
        <v>0</v>
      </c>
      <c r="L464" s="88">
        <f t="shared" si="186"/>
        <v>0</v>
      </c>
      <c r="M464" s="88">
        <f t="shared" si="186"/>
        <v>0</v>
      </c>
      <c r="N464" s="88">
        <f t="shared" si="186"/>
        <v>0</v>
      </c>
      <c r="O464" s="88">
        <f t="shared" si="186"/>
        <v>0</v>
      </c>
      <c r="P464" s="88">
        <f t="shared" si="186"/>
        <v>0</v>
      </c>
      <c r="Q464" s="88">
        <f t="shared" si="186"/>
        <v>0</v>
      </c>
      <c r="R464" s="88">
        <f t="shared" si="186"/>
        <v>0</v>
      </c>
      <c r="S464" s="88">
        <f t="shared" si="186"/>
        <v>0</v>
      </c>
    </row>
    <row r="465" spans="2:19" x14ac:dyDescent="0.3">
      <c r="C465" s="168"/>
      <c r="D465" s="41"/>
      <c r="E465" s="71"/>
      <c r="J465" s="133">
        <f>'PLANO DE CONTAS-D'!F248</f>
        <v>0</v>
      </c>
      <c r="K465" s="133">
        <f>'PLANO DE CONTAS-D'!G248</f>
        <v>0</v>
      </c>
      <c r="L465" s="133">
        <f>'PLANO DE CONTAS-D'!H248</f>
        <v>0</v>
      </c>
      <c r="M465" s="133">
        <f>'PLANO DE CONTAS-D'!I248</f>
        <v>0</v>
      </c>
      <c r="N465" s="133">
        <f>'PLANO DE CONTAS-D'!J248</f>
        <v>0</v>
      </c>
      <c r="O465" s="133">
        <f>'PLANO DE CONTAS-D'!K248</f>
        <v>0</v>
      </c>
      <c r="P465" s="133">
        <f>'PLANO DE CONTAS-D'!L248</f>
        <v>0</v>
      </c>
      <c r="Q465" s="133">
        <f>'PLANO DE CONTAS-D'!M248</f>
        <v>0</v>
      </c>
      <c r="R465" s="133">
        <f>'PLANO DE CONTAS-D'!N248</f>
        <v>0</v>
      </c>
      <c r="S465" s="133">
        <f>'PLANO DE CONTAS-D'!O248</f>
        <v>0</v>
      </c>
    </row>
    <row r="466" spans="2:19" x14ac:dyDescent="0.3">
      <c r="B466" s="14" t="s">
        <v>486</v>
      </c>
      <c r="C466" s="170">
        <f>'PLANO DE CONTAS-D'!C249</f>
        <v>353</v>
      </c>
      <c r="D466" s="59" t="str">
        <f>'PLANO DE CONTAS-D'!D249</f>
        <v>Cursos/Seminários (equipe)</v>
      </c>
      <c r="E466" s="171" t="str">
        <f>'PLANO DE CONTAS-D'!E249</f>
        <v>ADM</v>
      </c>
      <c r="G466" s="15">
        <f>I466</f>
        <v>0</v>
      </c>
      <c r="I466" s="87">
        <f>SUMIFS(Conciliação!R:R,Conciliação!E:E,C466,Conciliação!D:D,$I$6)</f>
        <v>0</v>
      </c>
      <c r="J466" s="88">
        <f>IF($E466=J$245,$I466,IF($E466="RATE",$I466*J467,0))</f>
        <v>0</v>
      </c>
      <c r="K466" s="88">
        <f t="shared" ref="K466:S466" si="187">IF($E466=K$245,$I466,IF($E466="RATE",$I466*K467,0))</f>
        <v>0</v>
      </c>
      <c r="L466" s="88">
        <f t="shared" si="187"/>
        <v>0</v>
      </c>
      <c r="M466" s="88">
        <f t="shared" si="187"/>
        <v>0</v>
      </c>
      <c r="N466" s="88">
        <f t="shared" si="187"/>
        <v>0</v>
      </c>
      <c r="O466" s="88">
        <f t="shared" si="187"/>
        <v>0</v>
      </c>
      <c r="P466" s="88">
        <f t="shared" si="187"/>
        <v>0</v>
      </c>
      <c r="Q466" s="88">
        <f t="shared" si="187"/>
        <v>0</v>
      </c>
      <c r="R466" s="88">
        <f t="shared" si="187"/>
        <v>0</v>
      </c>
      <c r="S466" s="88">
        <f t="shared" si="187"/>
        <v>0</v>
      </c>
    </row>
    <row r="467" spans="2:19" x14ac:dyDescent="0.3">
      <c r="C467" s="168"/>
      <c r="D467" s="41"/>
      <c r="E467" s="71"/>
      <c r="J467" s="133">
        <f>'PLANO DE CONTAS-D'!F249</f>
        <v>0</v>
      </c>
      <c r="K467" s="133">
        <f>'PLANO DE CONTAS-D'!G249</f>
        <v>0</v>
      </c>
      <c r="L467" s="133">
        <f>'PLANO DE CONTAS-D'!H249</f>
        <v>0</v>
      </c>
      <c r="M467" s="133">
        <f>'PLANO DE CONTAS-D'!I249</f>
        <v>0</v>
      </c>
      <c r="N467" s="133">
        <f>'PLANO DE CONTAS-D'!J249</f>
        <v>0</v>
      </c>
      <c r="O467" s="133">
        <f>'PLANO DE CONTAS-D'!K249</f>
        <v>0</v>
      </c>
      <c r="P467" s="133">
        <f>'PLANO DE CONTAS-D'!L249</f>
        <v>0</v>
      </c>
      <c r="Q467" s="133">
        <f>'PLANO DE CONTAS-D'!M249</f>
        <v>0</v>
      </c>
      <c r="R467" s="133">
        <f>'PLANO DE CONTAS-D'!N249</f>
        <v>0</v>
      </c>
      <c r="S467" s="133">
        <f>'PLANO DE CONTAS-D'!O249</f>
        <v>0</v>
      </c>
    </row>
    <row r="468" spans="2:19" x14ac:dyDescent="0.3">
      <c r="B468" s="14" t="s">
        <v>487</v>
      </c>
      <c r="C468" s="170">
        <f>'PLANO DE CONTAS-D'!C250</f>
        <v>354</v>
      </c>
      <c r="D468" s="59" t="str">
        <f>'PLANO DE CONTAS-D'!D250</f>
        <v>Viagens</v>
      </c>
      <c r="E468" s="171" t="str">
        <f>'PLANO DE CONTAS-D'!E250</f>
        <v>ADM</v>
      </c>
      <c r="G468" s="15">
        <f>I468</f>
        <v>0</v>
      </c>
      <c r="I468" s="87">
        <f>SUMIFS(Conciliação!R:R,Conciliação!E:E,C468,Conciliação!D:D,$I$6)</f>
        <v>0</v>
      </c>
      <c r="J468" s="88">
        <f>IF($E468=J$245,$I468,IF($E468="RATE",$I468*J469,0))</f>
        <v>0</v>
      </c>
      <c r="K468" s="88">
        <f t="shared" ref="K468:S468" si="188">IF($E468=K$245,$I468,IF($E468="RATE",$I468*K469,0))</f>
        <v>0</v>
      </c>
      <c r="L468" s="88">
        <f t="shared" si="188"/>
        <v>0</v>
      </c>
      <c r="M468" s="88">
        <f t="shared" si="188"/>
        <v>0</v>
      </c>
      <c r="N468" s="88">
        <f t="shared" si="188"/>
        <v>0</v>
      </c>
      <c r="O468" s="88">
        <f t="shared" si="188"/>
        <v>0</v>
      </c>
      <c r="P468" s="88">
        <f t="shared" si="188"/>
        <v>0</v>
      </c>
      <c r="Q468" s="88">
        <f t="shared" si="188"/>
        <v>0</v>
      </c>
      <c r="R468" s="88">
        <f t="shared" si="188"/>
        <v>0</v>
      </c>
      <c r="S468" s="88">
        <f t="shared" si="188"/>
        <v>0</v>
      </c>
    </row>
    <row r="469" spans="2:19" x14ac:dyDescent="0.3">
      <c r="C469" s="168"/>
      <c r="D469" s="41"/>
      <c r="E469" s="71"/>
      <c r="J469" s="133">
        <f>'PLANO DE CONTAS-D'!F250</f>
        <v>0</v>
      </c>
      <c r="K469" s="133">
        <f>'PLANO DE CONTAS-D'!G250</f>
        <v>0</v>
      </c>
      <c r="L469" s="133">
        <f>'PLANO DE CONTAS-D'!H250</f>
        <v>0</v>
      </c>
      <c r="M469" s="133">
        <f>'PLANO DE CONTAS-D'!I250</f>
        <v>0</v>
      </c>
      <c r="N469" s="133">
        <f>'PLANO DE CONTAS-D'!J250</f>
        <v>0</v>
      </c>
      <c r="O469" s="133">
        <f>'PLANO DE CONTAS-D'!K250</f>
        <v>0</v>
      </c>
      <c r="P469" s="133">
        <f>'PLANO DE CONTAS-D'!L250</f>
        <v>0</v>
      </c>
      <c r="Q469" s="133">
        <f>'PLANO DE CONTAS-D'!M250</f>
        <v>0</v>
      </c>
      <c r="R469" s="133">
        <f>'PLANO DE CONTAS-D'!N250</f>
        <v>0</v>
      </c>
      <c r="S469" s="133">
        <f>'PLANO DE CONTAS-D'!O250</f>
        <v>0</v>
      </c>
    </row>
    <row r="470" spans="2:19" x14ac:dyDescent="0.3">
      <c r="B470" s="14" t="s">
        <v>488</v>
      </c>
      <c r="C470" s="170">
        <f>'PLANO DE CONTAS-D'!C251</f>
        <v>355</v>
      </c>
      <c r="D470" s="59" t="str">
        <f>'PLANO DE CONTAS-D'!D251</f>
        <v>Relatórios</v>
      </c>
      <c r="E470" s="171" t="str">
        <f>'PLANO DE CONTAS-D'!E251</f>
        <v>ADM</v>
      </c>
      <c r="G470" s="15">
        <f>I470</f>
        <v>0</v>
      </c>
      <c r="I470" s="87">
        <f>SUMIFS(Conciliação!R:R,Conciliação!E:E,C470,Conciliação!D:D,$I$6)</f>
        <v>0</v>
      </c>
      <c r="J470" s="88">
        <f>IF($E470=J$245,$I470,IF($E470="RATE",$I470*J471,0))</f>
        <v>0</v>
      </c>
      <c r="K470" s="88">
        <f t="shared" ref="K470:S470" si="189">IF($E470=K$245,$I470,IF($E470="RATE",$I470*K471,0))</f>
        <v>0</v>
      </c>
      <c r="L470" s="88">
        <f t="shared" si="189"/>
        <v>0</v>
      </c>
      <c r="M470" s="88">
        <f t="shared" si="189"/>
        <v>0</v>
      </c>
      <c r="N470" s="88">
        <f t="shared" si="189"/>
        <v>0</v>
      </c>
      <c r="O470" s="88">
        <f t="shared" si="189"/>
        <v>0</v>
      </c>
      <c r="P470" s="88">
        <f t="shared" si="189"/>
        <v>0</v>
      </c>
      <c r="Q470" s="88">
        <f t="shared" si="189"/>
        <v>0</v>
      </c>
      <c r="R470" s="88">
        <f t="shared" si="189"/>
        <v>0</v>
      </c>
      <c r="S470" s="88">
        <f t="shared" si="189"/>
        <v>0</v>
      </c>
    </row>
    <row r="471" spans="2:19" x14ac:dyDescent="0.3">
      <c r="C471" s="168"/>
      <c r="D471" s="41"/>
      <c r="E471" s="71"/>
      <c r="J471" s="133">
        <f>'PLANO DE CONTAS-D'!F251</f>
        <v>0</v>
      </c>
      <c r="K471" s="133">
        <f>'PLANO DE CONTAS-D'!G251</f>
        <v>0</v>
      </c>
      <c r="L471" s="133">
        <f>'PLANO DE CONTAS-D'!H251</f>
        <v>0</v>
      </c>
      <c r="M471" s="133">
        <f>'PLANO DE CONTAS-D'!I251</f>
        <v>0</v>
      </c>
      <c r="N471" s="133">
        <f>'PLANO DE CONTAS-D'!J251</f>
        <v>0</v>
      </c>
      <c r="O471" s="133">
        <f>'PLANO DE CONTAS-D'!K251</f>
        <v>0</v>
      </c>
      <c r="P471" s="133">
        <f>'PLANO DE CONTAS-D'!L251</f>
        <v>0</v>
      </c>
      <c r="Q471" s="133">
        <f>'PLANO DE CONTAS-D'!M251</f>
        <v>0</v>
      </c>
      <c r="R471" s="133">
        <f>'PLANO DE CONTAS-D'!N251</f>
        <v>0</v>
      </c>
      <c r="S471" s="133">
        <f>'PLANO DE CONTAS-D'!O251</f>
        <v>0</v>
      </c>
    </row>
    <row r="472" spans="2:19" x14ac:dyDescent="0.3">
      <c r="B472" s="14" t="s">
        <v>489</v>
      </c>
      <c r="C472" s="170">
        <f>'PLANO DE CONTAS-D'!C252</f>
        <v>356</v>
      </c>
      <c r="D472" s="59" t="str">
        <f>'PLANO DE CONTAS-D'!D252</f>
        <v>Comunicação</v>
      </c>
      <c r="E472" s="171" t="str">
        <f>'PLANO DE CONTAS-D'!E252</f>
        <v>ADM</v>
      </c>
      <c r="G472" s="15">
        <f>I472</f>
        <v>0</v>
      </c>
      <c r="I472" s="87">
        <f>SUMIFS(Conciliação!R:R,Conciliação!E:E,C472,Conciliação!D:D,$I$6)</f>
        <v>0</v>
      </c>
      <c r="J472" s="88">
        <f>IF($E472=J$245,$I472,IF($E472="RATE",$I472*J473,0))</f>
        <v>0</v>
      </c>
      <c r="K472" s="88">
        <f t="shared" ref="K472:S472" si="190">IF($E472=K$245,$I472,IF($E472="RATE",$I472*K473,0))</f>
        <v>0</v>
      </c>
      <c r="L472" s="88">
        <f t="shared" si="190"/>
        <v>0</v>
      </c>
      <c r="M472" s="88">
        <f t="shared" si="190"/>
        <v>0</v>
      </c>
      <c r="N472" s="88">
        <f t="shared" si="190"/>
        <v>0</v>
      </c>
      <c r="O472" s="88">
        <f t="shared" si="190"/>
        <v>0</v>
      </c>
      <c r="P472" s="88">
        <f t="shared" si="190"/>
        <v>0</v>
      </c>
      <c r="Q472" s="88">
        <f t="shared" si="190"/>
        <v>0</v>
      </c>
      <c r="R472" s="88">
        <f t="shared" si="190"/>
        <v>0</v>
      </c>
      <c r="S472" s="88">
        <f t="shared" si="190"/>
        <v>0</v>
      </c>
    </row>
    <row r="473" spans="2:19" x14ac:dyDescent="0.3">
      <c r="C473" s="168"/>
      <c r="D473" s="41"/>
      <c r="E473" s="71"/>
      <c r="J473" s="133">
        <f>'PLANO DE CONTAS-D'!F252</f>
        <v>0</v>
      </c>
      <c r="K473" s="133">
        <f>'PLANO DE CONTAS-D'!G252</f>
        <v>0</v>
      </c>
      <c r="L473" s="133">
        <f>'PLANO DE CONTAS-D'!H252</f>
        <v>0</v>
      </c>
      <c r="M473" s="133">
        <f>'PLANO DE CONTAS-D'!I252</f>
        <v>0</v>
      </c>
      <c r="N473" s="133">
        <f>'PLANO DE CONTAS-D'!J252</f>
        <v>0</v>
      </c>
      <c r="O473" s="133">
        <f>'PLANO DE CONTAS-D'!K252</f>
        <v>0</v>
      </c>
      <c r="P473" s="133">
        <f>'PLANO DE CONTAS-D'!L252</f>
        <v>0</v>
      </c>
      <c r="Q473" s="133">
        <f>'PLANO DE CONTAS-D'!M252</f>
        <v>0</v>
      </c>
      <c r="R473" s="133">
        <f>'PLANO DE CONTAS-D'!N252</f>
        <v>0</v>
      </c>
      <c r="S473" s="133">
        <f>'PLANO DE CONTAS-D'!O252</f>
        <v>0</v>
      </c>
    </row>
    <row r="474" spans="2:19" x14ac:dyDescent="0.3">
      <c r="B474" s="14" t="s">
        <v>490</v>
      </c>
      <c r="C474" s="170">
        <f>'PLANO DE CONTAS-D'!C253</f>
        <v>357</v>
      </c>
      <c r="D474" s="59" t="str">
        <f>'PLANO DE CONTAS-D'!D253</f>
        <v>Logistica</v>
      </c>
      <c r="E474" s="171" t="str">
        <f>'PLANO DE CONTAS-D'!E253</f>
        <v>ADM</v>
      </c>
      <c r="G474" s="15">
        <f>I474</f>
        <v>0</v>
      </c>
      <c r="I474" s="87">
        <f>SUMIFS(Conciliação!R:R,Conciliação!E:E,C474,Conciliação!D:D,$I$6)</f>
        <v>0</v>
      </c>
      <c r="J474" s="88">
        <f>IF($E474=J$245,$I474,IF($E474="RATE",$I474*J475,0))</f>
        <v>0</v>
      </c>
      <c r="K474" s="88">
        <f t="shared" ref="K474:S474" si="191">IF($E474=K$245,$I474,IF($E474="RATE",$I474*K475,0))</f>
        <v>0</v>
      </c>
      <c r="L474" s="88">
        <f t="shared" si="191"/>
        <v>0</v>
      </c>
      <c r="M474" s="88">
        <f t="shared" si="191"/>
        <v>0</v>
      </c>
      <c r="N474" s="88">
        <f t="shared" si="191"/>
        <v>0</v>
      </c>
      <c r="O474" s="88">
        <f t="shared" si="191"/>
        <v>0</v>
      </c>
      <c r="P474" s="88">
        <f t="shared" si="191"/>
        <v>0</v>
      </c>
      <c r="Q474" s="88">
        <f t="shared" si="191"/>
        <v>0</v>
      </c>
      <c r="R474" s="88">
        <f t="shared" si="191"/>
        <v>0</v>
      </c>
      <c r="S474" s="88">
        <f t="shared" si="191"/>
        <v>0</v>
      </c>
    </row>
    <row r="475" spans="2:19" x14ac:dyDescent="0.3">
      <c r="C475" s="168"/>
      <c r="D475" s="41"/>
      <c r="E475" s="71"/>
      <c r="J475" s="133">
        <f>'PLANO DE CONTAS-D'!F253</f>
        <v>0</v>
      </c>
      <c r="K475" s="133">
        <f>'PLANO DE CONTAS-D'!G253</f>
        <v>0</v>
      </c>
      <c r="L475" s="133">
        <f>'PLANO DE CONTAS-D'!H253</f>
        <v>0</v>
      </c>
      <c r="M475" s="133">
        <f>'PLANO DE CONTAS-D'!I253</f>
        <v>0</v>
      </c>
      <c r="N475" s="133">
        <f>'PLANO DE CONTAS-D'!J253</f>
        <v>0</v>
      </c>
      <c r="O475" s="133">
        <f>'PLANO DE CONTAS-D'!K253</f>
        <v>0</v>
      </c>
      <c r="P475" s="133">
        <f>'PLANO DE CONTAS-D'!L253</f>
        <v>0</v>
      </c>
      <c r="Q475" s="133">
        <f>'PLANO DE CONTAS-D'!M253</f>
        <v>0</v>
      </c>
      <c r="R475" s="133">
        <f>'PLANO DE CONTAS-D'!N253</f>
        <v>0</v>
      </c>
      <c r="S475" s="133">
        <f>'PLANO DE CONTAS-D'!O253</f>
        <v>0</v>
      </c>
    </row>
    <row r="476" spans="2:19" x14ac:dyDescent="0.3">
      <c r="B476" s="14" t="s">
        <v>491</v>
      </c>
      <c r="C476" s="170">
        <f>'PLANO DE CONTAS-D'!C254</f>
        <v>358</v>
      </c>
      <c r="D476" s="59">
        <f>'PLANO DE CONTAS-D'!D254</f>
        <v>0</v>
      </c>
      <c r="E476" s="171" t="str">
        <f>'PLANO DE CONTAS-D'!E254</f>
        <v>ADM</v>
      </c>
      <c r="G476" s="15">
        <f>I476</f>
        <v>0</v>
      </c>
      <c r="I476" s="87">
        <f>SUMIFS(Conciliação!R:R,Conciliação!E:E,C476,Conciliação!D:D,$I$6)</f>
        <v>0</v>
      </c>
      <c r="J476" s="88">
        <f>IF($E476=J$245,$I476,IF($E476="RATE",$I476*J477,0))</f>
        <v>0</v>
      </c>
      <c r="K476" s="88">
        <f t="shared" ref="K476:S476" si="192">IF($E476=K$245,$I476,IF($E476="RATE",$I476*K477,0))</f>
        <v>0</v>
      </c>
      <c r="L476" s="88">
        <f t="shared" si="192"/>
        <v>0</v>
      </c>
      <c r="M476" s="88">
        <f t="shared" si="192"/>
        <v>0</v>
      </c>
      <c r="N476" s="88">
        <f t="shared" si="192"/>
        <v>0</v>
      </c>
      <c r="O476" s="88">
        <f t="shared" si="192"/>
        <v>0</v>
      </c>
      <c r="P476" s="88">
        <f t="shared" si="192"/>
        <v>0</v>
      </c>
      <c r="Q476" s="88">
        <f t="shared" si="192"/>
        <v>0</v>
      </c>
      <c r="R476" s="88">
        <f t="shared" si="192"/>
        <v>0</v>
      </c>
      <c r="S476" s="88">
        <f t="shared" si="192"/>
        <v>0</v>
      </c>
    </row>
    <row r="477" spans="2:19" x14ac:dyDescent="0.3">
      <c r="C477" s="168"/>
      <c r="D477" s="41"/>
      <c r="E477" s="71"/>
      <c r="J477" s="133">
        <f>'PLANO DE CONTAS-D'!F254</f>
        <v>0</v>
      </c>
      <c r="K477" s="133">
        <f>'PLANO DE CONTAS-D'!G254</f>
        <v>0</v>
      </c>
      <c r="L477" s="133">
        <f>'PLANO DE CONTAS-D'!H254</f>
        <v>0</v>
      </c>
      <c r="M477" s="133">
        <f>'PLANO DE CONTAS-D'!I254</f>
        <v>0</v>
      </c>
      <c r="N477" s="133">
        <f>'PLANO DE CONTAS-D'!J254</f>
        <v>0</v>
      </c>
      <c r="O477" s="133">
        <f>'PLANO DE CONTAS-D'!K254</f>
        <v>0</v>
      </c>
      <c r="P477" s="133">
        <f>'PLANO DE CONTAS-D'!L254</f>
        <v>0</v>
      </c>
      <c r="Q477" s="133">
        <f>'PLANO DE CONTAS-D'!M254</f>
        <v>0</v>
      </c>
      <c r="R477" s="133">
        <f>'PLANO DE CONTAS-D'!N254</f>
        <v>0</v>
      </c>
      <c r="S477" s="133">
        <f>'PLANO DE CONTAS-D'!O254</f>
        <v>0</v>
      </c>
    </row>
    <row r="478" spans="2:19" x14ac:dyDescent="0.3">
      <c r="B478" s="14" t="s">
        <v>492</v>
      </c>
      <c r="C478" s="170">
        <f>'PLANO DE CONTAS-D'!C255</f>
        <v>359</v>
      </c>
      <c r="D478" s="59">
        <f>'PLANO DE CONTAS-D'!D255</f>
        <v>0</v>
      </c>
      <c r="E478" s="171" t="str">
        <f>'PLANO DE CONTAS-D'!E255</f>
        <v>ADM</v>
      </c>
      <c r="G478" s="15">
        <f>I478</f>
        <v>0</v>
      </c>
      <c r="I478" s="87">
        <f>SUMIFS(Conciliação!R:R,Conciliação!E:E,C478,Conciliação!D:D,$I$6)</f>
        <v>0</v>
      </c>
      <c r="J478" s="88">
        <f>IF($E478=J$245,$I478,IF($E478="RATE",$I478*J479,0))</f>
        <v>0</v>
      </c>
      <c r="K478" s="88">
        <f t="shared" ref="K478:S478" si="193">IF($E478=K$245,$I478,IF($E478="RATE",$I478*K479,0))</f>
        <v>0</v>
      </c>
      <c r="L478" s="88">
        <f t="shared" si="193"/>
        <v>0</v>
      </c>
      <c r="M478" s="88">
        <f t="shared" si="193"/>
        <v>0</v>
      </c>
      <c r="N478" s="88">
        <f t="shared" si="193"/>
        <v>0</v>
      </c>
      <c r="O478" s="88">
        <f t="shared" si="193"/>
        <v>0</v>
      </c>
      <c r="P478" s="88">
        <f t="shared" si="193"/>
        <v>0</v>
      </c>
      <c r="Q478" s="88">
        <f t="shared" si="193"/>
        <v>0</v>
      </c>
      <c r="R478" s="88">
        <f t="shared" si="193"/>
        <v>0</v>
      </c>
      <c r="S478" s="88">
        <f t="shared" si="193"/>
        <v>0</v>
      </c>
    </row>
    <row r="479" spans="2:19" x14ac:dyDescent="0.3">
      <c r="C479" s="168"/>
      <c r="D479" s="41"/>
      <c r="E479" s="71"/>
      <c r="J479" s="133">
        <f>'PLANO DE CONTAS-D'!F255</f>
        <v>0</v>
      </c>
      <c r="K479" s="133">
        <f>'PLANO DE CONTAS-D'!G255</f>
        <v>0</v>
      </c>
      <c r="L479" s="133">
        <f>'PLANO DE CONTAS-D'!H255</f>
        <v>0</v>
      </c>
      <c r="M479" s="133">
        <f>'PLANO DE CONTAS-D'!I255</f>
        <v>0</v>
      </c>
      <c r="N479" s="133">
        <f>'PLANO DE CONTAS-D'!J255</f>
        <v>0</v>
      </c>
      <c r="O479" s="133">
        <f>'PLANO DE CONTAS-D'!K255</f>
        <v>0</v>
      </c>
      <c r="P479" s="133">
        <f>'PLANO DE CONTAS-D'!L255</f>
        <v>0</v>
      </c>
      <c r="Q479" s="133">
        <f>'PLANO DE CONTAS-D'!M255</f>
        <v>0</v>
      </c>
      <c r="R479" s="133">
        <f>'PLANO DE CONTAS-D'!N255</f>
        <v>0</v>
      </c>
      <c r="S479" s="133">
        <f>'PLANO DE CONTAS-D'!O255</f>
        <v>0</v>
      </c>
    </row>
    <row r="480" spans="2:19" x14ac:dyDescent="0.3">
      <c r="B480" s="14" t="s">
        <v>493</v>
      </c>
      <c r="C480" s="170">
        <f>'PLANO DE CONTAS-D'!C256</f>
        <v>360</v>
      </c>
      <c r="D480" s="59">
        <f>'PLANO DE CONTAS-D'!D256</f>
        <v>0</v>
      </c>
      <c r="E480" s="171" t="str">
        <f>'PLANO DE CONTAS-D'!E256</f>
        <v>ADM</v>
      </c>
      <c r="G480" s="15">
        <f>I480</f>
        <v>0</v>
      </c>
      <c r="I480" s="87">
        <f>SUMIFS(Conciliação!R:R,Conciliação!E:E,C480,Conciliação!D:D,$I$6)</f>
        <v>0</v>
      </c>
      <c r="J480" s="88">
        <f t="shared" ref="J480:S480" si="194">IF($E480=J$245,$I480,IF($E480="RATE",$I480*J481,0))</f>
        <v>0</v>
      </c>
      <c r="K480" s="88">
        <f t="shared" si="194"/>
        <v>0</v>
      </c>
      <c r="L480" s="88">
        <f t="shared" si="194"/>
        <v>0</v>
      </c>
      <c r="M480" s="88">
        <f t="shared" si="194"/>
        <v>0</v>
      </c>
      <c r="N480" s="88">
        <f t="shared" si="194"/>
        <v>0</v>
      </c>
      <c r="O480" s="88">
        <f t="shared" si="194"/>
        <v>0</v>
      </c>
      <c r="P480" s="88">
        <f t="shared" si="194"/>
        <v>0</v>
      </c>
      <c r="Q480" s="88">
        <f t="shared" si="194"/>
        <v>0</v>
      </c>
      <c r="R480" s="88">
        <f t="shared" si="194"/>
        <v>0</v>
      </c>
      <c r="S480" s="88">
        <f t="shared" si="194"/>
        <v>0</v>
      </c>
    </row>
    <row r="481" spans="2:19" x14ac:dyDescent="0.3">
      <c r="C481" s="168"/>
      <c r="D481" s="41"/>
      <c r="E481" s="71"/>
      <c r="J481" s="133">
        <f>'PLANO DE CONTAS-D'!F256</f>
        <v>0</v>
      </c>
      <c r="K481" s="133">
        <f>'PLANO DE CONTAS-D'!G256</f>
        <v>0</v>
      </c>
      <c r="L481" s="133">
        <f>'PLANO DE CONTAS-D'!H256</f>
        <v>0</v>
      </c>
      <c r="M481" s="133">
        <f>'PLANO DE CONTAS-D'!I256</f>
        <v>0</v>
      </c>
      <c r="N481" s="133">
        <f>'PLANO DE CONTAS-D'!J256</f>
        <v>0</v>
      </c>
      <c r="O481" s="133">
        <f>'PLANO DE CONTAS-D'!K256</f>
        <v>0</v>
      </c>
      <c r="P481" s="133">
        <f>'PLANO DE CONTAS-D'!L256</f>
        <v>0</v>
      </c>
      <c r="Q481" s="133">
        <f>'PLANO DE CONTAS-D'!M256</f>
        <v>0</v>
      </c>
      <c r="R481" s="133">
        <f>'PLANO DE CONTAS-D'!N256</f>
        <v>0</v>
      </c>
      <c r="S481" s="133">
        <f>'PLANO DE CONTAS-D'!O256</f>
        <v>0</v>
      </c>
    </row>
    <row r="482" spans="2:19" x14ac:dyDescent="0.3">
      <c r="B482" s="14" t="s">
        <v>494</v>
      </c>
      <c r="C482" s="170">
        <f>'PLANO DE CONTAS-D'!C257</f>
        <v>361</v>
      </c>
      <c r="D482" s="59">
        <f>'PLANO DE CONTAS-D'!D257</f>
        <v>0</v>
      </c>
      <c r="E482" s="171" t="str">
        <f>'PLANO DE CONTAS-D'!E257</f>
        <v>ADM</v>
      </c>
      <c r="G482" s="15">
        <f>I482</f>
        <v>0</v>
      </c>
      <c r="I482" s="87">
        <f>SUMIFS(Conciliação!R:R,Conciliação!E:E,C482,Conciliação!D:D,$I$6)</f>
        <v>0</v>
      </c>
      <c r="J482" s="88">
        <f t="shared" ref="J482:S482" si="195">IF($E482=J$245,$I482,IF($E482="RATE",$I482*J483,0))</f>
        <v>0</v>
      </c>
      <c r="K482" s="88">
        <f t="shared" si="195"/>
        <v>0</v>
      </c>
      <c r="L482" s="88">
        <f t="shared" si="195"/>
        <v>0</v>
      </c>
      <c r="M482" s="88">
        <f t="shared" si="195"/>
        <v>0</v>
      </c>
      <c r="N482" s="88">
        <f t="shared" si="195"/>
        <v>0</v>
      </c>
      <c r="O482" s="88">
        <f t="shared" si="195"/>
        <v>0</v>
      </c>
      <c r="P482" s="88">
        <f t="shared" si="195"/>
        <v>0</v>
      </c>
      <c r="Q482" s="88">
        <f t="shared" si="195"/>
        <v>0</v>
      </c>
      <c r="R482" s="88">
        <f t="shared" si="195"/>
        <v>0</v>
      </c>
      <c r="S482" s="88">
        <f t="shared" si="195"/>
        <v>0</v>
      </c>
    </row>
    <row r="483" spans="2:19" x14ac:dyDescent="0.3">
      <c r="C483" s="168"/>
      <c r="D483" s="41"/>
      <c r="E483" s="71"/>
      <c r="J483" s="133">
        <f>'PLANO DE CONTAS-D'!F257</f>
        <v>0</v>
      </c>
      <c r="K483" s="133">
        <f>'PLANO DE CONTAS-D'!G257</f>
        <v>0</v>
      </c>
      <c r="L483" s="133">
        <f>'PLANO DE CONTAS-D'!H257</f>
        <v>0</v>
      </c>
      <c r="M483" s="133">
        <f>'PLANO DE CONTAS-D'!I257</f>
        <v>0</v>
      </c>
      <c r="N483" s="133">
        <f>'PLANO DE CONTAS-D'!J257</f>
        <v>0</v>
      </c>
      <c r="O483" s="133">
        <f>'PLANO DE CONTAS-D'!K257</f>
        <v>0</v>
      </c>
      <c r="P483" s="133">
        <f>'PLANO DE CONTAS-D'!L257</f>
        <v>0</v>
      </c>
      <c r="Q483" s="133">
        <f>'PLANO DE CONTAS-D'!M257</f>
        <v>0</v>
      </c>
      <c r="R483" s="133">
        <f>'PLANO DE CONTAS-D'!N257</f>
        <v>0</v>
      </c>
      <c r="S483" s="133">
        <f>'PLANO DE CONTAS-D'!O257</f>
        <v>0</v>
      </c>
    </row>
    <row r="484" spans="2:19" x14ac:dyDescent="0.3">
      <c r="B484" s="14" t="s">
        <v>495</v>
      </c>
      <c r="C484" s="170">
        <f>'PLANO DE CONTAS-D'!C258</f>
        <v>362</v>
      </c>
      <c r="D484" s="59">
        <f>'PLANO DE CONTAS-D'!D258</f>
        <v>0</v>
      </c>
      <c r="E484" s="171" t="str">
        <f>'PLANO DE CONTAS-D'!E258</f>
        <v>ADM</v>
      </c>
      <c r="G484" s="15">
        <f>I484</f>
        <v>0</v>
      </c>
      <c r="I484" s="87">
        <f>SUMIFS(Conciliação!R:R,Conciliação!E:E,C484,Conciliação!D:D,$I$6)</f>
        <v>0</v>
      </c>
      <c r="J484" s="88">
        <f t="shared" ref="J484:S484" si="196">IF($E484=J$245,$I484,IF($E484="RATE",$I484*J485,0))</f>
        <v>0</v>
      </c>
      <c r="K484" s="88">
        <f t="shared" si="196"/>
        <v>0</v>
      </c>
      <c r="L484" s="88">
        <f t="shared" si="196"/>
        <v>0</v>
      </c>
      <c r="M484" s="88">
        <f t="shared" si="196"/>
        <v>0</v>
      </c>
      <c r="N484" s="88">
        <f t="shared" si="196"/>
        <v>0</v>
      </c>
      <c r="O484" s="88">
        <f t="shared" si="196"/>
        <v>0</v>
      </c>
      <c r="P484" s="88">
        <f t="shared" si="196"/>
        <v>0</v>
      </c>
      <c r="Q484" s="88">
        <f t="shared" si="196"/>
        <v>0</v>
      </c>
      <c r="R484" s="88">
        <f t="shared" si="196"/>
        <v>0</v>
      </c>
      <c r="S484" s="88">
        <f t="shared" si="196"/>
        <v>0</v>
      </c>
    </row>
    <row r="485" spans="2:19" x14ac:dyDescent="0.3">
      <c r="C485" s="168"/>
      <c r="D485" s="41"/>
      <c r="E485" s="71"/>
      <c r="J485" s="133">
        <f>'PLANO DE CONTAS-D'!F258</f>
        <v>0</v>
      </c>
      <c r="K485" s="133">
        <f>'PLANO DE CONTAS-D'!G258</f>
        <v>0</v>
      </c>
      <c r="L485" s="133">
        <f>'PLANO DE CONTAS-D'!H258</f>
        <v>0</v>
      </c>
      <c r="M485" s="133">
        <f>'PLANO DE CONTAS-D'!I258</f>
        <v>0</v>
      </c>
      <c r="N485" s="133">
        <f>'PLANO DE CONTAS-D'!J258</f>
        <v>0</v>
      </c>
      <c r="O485" s="133">
        <f>'PLANO DE CONTAS-D'!K258</f>
        <v>0</v>
      </c>
      <c r="P485" s="133">
        <f>'PLANO DE CONTAS-D'!L258</f>
        <v>0</v>
      </c>
      <c r="Q485" s="133">
        <f>'PLANO DE CONTAS-D'!M258</f>
        <v>0</v>
      </c>
      <c r="R485" s="133">
        <f>'PLANO DE CONTAS-D'!N258</f>
        <v>0</v>
      </c>
      <c r="S485" s="133">
        <f>'PLANO DE CONTAS-D'!O258</f>
        <v>0</v>
      </c>
    </row>
    <row r="486" spans="2:19" x14ac:dyDescent="0.3">
      <c r="B486" s="14" t="s">
        <v>496</v>
      </c>
      <c r="C486" s="170">
        <f>'PLANO DE CONTAS-D'!C259</f>
        <v>363</v>
      </c>
      <c r="D486" s="59">
        <f>'PLANO DE CONTAS-D'!D259</f>
        <v>0</v>
      </c>
      <c r="E486" s="171" t="str">
        <f>'PLANO DE CONTAS-D'!E259</f>
        <v>ADM</v>
      </c>
      <c r="G486" s="15">
        <f>I486</f>
        <v>0</v>
      </c>
      <c r="I486" s="87">
        <f>SUMIFS(Conciliação!R:R,Conciliação!E:E,C486,Conciliação!D:D,$I$6)</f>
        <v>0</v>
      </c>
      <c r="J486" s="88">
        <f t="shared" ref="J486:S486" si="197">IF($E486=J$245,$I486,IF($E486="RATE",$I486*J487,0))</f>
        <v>0</v>
      </c>
      <c r="K486" s="88">
        <f t="shared" si="197"/>
        <v>0</v>
      </c>
      <c r="L486" s="88">
        <f t="shared" si="197"/>
        <v>0</v>
      </c>
      <c r="M486" s="88">
        <f t="shared" si="197"/>
        <v>0</v>
      </c>
      <c r="N486" s="88">
        <f t="shared" si="197"/>
        <v>0</v>
      </c>
      <c r="O486" s="88">
        <f t="shared" si="197"/>
        <v>0</v>
      </c>
      <c r="P486" s="88">
        <f t="shared" si="197"/>
        <v>0</v>
      </c>
      <c r="Q486" s="88">
        <f t="shared" si="197"/>
        <v>0</v>
      </c>
      <c r="R486" s="88">
        <f t="shared" si="197"/>
        <v>0</v>
      </c>
      <c r="S486" s="88">
        <f t="shared" si="197"/>
        <v>0</v>
      </c>
    </row>
    <row r="487" spans="2:19" x14ac:dyDescent="0.3">
      <c r="C487" s="168"/>
      <c r="D487" s="41"/>
      <c r="E487" s="71"/>
      <c r="J487" s="133">
        <f>'PLANO DE CONTAS-D'!F259</f>
        <v>0</v>
      </c>
      <c r="K487" s="133">
        <f>'PLANO DE CONTAS-D'!G259</f>
        <v>0</v>
      </c>
      <c r="L487" s="133">
        <f>'PLANO DE CONTAS-D'!H259</f>
        <v>0</v>
      </c>
      <c r="M487" s="133">
        <f>'PLANO DE CONTAS-D'!I259</f>
        <v>0</v>
      </c>
      <c r="N487" s="133">
        <f>'PLANO DE CONTAS-D'!J259</f>
        <v>0</v>
      </c>
      <c r="O487" s="133">
        <f>'PLANO DE CONTAS-D'!K259</f>
        <v>0</v>
      </c>
      <c r="P487" s="133">
        <f>'PLANO DE CONTAS-D'!L259</f>
        <v>0</v>
      </c>
      <c r="Q487" s="133">
        <f>'PLANO DE CONTAS-D'!M259</f>
        <v>0</v>
      </c>
      <c r="R487" s="133">
        <f>'PLANO DE CONTAS-D'!N259</f>
        <v>0</v>
      </c>
      <c r="S487" s="133">
        <f>'PLANO DE CONTAS-D'!O259</f>
        <v>0</v>
      </c>
    </row>
    <row r="488" spans="2:19" x14ac:dyDescent="0.3">
      <c r="B488" s="14" t="s">
        <v>497</v>
      </c>
      <c r="C488" s="170">
        <f>'PLANO DE CONTAS-D'!C260</f>
        <v>364</v>
      </c>
      <c r="D488" s="59">
        <f>'PLANO DE CONTAS-D'!D260</f>
        <v>0</v>
      </c>
      <c r="E488" s="171" t="str">
        <f>'PLANO DE CONTAS-D'!E260</f>
        <v>ADM</v>
      </c>
      <c r="G488" s="15">
        <f>I488</f>
        <v>0</v>
      </c>
      <c r="I488" s="87">
        <f>SUMIFS(Conciliação!R:R,Conciliação!E:E,C488,Conciliação!D:D,$I$6)</f>
        <v>0</v>
      </c>
      <c r="J488" s="88">
        <f t="shared" ref="J488:S488" si="198">IF($E488=J$245,$I488,IF($E488="RATE",$I488*J489,0))</f>
        <v>0</v>
      </c>
      <c r="K488" s="88">
        <f t="shared" si="198"/>
        <v>0</v>
      </c>
      <c r="L488" s="88">
        <f t="shared" si="198"/>
        <v>0</v>
      </c>
      <c r="M488" s="88">
        <f t="shared" si="198"/>
        <v>0</v>
      </c>
      <c r="N488" s="88">
        <f t="shared" si="198"/>
        <v>0</v>
      </c>
      <c r="O488" s="88">
        <f t="shared" si="198"/>
        <v>0</v>
      </c>
      <c r="P488" s="88">
        <f t="shared" si="198"/>
        <v>0</v>
      </c>
      <c r="Q488" s="88">
        <f t="shared" si="198"/>
        <v>0</v>
      </c>
      <c r="R488" s="88">
        <f t="shared" si="198"/>
        <v>0</v>
      </c>
      <c r="S488" s="88">
        <f t="shared" si="198"/>
        <v>0</v>
      </c>
    </row>
    <row r="489" spans="2:19" x14ac:dyDescent="0.3">
      <c r="E489" s="10"/>
      <c r="J489" s="133">
        <f>'PLANO DE CONTAS-D'!F260</f>
        <v>0</v>
      </c>
      <c r="K489" s="133">
        <f>'PLANO DE CONTAS-D'!G260</f>
        <v>0</v>
      </c>
      <c r="L489" s="133">
        <f>'PLANO DE CONTAS-D'!H260</f>
        <v>0</v>
      </c>
      <c r="M489" s="133">
        <f>'PLANO DE CONTAS-D'!I260</f>
        <v>0</v>
      </c>
      <c r="N489" s="133">
        <f>'PLANO DE CONTAS-D'!J260</f>
        <v>1</v>
      </c>
      <c r="O489" s="133">
        <f>'PLANO DE CONTAS-D'!K260</f>
        <v>0</v>
      </c>
      <c r="P489" s="133">
        <f>'PLANO DE CONTAS-D'!L260</f>
        <v>0</v>
      </c>
      <c r="Q489" s="133">
        <f>'PLANO DE CONTAS-D'!M260</f>
        <v>0</v>
      </c>
      <c r="R489" s="133">
        <f>'PLANO DE CONTAS-D'!N260</f>
        <v>0</v>
      </c>
      <c r="S489" s="133">
        <f>'PLANO DE CONTAS-D'!O260</f>
        <v>0</v>
      </c>
    </row>
    <row r="490" spans="2:19" x14ac:dyDescent="0.3">
      <c r="B490" s="14" t="s">
        <v>498</v>
      </c>
      <c r="C490" s="170">
        <f>'PLANO DE CONTAS-D'!C261</f>
        <v>365</v>
      </c>
      <c r="D490" s="59">
        <f>'PLANO DE CONTAS-D'!D261</f>
        <v>0</v>
      </c>
      <c r="E490" s="171" t="str">
        <f>'PLANO DE CONTAS-D'!E261</f>
        <v>ADM</v>
      </c>
      <c r="G490" s="15">
        <f>I490</f>
        <v>0</v>
      </c>
      <c r="I490" s="87">
        <f>SUMIFS(Conciliação!R:R,Conciliação!E:E,C490,Conciliação!D:D,$I$6)</f>
        <v>0</v>
      </c>
      <c r="J490" s="88">
        <f t="shared" ref="J490:S490" si="199">IF($E490=J$245,$I490,IF($E490="RATE",$I490*J491,0))</f>
        <v>0</v>
      </c>
      <c r="K490" s="88">
        <f t="shared" si="199"/>
        <v>0</v>
      </c>
      <c r="L490" s="88">
        <f t="shared" si="199"/>
        <v>0</v>
      </c>
      <c r="M490" s="88">
        <f t="shared" si="199"/>
        <v>0</v>
      </c>
      <c r="N490" s="88">
        <f t="shared" si="199"/>
        <v>0</v>
      </c>
      <c r="O490" s="88">
        <f t="shared" si="199"/>
        <v>0</v>
      </c>
      <c r="P490" s="88">
        <f t="shared" si="199"/>
        <v>0</v>
      </c>
      <c r="Q490" s="88">
        <f t="shared" si="199"/>
        <v>0</v>
      </c>
      <c r="R490" s="88">
        <f t="shared" si="199"/>
        <v>0</v>
      </c>
      <c r="S490" s="88">
        <f t="shared" si="199"/>
        <v>0</v>
      </c>
    </row>
    <row r="491" spans="2:19" x14ac:dyDescent="0.3">
      <c r="E491" s="10"/>
      <c r="J491" s="133">
        <f>'PLANO DE CONTAS-D'!F261</f>
        <v>0</v>
      </c>
      <c r="K491" s="133">
        <f>'PLANO DE CONTAS-D'!G261</f>
        <v>0</v>
      </c>
      <c r="L491" s="133">
        <f>'PLANO DE CONTAS-D'!H261</f>
        <v>0</v>
      </c>
      <c r="M491" s="133">
        <f>'PLANO DE CONTAS-D'!I261</f>
        <v>0</v>
      </c>
      <c r="N491" s="133">
        <f>'PLANO DE CONTAS-D'!J261</f>
        <v>0</v>
      </c>
      <c r="O491" s="133">
        <f>'PLANO DE CONTAS-D'!K261</f>
        <v>0</v>
      </c>
      <c r="P491" s="133">
        <f>'PLANO DE CONTAS-D'!L261</f>
        <v>0</v>
      </c>
      <c r="Q491" s="133">
        <f>'PLANO DE CONTAS-D'!M261</f>
        <v>0</v>
      </c>
      <c r="R491" s="133">
        <f>'PLANO DE CONTAS-D'!N261</f>
        <v>0</v>
      </c>
      <c r="S491" s="133">
        <f>'PLANO DE CONTAS-D'!O261</f>
        <v>0</v>
      </c>
    </row>
    <row r="492" spans="2:19" x14ac:dyDescent="0.3">
      <c r="B492" s="14" t="s">
        <v>499</v>
      </c>
      <c r="C492" s="170">
        <f>'PLANO DE CONTAS-D'!C262</f>
        <v>366</v>
      </c>
      <c r="D492" s="59">
        <f>'PLANO DE CONTAS-D'!D262</f>
        <v>0</v>
      </c>
      <c r="E492" s="171" t="str">
        <f>'PLANO DE CONTAS-D'!E262</f>
        <v>ADM</v>
      </c>
      <c r="G492" s="15">
        <f>I492</f>
        <v>0</v>
      </c>
      <c r="I492" s="87">
        <f>SUMIFS(Conciliação!R:R,Conciliação!E:E,C492,Conciliação!D:D,$I$6)</f>
        <v>0</v>
      </c>
      <c r="J492" s="88">
        <f t="shared" ref="J492:S492" si="200">IF($E492=J$245,$I492,IF($E492="RATE",$I492*J493,0))</f>
        <v>0</v>
      </c>
      <c r="K492" s="88">
        <f t="shared" si="200"/>
        <v>0</v>
      </c>
      <c r="L492" s="88">
        <f t="shared" si="200"/>
        <v>0</v>
      </c>
      <c r="M492" s="88">
        <f t="shared" si="200"/>
        <v>0</v>
      </c>
      <c r="N492" s="88">
        <f t="shared" si="200"/>
        <v>0</v>
      </c>
      <c r="O492" s="88">
        <f t="shared" si="200"/>
        <v>0</v>
      </c>
      <c r="P492" s="88">
        <f t="shared" si="200"/>
        <v>0</v>
      </c>
      <c r="Q492" s="88">
        <f t="shared" si="200"/>
        <v>0</v>
      </c>
      <c r="R492" s="88">
        <f t="shared" si="200"/>
        <v>0</v>
      </c>
      <c r="S492" s="88">
        <f t="shared" si="200"/>
        <v>0</v>
      </c>
    </row>
    <row r="493" spans="2:19" x14ac:dyDescent="0.3">
      <c r="E493" s="10"/>
      <c r="J493" s="133">
        <f>'PLANO DE CONTAS-D'!F262</f>
        <v>0</v>
      </c>
      <c r="K493" s="133">
        <f>'PLANO DE CONTAS-D'!G262</f>
        <v>0</v>
      </c>
      <c r="L493" s="133">
        <f>'PLANO DE CONTAS-D'!H262</f>
        <v>0</v>
      </c>
      <c r="M493" s="133">
        <f>'PLANO DE CONTAS-D'!I262</f>
        <v>0</v>
      </c>
      <c r="N493" s="133">
        <f>'PLANO DE CONTAS-D'!J262</f>
        <v>0</v>
      </c>
      <c r="O493" s="133">
        <f>'PLANO DE CONTAS-D'!K262</f>
        <v>0</v>
      </c>
      <c r="P493" s="133">
        <f>'PLANO DE CONTAS-D'!L262</f>
        <v>0</v>
      </c>
      <c r="Q493" s="133">
        <f>'PLANO DE CONTAS-D'!M262</f>
        <v>0</v>
      </c>
      <c r="R493" s="133">
        <f>'PLANO DE CONTAS-D'!N262</f>
        <v>0</v>
      </c>
      <c r="S493" s="133">
        <f>'PLANO DE CONTAS-D'!O262</f>
        <v>0</v>
      </c>
    </row>
    <row r="494" spans="2:19" x14ac:dyDescent="0.3">
      <c r="B494" s="14" t="s">
        <v>500</v>
      </c>
      <c r="C494" s="170">
        <f>'PLANO DE CONTAS-D'!C263</f>
        <v>367</v>
      </c>
      <c r="D494" s="59">
        <f>'PLANO DE CONTAS-D'!D263</f>
        <v>0</v>
      </c>
      <c r="E494" s="171" t="str">
        <f>'PLANO DE CONTAS-D'!E263</f>
        <v>ADM</v>
      </c>
      <c r="G494" s="15">
        <f>I494</f>
        <v>0</v>
      </c>
      <c r="I494" s="87">
        <f>SUMIFS(Conciliação!R:R,Conciliação!E:E,C494,Conciliação!D:D,$I$6)</f>
        <v>0</v>
      </c>
      <c r="J494" s="88">
        <f t="shared" ref="J494:S494" si="201">IF($E494=J$245,$I494,IF($E494="RATE",$I494*J495,0))</f>
        <v>0</v>
      </c>
      <c r="K494" s="88">
        <f t="shared" si="201"/>
        <v>0</v>
      </c>
      <c r="L494" s="88">
        <f t="shared" si="201"/>
        <v>0</v>
      </c>
      <c r="M494" s="88">
        <f t="shared" si="201"/>
        <v>0</v>
      </c>
      <c r="N494" s="88">
        <f t="shared" si="201"/>
        <v>0</v>
      </c>
      <c r="O494" s="88">
        <f t="shared" si="201"/>
        <v>0</v>
      </c>
      <c r="P494" s="88">
        <f t="shared" si="201"/>
        <v>0</v>
      </c>
      <c r="Q494" s="88">
        <f t="shared" si="201"/>
        <v>0</v>
      </c>
      <c r="R494" s="88">
        <f t="shared" si="201"/>
        <v>0</v>
      </c>
      <c r="S494" s="88">
        <f t="shared" si="201"/>
        <v>0</v>
      </c>
    </row>
    <row r="495" spans="2:19" x14ac:dyDescent="0.3">
      <c r="E495" s="10"/>
      <c r="J495" s="133">
        <f>'PLANO DE CONTAS-D'!F263</f>
        <v>0</v>
      </c>
      <c r="K495" s="133">
        <f>'PLANO DE CONTAS-D'!G263</f>
        <v>0</v>
      </c>
      <c r="L495" s="133">
        <f>'PLANO DE CONTAS-D'!H263</f>
        <v>0</v>
      </c>
      <c r="M495" s="133">
        <f>'PLANO DE CONTAS-D'!I263</f>
        <v>0</v>
      </c>
      <c r="N495" s="133">
        <f>'PLANO DE CONTAS-D'!J263</f>
        <v>0</v>
      </c>
      <c r="O495" s="133">
        <f>'PLANO DE CONTAS-D'!K263</f>
        <v>0</v>
      </c>
      <c r="P495" s="133">
        <f>'PLANO DE CONTAS-D'!L263</f>
        <v>0</v>
      </c>
      <c r="Q495" s="133">
        <f>'PLANO DE CONTAS-D'!M263</f>
        <v>0</v>
      </c>
      <c r="R495" s="133">
        <f>'PLANO DE CONTAS-D'!N263</f>
        <v>0</v>
      </c>
      <c r="S495" s="133">
        <f>'PLANO DE CONTAS-D'!O263</f>
        <v>0</v>
      </c>
    </row>
    <row r="496" spans="2:19" x14ac:dyDescent="0.3">
      <c r="B496" s="14" t="s">
        <v>501</v>
      </c>
      <c r="C496" s="170">
        <f>'PLANO DE CONTAS-D'!C264</f>
        <v>368</v>
      </c>
      <c r="D496" s="59">
        <f>'PLANO DE CONTAS-D'!D264</f>
        <v>0</v>
      </c>
      <c r="E496" s="171" t="str">
        <f>'PLANO DE CONTAS-D'!E264</f>
        <v>ADM</v>
      </c>
      <c r="G496" s="15">
        <f>I496</f>
        <v>0</v>
      </c>
      <c r="I496" s="87">
        <f>SUMIFS(Conciliação!R:R,Conciliação!E:E,C496,Conciliação!D:D,$I$6)</f>
        <v>0</v>
      </c>
      <c r="J496" s="88">
        <f t="shared" ref="J496:S496" si="202">IF($E496=J$245,$I496,IF($E496="RATE",$I496*J497,0))</f>
        <v>0</v>
      </c>
      <c r="K496" s="88">
        <f t="shared" si="202"/>
        <v>0</v>
      </c>
      <c r="L496" s="88">
        <f t="shared" si="202"/>
        <v>0</v>
      </c>
      <c r="M496" s="88">
        <f t="shared" si="202"/>
        <v>0</v>
      </c>
      <c r="N496" s="88">
        <f t="shared" si="202"/>
        <v>0</v>
      </c>
      <c r="O496" s="88">
        <f t="shared" si="202"/>
        <v>0</v>
      </c>
      <c r="P496" s="88">
        <f t="shared" si="202"/>
        <v>0</v>
      </c>
      <c r="Q496" s="88">
        <f t="shared" si="202"/>
        <v>0</v>
      </c>
      <c r="R496" s="88">
        <f t="shared" si="202"/>
        <v>0</v>
      </c>
      <c r="S496" s="88">
        <f t="shared" si="202"/>
        <v>0</v>
      </c>
    </row>
    <row r="497" spans="2:19" x14ac:dyDescent="0.3">
      <c r="E497" s="10"/>
      <c r="J497" s="133">
        <f>'PLANO DE CONTAS-D'!F264</f>
        <v>0</v>
      </c>
      <c r="K497" s="133">
        <f>'PLANO DE CONTAS-D'!G264</f>
        <v>0</v>
      </c>
      <c r="L497" s="133">
        <f>'PLANO DE CONTAS-D'!H264</f>
        <v>0</v>
      </c>
      <c r="M497" s="133">
        <f>'PLANO DE CONTAS-D'!I264</f>
        <v>0</v>
      </c>
      <c r="N497" s="133">
        <f>'PLANO DE CONTAS-D'!J264</f>
        <v>0</v>
      </c>
      <c r="O497" s="133">
        <f>'PLANO DE CONTAS-D'!K264</f>
        <v>0</v>
      </c>
      <c r="P497" s="133">
        <f>'PLANO DE CONTAS-D'!L264</f>
        <v>0</v>
      </c>
      <c r="Q497" s="133">
        <f>'PLANO DE CONTAS-D'!M264</f>
        <v>0</v>
      </c>
      <c r="R497" s="133">
        <f>'PLANO DE CONTAS-D'!N264</f>
        <v>0</v>
      </c>
      <c r="S497" s="133">
        <f>'PLANO DE CONTAS-D'!O264</f>
        <v>0</v>
      </c>
    </row>
    <row r="498" spans="2:19" x14ac:dyDescent="0.3">
      <c r="B498" s="14" t="s">
        <v>502</v>
      </c>
      <c r="C498" s="170">
        <f>'PLANO DE CONTAS-D'!C265</f>
        <v>369</v>
      </c>
      <c r="D498" s="59">
        <f>'PLANO DE CONTAS-D'!D265</f>
        <v>0</v>
      </c>
      <c r="E498" s="171" t="str">
        <f>'PLANO DE CONTAS-D'!E265</f>
        <v>ADM</v>
      </c>
      <c r="G498" s="15">
        <f>I498</f>
        <v>0</v>
      </c>
      <c r="I498" s="87">
        <f>SUMIFS(Conciliação!R:R,Conciliação!E:E,C498,Conciliação!D:D,$I$6)</f>
        <v>0</v>
      </c>
      <c r="J498" s="88">
        <f t="shared" ref="J498:S498" si="203">IF($E498=J$245,$I498,IF($E498="RATE",$I498*J499,0))</f>
        <v>0</v>
      </c>
      <c r="K498" s="88">
        <f t="shared" si="203"/>
        <v>0</v>
      </c>
      <c r="L498" s="88">
        <f t="shared" si="203"/>
        <v>0</v>
      </c>
      <c r="M498" s="88">
        <f t="shared" si="203"/>
        <v>0</v>
      </c>
      <c r="N498" s="88">
        <f t="shared" si="203"/>
        <v>0</v>
      </c>
      <c r="O498" s="88">
        <f t="shared" si="203"/>
        <v>0</v>
      </c>
      <c r="P498" s="88">
        <f t="shared" si="203"/>
        <v>0</v>
      </c>
      <c r="Q498" s="88">
        <f t="shared" si="203"/>
        <v>0</v>
      </c>
      <c r="R498" s="88">
        <f t="shared" si="203"/>
        <v>0</v>
      </c>
      <c r="S498" s="88">
        <f t="shared" si="203"/>
        <v>0</v>
      </c>
    </row>
    <row r="499" spans="2:19" x14ac:dyDescent="0.3">
      <c r="E499" s="10"/>
      <c r="J499" s="133">
        <f>'PLANO DE CONTAS-D'!F265</f>
        <v>0</v>
      </c>
      <c r="K499" s="133">
        <f>'PLANO DE CONTAS-D'!G265</f>
        <v>0</v>
      </c>
      <c r="L499" s="133">
        <f>'PLANO DE CONTAS-D'!H265</f>
        <v>0</v>
      </c>
      <c r="M499" s="133">
        <f>'PLANO DE CONTAS-D'!I265</f>
        <v>0</v>
      </c>
      <c r="N499" s="133">
        <f>'PLANO DE CONTAS-D'!J265</f>
        <v>0</v>
      </c>
      <c r="O499" s="133">
        <f>'PLANO DE CONTAS-D'!K265</f>
        <v>0</v>
      </c>
      <c r="P499" s="133">
        <f>'PLANO DE CONTAS-D'!L265</f>
        <v>0</v>
      </c>
      <c r="Q499" s="133">
        <f>'PLANO DE CONTAS-D'!M265</f>
        <v>0</v>
      </c>
      <c r="R499" s="133">
        <f>'PLANO DE CONTAS-D'!N265</f>
        <v>0</v>
      </c>
      <c r="S499" s="133">
        <f>'PLANO DE CONTAS-D'!O265</f>
        <v>0</v>
      </c>
    </row>
    <row r="500" spans="2:19" x14ac:dyDescent="0.3">
      <c r="B500" s="14" t="s">
        <v>503</v>
      </c>
      <c r="C500" s="59">
        <f>'PLANO DE CONTAS-D'!C266</f>
        <v>370</v>
      </c>
      <c r="D500" s="59">
        <f>'PLANO DE CONTAS-D'!D266</f>
        <v>0</v>
      </c>
      <c r="E500" s="171" t="str">
        <f>'PLANO DE CONTAS-D'!E266</f>
        <v>ADM</v>
      </c>
      <c r="G500" s="15">
        <f>I500</f>
        <v>0</v>
      </c>
      <c r="I500" s="87">
        <f>SUMIFS(Conciliação!R:R,Conciliação!E:E,C500,Conciliação!D:D,$I$6)</f>
        <v>0</v>
      </c>
      <c r="J500" s="88">
        <f t="shared" ref="J500:S500" si="204">IF($E500=J$245,$I500,IF($E500="RATE",$I500*J501,0))</f>
        <v>0</v>
      </c>
      <c r="K500" s="88">
        <f t="shared" si="204"/>
        <v>0</v>
      </c>
      <c r="L500" s="88">
        <f t="shared" si="204"/>
        <v>0</v>
      </c>
      <c r="M500" s="88">
        <f t="shared" si="204"/>
        <v>0</v>
      </c>
      <c r="N500" s="88">
        <f t="shared" si="204"/>
        <v>0</v>
      </c>
      <c r="O500" s="88">
        <f t="shared" si="204"/>
        <v>0</v>
      </c>
      <c r="P500" s="88">
        <f t="shared" si="204"/>
        <v>0</v>
      </c>
      <c r="Q500" s="88">
        <f t="shared" si="204"/>
        <v>0</v>
      </c>
      <c r="R500" s="88">
        <f t="shared" si="204"/>
        <v>0</v>
      </c>
      <c r="S500" s="88">
        <f t="shared" si="204"/>
        <v>0</v>
      </c>
    </row>
    <row r="501" spans="2:19" x14ac:dyDescent="0.3">
      <c r="J501" s="133">
        <f>'PLANO DE CONTAS-D'!F2585</f>
        <v>0</v>
      </c>
      <c r="K501" s="133">
        <f>'PLANO DE CONTAS-D'!G2585</f>
        <v>0</v>
      </c>
      <c r="L501" s="133">
        <f>'PLANO DE CONTAS-D'!H2585</f>
        <v>0</v>
      </c>
      <c r="M501" s="133">
        <f>'PLANO DE CONTAS-D'!I2585</f>
        <v>0</v>
      </c>
      <c r="N501" s="133">
        <f>'PLANO DE CONTAS-D'!J2585</f>
        <v>0</v>
      </c>
      <c r="O501" s="133">
        <f>'PLANO DE CONTAS-D'!K2585</f>
        <v>0</v>
      </c>
      <c r="P501" s="133">
        <f>'PLANO DE CONTAS-D'!L2585</f>
        <v>0</v>
      </c>
      <c r="Q501" s="133">
        <f>'PLANO DE CONTAS-D'!M2585</f>
        <v>0</v>
      </c>
      <c r="R501" s="133">
        <f>'PLANO DE CONTAS-D'!N2585</f>
        <v>0</v>
      </c>
      <c r="S501" s="133">
        <f>'PLANO DE CONTAS-D'!O2585</f>
        <v>0</v>
      </c>
    </row>
    <row r="503" spans="2:19" x14ac:dyDescent="0.3">
      <c r="G503" s="389" t="s">
        <v>395</v>
      </c>
      <c r="I503" s="67">
        <f>SUM(I462:I500)</f>
        <v>0</v>
      </c>
      <c r="J503" s="65">
        <f>J462+J464+J466+J468+J470+J472+J474+J476+J478+J480+J482+J484+J486+J488+J490+J492+J494+J496+J498+J500</f>
        <v>0</v>
      </c>
      <c r="K503" s="65">
        <f t="shared" ref="K503:S503" si="205">K462+K464+K466+K468+K470+K472+K474+K476+K478+K480+K482+K484+K486+K488+K490+K492+K494+K496+K498+K500</f>
        <v>0</v>
      </c>
      <c r="L503" s="65">
        <f t="shared" si="205"/>
        <v>0</v>
      </c>
      <c r="M503" s="65">
        <f t="shared" si="205"/>
        <v>0</v>
      </c>
      <c r="N503" s="65">
        <f t="shared" si="205"/>
        <v>0</v>
      </c>
      <c r="O503" s="65">
        <f t="shared" si="205"/>
        <v>0</v>
      </c>
      <c r="P503" s="65">
        <f t="shared" si="205"/>
        <v>0</v>
      </c>
      <c r="Q503" s="65">
        <f t="shared" si="205"/>
        <v>0</v>
      </c>
      <c r="R503" s="65">
        <f t="shared" si="205"/>
        <v>0</v>
      </c>
      <c r="S503" s="65">
        <f t="shared" si="205"/>
        <v>0</v>
      </c>
    </row>
    <row r="506" spans="2:19" ht="18" x14ac:dyDescent="0.3">
      <c r="B506" s="7" t="s">
        <v>504</v>
      </c>
      <c r="C506" s="7">
        <v>400</v>
      </c>
      <c r="D506" s="60" t="s">
        <v>177</v>
      </c>
      <c r="E506" s="7"/>
      <c r="F506" s="10"/>
      <c r="G506" s="11"/>
    </row>
    <row r="507" spans="2:19" x14ac:dyDescent="0.3">
      <c r="B507" s="10"/>
      <c r="C507" s="10"/>
      <c r="D507" s="10"/>
      <c r="E507" s="10"/>
      <c r="F507" s="10"/>
    </row>
    <row r="508" spans="2:19" x14ac:dyDescent="0.3">
      <c r="B508" s="14" t="s">
        <v>505</v>
      </c>
      <c r="C508" s="170">
        <f>'PLANO DE CONTAS-D'!C270</f>
        <v>401</v>
      </c>
      <c r="D508" s="59" t="str">
        <f>'PLANO DE CONTAS-D'!D270</f>
        <v>Computadores &amp; Equipamentos de Informática</v>
      </c>
      <c r="E508" s="171" t="str">
        <f>'PLANO DE CONTAS-D'!E270</f>
        <v>ADM</v>
      </c>
      <c r="G508" s="15">
        <f>I508</f>
        <v>0</v>
      </c>
      <c r="I508" s="87">
        <f>SUMIFS(Conciliação!R:R,Conciliação!E:E,C508,Conciliação!D:D,$I$6)</f>
        <v>0</v>
      </c>
      <c r="J508" s="88">
        <f t="shared" ref="J508:S508" si="206">IF($E508=J$245,$I508,IF($E508="RATE",$I508*J509,0))</f>
        <v>0</v>
      </c>
      <c r="K508" s="88">
        <f t="shared" si="206"/>
        <v>0</v>
      </c>
      <c r="L508" s="88">
        <f t="shared" si="206"/>
        <v>0</v>
      </c>
      <c r="M508" s="88">
        <f t="shared" si="206"/>
        <v>0</v>
      </c>
      <c r="N508" s="88">
        <f t="shared" si="206"/>
        <v>0</v>
      </c>
      <c r="O508" s="88">
        <f t="shared" si="206"/>
        <v>0</v>
      </c>
      <c r="P508" s="88">
        <f t="shared" si="206"/>
        <v>0</v>
      </c>
      <c r="Q508" s="88">
        <f t="shared" si="206"/>
        <v>0</v>
      </c>
      <c r="R508" s="88">
        <f t="shared" si="206"/>
        <v>0</v>
      </c>
      <c r="S508" s="88">
        <f t="shared" si="206"/>
        <v>0</v>
      </c>
    </row>
    <row r="509" spans="2:19" x14ac:dyDescent="0.3">
      <c r="C509" s="168"/>
      <c r="D509" s="41"/>
      <c r="E509" s="71"/>
      <c r="J509" s="133">
        <f>'PLANO DE CONTAS-D'!F270</f>
        <v>0</v>
      </c>
      <c r="K509" s="133">
        <f>'PLANO DE CONTAS-D'!G270</f>
        <v>0</v>
      </c>
      <c r="L509" s="133">
        <f>'PLANO DE CONTAS-D'!H270</f>
        <v>0</v>
      </c>
      <c r="M509" s="133">
        <f>'PLANO DE CONTAS-D'!I270</f>
        <v>0</v>
      </c>
      <c r="N509" s="133">
        <f>'PLANO DE CONTAS-D'!J270</f>
        <v>0</v>
      </c>
      <c r="O509" s="133">
        <f>'PLANO DE CONTAS-D'!K270</f>
        <v>0</v>
      </c>
      <c r="P509" s="133">
        <f>'PLANO DE CONTAS-D'!L270</f>
        <v>0</v>
      </c>
      <c r="Q509" s="133">
        <f>'PLANO DE CONTAS-D'!M270</f>
        <v>0</v>
      </c>
      <c r="R509" s="133">
        <f>'PLANO DE CONTAS-D'!N270</f>
        <v>0</v>
      </c>
      <c r="S509" s="133">
        <f>'PLANO DE CONTAS-D'!O270</f>
        <v>0</v>
      </c>
    </row>
    <row r="510" spans="2:19" x14ac:dyDescent="0.3">
      <c r="B510" s="14" t="s">
        <v>506</v>
      </c>
      <c r="C510" s="170">
        <f>'PLANO DE CONTAS-D'!C271</f>
        <v>402</v>
      </c>
      <c r="D510" s="59" t="str">
        <f>'PLANO DE CONTAS-D'!D271</f>
        <v>Suprimentos de Informática</v>
      </c>
      <c r="E510" s="171" t="str">
        <f>'PLANO DE CONTAS-D'!E271</f>
        <v>ADM</v>
      </c>
      <c r="G510" s="15">
        <f>I510</f>
        <v>0</v>
      </c>
      <c r="I510" s="87">
        <f>SUMIFS(Conciliação!R:R,Conciliação!E:E,C510,Conciliação!D:D,$I$6)</f>
        <v>0</v>
      </c>
      <c r="J510" s="88">
        <f t="shared" ref="J510:S510" si="207">IF($E510=J$245,$I510,IF($E510="RATE",$I510*J511,0))</f>
        <v>0</v>
      </c>
      <c r="K510" s="88">
        <f t="shared" si="207"/>
        <v>0</v>
      </c>
      <c r="L510" s="88">
        <f t="shared" si="207"/>
        <v>0</v>
      </c>
      <c r="M510" s="88">
        <f t="shared" si="207"/>
        <v>0</v>
      </c>
      <c r="N510" s="88">
        <f t="shared" si="207"/>
        <v>0</v>
      </c>
      <c r="O510" s="88">
        <f t="shared" si="207"/>
        <v>0</v>
      </c>
      <c r="P510" s="88">
        <f t="shared" si="207"/>
        <v>0</v>
      </c>
      <c r="Q510" s="88">
        <f t="shared" si="207"/>
        <v>0</v>
      </c>
      <c r="R510" s="88">
        <f t="shared" si="207"/>
        <v>0</v>
      </c>
      <c r="S510" s="88">
        <f t="shared" si="207"/>
        <v>0</v>
      </c>
    </row>
    <row r="511" spans="2:19" x14ac:dyDescent="0.3">
      <c r="C511" s="168"/>
      <c r="D511" s="41"/>
      <c r="E511" s="71"/>
      <c r="J511" s="133">
        <f>'PLANO DE CONTAS-D'!F271</f>
        <v>0</v>
      </c>
      <c r="K511" s="133">
        <f>'PLANO DE CONTAS-D'!G271</f>
        <v>0</v>
      </c>
      <c r="L511" s="133">
        <f>'PLANO DE CONTAS-D'!H271</f>
        <v>0</v>
      </c>
      <c r="M511" s="133">
        <f>'PLANO DE CONTAS-D'!I271</f>
        <v>0</v>
      </c>
      <c r="N511" s="133">
        <f>'PLANO DE CONTAS-D'!J271</f>
        <v>0</v>
      </c>
      <c r="O511" s="133">
        <f>'PLANO DE CONTAS-D'!K271</f>
        <v>0</v>
      </c>
      <c r="P511" s="133">
        <f>'PLANO DE CONTAS-D'!L271</f>
        <v>0</v>
      </c>
      <c r="Q511" s="133">
        <f>'PLANO DE CONTAS-D'!M271</f>
        <v>0</v>
      </c>
      <c r="R511" s="133">
        <f>'PLANO DE CONTAS-D'!N271</f>
        <v>0</v>
      </c>
      <c r="S511" s="133">
        <f>'PLANO DE CONTAS-D'!O271</f>
        <v>0</v>
      </c>
    </row>
    <row r="512" spans="2:19" x14ac:dyDescent="0.3">
      <c r="B512" s="14" t="s">
        <v>507</v>
      </c>
      <c r="C512" s="170">
        <f>'PLANO DE CONTAS-D'!C272</f>
        <v>403</v>
      </c>
      <c r="D512" s="59" t="str">
        <f>'PLANO DE CONTAS-D'!D272</f>
        <v>Solftwares Diversos</v>
      </c>
      <c r="E512" s="171" t="str">
        <f>'PLANO DE CONTAS-D'!E272</f>
        <v>ADM</v>
      </c>
      <c r="G512" s="15">
        <f>I512</f>
        <v>0</v>
      </c>
      <c r="I512" s="87">
        <f>SUMIFS(Conciliação!R:R,Conciliação!E:E,C512,Conciliação!D:D,$I$6)</f>
        <v>0</v>
      </c>
      <c r="J512" s="88">
        <f t="shared" ref="J512:S512" si="208">IF($E512=J$245,$I512,IF($E512="RATE",$I512*J513,0))</f>
        <v>0</v>
      </c>
      <c r="K512" s="88">
        <f t="shared" si="208"/>
        <v>0</v>
      </c>
      <c r="L512" s="88">
        <f t="shared" si="208"/>
        <v>0</v>
      </c>
      <c r="M512" s="88">
        <f t="shared" si="208"/>
        <v>0</v>
      </c>
      <c r="N512" s="88">
        <f t="shared" si="208"/>
        <v>0</v>
      </c>
      <c r="O512" s="88">
        <f t="shared" si="208"/>
        <v>0</v>
      </c>
      <c r="P512" s="88">
        <f t="shared" si="208"/>
        <v>0</v>
      </c>
      <c r="Q512" s="88">
        <f t="shared" si="208"/>
        <v>0</v>
      </c>
      <c r="R512" s="88">
        <f t="shared" si="208"/>
        <v>0</v>
      </c>
      <c r="S512" s="88">
        <f t="shared" si="208"/>
        <v>0</v>
      </c>
    </row>
    <row r="513" spans="2:19" x14ac:dyDescent="0.3">
      <c r="C513" s="168"/>
      <c r="D513" s="41"/>
      <c r="E513" s="71"/>
      <c r="J513" s="133">
        <f>'PLANO DE CONTAS-D'!F272</f>
        <v>0</v>
      </c>
      <c r="K513" s="133">
        <f>'PLANO DE CONTAS-D'!G272</f>
        <v>0</v>
      </c>
      <c r="L513" s="133">
        <f>'PLANO DE CONTAS-D'!H272</f>
        <v>0</v>
      </c>
      <c r="M513" s="133">
        <f>'PLANO DE CONTAS-D'!I272</f>
        <v>0</v>
      </c>
      <c r="N513" s="133">
        <f>'PLANO DE CONTAS-D'!J272</f>
        <v>0</v>
      </c>
      <c r="O513" s="133">
        <f>'PLANO DE CONTAS-D'!K272</f>
        <v>0</v>
      </c>
      <c r="P513" s="133">
        <f>'PLANO DE CONTAS-D'!L272</f>
        <v>0</v>
      </c>
      <c r="Q513" s="133">
        <f>'PLANO DE CONTAS-D'!M272</f>
        <v>0</v>
      </c>
      <c r="R513" s="133">
        <f>'PLANO DE CONTAS-D'!N272</f>
        <v>0</v>
      </c>
      <c r="S513" s="133">
        <f>'PLANO DE CONTAS-D'!O272</f>
        <v>0</v>
      </c>
    </row>
    <row r="514" spans="2:19" x14ac:dyDescent="0.3">
      <c r="B514" s="14" t="s">
        <v>508</v>
      </c>
      <c r="C514" s="170">
        <f>'PLANO DE CONTAS-D'!C273</f>
        <v>404</v>
      </c>
      <c r="D514" s="59" t="str">
        <f>'PLANO DE CONTAS-D'!D273</f>
        <v>Móveis &amp; Utensílios</v>
      </c>
      <c r="E514" s="171" t="str">
        <f>'PLANO DE CONTAS-D'!E273</f>
        <v>ADM</v>
      </c>
      <c r="G514" s="15">
        <f>I514</f>
        <v>0</v>
      </c>
      <c r="I514" s="87">
        <f>SUMIFS(Conciliação!R:R,Conciliação!E:E,C514,Conciliação!D:D,$I$6)</f>
        <v>0</v>
      </c>
      <c r="J514" s="88">
        <f t="shared" ref="J514:S514" si="209">IF($E514=J$245,$I514,IF($E514="RATE",$I514*J515,0))</f>
        <v>0</v>
      </c>
      <c r="K514" s="88">
        <f t="shared" si="209"/>
        <v>0</v>
      </c>
      <c r="L514" s="88">
        <f t="shared" si="209"/>
        <v>0</v>
      </c>
      <c r="M514" s="88">
        <f t="shared" si="209"/>
        <v>0</v>
      </c>
      <c r="N514" s="88">
        <f t="shared" si="209"/>
        <v>0</v>
      </c>
      <c r="O514" s="88">
        <f t="shared" si="209"/>
        <v>0</v>
      </c>
      <c r="P514" s="88">
        <f t="shared" si="209"/>
        <v>0</v>
      </c>
      <c r="Q514" s="88">
        <f t="shared" si="209"/>
        <v>0</v>
      </c>
      <c r="R514" s="88">
        <f t="shared" si="209"/>
        <v>0</v>
      </c>
      <c r="S514" s="88">
        <f t="shared" si="209"/>
        <v>0</v>
      </c>
    </row>
    <row r="515" spans="2:19" x14ac:dyDescent="0.3">
      <c r="C515" s="168"/>
      <c r="D515" s="41"/>
      <c r="E515" s="71"/>
      <c r="J515" s="133">
        <f>'PLANO DE CONTAS-D'!F273</f>
        <v>0</v>
      </c>
      <c r="K515" s="133">
        <f>'PLANO DE CONTAS-D'!G273</f>
        <v>0</v>
      </c>
      <c r="L515" s="133">
        <f>'PLANO DE CONTAS-D'!H273</f>
        <v>0</v>
      </c>
      <c r="M515" s="133">
        <f>'PLANO DE CONTAS-D'!I273</f>
        <v>0</v>
      </c>
      <c r="N515" s="133">
        <f>'PLANO DE CONTAS-D'!J273</f>
        <v>0</v>
      </c>
      <c r="O515" s="133">
        <f>'PLANO DE CONTAS-D'!K273</f>
        <v>0</v>
      </c>
      <c r="P515" s="133">
        <f>'PLANO DE CONTAS-D'!L273</f>
        <v>0</v>
      </c>
      <c r="Q515" s="133">
        <f>'PLANO DE CONTAS-D'!M273</f>
        <v>0</v>
      </c>
      <c r="R515" s="133">
        <f>'PLANO DE CONTAS-D'!N273</f>
        <v>0</v>
      </c>
      <c r="S515" s="133">
        <f>'PLANO DE CONTAS-D'!O273</f>
        <v>0</v>
      </c>
    </row>
    <row r="516" spans="2:19" x14ac:dyDescent="0.3">
      <c r="B516" s="14" t="s">
        <v>509</v>
      </c>
      <c r="C516" s="170">
        <f>'PLANO DE CONTAS-D'!C274</f>
        <v>405</v>
      </c>
      <c r="D516" s="59" t="str">
        <f>'PLANO DE CONTAS-D'!D274</f>
        <v>Equipamentos/Materiais Diversos</v>
      </c>
      <c r="E516" s="171" t="str">
        <f>'PLANO DE CONTAS-D'!E274</f>
        <v>ADM</v>
      </c>
      <c r="G516" s="15">
        <f>I516</f>
        <v>0</v>
      </c>
      <c r="I516" s="87">
        <f>SUMIFS(Conciliação!R:R,Conciliação!E:E,C516,Conciliação!D:D,$I$6)</f>
        <v>0</v>
      </c>
      <c r="J516" s="88">
        <f t="shared" ref="J516:S516" si="210">IF($E516=J$245,$I516,IF($E516="RATE",$I516*J517,0))</f>
        <v>0</v>
      </c>
      <c r="K516" s="88">
        <f t="shared" si="210"/>
        <v>0</v>
      </c>
      <c r="L516" s="88">
        <f t="shared" si="210"/>
        <v>0</v>
      </c>
      <c r="M516" s="88">
        <f t="shared" si="210"/>
        <v>0</v>
      </c>
      <c r="N516" s="88">
        <f t="shared" si="210"/>
        <v>0</v>
      </c>
      <c r="O516" s="88">
        <f t="shared" si="210"/>
        <v>0</v>
      </c>
      <c r="P516" s="88">
        <f t="shared" si="210"/>
        <v>0</v>
      </c>
      <c r="Q516" s="88">
        <f t="shared" si="210"/>
        <v>0</v>
      </c>
      <c r="R516" s="88">
        <f t="shared" si="210"/>
        <v>0</v>
      </c>
      <c r="S516" s="88">
        <f t="shared" si="210"/>
        <v>0</v>
      </c>
    </row>
    <row r="517" spans="2:19" x14ac:dyDescent="0.3">
      <c r="C517" s="168"/>
      <c r="D517" s="41"/>
      <c r="E517" s="71"/>
      <c r="J517" s="133">
        <f>'PLANO DE CONTAS-D'!F274</f>
        <v>0</v>
      </c>
      <c r="K517" s="133">
        <f>'PLANO DE CONTAS-D'!G274</f>
        <v>0</v>
      </c>
      <c r="L517" s="133">
        <f>'PLANO DE CONTAS-D'!H274</f>
        <v>0</v>
      </c>
      <c r="M517" s="133">
        <f>'PLANO DE CONTAS-D'!I274</f>
        <v>0</v>
      </c>
      <c r="N517" s="133">
        <f>'PLANO DE CONTAS-D'!J274</f>
        <v>0</v>
      </c>
      <c r="O517" s="133">
        <f>'PLANO DE CONTAS-D'!K274</f>
        <v>0</v>
      </c>
      <c r="P517" s="133">
        <f>'PLANO DE CONTAS-D'!L274</f>
        <v>0</v>
      </c>
      <c r="Q517" s="133">
        <f>'PLANO DE CONTAS-D'!M274</f>
        <v>0</v>
      </c>
      <c r="R517" s="133">
        <f>'PLANO DE CONTAS-D'!N274</f>
        <v>0</v>
      </c>
      <c r="S517" s="133">
        <f>'PLANO DE CONTAS-D'!O274</f>
        <v>0</v>
      </c>
    </row>
    <row r="518" spans="2:19" x14ac:dyDescent="0.3">
      <c r="B518" s="14" t="s">
        <v>510</v>
      </c>
      <c r="C518" s="170">
        <f>'PLANO DE CONTAS-D'!C275</f>
        <v>406</v>
      </c>
      <c r="D518" s="59" t="str">
        <f>'PLANO DE CONTAS-D'!D275</f>
        <v>Construções (Ampliação)</v>
      </c>
      <c r="E518" s="171" t="str">
        <f>'PLANO DE CONTAS-D'!E275</f>
        <v>ADM</v>
      </c>
      <c r="G518" s="15">
        <f>I518</f>
        <v>0</v>
      </c>
      <c r="I518" s="87">
        <f>SUMIFS(Conciliação!R:R,Conciliação!E:E,C518,Conciliação!D:D,$I$6)</f>
        <v>0</v>
      </c>
      <c r="J518" s="88">
        <f t="shared" ref="J518:S518" si="211">IF($E518=J$245,$I518,IF($E518="RATE",$I518*J519,0))</f>
        <v>0</v>
      </c>
      <c r="K518" s="88">
        <f t="shared" si="211"/>
        <v>0</v>
      </c>
      <c r="L518" s="88">
        <f t="shared" si="211"/>
        <v>0</v>
      </c>
      <c r="M518" s="88">
        <f t="shared" si="211"/>
        <v>0</v>
      </c>
      <c r="N518" s="88">
        <f t="shared" si="211"/>
        <v>0</v>
      </c>
      <c r="O518" s="88">
        <f t="shared" si="211"/>
        <v>0</v>
      </c>
      <c r="P518" s="88">
        <f t="shared" si="211"/>
        <v>0</v>
      </c>
      <c r="Q518" s="88">
        <f t="shared" si="211"/>
        <v>0</v>
      </c>
      <c r="R518" s="88">
        <f t="shared" si="211"/>
        <v>0</v>
      </c>
      <c r="S518" s="88">
        <f t="shared" si="211"/>
        <v>0</v>
      </c>
    </row>
    <row r="519" spans="2:19" x14ac:dyDescent="0.3">
      <c r="C519" s="168"/>
      <c r="D519" s="41"/>
      <c r="E519" s="71"/>
      <c r="J519" s="133">
        <f>'PLANO DE CONTAS-D'!F275</f>
        <v>0</v>
      </c>
      <c r="K519" s="133">
        <f>'PLANO DE CONTAS-D'!G275</f>
        <v>0</v>
      </c>
      <c r="L519" s="133">
        <f>'PLANO DE CONTAS-D'!H275</f>
        <v>0</v>
      </c>
      <c r="M519" s="133">
        <f>'PLANO DE CONTAS-D'!I275</f>
        <v>0</v>
      </c>
      <c r="N519" s="133">
        <f>'PLANO DE CONTAS-D'!J275</f>
        <v>0</v>
      </c>
      <c r="O519" s="133">
        <f>'PLANO DE CONTAS-D'!K275</f>
        <v>0</v>
      </c>
      <c r="P519" s="133">
        <f>'PLANO DE CONTAS-D'!L275</f>
        <v>0</v>
      </c>
      <c r="Q519" s="133">
        <f>'PLANO DE CONTAS-D'!M275</f>
        <v>0</v>
      </c>
      <c r="R519" s="133">
        <f>'PLANO DE CONTAS-D'!N275</f>
        <v>0</v>
      </c>
      <c r="S519" s="133">
        <f>'PLANO DE CONTAS-D'!O275</f>
        <v>0</v>
      </c>
    </row>
    <row r="520" spans="2:19" x14ac:dyDescent="0.3">
      <c r="B520" s="14" t="s">
        <v>511</v>
      </c>
      <c r="C520" s="170">
        <f>'PLANO DE CONTAS-D'!C276</f>
        <v>407</v>
      </c>
      <c r="D520" s="59" t="str">
        <f>'PLANO DE CONTAS-D'!D276</f>
        <v>Reformas do Imóvel (Estrutura)</v>
      </c>
      <c r="E520" s="171" t="str">
        <f>'PLANO DE CONTAS-D'!E276</f>
        <v>ADM</v>
      </c>
      <c r="G520" s="15">
        <f>I520</f>
        <v>0</v>
      </c>
      <c r="I520" s="87">
        <f>SUMIFS(Conciliação!R:R,Conciliação!E:E,C520,Conciliação!D:D,$I$6)</f>
        <v>0</v>
      </c>
      <c r="J520" s="88">
        <f t="shared" ref="J520:S520" si="212">IF($E520=J$245,$I520,IF($E520="RATE",$I520*J521,0))</f>
        <v>0</v>
      </c>
      <c r="K520" s="88">
        <f t="shared" si="212"/>
        <v>0</v>
      </c>
      <c r="L520" s="88">
        <f t="shared" si="212"/>
        <v>0</v>
      </c>
      <c r="M520" s="88">
        <f t="shared" si="212"/>
        <v>0</v>
      </c>
      <c r="N520" s="88">
        <f t="shared" si="212"/>
        <v>0</v>
      </c>
      <c r="O520" s="88">
        <f t="shared" si="212"/>
        <v>0</v>
      </c>
      <c r="P520" s="88">
        <f t="shared" si="212"/>
        <v>0</v>
      </c>
      <c r="Q520" s="88">
        <f t="shared" si="212"/>
        <v>0</v>
      </c>
      <c r="R520" s="88">
        <f t="shared" si="212"/>
        <v>0</v>
      </c>
      <c r="S520" s="88">
        <f t="shared" si="212"/>
        <v>0</v>
      </c>
    </row>
    <row r="521" spans="2:19" x14ac:dyDescent="0.3">
      <c r="C521" s="168"/>
      <c r="D521" s="41"/>
      <c r="E521" s="71"/>
      <c r="J521" s="133">
        <f>'PLANO DE CONTAS-D'!F276</f>
        <v>0</v>
      </c>
      <c r="K521" s="133">
        <f>'PLANO DE CONTAS-D'!G276</f>
        <v>0</v>
      </c>
      <c r="L521" s="133">
        <f>'PLANO DE CONTAS-D'!H276</f>
        <v>0</v>
      </c>
      <c r="M521" s="133">
        <f>'PLANO DE CONTAS-D'!I276</f>
        <v>0</v>
      </c>
      <c r="N521" s="133">
        <f>'PLANO DE CONTAS-D'!J276</f>
        <v>0</v>
      </c>
      <c r="O521" s="133">
        <f>'PLANO DE CONTAS-D'!K276</f>
        <v>0</v>
      </c>
      <c r="P521" s="133">
        <f>'PLANO DE CONTAS-D'!L276</f>
        <v>0</v>
      </c>
      <c r="Q521" s="133">
        <f>'PLANO DE CONTAS-D'!M276</f>
        <v>0</v>
      </c>
      <c r="R521" s="133">
        <f>'PLANO DE CONTAS-D'!N276</f>
        <v>0</v>
      </c>
      <c r="S521" s="133">
        <f>'PLANO DE CONTAS-D'!O276</f>
        <v>0</v>
      </c>
    </row>
    <row r="522" spans="2:19" x14ac:dyDescent="0.3">
      <c r="B522" s="14" t="s">
        <v>512</v>
      </c>
      <c r="C522" s="170">
        <f>'PLANO DE CONTAS-D'!C277</f>
        <v>408</v>
      </c>
      <c r="D522" s="59" t="str">
        <f>'PLANO DE CONTAS-D'!D277</f>
        <v>Veiculos</v>
      </c>
      <c r="E522" s="171" t="str">
        <f>'PLANO DE CONTAS-D'!E277</f>
        <v>ADM</v>
      </c>
      <c r="G522" s="15">
        <f>I522</f>
        <v>0</v>
      </c>
      <c r="I522" s="87">
        <f>SUMIFS(Conciliação!R:R,Conciliação!E:E,C522,Conciliação!D:D,$I$6)</f>
        <v>0</v>
      </c>
      <c r="J522" s="88">
        <f t="shared" ref="J522:S522" si="213">IF($E522=J$245,$I522,IF($E522="RATE",$I522*J523,0))</f>
        <v>0</v>
      </c>
      <c r="K522" s="88">
        <f t="shared" si="213"/>
        <v>0</v>
      </c>
      <c r="L522" s="88">
        <f t="shared" si="213"/>
        <v>0</v>
      </c>
      <c r="M522" s="88">
        <f t="shared" si="213"/>
        <v>0</v>
      </c>
      <c r="N522" s="88">
        <f t="shared" si="213"/>
        <v>0</v>
      </c>
      <c r="O522" s="88">
        <f t="shared" si="213"/>
        <v>0</v>
      </c>
      <c r="P522" s="88">
        <f t="shared" si="213"/>
        <v>0</v>
      </c>
      <c r="Q522" s="88">
        <f t="shared" si="213"/>
        <v>0</v>
      </c>
      <c r="R522" s="88">
        <f t="shared" si="213"/>
        <v>0</v>
      </c>
      <c r="S522" s="88">
        <f t="shared" si="213"/>
        <v>0</v>
      </c>
    </row>
    <row r="523" spans="2:19" x14ac:dyDescent="0.3">
      <c r="C523" s="168"/>
      <c r="D523" s="41"/>
      <c r="E523" s="71"/>
      <c r="J523" s="133">
        <f>'PLANO DE CONTAS-D'!F277</f>
        <v>0</v>
      </c>
      <c r="K523" s="133">
        <f>'PLANO DE CONTAS-D'!G277</f>
        <v>0</v>
      </c>
      <c r="L523" s="133">
        <f>'PLANO DE CONTAS-D'!H277</f>
        <v>0</v>
      </c>
      <c r="M523" s="133">
        <f>'PLANO DE CONTAS-D'!I277</f>
        <v>0</v>
      </c>
      <c r="N523" s="133">
        <f>'PLANO DE CONTAS-D'!J277</f>
        <v>0</v>
      </c>
      <c r="O523" s="133">
        <f>'PLANO DE CONTAS-D'!K277</f>
        <v>0</v>
      </c>
      <c r="P523" s="133">
        <f>'PLANO DE CONTAS-D'!L277</f>
        <v>0</v>
      </c>
      <c r="Q523" s="133">
        <f>'PLANO DE CONTAS-D'!M277</f>
        <v>0</v>
      </c>
      <c r="R523" s="133">
        <f>'PLANO DE CONTAS-D'!N277</f>
        <v>0</v>
      </c>
      <c r="S523" s="133">
        <f>'PLANO DE CONTAS-D'!O277</f>
        <v>0</v>
      </c>
    </row>
    <row r="524" spans="2:19" x14ac:dyDescent="0.3">
      <c r="B524" s="14" t="s">
        <v>513</v>
      </c>
      <c r="C524" s="170">
        <f>'PLANO DE CONTAS-D'!C278</f>
        <v>409</v>
      </c>
      <c r="D524" s="59" t="str">
        <f>'PLANO DE CONTAS-D'!D278</f>
        <v>Eletrônicos</v>
      </c>
      <c r="E524" s="171" t="str">
        <f>'PLANO DE CONTAS-D'!E278</f>
        <v>ADM</v>
      </c>
      <c r="G524" s="15">
        <f>I524</f>
        <v>0</v>
      </c>
      <c r="I524" s="87">
        <f>SUMIFS(Conciliação!R:R,Conciliação!E:E,C524,Conciliação!D:D,$I$6)</f>
        <v>0</v>
      </c>
      <c r="J524" s="88">
        <f t="shared" ref="J524:S524" si="214">IF($E524=J$245,$I524,IF($E524="RATE",$I524*J525,0))</f>
        <v>0</v>
      </c>
      <c r="K524" s="88">
        <f t="shared" si="214"/>
        <v>0</v>
      </c>
      <c r="L524" s="88">
        <f t="shared" si="214"/>
        <v>0</v>
      </c>
      <c r="M524" s="88">
        <f t="shared" si="214"/>
        <v>0</v>
      </c>
      <c r="N524" s="88">
        <f t="shared" si="214"/>
        <v>0</v>
      </c>
      <c r="O524" s="88">
        <f t="shared" si="214"/>
        <v>0</v>
      </c>
      <c r="P524" s="88">
        <f t="shared" si="214"/>
        <v>0</v>
      </c>
      <c r="Q524" s="88">
        <f t="shared" si="214"/>
        <v>0</v>
      </c>
      <c r="R524" s="88">
        <f t="shared" si="214"/>
        <v>0</v>
      </c>
      <c r="S524" s="88">
        <f t="shared" si="214"/>
        <v>0</v>
      </c>
    </row>
    <row r="525" spans="2:19" x14ac:dyDescent="0.3">
      <c r="C525" s="168"/>
      <c r="D525" s="41"/>
      <c r="E525" s="71"/>
      <c r="J525" s="133">
        <f>'PLANO DE CONTAS-D'!F278</f>
        <v>0</v>
      </c>
      <c r="K525" s="133">
        <f>'PLANO DE CONTAS-D'!G278</f>
        <v>0</v>
      </c>
      <c r="L525" s="133">
        <f>'PLANO DE CONTAS-D'!H278</f>
        <v>0</v>
      </c>
      <c r="M525" s="133">
        <f>'PLANO DE CONTAS-D'!I278</f>
        <v>0</v>
      </c>
      <c r="N525" s="133">
        <f>'PLANO DE CONTAS-D'!J278</f>
        <v>0</v>
      </c>
      <c r="O525" s="133">
        <f>'PLANO DE CONTAS-D'!K278</f>
        <v>0</v>
      </c>
      <c r="P525" s="133">
        <f>'PLANO DE CONTAS-D'!L278</f>
        <v>0</v>
      </c>
      <c r="Q525" s="133">
        <f>'PLANO DE CONTAS-D'!M278</f>
        <v>0</v>
      </c>
      <c r="R525" s="133">
        <f>'PLANO DE CONTAS-D'!N278</f>
        <v>0</v>
      </c>
      <c r="S525" s="133">
        <f>'PLANO DE CONTAS-D'!O278</f>
        <v>0</v>
      </c>
    </row>
    <row r="526" spans="2:19" x14ac:dyDescent="0.3">
      <c r="B526" s="14" t="s">
        <v>514</v>
      </c>
      <c r="C526" s="170">
        <f>'PLANO DE CONTAS-D'!C279</f>
        <v>410</v>
      </c>
      <c r="D526" s="59" t="str">
        <f>'PLANO DE CONTAS-D'!D279</f>
        <v>Enxoval cozinha</v>
      </c>
      <c r="E526" s="171" t="str">
        <f>'PLANO DE CONTAS-D'!E279</f>
        <v>ADM</v>
      </c>
      <c r="G526" s="15">
        <f>I526</f>
        <v>0</v>
      </c>
      <c r="I526" s="87">
        <f>SUMIFS(Conciliação!R:R,Conciliação!E:E,C526,Conciliação!D:D,$I$6)</f>
        <v>0</v>
      </c>
      <c r="J526" s="88">
        <f t="shared" ref="J526:S526" si="215">IF($E526=J$245,$I526,IF($E526="RATE",$I526*J527,0))</f>
        <v>0</v>
      </c>
      <c r="K526" s="88">
        <f t="shared" si="215"/>
        <v>0</v>
      </c>
      <c r="L526" s="88">
        <f t="shared" si="215"/>
        <v>0</v>
      </c>
      <c r="M526" s="88">
        <f t="shared" si="215"/>
        <v>0</v>
      </c>
      <c r="N526" s="88">
        <f t="shared" si="215"/>
        <v>0</v>
      </c>
      <c r="O526" s="88">
        <f t="shared" si="215"/>
        <v>0</v>
      </c>
      <c r="P526" s="88">
        <f t="shared" si="215"/>
        <v>0</v>
      </c>
      <c r="Q526" s="88">
        <f t="shared" si="215"/>
        <v>0</v>
      </c>
      <c r="R526" s="88">
        <f t="shared" si="215"/>
        <v>0</v>
      </c>
      <c r="S526" s="88">
        <f t="shared" si="215"/>
        <v>0</v>
      </c>
    </row>
    <row r="527" spans="2:19" x14ac:dyDescent="0.3">
      <c r="C527" s="168"/>
      <c r="D527" s="41"/>
      <c r="E527" s="71"/>
      <c r="J527" s="133">
        <f>'PLANO DE CONTAS-D'!F279</f>
        <v>0</v>
      </c>
      <c r="K527" s="133">
        <f>'PLANO DE CONTAS-D'!G279</f>
        <v>0</v>
      </c>
      <c r="L527" s="133">
        <f>'PLANO DE CONTAS-D'!H279</f>
        <v>0</v>
      </c>
      <c r="M527" s="133">
        <f>'PLANO DE CONTAS-D'!I279</f>
        <v>0</v>
      </c>
      <c r="N527" s="133">
        <f>'PLANO DE CONTAS-D'!J279</f>
        <v>0</v>
      </c>
      <c r="O527" s="133">
        <f>'PLANO DE CONTAS-D'!K279</f>
        <v>0</v>
      </c>
      <c r="P527" s="133">
        <f>'PLANO DE CONTAS-D'!L279</f>
        <v>0</v>
      </c>
      <c r="Q527" s="133">
        <f>'PLANO DE CONTAS-D'!M279</f>
        <v>0</v>
      </c>
      <c r="R527" s="133">
        <f>'PLANO DE CONTAS-D'!N279</f>
        <v>0</v>
      </c>
      <c r="S527" s="133">
        <f>'PLANO DE CONTAS-D'!O279</f>
        <v>0</v>
      </c>
    </row>
    <row r="528" spans="2:19" x14ac:dyDescent="0.3">
      <c r="B528" s="14" t="s">
        <v>515</v>
      </c>
      <c r="C528" s="170">
        <f>'PLANO DE CONTAS-D'!C280</f>
        <v>411</v>
      </c>
      <c r="D528" s="59" t="str">
        <f>'PLANO DE CONTAS-D'!D280</f>
        <v>Enxoval escritório</v>
      </c>
      <c r="E528" s="171" t="str">
        <f>'PLANO DE CONTAS-D'!E280</f>
        <v>ADM</v>
      </c>
      <c r="G528" s="15">
        <f>I528</f>
        <v>0</v>
      </c>
      <c r="I528" s="87">
        <f>SUMIFS(Conciliação!R:R,Conciliação!E:E,C528,Conciliação!D:D,$I$6)</f>
        <v>0</v>
      </c>
      <c r="J528" s="88">
        <f t="shared" ref="J528:S528" si="216">IF($E528=J$245,$I528,IF($E528="RATE",$I528*J529,0))</f>
        <v>0</v>
      </c>
      <c r="K528" s="88">
        <f t="shared" si="216"/>
        <v>0</v>
      </c>
      <c r="L528" s="88">
        <f t="shared" si="216"/>
        <v>0</v>
      </c>
      <c r="M528" s="88">
        <f t="shared" si="216"/>
        <v>0</v>
      </c>
      <c r="N528" s="88">
        <f t="shared" si="216"/>
        <v>0</v>
      </c>
      <c r="O528" s="88">
        <f t="shared" si="216"/>
        <v>0</v>
      </c>
      <c r="P528" s="88">
        <f t="shared" si="216"/>
        <v>0</v>
      </c>
      <c r="Q528" s="88">
        <f t="shared" si="216"/>
        <v>0</v>
      </c>
      <c r="R528" s="88">
        <f t="shared" si="216"/>
        <v>0</v>
      </c>
      <c r="S528" s="88">
        <f t="shared" si="216"/>
        <v>0</v>
      </c>
    </row>
    <row r="529" spans="2:19" x14ac:dyDescent="0.3">
      <c r="C529" s="168"/>
      <c r="D529" s="41"/>
      <c r="E529" s="71"/>
      <c r="J529" s="133">
        <f>'PLANO DE CONTAS-D'!F280</f>
        <v>0</v>
      </c>
      <c r="K529" s="133">
        <f>'PLANO DE CONTAS-D'!G280</f>
        <v>0</v>
      </c>
      <c r="L529" s="133">
        <f>'PLANO DE CONTAS-D'!H280</f>
        <v>0</v>
      </c>
      <c r="M529" s="133">
        <f>'PLANO DE CONTAS-D'!I280</f>
        <v>0</v>
      </c>
      <c r="N529" s="133">
        <f>'PLANO DE CONTAS-D'!J280</f>
        <v>0</v>
      </c>
      <c r="O529" s="133">
        <f>'PLANO DE CONTAS-D'!K280</f>
        <v>0</v>
      </c>
      <c r="P529" s="133">
        <f>'PLANO DE CONTAS-D'!L280</f>
        <v>0</v>
      </c>
      <c r="Q529" s="133">
        <f>'PLANO DE CONTAS-D'!M280</f>
        <v>0</v>
      </c>
      <c r="R529" s="133">
        <f>'PLANO DE CONTAS-D'!N280</f>
        <v>0</v>
      </c>
      <c r="S529" s="133">
        <f>'PLANO DE CONTAS-D'!O280</f>
        <v>0</v>
      </c>
    </row>
    <row r="530" spans="2:19" x14ac:dyDescent="0.3">
      <c r="B530" s="14" t="s">
        <v>516</v>
      </c>
      <c r="C530" s="170">
        <f>'PLANO DE CONTAS-D'!C281</f>
        <v>412</v>
      </c>
      <c r="D530" s="59" t="str">
        <f>'PLANO DE CONTAS-D'!D281</f>
        <v>Instalações (Eletricas/Hidráulas/outras)</v>
      </c>
      <c r="E530" s="171" t="str">
        <f>'PLANO DE CONTAS-D'!E281</f>
        <v>ADM</v>
      </c>
      <c r="G530" s="15">
        <f>I530</f>
        <v>0</v>
      </c>
      <c r="I530" s="87">
        <f>SUMIFS(Conciliação!R:R,Conciliação!E:E,C530,Conciliação!D:D,$I$6)</f>
        <v>0</v>
      </c>
      <c r="J530" s="88">
        <f t="shared" ref="J530:S530" si="217">IF($E530=J$245,$I530,IF($E530="RATE",$I530*J531,0))</f>
        <v>0</v>
      </c>
      <c r="K530" s="88">
        <f t="shared" si="217"/>
        <v>0</v>
      </c>
      <c r="L530" s="88">
        <f t="shared" si="217"/>
        <v>0</v>
      </c>
      <c r="M530" s="88">
        <f t="shared" si="217"/>
        <v>0</v>
      </c>
      <c r="N530" s="88">
        <f t="shared" si="217"/>
        <v>0</v>
      </c>
      <c r="O530" s="88">
        <f t="shared" si="217"/>
        <v>0</v>
      </c>
      <c r="P530" s="88">
        <f t="shared" si="217"/>
        <v>0</v>
      </c>
      <c r="Q530" s="88">
        <f t="shared" si="217"/>
        <v>0</v>
      </c>
      <c r="R530" s="88">
        <f t="shared" si="217"/>
        <v>0</v>
      </c>
      <c r="S530" s="88">
        <f t="shared" si="217"/>
        <v>0</v>
      </c>
    </row>
    <row r="531" spans="2:19" x14ac:dyDescent="0.3">
      <c r="C531" s="168"/>
      <c r="D531" s="41"/>
      <c r="E531" s="71"/>
      <c r="J531" s="133">
        <f>'PLANO DE CONTAS-D'!F281</f>
        <v>0</v>
      </c>
      <c r="K531" s="133">
        <f>'PLANO DE CONTAS-D'!G281</f>
        <v>0</v>
      </c>
      <c r="L531" s="133">
        <f>'PLANO DE CONTAS-D'!H281</f>
        <v>0</v>
      </c>
      <c r="M531" s="133">
        <f>'PLANO DE CONTAS-D'!I281</f>
        <v>0</v>
      </c>
      <c r="N531" s="133">
        <f>'PLANO DE CONTAS-D'!J281</f>
        <v>0</v>
      </c>
      <c r="O531" s="133">
        <f>'PLANO DE CONTAS-D'!K281</f>
        <v>0</v>
      </c>
      <c r="P531" s="133">
        <f>'PLANO DE CONTAS-D'!L281</f>
        <v>0</v>
      </c>
      <c r="Q531" s="133">
        <f>'PLANO DE CONTAS-D'!M281</f>
        <v>0</v>
      </c>
      <c r="R531" s="133">
        <f>'PLANO DE CONTAS-D'!N281</f>
        <v>0</v>
      </c>
      <c r="S531" s="133">
        <f>'PLANO DE CONTAS-D'!O281</f>
        <v>0</v>
      </c>
    </row>
    <row r="532" spans="2:19" x14ac:dyDescent="0.3">
      <c r="B532" s="14" t="s">
        <v>517</v>
      </c>
      <c r="C532" s="170">
        <f>'PLANO DE CONTAS-D'!C282</f>
        <v>413</v>
      </c>
      <c r="D532" s="59" t="str">
        <f>'PLANO DE CONTAS-D'!D282</f>
        <v>Imobilizados Diversos</v>
      </c>
      <c r="E532" s="171" t="str">
        <f>'PLANO DE CONTAS-D'!E282</f>
        <v>ADM</v>
      </c>
      <c r="G532" s="15">
        <f>I532</f>
        <v>0</v>
      </c>
      <c r="I532" s="87">
        <f>SUMIFS(Conciliação!R:R,Conciliação!E:E,C532,Conciliação!D:D,$I$6)</f>
        <v>0</v>
      </c>
      <c r="J532" s="88">
        <f t="shared" ref="J532:S532" si="218">IF($E532=J$245,$I532,IF($E532="RATE",$I532*J533,0))</f>
        <v>0</v>
      </c>
      <c r="K532" s="88">
        <f t="shared" si="218"/>
        <v>0</v>
      </c>
      <c r="L532" s="88">
        <f t="shared" si="218"/>
        <v>0</v>
      </c>
      <c r="M532" s="88">
        <f t="shared" si="218"/>
        <v>0</v>
      </c>
      <c r="N532" s="88">
        <f t="shared" si="218"/>
        <v>0</v>
      </c>
      <c r="O532" s="88">
        <f t="shared" si="218"/>
        <v>0</v>
      </c>
      <c r="P532" s="88">
        <f t="shared" si="218"/>
        <v>0</v>
      </c>
      <c r="Q532" s="88">
        <f t="shared" si="218"/>
        <v>0</v>
      </c>
      <c r="R532" s="88">
        <f t="shared" si="218"/>
        <v>0</v>
      </c>
      <c r="S532" s="88">
        <f t="shared" si="218"/>
        <v>0</v>
      </c>
    </row>
    <row r="533" spans="2:19" x14ac:dyDescent="0.3">
      <c r="C533" s="168"/>
      <c r="D533" s="41"/>
      <c r="E533" s="71"/>
      <c r="J533" s="133">
        <f>'PLANO DE CONTAS-D'!F282</f>
        <v>0</v>
      </c>
      <c r="K533" s="133">
        <f>'PLANO DE CONTAS-D'!G282</f>
        <v>0</v>
      </c>
      <c r="L533" s="133">
        <f>'PLANO DE CONTAS-D'!H282</f>
        <v>0</v>
      </c>
      <c r="M533" s="133">
        <f>'PLANO DE CONTAS-D'!I282</f>
        <v>0</v>
      </c>
      <c r="N533" s="133">
        <f>'PLANO DE CONTAS-D'!J282</f>
        <v>0</v>
      </c>
      <c r="O533" s="133">
        <f>'PLANO DE CONTAS-D'!K282</f>
        <v>0</v>
      </c>
      <c r="P533" s="133">
        <f>'PLANO DE CONTAS-D'!L282</f>
        <v>0</v>
      </c>
      <c r="Q533" s="133">
        <f>'PLANO DE CONTAS-D'!M282</f>
        <v>0</v>
      </c>
      <c r="R533" s="133">
        <f>'PLANO DE CONTAS-D'!N282</f>
        <v>0</v>
      </c>
      <c r="S533" s="133">
        <f>'PLANO DE CONTAS-D'!O282</f>
        <v>0</v>
      </c>
    </row>
    <row r="534" spans="2:19" x14ac:dyDescent="0.3">
      <c r="B534" s="14" t="s">
        <v>518</v>
      </c>
      <c r="C534" s="170">
        <f>'PLANO DE CONTAS-D'!C283</f>
        <v>414</v>
      </c>
      <c r="D534" s="59">
        <f>'PLANO DE CONTAS-D'!D283</f>
        <v>0</v>
      </c>
      <c r="E534" s="171" t="str">
        <f>'PLANO DE CONTAS-D'!E283</f>
        <v>ADM</v>
      </c>
      <c r="G534" s="15">
        <f>I534</f>
        <v>0</v>
      </c>
      <c r="I534" s="87">
        <f>SUMIFS(Conciliação!R:R,Conciliação!E:E,C534,Conciliação!D:D,$I$6)</f>
        <v>0</v>
      </c>
      <c r="J534" s="88">
        <f t="shared" ref="J534:S534" si="219">IF($E534=J$245,$I534,IF($E534="RATE",$I534*J535,0))</f>
        <v>0</v>
      </c>
      <c r="K534" s="88">
        <f t="shared" si="219"/>
        <v>0</v>
      </c>
      <c r="L534" s="88">
        <f t="shared" si="219"/>
        <v>0</v>
      </c>
      <c r="M534" s="88">
        <f t="shared" si="219"/>
        <v>0</v>
      </c>
      <c r="N534" s="88">
        <f t="shared" si="219"/>
        <v>0</v>
      </c>
      <c r="O534" s="88">
        <f t="shared" si="219"/>
        <v>0</v>
      </c>
      <c r="P534" s="88">
        <f t="shared" si="219"/>
        <v>0</v>
      </c>
      <c r="Q534" s="88">
        <f t="shared" si="219"/>
        <v>0</v>
      </c>
      <c r="R534" s="88">
        <f t="shared" si="219"/>
        <v>0</v>
      </c>
      <c r="S534" s="88">
        <f t="shared" si="219"/>
        <v>0</v>
      </c>
    </row>
    <row r="535" spans="2:19" x14ac:dyDescent="0.3">
      <c r="E535" s="10"/>
      <c r="J535" s="133">
        <f>'PLANO DE CONTAS-D'!F283</f>
        <v>0</v>
      </c>
      <c r="K535" s="133">
        <f>'PLANO DE CONTAS-D'!G283</f>
        <v>0</v>
      </c>
      <c r="L535" s="133">
        <f>'PLANO DE CONTAS-D'!H283</f>
        <v>0</v>
      </c>
      <c r="M535" s="133">
        <f>'PLANO DE CONTAS-D'!I283</f>
        <v>0</v>
      </c>
      <c r="N535" s="133">
        <f>'PLANO DE CONTAS-D'!J283</f>
        <v>0</v>
      </c>
      <c r="O535" s="133">
        <f>'PLANO DE CONTAS-D'!K283</f>
        <v>0</v>
      </c>
      <c r="P535" s="133">
        <f>'PLANO DE CONTAS-D'!L283</f>
        <v>0</v>
      </c>
      <c r="Q535" s="133">
        <f>'PLANO DE CONTAS-D'!M283</f>
        <v>0</v>
      </c>
      <c r="R535" s="133">
        <f>'PLANO DE CONTAS-D'!N283</f>
        <v>0</v>
      </c>
      <c r="S535" s="133">
        <f>'PLANO DE CONTAS-D'!O283</f>
        <v>0</v>
      </c>
    </row>
    <row r="536" spans="2:19" x14ac:dyDescent="0.3">
      <c r="B536" s="14" t="s">
        <v>519</v>
      </c>
      <c r="C536" s="170">
        <f>'PLANO DE CONTAS-D'!C284</f>
        <v>415</v>
      </c>
      <c r="D536" s="59">
        <f>'PLANO DE CONTAS-D'!D284</f>
        <v>0</v>
      </c>
      <c r="E536" s="171" t="str">
        <f>'PLANO DE CONTAS-D'!E284</f>
        <v>ADM</v>
      </c>
      <c r="G536" s="15">
        <f>I536</f>
        <v>0</v>
      </c>
      <c r="I536" s="87">
        <f>SUMIFS(Conciliação!R:R,Conciliação!E:E,C536,Conciliação!D:D,$I$6)</f>
        <v>0</v>
      </c>
      <c r="J536" s="88">
        <f t="shared" ref="J536:S536" si="220">IF($E536=J$245,$I536,IF($E536="RATE",$I536*J537,0))</f>
        <v>0</v>
      </c>
      <c r="K536" s="88">
        <f t="shared" si="220"/>
        <v>0</v>
      </c>
      <c r="L536" s="88">
        <f t="shared" si="220"/>
        <v>0</v>
      </c>
      <c r="M536" s="88">
        <f t="shared" si="220"/>
        <v>0</v>
      </c>
      <c r="N536" s="88">
        <f t="shared" si="220"/>
        <v>0</v>
      </c>
      <c r="O536" s="88">
        <f t="shared" si="220"/>
        <v>0</v>
      </c>
      <c r="P536" s="88">
        <f t="shared" si="220"/>
        <v>0</v>
      </c>
      <c r="Q536" s="88">
        <f t="shared" si="220"/>
        <v>0</v>
      </c>
      <c r="R536" s="88">
        <f t="shared" si="220"/>
        <v>0</v>
      </c>
      <c r="S536" s="88">
        <f t="shared" si="220"/>
        <v>0</v>
      </c>
    </row>
    <row r="537" spans="2:19" x14ac:dyDescent="0.3">
      <c r="E537" s="10"/>
      <c r="J537" s="133">
        <f>'PLANO DE CONTAS-D'!F284</f>
        <v>0</v>
      </c>
      <c r="K537" s="133">
        <f>'PLANO DE CONTAS-D'!G284</f>
        <v>0</v>
      </c>
      <c r="L537" s="133">
        <f>'PLANO DE CONTAS-D'!H284</f>
        <v>0</v>
      </c>
      <c r="M537" s="133">
        <f>'PLANO DE CONTAS-D'!I284</f>
        <v>0</v>
      </c>
      <c r="N537" s="133">
        <f>'PLANO DE CONTAS-D'!J284</f>
        <v>0</v>
      </c>
      <c r="O537" s="133">
        <f>'PLANO DE CONTAS-D'!K284</f>
        <v>0</v>
      </c>
      <c r="P537" s="133">
        <f>'PLANO DE CONTAS-D'!L284</f>
        <v>0</v>
      </c>
      <c r="Q537" s="133">
        <f>'PLANO DE CONTAS-D'!M284</f>
        <v>0</v>
      </c>
      <c r="R537" s="133">
        <f>'PLANO DE CONTAS-D'!N284</f>
        <v>0</v>
      </c>
      <c r="S537" s="133">
        <f>'PLANO DE CONTAS-D'!O284</f>
        <v>0</v>
      </c>
    </row>
    <row r="538" spans="2:19" x14ac:dyDescent="0.3">
      <c r="B538" s="14" t="s">
        <v>520</v>
      </c>
      <c r="C538" s="170">
        <f>'PLANO DE CONTAS-D'!C285</f>
        <v>416</v>
      </c>
      <c r="D538" s="59">
        <f>'PLANO DE CONTAS-D'!D285</f>
        <v>0</v>
      </c>
      <c r="E538" s="171" t="str">
        <f>'PLANO DE CONTAS-D'!E285</f>
        <v>ADM</v>
      </c>
      <c r="G538" s="15">
        <f>I538</f>
        <v>0</v>
      </c>
      <c r="I538" s="87">
        <f>SUMIFS(Conciliação!R:R,Conciliação!E:E,C538,Conciliação!D:D,$I$6)</f>
        <v>0</v>
      </c>
      <c r="J538" s="88">
        <f t="shared" ref="J538:S538" si="221">IF($E538=J$245,$I538,IF($E538="RATE",$I538*J539,0))</f>
        <v>0</v>
      </c>
      <c r="K538" s="88">
        <f t="shared" si="221"/>
        <v>0</v>
      </c>
      <c r="L538" s="88">
        <f t="shared" si="221"/>
        <v>0</v>
      </c>
      <c r="M538" s="88">
        <f t="shared" si="221"/>
        <v>0</v>
      </c>
      <c r="N538" s="88">
        <f t="shared" si="221"/>
        <v>0</v>
      </c>
      <c r="O538" s="88">
        <f t="shared" si="221"/>
        <v>0</v>
      </c>
      <c r="P538" s="88">
        <f t="shared" si="221"/>
        <v>0</v>
      </c>
      <c r="Q538" s="88">
        <f t="shared" si="221"/>
        <v>0</v>
      </c>
      <c r="R538" s="88">
        <f t="shared" si="221"/>
        <v>0</v>
      </c>
      <c r="S538" s="88">
        <f t="shared" si="221"/>
        <v>0</v>
      </c>
    </row>
    <row r="539" spans="2:19" x14ac:dyDescent="0.3">
      <c r="E539" s="10"/>
      <c r="J539" s="133">
        <f>'PLANO DE CONTAS-D'!F285</f>
        <v>0</v>
      </c>
      <c r="K539" s="133">
        <f>'PLANO DE CONTAS-D'!G285</f>
        <v>0</v>
      </c>
      <c r="L539" s="133">
        <f>'PLANO DE CONTAS-D'!H285</f>
        <v>0</v>
      </c>
      <c r="M539" s="133">
        <f>'PLANO DE CONTAS-D'!I285</f>
        <v>0</v>
      </c>
      <c r="N539" s="133">
        <f>'PLANO DE CONTAS-D'!J285</f>
        <v>0</v>
      </c>
      <c r="O539" s="133">
        <f>'PLANO DE CONTAS-D'!K285</f>
        <v>0</v>
      </c>
      <c r="P539" s="133">
        <f>'PLANO DE CONTAS-D'!L285</f>
        <v>0</v>
      </c>
      <c r="Q539" s="133">
        <f>'PLANO DE CONTAS-D'!M285</f>
        <v>0</v>
      </c>
      <c r="R539" s="133">
        <f>'PLANO DE CONTAS-D'!N285</f>
        <v>0</v>
      </c>
      <c r="S539" s="133">
        <f>'PLANO DE CONTAS-D'!O285</f>
        <v>0</v>
      </c>
    </row>
    <row r="540" spans="2:19" x14ac:dyDescent="0.3">
      <c r="B540" s="14" t="s">
        <v>521</v>
      </c>
      <c r="C540" s="170">
        <f>'PLANO DE CONTAS-D'!C286</f>
        <v>417</v>
      </c>
      <c r="D540" s="59">
        <f>'PLANO DE CONTAS-D'!D286</f>
        <v>0</v>
      </c>
      <c r="E540" s="171" t="str">
        <f>'PLANO DE CONTAS-D'!E286</f>
        <v>ADM</v>
      </c>
      <c r="G540" s="15">
        <f>I540</f>
        <v>0</v>
      </c>
      <c r="I540" s="87">
        <f>SUMIFS(Conciliação!R:R,Conciliação!E:E,C540,Conciliação!D:D,$I$6)</f>
        <v>0</v>
      </c>
      <c r="J540" s="88">
        <f t="shared" ref="J540:S540" si="222">IF($E540=J$245,$I540,IF($E540="RATE",$I540*J541,0))</f>
        <v>0</v>
      </c>
      <c r="K540" s="88">
        <f t="shared" si="222"/>
        <v>0</v>
      </c>
      <c r="L540" s="88">
        <f t="shared" si="222"/>
        <v>0</v>
      </c>
      <c r="M540" s="88">
        <f t="shared" si="222"/>
        <v>0</v>
      </c>
      <c r="N540" s="88">
        <f t="shared" si="222"/>
        <v>0</v>
      </c>
      <c r="O540" s="88">
        <f t="shared" si="222"/>
        <v>0</v>
      </c>
      <c r="P540" s="88">
        <f t="shared" si="222"/>
        <v>0</v>
      </c>
      <c r="Q540" s="88">
        <f t="shared" si="222"/>
        <v>0</v>
      </c>
      <c r="R540" s="88">
        <f t="shared" si="222"/>
        <v>0</v>
      </c>
      <c r="S540" s="88">
        <f t="shared" si="222"/>
        <v>0</v>
      </c>
    </row>
    <row r="541" spans="2:19" x14ac:dyDescent="0.3">
      <c r="E541" s="10"/>
      <c r="J541" s="133">
        <f>'PLANO DE CONTAS-D'!F286</f>
        <v>0</v>
      </c>
      <c r="K541" s="133">
        <f>'PLANO DE CONTAS-D'!G286</f>
        <v>0</v>
      </c>
      <c r="L541" s="133">
        <f>'PLANO DE CONTAS-D'!H286</f>
        <v>0</v>
      </c>
      <c r="M541" s="133">
        <f>'PLANO DE CONTAS-D'!I286</f>
        <v>0</v>
      </c>
      <c r="N541" s="133">
        <f>'PLANO DE CONTAS-D'!J286</f>
        <v>0</v>
      </c>
      <c r="O541" s="133">
        <f>'PLANO DE CONTAS-D'!K286</f>
        <v>0</v>
      </c>
      <c r="P541" s="133">
        <f>'PLANO DE CONTAS-D'!L286</f>
        <v>0</v>
      </c>
      <c r="Q541" s="133">
        <f>'PLANO DE CONTAS-D'!M286</f>
        <v>0</v>
      </c>
      <c r="R541" s="133">
        <f>'PLANO DE CONTAS-D'!N286</f>
        <v>0</v>
      </c>
      <c r="S541" s="133">
        <f>'PLANO DE CONTAS-D'!O286</f>
        <v>0</v>
      </c>
    </row>
    <row r="542" spans="2:19" x14ac:dyDescent="0.3">
      <c r="B542" s="14" t="s">
        <v>522</v>
      </c>
      <c r="C542" s="170">
        <f>'PLANO DE CONTAS-D'!C287</f>
        <v>418</v>
      </c>
      <c r="D542" s="59">
        <f>'PLANO DE CONTAS-D'!D287</f>
        <v>0</v>
      </c>
      <c r="E542" s="171" t="str">
        <f>'PLANO DE CONTAS-D'!E287</f>
        <v>ADM</v>
      </c>
      <c r="G542" s="15">
        <f>I542</f>
        <v>0</v>
      </c>
      <c r="I542" s="87">
        <f>SUMIFS(Conciliação!R:R,Conciliação!E:E,C542,Conciliação!D:D,$I$6)</f>
        <v>0</v>
      </c>
      <c r="J542" s="88">
        <f t="shared" ref="J542:S542" si="223">IF($E542=J$245,$I542,IF($E542="RATE",$I542*J543,0))</f>
        <v>0</v>
      </c>
      <c r="K542" s="88">
        <f t="shared" si="223"/>
        <v>0</v>
      </c>
      <c r="L542" s="88">
        <f t="shared" si="223"/>
        <v>0</v>
      </c>
      <c r="M542" s="88">
        <f t="shared" si="223"/>
        <v>0</v>
      </c>
      <c r="N542" s="88">
        <f t="shared" si="223"/>
        <v>0</v>
      </c>
      <c r="O542" s="88">
        <f t="shared" si="223"/>
        <v>0</v>
      </c>
      <c r="P542" s="88">
        <f t="shared" si="223"/>
        <v>0</v>
      </c>
      <c r="Q542" s="88">
        <f t="shared" si="223"/>
        <v>0</v>
      </c>
      <c r="R542" s="88">
        <f t="shared" si="223"/>
        <v>0</v>
      </c>
      <c r="S542" s="88">
        <f t="shared" si="223"/>
        <v>0</v>
      </c>
    </row>
    <row r="543" spans="2:19" x14ac:dyDescent="0.3">
      <c r="E543" s="10"/>
      <c r="J543" s="133">
        <f>'PLANO DE CONTAS-D'!F287</f>
        <v>0</v>
      </c>
      <c r="K543" s="133">
        <f>'PLANO DE CONTAS-D'!G287</f>
        <v>0</v>
      </c>
      <c r="L543" s="133">
        <f>'PLANO DE CONTAS-D'!H287</f>
        <v>0</v>
      </c>
      <c r="M543" s="133">
        <f>'PLANO DE CONTAS-D'!I287</f>
        <v>0</v>
      </c>
      <c r="N543" s="133">
        <f>'PLANO DE CONTAS-D'!J287</f>
        <v>0</v>
      </c>
      <c r="O543" s="133">
        <f>'PLANO DE CONTAS-D'!K287</f>
        <v>0</v>
      </c>
      <c r="P543" s="133">
        <f>'PLANO DE CONTAS-D'!L287</f>
        <v>0</v>
      </c>
      <c r="Q543" s="133">
        <f>'PLANO DE CONTAS-D'!M287</f>
        <v>0</v>
      </c>
      <c r="R543" s="133">
        <f>'PLANO DE CONTAS-D'!N287</f>
        <v>0</v>
      </c>
      <c r="S543" s="133">
        <f>'PLANO DE CONTAS-D'!O287</f>
        <v>0</v>
      </c>
    </row>
    <row r="544" spans="2:19" x14ac:dyDescent="0.3">
      <c r="B544" s="14" t="s">
        <v>523</v>
      </c>
      <c r="C544" s="170">
        <f>'PLANO DE CONTAS-D'!C288</f>
        <v>419</v>
      </c>
      <c r="D544" s="59">
        <f>'PLANO DE CONTAS-D'!D288</f>
        <v>0</v>
      </c>
      <c r="E544" s="171" t="str">
        <f>'PLANO DE CONTAS-D'!E288</f>
        <v>ADM</v>
      </c>
      <c r="G544" s="15">
        <f>I544</f>
        <v>0</v>
      </c>
      <c r="I544" s="87">
        <f>SUMIFS(Conciliação!R:R,Conciliação!E:E,C544,Conciliação!D:D,$I$6)</f>
        <v>0</v>
      </c>
      <c r="J544" s="88">
        <f t="shared" ref="J544:S544" si="224">IF($E544=J$245,$I544,IF($E544="RATE",$I544*J545,0))</f>
        <v>0</v>
      </c>
      <c r="K544" s="88">
        <f t="shared" si="224"/>
        <v>0</v>
      </c>
      <c r="L544" s="88">
        <f t="shared" si="224"/>
        <v>0</v>
      </c>
      <c r="M544" s="88">
        <f t="shared" si="224"/>
        <v>0</v>
      </c>
      <c r="N544" s="88">
        <f t="shared" si="224"/>
        <v>0</v>
      </c>
      <c r="O544" s="88">
        <f t="shared" si="224"/>
        <v>0</v>
      </c>
      <c r="P544" s="88">
        <f t="shared" si="224"/>
        <v>0</v>
      </c>
      <c r="Q544" s="88">
        <f t="shared" si="224"/>
        <v>0</v>
      </c>
      <c r="R544" s="88">
        <f t="shared" si="224"/>
        <v>0</v>
      </c>
      <c r="S544" s="88">
        <f t="shared" si="224"/>
        <v>0</v>
      </c>
    </row>
    <row r="545" spans="2:19" x14ac:dyDescent="0.3">
      <c r="E545" s="10"/>
      <c r="J545" s="133">
        <f>'PLANO DE CONTAS-D'!F288</f>
        <v>0</v>
      </c>
      <c r="K545" s="133">
        <f>'PLANO DE CONTAS-D'!G288</f>
        <v>0</v>
      </c>
      <c r="L545" s="133">
        <f>'PLANO DE CONTAS-D'!H288</f>
        <v>0</v>
      </c>
      <c r="M545" s="133">
        <f>'PLANO DE CONTAS-D'!I288</f>
        <v>0</v>
      </c>
      <c r="N545" s="133">
        <f>'PLANO DE CONTAS-D'!J288</f>
        <v>0</v>
      </c>
      <c r="O545" s="133">
        <f>'PLANO DE CONTAS-D'!K288</f>
        <v>0</v>
      </c>
      <c r="P545" s="133">
        <f>'PLANO DE CONTAS-D'!L288</f>
        <v>0</v>
      </c>
      <c r="Q545" s="133">
        <f>'PLANO DE CONTAS-D'!M288</f>
        <v>0</v>
      </c>
      <c r="R545" s="133">
        <f>'PLANO DE CONTAS-D'!N288</f>
        <v>0</v>
      </c>
      <c r="S545" s="133">
        <f>'PLANO DE CONTAS-D'!O288</f>
        <v>0</v>
      </c>
    </row>
    <row r="546" spans="2:19" x14ac:dyDescent="0.3">
      <c r="B546" s="14" t="s">
        <v>524</v>
      </c>
      <c r="C546" s="170">
        <f>'PLANO DE CONTAS-D'!C289</f>
        <v>420</v>
      </c>
      <c r="D546" s="59">
        <f>'PLANO DE CONTAS-D'!D289</f>
        <v>0</v>
      </c>
      <c r="E546" s="171" t="str">
        <f>'PLANO DE CONTAS-D'!E289</f>
        <v>ADM</v>
      </c>
      <c r="G546" s="15">
        <f>I546</f>
        <v>0</v>
      </c>
      <c r="I546" s="87">
        <f>SUMIFS(Conciliação!R:R,Conciliação!E:E,C546,Conciliação!D:D,$I$6)</f>
        <v>0</v>
      </c>
      <c r="J546" s="88">
        <f t="shared" ref="J546:S546" si="225">IF($E546=J$245,$I546,IF($E546="RATE",$I546*J547,0))</f>
        <v>0</v>
      </c>
      <c r="K546" s="88">
        <f t="shared" si="225"/>
        <v>0</v>
      </c>
      <c r="L546" s="88">
        <f t="shared" si="225"/>
        <v>0</v>
      </c>
      <c r="M546" s="88">
        <f t="shared" si="225"/>
        <v>0</v>
      </c>
      <c r="N546" s="88">
        <f t="shared" si="225"/>
        <v>0</v>
      </c>
      <c r="O546" s="88">
        <f t="shared" si="225"/>
        <v>0</v>
      </c>
      <c r="P546" s="88">
        <f t="shared" si="225"/>
        <v>0</v>
      </c>
      <c r="Q546" s="88">
        <f t="shared" si="225"/>
        <v>0</v>
      </c>
      <c r="R546" s="88">
        <f t="shared" si="225"/>
        <v>0</v>
      </c>
      <c r="S546" s="88">
        <f t="shared" si="225"/>
        <v>0</v>
      </c>
    </row>
    <row r="547" spans="2:19" x14ac:dyDescent="0.3">
      <c r="J547" s="133">
        <f>'PLANO DE CONTAS-D'!F289</f>
        <v>0</v>
      </c>
      <c r="K547" s="133">
        <f>'PLANO DE CONTAS-D'!G289</f>
        <v>0</v>
      </c>
      <c r="L547" s="133">
        <f>'PLANO DE CONTAS-D'!H289</f>
        <v>0</v>
      </c>
      <c r="M547" s="133">
        <f>'PLANO DE CONTAS-D'!I289</f>
        <v>0</v>
      </c>
      <c r="N547" s="133">
        <f>'PLANO DE CONTAS-D'!J289</f>
        <v>0</v>
      </c>
      <c r="O547" s="133">
        <f>'PLANO DE CONTAS-D'!K289</f>
        <v>0</v>
      </c>
      <c r="P547" s="133">
        <f>'PLANO DE CONTAS-D'!L289</f>
        <v>0</v>
      </c>
      <c r="Q547" s="133">
        <f>'PLANO DE CONTAS-D'!M289</f>
        <v>0</v>
      </c>
      <c r="R547" s="133">
        <f>'PLANO DE CONTAS-D'!N289</f>
        <v>0</v>
      </c>
      <c r="S547" s="133">
        <f>'PLANO DE CONTAS-D'!O289</f>
        <v>0</v>
      </c>
    </row>
    <row r="548" spans="2:19" x14ac:dyDescent="0.3">
      <c r="G548" s="389" t="s">
        <v>395</v>
      </c>
      <c r="I548" s="67">
        <f>SUM(I508:I546)</f>
        <v>0</v>
      </c>
      <c r="J548" s="65">
        <f>J508+J510+J512+J514+J516+J518+J520+J522+J524+J526+J528+J530+J532+J534+J536+J538+J540+J542+J544+J546</f>
        <v>0</v>
      </c>
      <c r="K548" s="65">
        <f t="shared" ref="K548:S548" si="226">K508+K510+K512+K514+K516+K518+K520+K522+K524+K526+K528+K530+K532+K534+K536+K538+K540+K542+K544+K546</f>
        <v>0</v>
      </c>
      <c r="L548" s="65">
        <f t="shared" si="226"/>
        <v>0</v>
      </c>
      <c r="M548" s="65">
        <f t="shared" si="226"/>
        <v>0</v>
      </c>
      <c r="N548" s="65">
        <f t="shared" si="226"/>
        <v>0</v>
      </c>
      <c r="O548" s="65">
        <f t="shared" si="226"/>
        <v>0</v>
      </c>
      <c r="P548" s="65">
        <f t="shared" si="226"/>
        <v>0</v>
      </c>
      <c r="Q548" s="65">
        <f t="shared" si="226"/>
        <v>0</v>
      </c>
      <c r="R548" s="65">
        <f t="shared" si="226"/>
        <v>0</v>
      </c>
      <c r="S548" s="65">
        <f t="shared" si="226"/>
        <v>0</v>
      </c>
    </row>
    <row r="551" spans="2:19" x14ac:dyDescent="0.3">
      <c r="B551" s="7" t="str">
        <f>'PLANO DE CONTAS-D'!B291</f>
        <v>5.5.0</v>
      </c>
      <c r="C551" s="45">
        <v>550</v>
      </c>
      <c r="D551" s="45" t="s">
        <v>370</v>
      </c>
      <c r="E551" s="10"/>
      <c r="F551" s="11"/>
      <c r="G551" s="11"/>
    </row>
    <row r="552" spans="2:19" x14ac:dyDescent="0.3">
      <c r="B552" s="10"/>
      <c r="C552" s="10"/>
      <c r="D552" s="10"/>
      <c r="E552" s="10"/>
      <c r="F552" s="12"/>
    </row>
    <row r="553" spans="2:19" x14ac:dyDescent="0.3">
      <c r="B553" s="170" t="str">
        <f>'PLANO DE CONTAS-D'!B293</f>
        <v>5.5.0.1</v>
      </c>
      <c r="C553" s="170">
        <f>'PLANO DE CONTAS-D'!C293</f>
        <v>501</v>
      </c>
      <c r="D553" s="59" t="str">
        <f>'PLANO DE CONTAS-D'!D293</f>
        <v>CDB Flex Empresarial/FIC SIGMA DI/GIRO FLEX</v>
      </c>
      <c r="E553" s="171" t="str">
        <f>'PLANO DE CONTAS-D'!E294</f>
        <v>ADM</v>
      </c>
      <c r="G553" s="15">
        <f>H553</f>
        <v>0</v>
      </c>
      <c r="I553" s="87">
        <f>SUMIFS(Conciliação!R:R,Conciliação!E:E,C553,Conciliação!D:D,$I$6)</f>
        <v>0</v>
      </c>
      <c r="J553" s="88">
        <f>IF($E553=J$245,$I553,IF($E553="RATE",$I553*J554,0))</f>
        <v>0</v>
      </c>
      <c r="K553" s="88">
        <f t="shared" ref="K553:R553" si="227">IF($E553=K$245,$I553,IF($E553="RATE",$I553*K554,0))</f>
        <v>0</v>
      </c>
      <c r="L553" s="88">
        <f t="shared" si="227"/>
        <v>0</v>
      </c>
      <c r="M553" s="88">
        <f t="shared" si="227"/>
        <v>0</v>
      </c>
      <c r="N553" s="88">
        <f t="shared" si="227"/>
        <v>0</v>
      </c>
      <c r="O553" s="88">
        <f t="shared" si="227"/>
        <v>0</v>
      </c>
      <c r="P553" s="88">
        <f t="shared" si="227"/>
        <v>0</v>
      </c>
      <c r="Q553" s="88">
        <f t="shared" si="227"/>
        <v>0</v>
      </c>
      <c r="R553" s="88">
        <f t="shared" si="227"/>
        <v>0</v>
      </c>
      <c r="S553" s="88">
        <f>IF($E553=S$245,$I553,IF($E553="RATE",$I553*S554,0))</f>
        <v>0</v>
      </c>
    </row>
    <row r="554" spans="2:19" x14ac:dyDescent="0.3">
      <c r="B554" s="168"/>
      <c r="C554" s="168"/>
      <c r="D554" s="71"/>
      <c r="E554" s="10"/>
      <c r="J554" s="133">
        <f>'PLANO DE CONTAS-D'!F293</f>
        <v>0</v>
      </c>
      <c r="K554" s="133">
        <f>'PLANO DE CONTAS-D'!G293</f>
        <v>0</v>
      </c>
      <c r="L554" s="133">
        <f>'PLANO DE CONTAS-D'!H293</f>
        <v>0</v>
      </c>
      <c r="M554" s="133">
        <f>'PLANO DE CONTAS-D'!I293</f>
        <v>0</v>
      </c>
      <c r="N554" s="133">
        <f>'PLANO DE CONTAS-D'!J293</f>
        <v>0</v>
      </c>
      <c r="O554" s="133">
        <f>'PLANO DE CONTAS-D'!K293</f>
        <v>0</v>
      </c>
      <c r="P554" s="133">
        <f>'PLANO DE CONTAS-D'!L293</f>
        <v>0</v>
      </c>
      <c r="Q554" s="133">
        <f>'PLANO DE CONTAS-D'!M293</f>
        <v>0</v>
      </c>
      <c r="R554" s="133">
        <f>'PLANO DE CONTAS-D'!N293</f>
        <v>0</v>
      </c>
      <c r="S554" s="133">
        <f>'PLANO DE CONTAS-D'!O293</f>
        <v>0</v>
      </c>
    </row>
    <row r="555" spans="2:19" x14ac:dyDescent="0.3">
      <c r="B555" s="170" t="str">
        <f>'PLANO DE CONTAS-D'!B294</f>
        <v>5.0.1.2</v>
      </c>
      <c r="C555" s="170">
        <f>'PLANO DE CONTAS-D'!C294</f>
        <v>502</v>
      </c>
      <c r="D555" s="59" t="str">
        <f>'PLANO DE CONTAS-D'!D294</f>
        <v>Reserva Técnica</v>
      </c>
      <c r="E555" s="171" t="str">
        <f>'PLANO DE CONTAS-D'!E296</f>
        <v>ADM</v>
      </c>
      <c r="G555" s="15">
        <f>H555</f>
        <v>0</v>
      </c>
      <c r="I555" s="87">
        <f>SUMIFS(Conciliação!R:R,Conciliação!E:E,C555,Conciliação!D:D,$I$6)</f>
        <v>0</v>
      </c>
      <c r="J555" s="88">
        <f>IF($E555=J$245,$I555,IF($E555="RATE",$I555*J556,0))</f>
        <v>0</v>
      </c>
      <c r="K555" s="88">
        <f t="shared" ref="K555:R555" si="228">IF($E555=K$245,$I555,IF($E555="RATE",$I555*K556,0))</f>
        <v>0</v>
      </c>
      <c r="L555" s="88">
        <f t="shared" si="228"/>
        <v>0</v>
      </c>
      <c r="M555" s="88">
        <f t="shared" si="228"/>
        <v>0</v>
      </c>
      <c r="N555" s="88">
        <f t="shared" si="228"/>
        <v>0</v>
      </c>
      <c r="O555" s="88">
        <f t="shared" si="228"/>
        <v>0</v>
      </c>
      <c r="P555" s="88">
        <f t="shared" si="228"/>
        <v>0</v>
      </c>
      <c r="Q555" s="88">
        <f t="shared" si="228"/>
        <v>0</v>
      </c>
      <c r="R555" s="88">
        <f t="shared" si="228"/>
        <v>0</v>
      </c>
      <c r="S555" s="88">
        <f>IF($E555=S$245,$I555,IF($E555="RATE",$I555*S556,0))</f>
        <v>0</v>
      </c>
    </row>
    <row r="556" spans="2:19" x14ac:dyDescent="0.3">
      <c r="B556" s="168"/>
      <c r="C556" s="168"/>
      <c r="D556" s="41"/>
      <c r="E556" s="10"/>
      <c r="J556" s="133">
        <f>'PLANO DE CONTAS-D'!F294</f>
        <v>0</v>
      </c>
      <c r="K556" s="133">
        <f>'PLANO DE CONTAS-D'!G294</f>
        <v>0</v>
      </c>
      <c r="L556" s="133">
        <f>'PLANO DE CONTAS-D'!H294</f>
        <v>0</v>
      </c>
      <c r="M556" s="133">
        <f>'PLANO DE CONTAS-D'!I294</f>
        <v>0</v>
      </c>
      <c r="N556" s="133">
        <f>'PLANO DE CONTAS-D'!J294</f>
        <v>0</v>
      </c>
      <c r="O556" s="133">
        <f>'PLANO DE CONTAS-D'!K294</f>
        <v>0</v>
      </c>
      <c r="P556" s="133">
        <f>'PLANO DE CONTAS-D'!L294</f>
        <v>0</v>
      </c>
      <c r="Q556" s="133">
        <f>'PLANO DE CONTAS-D'!M294</f>
        <v>0</v>
      </c>
      <c r="R556" s="133">
        <f>'PLANO DE CONTAS-D'!N294</f>
        <v>0</v>
      </c>
      <c r="S556" s="133">
        <f>'PLANO DE CONTAS-D'!O294</f>
        <v>0</v>
      </c>
    </row>
    <row r="557" spans="2:19" x14ac:dyDescent="0.3">
      <c r="B557" s="170" t="str">
        <f>'PLANO DE CONTAS-D'!B295</f>
        <v>5.0.1.3</v>
      </c>
      <c r="C557" s="170">
        <f>'PLANO DE CONTAS-D'!C295</f>
        <v>503</v>
      </c>
      <c r="D557" s="59" t="str">
        <f>'PLANO DE CONTAS-D'!D295</f>
        <v>Ajustes de Caixa  (DOC/TED realizados e devolvidos/outros)_Saídas</v>
      </c>
      <c r="E557" s="171" t="str">
        <f>'PLANO DE CONTAS-D'!E295</f>
        <v>ADM</v>
      </c>
      <c r="G557" s="15">
        <f>H557</f>
        <v>0</v>
      </c>
      <c r="I557" s="87">
        <f>SUMIFS(Conciliação!R:R,Conciliação!E:E,C557,Conciliação!D:D,$I$6)</f>
        <v>0</v>
      </c>
      <c r="J557" s="88">
        <f t="shared" ref="J557:S557" si="229">IF($E557=J$245,$I557,IF($E557="RATE",$I557*J558,0))</f>
        <v>0</v>
      </c>
      <c r="K557" s="88">
        <f t="shared" si="229"/>
        <v>0</v>
      </c>
      <c r="L557" s="88">
        <f t="shared" si="229"/>
        <v>0</v>
      </c>
      <c r="M557" s="88">
        <f t="shared" si="229"/>
        <v>0</v>
      </c>
      <c r="N557" s="88">
        <f t="shared" si="229"/>
        <v>0</v>
      </c>
      <c r="O557" s="88">
        <f t="shared" si="229"/>
        <v>0</v>
      </c>
      <c r="P557" s="88">
        <f t="shared" si="229"/>
        <v>0</v>
      </c>
      <c r="Q557" s="88">
        <f t="shared" si="229"/>
        <v>0</v>
      </c>
      <c r="R557" s="88">
        <f t="shared" si="229"/>
        <v>0</v>
      </c>
      <c r="S557" s="88">
        <f t="shared" si="229"/>
        <v>0</v>
      </c>
    </row>
    <row r="558" spans="2:19" x14ac:dyDescent="0.3">
      <c r="B558" s="168"/>
      <c r="C558" s="168"/>
      <c r="D558" s="41"/>
      <c r="E558" s="10"/>
      <c r="J558" s="133">
        <f>'PLANO DE CONTAS-D'!F295</f>
        <v>0</v>
      </c>
      <c r="K558" s="133">
        <f>'PLANO DE CONTAS-D'!G295</f>
        <v>0</v>
      </c>
      <c r="L558" s="133">
        <f>'PLANO DE CONTAS-D'!H295</f>
        <v>0</v>
      </c>
      <c r="M558" s="133">
        <f>'PLANO DE CONTAS-D'!I295</f>
        <v>0</v>
      </c>
      <c r="N558" s="133">
        <f>'PLANO DE CONTAS-D'!J295</f>
        <v>0</v>
      </c>
      <c r="O558" s="133">
        <f>'PLANO DE CONTAS-D'!K295</f>
        <v>0</v>
      </c>
      <c r="P558" s="133">
        <f>'PLANO DE CONTAS-D'!L295</f>
        <v>0</v>
      </c>
      <c r="Q558" s="133">
        <f>'PLANO DE CONTAS-D'!M295</f>
        <v>0</v>
      </c>
      <c r="R558" s="133">
        <f>'PLANO DE CONTAS-D'!N295</f>
        <v>0</v>
      </c>
      <c r="S558" s="133">
        <f>'PLANO DE CONTAS-D'!O295</f>
        <v>0</v>
      </c>
    </row>
    <row r="559" spans="2:19" x14ac:dyDescent="0.3">
      <c r="B559" s="170" t="str">
        <f>'PLANO DE CONTAS-D'!B296</f>
        <v>5.0.1.4</v>
      </c>
      <c r="C559" s="170">
        <f>'PLANO DE CONTAS-D'!C296</f>
        <v>504</v>
      </c>
      <c r="D559" s="59">
        <f>'PLANO DE CONTAS-D'!D296</f>
        <v>0</v>
      </c>
      <c r="E559" s="171" t="str">
        <f>'PLANO DE CONTAS-D'!E296</f>
        <v>ADM</v>
      </c>
      <c r="F559" s="1"/>
      <c r="G559" s="15">
        <f>H559</f>
        <v>0</v>
      </c>
      <c r="I559" s="87">
        <f>SUMIFS(Conciliação!R:R,Conciliação!E:E,C559,Conciliação!D:D,$I$6)</f>
        <v>0</v>
      </c>
      <c r="J559" s="88">
        <f t="shared" ref="J559:S559" si="230">IF($E559=J$245,$I559,IF($E559="RATE",$I559*J560,0))</f>
        <v>0</v>
      </c>
      <c r="K559" s="88">
        <f t="shared" si="230"/>
        <v>0</v>
      </c>
      <c r="L559" s="88">
        <f t="shared" si="230"/>
        <v>0</v>
      </c>
      <c r="M559" s="88">
        <f t="shared" si="230"/>
        <v>0</v>
      </c>
      <c r="N559" s="88">
        <f t="shared" si="230"/>
        <v>0</v>
      </c>
      <c r="O559" s="88">
        <f t="shared" si="230"/>
        <v>0</v>
      </c>
      <c r="P559" s="88">
        <f t="shared" si="230"/>
        <v>0</v>
      </c>
      <c r="Q559" s="88">
        <f t="shared" si="230"/>
        <v>0</v>
      </c>
      <c r="R559" s="88">
        <f t="shared" si="230"/>
        <v>0</v>
      </c>
      <c r="S559" s="88">
        <f t="shared" si="230"/>
        <v>0</v>
      </c>
    </row>
    <row r="560" spans="2:19" x14ac:dyDescent="0.3">
      <c r="B560" s="168"/>
      <c r="C560" s="168"/>
      <c r="D560" s="41"/>
      <c r="E560" s="10"/>
      <c r="F560" s="1"/>
      <c r="J560" s="133">
        <f>'PLANO DE CONTAS-D'!F296</f>
        <v>0</v>
      </c>
      <c r="K560" s="133">
        <f>'PLANO DE CONTAS-D'!G296</f>
        <v>0</v>
      </c>
      <c r="L560" s="133">
        <f>'PLANO DE CONTAS-D'!H296</f>
        <v>0</v>
      </c>
      <c r="M560" s="133">
        <f>'PLANO DE CONTAS-D'!I296</f>
        <v>0</v>
      </c>
      <c r="N560" s="133">
        <f>'PLANO DE CONTAS-D'!J296</f>
        <v>0</v>
      </c>
      <c r="O560" s="133">
        <f>'PLANO DE CONTAS-D'!K296</f>
        <v>0</v>
      </c>
      <c r="P560" s="133">
        <f>'PLANO DE CONTAS-D'!L296</f>
        <v>0</v>
      </c>
      <c r="Q560" s="133">
        <f>'PLANO DE CONTAS-D'!M296</f>
        <v>0</v>
      </c>
      <c r="R560" s="133">
        <f>'PLANO DE CONTAS-D'!N296</f>
        <v>0</v>
      </c>
      <c r="S560" s="133">
        <f>'PLANO DE CONTAS-D'!O296</f>
        <v>0</v>
      </c>
    </row>
    <row r="561" spans="2:19" x14ac:dyDescent="0.3">
      <c r="B561" s="170" t="str">
        <f>'PLANO DE CONTAS-D'!B297</f>
        <v>5.0.1.5</v>
      </c>
      <c r="C561" s="170">
        <f>'PLANO DE CONTAS-D'!C297</f>
        <v>505</v>
      </c>
      <c r="D561" s="59">
        <f>'PLANO DE CONTAS-D'!D297</f>
        <v>0</v>
      </c>
      <c r="E561" s="171" t="str">
        <f>'PLANO DE CONTAS-D'!E297</f>
        <v>ADM</v>
      </c>
      <c r="F561" s="1"/>
      <c r="G561" s="15">
        <f>H561</f>
        <v>0</v>
      </c>
      <c r="I561" s="87">
        <f>SUMIFS(Conciliação!R:R,Conciliação!E:E,C561,Conciliação!D:D,$I$6)</f>
        <v>0</v>
      </c>
      <c r="J561" s="88">
        <f t="shared" ref="J561:S561" si="231">IF($E561=J$245,$I561,IF($E561="RATE",$I561*J562,0))</f>
        <v>0</v>
      </c>
      <c r="K561" s="88">
        <f t="shared" si="231"/>
        <v>0</v>
      </c>
      <c r="L561" s="88">
        <f t="shared" si="231"/>
        <v>0</v>
      </c>
      <c r="M561" s="88">
        <f t="shared" si="231"/>
        <v>0</v>
      </c>
      <c r="N561" s="88">
        <f t="shared" si="231"/>
        <v>0</v>
      </c>
      <c r="O561" s="88">
        <f t="shared" si="231"/>
        <v>0</v>
      </c>
      <c r="P561" s="88">
        <f t="shared" si="231"/>
        <v>0</v>
      </c>
      <c r="Q561" s="88">
        <f t="shared" si="231"/>
        <v>0</v>
      </c>
      <c r="R561" s="88">
        <f t="shared" si="231"/>
        <v>0</v>
      </c>
      <c r="S561" s="88">
        <f t="shared" si="231"/>
        <v>0</v>
      </c>
    </row>
    <row r="562" spans="2:19" x14ac:dyDescent="0.3">
      <c r="B562" s="168"/>
      <c r="C562" s="41"/>
      <c r="D562" s="71"/>
      <c r="F562" s="12"/>
      <c r="J562" s="133">
        <f>'PLANO DE CONTAS-D'!F297</f>
        <v>0</v>
      </c>
      <c r="K562" s="133">
        <f>'PLANO DE CONTAS-D'!G297</f>
        <v>0</v>
      </c>
      <c r="L562" s="133">
        <f>'PLANO DE CONTAS-D'!H297</f>
        <v>0</v>
      </c>
      <c r="M562" s="133">
        <f>'PLANO DE CONTAS-D'!I297</f>
        <v>0</v>
      </c>
      <c r="N562" s="133">
        <f>'PLANO DE CONTAS-D'!J297</f>
        <v>0</v>
      </c>
      <c r="O562" s="133">
        <f>'PLANO DE CONTAS-D'!K297</f>
        <v>0</v>
      </c>
      <c r="P562" s="133">
        <f>'PLANO DE CONTAS-D'!L297</f>
        <v>0</v>
      </c>
      <c r="Q562" s="133">
        <f>'PLANO DE CONTAS-D'!M297</f>
        <v>0</v>
      </c>
      <c r="R562" s="133">
        <f>'PLANO DE CONTAS-D'!N297</f>
        <v>0</v>
      </c>
      <c r="S562" s="133">
        <f>'PLANO DE CONTAS-D'!O297</f>
        <v>0</v>
      </c>
    </row>
    <row r="563" spans="2:19" x14ac:dyDescent="0.3">
      <c r="B563" s="168"/>
      <c r="C563" s="41"/>
      <c r="D563" s="71"/>
      <c r="F563" s="12"/>
    </row>
    <row r="564" spans="2:19" x14ac:dyDescent="0.3">
      <c r="G564" s="389" t="s">
        <v>395</v>
      </c>
      <c r="I564" s="67">
        <f>SUM(I553:I561)</f>
        <v>0</v>
      </c>
      <c r="J564" s="65">
        <f>J553+J555+J557+J559+J561</f>
        <v>0</v>
      </c>
      <c r="K564" s="65">
        <f t="shared" ref="K564:S564" si="232">K553+K555+K557+K559+K561</f>
        <v>0</v>
      </c>
      <c r="L564" s="65">
        <f t="shared" si="232"/>
        <v>0</v>
      </c>
      <c r="M564" s="65">
        <f t="shared" si="232"/>
        <v>0</v>
      </c>
      <c r="N564" s="65">
        <f t="shared" si="232"/>
        <v>0</v>
      </c>
      <c r="O564" s="65">
        <f t="shared" si="232"/>
        <v>0</v>
      </c>
      <c r="P564" s="65">
        <f t="shared" si="232"/>
        <v>0</v>
      </c>
      <c r="Q564" s="65">
        <f t="shared" si="232"/>
        <v>0</v>
      </c>
      <c r="R564" s="65">
        <f t="shared" si="232"/>
        <v>0</v>
      </c>
      <c r="S564" s="65">
        <f t="shared" si="232"/>
        <v>0</v>
      </c>
    </row>
    <row r="566" spans="2:19" ht="21" customHeight="1" x14ac:dyDescent="0.3">
      <c r="I566" s="1517">
        <f>I61+I92+I135+I153+I185+I191+I199+I234+I293+I334+I410+I458+I503+I564+I548</f>
        <v>0</v>
      </c>
      <c r="J566" s="1519">
        <f t="shared" ref="J566:S566" si="233">J61+J92+J135+J153+J185+J191+J199+J234+J293+J334+J410+J458+J503+J564</f>
        <v>0</v>
      </c>
      <c r="K566" s="1519">
        <f t="shared" si="233"/>
        <v>0</v>
      </c>
      <c r="L566" s="1519">
        <f t="shared" si="233"/>
        <v>0</v>
      </c>
      <c r="M566" s="1519">
        <f t="shared" si="233"/>
        <v>0</v>
      </c>
      <c r="N566" s="1519">
        <f t="shared" si="233"/>
        <v>0</v>
      </c>
      <c r="O566" s="1519">
        <f t="shared" si="233"/>
        <v>0</v>
      </c>
      <c r="P566" s="1519">
        <f t="shared" si="233"/>
        <v>0</v>
      </c>
      <c r="Q566" s="1519">
        <f t="shared" si="233"/>
        <v>0</v>
      </c>
      <c r="R566" s="1519">
        <f t="shared" si="233"/>
        <v>0</v>
      </c>
      <c r="S566" s="1519">
        <f t="shared" si="233"/>
        <v>0</v>
      </c>
    </row>
    <row r="567" spans="2:19" ht="18.75" customHeight="1" x14ac:dyDescent="0.3">
      <c r="I567" s="1518"/>
      <c r="J567" s="1520"/>
      <c r="K567" s="1520"/>
      <c r="L567" s="1520"/>
      <c r="M567" s="1520"/>
      <c r="N567" s="1520"/>
      <c r="O567" s="1520"/>
      <c r="P567" s="1520"/>
      <c r="Q567" s="1520"/>
      <c r="R567" s="1520"/>
      <c r="S567" s="1520"/>
    </row>
    <row r="569" spans="2:19" ht="18.75" customHeight="1" x14ac:dyDescent="0.3">
      <c r="H569" s="1521"/>
      <c r="I569" s="1521"/>
      <c r="J569" s="1521"/>
    </row>
    <row r="570" spans="2:19" x14ac:dyDescent="0.3">
      <c r="H570" s="1522"/>
      <c r="I570" s="1522"/>
      <c r="J570" s="1522"/>
      <c r="K570" s="1522"/>
    </row>
    <row r="572" spans="2:19" x14ac:dyDescent="0.3">
      <c r="D572" s="1526" t="s">
        <v>574</v>
      </c>
    </row>
    <row r="573" spans="2:19" x14ac:dyDescent="0.3">
      <c r="D573" s="1527"/>
    </row>
    <row r="574" spans="2:19" x14ac:dyDescent="0.3">
      <c r="D574" s="1527"/>
    </row>
    <row r="575" spans="2:19" ht="28.5" customHeight="1" x14ac:dyDescent="0.3">
      <c r="D575" s="1527"/>
      <c r="E575" s="5"/>
      <c r="F575" s="5"/>
      <c r="I575" s="1227" t="str">
        <f>I6</f>
        <v>DEZEMBRO</v>
      </c>
      <c r="J575" s="1227"/>
      <c r="K575" s="1227"/>
      <c r="L575" s="1227"/>
      <c r="M575" s="1227"/>
      <c r="N575" s="1227"/>
      <c r="O575" s="1227"/>
      <c r="P575" s="1227"/>
      <c r="Q575" s="1227"/>
      <c r="R575" s="1227"/>
      <c r="S575" s="1227"/>
    </row>
    <row r="576" spans="2:19" ht="24" thickBot="1" x14ac:dyDescent="0.5">
      <c r="D576" s="1528"/>
      <c r="E576" s="5"/>
      <c r="F576" s="5"/>
      <c r="J576" s="1198" t="s">
        <v>3</v>
      </c>
      <c r="K576" s="1198"/>
      <c r="L576" s="1198"/>
      <c r="M576" s="1198"/>
      <c r="N576" s="1198"/>
      <c r="O576" s="1198"/>
      <c r="P576" s="1198"/>
      <c r="Q576" s="1198"/>
      <c r="R576" s="1198"/>
      <c r="S576" s="1198"/>
    </row>
    <row r="577" spans="2:19" ht="22.2" thickTop="1" thickBot="1" x14ac:dyDescent="0.35">
      <c r="D577" s="474" t="s">
        <v>775</v>
      </c>
      <c r="E577" s="5"/>
      <c r="F577" s="5"/>
    </row>
    <row r="578" spans="2:19" ht="22.2" thickTop="1" thickBot="1" x14ac:dyDescent="0.35">
      <c r="D578" s="1"/>
      <c r="E578" s="5"/>
      <c r="F578" s="5"/>
      <c r="J578" s="23"/>
      <c r="K578" s="23"/>
      <c r="L578" s="22"/>
      <c r="M578" s="1199"/>
      <c r="N578" s="1199"/>
      <c r="O578" s="1199"/>
      <c r="P578" s="1199"/>
      <c r="Q578" s="1199"/>
      <c r="R578" s="1199"/>
      <c r="S578" s="1199"/>
    </row>
    <row r="579" spans="2:19" ht="19.5" customHeight="1" thickBot="1" x14ac:dyDescent="0.35">
      <c r="D579" s="5"/>
      <c r="E579" s="5"/>
      <c r="F579" s="5"/>
      <c r="J579" s="1192" t="s">
        <v>152</v>
      </c>
      <c r="K579" s="1193"/>
      <c r="L579" s="1194" t="s">
        <v>5</v>
      </c>
      <c r="M579" s="1195"/>
      <c r="N579" s="1195"/>
      <c r="O579" s="1196"/>
      <c r="P579" s="1194" t="s">
        <v>6</v>
      </c>
      <c r="Q579" s="1195"/>
      <c r="R579" s="1195"/>
      <c r="S579" s="1196"/>
    </row>
    <row r="580" spans="2:19" ht="59.25" customHeight="1" x14ac:dyDescent="0.3">
      <c r="B580" s="1484" t="s">
        <v>573</v>
      </c>
      <c r="C580" s="1485"/>
      <c r="D580" s="1485"/>
      <c r="E580" s="1486"/>
      <c r="G580" s="1493" t="str">
        <f>G11</f>
        <v>DEZEMBRO</v>
      </c>
      <c r="I580" s="1496" t="s">
        <v>241</v>
      </c>
      <c r="J580" s="70" t="str">
        <f>J11</f>
        <v>Administrativo</v>
      </c>
      <c r="K580" s="111" t="s">
        <v>2</v>
      </c>
      <c r="L580" s="1239" t="str">
        <f>L11</f>
        <v>Crédito Produtivo</v>
      </c>
      <c r="M580" s="1240"/>
      <c r="N580" s="1228" t="str">
        <f>N11</f>
        <v>Incubação e Fortalecimetno do ambiente de negócios</v>
      </c>
      <c r="O580" s="1229"/>
      <c r="P580" s="1228" t="str">
        <f>P11</f>
        <v>Desenvolvimento das organizações, coletivos e lideranças</v>
      </c>
      <c r="Q580" s="1229"/>
      <c r="R580" s="1228" t="str">
        <f>R11</f>
        <v>Investimento em projetos socioambientais</v>
      </c>
      <c r="S580" s="1229"/>
    </row>
    <row r="581" spans="2:19" ht="22.5" customHeight="1" x14ac:dyDescent="0.3">
      <c r="B581" s="1487"/>
      <c r="C581" s="1488"/>
      <c r="D581" s="1488"/>
      <c r="E581" s="1489"/>
      <c r="G581" s="1494"/>
      <c r="I581" s="1497"/>
      <c r="J581" s="80" t="s">
        <v>234</v>
      </c>
      <c r="K581" s="34" t="s">
        <v>234</v>
      </c>
      <c r="L581" s="35" t="s">
        <v>235</v>
      </c>
      <c r="M581" s="34" t="s">
        <v>234</v>
      </c>
      <c r="N581" s="35" t="s">
        <v>235</v>
      </c>
      <c r="O581" s="34" t="s">
        <v>234</v>
      </c>
      <c r="P581" s="35" t="s">
        <v>235</v>
      </c>
      <c r="Q581" s="34" t="s">
        <v>234</v>
      </c>
      <c r="R581" s="35" t="s">
        <v>235</v>
      </c>
      <c r="S581" s="36" t="s">
        <v>234</v>
      </c>
    </row>
    <row r="582" spans="2:19" ht="14.25" customHeight="1" x14ac:dyDescent="0.3">
      <c r="B582" s="1490"/>
      <c r="C582" s="1491"/>
      <c r="D582" s="1491"/>
      <c r="E582" s="1492"/>
      <c r="G582" s="1495"/>
      <c r="I582" s="1514"/>
      <c r="J582" s="37" t="str">
        <f>J13</f>
        <v>ADM</v>
      </c>
      <c r="K582" s="37" t="str">
        <f t="shared" ref="K582:S582" si="234">K13</f>
        <v>INS</v>
      </c>
      <c r="L582" s="37" t="str">
        <f t="shared" si="234"/>
        <v>ECD</v>
      </c>
      <c r="M582" s="37" t="str">
        <f t="shared" si="234"/>
        <v>ECI</v>
      </c>
      <c r="N582" s="37" t="str">
        <f t="shared" si="234"/>
        <v>EID</v>
      </c>
      <c r="O582" s="37" t="str">
        <f t="shared" si="234"/>
        <v>EII</v>
      </c>
      <c r="P582" s="37" t="str">
        <f t="shared" si="234"/>
        <v>CDD</v>
      </c>
      <c r="Q582" s="37" t="str">
        <f t="shared" si="234"/>
        <v>CDI</v>
      </c>
      <c r="R582" s="37" t="str">
        <f t="shared" si="234"/>
        <v>CID</v>
      </c>
      <c r="S582" s="37" t="str">
        <f t="shared" si="234"/>
        <v>CII</v>
      </c>
    </row>
    <row r="583" spans="2:19" ht="14.25" customHeight="1" x14ac:dyDescent="0.3">
      <c r="G583" s="47" t="s">
        <v>7</v>
      </c>
      <c r="I583" s="78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x14ac:dyDescent="0.3">
      <c r="I584" s="78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21" x14ac:dyDescent="0.3">
      <c r="C585" s="6"/>
      <c r="D585" s="61" t="s">
        <v>396</v>
      </c>
      <c r="E585" s="61"/>
      <c r="G585" s="13"/>
      <c r="I585" s="84"/>
      <c r="J585" s="84"/>
      <c r="K585" s="84"/>
      <c r="L585" s="91"/>
      <c r="M585" s="91"/>
      <c r="N585" s="91"/>
      <c r="O585" s="84"/>
      <c r="P585" s="84"/>
      <c r="Q585" s="84"/>
      <c r="R585" s="84"/>
      <c r="S585" s="84"/>
    </row>
    <row r="587" spans="2:19" ht="23.4" x14ac:dyDescent="0.3">
      <c r="B587" s="7" t="s">
        <v>525</v>
      </c>
      <c r="C587" s="7">
        <v>500</v>
      </c>
      <c r="D587" s="388" t="str">
        <f>'PLANO DE CONTAS-D'!D317</f>
        <v>Infraestrutura/Despesas Operacionais</v>
      </c>
      <c r="E587" s="7"/>
      <c r="F587" s="10"/>
      <c r="G587" s="11"/>
      <c r="I587" s="97"/>
      <c r="J587" s="97"/>
      <c r="K587" s="97"/>
      <c r="L587" s="98"/>
      <c r="M587" s="98"/>
      <c r="N587" s="98"/>
      <c r="O587" s="97"/>
      <c r="P587" s="97"/>
      <c r="Q587" s="97"/>
      <c r="R587" s="97"/>
      <c r="S587" s="97"/>
    </row>
    <row r="588" spans="2:19" x14ac:dyDescent="0.3">
      <c r="B588" s="10"/>
      <c r="C588" s="10"/>
      <c r="D588" s="10"/>
      <c r="E588" s="10"/>
      <c r="F588" s="10"/>
    </row>
    <row r="589" spans="2:19" x14ac:dyDescent="0.3">
      <c r="B589" s="14" t="s">
        <v>526</v>
      </c>
      <c r="C589" s="181">
        <f>'PLANO DE CONTAS-D'!C319</f>
        <v>601</v>
      </c>
      <c r="D589" s="175">
        <f>'PLANO DE CONTAS-D'!D319</f>
        <v>0</v>
      </c>
      <c r="E589" s="183">
        <f>'PLANO DE CONTAS-D'!E319</f>
        <v>0</v>
      </c>
      <c r="G589" s="15">
        <f>I589</f>
        <v>0</v>
      </c>
      <c r="I589" s="87">
        <f>SUMIFS(Conciliação!R:R,Conciliação!E:E,C589,Conciliação!D:D,$I$6)</f>
        <v>0</v>
      </c>
      <c r="J589" s="88">
        <f t="shared" ref="J589:S589" si="235">IF($E589=J$245,$I589,IF($E589="RATE",$I589*J590,0))</f>
        <v>0</v>
      </c>
      <c r="K589" s="88">
        <f t="shared" si="235"/>
        <v>0</v>
      </c>
      <c r="L589" s="88">
        <f t="shared" si="235"/>
        <v>0</v>
      </c>
      <c r="M589" s="88">
        <f t="shared" si="235"/>
        <v>0</v>
      </c>
      <c r="N589" s="88">
        <f t="shared" si="235"/>
        <v>0</v>
      </c>
      <c r="O589" s="88">
        <f t="shared" si="235"/>
        <v>0</v>
      </c>
      <c r="P589" s="88">
        <f t="shared" si="235"/>
        <v>0</v>
      </c>
      <c r="Q589" s="88">
        <f t="shared" si="235"/>
        <v>0</v>
      </c>
      <c r="R589" s="88">
        <f t="shared" si="235"/>
        <v>0</v>
      </c>
      <c r="S589" s="88">
        <f t="shared" si="235"/>
        <v>0</v>
      </c>
    </row>
    <row r="590" spans="2:19" x14ac:dyDescent="0.3">
      <c r="C590" s="182"/>
      <c r="D590" s="176"/>
      <c r="E590" s="184"/>
      <c r="J590" s="133">
        <f>'PLANO DE CONTAS-D'!F319</f>
        <v>1</v>
      </c>
      <c r="K590" s="133">
        <f>'PLANO DE CONTAS-D'!G319</f>
        <v>0</v>
      </c>
      <c r="L590" s="133">
        <f>'PLANO DE CONTAS-D'!H319</f>
        <v>0</v>
      </c>
      <c r="M590" s="133">
        <f>'PLANO DE CONTAS-D'!I319</f>
        <v>0</v>
      </c>
      <c r="N590" s="133">
        <f>'PLANO DE CONTAS-D'!J319</f>
        <v>0</v>
      </c>
      <c r="O590" s="133">
        <f>'PLANO DE CONTAS-D'!K319</f>
        <v>0</v>
      </c>
      <c r="P590" s="133">
        <f>'PLANO DE CONTAS-D'!L319</f>
        <v>0</v>
      </c>
      <c r="Q590" s="133">
        <f>'PLANO DE CONTAS-D'!M319</f>
        <v>0</v>
      </c>
      <c r="R590" s="133">
        <f>'PLANO DE CONTAS-D'!N319</f>
        <v>0</v>
      </c>
      <c r="S590" s="133">
        <f>'PLANO DE CONTAS-D'!O319</f>
        <v>0</v>
      </c>
    </row>
    <row r="591" spans="2:19" x14ac:dyDescent="0.3">
      <c r="B591" s="14" t="s">
        <v>527</v>
      </c>
      <c r="C591" s="181">
        <f>'PLANO DE CONTAS-D'!C320</f>
        <v>602</v>
      </c>
      <c r="D591" s="175">
        <f>'PLANO DE CONTAS-D'!D320</f>
        <v>0</v>
      </c>
      <c r="E591" s="183">
        <f>'PLANO DE CONTAS-D'!E320</f>
        <v>0</v>
      </c>
      <c r="G591" s="15">
        <f>I591</f>
        <v>0</v>
      </c>
      <c r="I591" s="87">
        <f>SUMIFS(Conciliação!R:R,Conciliação!E:E,C591,Conciliação!D:D,$I$6)</f>
        <v>0</v>
      </c>
      <c r="J591" s="88">
        <f t="shared" ref="J591:S591" si="236">IF($E591=J$245,$I591,IF($E591="RATE",$I591*J592,0))</f>
        <v>0</v>
      </c>
      <c r="K591" s="88">
        <f t="shared" si="236"/>
        <v>0</v>
      </c>
      <c r="L591" s="88">
        <f t="shared" si="236"/>
        <v>0</v>
      </c>
      <c r="M591" s="88">
        <f t="shared" si="236"/>
        <v>0</v>
      </c>
      <c r="N591" s="88">
        <f t="shared" si="236"/>
        <v>0</v>
      </c>
      <c r="O591" s="88">
        <f t="shared" si="236"/>
        <v>0</v>
      </c>
      <c r="P591" s="88">
        <f t="shared" si="236"/>
        <v>0</v>
      </c>
      <c r="Q591" s="88">
        <f t="shared" si="236"/>
        <v>0</v>
      </c>
      <c r="R591" s="88">
        <f t="shared" si="236"/>
        <v>0</v>
      </c>
      <c r="S591" s="88">
        <f t="shared" si="236"/>
        <v>0</v>
      </c>
    </row>
    <row r="592" spans="2:19" x14ac:dyDescent="0.3">
      <c r="C592" s="179"/>
      <c r="D592" s="177"/>
      <c r="E592" s="185"/>
      <c r="J592" s="133">
        <f>'PLANO DE CONTAS-D'!F320</f>
        <v>1</v>
      </c>
      <c r="K592" s="133">
        <f>'PLANO DE CONTAS-D'!G320</f>
        <v>0</v>
      </c>
      <c r="L592" s="133">
        <f>'PLANO DE CONTAS-D'!H320</f>
        <v>0</v>
      </c>
      <c r="M592" s="133">
        <f>'PLANO DE CONTAS-D'!I320</f>
        <v>0</v>
      </c>
      <c r="N592" s="133">
        <f>'PLANO DE CONTAS-D'!J320</f>
        <v>0</v>
      </c>
      <c r="O592" s="133">
        <f>'PLANO DE CONTAS-D'!K320</f>
        <v>0</v>
      </c>
      <c r="P592" s="133">
        <f>'PLANO DE CONTAS-D'!L320</f>
        <v>0</v>
      </c>
      <c r="Q592" s="133">
        <f>'PLANO DE CONTAS-D'!M320</f>
        <v>0</v>
      </c>
      <c r="R592" s="133">
        <f>'PLANO DE CONTAS-D'!N320</f>
        <v>0</v>
      </c>
      <c r="S592" s="133">
        <f>'PLANO DE CONTAS-D'!O320</f>
        <v>0</v>
      </c>
    </row>
    <row r="593" spans="2:19" x14ac:dyDescent="0.3">
      <c r="B593" s="14" t="s">
        <v>528</v>
      </c>
      <c r="C593" s="181">
        <f>'PLANO DE CONTAS-D'!C321</f>
        <v>603</v>
      </c>
      <c r="D593" s="175">
        <f>'PLANO DE CONTAS-D'!D321</f>
        <v>0</v>
      </c>
      <c r="E593" s="183">
        <f>'PLANO DE CONTAS-D'!E321</f>
        <v>0</v>
      </c>
      <c r="G593" s="15">
        <f>I593</f>
        <v>0</v>
      </c>
      <c r="I593" s="87">
        <f>SUMIFS(Conciliação!R:R,Conciliação!E:E,C593,Conciliação!D:D,$I$6)</f>
        <v>0</v>
      </c>
      <c r="J593" s="88">
        <f t="shared" ref="J593:S593" si="237">IF($E593=J$245,$I593,IF($E593="RATE",$I593*J594,0))</f>
        <v>0</v>
      </c>
      <c r="K593" s="88">
        <f t="shared" si="237"/>
        <v>0</v>
      </c>
      <c r="L593" s="88">
        <f t="shared" si="237"/>
        <v>0</v>
      </c>
      <c r="M593" s="88">
        <f t="shared" si="237"/>
        <v>0</v>
      </c>
      <c r="N593" s="88">
        <f t="shared" si="237"/>
        <v>0</v>
      </c>
      <c r="O593" s="88">
        <f t="shared" si="237"/>
        <v>0</v>
      </c>
      <c r="P593" s="88">
        <f t="shared" si="237"/>
        <v>0</v>
      </c>
      <c r="Q593" s="88">
        <f t="shared" si="237"/>
        <v>0</v>
      </c>
      <c r="R593" s="88">
        <f t="shared" si="237"/>
        <v>0</v>
      </c>
      <c r="S593" s="88">
        <f t="shared" si="237"/>
        <v>0</v>
      </c>
    </row>
    <row r="594" spans="2:19" x14ac:dyDescent="0.3">
      <c r="C594" s="180"/>
      <c r="D594" s="178"/>
      <c r="E594" s="186"/>
      <c r="J594" s="133">
        <f>'PLANO DE CONTAS-D'!F321</f>
        <v>0.2</v>
      </c>
      <c r="K594" s="133">
        <f>'PLANO DE CONTAS-D'!G321</f>
        <v>0</v>
      </c>
      <c r="L594" s="133">
        <f>'PLANO DE CONTAS-D'!H321</f>
        <v>0</v>
      </c>
      <c r="M594" s="133">
        <f>'PLANO DE CONTAS-D'!I321</f>
        <v>0</v>
      </c>
      <c r="N594" s="133">
        <f>'PLANO DE CONTAS-D'!J321</f>
        <v>0</v>
      </c>
      <c r="O594" s="133">
        <f>'PLANO DE CONTAS-D'!K321</f>
        <v>0</v>
      </c>
      <c r="P594" s="133">
        <f>'PLANO DE CONTAS-D'!L321</f>
        <v>0.8</v>
      </c>
      <c r="Q594" s="133">
        <f>'PLANO DE CONTAS-D'!M321</f>
        <v>0</v>
      </c>
      <c r="R594" s="133">
        <f>'PLANO DE CONTAS-D'!N321</f>
        <v>0</v>
      </c>
      <c r="S594" s="133">
        <f>'PLANO DE CONTAS-D'!O321</f>
        <v>0</v>
      </c>
    </row>
    <row r="595" spans="2:19" x14ac:dyDescent="0.3">
      <c r="B595" s="14" t="s">
        <v>529</v>
      </c>
      <c r="C595" s="181">
        <f>'PLANO DE CONTAS-D'!C322</f>
        <v>604</v>
      </c>
      <c r="D595" s="175">
        <f>'PLANO DE CONTAS-D'!D322</f>
        <v>0</v>
      </c>
      <c r="E595" s="183">
        <f>'PLANO DE CONTAS-D'!E322</f>
        <v>0</v>
      </c>
      <c r="G595" s="15">
        <f>I595</f>
        <v>0</v>
      </c>
      <c r="I595" s="87">
        <f>SUMIFS(Conciliação!R:R,Conciliação!E:E,C595,Conciliação!D:D,$I$6)</f>
        <v>0</v>
      </c>
      <c r="J595" s="88">
        <f t="shared" ref="J595:S595" si="238">IF($E595=J$245,$I595,IF($E595="RATE",$I595*J596,0))</f>
        <v>0</v>
      </c>
      <c r="K595" s="88">
        <f t="shared" si="238"/>
        <v>0</v>
      </c>
      <c r="L595" s="88">
        <f t="shared" si="238"/>
        <v>0</v>
      </c>
      <c r="M595" s="88">
        <f t="shared" si="238"/>
        <v>0</v>
      </c>
      <c r="N595" s="88">
        <f t="shared" si="238"/>
        <v>0</v>
      </c>
      <c r="O595" s="88">
        <f t="shared" si="238"/>
        <v>0</v>
      </c>
      <c r="P595" s="88">
        <f t="shared" si="238"/>
        <v>0</v>
      </c>
      <c r="Q595" s="88">
        <f t="shared" si="238"/>
        <v>0</v>
      </c>
      <c r="R595" s="88">
        <f t="shared" si="238"/>
        <v>0</v>
      </c>
      <c r="S595" s="88">
        <f t="shared" si="238"/>
        <v>0</v>
      </c>
    </row>
    <row r="596" spans="2:19" x14ac:dyDescent="0.3">
      <c r="C596" s="180"/>
      <c r="D596" s="178"/>
      <c r="E596" s="186"/>
      <c r="J596" s="133">
        <f>'PLANO DE CONTAS-D'!F322</f>
        <v>0.3</v>
      </c>
      <c r="K596" s="133">
        <f>'PLANO DE CONTAS-D'!G322</f>
        <v>0</v>
      </c>
      <c r="L596" s="133">
        <f>'PLANO DE CONTAS-D'!H322</f>
        <v>0</v>
      </c>
      <c r="M596" s="133">
        <f>'PLANO DE CONTAS-D'!I322</f>
        <v>0</v>
      </c>
      <c r="N596" s="133">
        <f>'PLANO DE CONTAS-D'!J322</f>
        <v>0</v>
      </c>
      <c r="O596" s="133">
        <f>'PLANO DE CONTAS-D'!K322</f>
        <v>0</v>
      </c>
      <c r="P596" s="133">
        <f>'PLANO DE CONTAS-D'!L322</f>
        <v>0.7</v>
      </c>
      <c r="Q596" s="133">
        <f>'PLANO DE CONTAS-D'!M322</f>
        <v>0</v>
      </c>
      <c r="R596" s="133">
        <f>'PLANO DE CONTAS-D'!N322</f>
        <v>0</v>
      </c>
      <c r="S596" s="133">
        <f>'PLANO DE CONTAS-D'!O322</f>
        <v>0</v>
      </c>
    </row>
    <row r="597" spans="2:19" x14ac:dyDescent="0.3">
      <c r="B597" s="14" t="s">
        <v>530</v>
      </c>
      <c r="C597" s="181">
        <f>'PLANO DE CONTAS-D'!C323</f>
        <v>605</v>
      </c>
      <c r="D597" s="175">
        <f>'PLANO DE CONTAS-D'!D323</f>
        <v>0</v>
      </c>
      <c r="E597" s="183">
        <f>'PLANO DE CONTAS-D'!E323</f>
        <v>0</v>
      </c>
      <c r="G597" s="15">
        <f>I597</f>
        <v>0</v>
      </c>
      <c r="I597" s="87">
        <f>SUMIFS(Conciliação!R:R,Conciliação!E:E,C597,Conciliação!D:D,$I$6)</f>
        <v>0</v>
      </c>
      <c r="J597" s="88">
        <f t="shared" ref="J597:S597" si="239">IF($E597=J$245,$I597,IF($E597="RATE",$I597*J598,0))</f>
        <v>0</v>
      </c>
      <c r="K597" s="88">
        <f t="shared" si="239"/>
        <v>0</v>
      </c>
      <c r="L597" s="88">
        <f t="shared" si="239"/>
        <v>0</v>
      </c>
      <c r="M597" s="88">
        <f t="shared" si="239"/>
        <v>0</v>
      </c>
      <c r="N597" s="88">
        <f t="shared" si="239"/>
        <v>0</v>
      </c>
      <c r="O597" s="88">
        <f t="shared" si="239"/>
        <v>0</v>
      </c>
      <c r="P597" s="88">
        <f t="shared" si="239"/>
        <v>0</v>
      </c>
      <c r="Q597" s="88">
        <f t="shared" si="239"/>
        <v>0</v>
      </c>
      <c r="R597" s="88">
        <f t="shared" si="239"/>
        <v>0</v>
      </c>
      <c r="S597" s="88">
        <f t="shared" si="239"/>
        <v>0</v>
      </c>
    </row>
    <row r="598" spans="2:19" x14ac:dyDescent="0.3">
      <c r="C598" s="180"/>
      <c r="D598" s="178"/>
      <c r="E598" s="186"/>
      <c r="J598" s="133">
        <f>'PLANO DE CONTAS-D'!F323</f>
        <v>1</v>
      </c>
      <c r="K598" s="133">
        <f>'PLANO DE CONTAS-D'!G323</f>
        <v>0</v>
      </c>
      <c r="L598" s="133">
        <f>'PLANO DE CONTAS-D'!H323</f>
        <v>0</v>
      </c>
      <c r="M598" s="133">
        <f>'PLANO DE CONTAS-D'!I323</f>
        <v>0</v>
      </c>
      <c r="N598" s="133">
        <f>'PLANO DE CONTAS-D'!J323</f>
        <v>0</v>
      </c>
      <c r="O598" s="133">
        <f>'PLANO DE CONTAS-D'!K323</f>
        <v>0</v>
      </c>
      <c r="P598" s="133">
        <f>'PLANO DE CONTAS-D'!L323</f>
        <v>0</v>
      </c>
      <c r="Q598" s="133">
        <f>'PLANO DE CONTAS-D'!M323</f>
        <v>0</v>
      </c>
      <c r="R598" s="133">
        <f>'PLANO DE CONTAS-D'!N323</f>
        <v>0</v>
      </c>
      <c r="S598" s="133">
        <f>'PLANO DE CONTAS-D'!O323</f>
        <v>0</v>
      </c>
    </row>
    <row r="599" spans="2:19" x14ac:dyDescent="0.3">
      <c r="B599" s="14" t="s">
        <v>531</v>
      </c>
      <c r="C599" s="181">
        <f>'PLANO DE CONTAS-D'!C324</f>
        <v>606</v>
      </c>
      <c r="D599" s="175">
        <f>'PLANO DE CONTAS-D'!D324</f>
        <v>0</v>
      </c>
      <c r="E599" s="183">
        <f>'PLANO DE CONTAS-D'!E324</f>
        <v>0</v>
      </c>
      <c r="G599" s="15">
        <f>I599</f>
        <v>0</v>
      </c>
      <c r="I599" s="87">
        <f>SUMIFS(Conciliação!R:R,Conciliação!E:E,C599,Conciliação!D:D,$I$6)</f>
        <v>0</v>
      </c>
      <c r="J599" s="88">
        <f t="shared" ref="J599:S599" si="240">IF($E599=J$245,$I599,IF($E599="RATE",$I599*J600,0))</f>
        <v>0</v>
      </c>
      <c r="K599" s="88">
        <f t="shared" si="240"/>
        <v>0</v>
      </c>
      <c r="L599" s="88">
        <f t="shared" si="240"/>
        <v>0</v>
      </c>
      <c r="M599" s="88">
        <f t="shared" si="240"/>
        <v>0</v>
      </c>
      <c r="N599" s="88">
        <f t="shared" si="240"/>
        <v>0</v>
      </c>
      <c r="O599" s="88">
        <f t="shared" si="240"/>
        <v>0</v>
      </c>
      <c r="P599" s="88">
        <f t="shared" si="240"/>
        <v>0</v>
      </c>
      <c r="Q599" s="88">
        <f t="shared" si="240"/>
        <v>0</v>
      </c>
      <c r="R599" s="88">
        <f t="shared" si="240"/>
        <v>0</v>
      </c>
      <c r="S599" s="88">
        <f t="shared" si="240"/>
        <v>0</v>
      </c>
    </row>
    <row r="600" spans="2:19" x14ac:dyDescent="0.3">
      <c r="C600" s="180"/>
      <c r="D600" s="178"/>
      <c r="E600" s="186"/>
      <c r="J600" s="133">
        <f>'PLANO DE CONTAS-D'!F324</f>
        <v>0</v>
      </c>
      <c r="K600" s="133">
        <f>'PLANO DE CONTAS-D'!G324</f>
        <v>1</v>
      </c>
      <c r="L600" s="133">
        <f>'PLANO DE CONTAS-D'!H324</f>
        <v>0</v>
      </c>
      <c r="M600" s="133">
        <f>'PLANO DE CONTAS-D'!I324</f>
        <v>0</v>
      </c>
      <c r="N600" s="133">
        <f>'PLANO DE CONTAS-D'!J324</f>
        <v>0</v>
      </c>
      <c r="O600" s="133">
        <f>'PLANO DE CONTAS-D'!K324</f>
        <v>0</v>
      </c>
      <c r="P600" s="133">
        <f>'PLANO DE CONTAS-D'!L324</f>
        <v>0</v>
      </c>
      <c r="Q600" s="133">
        <f>'PLANO DE CONTAS-D'!M324</f>
        <v>0</v>
      </c>
      <c r="R600" s="133">
        <f>'PLANO DE CONTAS-D'!N324</f>
        <v>0</v>
      </c>
      <c r="S600" s="133">
        <f>'PLANO DE CONTAS-D'!O324</f>
        <v>0</v>
      </c>
    </row>
    <row r="601" spans="2:19" x14ac:dyDescent="0.3">
      <c r="B601" s="14" t="s">
        <v>532</v>
      </c>
      <c r="C601" s="181">
        <f>'PLANO DE CONTAS-D'!C325</f>
        <v>607</v>
      </c>
      <c r="D601" s="175">
        <f>'PLANO DE CONTAS-D'!D325</f>
        <v>0</v>
      </c>
      <c r="E601" s="183">
        <f>'PLANO DE CONTAS-D'!E325</f>
        <v>0</v>
      </c>
      <c r="G601" s="15">
        <f>I601</f>
        <v>0</v>
      </c>
      <c r="I601" s="87">
        <f>SUMIFS(Conciliação!R:R,Conciliação!E:E,C601,Conciliação!D:D,$I$6)</f>
        <v>0</v>
      </c>
      <c r="J601" s="88">
        <f t="shared" ref="J601:S601" si="241">IF($E601=J$245,$I601,IF($E601="RATE",$I601*J602,0))</f>
        <v>0</v>
      </c>
      <c r="K601" s="88">
        <f t="shared" si="241"/>
        <v>0</v>
      </c>
      <c r="L601" s="88">
        <f t="shared" si="241"/>
        <v>0</v>
      </c>
      <c r="M601" s="88">
        <f t="shared" si="241"/>
        <v>0</v>
      </c>
      <c r="N601" s="88">
        <f t="shared" si="241"/>
        <v>0</v>
      </c>
      <c r="O601" s="88">
        <f t="shared" si="241"/>
        <v>0</v>
      </c>
      <c r="P601" s="88">
        <f t="shared" si="241"/>
        <v>0</v>
      </c>
      <c r="Q601" s="88">
        <f t="shared" si="241"/>
        <v>0</v>
      </c>
      <c r="R601" s="88">
        <f t="shared" si="241"/>
        <v>0</v>
      </c>
      <c r="S601" s="88">
        <f t="shared" si="241"/>
        <v>0</v>
      </c>
    </row>
    <row r="602" spans="2:19" x14ac:dyDescent="0.3">
      <c r="C602" s="180"/>
      <c r="D602" s="178"/>
      <c r="E602" s="186"/>
      <c r="J602" s="133">
        <f>'PLANO DE CONTAS-D'!F325</f>
        <v>0.05</v>
      </c>
      <c r="K602" s="133">
        <f>'PLANO DE CONTAS-D'!G325</f>
        <v>0.25</v>
      </c>
      <c r="L602" s="133">
        <f>'PLANO DE CONTAS-D'!H325</f>
        <v>0.05</v>
      </c>
      <c r="M602" s="133">
        <f>'PLANO DE CONTAS-D'!I325</f>
        <v>0.1</v>
      </c>
      <c r="N602" s="133">
        <f>'PLANO DE CONTAS-D'!J325</f>
        <v>0.27</v>
      </c>
      <c r="O602" s="133">
        <f>'PLANO DE CONTAS-D'!K325</f>
        <v>0.08</v>
      </c>
      <c r="P602" s="133">
        <f>'PLANO DE CONTAS-D'!L325</f>
        <v>0</v>
      </c>
      <c r="Q602" s="133">
        <f>'PLANO DE CONTAS-D'!M325</f>
        <v>0.1</v>
      </c>
      <c r="R602" s="133">
        <f>'PLANO DE CONTAS-D'!N325</f>
        <v>0.05</v>
      </c>
      <c r="S602" s="133">
        <f>'PLANO DE CONTAS-D'!O325</f>
        <v>0.05</v>
      </c>
    </row>
    <row r="603" spans="2:19" x14ac:dyDescent="0.3">
      <c r="B603" s="14" t="s">
        <v>533</v>
      </c>
      <c r="C603" s="181">
        <f>'PLANO DE CONTAS-D'!C326</f>
        <v>608</v>
      </c>
      <c r="D603" s="175">
        <f>'PLANO DE CONTAS-D'!D326</f>
        <v>0</v>
      </c>
      <c r="E603" s="183">
        <f>'PLANO DE CONTAS-D'!E326</f>
        <v>0</v>
      </c>
      <c r="G603" s="15">
        <f>I603</f>
        <v>0</v>
      </c>
      <c r="I603" s="87">
        <f>SUMIFS(Conciliação!R:R,Conciliação!E:E,C603,Conciliação!D:D,$I$6)</f>
        <v>0</v>
      </c>
      <c r="J603" s="88">
        <f t="shared" ref="J603:S603" si="242">IF($E603=J$245,$I603,IF($E603="RATE",$I603*J604,0))</f>
        <v>0</v>
      </c>
      <c r="K603" s="88">
        <f t="shared" si="242"/>
        <v>0</v>
      </c>
      <c r="L603" s="88">
        <f t="shared" si="242"/>
        <v>0</v>
      </c>
      <c r="M603" s="88">
        <f t="shared" si="242"/>
        <v>0</v>
      </c>
      <c r="N603" s="88">
        <f t="shared" si="242"/>
        <v>0</v>
      </c>
      <c r="O603" s="88">
        <f t="shared" si="242"/>
        <v>0</v>
      </c>
      <c r="P603" s="88">
        <f t="shared" si="242"/>
        <v>0</v>
      </c>
      <c r="Q603" s="88">
        <f t="shared" si="242"/>
        <v>0</v>
      </c>
      <c r="R603" s="88">
        <f t="shared" si="242"/>
        <v>0</v>
      </c>
      <c r="S603" s="88">
        <f t="shared" si="242"/>
        <v>0</v>
      </c>
    </row>
    <row r="604" spans="2:19" x14ac:dyDescent="0.3">
      <c r="C604" s="180"/>
      <c r="D604" s="178"/>
      <c r="E604" s="186"/>
      <c r="J604" s="133">
        <f>'PLANO DE CONTAS-D'!F326</f>
        <v>0</v>
      </c>
      <c r="K604" s="133">
        <f>'PLANO DE CONTAS-D'!G326</f>
        <v>0</v>
      </c>
      <c r="L604" s="133">
        <f>'PLANO DE CONTAS-D'!H326</f>
        <v>0</v>
      </c>
      <c r="M604" s="133">
        <f>'PLANO DE CONTAS-D'!I326</f>
        <v>0</v>
      </c>
      <c r="N604" s="133">
        <f>'PLANO DE CONTAS-D'!J326</f>
        <v>0.6</v>
      </c>
      <c r="O604" s="133">
        <f>'PLANO DE CONTAS-D'!K326</f>
        <v>0</v>
      </c>
      <c r="P604" s="133">
        <f>'PLANO DE CONTAS-D'!L326</f>
        <v>0.4</v>
      </c>
      <c r="Q604" s="133">
        <f>'PLANO DE CONTAS-D'!M326</f>
        <v>0</v>
      </c>
      <c r="R604" s="133">
        <f>'PLANO DE CONTAS-D'!N326</f>
        <v>0</v>
      </c>
      <c r="S604" s="133">
        <f>'PLANO DE CONTAS-D'!O326</f>
        <v>0</v>
      </c>
    </row>
    <row r="605" spans="2:19" x14ac:dyDescent="0.3">
      <c r="B605" s="14" t="s">
        <v>534</v>
      </c>
      <c r="C605" s="181">
        <f>'PLANO DE CONTAS-D'!C327</f>
        <v>609</v>
      </c>
      <c r="D605" s="175">
        <f>'PLANO DE CONTAS-D'!D327</f>
        <v>0</v>
      </c>
      <c r="E605" s="183">
        <f>'PLANO DE CONTAS-D'!E327</f>
        <v>0</v>
      </c>
      <c r="G605" s="15">
        <f>I605</f>
        <v>0</v>
      </c>
      <c r="I605" s="87">
        <f>SUMIFS(Conciliação!R:R,Conciliação!E:E,C605,Conciliação!D:D,$I$6)</f>
        <v>0</v>
      </c>
      <c r="J605" s="88">
        <f t="shared" ref="J605:S605" si="243">IF($E605=J$245,$I605,IF($E605="RATE",$I605*J606,0))</f>
        <v>0</v>
      </c>
      <c r="K605" s="88">
        <f t="shared" si="243"/>
        <v>0</v>
      </c>
      <c r="L605" s="88">
        <f t="shared" si="243"/>
        <v>0</v>
      </c>
      <c r="M605" s="88">
        <f t="shared" si="243"/>
        <v>0</v>
      </c>
      <c r="N605" s="88">
        <f t="shared" si="243"/>
        <v>0</v>
      </c>
      <c r="O605" s="88">
        <f t="shared" si="243"/>
        <v>0</v>
      </c>
      <c r="P605" s="88">
        <f t="shared" si="243"/>
        <v>0</v>
      </c>
      <c r="Q605" s="88">
        <f t="shared" si="243"/>
        <v>0</v>
      </c>
      <c r="R605" s="88">
        <f t="shared" si="243"/>
        <v>0</v>
      </c>
      <c r="S605" s="88">
        <f t="shared" si="243"/>
        <v>0</v>
      </c>
    </row>
    <row r="606" spans="2:19" x14ac:dyDescent="0.3">
      <c r="C606" s="180"/>
      <c r="D606" s="178"/>
      <c r="E606" s="186"/>
      <c r="J606" s="133">
        <f>'PLANO DE CONTAS-D'!F327</f>
        <v>0</v>
      </c>
      <c r="K606" s="133">
        <f>'PLANO DE CONTAS-D'!G327</f>
        <v>0.3</v>
      </c>
      <c r="L606" s="133">
        <f>'PLANO DE CONTAS-D'!H327</f>
        <v>0</v>
      </c>
      <c r="M606" s="133">
        <f>'PLANO DE CONTAS-D'!I327</f>
        <v>0</v>
      </c>
      <c r="N606" s="133">
        <f>'PLANO DE CONTAS-D'!J327</f>
        <v>0.35</v>
      </c>
      <c r="O606" s="133">
        <f>'PLANO DE CONTAS-D'!K327</f>
        <v>0</v>
      </c>
      <c r="P606" s="133">
        <f>'PLANO DE CONTAS-D'!L327</f>
        <v>0.35</v>
      </c>
      <c r="Q606" s="133">
        <f>'PLANO DE CONTAS-D'!M327</f>
        <v>0</v>
      </c>
      <c r="R606" s="133">
        <f>'PLANO DE CONTAS-D'!N327</f>
        <v>0</v>
      </c>
      <c r="S606" s="133">
        <f>'PLANO DE CONTAS-D'!O327</f>
        <v>0</v>
      </c>
    </row>
    <row r="607" spans="2:19" x14ac:dyDescent="0.3">
      <c r="B607" s="14" t="s">
        <v>535</v>
      </c>
      <c r="C607" s="181">
        <f>'PLANO DE CONTAS-D'!C328</f>
        <v>610</v>
      </c>
      <c r="D607" s="175">
        <f>'PLANO DE CONTAS-D'!D328</f>
        <v>0</v>
      </c>
      <c r="E607" s="183">
        <f>'PLANO DE CONTAS-D'!E328</f>
        <v>0</v>
      </c>
      <c r="G607" s="15">
        <f>I607</f>
        <v>0</v>
      </c>
      <c r="I607" s="87">
        <f>SUMIFS(Conciliação!R:R,Conciliação!E:E,C607,Conciliação!D:D,$I$6)</f>
        <v>0</v>
      </c>
      <c r="J607" s="88">
        <f t="shared" ref="J607:S607" si="244">IF($E607=J$245,$I607,IF($E607="RATE",$I607*J608,0))</f>
        <v>0</v>
      </c>
      <c r="K607" s="88">
        <f t="shared" si="244"/>
        <v>0</v>
      </c>
      <c r="L607" s="88">
        <f t="shared" si="244"/>
        <v>0</v>
      </c>
      <c r="M607" s="88">
        <f t="shared" si="244"/>
        <v>0</v>
      </c>
      <c r="N607" s="88">
        <f t="shared" si="244"/>
        <v>0</v>
      </c>
      <c r="O607" s="88">
        <f t="shared" si="244"/>
        <v>0</v>
      </c>
      <c r="P607" s="88">
        <f t="shared" si="244"/>
        <v>0</v>
      </c>
      <c r="Q607" s="88">
        <f t="shared" si="244"/>
        <v>0</v>
      </c>
      <c r="R607" s="88">
        <f t="shared" si="244"/>
        <v>0</v>
      </c>
      <c r="S607" s="88">
        <f t="shared" si="244"/>
        <v>0</v>
      </c>
    </row>
    <row r="608" spans="2:19" x14ac:dyDescent="0.3">
      <c r="C608" s="180"/>
      <c r="D608" s="178"/>
      <c r="E608" s="186"/>
      <c r="J608" s="133">
        <f>'PLANO DE CONTAS-D'!F328</f>
        <v>0</v>
      </c>
      <c r="K608" s="133">
        <f>'PLANO DE CONTAS-D'!G328</f>
        <v>1</v>
      </c>
      <c r="L608" s="133">
        <f>'PLANO DE CONTAS-D'!H328</f>
        <v>0</v>
      </c>
      <c r="M608" s="133">
        <f>'PLANO DE CONTAS-D'!I328</f>
        <v>0</v>
      </c>
      <c r="N608" s="133">
        <f>'PLANO DE CONTAS-D'!J328</f>
        <v>0</v>
      </c>
      <c r="O608" s="133">
        <f>'PLANO DE CONTAS-D'!K328</f>
        <v>0</v>
      </c>
      <c r="P608" s="133">
        <f>'PLANO DE CONTAS-D'!L328</f>
        <v>0</v>
      </c>
      <c r="Q608" s="133">
        <f>'PLANO DE CONTAS-D'!M328</f>
        <v>0</v>
      </c>
      <c r="R608" s="133">
        <f>'PLANO DE CONTAS-D'!N328</f>
        <v>0</v>
      </c>
      <c r="S608" s="133">
        <f>'PLANO DE CONTAS-D'!O328</f>
        <v>0</v>
      </c>
    </row>
    <row r="609" spans="2:19" x14ac:dyDescent="0.3">
      <c r="B609" s="14" t="s">
        <v>536</v>
      </c>
      <c r="C609" s="181">
        <f>'PLANO DE CONTAS-D'!C329</f>
        <v>611</v>
      </c>
      <c r="D609" s="175">
        <f>'PLANO DE CONTAS-D'!D329</f>
        <v>0</v>
      </c>
      <c r="E609" s="183">
        <f>'PLANO DE CONTAS-D'!E329</f>
        <v>0</v>
      </c>
      <c r="G609" s="15">
        <f>I609</f>
        <v>0</v>
      </c>
      <c r="I609" s="87">
        <f>SUMIFS(Conciliação!R:R,Conciliação!E:E,C609,Conciliação!D:D,$I$6)</f>
        <v>0</v>
      </c>
      <c r="J609" s="88">
        <f t="shared" ref="J609:S609" si="245">IF($E609=J$245,$I609,IF($E609="RATE",$I609*J610,0))</f>
        <v>0</v>
      </c>
      <c r="K609" s="88">
        <f t="shared" si="245"/>
        <v>0</v>
      </c>
      <c r="L609" s="88">
        <f t="shared" si="245"/>
        <v>0</v>
      </c>
      <c r="M609" s="88">
        <f t="shared" si="245"/>
        <v>0</v>
      </c>
      <c r="N609" s="88">
        <f t="shared" si="245"/>
        <v>0</v>
      </c>
      <c r="O609" s="88">
        <f t="shared" si="245"/>
        <v>0</v>
      </c>
      <c r="P609" s="88">
        <f t="shared" si="245"/>
        <v>0</v>
      </c>
      <c r="Q609" s="88">
        <f t="shared" si="245"/>
        <v>0</v>
      </c>
      <c r="R609" s="88">
        <f t="shared" si="245"/>
        <v>0</v>
      </c>
      <c r="S609" s="88">
        <f t="shared" si="245"/>
        <v>0</v>
      </c>
    </row>
    <row r="610" spans="2:19" x14ac:dyDescent="0.3">
      <c r="C610" s="180"/>
      <c r="D610" s="178"/>
      <c r="E610" s="186"/>
      <c r="J610" s="133">
        <f>'PLANO DE CONTAS-D'!F329</f>
        <v>0</v>
      </c>
      <c r="K610" s="133">
        <f>'PLANO DE CONTAS-D'!G329</f>
        <v>0.7</v>
      </c>
      <c r="L610" s="133">
        <f>'PLANO DE CONTAS-D'!H329</f>
        <v>0</v>
      </c>
      <c r="M610" s="133">
        <f>'PLANO DE CONTAS-D'!I329</f>
        <v>0</v>
      </c>
      <c r="N610" s="133">
        <f>'PLANO DE CONTAS-D'!J329</f>
        <v>0.3</v>
      </c>
      <c r="O610" s="133">
        <f>'PLANO DE CONTAS-D'!K329</f>
        <v>0</v>
      </c>
      <c r="P610" s="133">
        <f>'PLANO DE CONTAS-D'!L329</f>
        <v>0</v>
      </c>
      <c r="Q610" s="133">
        <f>'PLANO DE CONTAS-D'!M329</f>
        <v>0</v>
      </c>
      <c r="R610" s="133">
        <f>'PLANO DE CONTAS-D'!N329</f>
        <v>0</v>
      </c>
      <c r="S610" s="133">
        <f>'PLANO DE CONTAS-D'!O329</f>
        <v>0</v>
      </c>
    </row>
    <row r="611" spans="2:19" x14ac:dyDescent="0.3">
      <c r="B611" s="14" t="s">
        <v>537</v>
      </c>
      <c r="C611" s="181">
        <f>'PLANO DE CONTAS-D'!C330</f>
        <v>612</v>
      </c>
      <c r="D611" s="175">
        <f>'PLANO DE CONTAS-D'!D330</f>
        <v>0</v>
      </c>
      <c r="E611" s="183">
        <f>'PLANO DE CONTAS-D'!E330</f>
        <v>0</v>
      </c>
      <c r="G611" s="15">
        <f>I611</f>
        <v>0</v>
      </c>
      <c r="I611" s="87">
        <f>SUMIFS(Conciliação!R:R,Conciliação!E:E,C611,Conciliação!D:D,$I$6)</f>
        <v>0</v>
      </c>
      <c r="J611" s="88">
        <f t="shared" ref="J611:S611" si="246">IF($E611=J$245,$I611,IF($E611="RATE",$I611*J612,0))</f>
        <v>0</v>
      </c>
      <c r="K611" s="88">
        <f t="shared" si="246"/>
        <v>0</v>
      </c>
      <c r="L611" s="88">
        <f t="shared" si="246"/>
        <v>0</v>
      </c>
      <c r="M611" s="88">
        <f t="shared" si="246"/>
        <v>0</v>
      </c>
      <c r="N611" s="88">
        <f t="shared" si="246"/>
        <v>0</v>
      </c>
      <c r="O611" s="88">
        <f t="shared" si="246"/>
        <v>0</v>
      </c>
      <c r="P611" s="88">
        <f t="shared" si="246"/>
        <v>0</v>
      </c>
      <c r="Q611" s="88">
        <f t="shared" si="246"/>
        <v>0</v>
      </c>
      <c r="R611" s="88">
        <f t="shared" si="246"/>
        <v>0</v>
      </c>
      <c r="S611" s="88">
        <f t="shared" si="246"/>
        <v>0</v>
      </c>
    </row>
    <row r="612" spans="2:19" x14ac:dyDescent="0.3">
      <c r="C612" s="180"/>
      <c r="D612" s="178"/>
      <c r="E612" s="186"/>
      <c r="J612" s="133">
        <f>'PLANO DE CONTAS-D'!F330</f>
        <v>1</v>
      </c>
      <c r="K612" s="133">
        <f>'PLANO DE CONTAS-D'!G330</f>
        <v>0</v>
      </c>
      <c r="L612" s="133">
        <f>'PLANO DE CONTAS-D'!H330</f>
        <v>0</v>
      </c>
      <c r="M612" s="133">
        <f>'PLANO DE CONTAS-D'!I330</f>
        <v>0</v>
      </c>
      <c r="N612" s="133">
        <f>'PLANO DE CONTAS-D'!J330</f>
        <v>0</v>
      </c>
      <c r="O612" s="133">
        <f>'PLANO DE CONTAS-D'!K330</f>
        <v>0</v>
      </c>
      <c r="P612" s="133">
        <f>'PLANO DE CONTAS-D'!L330</f>
        <v>0</v>
      </c>
      <c r="Q612" s="133">
        <f>'PLANO DE CONTAS-D'!M330</f>
        <v>0</v>
      </c>
      <c r="R612" s="133">
        <f>'PLANO DE CONTAS-D'!N330</f>
        <v>0</v>
      </c>
      <c r="S612" s="133">
        <f>'PLANO DE CONTAS-D'!O330</f>
        <v>0</v>
      </c>
    </row>
    <row r="613" spans="2:19" x14ac:dyDescent="0.3">
      <c r="B613" s="14" t="s">
        <v>538</v>
      </c>
      <c r="C613" s="181">
        <f>'PLANO DE CONTAS-D'!C331</f>
        <v>613</v>
      </c>
      <c r="D613" s="175">
        <f>'PLANO DE CONTAS-D'!D331</f>
        <v>0</v>
      </c>
      <c r="E613" s="183">
        <f>'PLANO DE CONTAS-D'!E331</f>
        <v>0</v>
      </c>
      <c r="G613" s="15">
        <f>I613</f>
        <v>0</v>
      </c>
      <c r="I613" s="87">
        <f>SUMIFS(Conciliação!R:R,Conciliação!E:E,C613,Conciliação!D:D,$I$6)</f>
        <v>0</v>
      </c>
      <c r="J613" s="88">
        <f t="shared" ref="J613:S613" si="247">IF($E613=J$245,$I613,IF($E613="RATE",$I613*J614,0))</f>
        <v>0</v>
      </c>
      <c r="K613" s="88">
        <f t="shared" si="247"/>
        <v>0</v>
      </c>
      <c r="L613" s="88">
        <f t="shared" si="247"/>
        <v>0</v>
      </c>
      <c r="M613" s="88">
        <f t="shared" si="247"/>
        <v>0</v>
      </c>
      <c r="N613" s="88">
        <f t="shared" si="247"/>
        <v>0</v>
      </c>
      <c r="O613" s="88">
        <f t="shared" si="247"/>
        <v>0</v>
      </c>
      <c r="P613" s="88">
        <f t="shared" si="247"/>
        <v>0</v>
      </c>
      <c r="Q613" s="88">
        <f t="shared" si="247"/>
        <v>0</v>
      </c>
      <c r="R613" s="88">
        <f t="shared" si="247"/>
        <v>0</v>
      </c>
      <c r="S613" s="88">
        <f t="shared" si="247"/>
        <v>0</v>
      </c>
    </row>
    <row r="614" spans="2:19" x14ac:dyDescent="0.3">
      <c r="C614" s="180"/>
      <c r="D614" s="178"/>
      <c r="E614" s="186"/>
      <c r="J614" s="133">
        <f>'PLANO DE CONTAS-D'!F331</f>
        <v>0</v>
      </c>
      <c r="K614" s="133">
        <f>'PLANO DE CONTAS-D'!G331</f>
        <v>0</v>
      </c>
      <c r="L614" s="133">
        <f>'PLANO DE CONTAS-D'!H331</f>
        <v>0</v>
      </c>
      <c r="M614" s="133">
        <f>'PLANO DE CONTAS-D'!I331</f>
        <v>0</v>
      </c>
      <c r="N614" s="133">
        <f>'PLANO DE CONTAS-D'!J331</f>
        <v>1</v>
      </c>
      <c r="O614" s="133">
        <f>'PLANO DE CONTAS-D'!K331</f>
        <v>0</v>
      </c>
      <c r="P614" s="133">
        <f>'PLANO DE CONTAS-D'!L331</f>
        <v>0</v>
      </c>
      <c r="Q614" s="133">
        <f>'PLANO DE CONTAS-D'!M331</f>
        <v>0</v>
      </c>
      <c r="R614" s="133">
        <f>'PLANO DE CONTAS-D'!N331</f>
        <v>0</v>
      </c>
      <c r="S614" s="133">
        <f>'PLANO DE CONTAS-D'!O331</f>
        <v>0</v>
      </c>
    </row>
    <row r="615" spans="2:19" x14ac:dyDescent="0.3">
      <c r="B615" s="14" t="s">
        <v>539</v>
      </c>
      <c r="C615" s="181">
        <f>'PLANO DE CONTAS-D'!C332</f>
        <v>614</v>
      </c>
      <c r="D615" s="175">
        <f>'PLANO DE CONTAS-D'!D332</f>
        <v>0</v>
      </c>
      <c r="E615" s="183">
        <f>'PLANO DE CONTAS-D'!E332</f>
        <v>0</v>
      </c>
      <c r="G615" s="15">
        <f>I615</f>
        <v>0</v>
      </c>
      <c r="I615" s="87">
        <f>SUMIFS(Conciliação!R:R,Conciliação!E:E,C615,Conciliação!D:D,$I$6)</f>
        <v>0</v>
      </c>
      <c r="J615" s="88">
        <f t="shared" ref="J615:S615" si="248">IF($E615=J$245,$I615,IF($E615="RATE",$I615*J616,0))</f>
        <v>0</v>
      </c>
      <c r="K615" s="88">
        <f t="shared" si="248"/>
        <v>0</v>
      </c>
      <c r="L615" s="88">
        <f t="shared" si="248"/>
        <v>0</v>
      </c>
      <c r="M615" s="88">
        <f t="shared" si="248"/>
        <v>0</v>
      </c>
      <c r="N615" s="88">
        <f t="shared" si="248"/>
        <v>0</v>
      </c>
      <c r="O615" s="88">
        <f t="shared" si="248"/>
        <v>0</v>
      </c>
      <c r="P615" s="88">
        <f t="shared" si="248"/>
        <v>0</v>
      </c>
      <c r="Q615" s="88">
        <f t="shared" si="248"/>
        <v>0</v>
      </c>
      <c r="R615" s="88">
        <f t="shared" si="248"/>
        <v>0</v>
      </c>
      <c r="S615" s="88">
        <f t="shared" si="248"/>
        <v>0</v>
      </c>
    </row>
    <row r="616" spans="2:19" x14ac:dyDescent="0.3">
      <c r="C616" s="180"/>
      <c r="D616" s="178"/>
      <c r="E616" s="186"/>
      <c r="J616" s="133">
        <f>'PLANO DE CONTAS-D'!F332</f>
        <v>0</v>
      </c>
      <c r="K616" s="133">
        <f>'PLANO DE CONTAS-D'!G332</f>
        <v>0</v>
      </c>
      <c r="L616" s="133">
        <f>'PLANO DE CONTAS-D'!H332</f>
        <v>0</v>
      </c>
      <c r="M616" s="133">
        <f>'PLANO DE CONTAS-D'!I332</f>
        <v>0</v>
      </c>
      <c r="N616" s="133">
        <f>'PLANO DE CONTAS-D'!J332</f>
        <v>1</v>
      </c>
      <c r="O616" s="133">
        <f>'PLANO DE CONTAS-D'!K332</f>
        <v>0</v>
      </c>
      <c r="P616" s="133">
        <f>'PLANO DE CONTAS-D'!L332</f>
        <v>0</v>
      </c>
      <c r="Q616" s="133">
        <f>'PLANO DE CONTAS-D'!M332</f>
        <v>0</v>
      </c>
      <c r="R616" s="133">
        <f>'PLANO DE CONTAS-D'!N332</f>
        <v>0</v>
      </c>
      <c r="S616" s="133">
        <f>'PLANO DE CONTAS-D'!O332</f>
        <v>0</v>
      </c>
    </row>
    <row r="617" spans="2:19" x14ac:dyDescent="0.3">
      <c r="B617" s="14" t="s">
        <v>540</v>
      </c>
      <c r="C617" s="181">
        <f>'PLANO DE CONTAS-D'!C333</f>
        <v>615</v>
      </c>
      <c r="D617" s="175">
        <f>'PLANO DE CONTAS-D'!D333</f>
        <v>0</v>
      </c>
      <c r="E617" s="183">
        <f>'PLANO DE CONTAS-D'!E333</f>
        <v>0</v>
      </c>
      <c r="G617" s="15">
        <f>I617</f>
        <v>0</v>
      </c>
      <c r="I617" s="87">
        <f>SUMIFS(Conciliação!R:R,Conciliação!E:E,C617,Conciliação!D:D,$I$6)</f>
        <v>0</v>
      </c>
      <c r="J617" s="88">
        <f t="shared" ref="J617:S617" si="249">IF($E617=J$245,$I617,IF($E617="RATE",$I617*J618,0))</f>
        <v>0</v>
      </c>
      <c r="K617" s="88">
        <f t="shared" si="249"/>
        <v>0</v>
      </c>
      <c r="L617" s="88">
        <f t="shared" si="249"/>
        <v>0</v>
      </c>
      <c r="M617" s="88">
        <f t="shared" si="249"/>
        <v>0</v>
      </c>
      <c r="N617" s="88">
        <f t="shared" si="249"/>
        <v>0</v>
      </c>
      <c r="O617" s="88">
        <f t="shared" si="249"/>
        <v>0</v>
      </c>
      <c r="P617" s="88">
        <f t="shared" si="249"/>
        <v>0</v>
      </c>
      <c r="Q617" s="88">
        <f t="shared" si="249"/>
        <v>0</v>
      </c>
      <c r="R617" s="88">
        <f t="shared" si="249"/>
        <v>0</v>
      </c>
      <c r="S617" s="88">
        <f t="shared" si="249"/>
        <v>0</v>
      </c>
    </row>
    <row r="618" spans="2:19" x14ac:dyDescent="0.3">
      <c r="C618" s="180"/>
      <c r="D618" s="178"/>
      <c r="E618" s="186"/>
      <c r="J618" s="133">
        <f>'PLANO DE CONTAS-D'!F333</f>
        <v>1</v>
      </c>
      <c r="K618" s="133">
        <f>'PLANO DE CONTAS-D'!G333</f>
        <v>0</v>
      </c>
      <c r="L618" s="133">
        <f>'PLANO DE CONTAS-D'!H333</f>
        <v>0</v>
      </c>
      <c r="M618" s="133">
        <f>'PLANO DE CONTAS-D'!I333</f>
        <v>0</v>
      </c>
      <c r="N618" s="133">
        <f>'PLANO DE CONTAS-D'!J333</f>
        <v>0</v>
      </c>
      <c r="O618" s="133">
        <f>'PLANO DE CONTAS-D'!K333</f>
        <v>0</v>
      </c>
      <c r="P618" s="133">
        <f>'PLANO DE CONTAS-D'!L333</f>
        <v>0</v>
      </c>
      <c r="Q618" s="133">
        <f>'PLANO DE CONTAS-D'!M333</f>
        <v>0</v>
      </c>
      <c r="R618" s="133">
        <f>'PLANO DE CONTAS-D'!N333</f>
        <v>0</v>
      </c>
      <c r="S618" s="133">
        <f>'PLANO DE CONTAS-D'!O333</f>
        <v>0</v>
      </c>
    </row>
    <row r="619" spans="2:19" x14ac:dyDescent="0.3">
      <c r="B619" s="14" t="s">
        <v>541</v>
      </c>
      <c r="C619" s="181">
        <f>'PLANO DE CONTAS-D'!C334</f>
        <v>616</v>
      </c>
      <c r="D619" s="175">
        <f>'PLANO DE CONTAS-D'!D334</f>
        <v>0</v>
      </c>
      <c r="E619" s="183">
        <f>'PLANO DE CONTAS-D'!E334</f>
        <v>0</v>
      </c>
      <c r="G619" s="15">
        <f>I619</f>
        <v>0</v>
      </c>
      <c r="I619" s="87">
        <f>SUMIFS(Conciliação!R:R,Conciliação!E:E,C619,Conciliação!D:D,$I$6)</f>
        <v>0</v>
      </c>
      <c r="J619" s="88">
        <f t="shared" ref="J619:S619" si="250">IF($E619=J$245,$I619,IF($E619="RATE",$I619*J620,0))</f>
        <v>0</v>
      </c>
      <c r="K619" s="88">
        <f t="shared" si="250"/>
        <v>0</v>
      </c>
      <c r="L619" s="88">
        <f t="shared" si="250"/>
        <v>0</v>
      </c>
      <c r="M619" s="88">
        <f t="shared" si="250"/>
        <v>0</v>
      </c>
      <c r="N619" s="88">
        <f t="shared" si="250"/>
        <v>0</v>
      </c>
      <c r="O619" s="88">
        <f t="shared" si="250"/>
        <v>0</v>
      </c>
      <c r="P619" s="88">
        <f t="shared" si="250"/>
        <v>0</v>
      </c>
      <c r="Q619" s="88">
        <f t="shared" si="250"/>
        <v>0</v>
      </c>
      <c r="R619" s="88">
        <f t="shared" si="250"/>
        <v>0</v>
      </c>
      <c r="S619" s="88">
        <f t="shared" si="250"/>
        <v>0</v>
      </c>
    </row>
    <row r="620" spans="2:19" x14ac:dyDescent="0.3">
      <c r="C620" s="180"/>
      <c r="D620" s="178"/>
      <c r="E620" s="186"/>
      <c r="J620" s="133">
        <f>'PLANO DE CONTAS-D'!F334</f>
        <v>0</v>
      </c>
      <c r="K620" s="133">
        <f>'PLANO DE CONTAS-D'!G334</f>
        <v>0</v>
      </c>
      <c r="L620" s="133">
        <f>'PLANO DE CONTAS-D'!H334</f>
        <v>0</v>
      </c>
      <c r="M620" s="133">
        <f>'PLANO DE CONTAS-D'!I334</f>
        <v>0</v>
      </c>
      <c r="N620" s="133">
        <f>'PLANO DE CONTAS-D'!J334</f>
        <v>1</v>
      </c>
      <c r="O620" s="133">
        <f>'PLANO DE CONTAS-D'!K334</f>
        <v>0</v>
      </c>
      <c r="P620" s="133">
        <f>'PLANO DE CONTAS-D'!L334</f>
        <v>0</v>
      </c>
      <c r="Q620" s="133">
        <f>'PLANO DE CONTAS-D'!M334</f>
        <v>0</v>
      </c>
      <c r="R620" s="133">
        <f>'PLANO DE CONTAS-D'!N334</f>
        <v>0</v>
      </c>
      <c r="S620" s="133">
        <f>'PLANO DE CONTAS-D'!O334</f>
        <v>0</v>
      </c>
    </row>
    <row r="621" spans="2:19" x14ac:dyDescent="0.3">
      <c r="B621" s="14" t="s">
        <v>542</v>
      </c>
      <c r="C621" s="181">
        <f>'PLANO DE CONTAS-D'!C335</f>
        <v>617</v>
      </c>
      <c r="D621" s="187">
        <f>'PLANO DE CONTAS-D'!D335</f>
        <v>0</v>
      </c>
      <c r="E621" s="183">
        <f>'PLANO DE CONTAS-D'!E335</f>
        <v>0</v>
      </c>
      <c r="G621" s="15">
        <f>I621</f>
        <v>0</v>
      </c>
      <c r="I621" s="87">
        <f>SUMIFS(Conciliação!R:R,Conciliação!E:E,C621,Conciliação!D:D,$I$6)</f>
        <v>0</v>
      </c>
      <c r="J621" s="88">
        <f t="shared" ref="J621:S621" si="251">IF($E621=J$245,$I621,IF($E621="RATE",$I621*J622,0))</f>
        <v>0</v>
      </c>
      <c r="K621" s="88">
        <f t="shared" si="251"/>
        <v>0</v>
      </c>
      <c r="L621" s="88">
        <f t="shared" si="251"/>
        <v>0</v>
      </c>
      <c r="M621" s="88">
        <f t="shared" si="251"/>
        <v>0</v>
      </c>
      <c r="N621" s="88">
        <f t="shared" si="251"/>
        <v>0</v>
      </c>
      <c r="O621" s="88">
        <f t="shared" si="251"/>
        <v>0</v>
      </c>
      <c r="P621" s="88">
        <f t="shared" si="251"/>
        <v>0</v>
      </c>
      <c r="Q621" s="88">
        <f t="shared" si="251"/>
        <v>0</v>
      </c>
      <c r="R621" s="88">
        <f t="shared" si="251"/>
        <v>0</v>
      </c>
      <c r="S621" s="88">
        <f t="shared" si="251"/>
        <v>0</v>
      </c>
    </row>
    <row r="622" spans="2:19" x14ac:dyDescent="0.3">
      <c r="D622" s="69"/>
      <c r="E622" s="10"/>
      <c r="J622" s="133">
        <f>'PLANO DE CONTAS-D'!F335</f>
        <v>0</v>
      </c>
      <c r="K622" s="133">
        <f>'PLANO DE CONTAS-D'!G335</f>
        <v>0</v>
      </c>
      <c r="L622" s="133">
        <f>'PLANO DE CONTAS-D'!H335</f>
        <v>0</v>
      </c>
      <c r="M622" s="133">
        <f>'PLANO DE CONTAS-D'!I335</f>
        <v>0</v>
      </c>
      <c r="N622" s="133">
        <f>'PLANO DE CONTAS-D'!J335</f>
        <v>0</v>
      </c>
      <c r="O622" s="133">
        <f>'PLANO DE CONTAS-D'!K335</f>
        <v>0</v>
      </c>
      <c r="P622" s="133">
        <f>'PLANO DE CONTAS-D'!L335</f>
        <v>0</v>
      </c>
      <c r="Q622" s="133">
        <f>'PLANO DE CONTAS-D'!M335</f>
        <v>0</v>
      </c>
      <c r="R622" s="133">
        <f>'PLANO DE CONTAS-D'!N335</f>
        <v>0</v>
      </c>
      <c r="S622" s="133">
        <f>'PLANO DE CONTAS-D'!O335</f>
        <v>0</v>
      </c>
    </row>
    <row r="623" spans="2:19" x14ac:dyDescent="0.3">
      <c r="B623" s="14" t="s">
        <v>543</v>
      </c>
      <c r="C623" s="181">
        <f>'PLANO DE CONTAS-D'!C336</f>
        <v>618</v>
      </c>
      <c r="D623" s="187">
        <f>'PLANO DE CONTAS-D'!D336</f>
        <v>0</v>
      </c>
      <c r="E623" s="183">
        <f>'PLANO DE CONTAS-D'!E336</f>
        <v>0</v>
      </c>
      <c r="G623" s="15">
        <f>I623</f>
        <v>0</v>
      </c>
      <c r="I623" s="87">
        <f>SUMIFS(Conciliação!R:R,Conciliação!E:E,C623,Conciliação!D:D,$I$6)</f>
        <v>0</v>
      </c>
      <c r="J623" s="88">
        <f t="shared" ref="J623:S623" si="252">IF($E623=J$245,$I623,IF($E623="RATE",$I623*J624,0))</f>
        <v>0</v>
      </c>
      <c r="K623" s="88">
        <f t="shared" si="252"/>
        <v>0</v>
      </c>
      <c r="L623" s="88">
        <f t="shared" si="252"/>
        <v>0</v>
      </c>
      <c r="M623" s="88">
        <f t="shared" si="252"/>
        <v>0</v>
      </c>
      <c r="N623" s="88">
        <f t="shared" si="252"/>
        <v>0</v>
      </c>
      <c r="O623" s="88">
        <f t="shared" si="252"/>
        <v>0</v>
      </c>
      <c r="P623" s="88">
        <f t="shared" si="252"/>
        <v>0</v>
      </c>
      <c r="Q623" s="88">
        <f t="shared" si="252"/>
        <v>0</v>
      </c>
      <c r="R623" s="88">
        <f t="shared" si="252"/>
        <v>0</v>
      </c>
      <c r="S623" s="88">
        <f t="shared" si="252"/>
        <v>0</v>
      </c>
    </row>
    <row r="624" spans="2:19" x14ac:dyDescent="0.3">
      <c r="D624" s="69"/>
      <c r="E624" s="10"/>
      <c r="J624" s="133">
        <f>'PLANO DE CONTAS-D'!F336</f>
        <v>0</v>
      </c>
      <c r="K624" s="133">
        <f>'PLANO DE CONTAS-D'!G336</f>
        <v>0</v>
      </c>
      <c r="L624" s="133">
        <f>'PLANO DE CONTAS-D'!H336</f>
        <v>0</v>
      </c>
      <c r="M624" s="133">
        <f>'PLANO DE CONTAS-D'!I336</f>
        <v>0</v>
      </c>
      <c r="N624" s="133">
        <f>'PLANO DE CONTAS-D'!J336</f>
        <v>0</v>
      </c>
      <c r="O624" s="133">
        <f>'PLANO DE CONTAS-D'!K336</f>
        <v>0</v>
      </c>
      <c r="P624" s="133">
        <f>'PLANO DE CONTAS-D'!L336</f>
        <v>0</v>
      </c>
      <c r="Q624" s="133">
        <f>'PLANO DE CONTAS-D'!M336</f>
        <v>0</v>
      </c>
      <c r="R624" s="133">
        <f>'PLANO DE CONTAS-D'!N336</f>
        <v>0</v>
      </c>
      <c r="S624" s="133">
        <f>'PLANO DE CONTAS-D'!O336</f>
        <v>0</v>
      </c>
    </row>
    <row r="625" spans="2:19" x14ac:dyDescent="0.3">
      <c r="B625" s="14" t="s">
        <v>560</v>
      </c>
      <c r="C625" s="181">
        <f>'PLANO DE CONTAS-D'!C337</f>
        <v>619</v>
      </c>
      <c r="D625" s="187">
        <f>'PLANO DE CONTAS-D'!D337</f>
        <v>0</v>
      </c>
      <c r="E625" s="183">
        <f>'PLANO DE CONTAS-D'!E337</f>
        <v>0</v>
      </c>
      <c r="G625" s="15">
        <f>I625</f>
        <v>0</v>
      </c>
      <c r="I625" s="87">
        <f>SUMIFS(Conciliação!R:R,Conciliação!E:E,C625,Conciliação!D:D,$I$6)</f>
        <v>0</v>
      </c>
      <c r="J625" s="88">
        <f t="shared" ref="J625:S625" si="253">IF($E625=J$245,$I625,IF($E625="RATE",$I625*J626,0))</f>
        <v>0</v>
      </c>
      <c r="K625" s="88">
        <f t="shared" si="253"/>
        <v>0</v>
      </c>
      <c r="L625" s="88">
        <f t="shared" si="253"/>
        <v>0</v>
      </c>
      <c r="M625" s="88">
        <f t="shared" si="253"/>
        <v>0</v>
      </c>
      <c r="N625" s="88">
        <f t="shared" si="253"/>
        <v>0</v>
      </c>
      <c r="O625" s="88">
        <f t="shared" si="253"/>
        <v>0</v>
      </c>
      <c r="P625" s="88">
        <f t="shared" si="253"/>
        <v>0</v>
      </c>
      <c r="Q625" s="88">
        <f t="shared" si="253"/>
        <v>0</v>
      </c>
      <c r="R625" s="88">
        <f t="shared" si="253"/>
        <v>0</v>
      </c>
      <c r="S625" s="88">
        <f t="shared" si="253"/>
        <v>0</v>
      </c>
    </row>
    <row r="626" spans="2:19" x14ac:dyDescent="0.3">
      <c r="D626" s="69"/>
      <c r="E626" s="10"/>
      <c r="J626" s="133">
        <f>'PLANO DE CONTAS-D'!F337</f>
        <v>0</v>
      </c>
      <c r="K626" s="133">
        <f>'PLANO DE CONTAS-D'!G337</f>
        <v>0</v>
      </c>
      <c r="L626" s="133">
        <f>'PLANO DE CONTAS-D'!H337</f>
        <v>0</v>
      </c>
      <c r="M626" s="133">
        <f>'PLANO DE CONTAS-D'!I337</f>
        <v>0</v>
      </c>
      <c r="N626" s="133">
        <f>'PLANO DE CONTAS-D'!J337</f>
        <v>0</v>
      </c>
      <c r="O626" s="133">
        <f>'PLANO DE CONTAS-D'!K337</f>
        <v>0</v>
      </c>
      <c r="P626" s="133">
        <f>'PLANO DE CONTAS-D'!L337</f>
        <v>0</v>
      </c>
      <c r="Q626" s="133">
        <f>'PLANO DE CONTAS-D'!M337</f>
        <v>0</v>
      </c>
      <c r="R626" s="133">
        <f>'PLANO DE CONTAS-D'!N337</f>
        <v>0</v>
      </c>
      <c r="S626" s="133">
        <f>'PLANO DE CONTAS-D'!O337</f>
        <v>0</v>
      </c>
    </row>
    <row r="627" spans="2:19" x14ac:dyDescent="0.3">
      <c r="B627" s="14" t="s">
        <v>561</v>
      </c>
      <c r="C627" s="181">
        <f>'PLANO DE CONTAS-D'!C338</f>
        <v>620</v>
      </c>
      <c r="D627" s="187">
        <f>'PLANO DE CONTAS-D'!D338</f>
        <v>0</v>
      </c>
      <c r="E627" s="183">
        <f>'PLANO DE CONTAS-D'!E338</f>
        <v>0</v>
      </c>
      <c r="G627" s="15">
        <f>I627</f>
        <v>0</v>
      </c>
      <c r="I627" s="87">
        <f>SUMIFS(Conciliação!R:R,Conciliação!E:E,C627,Conciliação!D:D,$I$6)</f>
        <v>0</v>
      </c>
      <c r="J627" s="88">
        <f t="shared" ref="J627:S627" si="254">IF($E627=J$245,$I627,IF($E627="RATE",$I627*J628,0))</f>
        <v>0</v>
      </c>
      <c r="K627" s="88">
        <f t="shared" si="254"/>
        <v>0</v>
      </c>
      <c r="L627" s="88">
        <f t="shared" si="254"/>
        <v>0</v>
      </c>
      <c r="M627" s="88">
        <f t="shared" si="254"/>
        <v>0</v>
      </c>
      <c r="N627" s="88">
        <f t="shared" si="254"/>
        <v>0</v>
      </c>
      <c r="O627" s="88">
        <f t="shared" si="254"/>
        <v>0</v>
      </c>
      <c r="P627" s="88">
        <f t="shared" si="254"/>
        <v>0</v>
      </c>
      <c r="Q627" s="88">
        <f t="shared" si="254"/>
        <v>0</v>
      </c>
      <c r="R627" s="88">
        <f t="shared" si="254"/>
        <v>0</v>
      </c>
      <c r="S627" s="88">
        <f t="shared" si="254"/>
        <v>0</v>
      </c>
    </row>
    <row r="628" spans="2:19" x14ac:dyDescent="0.3">
      <c r="D628" s="69"/>
      <c r="E628" s="10"/>
      <c r="J628" s="133">
        <f>'PLANO DE CONTAS-D'!F338</f>
        <v>0</v>
      </c>
      <c r="K628" s="133">
        <f>'PLANO DE CONTAS-D'!G338</f>
        <v>0</v>
      </c>
      <c r="L628" s="133">
        <f>'PLANO DE CONTAS-D'!H338</f>
        <v>0</v>
      </c>
      <c r="M628" s="133">
        <f>'PLANO DE CONTAS-D'!I338</f>
        <v>0</v>
      </c>
      <c r="N628" s="133">
        <f>'PLANO DE CONTAS-D'!J338</f>
        <v>0</v>
      </c>
      <c r="O628" s="133">
        <f>'PLANO DE CONTAS-D'!K338</f>
        <v>0</v>
      </c>
      <c r="P628" s="133">
        <f>'PLANO DE CONTAS-D'!L338</f>
        <v>0</v>
      </c>
      <c r="Q628" s="133">
        <f>'PLANO DE CONTAS-D'!M338</f>
        <v>0</v>
      </c>
      <c r="R628" s="133">
        <f>'PLANO DE CONTAS-D'!N338</f>
        <v>0</v>
      </c>
      <c r="S628" s="133">
        <f>'PLANO DE CONTAS-D'!O338</f>
        <v>0</v>
      </c>
    </row>
    <row r="629" spans="2:19" x14ac:dyDescent="0.3">
      <c r="B629" s="14" t="s">
        <v>562</v>
      </c>
      <c r="C629" s="181">
        <f>'PLANO DE CONTAS-D'!C339</f>
        <v>621</v>
      </c>
      <c r="D629" s="187">
        <f>'PLANO DE CONTAS-D'!D339</f>
        <v>0</v>
      </c>
      <c r="E629" s="183">
        <f>'PLANO DE CONTAS-D'!E339</f>
        <v>0</v>
      </c>
      <c r="G629" s="15">
        <f>I629</f>
        <v>0</v>
      </c>
      <c r="I629" s="87">
        <f>SUMIFS(Conciliação!R:R,Conciliação!E:E,C629,Conciliação!D:D,$I$6)</f>
        <v>0</v>
      </c>
      <c r="J629" s="88">
        <f t="shared" ref="J629:S629" si="255">IF($E629=J$245,$I629,IF($E629="RATE",$I629*J630,0))</f>
        <v>0</v>
      </c>
      <c r="K629" s="88">
        <f t="shared" si="255"/>
        <v>0</v>
      </c>
      <c r="L629" s="88">
        <f t="shared" si="255"/>
        <v>0</v>
      </c>
      <c r="M629" s="88">
        <f t="shared" si="255"/>
        <v>0</v>
      </c>
      <c r="N629" s="88">
        <f t="shared" si="255"/>
        <v>0</v>
      </c>
      <c r="O629" s="88">
        <f t="shared" si="255"/>
        <v>0</v>
      </c>
      <c r="P629" s="88">
        <f t="shared" si="255"/>
        <v>0</v>
      </c>
      <c r="Q629" s="88">
        <f t="shared" si="255"/>
        <v>0</v>
      </c>
      <c r="R629" s="88">
        <f t="shared" si="255"/>
        <v>0</v>
      </c>
      <c r="S629" s="88">
        <f t="shared" si="255"/>
        <v>0</v>
      </c>
    </row>
    <row r="630" spans="2:19" x14ac:dyDescent="0.3">
      <c r="D630" s="69"/>
      <c r="E630" s="10"/>
      <c r="J630" s="133">
        <f>'PLANO DE CONTAS-D'!F339</f>
        <v>0</v>
      </c>
      <c r="K630" s="133">
        <f>'PLANO DE CONTAS-D'!G339</f>
        <v>0</v>
      </c>
      <c r="L630" s="133">
        <f>'PLANO DE CONTAS-D'!H339</f>
        <v>0</v>
      </c>
      <c r="M630" s="133">
        <f>'PLANO DE CONTAS-D'!I339</f>
        <v>0</v>
      </c>
      <c r="N630" s="133">
        <f>'PLANO DE CONTAS-D'!J339</f>
        <v>0</v>
      </c>
      <c r="O630" s="133">
        <f>'PLANO DE CONTAS-D'!K339</f>
        <v>0</v>
      </c>
      <c r="P630" s="133">
        <f>'PLANO DE CONTAS-D'!L339</f>
        <v>0</v>
      </c>
      <c r="Q630" s="133">
        <f>'PLANO DE CONTAS-D'!M339</f>
        <v>0</v>
      </c>
      <c r="R630" s="133">
        <f>'PLANO DE CONTAS-D'!N339</f>
        <v>0</v>
      </c>
      <c r="S630" s="133">
        <f>'PLANO DE CONTAS-D'!O339</f>
        <v>0</v>
      </c>
    </row>
    <row r="631" spans="2:19" x14ac:dyDescent="0.3">
      <c r="B631" s="2" t="s">
        <v>563</v>
      </c>
      <c r="C631" s="181">
        <f>'PLANO DE CONTAS-D'!C340</f>
        <v>622</v>
      </c>
      <c r="D631" s="187">
        <f>'PLANO DE CONTAS-D'!D340</f>
        <v>0</v>
      </c>
      <c r="E631" s="183">
        <f>'PLANO DE CONTAS-D'!E340</f>
        <v>0</v>
      </c>
      <c r="G631" s="15">
        <f>I631</f>
        <v>0</v>
      </c>
      <c r="I631" s="87">
        <f>SUMIFS(Conciliação!R:R,Conciliação!E:E,C631,Conciliação!D:D,$I$6)</f>
        <v>0</v>
      </c>
      <c r="J631" s="88">
        <f t="shared" ref="J631:S631" si="256">IF($E631=J$245,$I631,IF($E631="RATE",$I631*J632,0))</f>
        <v>0</v>
      </c>
      <c r="K631" s="88">
        <f t="shared" si="256"/>
        <v>0</v>
      </c>
      <c r="L631" s="88">
        <f t="shared" si="256"/>
        <v>0</v>
      </c>
      <c r="M631" s="88">
        <f t="shared" si="256"/>
        <v>0</v>
      </c>
      <c r="N631" s="88">
        <f t="shared" si="256"/>
        <v>0</v>
      </c>
      <c r="O631" s="88">
        <f t="shared" si="256"/>
        <v>0</v>
      </c>
      <c r="P631" s="88">
        <f t="shared" si="256"/>
        <v>0</v>
      </c>
      <c r="Q631" s="88">
        <f t="shared" si="256"/>
        <v>0</v>
      </c>
      <c r="R631" s="88">
        <f t="shared" si="256"/>
        <v>0</v>
      </c>
      <c r="S631" s="88">
        <f t="shared" si="256"/>
        <v>0</v>
      </c>
    </row>
    <row r="632" spans="2:19" x14ac:dyDescent="0.3">
      <c r="D632" s="69"/>
      <c r="E632" s="10"/>
      <c r="J632" s="133">
        <f>'PLANO DE CONTAS-D'!F340</f>
        <v>0</v>
      </c>
      <c r="K632" s="133">
        <f>'PLANO DE CONTAS-D'!G340</f>
        <v>0</v>
      </c>
      <c r="L632" s="133">
        <f>'PLANO DE CONTAS-D'!H340</f>
        <v>0</v>
      </c>
      <c r="M632" s="133">
        <f>'PLANO DE CONTAS-D'!I340</f>
        <v>0</v>
      </c>
      <c r="N632" s="133">
        <f>'PLANO DE CONTAS-D'!J340</f>
        <v>0</v>
      </c>
      <c r="O632" s="133">
        <f>'PLANO DE CONTAS-D'!K340</f>
        <v>0</v>
      </c>
      <c r="P632" s="133">
        <f>'PLANO DE CONTAS-D'!L340</f>
        <v>0</v>
      </c>
      <c r="Q632" s="133">
        <f>'PLANO DE CONTAS-D'!M340</f>
        <v>0</v>
      </c>
      <c r="R632" s="133">
        <f>'PLANO DE CONTAS-D'!N340</f>
        <v>0</v>
      </c>
      <c r="S632" s="133">
        <f>'PLANO DE CONTAS-D'!O340</f>
        <v>0</v>
      </c>
    </row>
    <row r="633" spans="2:19" x14ac:dyDescent="0.3">
      <c r="B633" s="2" t="s">
        <v>564</v>
      </c>
      <c r="C633" s="181">
        <f>'PLANO DE CONTAS-D'!C341</f>
        <v>623</v>
      </c>
      <c r="D633" s="187">
        <f>'PLANO DE CONTAS-D'!D341</f>
        <v>0</v>
      </c>
      <c r="E633" s="183">
        <f>'PLANO DE CONTAS-D'!E341</f>
        <v>0</v>
      </c>
      <c r="G633" s="15">
        <f>I633</f>
        <v>0</v>
      </c>
      <c r="I633" s="87">
        <f>SUMIFS(Conciliação!R:R,Conciliação!E:E,C633,Conciliação!D:D,$I$6)</f>
        <v>0</v>
      </c>
      <c r="J633" s="88">
        <f t="shared" ref="J633:S633" si="257">IF($E633=J$245,$I633,IF($E633="RATE",$I633*J634,0))</f>
        <v>0</v>
      </c>
      <c r="K633" s="88">
        <f t="shared" si="257"/>
        <v>0</v>
      </c>
      <c r="L633" s="88">
        <f t="shared" si="257"/>
        <v>0</v>
      </c>
      <c r="M633" s="88">
        <f t="shared" si="257"/>
        <v>0</v>
      </c>
      <c r="N633" s="88">
        <f t="shared" si="257"/>
        <v>0</v>
      </c>
      <c r="O633" s="88">
        <f t="shared" si="257"/>
        <v>0</v>
      </c>
      <c r="P633" s="88">
        <f t="shared" si="257"/>
        <v>0</v>
      </c>
      <c r="Q633" s="88">
        <f t="shared" si="257"/>
        <v>0</v>
      </c>
      <c r="R633" s="88">
        <f t="shared" si="257"/>
        <v>0</v>
      </c>
      <c r="S633" s="88">
        <f t="shared" si="257"/>
        <v>0</v>
      </c>
    </row>
    <row r="634" spans="2:19" x14ac:dyDescent="0.3">
      <c r="D634" s="69"/>
      <c r="E634" s="10"/>
      <c r="J634" s="133">
        <f>'PLANO DE CONTAS-D'!F341</f>
        <v>0</v>
      </c>
      <c r="K634" s="133">
        <f>'PLANO DE CONTAS-D'!G341</f>
        <v>0</v>
      </c>
      <c r="L634" s="133">
        <f>'PLANO DE CONTAS-D'!H341</f>
        <v>0</v>
      </c>
      <c r="M634" s="133">
        <f>'PLANO DE CONTAS-D'!I341</f>
        <v>0</v>
      </c>
      <c r="N634" s="133">
        <f>'PLANO DE CONTAS-D'!J341</f>
        <v>0</v>
      </c>
      <c r="O634" s="133">
        <f>'PLANO DE CONTAS-D'!K341</f>
        <v>0</v>
      </c>
      <c r="P634" s="133">
        <f>'PLANO DE CONTAS-D'!L341</f>
        <v>0</v>
      </c>
      <c r="Q634" s="133">
        <f>'PLANO DE CONTAS-D'!M341</f>
        <v>0</v>
      </c>
      <c r="R634" s="133">
        <f>'PLANO DE CONTAS-D'!N341</f>
        <v>0</v>
      </c>
      <c r="S634" s="133">
        <f>'PLANO DE CONTAS-D'!O341</f>
        <v>0</v>
      </c>
    </row>
    <row r="635" spans="2:19" x14ac:dyDescent="0.3">
      <c r="B635" s="2" t="s">
        <v>565</v>
      </c>
      <c r="C635" s="181">
        <f>'PLANO DE CONTAS-D'!C342</f>
        <v>624</v>
      </c>
      <c r="D635" s="187">
        <f>'PLANO DE CONTAS-D'!D342</f>
        <v>0</v>
      </c>
      <c r="E635" s="183">
        <f>'PLANO DE CONTAS-D'!E342</f>
        <v>0</v>
      </c>
      <c r="G635" s="15">
        <f>I635</f>
        <v>0</v>
      </c>
      <c r="I635" s="87">
        <f>SUMIFS(Conciliação!R:R,Conciliação!E:E,C635,Conciliação!D:D,$I$6)</f>
        <v>0</v>
      </c>
      <c r="J635" s="88">
        <f t="shared" ref="J635:S635" si="258">IF($E635=J$245,$I635,IF($E635="RATE",$I635*J636,0))</f>
        <v>0</v>
      </c>
      <c r="K635" s="88">
        <f t="shared" si="258"/>
        <v>0</v>
      </c>
      <c r="L635" s="88">
        <f t="shared" si="258"/>
        <v>0</v>
      </c>
      <c r="M635" s="88">
        <f t="shared" si="258"/>
        <v>0</v>
      </c>
      <c r="N635" s="88">
        <f t="shared" si="258"/>
        <v>0</v>
      </c>
      <c r="O635" s="88">
        <f t="shared" si="258"/>
        <v>0</v>
      </c>
      <c r="P635" s="88">
        <f t="shared" si="258"/>
        <v>0</v>
      </c>
      <c r="Q635" s="88">
        <f t="shared" si="258"/>
        <v>0</v>
      </c>
      <c r="R635" s="88">
        <f t="shared" si="258"/>
        <v>0</v>
      </c>
      <c r="S635" s="88">
        <f t="shared" si="258"/>
        <v>0</v>
      </c>
    </row>
    <row r="636" spans="2:19" x14ac:dyDescent="0.3">
      <c r="D636" s="69"/>
      <c r="E636" s="10"/>
      <c r="J636" s="133">
        <f>'PLANO DE CONTAS-D'!F342</f>
        <v>0</v>
      </c>
      <c r="K636" s="133">
        <f>'PLANO DE CONTAS-D'!G342</f>
        <v>0</v>
      </c>
      <c r="L636" s="133">
        <f>'PLANO DE CONTAS-D'!H342</f>
        <v>0</v>
      </c>
      <c r="M636" s="133">
        <f>'PLANO DE CONTAS-D'!I342</f>
        <v>0</v>
      </c>
      <c r="N636" s="133">
        <f>'PLANO DE CONTAS-D'!J342</f>
        <v>0</v>
      </c>
      <c r="O636" s="133">
        <f>'PLANO DE CONTAS-D'!K342</f>
        <v>0</v>
      </c>
      <c r="P636" s="133">
        <f>'PLANO DE CONTAS-D'!L342</f>
        <v>0</v>
      </c>
      <c r="Q636" s="133">
        <f>'PLANO DE CONTAS-D'!M342</f>
        <v>0</v>
      </c>
      <c r="R636" s="133">
        <f>'PLANO DE CONTAS-D'!N342</f>
        <v>0</v>
      </c>
      <c r="S636" s="133">
        <f>'PLANO DE CONTAS-D'!O342</f>
        <v>0</v>
      </c>
    </row>
    <row r="637" spans="2:19" x14ac:dyDescent="0.3">
      <c r="B637" s="2" t="s">
        <v>566</v>
      </c>
      <c r="C637" s="181">
        <f>'PLANO DE CONTAS-D'!C343</f>
        <v>625</v>
      </c>
      <c r="D637" s="187">
        <f>'PLANO DE CONTAS-D'!D343</f>
        <v>0</v>
      </c>
      <c r="E637" s="183">
        <f>'PLANO DE CONTAS-D'!E343</f>
        <v>0</v>
      </c>
      <c r="G637" s="15">
        <f>I637</f>
        <v>0</v>
      </c>
      <c r="I637" s="87">
        <f>SUMIFS(Conciliação!R:R,Conciliação!E:E,C637,Conciliação!D:D,$I$6)</f>
        <v>0</v>
      </c>
      <c r="J637" s="88">
        <f t="shared" ref="J637:S637" si="259">IF($E637=J$245,$I637,IF($E637="RATE",$I637*J638,0))</f>
        <v>0</v>
      </c>
      <c r="K637" s="88">
        <f t="shared" si="259"/>
        <v>0</v>
      </c>
      <c r="L637" s="88">
        <f t="shared" si="259"/>
        <v>0</v>
      </c>
      <c r="M637" s="88">
        <f t="shared" si="259"/>
        <v>0</v>
      </c>
      <c r="N637" s="88">
        <f t="shared" si="259"/>
        <v>0</v>
      </c>
      <c r="O637" s="88">
        <f t="shared" si="259"/>
        <v>0</v>
      </c>
      <c r="P637" s="88">
        <f t="shared" si="259"/>
        <v>0</v>
      </c>
      <c r="Q637" s="88">
        <f t="shared" si="259"/>
        <v>0</v>
      </c>
      <c r="R637" s="88">
        <f t="shared" si="259"/>
        <v>0</v>
      </c>
      <c r="S637" s="88">
        <f t="shared" si="259"/>
        <v>0</v>
      </c>
    </row>
    <row r="638" spans="2:19" x14ac:dyDescent="0.3">
      <c r="J638" s="133">
        <f>'PLANO DE CONTAS-D'!F343</f>
        <v>0</v>
      </c>
      <c r="K638" s="133">
        <f>'PLANO DE CONTAS-D'!G343</f>
        <v>0</v>
      </c>
      <c r="L638" s="133">
        <f>'PLANO DE CONTAS-D'!H343</f>
        <v>0</v>
      </c>
      <c r="M638" s="133">
        <f>'PLANO DE CONTAS-D'!I343</f>
        <v>0</v>
      </c>
      <c r="N638" s="133">
        <f>'PLANO DE CONTAS-D'!J343</f>
        <v>0</v>
      </c>
      <c r="O638" s="133">
        <f>'PLANO DE CONTAS-D'!K343</f>
        <v>0</v>
      </c>
      <c r="P638" s="133">
        <f>'PLANO DE CONTAS-D'!L343</f>
        <v>0</v>
      </c>
      <c r="Q638" s="133">
        <f>'PLANO DE CONTAS-D'!M343</f>
        <v>0</v>
      </c>
      <c r="R638" s="133">
        <f>'PLANO DE CONTAS-D'!N343</f>
        <v>0</v>
      </c>
      <c r="S638" s="133">
        <f>'PLANO DE CONTAS-D'!O343</f>
        <v>0</v>
      </c>
    </row>
    <row r="640" spans="2:19" x14ac:dyDescent="0.3">
      <c r="G640" s="389" t="s">
        <v>395</v>
      </c>
      <c r="I640" s="67">
        <f>SUM(I589:I637)</f>
        <v>0</v>
      </c>
      <c r="J640" s="65">
        <f>J589+J591+J593+J595+J597+J599+J601+J603+J605+J607+J609+J611+J613+J615+J617+J619+J621+J623+J625+J627+J629+J631+J633+J635+J637</f>
        <v>0</v>
      </c>
      <c r="K640" s="65">
        <f t="shared" ref="K640:S640" si="260">K589+K591+K593+K595+K597+K599+K601+K603+K605+K607+K609+K611+K613+K615+K617+K619+K621+K623+K625+K627+K629+K631+K633+K635+K637</f>
        <v>0</v>
      </c>
      <c r="L640" s="65">
        <f t="shared" si="260"/>
        <v>0</v>
      </c>
      <c r="M640" s="65">
        <f t="shared" si="260"/>
        <v>0</v>
      </c>
      <c r="N640" s="65">
        <f t="shared" si="260"/>
        <v>0</v>
      </c>
      <c r="O640" s="65">
        <f t="shared" si="260"/>
        <v>0</v>
      </c>
      <c r="P640" s="65">
        <f t="shared" si="260"/>
        <v>0</v>
      </c>
      <c r="Q640" s="65">
        <f t="shared" si="260"/>
        <v>0</v>
      </c>
      <c r="R640" s="65">
        <f t="shared" si="260"/>
        <v>0</v>
      </c>
      <c r="S640" s="65">
        <f t="shared" si="260"/>
        <v>0</v>
      </c>
    </row>
    <row r="641" spans="2:19" x14ac:dyDescent="0.3"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2:19" ht="21" x14ac:dyDescent="0.3">
      <c r="B642" s="7" t="s">
        <v>567</v>
      </c>
      <c r="C642" s="7">
        <v>600</v>
      </c>
      <c r="D642" s="99" t="str">
        <f>'PLANO DE CONTAS-D'!D345</f>
        <v>Recursos Humanos</v>
      </c>
      <c r="E642" s="7"/>
      <c r="F642" s="10"/>
      <c r="G642" s="11"/>
    </row>
    <row r="643" spans="2:19" x14ac:dyDescent="0.3">
      <c r="B643" s="10"/>
      <c r="C643" s="10"/>
      <c r="D643" s="10"/>
      <c r="E643" s="10"/>
      <c r="F643" s="10"/>
    </row>
    <row r="644" spans="2:19" x14ac:dyDescent="0.3">
      <c r="B644" s="14" t="s">
        <v>569</v>
      </c>
      <c r="C644" s="193">
        <f>'PLANO DE CONTAS-D'!C347</f>
        <v>701</v>
      </c>
      <c r="D644" s="194" t="str">
        <f>'PLANO DE CONTAS-D'!D347</f>
        <v xml:space="preserve">Coordenação e Facilitação </v>
      </c>
      <c r="E644" s="195">
        <f>'PLANO DE CONTAS-D'!E347</f>
        <v>0</v>
      </c>
      <c r="G644" s="15">
        <f>I644</f>
        <v>0</v>
      </c>
      <c r="I644" s="87">
        <f>SUMIFS(Conciliação!R:R,Conciliação!E:E,C644,Conciliação!D:D,$I$6)</f>
        <v>0</v>
      </c>
      <c r="J644" s="88">
        <f t="shared" ref="J644:S644" si="261">IF($E644=J$245,$I644,IF($E644="RATE",$I644*J645,0))</f>
        <v>0</v>
      </c>
      <c r="K644" s="88">
        <f t="shared" si="261"/>
        <v>0</v>
      </c>
      <c r="L644" s="88">
        <f t="shared" si="261"/>
        <v>0</v>
      </c>
      <c r="M644" s="88">
        <f t="shared" si="261"/>
        <v>0</v>
      </c>
      <c r="N644" s="88">
        <f t="shared" si="261"/>
        <v>0</v>
      </c>
      <c r="O644" s="88">
        <f t="shared" si="261"/>
        <v>0</v>
      </c>
      <c r="P644" s="88">
        <f t="shared" si="261"/>
        <v>0</v>
      </c>
      <c r="Q644" s="88">
        <f t="shared" si="261"/>
        <v>0</v>
      </c>
      <c r="R644" s="88">
        <f t="shared" si="261"/>
        <v>0</v>
      </c>
      <c r="S644" s="88">
        <f t="shared" si="261"/>
        <v>0</v>
      </c>
    </row>
    <row r="645" spans="2:19" x14ac:dyDescent="0.3">
      <c r="C645" s="189"/>
      <c r="D645" s="188"/>
      <c r="E645" s="190"/>
      <c r="J645" s="133">
        <f>'PLANO DE CONTAS-D'!F347</f>
        <v>0</v>
      </c>
      <c r="K645" s="133">
        <f>'PLANO DE CONTAS-D'!G347</f>
        <v>0</v>
      </c>
      <c r="L645" s="133">
        <f>'PLANO DE CONTAS-D'!H347</f>
        <v>0</v>
      </c>
      <c r="M645" s="133">
        <f>'PLANO DE CONTAS-D'!I347</f>
        <v>0</v>
      </c>
      <c r="N645" s="133">
        <f>'PLANO DE CONTAS-D'!J347</f>
        <v>0</v>
      </c>
      <c r="O645" s="133">
        <f>'PLANO DE CONTAS-D'!K347</f>
        <v>0</v>
      </c>
      <c r="P645" s="133">
        <f>'PLANO DE CONTAS-D'!L347</f>
        <v>0</v>
      </c>
      <c r="Q645" s="133">
        <f>'PLANO DE CONTAS-D'!M347</f>
        <v>0</v>
      </c>
      <c r="R645" s="133">
        <f>'PLANO DE CONTAS-D'!N347</f>
        <v>0</v>
      </c>
      <c r="S645" s="133">
        <f>'PLANO DE CONTAS-D'!O347</f>
        <v>0</v>
      </c>
    </row>
    <row r="646" spans="2:19" x14ac:dyDescent="0.3">
      <c r="B646" s="14" t="s">
        <v>599</v>
      </c>
      <c r="C646" s="193">
        <f>'PLANO DE CONTAS-D'!C348</f>
        <v>702</v>
      </c>
      <c r="D646" s="194" t="str">
        <f>'PLANO DE CONTAS-D'!D348</f>
        <v>Apoio pedagógico e Facilitação</v>
      </c>
      <c r="E646" s="195">
        <f>'PLANO DE CONTAS-D'!E348</f>
        <v>0</v>
      </c>
      <c r="G646" s="15">
        <f>I646</f>
        <v>0</v>
      </c>
      <c r="I646" s="87">
        <f>SUMIFS(Conciliação!R:R,Conciliação!E:E,C646,Conciliação!D:D,$I$6)</f>
        <v>0</v>
      </c>
      <c r="J646" s="88">
        <f t="shared" ref="J646:S646" si="262">IF($E646=J$245,$I646,IF($E646="RATE",$I646*J647,0))</f>
        <v>0</v>
      </c>
      <c r="K646" s="88">
        <f t="shared" si="262"/>
        <v>0</v>
      </c>
      <c r="L646" s="88">
        <f t="shared" si="262"/>
        <v>0</v>
      </c>
      <c r="M646" s="88">
        <f t="shared" si="262"/>
        <v>0</v>
      </c>
      <c r="N646" s="88">
        <f t="shared" si="262"/>
        <v>0</v>
      </c>
      <c r="O646" s="88">
        <f t="shared" si="262"/>
        <v>0</v>
      </c>
      <c r="P646" s="88">
        <f t="shared" si="262"/>
        <v>0</v>
      </c>
      <c r="Q646" s="88">
        <f t="shared" si="262"/>
        <v>0</v>
      </c>
      <c r="R646" s="88">
        <f t="shared" si="262"/>
        <v>0</v>
      </c>
      <c r="S646" s="88">
        <f t="shared" si="262"/>
        <v>0</v>
      </c>
    </row>
    <row r="647" spans="2:19" x14ac:dyDescent="0.3">
      <c r="C647" s="191"/>
      <c r="D647" s="102"/>
      <c r="E647" s="185"/>
      <c r="J647" s="133">
        <f>'PLANO DE CONTAS-D'!F348</f>
        <v>0</v>
      </c>
      <c r="K647" s="133">
        <f>'PLANO DE CONTAS-D'!G348</f>
        <v>0</v>
      </c>
      <c r="L647" s="133">
        <f>'PLANO DE CONTAS-D'!H348</f>
        <v>0</v>
      </c>
      <c r="M647" s="133">
        <f>'PLANO DE CONTAS-D'!I348</f>
        <v>0</v>
      </c>
      <c r="N647" s="133">
        <f>'PLANO DE CONTAS-D'!J348</f>
        <v>0</v>
      </c>
      <c r="O647" s="133">
        <f>'PLANO DE CONTAS-D'!K348</f>
        <v>0</v>
      </c>
      <c r="P647" s="133">
        <f>'PLANO DE CONTAS-D'!L348</f>
        <v>0</v>
      </c>
      <c r="Q647" s="133">
        <f>'PLANO DE CONTAS-D'!M348</f>
        <v>0</v>
      </c>
      <c r="R647" s="133">
        <f>'PLANO DE CONTAS-D'!N348</f>
        <v>0</v>
      </c>
      <c r="S647" s="133">
        <f>'PLANO DE CONTAS-D'!O348</f>
        <v>0</v>
      </c>
    </row>
    <row r="648" spans="2:19" x14ac:dyDescent="0.3">
      <c r="B648" s="14" t="s">
        <v>600</v>
      </c>
      <c r="C648" s="193">
        <f>'PLANO DE CONTAS-D'!C349</f>
        <v>703</v>
      </c>
      <c r="D648" s="194" t="str">
        <f>'PLANO DE CONTAS-D'!D349</f>
        <v>Facilitação</v>
      </c>
      <c r="E648" s="195">
        <f>'PLANO DE CONTAS-D'!E349</f>
        <v>0</v>
      </c>
      <c r="G648" s="15">
        <f>I648</f>
        <v>0</v>
      </c>
      <c r="I648" s="87">
        <f>SUMIFS(Conciliação!R:R,Conciliação!E:E,C648,Conciliação!D:D,$I$6)</f>
        <v>0</v>
      </c>
      <c r="J648" s="88">
        <f t="shared" ref="J648:S648" si="263">IF($E648=J$245,$I648,IF($E648="RATE",$I648*J649,0))</f>
        <v>0</v>
      </c>
      <c r="K648" s="88">
        <f t="shared" si="263"/>
        <v>0</v>
      </c>
      <c r="L648" s="88">
        <f t="shared" si="263"/>
        <v>0</v>
      </c>
      <c r="M648" s="88">
        <f t="shared" si="263"/>
        <v>0</v>
      </c>
      <c r="N648" s="88">
        <f t="shared" si="263"/>
        <v>0</v>
      </c>
      <c r="O648" s="88">
        <f t="shared" si="263"/>
        <v>0</v>
      </c>
      <c r="P648" s="88">
        <f t="shared" si="263"/>
        <v>0</v>
      </c>
      <c r="Q648" s="88">
        <f t="shared" si="263"/>
        <v>0</v>
      </c>
      <c r="R648" s="88">
        <f t="shared" si="263"/>
        <v>0</v>
      </c>
      <c r="S648" s="88">
        <f t="shared" si="263"/>
        <v>0</v>
      </c>
    </row>
    <row r="649" spans="2:19" x14ac:dyDescent="0.3">
      <c r="C649" s="192"/>
      <c r="D649" s="103"/>
      <c r="E649" s="186"/>
      <c r="J649" s="133">
        <f>'PLANO DE CONTAS-D'!F349</f>
        <v>0</v>
      </c>
      <c r="K649" s="133">
        <f>'PLANO DE CONTAS-D'!G349</f>
        <v>0</v>
      </c>
      <c r="L649" s="133">
        <f>'PLANO DE CONTAS-D'!H349</f>
        <v>0</v>
      </c>
      <c r="M649" s="133">
        <f>'PLANO DE CONTAS-D'!I349</f>
        <v>0</v>
      </c>
      <c r="N649" s="133">
        <f>'PLANO DE CONTAS-D'!J349</f>
        <v>0</v>
      </c>
      <c r="O649" s="133">
        <f>'PLANO DE CONTAS-D'!K349</f>
        <v>0</v>
      </c>
      <c r="P649" s="133">
        <f>'PLANO DE CONTAS-D'!L349</f>
        <v>0</v>
      </c>
      <c r="Q649" s="133">
        <f>'PLANO DE CONTAS-D'!M349</f>
        <v>0</v>
      </c>
      <c r="R649" s="133">
        <f>'PLANO DE CONTAS-D'!N349</f>
        <v>0</v>
      </c>
      <c r="S649" s="133">
        <f>'PLANO DE CONTAS-D'!O349</f>
        <v>0</v>
      </c>
    </row>
    <row r="650" spans="2:19" x14ac:dyDescent="0.3">
      <c r="B650" s="193" t="str">
        <f>'PLANO DE CONTAS-D'!B350</f>
        <v>7.0.1.4</v>
      </c>
      <c r="C650" s="193">
        <f>'PLANO DE CONTAS-D'!C350</f>
        <v>704</v>
      </c>
      <c r="D650" s="194" t="str">
        <f>'PLANO DE CONTAS-D'!D350</f>
        <v>Contador</v>
      </c>
      <c r="E650" s="195">
        <f>'PLANO DE CONTAS-D'!E350</f>
        <v>0</v>
      </c>
      <c r="G650" s="15">
        <f>I650</f>
        <v>0</v>
      </c>
      <c r="I650" s="87">
        <f>SUMIFS(Conciliação!R:R,Conciliação!E:E,C650,Conciliação!D:D,$I$6)</f>
        <v>0</v>
      </c>
      <c r="J650" s="88">
        <f t="shared" ref="J650:S650" si="264">IF($E650=J$245,$I650,IF($E650="RATE",$I650*J651,0))</f>
        <v>0</v>
      </c>
      <c r="K650" s="88">
        <f t="shared" si="264"/>
        <v>0</v>
      </c>
      <c r="L650" s="88">
        <f t="shared" si="264"/>
        <v>0</v>
      </c>
      <c r="M650" s="88">
        <f t="shared" si="264"/>
        <v>0</v>
      </c>
      <c r="N650" s="88">
        <f t="shared" si="264"/>
        <v>0</v>
      </c>
      <c r="O650" s="88">
        <f t="shared" si="264"/>
        <v>0</v>
      </c>
      <c r="P650" s="88">
        <f t="shared" si="264"/>
        <v>0</v>
      </c>
      <c r="Q650" s="88">
        <f t="shared" si="264"/>
        <v>0</v>
      </c>
      <c r="R650" s="88">
        <f t="shared" si="264"/>
        <v>0</v>
      </c>
      <c r="S650" s="88">
        <f t="shared" si="264"/>
        <v>0</v>
      </c>
    </row>
    <row r="651" spans="2:19" x14ac:dyDescent="0.3">
      <c r="C651" s="192"/>
      <c r="D651" s="103"/>
      <c r="E651" s="186"/>
      <c r="J651" s="133">
        <f>'PLANO DE CONTAS-D'!F350</f>
        <v>0</v>
      </c>
      <c r="K651" s="133">
        <f>'PLANO DE CONTAS-D'!G350</f>
        <v>0</v>
      </c>
      <c r="L651" s="133">
        <f>'PLANO DE CONTAS-D'!H350</f>
        <v>0</v>
      </c>
      <c r="M651" s="133">
        <f>'PLANO DE CONTAS-D'!I350</f>
        <v>0</v>
      </c>
      <c r="N651" s="133">
        <f>'PLANO DE CONTAS-D'!J350</f>
        <v>0</v>
      </c>
      <c r="O651" s="133">
        <f>'PLANO DE CONTAS-D'!K350</f>
        <v>0</v>
      </c>
      <c r="P651" s="133">
        <f>'PLANO DE CONTAS-D'!L350</f>
        <v>0</v>
      </c>
      <c r="Q651" s="133">
        <f>'PLANO DE CONTAS-D'!M350</f>
        <v>0</v>
      </c>
      <c r="R651" s="133">
        <f>'PLANO DE CONTAS-D'!N350</f>
        <v>0</v>
      </c>
      <c r="S651" s="133">
        <f>'PLANO DE CONTAS-D'!O350</f>
        <v>0</v>
      </c>
    </row>
    <row r="652" spans="2:19" x14ac:dyDescent="0.3">
      <c r="B652" s="193" t="str">
        <f>'PLANO DE CONTAS-D'!B351</f>
        <v>7.0.1.5</v>
      </c>
      <c r="C652" s="193">
        <f>'PLANO DE CONTAS-D'!C351</f>
        <v>705</v>
      </c>
      <c r="D652" s="194" t="str">
        <f>'PLANO DE CONTAS-D'!D351</f>
        <v>Assessor de Comunicação</v>
      </c>
      <c r="E652" s="195">
        <f>'PLANO DE CONTAS-D'!E351</f>
        <v>0</v>
      </c>
      <c r="G652" s="15">
        <f>I652</f>
        <v>0</v>
      </c>
      <c r="I652" s="87">
        <f>SUMIFS(Conciliação!R:R,Conciliação!E:E,C652,Conciliação!D:D,$I$6)</f>
        <v>0</v>
      </c>
      <c r="J652" s="88">
        <f t="shared" ref="J652:S652" si="265">IF($E652=J$245,$I652,IF($E652="RATE",$I652*J653,0))</f>
        <v>0</v>
      </c>
      <c r="K652" s="88">
        <f t="shared" si="265"/>
        <v>0</v>
      </c>
      <c r="L652" s="88">
        <f t="shared" si="265"/>
        <v>0</v>
      </c>
      <c r="M652" s="88">
        <f t="shared" si="265"/>
        <v>0</v>
      </c>
      <c r="N652" s="88">
        <f t="shared" si="265"/>
        <v>0</v>
      </c>
      <c r="O652" s="88">
        <f t="shared" si="265"/>
        <v>0</v>
      </c>
      <c r="P652" s="88">
        <f t="shared" si="265"/>
        <v>0</v>
      </c>
      <c r="Q652" s="88">
        <f t="shared" si="265"/>
        <v>0</v>
      </c>
      <c r="R652" s="88">
        <f t="shared" si="265"/>
        <v>0</v>
      </c>
      <c r="S652" s="88">
        <f t="shared" si="265"/>
        <v>0</v>
      </c>
    </row>
    <row r="653" spans="2:19" x14ac:dyDescent="0.3">
      <c r="B653" s="192"/>
      <c r="C653" s="192"/>
      <c r="D653" s="103"/>
      <c r="E653" s="186"/>
      <c r="J653" s="133">
        <f>'PLANO DE CONTAS-D'!F351</f>
        <v>0</v>
      </c>
      <c r="K653" s="133">
        <f>'PLANO DE CONTAS-D'!G351</f>
        <v>0</v>
      </c>
      <c r="L653" s="133">
        <f>'PLANO DE CONTAS-D'!H351</f>
        <v>0</v>
      </c>
      <c r="M653" s="133">
        <f>'PLANO DE CONTAS-D'!I351</f>
        <v>0</v>
      </c>
      <c r="N653" s="133">
        <f>'PLANO DE CONTAS-D'!J351</f>
        <v>0</v>
      </c>
      <c r="O653" s="133">
        <f>'PLANO DE CONTAS-D'!K351</f>
        <v>0</v>
      </c>
      <c r="P653" s="133">
        <f>'PLANO DE CONTAS-D'!L351</f>
        <v>0</v>
      </c>
      <c r="Q653" s="133">
        <f>'PLANO DE CONTAS-D'!M351</f>
        <v>0</v>
      </c>
      <c r="R653" s="133">
        <f>'PLANO DE CONTAS-D'!N351</f>
        <v>0</v>
      </c>
      <c r="S653" s="133">
        <f>'PLANO DE CONTAS-D'!O351</f>
        <v>0</v>
      </c>
    </row>
    <row r="654" spans="2:19" x14ac:dyDescent="0.3">
      <c r="B654" s="193" t="str">
        <f>'PLANO DE CONTAS-D'!B352</f>
        <v>7.0.1.6</v>
      </c>
      <c r="C654" s="193">
        <f>'PLANO DE CONTAS-D'!C352</f>
        <v>706</v>
      </c>
      <c r="D654" s="194" t="str">
        <f>'PLANO DE CONTAS-D'!D352</f>
        <v>Capacitação dos facilitadores - educação continuada</v>
      </c>
      <c r="E654" s="195">
        <f>'PLANO DE CONTAS-D'!E352</f>
        <v>0</v>
      </c>
      <c r="G654" s="15">
        <f>I654</f>
        <v>0</v>
      </c>
      <c r="I654" s="87">
        <f>SUMIFS(Conciliação!R:R,Conciliação!E:E,C654,Conciliação!D:D,$I$6)</f>
        <v>0</v>
      </c>
      <c r="J654" s="88">
        <f t="shared" ref="J654:S654" si="266">IF($E654=J$245,$I654,IF($E654="RATE",$I654*J655,0))</f>
        <v>0</v>
      </c>
      <c r="K654" s="88">
        <f t="shared" si="266"/>
        <v>0</v>
      </c>
      <c r="L654" s="88">
        <f t="shared" si="266"/>
        <v>0</v>
      </c>
      <c r="M654" s="88">
        <f t="shared" si="266"/>
        <v>0</v>
      </c>
      <c r="N654" s="88">
        <f t="shared" si="266"/>
        <v>0</v>
      </c>
      <c r="O654" s="88">
        <f t="shared" si="266"/>
        <v>0</v>
      </c>
      <c r="P654" s="88">
        <f t="shared" si="266"/>
        <v>0</v>
      </c>
      <c r="Q654" s="88">
        <f t="shared" si="266"/>
        <v>0</v>
      </c>
      <c r="R654" s="88">
        <f t="shared" si="266"/>
        <v>0</v>
      </c>
      <c r="S654" s="88">
        <f t="shared" si="266"/>
        <v>0</v>
      </c>
    </row>
    <row r="655" spans="2:19" x14ac:dyDescent="0.3">
      <c r="B655" s="192"/>
      <c r="C655" s="192"/>
      <c r="D655" s="103"/>
      <c r="E655" s="186"/>
      <c r="J655" s="133">
        <f>'PLANO DE CONTAS-D'!F352</f>
        <v>0</v>
      </c>
      <c r="K655" s="133">
        <f>'PLANO DE CONTAS-D'!G352</f>
        <v>0</v>
      </c>
      <c r="L655" s="133">
        <f>'PLANO DE CONTAS-D'!H352</f>
        <v>0</v>
      </c>
      <c r="M655" s="133">
        <f>'PLANO DE CONTAS-D'!I352</f>
        <v>0</v>
      </c>
      <c r="N655" s="133">
        <f>'PLANO DE CONTAS-D'!J352</f>
        <v>0</v>
      </c>
      <c r="O655" s="133">
        <f>'PLANO DE CONTAS-D'!K352</f>
        <v>0</v>
      </c>
      <c r="P655" s="133">
        <f>'PLANO DE CONTAS-D'!L352</f>
        <v>0</v>
      </c>
      <c r="Q655" s="133">
        <f>'PLANO DE CONTAS-D'!M352</f>
        <v>0</v>
      </c>
      <c r="R655" s="133">
        <f>'PLANO DE CONTAS-D'!N352</f>
        <v>0</v>
      </c>
      <c r="S655" s="133">
        <f>'PLANO DE CONTAS-D'!O352</f>
        <v>0</v>
      </c>
    </row>
    <row r="656" spans="2:19" x14ac:dyDescent="0.3">
      <c r="B656" s="193" t="str">
        <f>'PLANO DE CONTAS-D'!B353</f>
        <v>7.0.1.7</v>
      </c>
      <c r="C656" s="193">
        <f>'PLANO DE CONTAS-D'!C353</f>
        <v>707</v>
      </c>
      <c r="D656" s="194">
        <f>'PLANO DE CONTAS-D'!D353</f>
        <v>0</v>
      </c>
      <c r="E656" s="195">
        <f>'PLANO DE CONTAS-D'!E353</f>
        <v>0</v>
      </c>
      <c r="G656" s="15">
        <f>I656</f>
        <v>0</v>
      </c>
      <c r="I656" s="87">
        <f>SUMIFS(Conciliação!R:R,Conciliação!E:E,C656,Conciliação!D:D,$I$6)</f>
        <v>0</v>
      </c>
      <c r="J656" s="88">
        <f t="shared" ref="J656:S656" si="267">IF($E656=J$245,$I656,IF($E656="RATE",$I656*J657,0))</f>
        <v>0</v>
      </c>
      <c r="K656" s="88">
        <f t="shared" si="267"/>
        <v>0</v>
      </c>
      <c r="L656" s="88">
        <f t="shared" si="267"/>
        <v>0</v>
      </c>
      <c r="M656" s="88">
        <f t="shared" si="267"/>
        <v>0</v>
      </c>
      <c r="N656" s="88">
        <f t="shared" si="267"/>
        <v>0</v>
      </c>
      <c r="O656" s="88">
        <f t="shared" si="267"/>
        <v>0</v>
      </c>
      <c r="P656" s="88">
        <f t="shared" si="267"/>
        <v>0</v>
      </c>
      <c r="Q656" s="88">
        <f t="shared" si="267"/>
        <v>0</v>
      </c>
      <c r="R656" s="88">
        <f t="shared" si="267"/>
        <v>0</v>
      </c>
      <c r="S656" s="88">
        <f t="shared" si="267"/>
        <v>0</v>
      </c>
    </row>
    <row r="657" spans="2:19" x14ac:dyDescent="0.3">
      <c r="B657" s="192"/>
      <c r="C657" s="192"/>
      <c r="D657" s="103"/>
      <c r="E657" s="186"/>
      <c r="J657" s="133">
        <f>'PLANO DE CONTAS-D'!F353</f>
        <v>0</v>
      </c>
      <c r="K657" s="133">
        <f>'PLANO DE CONTAS-D'!G353</f>
        <v>0</v>
      </c>
      <c r="L657" s="133">
        <f>'PLANO DE CONTAS-D'!H353</f>
        <v>0</v>
      </c>
      <c r="M657" s="133">
        <f>'PLANO DE CONTAS-D'!I353</f>
        <v>0</v>
      </c>
      <c r="N657" s="133">
        <f>'PLANO DE CONTAS-D'!J353</f>
        <v>0</v>
      </c>
      <c r="O657" s="133">
        <f>'PLANO DE CONTAS-D'!K353</f>
        <v>0</v>
      </c>
      <c r="P657" s="133">
        <f>'PLANO DE CONTAS-D'!L353</f>
        <v>0</v>
      </c>
      <c r="Q657" s="133">
        <f>'PLANO DE CONTAS-D'!M353</f>
        <v>0</v>
      </c>
      <c r="R657" s="133">
        <f>'PLANO DE CONTAS-D'!N353</f>
        <v>0</v>
      </c>
      <c r="S657" s="133">
        <f>'PLANO DE CONTAS-D'!O353</f>
        <v>0</v>
      </c>
    </row>
    <row r="658" spans="2:19" x14ac:dyDescent="0.3">
      <c r="B658" s="193" t="str">
        <f>'PLANO DE CONTAS-D'!B354</f>
        <v>7.0.1.8</v>
      </c>
      <c r="C658" s="193">
        <f>'PLANO DE CONTAS-D'!C354</f>
        <v>708</v>
      </c>
      <c r="D658" s="194">
        <f>'PLANO DE CONTAS-D'!D354</f>
        <v>0</v>
      </c>
      <c r="E658" s="195">
        <f>'PLANO DE CONTAS-D'!E354</f>
        <v>0</v>
      </c>
      <c r="G658" s="15">
        <f>I658</f>
        <v>0</v>
      </c>
      <c r="I658" s="87">
        <f>SUMIFS(Conciliação!R:R,Conciliação!E:E,C658,Conciliação!D:D,$I$6)</f>
        <v>0</v>
      </c>
      <c r="J658" s="88">
        <f t="shared" ref="J658:S658" si="268">IF($E658=J$245,$I658,IF($E658="RATE",$I658*J659,0))</f>
        <v>0</v>
      </c>
      <c r="K658" s="88">
        <f t="shared" si="268"/>
        <v>0</v>
      </c>
      <c r="L658" s="88">
        <f t="shared" si="268"/>
        <v>0</v>
      </c>
      <c r="M658" s="88">
        <f t="shared" si="268"/>
        <v>0</v>
      </c>
      <c r="N658" s="88">
        <f t="shared" si="268"/>
        <v>0</v>
      </c>
      <c r="O658" s="88">
        <f t="shared" si="268"/>
        <v>0</v>
      </c>
      <c r="P658" s="88">
        <f t="shared" si="268"/>
        <v>0</v>
      </c>
      <c r="Q658" s="88">
        <f t="shared" si="268"/>
        <v>0</v>
      </c>
      <c r="R658" s="88">
        <f t="shared" si="268"/>
        <v>0</v>
      </c>
      <c r="S658" s="88">
        <f t="shared" si="268"/>
        <v>0</v>
      </c>
    </row>
    <row r="659" spans="2:19" x14ac:dyDescent="0.3">
      <c r="B659" s="192"/>
      <c r="C659" s="192"/>
      <c r="D659" s="103"/>
      <c r="E659" s="186"/>
      <c r="J659" s="133">
        <f>'PLANO DE CONTAS-D'!F354</f>
        <v>0</v>
      </c>
      <c r="K659" s="133">
        <f>'PLANO DE CONTAS-D'!G354</f>
        <v>0</v>
      </c>
      <c r="L659" s="133">
        <f>'PLANO DE CONTAS-D'!H354</f>
        <v>0</v>
      </c>
      <c r="M659" s="133">
        <f>'PLANO DE CONTAS-D'!I354</f>
        <v>0</v>
      </c>
      <c r="N659" s="133">
        <f>'PLANO DE CONTAS-D'!J354</f>
        <v>0</v>
      </c>
      <c r="O659" s="133">
        <f>'PLANO DE CONTAS-D'!K354</f>
        <v>0</v>
      </c>
      <c r="P659" s="133">
        <f>'PLANO DE CONTAS-D'!L354</f>
        <v>0</v>
      </c>
      <c r="Q659" s="133">
        <f>'PLANO DE CONTAS-D'!M354</f>
        <v>0</v>
      </c>
      <c r="R659" s="133">
        <f>'PLANO DE CONTAS-D'!N354</f>
        <v>0</v>
      </c>
      <c r="S659" s="133">
        <f>'PLANO DE CONTAS-D'!O354</f>
        <v>0</v>
      </c>
    </row>
    <row r="660" spans="2:19" x14ac:dyDescent="0.3">
      <c r="B660" s="193" t="str">
        <f>'PLANO DE CONTAS-D'!B355</f>
        <v>7.0.1.9</v>
      </c>
      <c r="C660" s="193">
        <f>'PLANO DE CONTAS-D'!C355</f>
        <v>709</v>
      </c>
      <c r="D660" s="194">
        <f>'PLANO DE CONTAS-D'!D355</f>
        <v>0</v>
      </c>
      <c r="E660" s="195">
        <f>'PLANO DE CONTAS-D'!E355</f>
        <v>0</v>
      </c>
      <c r="G660" s="15">
        <f>I660</f>
        <v>0</v>
      </c>
      <c r="I660" s="87">
        <f>SUMIFS(Conciliação!R:R,Conciliação!E:E,C660,Conciliação!D:D,$I$6)</f>
        <v>0</v>
      </c>
      <c r="J660" s="88">
        <f t="shared" ref="J660:S660" si="269">IF($E660=J$245,$I660,IF($E660="RATE",$I660*J661,0))</f>
        <v>0</v>
      </c>
      <c r="K660" s="88">
        <f t="shared" si="269"/>
        <v>0</v>
      </c>
      <c r="L660" s="88">
        <f t="shared" si="269"/>
        <v>0</v>
      </c>
      <c r="M660" s="88">
        <f t="shared" si="269"/>
        <v>0</v>
      </c>
      <c r="N660" s="88">
        <f t="shared" si="269"/>
        <v>0</v>
      </c>
      <c r="O660" s="88">
        <f t="shared" si="269"/>
        <v>0</v>
      </c>
      <c r="P660" s="88">
        <f t="shared" si="269"/>
        <v>0</v>
      </c>
      <c r="Q660" s="88">
        <f t="shared" si="269"/>
        <v>0</v>
      </c>
      <c r="R660" s="88">
        <f t="shared" si="269"/>
        <v>0</v>
      </c>
      <c r="S660" s="88">
        <f t="shared" si="269"/>
        <v>0</v>
      </c>
    </row>
    <row r="661" spans="2:19" x14ac:dyDescent="0.3">
      <c r="B661" s="192"/>
      <c r="C661" s="192"/>
      <c r="D661" s="103"/>
      <c r="E661" s="186"/>
      <c r="J661" s="133">
        <f>'PLANO DE CONTAS-D'!F355</f>
        <v>0</v>
      </c>
      <c r="K661" s="133">
        <f>'PLANO DE CONTAS-D'!G355</f>
        <v>0</v>
      </c>
      <c r="L661" s="133">
        <f>'PLANO DE CONTAS-D'!H355</f>
        <v>0</v>
      </c>
      <c r="M661" s="133">
        <f>'PLANO DE CONTAS-D'!I355</f>
        <v>0</v>
      </c>
      <c r="N661" s="133">
        <f>'PLANO DE CONTAS-D'!J355</f>
        <v>0</v>
      </c>
      <c r="O661" s="133">
        <f>'PLANO DE CONTAS-D'!K355</f>
        <v>0</v>
      </c>
      <c r="P661" s="133">
        <f>'PLANO DE CONTAS-D'!L355</f>
        <v>0</v>
      </c>
      <c r="Q661" s="133">
        <f>'PLANO DE CONTAS-D'!M355</f>
        <v>0</v>
      </c>
      <c r="R661" s="133">
        <f>'PLANO DE CONTAS-D'!N355</f>
        <v>0</v>
      </c>
      <c r="S661" s="133">
        <f>'PLANO DE CONTAS-D'!O355</f>
        <v>0</v>
      </c>
    </row>
    <row r="662" spans="2:19" x14ac:dyDescent="0.3">
      <c r="B662" s="193" t="str">
        <f>'PLANO DE CONTAS-D'!B356</f>
        <v>7.0.1.10</v>
      </c>
      <c r="C662" s="193">
        <f>'PLANO DE CONTAS-D'!C356</f>
        <v>710</v>
      </c>
      <c r="D662" s="194">
        <f>'PLANO DE CONTAS-D'!D356</f>
        <v>0</v>
      </c>
      <c r="E662" s="195">
        <f>'PLANO DE CONTAS-D'!E356</f>
        <v>0</v>
      </c>
      <c r="G662" s="15">
        <f>I662</f>
        <v>0</v>
      </c>
      <c r="I662" s="87">
        <f>SUMIFS(Conciliação!R:R,Conciliação!E:E,C662,Conciliação!D:D,$I$6)</f>
        <v>0</v>
      </c>
      <c r="J662" s="88">
        <f t="shared" ref="J662:S662" si="270">IF($E662=J$245,$I662,IF($E662="RATE",$I662*J663,0))</f>
        <v>0</v>
      </c>
      <c r="K662" s="88">
        <f t="shared" si="270"/>
        <v>0</v>
      </c>
      <c r="L662" s="88">
        <f t="shared" si="270"/>
        <v>0</v>
      </c>
      <c r="M662" s="88">
        <f t="shared" si="270"/>
        <v>0</v>
      </c>
      <c r="N662" s="88">
        <f t="shared" si="270"/>
        <v>0</v>
      </c>
      <c r="O662" s="88">
        <f t="shared" si="270"/>
        <v>0</v>
      </c>
      <c r="P662" s="88">
        <f t="shared" si="270"/>
        <v>0</v>
      </c>
      <c r="Q662" s="88">
        <f t="shared" si="270"/>
        <v>0</v>
      </c>
      <c r="R662" s="88">
        <f t="shared" si="270"/>
        <v>0</v>
      </c>
      <c r="S662" s="88">
        <f t="shared" si="270"/>
        <v>0</v>
      </c>
    </row>
    <row r="663" spans="2:19" x14ac:dyDescent="0.3">
      <c r="B663" s="192"/>
      <c r="C663" s="192"/>
      <c r="D663" s="103"/>
      <c r="E663" s="186"/>
      <c r="J663" s="133">
        <f>'PLANO DE CONTAS-D'!F356</f>
        <v>0</v>
      </c>
      <c r="K663" s="133">
        <f>'PLANO DE CONTAS-D'!G356</f>
        <v>0</v>
      </c>
      <c r="L663" s="133">
        <f>'PLANO DE CONTAS-D'!H356</f>
        <v>0</v>
      </c>
      <c r="M663" s="133">
        <f>'PLANO DE CONTAS-D'!I356</f>
        <v>0</v>
      </c>
      <c r="N663" s="133">
        <f>'PLANO DE CONTAS-D'!J356</f>
        <v>0</v>
      </c>
      <c r="O663" s="133">
        <f>'PLANO DE CONTAS-D'!K356</f>
        <v>0</v>
      </c>
      <c r="P663" s="133">
        <f>'PLANO DE CONTAS-D'!L356</f>
        <v>0</v>
      </c>
      <c r="Q663" s="133">
        <f>'PLANO DE CONTAS-D'!M356</f>
        <v>0</v>
      </c>
      <c r="R663" s="133">
        <f>'PLANO DE CONTAS-D'!N356</f>
        <v>0</v>
      </c>
      <c r="S663" s="133">
        <f>'PLANO DE CONTAS-D'!O356</f>
        <v>0</v>
      </c>
    </row>
    <row r="664" spans="2:19" x14ac:dyDescent="0.3">
      <c r="B664" s="193" t="str">
        <f>'PLANO DE CONTAS-D'!B357</f>
        <v>7.0.1.11</v>
      </c>
      <c r="C664" s="193">
        <f>'PLANO DE CONTAS-D'!C357</f>
        <v>711</v>
      </c>
      <c r="D664" s="194">
        <f>'PLANO DE CONTAS-D'!D357</f>
        <v>0</v>
      </c>
      <c r="E664" s="195">
        <f>'PLANO DE CONTAS-D'!E357</f>
        <v>0</v>
      </c>
      <c r="G664" s="15">
        <f>I664</f>
        <v>0</v>
      </c>
      <c r="I664" s="87">
        <f>SUMIFS(Conciliação!R:R,Conciliação!E:E,C664,Conciliação!D:D,$I$6)</f>
        <v>0</v>
      </c>
      <c r="J664" s="88">
        <f t="shared" ref="J664:S664" si="271">IF($E664=J$245,$I664,IF($E664="RATE",$I664*J665,0))</f>
        <v>0</v>
      </c>
      <c r="K664" s="88">
        <f t="shared" si="271"/>
        <v>0</v>
      </c>
      <c r="L664" s="88">
        <f t="shared" si="271"/>
        <v>0</v>
      </c>
      <c r="M664" s="88">
        <f t="shared" si="271"/>
        <v>0</v>
      </c>
      <c r="N664" s="88">
        <f t="shared" si="271"/>
        <v>0</v>
      </c>
      <c r="O664" s="88">
        <f t="shared" si="271"/>
        <v>0</v>
      </c>
      <c r="P664" s="88">
        <f t="shared" si="271"/>
        <v>0</v>
      </c>
      <c r="Q664" s="88">
        <f t="shared" si="271"/>
        <v>0</v>
      </c>
      <c r="R664" s="88">
        <f t="shared" si="271"/>
        <v>0</v>
      </c>
      <c r="S664" s="88">
        <f t="shared" si="271"/>
        <v>0</v>
      </c>
    </row>
    <row r="665" spans="2:19" x14ac:dyDescent="0.3">
      <c r="B665" s="192"/>
      <c r="C665" s="192"/>
      <c r="D665" s="103"/>
      <c r="E665" s="186"/>
      <c r="J665" s="133">
        <f>'PLANO DE CONTAS-D'!F357</f>
        <v>0</v>
      </c>
      <c r="K665" s="133">
        <f>'PLANO DE CONTAS-D'!G357</f>
        <v>0</v>
      </c>
      <c r="L665" s="133">
        <f>'PLANO DE CONTAS-D'!H357</f>
        <v>0</v>
      </c>
      <c r="M665" s="133">
        <f>'PLANO DE CONTAS-D'!I357</f>
        <v>0</v>
      </c>
      <c r="N665" s="133">
        <f>'PLANO DE CONTAS-D'!J357</f>
        <v>0</v>
      </c>
      <c r="O665" s="133">
        <f>'PLANO DE CONTAS-D'!K357</f>
        <v>0</v>
      </c>
      <c r="P665" s="133">
        <f>'PLANO DE CONTAS-D'!L357</f>
        <v>0</v>
      </c>
      <c r="Q665" s="133">
        <f>'PLANO DE CONTAS-D'!M357</f>
        <v>0</v>
      </c>
      <c r="R665" s="133">
        <f>'PLANO DE CONTAS-D'!N357</f>
        <v>0</v>
      </c>
      <c r="S665" s="133">
        <f>'PLANO DE CONTAS-D'!O357</f>
        <v>0</v>
      </c>
    </row>
    <row r="666" spans="2:19" x14ac:dyDescent="0.3">
      <c r="B666" s="193" t="str">
        <f>'PLANO DE CONTAS-D'!B358</f>
        <v>7.0.1.12</v>
      </c>
      <c r="C666" s="193">
        <f>'PLANO DE CONTAS-D'!C358</f>
        <v>712</v>
      </c>
      <c r="D666" s="194">
        <f>'PLANO DE CONTAS-D'!D358</f>
        <v>0</v>
      </c>
      <c r="E666" s="195">
        <f>'PLANO DE CONTAS-D'!E358</f>
        <v>0</v>
      </c>
      <c r="G666" s="15">
        <f>I666</f>
        <v>0</v>
      </c>
      <c r="I666" s="87">
        <f>SUMIFS(Conciliação!R:R,Conciliação!E:E,C666,Conciliação!D:D,$I$6)</f>
        <v>0</v>
      </c>
      <c r="J666" s="88">
        <f t="shared" ref="J666:S666" si="272">IF($E666=J$245,$I666,IF($E666="RATE",$I666*J667,0))</f>
        <v>0</v>
      </c>
      <c r="K666" s="88">
        <f t="shared" si="272"/>
        <v>0</v>
      </c>
      <c r="L666" s="88">
        <f t="shared" si="272"/>
        <v>0</v>
      </c>
      <c r="M666" s="88">
        <f t="shared" si="272"/>
        <v>0</v>
      </c>
      <c r="N666" s="88">
        <f t="shared" si="272"/>
        <v>0</v>
      </c>
      <c r="O666" s="88">
        <f t="shared" si="272"/>
        <v>0</v>
      </c>
      <c r="P666" s="88">
        <f t="shared" si="272"/>
        <v>0</v>
      </c>
      <c r="Q666" s="88">
        <f t="shared" si="272"/>
        <v>0</v>
      </c>
      <c r="R666" s="88">
        <f t="shared" si="272"/>
        <v>0</v>
      </c>
      <c r="S666" s="88">
        <f t="shared" si="272"/>
        <v>0</v>
      </c>
    </row>
    <row r="667" spans="2:19" x14ac:dyDescent="0.3">
      <c r="B667" s="192"/>
      <c r="C667" s="192"/>
      <c r="D667" s="103"/>
      <c r="E667" s="186"/>
      <c r="J667" s="133">
        <f>'PLANO DE CONTAS-D'!F358</f>
        <v>0</v>
      </c>
      <c r="K667" s="133">
        <f>'PLANO DE CONTAS-D'!G358</f>
        <v>0</v>
      </c>
      <c r="L667" s="133">
        <f>'PLANO DE CONTAS-D'!H358</f>
        <v>0</v>
      </c>
      <c r="M667" s="133">
        <f>'PLANO DE CONTAS-D'!I358</f>
        <v>0</v>
      </c>
      <c r="N667" s="133">
        <f>'PLANO DE CONTAS-D'!J358</f>
        <v>0</v>
      </c>
      <c r="O667" s="133">
        <f>'PLANO DE CONTAS-D'!K358</f>
        <v>0</v>
      </c>
      <c r="P667" s="133">
        <f>'PLANO DE CONTAS-D'!L358</f>
        <v>0</v>
      </c>
      <c r="Q667" s="133">
        <f>'PLANO DE CONTAS-D'!M358</f>
        <v>0</v>
      </c>
      <c r="R667" s="133">
        <f>'PLANO DE CONTAS-D'!N358</f>
        <v>0</v>
      </c>
      <c r="S667" s="133">
        <f>'PLANO DE CONTAS-D'!O358</f>
        <v>0</v>
      </c>
    </row>
    <row r="668" spans="2:19" x14ac:dyDescent="0.3">
      <c r="B668" s="193" t="str">
        <f>'PLANO DE CONTAS-D'!B359</f>
        <v>7.0.1.13</v>
      </c>
      <c r="C668" s="193">
        <f>'PLANO DE CONTAS-D'!C359</f>
        <v>713</v>
      </c>
      <c r="D668" s="194">
        <f>'PLANO DE CONTAS-D'!D359</f>
        <v>0</v>
      </c>
      <c r="E668" s="195">
        <f>'PLANO DE CONTAS-D'!E359</f>
        <v>0</v>
      </c>
      <c r="G668" s="15">
        <f>I668</f>
        <v>0</v>
      </c>
      <c r="I668" s="87">
        <f>SUMIFS(Conciliação!R:R,Conciliação!E:E,C668,Conciliação!D:D,$I$6)</f>
        <v>0</v>
      </c>
      <c r="J668" s="88">
        <f t="shared" ref="J668:S668" si="273">IF($E668=J$245,$I668,IF($E668="RATE",$I668*J669,0))</f>
        <v>0</v>
      </c>
      <c r="K668" s="88">
        <f t="shared" si="273"/>
        <v>0</v>
      </c>
      <c r="L668" s="88">
        <f t="shared" si="273"/>
        <v>0</v>
      </c>
      <c r="M668" s="88">
        <f t="shared" si="273"/>
        <v>0</v>
      </c>
      <c r="N668" s="88">
        <f t="shared" si="273"/>
        <v>0</v>
      </c>
      <c r="O668" s="88">
        <f t="shared" si="273"/>
        <v>0</v>
      </c>
      <c r="P668" s="88">
        <f t="shared" si="273"/>
        <v>0</v>
      </c>
      <c r="Q668" s="88">
        <f t="shared" si="273"/>
        <v>0</v>
      </c>
      <c r="R668" s="88">
        <f t="shared" si="273"/>
        <v>0</v>
      </c>
      <c r="S668" s="88">
        <f t="shared" si="273"/>
        <v>0</v>
      </c>
    </row>
    <row r="669" spans="2:19" x14ac:dyDescent="0.3">
      <c r="B669" s="192"/>
      <c r="C669" s="192"/>
      <c r="D669" s="103"/>
      <c r="E669" s="186"/>
      <c r="J669" s="133">
        <f>'PLANO DE CONTAS-D'!F359</f>
        <v>0</v>
      </c>
      <c r="K669" s="133">
        <f>'PLANO DE CONTAS-D'!G359</f>
        <v>0</v>
      </c>
      <c r="L669" s="133">
        <f>'PLANO DE CONTAS-D'!H359</f>
        <v>0</v>
      </c>
      <c r="M669" s="133">
        <f>'PLANO DE CONTAS-D'!I359</f>
        <v>0</v>
      </c>
      <c r="N669" s="133">
        <f>'PLANO DE CONTAS-D'!J359</f>
        <v>0</v>
      </c>
      <c r="O669" s="133">
        <f>'PLANO DE CONTAS-D'!K359</f>
        <v>0</v>
      </c>
      <c r="P669" s="133">
        <f>'PLANO DE CONTAS-D'!L359</f>
        <v>0</v>
      </c>
      <c r="Q669" s="133">
        <f>'PLANO DE CONTAS-D'!M359</f>
        <v>0</v>
      </c>
      <c r="R669" s="133">
        <f>'PLANO DE CONTAS-D'!N359</f>
        <v>0</v>
      </c>
      <c r="S669" s="133">
        <f>'PLANO DE CONTAS-D'!O359</f>
        <v>0</v>
      </c>
    </row>
    <row r="670" spans="2:19" x14ac:dyDescent="0.3">
      <c r="B670" s="193" t="str">
        <f>'PLANO DE CONTAS-D'!B360</f>
        <v>7.0.1.14</v>
      </c>
      <c r="C670" s="193">
        <f>'PLANO DE CONTAS-D'!C360</f>
        <v>714</v>
      </c>
      <c r="D670" s="194">
        <f>'PLANO DE CONTAS-D'!D360</f>
        <v>0</v>
      </c>
      <c r="E670" s="195">
        <f>'PLANO DE CONTAS-D'!E360</f>
        <v>0</v>
      </c>
      <c r="G670" s="15">
        <f>I670</f>
        <v>0</v>
      </c>
      <c r="I670" s="87">
        <f>SUMIFS(Conciliação!R:R,Conciliação!E:E,C670,Conciliação!D:D,$I$6)</f>
        <v>0</v>
      </c>
      <c r="J670" s="88">
        <f t="shared" ref="J670:S670" si="274">IF($E670=J$245,$I670,IF($E670="RATE",$I670*J671,0))</f>
        <v>0</v>
      </c>
      <c r="K670" s="88">
        <f t="shared" si="274"/>
        <v>0</v>
      </c>
      <c r="L670" s="88">
        <f t="shared" si="274"/>
        <v>0</v>
      </c>
      <c r="M670" s="88">
        <f t="shared" si="274"/>
        <v>0</v>
      </c>
      <c r="N670" s="88">
        <f t="shared" si="274"/>
        <v>0</v>
      </c>
      <c r="O670" s="88">
        <f t="shared" si="274"/>
        <v>0</v>
      </c>
      <c r="P670" s="88">
        <f t="shared" si="274"/>
        <v>0</v>
      </c>
      <c r="Q670" s="88">
        <f t="shared" si="274"/>
        <v>0</v>
      </c>
      <c r="R670" s="88">
        <f t="shared" si="274"/>
        <v>0</v>
      </c>
      <c r="S670" s="88">
        <f t="shared" si="274"/>
        <v>0</v>
      </c>
    </row>
    <row r="671" spans="2:19" x14ac:dyDescent="0.3">
      <c r="B671" s="192"/>
      <c r="C671" s="192"/>
      <c r="D671" s="103"/>
      <c r="E671" s="186"/>
      <c r="J671" s="133">
        <f>'PLANO DE CONTAS-D'!F360</f>
        <v>0</v>
      </c>
      <c r="K671" s="133">
        <f>'PLANO DE CONTAS-D'!G360</f>
        <v>0</v>
      </c>
      <c r="L671" s="133">
        <f>'PLANO DE CONTAS-D'!H360</f>
        <v>0</v>
      </c>
      <c r="M671" s="133">
        <f>'PLANO DE CONTAS-D'!I360</f>
        <v>0</v>
      </c>
      <c r="N671" s="133">
        <f>'PLANO DE CONTAS-D'!J360</f>
        <v>0</v>
      </c>
      <c r="O671" s="133">
        <f>'PLANO DE CONTAS-D'!K360</f>
        <v>0</v>
      </c>
      <c r="P671" s="133">
        <f>'PLANO DE CONTAS-D'!L360</f>
        <v>0</v>
      </c>
      <c r="Q671" s="133">
        <f>'PLANO DE CONTAS-D'!M360</f>
        <v>0</v>
      </c>
      <c r="R671" s="133">
        <f>'PLANO DE CONTAS-D'!N360</f>
        <v>0</v>
      </c>
      <c r="S671" s="133">
        <f>'PLANO DE CONTAS-D'!O360</f>
        <v>0</v>
      </c>
    </row>
    <row r="672" spans="2:19" x14ac:dyDescent="0.3">
      <c r="B672" s="193" t="str">
        <f>'PLANO DE CONTAS-D'!B361</f>
        <v>7.0.1.15</v>
      </c>
      <c r="C672" s="193">
        <f>'PLANO DE CONTAS-D'!C361</f>
        <v>715</v>
      </c>
      <c r="D672" s="194">
        <f>'PLANO DE CONTAS-D'!D361</f>
        <v>0</v>
      </c>
      <c r="E672" s="195">
        <f>'PLANO DE CONTAS-D'!E361</f>
        <v>0</v>
      </c>
      <c r="G672" s="15">
        <f>I672</f>
        <v>0</v>
      </c>
      <c r="I672" s="87">
        <f>SUMIFS(Conciliação!R:R,Conciliação!E:E,C672,Conciliação!D:D,$I$6)</f>
        <v>0</v>
      </c>
      <c r="J672" s="88">
        <f t="shared" ref="J672:S672" si="275">IF($E672=J$245,$I672,IF($E672="RATE",$I672*J673,0))</f>
        <v>0</v>
      </c>
      <c r="K672" s="88">
        <f t="shared" si="275"/>
        <v>0</v>
      </c>
      <c r="L672" s="88">
        <f t="shared" si="275"/>
        <v>0</v>
      </c>
      <c r="M672" s="88">
        <f t="shared" si="275"/>
        <v>0</v>
      </c>
      <c r="N672" s="88">
        <f t="shared" si="275"/>
        <v>0</v>
      </c>
      <c r="O672" s="88">
        <f t="shared" si="275"/>
        <v>0</v>
      </c>
      <c r="P672" s="88">
        <f t="shared" si="275"/>
        <v>0</v>
      </c>
      <c r="Q672" s="88">
        <f t="shared" si="275"/>
        <v>0</v>
      </c>
      <c r="R672" s="88">
        <f t="shared" si="275"/>
        <v>0</v>
      </c>
      <c r="S672" s="88">
        <f t="shared" si="275"/>
        <v>0</v>
      </c>
    </row>
    <row r="673" spans="2:19" x14ac:dyDescent="0.3">
      <c r="B673" s="192"/>
      <c r="C673" s="192"/>
      <c r="D673" s="103"/>
      <c r="E673" s="186"/>
      <c r="J673" s="133">
        <f>'PLANO DE CONTAS-D'!F361</f>
        <v>0</v>
      </c>
      <c r="K673" s="133">
        <f>'PLANO DE CONTAS-D'!G361</f>
        <v>0</v>
      </c>
      <c r="L673" s="133">
        <f>'PLANO DE CONTAS-D'!H361</f>
        <v>0</v>
      </c>
      <c r="M673" s="133">
        <f>'PLANO DE CONTAS-D'!I361</f>
        <v>0</v>
      </c>
      <c r="N673" s="133">
        <f>'PLANO DE CONTAS-D'!J361</f>
        <v>0</v>
      </c>
      <c r="O673" s="133">
        <f>'PLANO DE CONTAS-D'!K361</f>
        <v>0</v>
      </c>
      <c r="P673" s="133">
        <f>'PLANO DE CONTAS-D'!L361</f>
        <v>0</v>
      </c>
      <c r="Q673" s="133">
        <f>'PLANO DE CONTAS-D'!M361</f>
        <v>0</v>
      </c>
      <c r="R673" s="133">
        <f>'PLANO DE CONTAS-D'!N361</f>
        <v>0</v>
      </c>
      <c r="S673" s="133">
        <f>'PLANO DE CONTAS-D'!O361</f>
        <v>0</v>
      </c>
    </row>
    <row r="674" spans="2:19" x14ac:dyDescent="0.3">
      <c r="B674" s="193" t="str">
        <f>'PLANO DE CONTAS-D'!B362</f>
        <v>7.0.1.16</v>
      </c>
      <c r="C674" s="193">
        <f>'PLANO DE CONTAS-D'!C362</f>
        <v>716</v>
      </c>
      <c r="D674" s="194">
        <f>'PLANO DE CONTAS-D'!D362</f>
        <v>0</v>
      </c>
      <c r="E674" s="195">
        <f>'PLANO DE CONTAS-D'!E362</f>
        <v>0</v>
      </c>
      <c r="G674" s="15">
        <f>I674</f>
        <v>0</v>
      </c>
      <c r="I674" s="87">
        <f>SUMIFS(Conciliação!R:R,Conciliação!E:E,C674,Conciliação!D:D,$I$6)</f>
        <v>0</v>
      </c>
      <c r="J674" s="88">
        <f t="shared" ref="J674:S674" si="276">IF($E674=J$245,$I674,IF($E674="RATE",$I674*J675,0))</f>
        <v>0</v>
      </c>
      <c r="K674" s="88">
        <f t="shared" si="276"/>
        <v>0</v>
      </c>
      <c r="L674" s="88">
        <f t="shared" si="276"/>
        <v>0</v>
      </c>
      <c r="M674" s="88">
        <f t="shared" si="276"/>
        <v>0</v>
      </c>
      <c r="N674" s="88">
        <f t="shared" si="276"/>
        <v>0</v>
      </c>
      <c r="O674" s="88">
        <f t="shared" si="276"/>
        <v>0</v>
      </c>
      <c r="P674" s="88">
        <f t="shared" si="276"/>
        <v>0</v>
      </c>
      <c r="Q674" s="88">
        <f t="shared" si="276"/>
        <v>0</v>
      </c>
      <c r="R674" s="88">
        <f t="shared" si="276"/>
        <v>0</v>
      </c>
      <c r="S674" s="88">
        <f t="shared" si="276"/>
        <v>0</v>
      </c>
    </row>
    <row r="675" spans="2:19" x14ac:dyDescent="0.3">
      <c r="B675" s="192"/>
      <c r="C675" s="192"/>
      <c r="D675" s="103"/>
      <c r="E675" s="186"/>
      <c r="J675" s="133">
        <f>'PLANO DE CONTAS-D'!F362</f>
        <v>0</v>
      </c>
      <c r="K675" s="133">
        <f>'PLANO DE CONTAS-D'!G362</f>
        <v>0</v>
      </c>
      <c r="L675" s="133">
        <f>'PLANO DE CONTAS-D'!H362</f>
        <v>0</v>
      </c>
      <c r="M675" s="133">
        <f>'PLANO DE CONTAS-D'!I362</f>
        <v>0</v>
      </c>
      <c r="N675" s="133">
        <f>'PLANO DE CONTAS-D'!J362</f>
        <v>0</v>
      </c>
      <c r="O675" s="133">
        <f>'PLANO DE CONTAS-D'!K362</f>
        <v>0</v>
      </c>
      <c r="P675" s="133">
        <f>'PLANO DE CONTAS-D'!L362</f>
        <v>0</v>
      </c>
      <c r="Q675" s="133">
        <f>'PLANO DE CONTAS-D'!M362</f>
        <v>0</v>
      </c>
      <c r="R675" s="133">
        <f>'PLANO DE CONTAS-D'!N362</f>
        <v>0</v>
      </c>
      <c r="S675" s="133">
        <f>'PLANO DE CONTAS-D'!O362</f>
        <v>0</v>
      </c>
    </row>
    <row r="676" spans="2:19" x14ac:dyDescent="0.3">
      <c r="B676" s="193" t="str">
        <f>'PLANO DE CONTAS-D'!B363</f>
        <v>7.0.1.17</v>
      </c>
      <c r="C676" s="193">
        <f>'PLANO DE CONTAS-D'!C363</f>
        <v>717</v>
      </c>
      <c r="D676" s="194">
        <f>'PLANO DE CONTAS-D'!D363</f>
        <v>0</v>
      </c>
      <c r="E676" s="195">
        <f>'PLANO DE CONTAS-D'!E363</f>
        <v>0</v>
      </c>
      <c r="G676" s="15">
        <f>I676</f>
        <v>0</v>
      </c>
      <c r="I676" s="87">
        <f>SUMIFS(Conciliação!R:R,Conciliação!E:E,C676,Conciliação!D:D,$I$6)</f>
        <v>0</v>
      </c>
      <c r="J676" s="88">
        <f t="shared" ref="J676:S676" si="277">IF($E676=J$245,$I676,IF($E676="RATE",$I676*J677,0))</f>
        <v>0</v>
      </c>
      <c r="K676" s="88">
        <f t="shared" si="277"/>
        <v>0</v>
      </c>
      <c r="L676" s="88">
        <f t="shared" si="277"/>
        <v>0</v>
      </c>
      <c r="M676" s="88">
        <f t="shared" si="277"/>
        <v>0</v>
      </c>
      <c r="N676" s="88">
        <f t="shared" si="277"/>
        <v>0</v>
      </c>
      <c r="O676" s="88">
        <f t="shared" si="277"/>
        <v>0</v>
      </c>
      <c r="P676" s="88">
        <f t="shared" si="277"/>
        <v>0</v>
      </c>
      <c r="Q676" s="88">
        <f t="shared" si="277"/>
        <v>0</v>
      </c>
      <c r="R676" s="88">
        <f t="shared" si="277"/>
        <v>0</v>
      </c>
      <c r="S676" s="88">
        <f t="shared" si="277"/>
        <v>0</v>
      </c>
    </row>
    <row r="677" spans="2:19" x14ac:dyDescent="0.3">
      <c r="D677" s="69"/>
      <c r="E677" s="10"/>
      <c r="J677" s="133">
        <f>'PLANO DE CONTAS-D'!F363</f>
        <v>0</v>
      </c>
      <c r="K677" s="133">
        <f>'PLANO DE CONTAS-D'!G363</f>
        <v>0</v>
      </c>
      <c r="L677" s="133">
        <f>'PLANO DE CONTAS-D'!H363</f>
        <v>0</v>
      </c>
      <c r="M677" s="133">
        <f>'PLANO DE CONTAS-D'!I363</f>
        <v>0</v>
      </c>
      <c r="N677" s="133">
        <f>'PLANO DE CONTAS-D'!J363</f>
        <v>0</v>
      </c>
      <c r="O677" s="133">
        <f>'PLANO DE CONTAS-D'!K363</f>
        <v>0</v>
      </c>
      <c r="P677" s="133">
        <f>'PLANO DE CONTAS-D'!L363</f>
        <v>0</v>
      </c>
      <c r="Q677" s="133">
        <f>'PLANO DE CONTAS-D'!M363</f>
        <v>0</v>
      </c>
      <c r="R677" s="133">
        <f>'PLANO DE CONTAS-D'!N363</f>
        <v>0</v>
      </c>
      <c r="S677" s="133">
        <f>'PLANO DE CONTAS-D'!O363</f>
        <v>0</v>
      </c>
    </row>
    <row r="678" spans="2:19" x14ac:dyDescent="0.3">
      <c r="B678" s="193" t="str">
        <f>'PLANO DE CONTAS-D'!B364</f>
        <v>7.0.1.18</v>
      </c>
      <c r="C678" s="193">
        <f>'PLANO DE CONTAS-D'!C364</f>
        <v>718</v>
      </c>
      <c r="D678" s="194">
        <f>'PLANO DE CONTAS-D'!D364</f>
        <v>0</v>
      </c>
      <c r="E678" s="195">
        <f>'PLANO DE CONTAS-D'!E364</f>
        <v>0</v>
      </c>
      <c r="G678" s="15">
        <f>I678</f>
        <v>0</v>
      </c>
      <c r="I678" s="87">
        <f>SUMIFS(Conciliação!R:R,Conciliação!E:E,C678,Conciliação!D:D,$I$6)</f>
        <v>0</v>
      </c>
      <c r="J678" s="88">
        <f t="shared" ref="J678:S678" si="278">IF($E678=J$245,$I678,IF($E678="RATE",$I678*J679,0))</f>
        <v>0</v>
      </c>
      <c r="K678" s="88">
        <f t="shared" si="278"/>
        <v>0</v>
      </c>
      <c r="L678" s="88">
        <f t="shared" si="278"/>
        <v>0</v>
      </c>
      <c r="M678" s="88">
        <f t="shared" si="278"/>
        <v>0</v>
      </c>
      <c r="N678" s="88">
        <f t="shared" si="278"/>
        <v>0</v>
      </c>
      <c r="O678" s="88">
        <f t="shared" si="278"/>
        <v>0</v>
      </c>
      <c r="P678" s="88">
        <f t="shared" si="278"/>
        <v>0</v>
      </c>
      <c r="Q678" s="88">
        <f t="shared" si="278"/>
        <v>0</v>
      </c>
      <c r="R678" s="88">
        <f t="shared" si="278"/>
        <v>0</v>
      </c>
      <c r="S678" s="88">
        <f t="shared" si="278"/>
        <v>0</v>
      </c>
    </row>
    <row r="679" spans="2:19" x14ac:dyDescent="0.3">
      <c r="D679" s="69"/>
      <c r="E679" s="10"/>
      <c r="J679" s="133">
        <f>'PLANO DE CONTAS-D'!F364</f>
        <v>0</v>
      </c>
      <c r="K679" s="133">
        <f>'PLANO DE CONTAS-D'!G364</f>
        <v>0</v>
      </c>
      <c r="L679" s="133">
        <f>'PLANO DE CONTAS-D'!H364</f>
        <v>0</v>
      </c>
      <c r="M679" s="133">
        <f>'PLANO DE CONTAS-D'!I364</f>
        <v>0</v>
      </c>
      <c r="N679" s="133">
        <f>'PLANO DE CONTAS-D'!J364</f>
        <v>0</v>
      </c>
      <c r="O679" s="133">
        <f>'PLANO DE CONTAS-D'!K364</f>
        <v>0</v>
      </c>
      <c r="P679" s="133">
        <f>'PLANO DE CONTAS-D'!L364</f>
        <v>0</v>
      </c>
      <c r="Q679" s="133">
        <f>'PLANO DE CONTAS-D'!M364</f>
        <v>0</v>
      </c>
      <c r="R679" s="133">
        <f>'PLANO DE CONTAS-D'!N364</f>
        <v>0</v>
      </c>
      <c r="S679" s="133">
        <f>'PLANO DE CONTAS-D'!O364</f>
        <v>0</v>
      </c>
    </row>
    <row r="680" spans="2:19" x14ac:dyDescent="0.3">
      <c r="B680" s="193" t="str">
        <f>'PLANO DE CONTAS-D'!B365</f>
        <v>7.0.1.19</v>
      </c>
      <c r="C680" s="193">
        <f>'PLANO DE CONTAS-D'!C365</f>
        <v>719</v>
      </c>
      <c r="D680" s="194">
        <f>'PLANO DE CONTAS-D'!D365</f>
        <v>0</v>
      </c>
      <c r="E680" s="195">
        <f>'PLANO DE CONTAS-D'!E365</f>
        <v>0</v>
      </c>
      <c r="G680" s="15">
        <f>I680</f>
        <v>0</v>
      </c>
      <c r="I680" s="87">
        <f>SUMIFS(Conciliação!R:R,Conciliação!E:E,C680,Conciliação!D:D,$I$6)</f>
        <v>0</v>
      </c>
      <c r="J680" s="88">
        <f t="shared" ref="J680:S680" si="279">IF($E680=J$245,$I680,IF($E680="RATE",$I680*J681,0))</f>
        <v>0</v>
      </c>
      <c r="K680" s="88">
        <f t="shared" si="279"/>
        <v>0</v>
      </c>
      <c r="L680" s="88">
        <f t="shared" si="279"/>
        <v>0</v>
      </c>
      <c r="M680" s="88">
        <f t="shared" si="279"/>
        <v>0</v>
      </c>
      <c r="N680" s="88">
        <f t="shared" si="279"/>
        <v>0</v>
      </c>
      <c r="O680" s="88">
        <f t="shared" si="279"/>
        <v>0</v>
      </c>
      <c r="P680" s="88">
        <f t="shared" si="279"/>
        <v>0</v>
      </c>
      <c r="Q680" s="88">
        <f t="shared" si="279"/>
        <v>0</v>
      </c>
      <c r="R680" s="88">
        <f t="shared" si="279"/>
        <v>0</v>
      </c>
      <c r="S680" s="88">
        <f t="shared" si="279"/>
        <v>0</v>
      </c>
    </row>
    <row r="681" spans="2:19" x14ac:dyDescent="0.3">
      <c r="D681" s="69"/>
      <c r="E681" s="10"/>
      <c r="J681" s="133">
        <f>'PLANO DE CONTAS-D'!F365</f>
        <v>0</v>
      </c>
      <c r="K681" s="133">
        <f>'PLANO DE CONTAS-D'!G365</f>
        <v>0</v>
      </c>
      <c r="L681" s="133">
        <f>'PLANO DE CONTAS-D'!H365</f>
        <v>0</v>
      </c>
      <c r="M681" s="133">
        <f>'PLANO DE CONTAS-D'!I365</f>
        <v>0</v>
      </c>
      <c r="N681" s="133">
        <f>'PLANO DE CONTAS-D'!J365</f>
        <v>0</v>
      </c>
      <c r="O681" s="133">
        <f>'PLANO DE CONTAS-D'!K365</f>
        <v>0</v>
      </c>
      <c r="P681" s="133">
        <f>'PLANO DE CONTAS-D'!L365</f>
        <v>0</v>
      </c>
      <c r="Q681" s="133">
        <f>'PLANO DE CONTAS-D'!M365</f>
        <v>0</v>
      </c>
      <c r="R681" s="133">
        <f>'PLANO DE CONTAS-D'!N365</f>
        <v>0</v>
      </c>
      <c r="S681" s="133">
        <f>'PLANO DE CONTAS-D'!O365</f>
        <v>0</v>
      </c>
    </row>
    <row r="682" spans="2:19" x14ac:dyDescent="0.3">
      <c r="B682" s="193" t="str">
        <f>'PLANO DE CONTAS-D'!B366</f>
        <v>7.0.1.20</v>
      </c>
      <c r="C682" s="193">
        <f>'PLANO DE CONTAS-D'!C366</f>
        <v>720</v>
      </c>
      <c r="D682" s="194">
        <f>'PLANO DE CONTAS-D'!D366</f>
        <v>0</v>
      </c>
      <c r="E682" s="195">
        <f>'PLANO DE CONTAS-D'!E366</f>
        <v>0</v>
      </c>
      <c r="G682" s="15">
        <f>I682</f>
        <v>0</v>
      </c>
      <c r="I682" s="87">
        <f>SUMIFS(Conciliação!R:R,Conciliação!E:E,C682,Conciliação!D:D,$I$6)</f>
        <v>0</v>
      </c>
      <c r="J682" s="88">
        <f t="shared" ref="J682:S682" si="280">IF($E682=J$245,$I682,IF($E682="RATE",$I682*J683,0))</f>
        <v>0</v>
      </c>
      <c r="K682" s="88">
        <f t="shared" si="280"/>
        <v>0</v>
      </c>
      <c r="L682" s="88">
        <f t="shared" si="280"/>
        <v>0</v>
      </c>
      <c r="M682" s="88">
        <f t="shared" si="280"/>
        <v>0</v>
      </c>
      <c r="N682" s="88">
        <f t="shared" si="280"/>
        <v>0</v>
      </c>
      <c r="O682" s="88">
        <f t="shared" si="280"/>
        <v>0</v>
      </c>
      <c r="P682" s="88">
        <f t="shared" si="280"/>
        <v>0</v>
      </c>
      <c r="Q682" s="88">
        <f t="shared" si="280"/>
        <v>0</v>
      </c>
      <c r="R682" s="88">
        <f t="shared" si="280"/>
        <v>0</v>
      </c>
      <c r="S682" s="88">
        <f t="shared" si="280"/>
        <v>0</v>
      </c>
    </row>
    <row r="683" spans="2:19" x14ac:dyDescent="0.3">
      <c r="D683" s="69"/>
      <c r="E683" s="10"/>
      <c r="J683" s="133">
        <f>'PLANO DE CONTAS-D'!F366</f>
        <v>0</v>
      </c>
      <c r="K683" s="133">
        <f>'PLANO DE CONTAS-D'!G366</f>
        <v>0</v>
      </c>
      <c r="L683" s="133">
        <f>'PLANO DE CONTAS-D'!H366</f>
        <v>0</v>
      </c>
      <c r="M683" s="133">
        <f>'PLANO DE CONTAS-D'!I366</f>
        <v>0</v>
      </c>
      <c r="N683" s="133">
        <f>'PLANO DE CONTAS-D'!J366</f>
        <v>0</v>
      </c>
      <c r="O683" s="133">
        <f>'PLANO DE CONTAS-D'!K366</f>
        <v>0</v>
      </c>
      <c r="P683" s="133">
        <f>'PLANO DE CONTAS-D'!L366</f>
        <v>0</v>
      </c>
      <c r="Q683" s="133">
        <f>'PLANO DE CONTAS-D'!M366</f>
        <v>0</v>
      </c>
      <c r="R683" s="133">
        <f>'PLANO DE CONTAS-D'!N366</f>
        <v>0</v>
      </c>
      <c r="S683" s="133">
        <f>'PLANO DE CONTAS-D'!O366</f>
        <v>0</v>
      </c>
    </row>
    <row r="684" spans="2:19" x14ac:dyDescent="0.3">
      <c r="B684" s="193" t="str">
        <f>'PLANO DE CONTAS-D'!B367</f>
        <v>7.0.1.21</v>
      </c>
      <c r="C684" s="193">
        <f>'PLANO DE CONTAS-D'!C367</f>
        <v>721</v>
      </c>
      <c r="D684" s="194">
        <f>'PLANO DE CONTAS-D'!D367</f>
        <v>0</v>
      </c>
      <c r="E684" s="195">
        <f>'PLANO DE CONTAS-D'!E367</f>
        <v>0</v>
      </c>
      <c r="G684" s="15">
        <f>I684</f>
        <v>0</v>
      </c>
      <c r="I684" s="87">
        <f>SUMIFS(Conciliação!R:R,Conciliação!E:E,C684,Conciliação!D:D,$I$6)</f>
        <v>0</v>
      </c>
      <c r="J684" s="88">
        <f t="shared" ref="J684:S684" si="281">IF($E684=J$245,$I684,IF($E684="RATE",$I684*J685,0))</f>
        <v>0</v>
      </c>
      <c r="K684" s="88">
        <f t="shared" si="281"/>
        <v>0</v>
      </c>
      <c r="L684" s="88">
        <f t="shared" si="281"/>
        <v>0</v>
      </c>
      <c r="M684" s="88">
        <f t="shared" si="281"/>
        <v>0</v>
      </c>
      <c r="N684" s="88">
        <f t="shared" si="281"/>
        <v>0</v>
      </c>
      <c r="O684" s="88">
        <f t="shared" si="281"/>
        <v>0</v>
      </c>
      <c r="P684" s="88">
        <f t="shared" si="281"/>
        <v>0</v>
      </c>
      <c r="Q684" s="88">
        <f t="shared" si="281"/>
        <v>0</v>
      </c>
      <c r="R684" s="88">
        <f t="shared" si="281"/>
        <v>0</v>
      </c>
      <c r="S684" s="88">
        <f t="shared" si="281"/>
        <v>0</v>
      </c>
    </row>
    <row r="685" spans="2:19" x14ac:dyDescent="0.3">
      <c r="D685" s="69"/>
      <c r="E685" s="10"/>
      <c r="J685" s="133">
        <f>'PLANO DE CONTAS-D'!F367</f>
        <v>0</v>
      </c>
      <c r="K685" s="133">
        <f>'PLANO DE CONTAS-D'!G367</f>
        <v>0</v>
      </c>
      <c r="L685" s="133">
        <f>'PLANO DE CONTAS-D'!H367</f>
        <v>0</v>
      </c>
      <c r="M685" s="133">
        <f>'PLANO DE CONTAS-D'!I367</f>
        <v>0</v>
      </c>
      <c r="N685" s="133">
        <f>'PLANO DE CONTAS-D'!J367</f>
        <v>0</v>
      </c>
      <c r="O685" s="133">
        <f>'PLANO DE CONTAS-D'!K367</f>
        <v>0</v>
      </c>
      <c r="P685" s="133">
        <f>'PLANO DE CONTAS-D'!L367</f>
        <v>0</v>
      </c>
      <c r="Q685" s="133">
        <f>'PLANO DE CONTAS-D'!M367</f>
        <v>0</v>
      </c>
      <c r="R685" s="133">
        <f>'PLANO DE CONTAS-D'!N367</f>
        <v>0</v>
      </c>
      <c r="S685" s="133">
        <f>'PLANO DE CONTAS-D'!O367</f>
        <v>0</v>
      </c>
    </row>
    <row r="686" spans="2:19" x14ac:dyDescent="0.3">
      <c r="B686" s="193" t="str">
        <f>'PLANO DE CONTAS-D'!B368</f>
        <v>7.0.1.22</v>
      </c>
      <c r="C686" s="193">
        <f>'PLANO DE CONTAS-D'!C368</f>
        <v>722</v>
      </c>
      <c r="D686" s="194">
        <f>'PLANO DE CONTAS-D'!D368</f>
        <v>0</v>
      </c>
      <c r="E686" s="195">
        <f>'PLANO DE CONTAS-D'!E368</f>
        <v>0</v>
      </c>
      <c r="G686" s="15">
        <f>I686</f>
        <v>0</v>
      </c>
      <c r="I686" s="87">
        <f>SUMIFS(Conciliação!R:R,Conciliação!E:E,C686,Conciliação!D:D,$I$6)</f>
        <v>0</v>
      </c>
      <c r="J686" s="88">
        <f t="shared" ref="J686:S686" si="282">IF($E686=J$245,$I686,IF($E686="RATE",$I686*J687,0))</f>
        <v>0</v>
      </c>
      <c r="K686" s="88">
        <f t="shared" si="282"/>
        <v>0</v>
      </c>
      <c r="L686" s="88">
        <f t="shared" si="282"/>
        <v>0</v>
      </c>
      <c r="M686" s="88">
        <f t="shared" si="282"/>
        <v>0</v>
      </c>
      <c r="N686" s="88">
        <f t="shared" si="282"/>
        <v>0</v>
      </c>
      <c r="O686" s="88">
        <f t="shared" si="282"/>
        <v>0</v>
      </c>
      <c r="P686" s="88">
        <f t="shared" si="282"/>
        <v>0</v>
      </c>
      <c r="Q686" s="88">
        <f t="shared" si="282"/>
        <v>0</v>
      </c>
      <c r="R686" s="88">
        <f t="shared" si="282"/>
        <v>0</v>
      </c>
      <c r="S686" s="88">
        <f t="shared" si="282"/>
        <v>0</v>
      </c>
    </row>
    <row r="687" spans="2:19" x14ac:dyDescent="0.3">
      <c r="D687" s="69"/>
      <c r="E687" s="10"/>
      <c r="J687" s="133">
        <f>'PLANO DE CONTAS-D'!F368</f>
        <v>0</v>
      </c>
      <c r="K687" s="133">
        <f>'PLANO DE CONTAS-D'!G368</f>
        <v>0</v>
      </c>
      <c r="L687" s="133">
        <f>'PLANO DE CONTAS-D'!H368</f>
        <v>0</v>
      </c>
      <c r="M687" s="133">
        <f>'PLANO DE CONTAS-D'!I368</f>
        <v>0</v>
      </c>
      <c r="N687" s="133">
        <f>'PLANO DE CONTAS-D'!J368</f>
        <v>0</v>
      </c>
      <c r="O687" s="133">
        <f>'PLANO DE CONTAS-D'!K368</f>
        <v>0</v>
      </c>
      <c r="P687" s="133">
        <f>'PLANO DE CONTAS-D'!L368</f>
        <v>0</v>
      </c>
      <c r="Q687" s="133">
        <f>'PLANO DE CONTAS-D'!M368</f>
        <v>0</v>
      </c>
      <c r="R687" s="133">
        <f>'PLANO DE CONTAS-D'!N368</f>
        <v>0</v>
      </c>
      <c r="S687" s="133">
        <f>'PLANO DE CONTAS-D'!O368</f>
        <v>0</v>
      </c>
    </row>
    <row r="688" spans="2:19" x14ac:dyDescent="0.3">
      <c r="B688" s="193" t="str">
        <f>'PLANO DE CONTAS-D'!B369</f>
        <v>7.0.1.23</v>
      </c>
      <c r="C688" s="193">
        <f>'PLANO DE CONTAS-D'!C369</f>
        <v>723</v>
      </c>
      <c r="D688" s="194">
        <f>'PLANO DE CONTAS-D'!D369</f>
        <v>0</v>
      </c>
      <c r="E688" s="195">
        <f>'PLANO DE CONTAS-D'!E369</f>
        <v>0</v>
      </c>
      <c r="G688" s="15">
        <f>I688</f>
        <v>0</v>
      </c>
      <c r="I688" s="87">
        <f>SUMIFS(Conciliação!R:R,Conciliação!E:E,C688,Conciliação!D:D,$I$6)</f>
        <v>0</v>
      </c>
      <c r="J688" s="88">
        <f t="shared" ref="J688:S688" si="283">IF($E688=J$245,$I688,IF($E688="RATE",$I688*J689,0))</f>
        <v>0</v>
      </c>
      <c r="K688" s="88">
        <f t="shared" si="283"/>
        <v>0</v>
      </c>
      <c r="L688" s="88">
        <f t="shared" si="283"/>
        <v>0</v>
      </c>
      <c r="M688" s="88">
        <f t="shared" si="283"/>
        <v>0</v>
      </c>
      <c r="N688" s="88">
        <f t="shared" si="283"/>
        <v>0</v>
      </c>
      <c r="O688" s="88">
        <f t="shared" si="283"/>
        <v>0</v>
      </c>
      <c r="P688" s="88">
        <f t="shared" si="283"/>
        <v>0</v>
      </c>
      <c r="Q688" s="88">
        <f t="shared" si="283"/>
        <v>0</v>
      </c>
      <c r="R688" s="88">
        <f t="shared" si="283"/>
        <v>0</v>
      </c>
      <c r="S688" s="88">
        <f t="shared" si="283"/>
        <v>0</v>
      </c>
    </row>
    <row r="689" spans="2:19" x14ac:dyDescent="0.3">
      <c r="D689" s="69"/>
      <c r="E689" s="10"/>
      <c r="J689" s="133">
        <f>'PLANO DE CONTAS-D'!F369</f>
        <v>0</v>
      </c>
      <c r="K689" s="133">
        <f>'PLANO DE CONTAS-D'!G369</f>
        <v>0</v>
      </c>
      <c r="L689" s="133">
        <f>'PLANO DE CONTAS-D'!H369</f>
        <v>0</v>
      </c>
      <c r="M689" s="133">
        <f>'PLANO DE CONTAS-D'!I369</f>
        <v>0</v>
      </c>
      <c r="N689" s="133">
        <f>'PLANO DE CONTAS-D'!J369</f>
        <v>0</v>
      </c>
      <c r="O689" s="133">
        <f>'PLANO DE CONTAS-D'!K369</f>
        <v>0</v>
      </c>
      <c r="P689" s="133">
        <f>'PLANO DE CONTAS-D'!L369</f>
        <v>0</v>
      </c>
      <c r="Q689" s="133">
        <f>'PLANO DE CONTAS-D'!M369</f>
        <v>0</v>
      </c>
      <c r="R689" s="133">
        <f>'PLANO DE CONTAS-D'!N369</f>
        <v>0</v>
      </c>
      <c r="S689" s="133">
        <f>'PLANO DE CONTAS-D'!O369</f>
        <v>0</v>
      </c>
    </row>
    <row r="690" spans="2:19" x14ac:dyDescent="0.3">
      <c r="B690" s="193" t="str">
        <f>'PLANO DE CONTAS-D'!B370</f>
        <v>7.0.1.24</v>
      </c>
      <c r="C690" s="193">
        <f>'PLANO DE CONTAS-D'!C370</f>
        <v>724</v>
      </c>
      <c r="D690" s="194">
        <f>'PLANO DE CONTAS-D'!D370</f>
        <v>0</v>
      </c>
      <c r="E690" s="195">
        <f>'PLANO DE CONTAS-D'!E370</f>
        <v>0</v>
      </c>
      <c r="G690" s="15">
        <f>I690</f>
        <v>0</v>
      </c>
      <c r="I690" s="87">
        <f>SUMIFS(Conciliação!R:R,Conciliação!E:E,C690,Conciliação!D:D,$I$6)</f>
        <v>0</v>
      </c>
      <c r="J690" s="88">
        <f t="shared" ref="J690:S690" si="284">IF($E690=J$245,$I690,IF($E690="RATE",$I690*J691,0))</f>
        <v>0</v>
      </c>
      <c r="K690" s="88">
        <f t="shared" si="284"/>
        <v>0</v>
      </c>
      <c r="L690" s="88">
        <f t="shared" si="284"/>
        <v>0</v>
      </c>
      <c r="M690" s="88">
        <f t="shared" si="284"/>
        <v>0</v>
      </c>
      <c r="N690" s="88">
        <f t="shared" si="284"/>
        <v>0</v>
      </c>
      <c r="O690" s="88">
        <f t="shared" si="284"/>
        <v>0</v>
      </c>
      <c r="P690" s="88">
        <f t="shared" si="284"/>
        <v>0</v>
      </c>
      <c r="Q690" s="88">
        <f t="shared" si="284"/>
        <v>0</v>
      </c>
      <c r="R690" s="88">
        <f t="shared" si="284"/>
        <v>0</v>
      </c>
      <c r="S690" s="88">
        <f t="shared" si="284"/>
        <v>0</v>
      </c>
    </row>
    <row r="691" spans="2:19" x14ac:dyDescent="0.3">
      <c r="D691" s="69"/>
      <c r="E691" s="10"/>
      <c r="J691" s="133">
        <f>'PLANO DE CONTAS-D'!F370</f>
        <v>0</v>
      </c>
      <c r="K691" s="133">
        <f>'PLANO DE CONTAS-D'!G370</f>
        <v>0</v>
      </c>
      <c r="L691" s="133">
        <f>'PLANO DE CONTAS-D'!H370</f>
        <v>0</v>
      </c>
      <c r="M691" s="133">
        <f>'PLANO DE CONTAS-D'!I370</f>
        <v>0</v>
      </c>
      <c r="N691" s="133">
        <f>'PLANO DE CONTAS-D'!J370</f>
        <v>0</v>
      </c>
      <c r="O691" s="133">
        <f>'PLANO DE CONTAS-D'!K370</f>
        <v>0</v>
      </c>
      <c r="P691" s="133">
        <f>'PLANO DE CONTAS-D'!L370</f>
        <v>0</v>
      </c>
      <c r="Q691" s="133">
        <f>'PLANO DE CONTAS-D'!M370</f>
        <v>0</v>
      </c>
      <c r="R691" s="133">
        <f>'PLANO DE CONTAS-D'!N370</f>
        <v>0</v>
      </c>
      <c r="S691" s="133">
        <f>'PLANO DE CONTAS-D'!O370</f>
        <v>0</v>
      </c>
    </row>
    <row r="692" spans="2:19" x14ac:dyDescent="0.3">
      <c r="B692" s="193" t="str">
        <f>'PLANO DE CONTAS-D'!B371</f>
        <v>7.0.1.25</v>
      </c>
      <c r="C692" s="193">
        <f>'PLANO DE CONTAS-D'!C371</f>
        <v>725</v>
      </c>
      <c r="D692" s="194">
        <f>'PLANO DE CONTAS-D'!D371</f>
        <v>0</v>
      </c>
      <c r="E692" s="195">
        <f>'PLANO DE CONTAS-D'!E371</f>
        <v>0</v>
      </c>
      <c r="G692" s="15">
        <f>I692</f>
        <v>0</v>
      </c>
      <c r="I692" s="87">
        <f>SUMIFS(Conciliação!R:R,Conciliação!E:E,C692,Conciliação!D:D,$I$6)</f>
        <v>0</v>
      </c>
      <c r="J692" s="88">
        <f t="shared" ref="J692:S692" si="285">IF($E692=J$245,$I692,IF($E692="RATE",$I692*J693,0))</f>
        <v>0</v>
      </c>
      <c r="K692" s="88">
        <f t="shared" si="285"/>
        <v>0</v>
      </c>
      <c r="L692" s="88">
        <f t="shared" si="285"/>
        <v>0</v>
      </c>
      <c r="M692" s="88">
        <f t="shared" si="285"/>
        <v>0</v>
      </c>
      <c r="N692" s="88">
        <f t="shared" si="285"/>
        <v>0</v>
      </c>
      <c r="O692" s="88">
        <f t="shared" si="285"/>
        <v>0</v>
      </c>
      <c r="P692" s="88">
        <f t="shared" si="285"/>
        <v>0</v>
      </c>
      <c r="Q692" s="88">
        <f t="shared" si="285"/>
        <v>0</v>
      </c>
      <c r="R692" s="88">
        <f t="shared" si="285"/>
        <v>0</v>
      </c>
      <c r="S692" s="88">
        <f t="shared" si="285"/>
        <v>0</v>
      </c>
    </row>
    <row r="693" spans="2:19" x14ac:dyDescent="0.3">
      <c r="E693" s="10"/>
      <c r="J693" s="133">
        <f>'PLANO DE CONTAS-D'!F371</f>
        <v>0</v>
      </c>
      <c r="K693" s="133">
        <f>'PLANO DE CONTAS-D'!G371</f>
        <v>0</v>
      </c>
      <c r="L693" s="133">
        <f>'PLANO DE CONTAS-D'!H371</f>
        <v>0</v>
      </c>
      <c r="M693" s="133">
        <f>'PLANO DE CONTAS-D'!I371</f>
        <v>0</v>
      </c>
      <c r="N693" s="133">
        <f>'PLANO DE CONTAS-D'!J371</f>
        <v>0</v>
      </c>
      <c r="O693" s="133">
        <f>'PLANO DE CONTAS-D'!K371</f>
        <v>0</v>
      </c>
      <c r="P693" s="133">
        <f>'PLANO DE CONTAS-D'!L371</f>
        <v>0</v>
      </c>
      <c r="Q693" s="133">
        <f>'PLANO DE CONTAS-D'!M371</f>
        <v>0</v>
      </c>
      <c r="R693" s="133">
        <f>'PLANO DE CONTAS-D'!N371</f>
        <v>0</v>
      </c>
      <c r="S693" s="133">
        <f>'PLANO DE CONTAS-D'!O371</f>
        <v>0</v>
      </c>
    </row>
    <row r="694" spans="2:19" x14ac:dyDescent="0.3"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2:19" x14ac:dyDescent="0.3">
      <c r="G695" s="389" t="s">
        <v>395</v>
      </c>
      <c r="I695" s="67">
        <f>SUM(I644:I692)</f>
        <v>0</v>
      </c>
      <c r="J695" s="65">
        <f>J644+J646+J648+J650+J652+J654+J656+J658+J660+J662+J664+J666+J668+J670+J672+J674+J676+J678+J680+J682+J684+J686+J688+J690+J692</f>
        <v>0</v>
      </c>
      <c r="K695" s="65">
        <f t="shared" ref="K695:S695" si="286">K644+K646+K648+K650+K652+K654+K656+K658+K660+K662+K664+K666+K668+K670+K672+K674+K676+K678+K680+K682+K684+K686+K688+K690+K692</f>
        <v>0</v>
      </c>
      <c r="L695" s="65">
        <f t="shared" si="286"/>
        <v>0</v>
      </c>
      <c r="M695" s="65">
        <f t="shared" si="286"/>
        <v>0</v>
      </c>
      <c r="N695" s="65">
        <f t="shared" si="286"/>
        <v>0</v>
      </c>
      <c r="O695" s="65">
        <f t="shared" si="286"/>
        <v>0</v>
      </c>
      <c r="P695" s="65">
        <f t="shared" si="286"/>
        <v>0</v>
      </c>
      <c r="Q695" s="65">
        <f t="shared" si="286"/>
        <v>0</v>
      </c>
      <c r="R695" s="65">
        <f t="shared" si="286"/>
        <v>0</v>
      </c>
      <c r="S695" s="65">
        <f t="shared" si="286"/>
        <v>0</v>
      </c>
    </row>
    <row r="698" spans="2:19" ht="21" customHeight="1" x14ac:dyDescent="0.3">
      <c r="G698" s="113" t="s">
        <v>395</v>
      </c>
      <c r="I698" s="1499">
        <f>I61+I92+I135+I153+I185+I191+I199+I234+I293+I334+I410+I458+I503+I564+I640+I695+I548</f>
        <v>0</v>
      </c>
      <c r="J698" s="1501">
        <f>J61+J92+J135+J153+J185+J191+J199+J234+J293+J334+J410+J458+J503+J564+J640+J695+J548</f>
        <v>0</v>
      </c>
      <c r="K698" s="1501">
        <f t="shared" ref="K698:S698" si="287">K61+K92+K135+K153+K185+K191+K199+K234+K293+K334+K410+K458+K503+K564+K640+K695+K548</f>
        <v>0</v>
      </c>
      <c r="L698" s="1501">
        <f t="shared" si="287"/>
        <v>0</v>
      </c>
      <c r="M698" s="1501">
        <f t="shared" si="287"/>
        <v>0</v>
      </c>
      <c r="N698" s="1501">
        <f t="shared" si="287"/>
        <v>0</v>
      </c>
      <c r="O698" s="1501">
        <f t="shared" si="287"/>
        <v>0</v>
      </c>
      <c r="P698" s="1501">
        <f t="shared" si="287"/>
        <v>0</v>
      </c>
      <c r="Q698" s="1501">
        <f t="shared" si="287"/>
        <v>0</v>
      </c>
      <c r="R698" s="1501">
        <f t="shared" si="287"/>
        <v>0</v>
      </c>
      <c r="S698" s="1501">
        <f t="shared" si="287"/>
        <v>0</v>
      </c>
    </row>
    <row r="699" spans="2:19" ht="18.75" customHeight="1" x14ac:dyDescent="0.3">
      <c r="G699" s="114" t="s">
        <v>570</v>
      </c>
      <c r="I699" s="1500"/>
      <c r="J699" s="1502"/>
      <c r="K699" s="1502"/>
      <c r="L699" s="1502"/>
      <c r="M699" s="1502"/>
      <c r="N699" s="1502"/>
      <c r="O699" s="1502"/>
      <c r="P699" s="1502"/>
      <c r="Q699" s="1502"/>
      <c r="R699" s="1502"/>
      <c r="S699" s="1502"/>
    </row>
    <row r="701" spans="2:19" ht="21" customHeight="1" x14ac:dyDescent="0.3">
      <c r="H701" s="1525" t="s">
        <v>572</v>
      </c>
      <c r="I701" s="1525"/>
      <c r="J701" s="1525"/>
      <c r="K701" s="1525"/>
      <c r="L701" s="1525"/>
      <c r="O701" s="9"/>
    </row>
    <row r="702" spans="2:19" x14ac:dyDescent="0.3">
      <c r="H702" s="112"/>
      <c r="I702" s="21"/>
      <c r="L702" s="1"/>
      <c r="O702" s="9"/>
    </row>
    <row r="703" spans="2:19" x14ac:dyDescent="0.3">
      <c r="H703" s="112"/>
      <c r="I703" s="21"/>
      <c r="L703" s="1"/>
      <c r="O703" s="9"/>
    </row>
    <row r="704" spans="2:19" ht="21" x14ac:dyDescent="0.3">
      <c r="H704" s="123"/>
      <c r="I704" s="124"/>
      <c r="J704" s="124"/>
      <c r="K704" s="124"/>
      <c r="L704" s="125"/>
      <c r="M704" s="125"/>
      <c r="N704" s="385" t="s">
        <v>577</v>
      </c>
      <c r="O704" s="385"/>
      <c r="P704" s="385"/>
      <c r="Q704" s="115"/>
      <c r="R704" s="115"/>
      <c r="S704" s="9"/>
    </row>
    <row r="705" spans="5:19" x14ac:dyDescent="0.3">
      <c r="H705" s="2"/>
      <c r="I705" s="12"/>
      <c r="J705" s="12"/>
      <c r="K705" s="12"/>
      <c r="L705" s="112"/>
      <c r="M705" s="112"/>
      <c r="N705" s="112"/>
      <c r="O705" s="21"/>
      <c r="S705" s="9"/>
    </row>
    <row r="706" spans="5:19" ht="15.75" customHeight="1" x14ac:dyDescent="0.3">
      <c r="H706" s="1483" t="s">
        <v>3</v>
      </c>
      <c r="I706" s="1483"/>
      <c r="J706" s="1483"/>
      <c r="K706" s="1483"/>
      <c r="L706" s="1483"/>
      <c r="M706" s="1483"/>
      <c r="N706" s="1483"/>
      <c r="O706" s="1483"/>
      <c r="P706" s="1483"/>
      <c r="S706" s="9"/>
    </row>
    <row r="707" spans="5:19" ht="18.600000000000001" thickBot="1" x14ac:dyDescent="0.35">
      <c r="H707" s="2"/>
      <c r="I707" s="12"/>
      <c r="J707" s="50"/>
      <c r="K707" s="12"/>
      <c r="L707" s="112"/>
      <c r="M707" s="112"/>
      <c r="N707" s="112"/>
      <c r="O707" s="21"/>
      <c r="R707" s="122" t="str">
        <f>I6</f>
        <v>DEZEMBRO</v>
      </c>
      <c r="S707" s="9"/>
    </row>
    <row r="708" spans="5:19" ht="30" customHeight="1" x14ac:dyDescent="0.3">
      <c r="H708" s="1477" t="s">
        <v>580</v>
      </c>
      <c r="I708" s="1478"/>
      <c r="J708" s="1479"/>
      <c r="K708" s="12"/>
      <c r="L708" s="390" t="str">
        <f>J11</f>
        <v>Administrativo</v>
      </c>
      <c r="M708" s="112"/>
      <c r="N708" s="112"/>
      <c r="O708" s="21"/>
      <c r="R708" s="104">
        <f>I61+I293+I334+I410+I458+I564+I548</f>
        <v>0</v>
      </c>
      <c r="S708" s="126" t="e">
        <f>R708/$R$716</f>
        <v>#DIV/0!</v>
      </c>
    </row>
    <row r="709" spans="5:19" ht="30" customHeight="1" thickBot="1" x14ac:dyDescent="0.35">
      <c r="E709" s="1"/>
      <c r="H709" s="1480"/>
      <c r="I709" s="1481"/>
      <c r="J709" s="1482"/>
      <c r="K709" s="12"/>
      <c r="L709" s="391" t="str">
        <f>K11</f>
        <v>Institucional</v>
      </c>
      <c r="M709" s="112"/>
      <c r="N709" s="112"/>
      <c r="O709" s="21"/>
      <c r="R709" s="104">
        <f>I503</f>
        <v>0</v>
      </c>
      <c r="S709" s="126" t="e">
        <f>R709/$R$716</f>
        <v>#DIV/0!</v>
      </c>
    </row>
    <row r="710" spans="5:19" ht="30" customHeight="1" thickBot="1" x14ac:dyDescent="0.35">
      <c r="H710" s="2"/>
      <c r="I710" s="12"/>
      <c r="K710" s="12"/>
      <c r="L710" s="117"/>
      <c r="M710" s="112"/>
      <c r="N710" s="112"/>
      <c r="O710" s="21"/>
      <c r="R710" s="24"/>
      <c r="S710" s="126"/>
    </row>
    <row r="711" spans="5:19" ht="30" customHeight="1" x14ac:dyDescent="0.3">
      <c r="E711" s="1"/>
      <c r="H711" s="1477" t="s">
        <v>578</v>
      </c>
      <c r="I711" s="1478"/>
      <c r="J711" s="1479"/>
      <c r="K711" s="12"/>
      <c r="L711" s="392" t="str">
        <f>L11</f>
        <v>Crédito Produtivo</v>
      </c>
      <c r="M711" s="393"/>
      <c r="N711" s="393"/>
      <c r="O711" s="394"/>
      <c r="R711" s="104">
        <f>I92</f>
        <v>0</v>
      </c>
      <c r="S711" s="126" t="e">
        <f>R711/$R$716</f>
        <v>#DIV/0!</v>
      </c>
    </row>
    <row r="712" spans="5:19" ht="30" customHeight="1" thickBot="1" x14ac:dyDescent="0.35">
      <c r="E712" s="1"/>
      <c r="H712" s="1480"/>
      <c r="I712" s="1481"/>
      <c r="J712" s="1482"/>
      <c r="K712" s="12"/>
      <c r="L712" s="395" t="str">
        <f>N11</f>
        <v>Incubação e Fortalecimetno do ambiente de negócios</v>
      </c>
      <c r="M712" s="396"/>
      <c r="N712" s="396"/>
      <c r="O712" s="397"/>
      <c r="R712" s="104">
        <f>I135</f>
        <v>0</v>
      </c>
      <c r="S712" s="126" t="e">
        <f>R712/$R$716</f>
        <v>#DIV/0!</v>
      </c>
    </row>
    <row r="713" spans="5:19" ht="30" customHeight="1" thickBot="1" x14ac:dyDescent="0.35">
      <c r="E713" s="1"/>
      <c r="H713" s="119"/>
      <c r="I713" s="119"/>
      <c r="K713" s="12"/>
      <c r="L713" s="1"/>
      <c r="M713" s="112"/>
      <c r="N713" s="112"/>
      <c r="O713" s="21"/>
      <c r="R713" s="24"/>
      <c r="S713" s="126"/>
    </row>
    <row r="714" spans="5:19" ht="30" customHeight="1" x14ac:dyDescent="0.3">
      <c r="E714" s="1"/>
      <c r="H714" s="1477" t="s">
        <v>579</v>
      </c>
      <c r="I714" s="1478"/>
      <c r="J714" s="1479"/>
      <c r="K714" s="12"/>
      <c r="L714" s="392" t="str">
        <f>P11</f>
        <v>Desenvolvimento das organizações, coletivos e lideranças</v>
      </c>
      <c r="M714" s="393"/>
      <c r="N714" s="393"/>
      <c r="O714" s="394"/>
      <c r="R714" s="104">
        <f>I153+I185</f>
        <v>0</v>
      </c>
      <c r="S714" s="126" t="e">
        <f>R714/$R$716</f>
        <v>#DIV/0!</v>
      </c>
    </row>
    <row r="715" spans="5:19" ht="30" customHeight="1" thickBot="1" x14ac:dyDescent="0.35">
      <c r="E715" s="1"/>
      <c r="H715" s="1480"/>
      <c r="I715" s="1481"/>
      <c r="J715" s="1482"/>
      <c r="K715" s="12"/>
      <c r="L715" s="395" t="str">
        <f>R11</f>
        <v>Investimento em projetos socioambientais</v>
      </c>
      <c r="M715" s="396"/>
      <c r="N715" s="396"/>
      <c r="O715" s="397"/>
      <c r="R715" s="104">
        <f>I191+I199+I234</f>
        <v>0</v>
      </c>
      <c r="S715" s="126" t="e">
        <f>R715/$R$716</f>
        <v>#DIV/0!</v>
      </c>
    </row>
    <row r="716" spans="5:19" ht="30" customHeight="1" x14ac:dyDescent="0.3">
      <c r="H716" s="2"/>
      <c r="I716" s="12"/>
      <c r="J716" s="118"/>
      <c r="K716" s="12"/>
      <c r="L716" s="112"/>
      <c r="M716" s="112"/>
      <c r="N716" s="112"/>
      <c r="O716" s="21"/>
      <c r="Q716" s="120" t="s">
        <v>395</v>
      </c>
      <c r="R716" s="121">
        <f>SUM(R708:R715)</f>
        <v>0</v>
      </c>
      <c r="S716" s="127">
        <v>1</v>
      </c>
    </row>
  </sheetData>
  <mergeCells count="93">
    <mergeCell ref="R698:R699"/>
    <mergeCell ref="S698:S699"/>
    <mergeCell ref="H701:L701"/>
    <mergeCell ref="H706:P706"/>
    <mergeCell ref="H708:J709"/>
    <mergeCell ref="N698:N699"/>
    <mergeCell ref="O698:O699"/>
    <mergeCell ref="P698:P699"/>
    <mergeCell ref="Q698:Q699"/>
    <mergeCell ref="L698:L699"/>
    <mergeCell ref="M698:M699"/>
    <mergeCell ref="H714:J715"/>
    <mergeCell ref="H711:J712"/>
    <mergeCell ref="I698:I699"/>
    <mergeCell ref="J698:J699"/>
    <mergeCell ref="K698:K699"/>
    <mergeCell ref="M578:S578"/>
    <mergeCell ref="J579:K579"/>
    <mergeCell ref="L579:O579"/>
    <mergeCell ref="P579:S579"/>
    <mergeCell ref="B580:E582"/>
    <mergeCell ref="G580:G582"/>
    <mergeCell ref="I580:I582"/>
    <mergeCell ref="L580:M580"/>
    <mergeCell ref="N580:O580"/>
    <mergeCell ref="P580:Q580"/>
    <mergeCell ref="R580:S580"/>
    <mergeCell ref="Q566:Q567"/>
    <mergeCell ref="R566:R567"/>
    <mergeCell ref="S566:S567"/>
    <mergeCell ref="H569:J569"/>
    <mergeCell ref="H570:K570"/>
    <mergeCell ref="D572:D576"/>
    <mergeCell ref="I575:S575"/>
    <mergeCell ref="J576:S576"/>
    <mergeCell ref="P243:Q243"/>
    <mergeCell ref="R243:S243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B243:E245"/>
    <mergeCell ref="G243:G245"/>
    <mergeCell ref="I243:I245"/>
    <mergeCell ref="L243:M243"/>
    <mergeCell ref="N243:O243"/>
    <mergeCell ref="D143:G143"/>
    <mergeCell ref="D155:G155"/>
    <mergeCell ref="D187:E187"/>
    <mergeCell ref="D193:G193"/>
    <mergeCell ref="D201:G201"/>
    <mergeCell ref="I238:S238"/>
    <mergeCell ref="J239:S239"/>
    <mergeCell ref="M241:S241"/>
    <mergeCell ref="J242:K242"/>
    <mergeCell ref="L242:O242"/>
    <mergeCell ref="P242:S242"/>
    <mergeCell ref="R71:S71"/>
    <mergeCell ref="E76:E77"/>
    <mergeCell ref="D79:E79"/>
    <mergeCell ref="D81:E81"/>
    <mergeCell ref="D95:E95"/>
    <mergeCell ref="N71:O71"/>
    <mergeCell ref="P71:Q71"/>
    <mergeCell ref="D141:E141"/>
    <mergeCell ref="B71:E73"/>
    <mergeCell ref="G71:G73"/>
    <mergeCell ref="I71:I73"/>
    <mergeCell ref="L71:M71"/>
    <mergeCell ref="J70:K70"/>
    <mergeCell ref="L70:O70"/>
    <mergeCell ref="P70:S70"/>
    <mergeCell ref="B11:E13"/>
    <mergeCell ref="G11:G13"/>
    <mergeCell ref="I11:I13"/>
    <mergeCell ref="L11:M11"/>
    <mergeCell ref="N11:O11"/>
    <mergeCell ref="P11:Q11"/>
    <mergeCell ref="R11:S11"/>
    <mergeCell ref="E15:E16"/>
    <mergeCell ref="I66:S66"/>
    <mergeCell ref="J67:S67"/>
    <mergeCell ref="M69:S69"/>
    <mergeCell ref="I6:S6"/>
    <mergeCell ref="J7:S7"/>
    <mergeCell ref="M9:S9"/>
    <mergeCell ref="J10:K10"/>
    <mergeCell ref="L10:O10"/>
    <mergeCell ref="P10:S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54">
    <tabColor rgb="FF0000CC"/>
  </sheetPr>
  <dimension ref="A3:W386"/>
  <sheetViews>
    <sheetView topLeftCell="B1" zoomScale="85" zoomScaleNormal="85" zoomScalePageLayoutView="85" workbookViewId="0">
      <selection activeCell="A265" sqref="A265"/>
    </sheetView>
  </sheetViews>
  <sheetFormatPr defaultColWidth="8.88671875" defaultRowHeight="14.4" x14ac:dyDescent="0.3"/>
  <cols>
    <col min="1" max="1" width="5.109375" style="1" customWidth="1"/>
    <col min="2" max="3" width="8.88671875" style="2"/>
    <col min="4" max="4" width="71" style="2" customWidth="1"/>
    <col min="5" max="5" width="14.33203125" style="2" customWidth="1"/>
    <col min="6" max="6" width="3.109375" style="2" customWidth="1"/>
    <col min="7" max="7" width="17" style="1" customWidth="1"/>
    <col min="8" max="8" width="18.88671875" style="1" customWidth="1"/>
    <col min="9" max="9" width="11.88671875" style="1" bestFit="1" customWidth="1"/>
    <col min="10" max="10" width="8.88671875" style="202"/>
    <col min="11" max="11" width="3.33203125" style="1" customWidth="1"/>
    <col min="12" max="23" width="15.6640625" style="199" customWidth="1"/>
    <col min="24" max="16384" width="8.88671875" style="1"/>
  </cols>
  <sheetData>
    <row r="3" spans="2:23" ht="15.6" x14ac:dyDescent="0.3">
      <c r="E3" s="3"/>
      <c r="F3" s="3"/>
    </row>
    <row r="4" spans="2:23" x14ac:dyDescent="0.3">
      <c r="D4" s="5"/>
      <c r="E4" s="5"/>
      <c r="F4" s="5"/>
    </row>
    <row r="5" spans="2:23" ht="29.25" customHeight="1" x14ac:dyDescent="0.3">
      <c r="D5" s="1"/>
      <c r="E5" s="5"/>
      <c r="F5" s="5"/>
      <c r="G5" s="1530" t="s">
        <v>629</v>
      </c>
      <c r="H5" s="1531"/>
      <c r="I5" s="1531"/>
      <c r="J5" s="1532"/>
    </row>
    <row r="6" spans="2:23" x14ac:dyDescent="0.3">
      <c r="D6" s="5"/>
      <c r="E6" s="5"/>
      <c r="F6" s="5"/>
    </row>
    <row r="7" spans="2:23" x14ac:dyDescent="0.3">
      <c r="D7" s="1"/>
      <c r="E7" s="5"/>
      <c r="F7" s="5"/>
    </row>
    <row r="8" spans="2:23" x14ac:dyDescent="0.3">
      <c r="D8" s="1"/>
      <c r="E8" s="5"/>
      <c r="F8" s="5"/>
    </row>
    <row r="9" spans="2:23" ht="19.5" customHeight="1" x14ac:dyDescent="0.3">
      <c r="D9" s="5"/>
      <c r="E9" s="5"/>
      <c r="F9" s="5"/>
      <c r="G9" s="1533" t="s">
        <v>598</v>
      </c>
      <c r="H9" s="1533"/>
      <c r="I9" s="1533"/>
      <c r="J9" s="1533"/>
      <c r="K9" s="48"/>
      <c r="L9" s="1534" t="s">
        <v>587</v>
      </c>
      <c r="M9" s="1534"/>
      <c r="N9" s="1534"/>
      <c r="O9" s="1534"/>
      <c r="P9" s="1534"/>
      <c r="Q9" s="1534"/>
      <c r="R9" s="1534"/>
      <c r="S9" s="1534"/>
      <c r="T9" s="1534"/>
      <c r="U9" s="1534"/>
      <c r="V9" s="1534"/>
      <c r="W9" s="1534"/>
    </row>
    <row r="10" spans="2:23" ht="28.5" customHeight="1" x14ac:dyDescent="0.3">
      <c r="B10" s="1488" t="s">
        <v>624</v>
      </c>
      <c r="C10" s="1488"/>
      <c r="D10" s="1488"/>
      <c r="E10" s="1488"/>
      <c r="F10" s="149"/>
      <c r="G10" s="1535" t="s">
        <v>7</v>
      </c>
      <c r="H10" s="1535" t="s">
        <v>8</v>
      </c>
      <c r="I10" s="1536" t="s">
        <v>585</v>
      </c>
      <c r="J10" s="1536" t="s">
        <v>586</v>
      </c>
      <c r="K10" s="147"/>
      <c r="L10" s="1529" t="s">
        <v>240</v>
      </c>
      <c r="M10" s="1529" t="s">
        <v>576</v>
      </c>
      <c r="N10" s="1529" t="s">
        <v>588</v>
      </c>
      <c r="O10" s="1529" t="s">
        <v>589</v>
      </c>
      <c r="P10" s="1529" t="s">
        <v>590</v>
      </c>
      <c r="Q10" s="1529" t="s">
        <v>591</v>
      </c>
      <c r="R10" s="1529" t="s">
        <v>592</v>
      </c>
      <c r="S10" s="1529" t="s">
        <v>593</v>
      </c>
      <c r="T10" s="1529" t="s">
        <v>594</v>
      </c>
      <c r="U10" s="1529" t="s">
        <v>595</v>
      </c>
      <c r="V10" s="1529" t="s">
        <v>596</v>
      </c>
      <c r="W10" s="1529" t="s">
        <v>597</v>
      </c>
    </row>
    <row r="11" spans="2:23" ht="21" customHeight="1" x14ac:dyDescent="0.3">
      <c r="B11" s="83">
        <v>1</v>
      </c>
      <c r="C11" s="83">
        <v>1</v>
      </c>
      <c r="D11" s="89" t="s">
        <v>625</v>
      </c>
      <c r="E11" s="1219" t="s">
        <v>236</v>
      </c>
      <c r="F11" s="48"/>
      <c r="G11" s="1535"/>
      <c r="H11" s="1535"/>
      <c r="I11" s="1536"/>
      <c r="J11" s="1536"/>
      <c r="K11" s="147"/>
      <c r="L11" s="1529"/>
      <c r="M11" s="1529"/>
      <c r="N11" s="1529"/>
      <c r="O11" s="1529"/>
      <c r="P11" s="1529"/>
      <c r="Q11" s="1529"/>
      <c r="R11" s="1529"/>
      <c r="S11" s="1529"/>
      <c r="T11" s="1529"/>
      <c r="U11" s="1529"/>
      <c r="V11" s="1529"/>
      <c r="W11" s="1529"/>
    </row>
    <row r="12" spans="2:23" ht="15.6" x14ac:dyDescent="0.3">
      <c r="B12" s="83"/>
      <c r="C12" s="83"/>
      <c r="D12" s="83"/>
      <c r="E12" s="1219"/>
      <c r="F12" s="48"/>
      <c r="G12" s="1535"/>
      <c r="H12" s="1535"/>
      <c r="I12" s="1536"/>
      <c r="J12" s="1536"/>
      <c r="K12" s="147"/>
      <c r="L12" s="1529"/>
      <c r="M12" s="1529"/>
      <c r="N12" s="1529"/>
      <c r="O12" s="1529"/>
      <c r="P12" s="1529"/>
      <c r="Q12" s="1529"/>
      <c r="R12" s="1529"/>
      <c r="S12" s="1529"/>
      <c r="T12" s="1529"/>
      <c r="U12" s="1529"/>
      <c r="V12" s="1529"/>
      <c r="W12" s="1529"/>
    </row>
    <row r="13" spans="2:23" ht="21" x14ac:dyDescent="0.3">
      <c r="B13" s="6" t="s">
        <v>13</v>
      </c>
      <c r="C13" s="6">
        <v>2</v>
      </c>
      <c r="D13" s="61" t="s">
        <v>623</v>
      </c>
      <c r="E13" s="145"/>
      <c r="F13" s="86"/>
      <c r="G13" s="146"/>
      <c r="H13" s="146"/>
      <c r="I13" s="146"/>
      <c r="J13" s="203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</row>
    <row r="14" spans="2:23" x14ac:dyDescent="0.3">
      <c r="B14" s="2" t="s">
        <v>15</v>
      </c>
      <c r="C14" s="2">
        <v>1</v>
      </c>
      <c r="D14" s="197" t="s">
        <v>371</v>
      </c>
      <c r="F14" s="79"/>
    </row>
    <row r="15" spans="2:23" x14ac:dyDescent="0.3">
      <c r="B15" s="2" t="s">
        <v>16</v>
      </c>
      <c r="C15" s="2">
        <v>2</v>
      </c>
      <c r="D15" s="197" t="s">
        <v>372</v>
      </c>
      <c r="F15" s="79"/>
    </row>
    <row r="16" spans="2:23" x14ac:dyDescent="0.3">
      <c r="B16" s="2" t="s">
        <v>17</v>
      </c>
      <c r="C16" s="2">
        <v>3</v>
      </c>
      <c r="D16" s="197" t="s">
        <v>381</v>
      </c>
      <c r="F16" s="79"/>
    </row>
    <row r="17" spans="2:6" x14ac:dyDescent="0.3">
      <c r="B17" s="2" t="s">
        <v>18</v>
      </c>
      <c r="C17" s="2">
        <v>4</v>
      </c>
      <c r="D17" s="197" t="s">
        <v>377</v>
      </c>
      <c r="F17" s="79"/>
    </row>
    <row r="18" spans="2:6" x14ac:dyDescent="0.3">
      <c r="B18" s="2" t="s">
        <v>19</v>
      </c>
      <c r="C18" s="2">
        <v>5</v>
      </c>
      <c r="D18" s="197" t="s">
        <v>382</v>
      </c>
      <c r="F18" s="79"/>
    </row>
    <row r="19" spans="2:6" ht="15.6" x14ac:dyDescent="0.3">
      <c r="B19" s="2" t="s">
        <v>20</v>
      </c>
      <c r="C19" s="2">
        <v>6</v>
      </c>
      <c r="D19" s="198" t="s">
        <v>373</v>
      </c>
      <c r="F19" s="79"/>
    </row>
    <row r="20" spans="2:6" ht="15.6" x14ac:dyDescent="0.3">
      <c r="B20" s="2" t="s">
        <v>21</v>
      </c>
      <c r="C20" s="2">
        <v>7</v>
      </c>
      <c r="D20" s="198" t="s">
        <v>374</v>
      </c>
      <c r="F20" s="79"/>
    </row>
    <row r="21" spans="2:6" x14ac:dyDescent="0.3">
      <c r="B21" s="2" t="s">
        <v>22</v>
      </c>
      <c r="C21" s="2">
        <v>8</v>
      </c>
      <c r="D21" s="197" t="s">
        <v>375</v>
      </c>
      <c r="F21" s="79"/>
    </row>
    <row r="22" spans="2:6" x14ac:dyDescent="0.3">
      <c r="B22" s="2" t="s">
        <v>23</v>
      </c>
      <c r="C22" s="2">
        <v>9</v>
      </c>
      <c r="D22" s="197" t="s">
        <v>376</v>
      </c>
      <c r="F22" s="79"/>
    </row>
    <row r="23" spans="2:6" x14ac:dyDescent="0.3">
      <c r="B23" s="2" t="s">
        <v>24</v>
      </c>
      <c r="C23" s="2">
        <v>10</v>
      </c>
      <c r="D23" s="197" t="s">
        <v>378</v>
      </c>
      <c r="F23" s="79"/>
    </row>
    <row r="24" spans="2:6" x14ac:dyDescent="0.3">
      <c r="B24" s="2" t="s">
        <v>25</v>
      </c>
      <c r="C24" s="2">
        <v>11</v>
      </c>
      <c r="D24" s="197" t="s">
        <v>380</v>
      </c>
      <c r="F24" s="79"/>
    </row>
    <row r="25" spans="2:6" x14ac:dyDescent="0.3">
      <c r="B25" s="2" t="s">
        <v>26</v>
      </c>
      <c r="C25" s="2">
        <v>12</v>
      </c>
      <c r="D25" s="197" t="s">
        <v>380</v>
      </c>
      <c r="F25" s="79"/>
    </row>
    <row r="26" spans="2:6" x14ac:dyDescent="0.3">
      <c r="B26" s="2" t="s">
        <v>27</v>
      </c>
      <c r="C26" s="2">
        <v>13</v>
      </c>
      <c r="D26" s="197" t="s">
        <v>380</v>
      </c>
      <c r="F26" s="79"/>
    </row>
    <row r="27" spans="2:6" x14ac:dyDescent="0.3">
      <c r="B27" s="2" t="s">
        <v>383</v>
      </c>
      <c r="C27" s="2">
        <v>14</v>
      </c>
      <c r="D27" s="197" t="s">
        <v>380</v>
      </c>
      <c r="F27" s="79"/>
    </row>
    <row r="28" spans="2:6" x14ac:dyDescent="0.3">
      <c r="B28" s="2" t="s">
        <v>390</v>
      </c>
      <c r="C28" s="2">
        <v>15</v>
      </c>
      <c r="F28" s="79"/>
    </row>
    <row r="29" spans="2:6" x14ac:dyDescent="0.3">
      <c r="B29" s="2" t="s">
        <v>391</v>
      </c>
      <c r="C29" s="2">
        <v>16</v>
      </c>
      <c r="F29" s="79"/>
    </row>
    <row r="30" spans="2:6" x14ac:dyDescent="0.3">
      <c r="B30" s="2" t="s">
        <v>392</v>
      </c>
      <c r="C30" s="2">
        <v>17</v>
      </c>
      <c r="F30" s="79"/>
    </row>
    <row r="31" spans="2:6" x14ac:dyDescent="0.3">
      <c r="B31" s="2" t="s">
        <v>393</v>
      </c>
      <c r="C31" s="2">
        <v>18</v>
      </c>
      <c r="F31" s="79"/>
    </row>
    <row r="32" spans="2:6" x14ac:dyDescent="0.3">
      <c r="B32" s="2" t="s">
        <v>626</v>
      </c>
      <c r="C32" s="2">
        <v>19</v>
      </c>
      <c r="F32" s="79"/>
    </row>
    <row r="33" spans="2:6" x14ac:dyDescent="0.3">
      <c r="B33" s="2" t="s">
        <v>627</v>
      </c>
      <c r="C33" s="2">
        <v>20</v>
      </c>
      <c r="F33" s="79"/>
    </row>
    <row r="34" spans="2:6" x14ac:dyDescent="0.3">
      <c r="D34" s="1"/>
      <c r="E34" s="5"/>
      <c r="F34" s="5"/>
    </row>
    <row r="35" spans="2:6" ht="21" x14ac:dyDescent="0.3">
      <c r="B35" s="6" t="s">
        <v>28</v>
      </c>
      <c r="C35" s="6">
        <v>21</v>
      </c>
      <c r="D35" s="61" t="s">
        <v>628</v>
      </c>
      <c r="E35" s="145"/>
      <c r="F35" s="5"/>
    </row>
    <row r="36" spans="2:6" x14ac:dyDescent="0.3">
      <c r="B36" s="2" t="s">
        <v>30</v>
      </c>
      <c r="C36" s="2">
        <v>22</v>
      </c>
      <c r="D36" s="196" t="s">
        <v>31</v>
      </c>
      <c r="E36" s="5"/>
      <c r="F36" s="5"/>
    </row>
    <row r="37" spans="2:6" x14ac:dyDescent="0.3">
      <c r="B37" s="2" t="s">
        <v>32</v>
      </c>
      <c r="C37" s="2">
        <v>23</v>
      </c>
      <c r="D37" s="196" t="s">
        <v>33</v>
      </c>
      <c r="E37" s="5"/>
      <c r="F37" s="5"/>
    </row>
    <row r="38" spans="2:6" x14ac:dyDescent="0.3">
      <c r="B38" s="2" t="s">
        <v>34</v>
      </c>
      <c r="C38" s="2">
        <v>24</v>
      </c>
      <c r="D38" s="196" t="s">
        <v>35</v>
      </c>
      <c r="E38" s="5"/>
      <c r="F38" s="5"/>
    </row>
    <row r="39" spans="2:6" x14ac:dyDescent="0.3">
      <c r="B39" s="2" t="s">
        <v>36</v>
      </c>
      <c r="C39" s="2">
        <v>25</v>
      </c>
      <c r="D39" s="196" t="s">
        <v>37</v>
      </c>
      <c r="E39" s="5"/>
      <c r="F39" s="5"/>
    </row>
    <row r="40" spans="2:6" x14ac:dyDescent="0.3">
      <c r="B40" s="2" t="s">
        <v>38</v>
      </c>
      <c r="C40" s="2">
        <v>26</v>
      </c>
      <c r="D40" s="196" t="s">
        <v>39</v>
      </c>
      <c r="E40" s="5"/>
      <c r="F40" s="5"/>
    </row>
    <row r="41" spans="2:6" x14ac:dyDescent="0.3">
      <c r="B41" s="2" t="s">
        <v>40</v>
      </c>
      <c r="C41" s="2">
        <v>27</v>
      </c>
      <c r="D41" s="196" t="s">
        <v>41</v>
      </c>
      <c r="E41" s="5"/>
      <c r="F41" s="5"/>
    </row>
    <row r="42" spans="2:6" x14ac:dyDescent="0.3">
      <c r="B42" s="2" t="s">
        <v>42</v>
      </c>
      <c r="C42" s="2">
        <v>28</v>
      </c>
      <c r="D42" s="196" t="s">
        <v>43</v>
      </c>
      <c r="E42" s="5"/>
      <c r="F42" s="5"/>
    </row>
    <row r="43" spans="2:6" x14ac:dyDescent="0.3">
      <c r="B43" s="2" t="s">
        <v>44</v>
      </c>
      <c r="C43" s="2">
        <v>29</v>
      </c>
      <c r="D43" s="1"/>
      <c r="E43" s="5"/>
      <c r="F43" s="5"/>
    </row>
    <row r="44" spans="2:6" x14ac:dyDescent="0.3">
      <c r="B44" s="2" t="s">
        <v>45</v>
      </c>
      <c r="C44" s="2">
        <v>30</v>
      </c>
      <c r="D44" s="1"/>
      <c r="E44" s="5"/>
      <c r="F44" s="5"/>
    </row>
    <row r="45" spans="2:6" x14ac:dyDescent="0.3">
      <c r="B45" s="2" t="s">
        <v>46</v>
      </c>
      <c r="C45" s="2">
        <v>31</v>
      </c>
      <c r="D45" s="1"/>
      <c r="E45" s="5"/>
      <c r="F45" s="5"/>
    </row>
    <row r="46" spans="2:6" x14ac:dyDescent="0.3">
      <c r="B46" s="2" t="s">
        <v>47</v>
      </c>
      <c r="C46" s="2">
        <v>32</v>
      </c>
      <c r="D46" s="1"/>
      <c r="E46" s="5"/>
      <c r="F46" s="5"/>
    </row>
    <row r="47" spans="2:6" x14ac:dyDescent="0.3">
      <c r="B47" s="2" t="s">
        <v>48</v>
      </c>
      <c r="C47" s="2">
        <v>33</v>
      </c>
      <c r="D47" s="1"/>
      <c r="E47" s="5"/>
      <c r="F47" s="5"/>
    </row>
    <row r="48" spans="2:6" x14ac:dyDescent="0.3">
      <c r="B48" s="2" t="s">
        <v>49</v>
      </c>
      <c r="C48" s="2">
        <v>34</v>
      </c>
      <c r="D48" s="1"/>
      <c r="E48" s="5"/>
      <c r="F48" s="5"/>
    </row>
    <row r="49" spans="2:6" x14ac:dyDescent="0.3">
      <c r="B49" s="2" t="s">
        <v>50</v>
      </c>
      <c r="C49" s="2">
        <v>35</v>
      </c>
      <c r="D49" s="1"/>
      <c r="E49" s="5"/>
      <c r="F49" s="5"/>
    </row>
    <row r="50" spans="2:6" x14ac:dyDescent="0.3">
      <c r="D50" s="1"/>
      <c r="E50" s="5"/>
      <c r="F50" s="5"/>
    </row>
    <row r="51" spans="2:6" ht="21" x14ac:dyDescent="0.3">
      <c r="B51" s="6" t="s">
        <v>51</v>
      </c>
      <c r="C51" s="6">
        <v>36</v>
      </c>
      <c r="D51" s="61" t="s">
        <v>631</v>
      </c>
      <c r="E51" s="145"/>
      <c r="F51" s="5"/>
    </row>
    <row r="52" spans="2:6" x14ac:dyDescent="0.3">
      <c r="B52" s="2" t="s">
        <v>53</v>
      </c>
      <c r="C52" s="2">
        <v>37</v>
      </c>
      <c r="D52" s="5" t="s">
        <v>54</v>
      </c>
      <c r="E52" s="5"/>
      <c r="F52" s="5"/>
    </row>
    <row r="53" spans="2:6" x14ac:dyDescent="0.3">
      <c r="B53" s="2" t="s">
        <v>55</v>
      </c>
      <c r="C53" s="2">
        <v>38</v>
      </c>
      <c r="D53" s="5" t="s">
        <v>56</v>
      </c>
      <c r="E53" s="5"/>
      <c r="F53" s="5"/>
    </row>
    <row r="54" spans="2:6" x14ac:dyDescent="0.3">
      <c r="B54" s="2" t="s">
        <v>57</v>
      </c>
      <c r="C54" s="2">
        <v>39</v>
      </c>
      <c r="D54" s="5" t="s">
        <v>58</v>
      </c>
      <c r="E54" s="5"/>
      <c r="F54" s="5"/>
    </row>
    <row r="55" spans="2:6" x14ac:dyDescent="0.3">
      <c r="B55" s="2" t="s">
        <v>384</v>
      </c>
      <c r="C55" s="2">
        <v>40</v>
      </c>
      <c r="D55" s="1"/>
      <c r="E55" s="5"/>
      <c r="F55" s="5"/>
    </row>
    <row r="56" spans="2:6" x14ac:dyDescent="0.3">
      <c r="B56" s="2" t="s">
        <v>385</v>
      </c>
      <c r="C56" s="2">
        <v>41</v>
      </c>
      <c r="D56" s="1"/>
      <c r="E56" s="5"/>
      <c r="F56" s="5"/>
    </row>
    <row r="57" spans="2:6" x14ac:dyDescent="0.3">
      <c r="B57" s="2" t="s">
        <v>386</v>
      </c>
      <c r="C57" s="2">
        <v>42</v>
      </c>
      <c r="D57" s="1"/>
      <c r="E57" s="5"/>
      <c r="F57" s="5"/>
    </row>
    <row r="58" spans="2:6" x14ac:dyDescent="0.3">
      <c r="B58" s="2" t="s">
        <v>387</v>
      </c>
      <c r="C58" s="2">
        <v>43</v>
      </c>
      <c r="D58" s="1"/>
      <c r="E58" s="5"/>
      <c r="F58" s="5"/>
    </row>
    <row r="59" spans="2:6" x14ac:dyDescent="0.3">
      <c r="B59" s="2" t="s">
        <v>388</v>
      </c>
      <c r="C59" s="2">
        <v>44</v>
      </c>
      <c r="D59" s="1"/>
      <c r="E59" s="5"/>
      <c r="F59" s="5"/>
    </row>
    <row r="60" spans="2:6" x14ac:dyDescent="0.3">
      <c r="B60" s="2" t="s">
        <v>389</v>
      </c>
      <c r="C60" s="2">
        <v>45</v>
      </c>
      <c r="D60" s="1"/>
      <c r="E60" s="5"/>
      <c r="F60" s="5"/>
    </row>
    <row r="61" spans="2:6" x14ac:dyDescent="0.3">
      <c r="D61" s="1"/>
      <c r="E61" s="5"/>
      <c r="F61" s="5"/>
    </row>
    <row r="62" spans="2:6" x14ac:dyDescent="0.3">
      <c r="D62" s="1"/>
      <c r="E62" s="5"/>
      <c r="F62" s="5"/>
    </row>
    <row r="63" spans="2:6" x14ac:dyDescent="0.3">
      <c r="D63" s="1"/>
      <c r="E63" s="5"/>
      <c r="F63" s="5"/>
    </row>
    <row r="64" spans="2:6" x14ac:dyDescent="0.3">
      <c r="D64" s="1"/>
      <c r="E64" s="5"/>
      <c r="F64" s="5"/>
    </row>
    <row r="65" spans="2:23" x14ac:dyDescent="0.3">
      <c r="D65" s="1"/>
      <c r="E65" s="5"/>
      <c r="F65" s="5"/>
    </row>
    <row r="66" spans="2:23" x14ac:dyDescent="0.3">
      <c r="D66" s="1"/>
      <c r="E66" s="5"/>
      <c r="F66" s="5"/>
    </row>
    <row r="67" spans="2:23" x14ac:dyDescent="0.3">
      <c r="D67" s="1"/>
      <c r="E67" s="5"/>
      <c r="F67" s="5"/>
    </row>
    <row r="68" spans="2:23" x14ac:dyDescent="0.3">
      <c r="D68" s="1"/>
      <c r="E68" s="5"/>
      <c r="F68" s="5"/>
    </row>
    <row r="69" spans="2:23" ht="19.5" customHeight="1" x14ac:dyDescent="0.3">
      <c r="D69" s="5"/>
      <c r="E69" s="5"/>
      <c r="F69" s="5"/>
      <c r="G69" s="1533" t="s">
        <v>598</v>
      </c>
      <c r="H69" s="1533"/>
      <c r="I69" s="1533"/>
      <c r="J69" s="1533"/>
      <c r="K69" s="48"/>
      <c r="L69" s="1534" t="s">
        <v>587</v>
      </c>
      <c r="M69" s="1534"/>
      <c r="N69" s="1534"/>
      <c r="O69" s="1534"/>
      <c r="P69" s="1534"/>
      <c r="Q69" s="1534"/>
      <c r="R69" s="1534"/>
      <c r="S69" s="1534"/>
      <c r="T69" s="1534"/>
      <c r="U69" s="1534"/>
      <c r="V69" s="1534"/>
      <c r="W69" s="1534"/>
    </row>
    <row r="70" spans="2:23" ht="28.5" customHeight="1" x14ac:dyDescent="0.3">
      <c r="B70" s="1488" t="s">
        <v>401</v>
      </c>
      <c r="C70" s="1488"/>
      <c r="D70" s="1488"/>
      <c r="E70" s="1488"/>
      <c r="F70" s="149"/>
      <c r="G70" s="1535" t="s">
        <v>7</v>
      </c>
      <c r="H70" s="1535" t="s">
        <v>8</v>
      </c>
      <c r="I70" s="1536" t="s">
        <v>585</v>
      </c>
      <c r="J70" s="1536" t="s">
        <v>586</v>
      </c>
      <c r="K70" s="147"/>
      <c r="L70" s="1529" t="s">
        <v>240</v>
      </c>
      <c r="M70" s="1529" t="s">
        <v>576</v>
      </c>
      <c r="N70" s="1529" t="s">
        <v>588</v>
      </c>
      <c r="O70" s="1529" t="s">
        <v>589</v>
      </c>
      <c r="P70" s="1529" t="s">
        <v>590</v>
      </c>
      <c r="Q70" s="1529" t="s">
        <v>591</v>
      </c>
      <c r="R70" s="1529" t="s">
        <v>592</v>
      </c>
      <c r="S70" s="1529" t="s">
        <v>593</v>
      </c>
      <c r="T70" s="1529" t="s">
        <v>594</v>
      </c>
      <c r="U70" s="1529" t="s">
        <v>595</v>
      </c>
      <c r="V70" s="1529" t="s">
        <v>596</v>
      </c>
      <c r="W70" s="1529" t="s">
        <v>597</v>
      </c>
    </row>
    <row r="71" spans="2:23" ht="21" customHeight="1" x14ac:dyDescent="0.3">
      <c r="B71" s="83">
        <v>2</v>
      </c>
      <c r="C71" s="83">
        <v>50</v>
      </c>
      <c r="D71" s="89" t="s">
        <v>400</v>
      </c>
      <c r="E71" s="1219" t="s">
        <v>236</v>
      </c>
      <c r="F71" s="48"/>
      <c r="G71" s="1535"/>
      <c r="H71" s="1535"/>
      <c r="I71" s="1536"/>
      <c r="J71" s="1536"/>
      <c r="K71" s="147"/>
      <c r="L71" s="1529"/>
      <c r="M71" s="1529"/>
      <c r="N71" s="1529"/>
      <c r="O71" s="1529"/>
      <c r="P71" s="1529"/>
      <c r="Q71" s="1529"/>
      <c r="R71" s="1529"/>
      <c r="S71" s="1529"/>
      <c r="T71" s="1529"/>
      <c r="U71" s="1529"/>
      <c r="V71" s="1529"/>
      <c r="W71" s="1529"/>
    </row>
    <row r="72" spans="2:23" ht="15.6" x14ac:dyDescent="0.3">
      <c r="B72" s="83"/>
      <c r="C72" s="83"/>
      <c r="D72" s="83"/>
      <c r="E72" s="1219"/>
      <c r="F72" s="48"/>
      <c r="G72" s="1535"/>
      <c r="H72" s="1535"/>
      <c r="I72" s="1536"/>
      <c r="J72" s="1536"/>
      <c r="K72" s="147"/>
      <c r="L72" s="1529"/>
      <c r="M72" s="1529"/>
      <c r="N72" s="1529"/>
      <c r="O72" s="1529"/>
      <c r="P72" s="1529"/>
      <c r="Q72" s="1529"/>
      <c r="R72" s="1529"/>
      <c r="S72" s="1529"/>
      <c r="T72" s="1529"/>
      <c r="U72" s="1529"/>
      <c r="V72" s="1529"/>
      <c r="W72" s="1529"/>
    </row>
    <row r="73" spans="2:23" ht="21" x14ac:dyDescent="0.3">
      <c r="B73" s="6" t="s">
        <v>59</v>
      </c>
      <c r="C73" s="6">
        <v>51</v>
      </c>
      <c r="D73" s="61" t="s">
        <v>60</v>
      </c>
      <c r="E73" s="145"/>
      <c r="F73" s="86"/>
      <c r="G73" s="146"/>
      <c r="H73" s="146"/>
      <c r="I73" s="146"/>
      <c r="J73" s="203"/>
      <c r="L73" s="205">
        <f>SUM(L74:L93)</f>
        <v>0</v>
      </c>
      <c r="M73" s="205">
        <f t="shared" ref="M73:W73" si="0">SUM(M74:M93)</f>
        <v>0</v>
      </c>
      <c r="N73" s="205">
        <f t="shared" si="0"/>
        <v>0</v>
      </c>
      <c r="O73" s="205">
        <f t="shared" si="0"/>
        <v>0</v>
      </c>
      <c r="P73" s="205">
        <f t="shared" si="0"/>
        <v>0</v>
      </c>
      <c r="Q73" s="205">
        <f t="shared" si="0"/>
        <v>0</v>
      </c>
      <c r="R73" s="205">
        <f t="shared" si="0"/>
        <v>0</v>
      </c>
      <c r="S73" s="205">
        <f t="shared" si="0"/>
        <v>0</v>
      </c>
      <c r="T73" s="205">
        <f t="shared" si="0"/>
        <v>0</v>
      </c>
      <c r="U73" s="205">
        <f t="shared" si="0"/>
        <v>0</v>
      </c>
      <c r="V73" s="205">
        <f t="shared" si="0"/>
        <v>0</v>
      </c>
      <c r="W73" s="205">
        <f t="shared" si="0"/>
        <v>0</v>
      </c>
    </row>
    <row r="74" spans="2:23" x14ac:dyDescent="0.3">
      <c r="B74" s="2" t="s">
        <v>61</v>
      </c>
      <c r="C74" s="2">
        <f>'PLANO DE CONTAS-D'!C26</f>
        <v>52</v>
      </c>
      <c r="D74" s="2" t="str">
        <f>'PLANO DE CONTAS-D'!D26</f>
        <v>IOF (Sobre operações de crédito)</v>
      </c>
      <c r="E74" s="2" t="str">
        <f>'PLANO DE CONTAS-D'!E26</f>
        <v>ADM</v>
      </c>
      <c r="F74" s="79"/>
      <c r="G74" s="204">
        <f>SUM(L74:W74)</f>
        <v>0</v>
      </c>
      <c r="H74" s="10"/>
      <c r="I74" s="204">
        <f>H74-G74</f>
        <v>0</v>
      </c>
      <c r="J74" s="126" t="e">
        <f>H74/G74</f>
        <v>#DIV/0!</v>
      </c>
      <c r="L74" s="199">
        <f>SUMIFS(Conciliação!$R:$R,Conciliação!$E:$E,$C$74,Conciliação!$D:$D,L$70)</f>
        <v>0</v>
      </c>
      <c r="M74" s="199">
        <f>SUMIFS(Conciliação!$R:$R,Conciliação!$E:$E,$C$74,Conciliação!$D:$D,M$70)</f>
        <v>0</v>
      </c>
      <c r="N74" s="199">
        <f>SUMIFS(Conciliação!$R:$R,Conciliação!$E:$E,$C$74,Conciliação!$D:$D,N$70)</f>
        <v>0</v>
      </c>
      <c r="O74" s="199">
        <f>SUMIFS(Conciliação!$R:$R,Conciliação!$E:$E,$C$74,Conciliação!$D:$D,O$70)</f>
        <v>0</v>
      </c>
      <c r="P74" s="199">
        <f>SUMIFS(Conciliação!$R:$R,Conciliação!$E:$E,$C$74,Conciliação!$D:$D,P$70)</f>
        <v>0</v>
      </c>
      <c r="Q74" s="199">
        <f>SUMIFS(Conciliação!$R:$R,Conciliação!$E:$E,$C$74,Conciliação!$D:$D,Q$70)</f>
        <v>0</v>
      </c>
      <c r="R74" s="199">
        <f>SUMIFS(Conciliação!$R:$R,Conciliação!$E:$E,$C$74,Conciliação!$D:$D,R$70)</f>
        <v>0</v>
      </c>
      <c r="S74" s="199">
        <f>SUMIFS(Conciliação!$R:$R,Conciliação!$E:$E,$C$74,Conciliação!$D:$D,S$70)</f>
        <v>0</v>
      </c>
      <c r="T74" s="199">
        <f>SUMIFS(Conciliação!$R:$R,Conciliação!$E:$E,$C$74,Conciliação!$D:$D,T$70)</f>
        <v>0</v>
      </c>
      <c r="U74" s="199">
        <f>SUMIFS(Conciliação!$R:$R,Conciliação!$E:$E,$C$74,Conciliação!$D:$D,U$70)</f>
        <v>0</v>
      </c>
      <c r="V74" s="199">
        <f>SUMIFS(Conciliação!$R:$R,Conciliação!$E:$E,$C$74,Conciliação!$D:$D,V$70)</f>
        <v>0</v>
      </c>
      <c r="W74" s="199">
        <f>SUMIFS(Conciliação!$R:$R,Conciliação!$E:$E,$C$74,Conciliação!$D:$D,W$70)</f>
        <v>0</v>
      </c>
    </row>
    <row r="75" spans="2:23" x14ac:dyDescent="0.3">
      <c r="B75" s="2" t="s">
        <v>62</v>
      </c>
      <c r="C75" s="2">
        <f>'PLANO DE CONTAS-D'!C27</f>
        <v>53</v>
      </c>
      <c r="D75" s="2" t="str">
        <f>'PLANO DE CONTAS-D'!D27</f>
        <v>ITD (Sobre Doações PF)</v>
      </c>
      <c r="E75" s="2" t="str">
        <f>'PLANO DE CONTAS-D'!E27</f>
        <v>ADM</v>
      </c>
      <c r="F75" s="79"/>
      <c r="G75" s="204">
        <f t="shared" ref="G75:G93" si="1">SUM(L75:W75)</f>
        <v>0</v>
      </c>
      <c r="H75" s="10"/>
      <c r="I75" s="204">
        <f t="shared" ref="I75:I93" si="2">H75-G75</f>
        <v>0</v>
      </c>
      <c r="J75" s="126"/>
      <c r="L75" s="199">
        <f>SUMIFS(Conciliação!$R:$R,Conciliação!$E:$E,$C$75,Conciliação!$D:$D,L$70)</f>
        <v>0</v>
      </c>
      <c r="M75" s="199">
        <f>SUMIFS(Conciliação!$R:$R,Conciliação!$E:$E,$C$75,Conciliação!$D:$D,M$70)</f>
        <v>0</v>
      </c>
      <c r="N75" s="199">
        <f>SUMIFS(Conciliação!$R:$R,Conciliação!$E:$E,$C$75,Conciliação!$D:$D,N$70)</f>
        <v>0</v>
      </c>
      <c r="O75" s="199">
        <f>SUMIFS(Conciliação!$R:$R,Conciliação!$E:$E,$C$75,Conciliação!$D:$D,O$70)</f>
        <v>0</v>
      </c>
      <c r="P75" s="199">
        <f>SUMIFS(Conciliação!$R:$R,Conciliação!$E:$E,$C$75,Conciliação!$D:$D,P$70)</f>
        <v>0</v>
      </c>
      <c r="Q75" s="199">
        <f>SUMIFS(Conciliação!$R:$R,Conciliação!$E:$E,$C$75,Conciliação!$D:$D,Q$70)</f>
        <v>0</v>
      </c>
      <c r="R75" s="199">
        <f>SUMIFS(Conciliação!$R:$R,Conciliação!$E:$E,$C$75,Conciliação!$D:$D,R$70)</f>
        <v>0</v>
      </c>
      <c r="S75" s="199">
        <f>SUMIFS(Conciliação!$R:$R,Conciliação!$E:$E,$C$75,Conciliação!$D:$D,S$70)</f>
        <v>0</v>
      </c>
      <c r="T75" s="199">
        <f>SUMIFS(Conciliação!$R:$R,Conciliação!$E:$E,$C$75,Conciliação!$D:$D,T$70)</f>
        <v>0</v>
      </c>
      <c r="U75" s="199">
        <f>SUMIFS(Conciliação!$R:$R,Conciliação!$E:$E,$C$75,Conciliação!$D:$D,U$70)</f>
        <v>0</v>
      </c>
      <c r="V75" s="199">
        <f>SUMIFS(Conciliação!$R:$R,Conciliação!$E:$E,$C$75,Conciliação!$D:$D,V$70)</f>
        <v>0</v>
      </c>
      <c r="W75" s="199">
        <f>SUMIFS(Conciliação!$R:$R,Conciliação!$E:$E,$C$75,Conciliação!$D:$D,W$70)</f>
        <v>0</v>
      </c>
    </row>
    <row r="76" spans="2:23" x14ac:dyDescent="0.3">
      <c r="B76" s="2" t="s">
        <v>63</v>
      </c>
      <c r="C76" s="2">
        <f>'PLANO DE CONTAS-D'!C28</f>
        <v>54</v>
      </c>
      <c r="D76" s="2" t="str">
        <f>'PLANO DE CONTAS-D'!D28</f>
        <v>Cofins</v>
      </c>
      <c r="E76" s="2" t="str">
        <f>'PLANO DE CONTAS-D'!E28</f>
        <v>ADM</v>
      </c>
      <c r="F76" s="79"/>
      <c r="G76" s="204">
        <f t="shared" si="1"/>
        <v>0</v>
      </c>
      <c r="H76" s="10"/>
      <c r="I76" s="204">
        <f t="shared" si="2"/>
        <v>0</v>
      </c>
      <c r="J76" s="126"/>
      <c r="L76" s="199">
        <f>SUMIFS(Conciliação!$R:$R,Conciliação!$E:$E,$C$76,Conciliação!$D:$D,L$70)</f>
        <v>0</v>
      </c>
      <c r="M76" s="199">
        <f>SUMIFS(Conciliação!$R:$R,Conciliação!$E:$E,$C$76,Conciliação!$D:$D,M$70)</f>
        <v>0</v>
      </c>
      <c r="N76" s="199">
        <f>SUMIFS(Conciliação!$R:$R,Conciliação!$E:$E,$C$76,Conciliação!$D:$D,N$70)</f>
        <v>0</v>
      </c>
      <c r="O76" s="199">
        <f>SUMIFS(Conciliação!$R:$R,Conciliação!$E:$E,$C$76,Conciliação!$D:$D,O$70)</f>
        <v>0</v>
      </c>
      <c r="P76" s="199">
        <f>SUMIFS(Conciliação!$R:$R,Conciliação!$E:$E,$C$76,Conciliação!$D:$D,P$70)</f>
        <v>0</v>
      </c>
      <c r="Q76" s="199">
        <f>SUMIFS(Conciliação!$R:$R,Conciliação!$E:$E,$C$76,Conciliação!$D:$D,Q$70)</f>
        <v>0</v>
      </c>
      <c r="R76" s="199">
        <f>SUMIFS(Conciliação!$R:$R,Conciliação!$E:$E,$C$76,Conciliação!$D:$D,R$70)</f>
        <v>0</v>
      </c>
      <c r="S76" s="199">
        <f>SUMIFS(Conciliação!$R:$R,Conciliação!$E:$E,$C$76,Conciliação!$D:$D,S$70)</f>
        <v>0</v>
      </c>
      <c r="T76" s="199">
        <f>SUMIFS(Conciliação!$R:$R,Conciliação!$E:$E,$C$76,Conciliação!$D:$D,T$70)</f>
        <v>0</v>
      </c>
      <c r="U76" s="199">
        <f>SUMIFS(Conciliação!$R:$R,Conciliação!$E:$E,$C$76,Conciliação!$D:$D,U$70)</f>
        <v>0</v>
      </c>
      <c r="V76" s="199">
        <f>SUMIFS(Conciliação!$R:$R,Conciliação!$E:$E,$C$76,Conciliação!$D:$D,V$70)</f>
        <v>0</v>
      </c>
      <c r="W76" s="199">
        <f>SUMIFS(Conciliação!$R:$R,Conciliação!$E:$E,$C$76,Conciliação!$D:$D,W$70)</f>
        <v>0</v>
      </c>
    </row>
    <row r="77" spans="2:23" x14ac:dyDescent="0.3">
      <c r="B77" s="2" t="s">
        <v>65</v>
      </c>
      <c r="C77" s="2">
        <f>'PLANO DE CONTAS-D'!C29</f>
        <v>55</v>
      </c>
      <c r="D77" s="2" t="str">
        <f>'PLANO DE CONTAS-D'!D29</f>
        <v>IPTU</v>
      </c>
      <c r="E77" s="2" t="str">
        <f>'PLANO DE CONTAS-D'!E29</f>
        <v>ADM</v>
      </c>
      <c r="F77" s="79"/>
      <c r="G77" s="204">
        <f t="shared" si="1"/>
        <v>0</v>
      </c>
      <c r="H77" s="10"/>
      <c r="I77" s="204">
        <f t="shared" si="2"/>
        <v>0</v>
      </c>
      <c r="J77" s="126"/>
      <c r="L77" s="199">
        <f>SUMIFS(Conciliação!$R:$R,Conciliação!$E:$E,$C$77,Conciliação!$D:$D,L$70)</f>
        <v>0</v>
      </c>
      <c r="M77" s="199">
        <f>SUMIFS(Conciliação!$R:$R,Conciliação!$E:$E,$C$77,Conciliação!$D:$D,M$70)</f>
        <v>0</v>
      </c>
      <c r="N77" s="199">
        <f>SUMIFS(Conciliação!$R:$R,Conciliação!$E:$E,$C$77,Conciliação!$D:$D,N$70)</f>
        <v>0</v>
      </c>
      <c r="O77" s="199">
        <f>SUMIFS(Conciliação!$R:$R,Conciliação!$E:$E,$C$77,Conciliação!$D:$D,O$70)</f>
        <v>0</v>
      </c>
      <c r="P77" s="199">
        <f>SUMIFS(Conciliação!$R:$R,Conciliação!$E:$E,$C$77,Conciliação!$D:$D,P$70)</f>
        <v>0</v>
      </c>
      <c r="Q77" s="199">
        <f>SUMIFS(Conciliação!$R:$R,Conciliação!$E:$E,$C$77,Conciliação!$D:$D,Q$70)</f>
        <v>0</v>
      </c>
      <c r="R77" s="199">
        <f>SUMIFS(Conciliação!$R:$R,Conciliação!$E:$E,$C$77,Conciliação!$D:$D,R$70)</f>
        <v>0</v>
      </c>
      <c r="S77" s="199">
        <f>SUMIFS(Conciliação!$R:$R,Conciliação!$E:$E,$C$77,Conciliação!$D:$D,S$70)</f>
        <v>0</v>
      </c>
      <c r="T77" s="199">
        <f>SUMIFS(Conciliação!$R:$R,Conciliação!$E:$E,$C$77,Conciliação!$D:$D,T$70)</f>
        <v>0</v>
      </c>
      <c r="U77" s="199">
        <f>SUMIFS(Conciliação!$R:$R,Conciliação!$E:$E,$C$77,Conciliação!$D:$D,U$70)</f>
        <v>0</v>
      </c>
      <c r="V77" s="199">
        <f>SUMIFS(Conciliação!$R:$R,Conciliação!$E:$E,$C$77,Conciliação!$D:$D,V$70)</f>
        <v>0</v>
      </c>
      <c r="W77" s="199">
        <f>SUMIFS(Conciliação!$R:$R,Conciliação!$E:$E,$C$77,Conciliação!$D:$D,W$70)</f>
        <v>0</v>
      </c>
    </row>
    <row r="78" spans="2:23" x14ac:dyDescent="0.3">
      <c r="B78" s="2" t="s">
        <v>67</v>
      </c>
      <c r="C78" s="2">
        <f>'PLANO DE CONTAS-D'!C30</f>
        <v>56</v>
      </c>
      <c r="D78" s="2" t="str">
        <f>'PLANO DE CONTAS-D'!D30</f>
        <v>TLF (Alvará)</v>
      </c>
      <c r="E78" s="2" t="str">
        <f>'PLANO DE CONTAS-D'!E30</f>
        <v>ADM</v>
      </c>
      <c r="F78" s="79"/>
      <c r="G78" s="204">
        <f t="shared" si="1"/>
        <v>0</v>
      </c>
      <c r="H78" s="10"/>
      <c r="I78" s="204">
        <f t="shared" si="2"/>
        <v>0</v>
      </c>
      <c r="J78" s="126"/>
      <c r="L78" s="199">
        <f>SUMIFS(Conciliação!$R:$R,Conciliação!$E:$E,$C$78,Conciliação!$D:$D,L$70)</f>
        <v>0</v>
      </c>
      <c r="M78" s="199">
        <f>SUMIFS(Conciliação!$R:$R,Conciliação!$E:$E,$C$78,Conciliação!$D:$D,M$70)</f>
        <v>0</v>
      </c>
      <c r="N78" s="199">
        <f>SUMIFS(Conciliação!$R:$R,Conciliação!$E:$E,$C$78,Conciliação!$D:$D,N$70)</f>
        <v>0</v>
      </c>
      <c r="O78" s="199">
        <f>SUMIFS(Conciliação!$R:$R,Conciliação!$E:$E,$C$78,Conciliação!$D:$D,O$70)</f>
        <v>0</v>
      </c>
      <c r="P78" s="199">
        <f>SUMIFS(Conciliação!$R:$R,Conciliação!$E:$E,$C$78,Conciliação!$D:$D,P$70)</f>
        <v>0</v>
      </c>
      <c r="Q78" s="199">
        <f>SUMIFS(Conciliação!$R:$R,Conciliação!$E:$E,$C$78,Conciliação!$D:$D,Q$70)</f>
        <v>0</v>
      </c>
      <c r="R78" s="199">
        <f>SUMIFS(Conciliação!$R:$R,Conciliação!$E:$E,$C$78,Conciliação!$D:$D,R$70)</f>
        <v>0</v>
      </c>
      <c r="S78" s="199">
        <f>SUMIFS(Conciliação!$R:$R,Conciliação!$E:$E,$C$78,Conciliação!$D:$D,S$70)</f>
        <v>0</v>
      </c>
      <c r="T78" s="199">
        <f>SUMIFS(Conciliação!$R:$R,Conciliação!$E:$E,$C$78,Conciliação!$D:$D,T$70)</f>
        <v>0</v>
      </c>
      <c r="U78" s="199">
        <f>SUMIFS(Conciliação!$R:$R,Conciliação!$E:$E,$C$78,Conciliação!$D:$D,U$70)</f>
        <v>0</v>
      </c>
      <c r="V78" s="199">
        <f>SUMIFS(Conciliação!$R:$R,Conciliação!$E:$E,$C$78,Conciliação!$D:$D,V$70)</f>
        <v>0</v>
      </c>
      <c r="W78" s="199">
        <f>SUMIFS(Conciliação!$R:$R,Conciliação!$E:$E,$C$78,Conciliação!$D:$D,W$70)</f>
        <v>0</v>
      </c>
    </row>
    <row r="79" spans="2:23" x14ac:dyDescent="0.3">
      <c r="B79" s="2" t="s">
        <v>69</v>
      </c>
      <c r="C79" s="2">
        <f>'PLANO DE CONTAS-D'!C31</f>
        <v>57</v>
      </c>
      <c r="D79" s="2" t="str">
        <f>'PLANO DE CONTAS-D'!D31</f>
        <v>Taxa de coleta de lixo</v>
      </c>
      <c r="E79" s="2" t="str">
        <f>'PLANO DE CONTAS-D'!E31</f>
        <v>ADM</v>
      </c>
      <c r="F79" s="79"/>
      <c r="G79" s="204">
        <f t="shared" si="1"/>
        <v>0</v>
      </c>
      <c r="H79" s="10"/>
      <c r="I79" s="204">
        <f t="shared" si="2"/>
        <v>0</v>
      </c>
      <c r="J79" s="126"/>
      <c r="L79" s="199">
        <f>SUMIFS(Conciliação!$R:$R,Conciliação!$E:$E,$C$79,Conciliação!$D:$D,L$70)</f>
        <v>0</v>
      </c>
      <c r="M79" s="199">
        <f>SUMIFS(Conciliação!$R:$R,Conciliação!$E:$E,$C$79,Conciliação!$D:$D,M$70)</f>
        <v>0</v>
      </c>
      <c r="N79" s="199">
        <f>SUMIFS(Conciliação!$R:$R,Conciliação!$E:$E,$C$79,Conciliação!$D:$D,N$70)</f>
        <v>0</v>
      </c>
      <c r="O79" s="199">
        <f>SUMIFS(Conciliação!$R:$R,Conciliação!$E:$E,$C$79,Conciliação!$D:$D,O$70)</f>
        <v>0</v>
      </c>
      <c r="P79" s="199">
        <f>SUMIFS(Conciliação!$R:$R,Conciliação!$E:$E,$C$79,Conciliação!$D:$D,P$70)</f>
        <v>0</v>
      </c>
      <c r="Q79" s="199">
        <f>SUMIFS(Conciliação!$R:$R,Conciliação!$E:$E,$C$79,Conciliação!$D:$D,Q$70)</f>
        <v>0</v>
      </c>
      <c r="R79" s="199">
        <f>SUMIFS(Conciliação!$R:$R,Conciliação!$E:$E,$C$79,Conciliação!$D:$D,R$70)</f>
        <v>0</v>
      </c>
      <c r="S79" s="199">
        <f>SUMIFS(Conciliação!$R:$R,Conciliação!$E:$E,$C$79,Conciliação!$D:$D,S$70)</f>
        <v>0</v>
      </c>
      <c r="T79" s="199">
        <f>SUMIFS(Conciliação!$R:$R,Conciliação!$E:$E,$C$79,Conciliação!$D:$D,T$70)</f>
        <v>0</v>
      </c>
      <c r="U79" s="199">
        <f>SUMIFS(Conciliação!$R:$R,Conciliação!$E:$E,$C$79,Conciliação!$D:$D,U$70)</f>
        <v>0</v>
      </c>
      <c r="V79" s="199">
        <f>SUMIFS(Conciliação!$R:$R,Conciliação!$E:$E,$C$79,Conciliação!$D:$D,V$70)</f>
        <v>0</v>
      </c>
      <c r="W79" s="199">
        <f>SUMIFS(Conciliação!$R:$R,Conciliação!$E:$E,$C$79,Conciliação!$D:$D,W$70)</f>
        <v>0</v>
      </c>
    </row>
    <row r="80" spans="2:23" x14ac:dyDescent="0.3">
      <c r="B80" s="2" t="s">
        <v>71</v>
      </c>
      <c r="C80" s="2">
        <f>'PLANO DE CONTAS-D'!C32</f>
        <v>58</v>
      </c>
      <c r="D80" s="2" t="str">
        <f>'PLANO DE CONTAS-D'!D32</f>
        <v>Taxa de Iluminação</v>
      </c>
      <c r="E80" s="2" t="str">
        <f>'PLANO DE CONTAS-D'!E32</f>
        <v>ADM</v>
      </c>
      <c r="F80" s="79"/>
      <c r="G80" s="204">
        <f t="shared" si="1"/>
        <v>0</v>
      </c>
      <c r="H80" s="10"/>
      <c r="I80" s="204">
        <f t="shared" si="2"/>
        <v>0</v>
      </c>
      <c r="J80" s="126"/>
      <c r="L80" s="199">
        <f>SUMIFS(Conciliação!$R:$R,Conciliação!$E:$E,$C$80,Conciliação!$D:$D,L$70)</f>
        <v>0</v>
      </c>
      <c r="M80" s="199">
        <f>SUMIFS(Conciliação!$R:$R,Conciliação!$E:$E,$C$80,Conciliação!$D:$D,M$70)</f>
        <v>0</v>
      </c>
      <c r="N80" s="199">
        <f>SUMIFS(Conciliação!$R:$R,Conciliação!$E:$E,$C$80,Conciliação!$D:$D,N$70)</f>
        <v>0</v>
      </c>
      <c r="O80" s="199">
        <f>SUMIFS(Conciliação!$R:$R,Conciliação!$E:$E,$C$80,Conciliação!$D:$D,O$70)</f>
        <v>0</v>
      </c>
      <c r="P80" s="199">
        <f>SUMIFS(Conciliação!$R:$R,Conciliação!$E:$E,$C$80,Conciliação!$D:$D,P$70)</f>
        <v>0</v>
      </c>
      <c r="Q80" s="199">
        <f>SUMIFS(Conciliação!$R:$R,Conciliação!$E:$E,$C$80,Conciliação!$D:$D,Q$70)</f>
        <v>0</v>
      </c>
      <c r="R80" s="199">
        <f>SUMIFS(Conciliação!$R:$R,Conciliação!$E:$E,$C$80,Conciliação!$D:$D,R$70)</f>
        <v>0</v>
      </c>
      <c r="S80" s="199">
        <f>SUMIFS(Conciliação!$R:$R,Conciliação!$E:$E,$C$80,Conciliação!$D:$D,S$70)</f>
        <v>0</v>
      </c>
      <c r="T80" s="199">
        <f>SUMIFS(Conciliação!$R:$R,Conciliação!$E:$E,$C$80,Conciliação!$D:$D,T$70)</f>
        <v>0</v>
      </c>
      <c r="U80" s="199">
        <f>SUMIFS(Conciliação!$R:$R,Conciliação!$E:$E,$C$80,Conciliação!$D:$D,U$70)</f>
        <v>0</v>
      </c>
      <c r="V80" s="199">
        <f>SUMIFS(Conciliação!$R:$R,Conciliação!$E:$E,$C$80,Conciliação!$D:$D,V$70)</f>
        <v>0</v>
      </c>
      <c r="W80" s="199">
        <f>SUMIFS(Conciliação!$R:$R,Conciliação!$E:$E,$C$80,Conciliação!$D:$D,W$70)</f>
        <v>0</v>
      </c>
    </row>
    <row r="81" spans="2:23" x14ac:dyDescent="0.3">
      <c r="B81" s="2" t="s">
        <v>72</v>
      </c>
      <c r="C81" s="2">
        <f>'PLANO DE CONTAS-D'!C33</f>
        <v>59</v>
      </c>
      <c r="D81" s="2" t="str">
        <f>'PLANO DE CONTAS-D'!D33</f>
        <v>Taxas cartorais</v>
      </c>
      <c r="E81" s="2" t="str">
        <f>'PLANO DE CONTAS-D'!E33</f>
        <v>ADM</v>
      </c>
      <c r="F81" s="79"/>
      <c r="G81" s="204">
        <f t="shared" si="1"/>
        <v>0</v>
      </c>
      <c r="H81" s="10"/>
      <c r="I81" s="204">
        <f t="shared" si="2"/>
        <v>0</v>
      </c>
      <c r="J81" s="126"/>
      <c r="L81" s="199">
        <f>SUMIFS(Conciliação!$R:$R,Conciliação!$E:$E,$C$81,Conciliação!$D:$D,L$70)</f>
        <v>0</v>
      </c>
      <c r="M81" s="199">
        <f>SUMIFS(Conciliação!$R:$R,Conciliação!$E:$E,$C$81,Conciliação!$D:$D,M$70)</f>
        <v>0</v>
      </c>
      <c r="N81" s="199">
        <f>SUMIFS(Conciliação!$R:$R,Conciliação!$E:$E,$C$81,Conciliação!$D:$D,N$70)</f>
        <v>0</v>
      </c>
      <c r="O81" s="199">
        <f>SUMIFS(Conciliação!$R:$R,Conciliação!$E:$E,$C$81,Conciliação!$D:$D,O$70)</f>
        <v>0</v>
      </c>
      <c r="P81" s="199">
        <f>SUMIFS(Conciliação!$R:$R,Conciliação!$E:$E,$C$81,Conciliação!$D:$D,P$70)</f>
        <v>0</v>
      </c>
      <c r="Q81" s="199">
        <f>SUMIFS(Conciliação!$R:$R,Conciliação!$E:$E,$C$81,Conciliação!$D:$D,Q$70)</f>
        <v>0</v>
      </c>
      <c r="R81" s="199">
        <f>SUMIFS(Conciliação!$R:$R,Conciliação!$E:$E,$C$81,Conciliação!$D:$D,R$70)</f>
        <v>0</v>
      </c>
      <c r="S81" s="199">
        <f>SUMIFS(Conciliação!$R:$R,Conciliação!$E:$E,$C$81,Conciliação!$D:$D,S$70)</f>
        <v>0</v>
      </c>
      <c r="T81" s="199">
        <f>SUMIFS(Conciliação!$R:$R,Conciliação!$E:$E,$C$81,Conciliação!$D:$D,T$70)</f>
        <v>0</v>
      </c>
      <c r="U81" s="199">
        <f>SUMIFS(Conciliação!$R:$R,Conciliação!$E:$E,$C$81,Conciliação!$D:$D,U$70)</f>
        <v>0</v>
      </c>
      <c r="V81" s="199">
        <f>SUMIFS(Conciliação!$R:$R,Conciliação!$E:$E,$C$81,Conciliação!$D:$D,V$70)</f>
        <v>0</v>
      </c>
      <c r="W81" s="199">
        <f>SUMIFS(Conciliação!$R:$R,Conciliação!$E:$E,$C$81,Conciliação!$D:$D,W$70)</f>
        <v>0</v>
      </c>
    </row>
    <row r="82" spans="2:23" x14ac:dyDescent="0.3">
      <c r="B82" s="2" t="s">
        <v>73</v>
      </c>
      <c r="C82" s="2">
        <f>'PLANO DE CONTAS-D'!C34</f>
        <v>60</v>
      </c>
      <c r="D82" s="2" t="str">
        <f>'PLANO DE CONTAS-D'!D34</f>
        <v>Taxas bancárias</v>
      </c>
      <c r="E82" s="2" t="str">
        <f>'PLANO DE CONTAS-D'!E34</f>
        <v>ADM</v>
      </c>
      <c r="F82" s="79"/>
      <c r="G82" s="204">
        <f t="shared" si="1"/>
        <v>0</v>
      </c>
      <c r="H82" s="10"/>
      <c r="I82" s="204">
        <f t="shared" si="2"/>
        <v>0</v>
      </c>
      <c r="J82" s="126"/>
      <c r="L82" s="199">
        <f>SUMIFS(Conciliação!$R:$R,Conciliação!$E:$E,$C$82,Conciliação!$D:$D,L$70)</f>
        <v>0</v>
      </c>
      <c r="M82" s="199">
        <f>SUMIFS(Conciliação!$R:$R,Conciliação!$E:$E,$C$82,Conciliação!$D:$D,M$70)</f>
        <v>0</v>
      </c>
      <c r="N82" s="199">
        <f>SUMIFS(Conciliação!$R:$R,Conciliação!$E:$E,$C$82,Conciliação!$D:$D,N$70)</f>
        <v>0</v>
      </c>
      <c r="O82" s="199">
        <f>SUMIFS(Conciliação!$R:$R,Conciliação!$E:$E,$C$82,Conciliação!$D:$D,O$70)</f>
        <v>0</v>
      </c>
      <c r="P82" s="199">
        <f>SUMIFS(Conciliação!$R:$R,Conciliação!$E:$E,$C$82,Conciliação!$D:$D,P$70)</f>
        <v>0</v>
      </c>
      <c r="Q82" s="199">
        <f>SUMIFS(Conciliação!$R:$R,Conciliação!$E:$E,$C$82,Conciliação!$D:$D,Q$70)</f>
        <v>0</v>
      </c>
      <c r="R82" s="199">
        <f>SUMIFS(Conciliação!$R:$R,Conciliação!$E:$E,$C$82,Conciliação!$D:$D,R$70)</f>
        <v>0</v>
      </c>
      <c r="S82" s="199">
        <f>SUMIFS(Conciliação!$R:$R,Conciliação!$E:$E,$C$82,Conciliação!$D:$D,S$70)</f>
        <v>0</v>
      </c>
      <c r="T82" s="199">
        <f>SUMIFS(Conciliação!$R:$R,Conciliação!$E:$E,$C$82,Conciliação!$D:$D,T$70)</f>
        <v>0</v>
      </c>
      <c r="U82" s="199">
        <f>SUMIFS(Conciliação!$R:$R,Conciliação!$E:$E,$C$82,Conciliação!$D:$D,U$70)</f>
        <v>0</v>
      </c>
      <c r="V82" s="199">
        <f>SUMIFS(Conciliação!$R:$R,Conciliação!$E:$E,$C$82,Conciliação!$D:$D,V$70)</f>
        <v>0</v>
      </c>
      <c r="W82" s="199">
        <f>SUMIFS(Conciliação!$R:$R,Conciliação!$E:$E,$C$82,Conciliação!$D:$D,W$70)</f>
        <v>0</v>
      </c>
    </row>
    <row r="83" spans="2:23" x14ac:dyDescent="0.3">
      <c r="B83" s="2" t="s">
        <v>74</v>
      </c>
      <c r="C83" s="2">
        <f>'PLANO DE CONTAS-D'!C35</f>
        <v>61</v>
      </c>
      <c r="D83" s="2" t="str">
        <f>'PLANO DE CONTAS-D'!D35</f>
        <v>INSS (Notas avulsas)</v>
      </c>
      <c r="E83" s="2" t="str">
        <f>'PLANO DE CONTAS-D'!E35</f>
        <v>ADM</v>
      </c>
      <c r="F83" s="79"/>
      <c r="G83" s="204">
        <f t="shared" si="1"/>
        <v>0</v>
      </c>
      <c r="H83" s="10"/>
      <c r="I83" s="204">
        <f t="shared" si="2"/>
        <v>0</v>
      </c>
      <c r="J83" s="126"/>
      <c r="L83" s="199">
        <f>SUMIFS(Conciliação!$R:$R,Conciliação!$E:$E,$C$83,Conciliação!$D:$D,L$70)</f>
        <v>0</v>
      </c>
      <c r="M83" s="199">
        <f>SUMIFS(Conciliação!$R:$R,Conciliação!$E:$E,$C$83,Conciliação!$D:$D,M$70)</f>
        <v>0</v>
      </c>
      <c r="N83" s="199">
        <f>SUMIFS(Conciliação!$R:$R,Conciliação!$E:$E,$C$83,Conciliação!$D:$D,N$70)</f>
        <v>0</v>
      </c>
      <c r="O83" s="199">
        <f>SUMIFS(Conciliação!$R:$R,Conciliação!$E:$E,$C$83,Conciliação!$D:$D,O$70)</f>
        <v>0</v>
      </c>
      <c r="P83" s="199">
        <f>SUMIFS(Conciliação!$R:$R,Conciliação!$E:$E,$C$83,Conciliação!$D:$D,P$70)</f>
        <v>0</v>
      </c>
      <c r="Q83" s="199">
        <f>SUMIFS(Conciliação!$R:$R,Conciliação!$E:$E,$C$83,Conciliação!$D:$D,Q$70)</f>
        <v>0</v>
      </c>
      <c r="R83" s="199">
        <f>SUMIFS(Conciliação!$R:$R,Conciliação!$E:$E,$C$83,Conciliação!$D:$D,R$70)</f>
        <v>0</v>
      </c>
      <c r="S83" s="199">
        <f>SUMIFS(Conciliação!$R:$R,Conciliação!$E:$E,$C$83,Conciliação!$D:$D,S$70)</f>
        <v>0</v>
      </c>
      <c r="T83" s="199">
        <f>SUMIFS(Conciliação!$R:$R,Conciliação!$E:$E,$C$83,Conciliação!$D:$D,T$70)</f>
        <v>0</v>
      </c>
      <c r="U83" s="199">
        <f>SUMIFS(Conciliação!$R:$R,Conciliação!$E:$E,$C$83,Conciliação!$D:$D,U$70)</f>
        <v>0</v>
      </c>
      <c r="V83" s="199">
        <f>SUMIFS(Conciliação!$R:$R,Conciliação!$E:$E,$C$83,Conciliação!$D:$D,V$70)</f>
        <v>0</v>
      </c>
      <c r="W83" s="199">
        <f>SUMIFS(Conciliação!$R:$R,Conciliação!$E:$E,$C$83,Conciliação!$D:$D,W$70)</f>
        <v>0</v>
      </c>
    </row>
    <row r="84" spans="2:23" x14ac:dyDescent="0.3">
      <c r="B84" s="2" t="s">
        <v>75</v>
      </c>
      <c r="C84" s="2">
        <f>'PLANO DE CONTAS-D'!C36</f>
        <v>62</v>
      </c>
      <c r="D84" s="2" t="str">
        <f>'PLANO DE CONTAS-D'!D36</f>
        <v>Juros, mora, multas por atraso</v>
      </c>
      <c r="E84" s="2" t="str">
        <f>'PLANO DE CONTAS-D'!E36</f>
        <v>ADM</v>
      </c>
      <c r="F84" s="79"/>
      <c r="G84" s="204">
        <f t="shared" si="1"/>
        <v>0</v>
      </c>
      <c r="H84" s="10"/>
      <c r="I84" s="204">
        <f t="shared" si="2"/>
        <v>0</v>
      </c>
      <c r="J84" s="126"/>
      <c r="L84" s="199">
        <f>SUMIFS(Conciliação!$R:$R,Conciliação!$E:$E,$C$84,Conciliação!$D:$D,L$70)</f>
        <v>0</v>
      </c>
      <c r="M84" s="199">
        <f>SUMIFS(Conciliação!$R:$R,Conciliação!$E:$E,$C$84,Conciliação!$D:$D,M$70)</f>
        <v>0</v>
      </c>
      <c r="N84" s="199">
        <f>SUMIFS(Conciliação!$R:$R,Conciliação!$E:$E,$C$84,Conciliação!$D:$D,N$70)</f>
        <v>0</v>
      </c>
      <c r="O84" s="199">
        <f>SUMIFS(Conciliação!$R:$R,Conciliação!$E:$E,$C$84,Conciliação!$D:$D,O$70)</f>
        <v>0</v>
      </c>
      <c r="P84" s="199">
        <f>SUMIFS(Conciliação!$R:$R,Conciliação!$E:$E,$C$84,Conciliação!$D:$D,P$70)</f>
        <v>0</v>
      </c>
      <c r="Q84" s="199">
        <f>SUMIFS(Conciliação!$R:$R,Conciliação!$E:$E,$C$84,Conciliação!$D:$D,Q$70)</f>
        <v>0</v>
      </c>
      <c r="R84" s="199">
        <f>SUMIFS(Conciliação!$R:$R,Conciliação!$E:$E,$C$84,Conciliação!$D:$D,R$70)</f>
        <v>0</v>
      </c>
      <c r="S84" s="199">
        <f>SUMIFS(Conciliação!$R:$R,Conciliação!$E:$E,$C$84,Conciliação!$D:$D,S$70)</f>
        <v>0</v>
      </c>
      <c r="T84" s="199">
        <f>SUMIFS(Conciliação!$R:$R,Conciliação!$E:$E,$C$84,Conciliação!$D:$D,T$70)</f>
        <v>0</v>
      </c>
      <c r="U84" s="199">
        <f>SUMIFS(Conciliação!$R:$R,Conciliação!$E:$E,$C$84,Conciliação!$D:$D,U$70)</f>
        <v>0</v>
      </c>
      <c r="V84" s="199">
        <f>SUMIFS(Conciliação!$R:$R,Conciliação!$E:$E,$C$84,Conciliação!$D:$D,V$70)</f>
        <v>0</v>
      </c>
      <c r="W84" s="199">
        <f>SUMIFS(Conciliação!$R:$R,Conciliação!$E:$E,$C$84,Conciliação!$D:$D,W$70)</f>
        <v>0</v>
      </c>
    </row>
    <row r="85" spans="2:23" x14ac:dyDescent="0.3">
      <c r="B85" s="2" t="s">
        <v>76</v>
      </c>
      <c r="C85" s="2">
        <f>'PLANO DE CONTAS-D'!C37</f>
        <v>63</v>
      </c>
      <c r="D85" s="2" t="str">
        <f>'PLANO DE CONTAS-D'!D37</f>
        <v>Taxa corpo de bombeiros</v>
      </c>
      <c r="E85" s="2" t="str">
        <f>'PLANO DE CONTAS-D'!E37</f>
        <v>ADM</v>
      </c>
      <c r="F85" s="79"/>
      <c r="G85" s="204">
        <f t="shared" si="1"/>
        <v>0</v>
      </c>
      <c r="H85" s="10"/>
      <c r="I85" s="204">
        <f t="shared" si="2"/>
        <v>0</v>
      </c>
      <c r="J85" s="126"/>
      <c r="L85" s="199">
        <f>SUMIFS(Conciliação!$R:$R,Conciliação!$E:$E,$C$85,Conciliação!$D:$D,L$70)</f>
        <v>0</v>
      </c>
      <c r="M85" s="199">
        <f>SUMIFS(Conciliação!$R:$R,Conciliação!$E:$E,$C$85,Conciliação!$D:$D,M$70)</f>
        <v>0</v>
      </c>
      <c r="N85" s="199">
        <f>SUMIFS(Conciliação!$R:$R,Conciliação!$E:$E,$C$85,Conciliação!$D:$D,N$70)</f>
        <v>0</v>
      </c>
      <c r="O85" s="199">
        <f>SUMIFS(Conciliação!$R:$R,Conciliação!$E:$E,$C$85,Conciliação!$D:$D,O$70)</f>
        <v>0</v>
      </c>
      <c r="P85" s="199">
        <f>SUMIFS(Conciliação!$R:$R,Conciliação!$E:$E,$C$85,Conciliação!$D:$D,P$70)</f>
        <v>0</v>
      </c>
      <c r="Q85" s="199">
        <f>SUMIFS(Conciliação!$R:$R,Conciliação!$E:$E,$C$85,Conciliação!$D:$D,Q$70)</f>
        <v>0</v>
      </c>
      <c r="R85" s="199">
        <f>SUMIFS(Conciliação!$R:$R,Conciliação!$E:$E,$C$85,Conciliação!$D:$D,R$70)</f>
        <v>0</v>
      </c>
      <c r="S85" s="199">
        <f>SUMIFS(Conciliação!$R:$R,Conciliação!$E:$E,$C$85,Conciliação!$D:$D,S$70)</f>
        <v>0</v>
      </c>
      <c r="T85" s="199">
        <f>SUMIFS(Conciliação!$R:$R,Conciliação!$E:$E,$C$85,Conciliação!$D:$D,T$70)</f>
        <v>0</v>
      </c>
      <c r="U85" s="199">
        <f>SUMIFS(Conciliação!$R:$R,Conciliação!$E:$E,$C$85,Conciliação!$D:$D,U$70)</f>
        <v>0</v>
      </c>
      <c r="V85" s="199">
        <f>SUMIFS(Conciliação!$R:$R,Conciliação!$E:$E,$C$85,Conciliação!$D:$D,V$70)</f>
        <v>0</v>
      </c>
      <c r="W85" s="199">
        <f>SUMIFS(Conciliação!$R:$R,Conciliação!$E:$E,$C$85,Conciliação!$D:$D,W$70)</f>
        <v>0</v>
      </c>
    </row>
    <row r="86" spans="2:23" x14ac:dyDescent="0.3">
      <c r="B86" s="2" t="s">
        <v>77</v>
      </c>
      <c r="C86" s="2">
        <f>'PLANO DE CONTAS-D'!C38</f>
        <v>64</v>
      </c>
      <c r="D86" s="2" t="str">
        <f>'PLANO DE CONTAS-D'!D38</f>
        <v>Taxa de fiscalização</v>
      </c>
      <c r="E86" s="2" t="str">
        <f>'PLANO DE CONTAS-D'!E38</f>
        <v>ADM</v>
      </c>
      <c r="F86" s="79"/>
      <c r="G86" s="204">
        <f t="shared" si="1"/>
        <v>0</v>
      </c>
      <c r="H86" s="10"/>
      <c r="I86" s="204">
        <f t="shared" si="2"/>
        <v>0</v>
      </c>
      <c r="J86" s="126"/>
      <c r="L86" s="199">
        <f>SUMIFS(Conciliação!$R:$R,Conciliação!$E:$E,$C$86,Conciliação!$D:$D,L$70)</f>
        <v>0</v>
      </c>
      <c r="M86" s="199">
        <f>SUMIFS(Conciliação!$R:$R,Conciliação!$E:$E,$C$86,Conciliação!$D:$D,M$70)</f>
        <v>0</v>
      </c>
      <c r="N86" s="199">
        <f>SUMIFS(Conciliação!$R:$R,Conciliação!$E:$E,$C$86,Conciliação!$D:$D,N$70)</f>
        <v>0</v>
      </c>
      <c r="O86" s="199">
        <f>SUMIFS(Conciliação!$R:$R,Conciliação!$E:$E,$C$86,Conciliação!$D:$D,O$70)</f>
        <v>0</v>
      </c>
      <c r="P86" s="199">
        <f>SUMIFS(Conciliação!$R:$R,Conciliação!$E:$E,$C$86,Conciliação!$D:$D,P$70)</f>
        <v>0</v>
      </c>
      <c r="Q86" s="199">
        <f>SUMIFS(Conciliação!$R:$R,Conciliação!$E:$E,$C$86,Conciliação!$D:$D,Q$70)</f>
        <v>0</v>
      </c>
      <c r="R86" s="199">
        <f>SUMIFS(Conciliação!$R:$R,Conciliação!$E:$E,$C$86,Conciliação!$D:$D,R$70)</f>
        <v>0</v>
      </c>
      <c r="S86" s="199">
        <f>SUMIFS(Conciliação!$R:$R,Conciliação!$E:$E,$C$86,Conciliação!$D:$D,S$70)</f>
        <v>0</v>
      </c>
      <c r="T86" s="199">
        <f>SUMIFS(Conciliação!$R:$R,Conciliação!$E:$E,$C$86,Conciliação!$D:$D,T$70)</f>
        <v>0</v>
      </c>
      <c r="U86" s="199">
        <f>SUMIFS(Conciliação!$R:$R,Conciliação!$E:$E,$C$86,Conciliação!$D:$D,U$70)</f>
        <v>0</v>
      </c>
      <c r="V86" s="199">
        <f>SUMIFS(Conciliação!$R:$R,Conciliação!$E:$E,$C$86,Conciliação!$D:$D,V$70)</f>
        <v>0</v>
      </c>
      <c r="W86" s="199">
        <f>SUMIFS(Conciliação!$R:$R,Conciliação!$E:$E,$C$86,Conciliação!$D:$D,W$70)</f>
        <v>0</v>
      </c>
    </row>
    <row r="87" spans="2:23" x14ac:dyDescent="0.3">
      <c r="B87" s="2" t="s">
        <v>78</v>
      </c>
      <c r="C87" s="2">
        <f>'PLANO DE CONTAS-D'!C39</f>
        <v>65</v>
      </c>
      <c r="D87" s="2" t="str">
        <f>'PLANO DE CONTAS-D'!D39</f>
        <v>Taxas Diversas</v>
      </c>
      <c r="E87" s="2" t="str">
        <f>'PLANO DE CONTAS-D'!E39</f>
        <v>ADM</v>
      </c>
      <c r="F87" s="79"/>
      <c r="G87" s="204">
        <f t="shared" si="1"/>
        <v>0</v>
      </c>
      <c r="H87" s="10"/>
      <c r="I87" s="204">
        <f t="shared" si="2"/>
        <v>0</v>
      </c>
      <c r="J87" s="126"/>
      <c r="L87" s="199">
        <f>SUMIFS(Conciliação!$R:$R,Conciliação!$E:$E,$C$87,Conciliação!$D:$D,L$70)</f>
        <v>0</v>
      </c>
      <c r="M87" s="199">
        <f>SUMIFS(Conciliação!$R:$R,Conciliação!$E:$E,$C$87,Conciliação!$D:$D,M$70)</f>
        <v>0</v>
      </c>
      <c r="N87" s="199">
        <f>SUMIFS(Conciliação!$R:$R,Conciliação!$E:$E,$C$87,Conciliação!$D:$D,N$70)</f>
        <v>0</v>
      </c>
      <c r="O87" s="199">
        <f>SUMIFS(Conciliação!$R:$R,Conciliação!$E:$E,$C$87,Conciliação!$D:$D,O$70)</f>
        <v>0</v>
      </c>
      <c r="P87" s="199">
        <f>SUMIFS(Conciliação!$R:$R,Conciliação!$E:$E,$C$87,Conciliação!$D:$D,P$70)</f>
        <v>0</v>
      </c>
      <c r="Q87" s="199">
        <f>SUMIFS(Conciliação!$R:$R,Conciliação!$E:$E,$C$87,Conciliação!$D:$D,Q$70)</f>
        <v>0</v>
      </c>
      <c r="R87" s="199">
        <f>SUMIFS(Conciliação!$R:$R,Conciliação!$E:$E,$C$87,Conciliação!$D:$D,R$70)</f>
        <v>0</v>
      </c>
      <c r="S87" s="199">
        <f>SUMIFS(Conciliação!$R:$R,Conciliação!$E:$E,$C$87,Conciliação!$D:$D,S$70)</f>
        <v>0</v>
      </c>
      <c r="T87" s="199">
        <f>SUMIFS(Conciliação!$R:$R,Conciliação!$E:$E,$C$87,Conciliação!$D:$D,T$70)</f>
        <v>0</v>
      </c>
      <c r="U87" s="199">
        <f>SUMIFS(Conciliação!$R:$R,Conciliação!$E:$E,$C$87,Conciliação!$D:$D,U$70)</f>
        <v>0</v>
      </c>
      <c r="V87" s="199">
        <f>SUMIFS(Conciliação!$R:$R,Conciliação!$E:$E,$C$87,Conciliação!$D:$D,V$70)</f>
        <v>0</v>
      </c>
      <c r="W87" s="199">
        <f>SUMIFS(Conciliação!$R:$R,Conciliação!$E:$E,$C$87,Conciliação!$D:$D,W$70)</f>
        <v>0</v>
      </c>
    </row>
    <row r="88" spans="2:23" x14ac:dyDescent="0.3">
      <c r="B88" s="2" t="s">
        <v>257</v>
      </c>
      <c r="C88" s="2">
        <f>'PLANO DE CONTAS-D'!C40</f>
        <v>66</v>
      </c>
      <c r="D88" s="2" t="str">
        <f>'PLANO DE CONTAS-D'!D40</f>
        <v>Tarifas Diversas</v>
      </c>
      <c r="E88" s="2" t="str">
        <f>'PLANO DE CONTAS-D'!E40</f>
        <v>ADM</v>
      </c>
      <c r="F88" s="79"/>
      <c r="G88" s="204">
        <f t="shared" si="1"/>
        <v>0</v>
      </c>
      <c r="H88" s="10"/>
      <c r="I88" s="204">
        <f t="shared" si="2"/>
        <v>0</v>
      </c>
      <c r="J88" s="126"/>
      <c r="L88" s="199">
        <f>SUMIFS(Conciliação!$R:$R,Conciliação!$E:$E,$C$88,Conciliação!$D:$D,L$70)</f>
        <v>0</v>
      </c>
      <c r="M88" s="199">
        <f>SUMIFS(Conciliação!$R:$R,Conciliação!$E:$E,$C$88,Conciliação!$D:$D,M$70)</f>
        <v>0</v>
      </c>
      <c r="N88" s="199">
        <f>SUMIFS(Conciliação!$R:$R,Conciliação!$E:$E,$C$88,Conciliação!$D:$D,N$70)</f>
        <v>0</v>
      </c>
      <c r="O88" s="199">
        <f>SUMIFS(Conciliação!$R:$R,Conciliação!$E:$E,$C$88,Conciliação!$D:$D,O$70)</f>
        <v>0</v>
      </c>
      <c r="P88" s="199">
        <f>SUMIFS(Conciliação!$R:$R,Conciliação!$E:$E,$C$88,Conciliação!$D:$D,P$70)</f>
        <v>0</v>
      </c>
      <c r="Q88" s="199">
        <f>SUMIFS(Conciliação!$R:$R,Conciliação!$E:$E,$C$88,Conciliação!$D:$D,Q$70)</f>
        <v>0</v>
      </c>
      <c r="R88" s="199">
        <f>SUMIFS(Conciliação!$R:$R,Conciliação!$E:$E,$C$88,Conciliação!$D:$D,R$70)</f>
        <v>0</v>
      </c>
      <c r="S88" s="199">
        <f>SUMIFS(Conciliação!$R:$R,Conciliação!$E:$E,$C$88,Conciliação!$D:$D,S$70)</f>
        <v>0</v>
      </c>
      <c r="T88" s="199">
        <f>SUMIFS(Conciliação!$R:$R,Conciliação!$E:$E,$C$88,Conciliação!$D:$D,T$70)</f>
        <v>0</v>
      </c>
      <c r="U88" s="199">
        <f>SUMIFS(Conciliação!$R:$R,Conciliação!$E:$E,$C$88,Conciliação!$D:$D,U$70)</f>
        <v>0</v>
      </c>
      <c r="V88" s="199">
        <f>SUMIFS(Conciliação!$R:$R,Conciliação!$E:$E,$C$88,Conciliação!$D:$D,V$70)</f>
        <v>0</v>
      </c>
      <c r="W88" s="199">
        <f>SUMIFS(Conciliação!$R:$R,Conciliação!$E:$E,$C$88,Conciliação!$D:$D,W$70)</f>
        <v>0</v>
      </c>
    </row>
    <row r="89" spans="2:23" x14ac:dyDescent="0.3">
      <c r="B89" s="2" t="s">
        <v>258</v>
      </c>
      <c r="C89" s="2">
        <f>'PLANO DE CONTAS-D'!C41</f>
        <v>67</v>
      </c>
      <c r="D89" s="2">
        <f>'PLANO DE CONTAS-D'!D41</f>
        <v>0</v>
      </c>
      <c r="E89" s="2" t="str">
        <f>'PLANO DE CONTAS-D'!E41</f>
        <v>ADM</v>
      </c>
      <c r="F89" s="79"/>
      <c r="G89" s="204">
        <f t="shared" si="1"/>
        <v>0</v>
      </c>
      <c r="H89" s="10"/>
      <c r="I89" s="204">
        <f t="shared" si="2"/>
        <v>0</v>
      </c>
      <c r="J89" s="126"/>
      <c r="L89" s="199">
        <f>SUMIFS(Conciliação!$R:$R,Conciliação!$E:$E,$C$89,Conciliação!$D:$D,L$70)</f>
        <v>0</v>
      </c>
      <c r="M89" s="199">
        <f>SUMIFS(Conciliação!$R:$R,Conciliação!$E:$E,$C$89,Conciliação!$D:$D,M$70)</f>
        <v>0</v>
      </c>
      <c r="N89" s="199">
        <f>SUMIFS(Conciliação!$R:$R,Conciliação!$E:$E,$C$89,Conciliação!$D:$D,N$70)</f>
        <v>0</v>
      </c>
      <c r="O89" s="199">
        <f>SUMIFS(Conciliação!$R:$R,Conciliação!$E:$E,$C$89,Conciliação!$D:$D,O$70)</f>
        <v>0</v>
      </c>
      <c r="P89" s="199">
        <f>SUMIFS(Conciliação!$R:$R,Conciliação!$E:$E,$C$89,Conciliação!$D:$D,P$70)</f>
        <v>0</v>
      </c>
      <c r="Q89" s="199">
        <f>SUMIFS(Conciliação!$R:$R,Conciliação!$E:$E,$C$89,Conciliação!$D:$D,Q$70)</f>
        <v>0</v>
      </c>
      <c r="R89" s="199">
        <f>SUMIFS(Conciliação!$R:$R,Conciliação!$E:$E,$C$89,Conciliação!$D:$D,R$70)</f>
        <v>0</v>
      </c>
      <c r="S89" s="199">
        <f>SUMIFS(Conciliação!$R:$R,Conciliação!$E:$E,$C$89,Conciliação!$D:$D,S$70)</f>
        <v>0</v>
      </c>
      <c r="T89" s="199">
        <f>SUMIFS(Conciliação!$R:$R,Conciliação!$E:$E,$C$89,Conciliação!$D:$D,T$70)</f>
        <v>0</v>
      </c>
      <c r="U89" s="199">
        <f>SUMIFS(Conciliação!$R:$R,Conciliação!$E:$E,$C$89,Conciliação!$D:$D,U$70)</f>
        <v>0</v>
      </c>
      <c r="V89" s="199">
        <f>SUMIFS(Conciliação!$R:$R,Conciliação!$E:$E,$C$89,Conciliação!$D:$D,V$70)</f>
        <v>0</v>
      </c>
      <c r="W89" s="199">
        <f>SUMIFS(Conciliação!$R:$R,Conciliação!$E:$E,$C$89,Conciliação!$D:$D,W$70)</f>
        <v>0</v>
      </c>
    </row>
    <row r="90" spans="2:23" x14ac:dyDescent="0.3">
      <c r="B90" s="2" t="s">
        <v>259</v>
      </c>
      <c r="C90" s="2">
        <f>'PLANO DE CONTAS-D'!C42</f>
        <v>68</v>
      </c>
      <c r="D90" s="2">
        <f>'PLANO DE CONTAS-D'!D42</f>
        <v>0</v>
      </c>
      <c r="E90" s="2" t="str">
        <f>'PLANO DE CONTAS-D'!E42</f>
        <v>ADM</v>
      </c>
      <c r="F90" s="79"/>
      <c r="G90" s="204">
        <f t="shared" si="1"/>
        <v>0</v>
      </c>
      <c r="H90" s="10"/>
      <c r="I90" s="204">
        <f t="shared" si="2"/>
        <v>0</v>
      </c>
      <c r="J90" s="126"/>
      <c r="L90" s="199">
        <f>SUMIFS(Conciliação!$R:$R,Conciliação!$E:$E,$C$90,Conciliação!$D:$D,L$70)</f>
        <v>0</v>
      </c>
      <c r="M90" s="199">
        <f>SUMIFS(Conciliação!$R:$R,Conciliação!$E:$E,$C$90,Conciliação!$D:$D,M$70)</f>
        <v>0</v>
      </c>
      <c r="N90" s="199">
        <f>SUMIFS(Conciliação!$R:$R,Conciliação!$E:$E,$C$90,Conciliação!$D:$D,N$70)</f>
        <v>0</v>
      </c>
      <c r="O90" s="199">
        <f>SUMIFS(Conciliação!$R:$R,Conciliação!$E:$E,$C$90,Conciliação!$D:$D,O$70)</f>
        <v>0</v>
      </c>
      <c r="P90" s="199">
        <f>SUMIFS(Conciliação!$R:$R,Conciliação!$E:$E,$C$90,Conciliação!$D:$D,P$70)</f>
        <v>0</v>
      </c>
      <c r="Q90" s="199">
        <f>SUMIFS(Conciliação!$R:$R,Conciliação!$E:$E,$C$90,Conciliação!$D:$D,Q$70)</f>
        <v>0</v>
      </c>
      <c r="R90" s="199">
        <f>SUMIFS(Conciliação!$R:$R,Conciliação!$E:$E,$C$90,Conciliação!$D:$D,R$70)</f>
        <v>0</v>
      </c>
      <c r="S90" s="199">
        <f>SUMIFS(Conciliação!$R:$R,Conciliação!$E:$E,$C$90,Conciliação!$D:$D,S$70)</f>
        <v>0</v>
      </c>
      <c r="T90" s="199">
        <f>SUMIFS(Conciliação!$R:$R,Conciliação!$E:$E,$C$90,Conciliação!$D:$D,T$70)</f>
        <v>0</v>
      </c>
      <c r="U90" s="199">
        <f>SUMIFS(Conciliação!$R:$R,Conciliação!$E:$E,$C$90,Conciliação!$D:$D,U$70)</f>
        <v>0</v>
      </c>
      <c r="V90" s="199">
        <f>SUMIFS(Conciliação!$R:$R,Conciliação!$E:$E,$C$90,Conciliação!$D:$D,V$70)</f>
        <v>0</v>
      </c>
      <c r="W90" s="199">
        <f>SUMIFS(Conciliação!$R:$R,Conciliação!$E:$E,$C$90,Conciliação!$D:$D,W$70)</f>
        <v>0</v>
      </c>
    </row>
    <row r="91" spans="2:23" x14ac:dyDescent="0.3">
      <c r="B91" s="2" t="s">
        <v>260</v>
      </c>
      <c r="C91" s="2">
        <f>'PLANO DE CONTAS-D'!C43</f>
        <v>69</v>
      </c>
      <c r="D91" s="2">
        <f>'PLANO DE CONTAS-D'!D43</f>
        <v>0</v>
      </c>
      <c r="E91" s="2" t="str">
        <f>'PLANO DE CONTAS-D'!E43</f>
        <v>ADM</v>
      </c>
      <c r="F91" s="79"/>
      <c r="G91" s="204">
        <f t="shared" si="1"/>
        <v>0</v>
      </c>
      <c r="H91" s="10"/>
      <c r="I91" s="204">
        <f t="shared" si="2"/>
        <v>0</v>
      </c>
      <c r="J91" s="126"/>
      <c r="L91" s="199">
        <f>SUMIFS(Conciliação!$R:$R,Conciliação!$E:$E,$C$91,Conciliação!$D:$D,L$70)</f>
        <v>0</v>
      </c>
      <c r="M91" s="199">
        <f>SUMIFS(Conciliação!$R:$R,Conciliação!$E:$E,$C$91,Conciliação!$D:$D,M$70)</f>
        <v>0</v>
      </c>
      <c r="N91" s="199">
        <f>SUMIFS(Conciliação!$R:$R,Conciliação!$E:$E,$C$91,Conciliação!$D:$D,N$70)</f>
        <v>0</v>
      </c>
      <c r="O91" s="199">
        <f>SUMIFS(Conciliação!$R:$R,Conciliação!$E:$E,$C$91,Conciliação!$D:$D,O$70)</f>
        <v>0</v>
      </c>
      <c r="P91" s="199">
        <f>SUMIFS(Conciliação!$R:$R,Conciliação!$E:$E,$C$91,Conciliação!$D:$D,P$70)</f>
        <v>0</v>
      </c>
      <c r="Q91" s="199">
        <f>SUMIFS(Conciliação!$R:$R,Conciliação!$E:$E,$C$91,Conciliação!$D:$D,Q$70)</f>
        <v>0</v>
      </c>
      <c r="R91" s="199">
        <f>SUMIFS(Conciliação!$R:$R,Conciliação!$E:$E,$C$91,Conciliação!$D:$D,R$70)</f>
        <v>0</v>
      </c>
      <c r="S91" s="199">
        <f>SUMIFS(Conciliação!$R:$R,Conciliação!$E:$E,$C$91,Conciliação!$D:$D,S$70)</f>
        <v>0</v>
      </c>
      <c r="T91" s="199">
        <f>SUMIFS(Conciliação!$R:$R,Conciliação!$E:$E,$C$91,Conciliação!$D:$D,T$70)</f>
        <v>0</v>
      </c>
      <c r="U91" s="199">
        <f>SUMIFS(Conciliação!$R:$R,Conciliação!$E:$E,$C$91,Conciliação!$D:$D,U$70)</f>
        <v>0</v>
      </c>
      <c r="V91" s="199">
        <f>SUMIFS(Conciliação!$R:$R,Conciliação!$E:$E,$C$91,Conciliação!$D:$D,V$70)</f>
        <v>0</v>
      </c>
      <c r="W91" s="199">
        <f>SUMIFS(Conciliação!$R:$R,Conciliação!$E:$E,$C$91,Conciliação!$D:$D,W$70)</f>
        <v>0</v>
      </c>
    </row>
    <row r="92" spans="2:23" x14ac:dyDescent="0.3">
      <c r="B92" s="2" t="s">
        <v>261</v>
      </c>
      <c r="C92" s="2">
        <f>'PLANO DE CONTAS-D'!C44</f>
        <v>70</v>
      </c>
      <c r="D92" s="2">
        <f>'PLANO DE CONTAS-D'!D44</f>
        <v>0</v>
      </c>
      <c r="E92" s="2" t="str">
        <f>'PLANO DE CONTAS-D'!E44</f>
        <v>ADM</v>
      </c>
      <c r="F92" s="79"/>
      <c r="G92" s="204">
        <f t="shared" si="1"/>
        <v>0</v>
      </c>
      <c r="H92" s="10"/>
      <c r="I92" s="204">
        <f t="shared" si="2"/>
        <v>0</v>
      </c>
      <c r="J92" s="126"/>
      <c r="L92" s="199">
        <f>SUMIFS(Conciliação!$R:$R,Conciliação!$E:$E,$C$92,Conciliação!$D:$D,L$70)</f>
        <v>0</v>
      </c>
      <c r="M92" s="199">
        <f>SUMIFS(Conciliação!$R:$R,Conciliação!$E:$E,$C$92,Conciliação!$D:$D,M$70)</f>
        <v>0</v>
      </c>
      <c r="N92" s="199">
        <f>SUMIFS(Conciliação!$R:$R,Conciliação!$E:$E,$C$92,Conciliação!$D:$D,N$70)</f>
        <v>0</v>
      </c>
      <c r="O92" s="199">
        <f>SUMIFS(Conciliação!$R:$R,Conciliação!$E:$E,$C$92,Conciliação!$D:$D,O$70)</f>
        <v>0</v>
      </c>
      <c r="P92" s="199">
        <f>SUMIFS(Conciliação!$R:$R,Conciliação!$E:$E,$C$92,Conciliação!$D:$D,P$70)</f>
        <v>0</v>
      </c>
      <c r="Q92" s="199">
        <f>SUMIFS(Conciliação!$R:$R,Conciliação!$E:$E,$C$92,Conciliação!$D:$D,Q$70)</f>
        <v>0</v>
      </c>
      <c r="R92" s="199">
        <f>SUMIFS(Conciliação!$R:$R,Conciliação!$E:$E,$C$92,Conciliação!$D:$D,R$70)</f>
        <v>0</v>
      </c>
      <c r="S92" s="199">
        <f>SUMIFS(Conciliação!$R:$R,Conciliação!$E:$E,$C$92,Conciliação!$D:$D,S$70)</f>
        <v>0</v>
      </c>
      <c r="T92" s="199">
        <f>SUMIFS(Conciliação!$R:$R,Conciliação!$E:$E,$C$92,Conciliação!$D:$D,T$70)</f>
        <v>0</v>
      </c>
      <c r="U92" s="199">
        <f>SUMIFS(Conciliação!$R:$R,Conciliação!$E:$E,$C$92,Conciliação!$D:$D,U$70)</f>
        <v>0</v>
      </c>
      <c r="V92" s="199">
        <f>SUMIFS(Conciliação!$R:$R,Conciliação!$E:$E,$C$92,Conciliação!$D:$D,V$70)</f>
        <v>0</v>
      </c>
      <c r="W92" s="199">
        <f>SUMIFS(Conciliação!$R:$R,Conciliação!$E:$E,$C$92,Conciliação!$D:$D,W$70)</f>
        <v>0</v>
      </c>
    </row>
    <row r="93" spans="2:23" x14ac:dyDescent="0.3">
      <c r="B93" s="2" t="s">
        <v>262</v>
      </c>
      <c r="C93" s="2">
        <f>'PLANO DE CONTAS-D'!C45</f>
        <v>71</v>
      </c>
      <c r="D93" s="2">
        <f>'PLANO DE CONTAS-D'!D45</f>
        <v>0</v>
      </c>
      <c r="E93" s="2" t="str">
        <f>'PLANO DE CONTAS-D'!E45</f>
        <v>ADM</v>
      </c>
      <c r="F93" s="79"/>
      <c r="G93" s="204">
        <f t="shared" si="1"/>
        <v>0</v>
      </c>
      <c r="H93" s="10"/>
      <c r="I93" s="204">
        <f t="shared" si="2"/>
        <v>0</v>
      </c>
      <c r="J93" s="126"/>
      <c r="L93" s="199">
        <f>SUMIFS(Conciliação!$R:$R,Conciliação!$E:$E,$C$93,Conciliação!$D:$D,L$70)</f>
        <v>0</v>
      </c>
      <c r="M93" s="199">
        <f>SUMIFS(Conciliação!$R:$R,Conciliação!$E:$E,$C$93,Conciliação!$D:$D,M$70)</f>
        <v>0</v>
      </c>
      <c r="N93" s="199">
        <f>SUMIFS(Conciliação!$R:$R,Conciliação!$E:$E,$C$93,Conciliação!$D:$D,N$70)</f>
        <v>0</v>
      </c>
      <c r="O93" s="199">
        <f>SUMIFS(Conciliação!$R:$R,Conciliação!$E:$E,$C$93,Conciliação!$D:$D,O$70)</f>
        <v>0</v>
      </c>
      <c r="P93" s="199">
        <f>SUMIFS(Conciliação!$R:$R,Conciliação!$E:$E,$C$93,Conciliação!$D:$D,P$70)</f>
        <v>0</v>
      </c>
      <c r="Q93" s="199">
        <f>SUMIFS(Conciliação!$R:$R,Conciliação!$E:$E,$C$93,Conciliação!$D:$D,Q$70)</f>
        <v>0</v>
      </c>
      <c r="R93" s="199">
        <f>SUMIFS(Conciliação!$R:$R,Conciliação!$E:$E,$C$93,Conciliação!$D:$D,R$70)</f>
        <v>0</v>
      </c>
      <c r="S93" s="199">
        <f>SUMIFS(Conciliação!$R:$R,Conciliação!$E:$E,$C$93,Conciliação!$D:$D,S$70)</f>
        <v>0</v>
      </c>
      <c r="T93" s="199">
        <f>SUMIFS(Conciliação!$R:$R,Conciliação!$E:$E,$C$93,Conciliação!$D:$D,T$70)</f>
        <v>0</v>
      </c>
      <c r="U93" s="199">
        <f>SUMIFS(Conciliação!$R:$R,Conciliação!$E:$E,$C$93,Conciliação!$D:$D,U$70)</f>
        <v>0</v>
      </c>
      <c r="V93" s="199">
        <f>SUMIFS(Conciliação!$R:$R,Conciliação!$E:$E,$C$93,Conciliação!$D:$D,V$70)</f>
        <v>0</v>
      </c>
      <c r="W93" s="199">
        <f>SUMIFS(Conciliação!$R:$R,Conciliação!$E:$E,$C$93,Conciliação!$D:$D,W$70)</f>
        <v>0</v>
      </c>
    </row>
    <row r="94" spans="2:23" x14ac:dyDescent="0.3">
      <c r="F94" s="79"/>
      <c r="G94" s="204"/>
      <c r="H94" s="10"/>
      <c r="I94" s="204"/>
      <c r="J94" s="126"/>
    </row>
    <row r="95" spans="2:23" x14ac:dyDescent="0.3">
      <c r="C95" s="49"/>
      <c r="D95" s="140"/>
      <c r="E95" s="79"/>
      <c r="F95" s="79"/>
      <c r="G95" s="1533" t="s">
        <v>598</v>
      </c>
      <c r="H95" s="1533"/>
      <c r="I95" s="1533"/>
      <c r="J95" s="1533"/>
    </row>
    <row r="96" spans="2:23" x14ac:dyDescent="0.3">
      <c r="C96" s="49"/>
      <c r="D96" s="140"/>
      <c r="E96" s="79"/>
      <c r="F96" s="79"/>
      <c r="G96" s="1535" t="s">
        <v>7</v>
      </c>
      <c r="H96" s="1535" t="s">
        <v>8</v>
      </c>
      <c r="I96" s="1536" t="s">
        <v>585</v>
      </c>
      <c r="J96" s="1536" t="s">
        <v>586</v>
      </c>
      <c r="L96" s="1529" t="s">
        <v>240</v>
      </c>
      <c r="M96" s="1529" t="s">
        <v>576</v>
      </c>
      <c r="N96" s="1529" t="s">
        <v>588</v>
      </c>
      <c r="O96" s="1529" t="s">
        <v>589</v>
      </c>
      <c r="P96" s="1529" t="s">
        <v>590</v>
      </c>
      <c r="Q96" s="1529" t="s">
        <v>591</v>
      </c>
      <c r="R96" s="1529" t="s">
        <v>592</v>
      </c>
      <c r="S96" s="1529" t="s">
        <v>593</v>
      </c>
      <c r="T96" s="1529" t="s">
        <v>594</v>
      </c>
      <c r="U96" s="1529" t="s">
        <v>595</v>
      </c>
      <c r="V96" s="1529" t="s">
        <v>596</v>
      </c>
      <c r="W96" s="1529" t="s">
        <v>597</v>
      </c>
    </row>
    <row r="97" spans="2:23" ht="18.75" customHeight="1" x14ac:dyDescent="0.3">
      <c r="B97" s="82" t="s">
        <v>79</v>
      </c>
      <c r="C97" s="82">
        <v>81</v>
      </c>
      <c r="D97" s="89" t="s">
        <v>80</v>
      </c>
      <c r="E97" s="1219" t="s">
        <v>236</v>
      </c>
      <c r="F97" s="48"/>
      <c r="G97" s="1535"/>
      <c r="H97" s="1535"/>
      <c r="I97" s="1536"/>
      <c r="J97" s="1536"/>
      <c r="L97" s="1529"/>
      <c r="M97" s="1529"/>
      <c r="N97" s="1529"/>
      <c r="O97" s="1529"/>
      <c r="P97" s="1529"/>
      <c r="Q97" s="1529"/>
      <c r="R97" s="1529"/>
      <c r="S97" s="1529"/>
      <c r="T97" s="1529"/>
      <c r="U97" s="1529"/>
      <c r="V97" s="1529"/>
      <c r="W97" s="1529"/>
    </row>
    <row r="98" spans="2:23" x14ac:dyDescent="0.3">
      <c r="B98" s="82"/>
      <c r="C98" s="82"/>
      <c r="D98" s="82"/>
      <c r="E98" s="1219"/>
      <c r="F98" s="48"/>
      <c r="G98" s="1535"/>
      <c r="H98" s="1535"/>
      <c r="I98" s="1536"/>
      <c r="J98" s="1536"/>
      <c r="L98" s="1529"/>
      <c r="M98" s="1529"/>
      <c r="N98" s="1529"/>
      <c r="O98" s="1529"/>
      <c r="P98" s="1529"/>
      <c r="Q98" s="1529"/>
      <c r="R98" s="1529"/>
      <c r="S98" s="1529"/>
      <c r="T98" s="1529"/>
      <c r="U98" s="1529"/>
      <c r="V98" s="1529"/>
      <c r="W98" s="1529"/>
    </row>
    <row r="99" spans="2:23" ht="24" customHeight="1" x14ac:dyDescent="0.3">
      <c r="B99" s="7" t="s">
        <v>81</v>
      </c>
      <c r="C99" s="7"/>
      <c r="D99" s="1215" t="s">
        <v>82</v>
      </c>
      <c r="E99" s="1215"/>
      <c r="F99" s="150"/>
      <c r="G99" s="146"/>
      <c r="H99" s="146"/>
      <c r="I99" s="146"/>
      <c r="J99" s="203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</row>
    <row r="100" spans="2:23" x14ac:dyDescent="0.3">
      <c r="B100" s="2" t="s">
        <v>83</v>
      </c>
      <c r="C100" s="2">
        <v>83</v>
      </c>
      <c r="D100" s="1537" t="s">
        <v>233</v>
      </c>
      <c r="E100" s="1537"/>
      <c r="F100" s="10"/>
    </row>
    <row r="101" spans="2:23" x14ac:dyDescent="0.3">
      <c r="B101" s="2" t="s">
        <v>84</v>
      </c>
      <c r="C101" s="49">
        <v>84</v>
      </c>
      <c r="D101" s="140" t="s">
        <v>337</v>
      </c>
      <c r="E101" s="63" t="s">
        <v>237</v>
      </c>
      <c r="F101" s="79"/>
    </row>
    <row r="102" spans="2:23" x14ac:dyDescent="0.3">
      <c r="B102" s="2" t="s">
        <v>85</v>
      </c>
      <c r="C102" s="49">
        <v>85</v>
      </c>
      <c r="D102" s="140" t="s">
        <v>338</v>
      </c>
      <c r="E102" s="63" t="s">
        <v>237</v>
      </c>
      <c r="F102" s="79"/>
    </row>
    <row r="103" spans="2:23" x14ac:dyDescent="0.3">
      <c r="B103" s="2" t="s">
        <v>86</v>
      </c>
      <c r="C103" s="49">
        <v>86</v>
      </c>
      <c r="D103" s="140" t="s">
        <v>353</v>
      </c>
      <c r="E103" s="63" t="s">
        <v>237</v>
      </c>
      <c r="F103" s="79"/>
    </row>
    <row r="104" spans="2:23" ht="26.25" customHeight="1" x14ac:dyDescent="0.3">
      <c r="B104" s="7" t="s">
        <v>87</v>
      </c>
      <c r="C104" s="7">
        <v>110</v>
      </c>
      <c r="D104" s="1218" t="s">
        <v>306</v>
      </c>
      <c r="E104" s="1218"/>
      <c r="F104" s="24"/>
    </row>
    <row r="105" spans="2:23" x14ac:dyDescent="0.3">
      <c r="B105" s="2" t="s">
        <v>88</v>
      </c>
      <c r="C105" s="49">
        <v>111</v>
      </c>
      <c r="D105" s="151" t="s">
        <v>282</v>
      </c>
      <c r="E105" s="63" t="s">
        <v>237</v>
      </c>
      <c r="F105" s="79"/>
    </row>
    <row r="106" spans="2:23" x14ac:dyDescent="0.3">
      <c r="B106" s="2" t="s">
        <v>89</v>
      </c>
      <c r="C106" s="49">
        <v>112</v>
      </c>
      <c r="D106" s="152" t="s">
        <v>289</v>
      </c>
      <c r="E106" s="63" t="s">
        <v>237</v>
      </c>
      <c r="F106" s="79"/>
    </row>
    <row r="107" spans="2:23" x14ac:dyDescent="0.3">
      <c r="B107" s="2" t="s">
        <v>90</v>
      </c>
      <c r="C107" s="49">
        <v>113</v>
      </c>
      <c r="D107" s="152" t="s">
        <v>288</v>
      </c>
      <c r="E107" s="63" t="s">
        <v>237</v>
      </c>
      <c r="F107" s="79"/>
    </row>
    <row r="108" spans="2:23" x14ac:dyDescent="0.3">
      <c r="B108" s="2" t="s">
        <v>91</v>
      </c>
      <c r="C108" s="49">
        <v>114</v>
      </c>
      <c r="D108" s="152" t="s">
        <v>340</v>
      </c>
      <c r="E108" s="63" t="s">
        <v>237</v>
      </c>
      <c r="F108" s="79"/>
    </row>
    <row r="109" spans="2:23" x14ac:dyDescent="0.3">
      <c r="B109" s="2" t="s">
        <v>92</v>
      </c>
      <c r="C109" s="49">
        <v>115</v>
      </c>
      <c r="D109" s="153" t="s">
        <v>341</v>
      </c>
      <c r="E109" s="63" t="s">
        <v>237</v>
      </c>
      <c r="F109" s="79"/>
    </row>
    <row r="110" spans="2:23" x14ac:dyDescent="0.3">
      <c r="B110" s="2" t="s">
        <v>93</v>
      </c>
      <c r="C110" s="49">
        <v>116</v>
      </c>
      <c r="D110" s="153" t="s">
        <v>354</v>
      </c>
      <c r="E110" s="63" t="s">
        <v>237</v>
      </c>
      <c r="F110" s="79"/>
    </row>
    <row r="111" spans="2:23" x14ac:dyDescent="0.3">
      <c r="B111" s="2" t="s">
        <v>94</v>
      </c>
      <c r="C111" s="49">
        <v>117</v>
      </c>
      <c r="D111" s="153" t="s">
        <v>342</v>
      </c>
      <c r="E111" s="63" t="s">
        <v>237</v>
      </c>
      <c r="F111" s="79"/>
    </row>
    <row r="112" spans="2:23" x14ac:dyDescent="0.3">
      <c r="B112" s="2" t="s">
        <v>95</v>
      </c>
      <c r="C112" s="49">
        <v>118</v>
      </c>
      <c r="D112" s="153" t="s">
        <v>343</v>
      </c>
      <c r="E112" s="63" t="s">
        <v>237</v>
      </c>
      <c r="F112" s="79"/>
    </row>
    <row r="113" spans="1:23" x14ac:dyDescent="0.3">
      <c r="B113" s="2" t="s">
        <v>96</v>
      </c>
      <c r="C113" s="49">
        <v>119</v>
      </c>
      <c r="D113" s="153" t="s">
        <v>339</v>
      </c>
      <c r="E113" s="63" t="s">
        <v>237</v>
      </c>
      <c r="F113" s="79"/>
    </row>
    <row r="114" spans="1:23" ht="16.5" customHeight="1" x14ac:dyDescent="0.3">
      <c r="B114" s="2" t="s">
        <v>97</v>
      </c>
      <c r="C114" s="49">
        <v>120</v>
      </c>
      <c r="D114" s="151" t="s">
        <v>355</v>
      </c>
      <c r="E114" s="63" t="s">
        <v>237</v>
      </c>
      <c r="F114" s="79"/>
    </row>
    <row r="115" spans="1:23" x14ac:dyDescent="0.3">
      <c r="B115" s="2" t="s">
        <v>98</v>
      </c>
      <c r="C115" s="49">
        <v>121</v>
      </c>
      <c r="D115" s="153" t="s">
        <v>286</v>
      </c>
      <c r="E115" s="63" t="s">
        <v>237</v>
      </c>
      <c r="F115" s="79"/>
    </row>
    <row r="116" spans="1:23" x14ac:dyDescent="0.3">
      <c r="B116" s="2" t="s">
        <v>99</v>
      </c>
      <c r="C116" s="49">
        <v>122</v>
      </c>
      <c r="D116" s="154" t="s">
        <v>287</v>
      </c>
      <c r="E116" s="63" t="s">
        <v>237</v>
      </c>
      <c r="F116" s="79"/>
    </row>
    <row r="117" spans="1:23" x14ac:dyDescent="0.3">
      <c r="B117" s="2" t="s">
        <v>100</v>
      </c>
      <c r="C117" s="49">
        <v>123</v>
      </c>
      <c r="D117" s="151" t="s">
        <v>283</v>
      </c>
      <c r="E117" s="63" t="s">
        <v>237</v>
      </c>
      <c r="F117" s="79"/>
    </row>
    <row r="118" spans="1:23" x14ac:dyDescent="0.3">
      <c r="B118" s="2" t="s">
        <v>101</v>
      </c>
      <c r="C118" s="49">
        <v>124</v>
      </c>
      <c r="D118" s="154" t="s">
        <v>179</v>
      </c>
      <c r="E118" s="63" t="s">
        <v>237</v>
      </c>
      <c r="F118" s="79"/>
    </row>
    <row r="119" spans="1:23" x14ac:dyDescent="0.3">
      <c r="B119" s="2" t="s">
        <v>102</v>
      </c>
      <c r="C119" s="49">
        <v>125</v>
      </c>
      <c r="D119" s="151" t="s">
        <v>285</v>
      </c>
      <c r="E119" s="63" t="s">
        <v>237</v>
      </c>
      <c r="F119" s="79"/>
    </row>
    <row r="120" spans="1:23" x14ac:dyDescent="0.3">
      <c r="B120" s="2" t="s">
        <v>103</v>
      </c>
      <c r="C120" s="49">
        <v>126</v>
      </c>
      <c r="D120" s="151" t="s">
        <v>284</v>
      </c>
      <c r="E120" s="63" t="s">
        <v>237</v>
      </c>
      <c r="F120" s="79"/>
    </row>
    <row r="121" spans="1:23" x14ac:dyDescent="0.3">
      <c r="B121" s="2" t="s">
        <v>104</v>
      </c>
      <c r="C121" s="49">
        <v>127</v>
      </c>
      <c r="D121" s="152" t="s">
        <v>290</v>
      </c>
      <c r="E121" s="63" t="s">
        <v>237</v>
      </c>
      <c r="F121" s="79"/>
    </row>
    <row r="122" spans="1:23" ht="21" customHeight="1" x14ac:dyDescent="0.3">
      <c r="B122" s="82" t="s">
        <v>105</v>
      </c>
      <c r="C122" s="82">
        <v>140</v>
      </c>
      <c r="D122" s="89" t="s">
        <v>667</v>
      </c>
      <c r="E122" s="82"/>
      <c r="F122" s="10"/>
    </row>
    <row r="123" spans="1:23" x14ac:dyDescent="0.3">
      <c r="B123" s="82"/>
      <c r="C123" s="82"/>
      <c r="D123" s="82"/>
      <c r="E123" s="82"/>
      <c r="F123" s="10"/>
    </row>
    <row r="124" spans="1:23" ht="26.25" customHeight="1" x14ac:dyDescent="0.3">
      <c r="B124" s="7" t="s">
        <v>107</v>
      </c>
      <c r="C124" s="7">
        <v>141</v>
      </c>
      <c r="D124" s="1218" t="s">
        <v>108</v>
      </c>
      <c r="E124" s="1218"/>
      <c r="F124" s="24"/>
    </row>
    <row r="125" spans="1:23" s="2" customFormat="1" x14ac:dyDescent="0.3">
      <c r="A125" s="1"/>
      <c r="B125" s="2" t="s">
        <v>109</v>
      </c>
      <c r="D125" s="1537" t="s">
        <v>293</v>
      </c>
      <c r="E125" s="1537"/>
      <c r="F125" s="10"/>
      <c r="J125" s="202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</row>
    <row r="126" spans="1:23" s="2" customFormat="1" x14ac:dyDescent="0.3">
      <c r="A126" s="1"/>
      <c r="B126" s="2" t="s">
        <v>110</v>
      </c>
      <c r="C126" s="2">
        <v>143</v>
      </c>
      <c r="D126" s="42" t="s">
        <v>294</v>
      </c>
      <c r="E126" s="63" t="s">
        <v>237</v>
      </c>
      <c r="F126" s="79"/>
      <c r="J126" s="202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</row>
    <row r="127" spans="1:23" s="2" customFormat="1" x14ac:dyDescent="0.3">
      <c r="A127" s="1"/>
      <c r="B127" s="2" t="s">
        <v>111</v>
      </c>
      <c r="C127" s="2">
        <v>144</v>
      </c>
      <c r="D127" s="42" t="s">
        <v>295</v>
      </c>
      <c r="E127" s="63" t="s">
        <v>237</v>
      </c>
      <c r="F127" s="79"/>
      <c r="J127" s="202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</row>
    <row r="128" spans="1:23" s="2" customFormat="1" x14ac:dyDescent="0.3">
      <c r="A128" s="1"/>
      <c r="B128" s="2" t="s">
        <v>112</v>
      </c>
      <c r="C128" s="2">
        <v>145</v>
      </c>
      <c r="D128" s="43" t="s">
        <v>186</v>
      </c>
      <c r="E128" s="63" t="s">
        <v>237</v>
      </c>
      <c r="F128" s="79"/>
      <c r="J128" s="202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</row>
    <row r="129" spans="1:23" s="2" customFormat="1" x14ac:dyDescent="0.3">
      <c r="A129" s="1"/>
      <c r="B129" s="2" t="s">
        <v>113</v>
      </c>
      <c r="C129" s="2">
        <v>146</v>
      </c>
      <c r="D129" s="43" t="s">
        <v>187</v>
      </c>
      <c r="E129" s="63" t="s">
        <v>237</v>
      </c>
      <c r="F129" s="79"/>
      <c r="J129" s="202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</row>
    <row r="130" spans="1:23" s="2" customFormat="1" x14ac:dyDescent="0.3">
      <c r="A130" s="1"/>
      <c r="B130" s="2" t="s">
        <v>114</v>
      </c>
      <c r="D130" s="1538" t="s">
        <v>188</v>
      </c>
      <c r="E130" s="1538"/>
      <c r="F130" s="71"/>
      <c r="J130" s="202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</row>
    <row r="131" spans="1:23" s="2" customFormat="1" x14ac:dyDescent="0.3">
      <c r="A131" s="1"/>
      <c r="B131" s="2" t="s">
        <v>115</v>
      </c>
      <c r="C131" s="49">
        <v>148</v>
      </c>
      <c r="D131" s="152" t="s">
        <v>296</v>
      </c>
      <c r="E131" s="63" t="s">
        <v>237</v>
      </c>
      <c r="F131" s="79"/>
      <c r="J131" s="202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</row>
    <row r="132" spans="1:23" s="2" customFormat="1" x14ac:dyDescent="0.3">
      <c r="A132" s="1"/>
      <c r="B132" s="2" t="s">
        <v>116</v>
      </c>
      <c r="C132" s="49">
        <v>149</v>
      </c>
      <c r="D132" s="152" t="s">
        <v>297</v>
      </c>
      <c r="E132" s="63" t="s">
        <v>237</v>
      </c>
      <c r="F132" s="79"/>
      <c r="J132" s="202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</row>
    <row r="133" spans="1:23" s="2" customFormat="1" x14ac:dyDescent="0.3">
      <c r="A133" s="1"/>
      <c r="B133" s="2" t="s">
        <v>117</v>
      </c>
      <c r="C133" s="49">
        <v>150</v>
      </c>
      <c r="D133" s="152" t="s">
        <v>347</v>
      </c>
      <c r="E133" s="63" t="s">
        <v>237</v>
      </c>
      <c r="F133" s="79"/>
      <c r="J133" s="202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</row>
    <row r="134" spans="1:23" s="2" customFormat="1" x14ac:dyDescent="0.3">
      <c r="A134" s="1"/>
      <c r="B134" s="2" t="s">
        <v>118</v>
      </c>
      <c r="C134" s="49">
        <v>151</v>
      </c>
      <c r="D134" s="152" t="s">
        <v>298</v>
      </c>
      <c r="E134" s="63" t="s">
        <v>237</v>
      </c>
      <c r="F134" s="79"/>
      <c r="J134" s="202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</row>
    <row r="135" spans="1:23" s="2" customFormat="1" x14ac:dyDescent="0.3">
      <c r="A135" s="1"/>
      <c r="B135" s="2" t="s">
        <v>119</v>
      </c>
      <c r="C135" s="49">
        <v>152</v>
      </c>
      <c r="D135" s="155" t="s">
        <v>189</v>
      </c>
      <c r="E135" s="63" t="s">
        <v>237</v>
      </c>
      <c r="F135" s="79"/>
      <c r="J135" s="202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</row>
    <row r="136" spans="1:23" s="2" customFormat="1" x14ac:dyDescent="0.3">
      <c r="A136" s="1"/>
      <c r="B136" s="2" t="s">
        <v>120</v>
      </c>
      <c r="C136" s="49">
        <v>153</v>
      </c>
      <c r="D136" s="155" t="s">
        <v>190</v>
      </c>
      <c r="E136" s="63" t="s">
        <v>237</v>
      </c>
      <c r="F136" s="79"/>
      <c r="J136" s="202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</row>
    <row r="137" spans="1:23" s="2" customFormat="1" x14ac:dyDescent="0.3">
      <c r="A137" s="1"/>
      <c r="B137" s="2" t="s">
        <v>121</v>
      </c>
      <c r="C137" s="49">
        <v>154</v>
      </c>
      <c r="D137" s="155" t="s">
        <v>303</v>
      </c>
      <c r="E137" s="63" t="s">
        <v>237</v>
      </c>
      <c r="F137" s="79"/>
      <c r="J137" s="202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</row>
    <row r="138" spans="1:23" s="2" customFormat="1" x14ac:dyDescent="0.3">
      <c r="A138" s="1"/>
      <c r="B138" s="2" t="s">
        <v>122</v>
      </c>
      <c r="C138" s="49">
        <v>155</v>
      </c>
      <c r="D138" s="155" t="s">
        <v>304</v>
      </c>
      <c r="E138" s="63" t="s">
        <v>237</v>
      </c>
      <c r="F138" s="79"/>
      <c r="J138" s="202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</row>
    <row r="139" spans="1:23" s="2" customFormat="1" x14ac:dyDescent="0.3">
      <c r="A139" s="1"/>
      <c r="B139" s="2" t="s">
        <v>123</v>
      </c>
      <c r="C139" s="49">
        <v>156</v>
      </c>
      <c r="D139" s="152" t="s">
        <v>305</v>
      </c>
      <c r="E139" s="63" t="s">
        <v>237</v>
      </c>
      <c r="F139" s="79"/>
      <c r="J139" s="202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</row>
    <row r="140" spans="1:23" x14ac:dyDescent="0.3">
      <c r="B140" s="2" t="s">
        <v>124</v>
      </c>
      <c r="C140" s="49">
        <v>157</v>
      </c>
      <c r="D140" s="140" t="s">
        <v>571</v>
      </c>
      <c r="E140" s="63" t="s">
        <v>237</v>
      </c>
      <c r="F140" s="79"/>
    </row>
    <row r="141" spans="1:23" x14ac:dyDescent="0.3">
      <c r="B141" s="2" t="s">
        <v>125</v>
      </c>
      <c r="C141" s="49">
        <v>158</v>
      </c>
      <c r="D141" s="49"/>
      <c r="E141" s="63" t="s">
        <v>237</v>
      </c>
      <c r="F141" s="79"/>
    </row>
    <row r="142" spans="1:23" x14ac:dyDescent="0.3">
      <c r="B142" s="2" t="s">
        <v>126</v>
      </c>
      <c r="C142" s="49">
        <v>159</v>
      </c>
      <c r="D142" s="49"/>
      <c r="E142" s="63" t="s">
        <v>237</v>
      </c>
      <c r="F142" s="79"/>
    </row>
    <row r="143" spans="1:23" x14ac:dyDescent="0.3">
      <c r="B143" s="2" t="s">
        <v>127</v>
      </c>
      <c r="C143" s="49">
        <v>160</v>
      </c>
      <c r="D143" s="49"/>
      <c r="E143" s="63" t="s">
        <v>237</v>
      </c>
      <c r="F143" s="79"/>
    </row>
    <row r="144" spans="1:23" x14ac:dyDescent="0.3">
      <c r="B144" s="2" t="s">
        <v>128</v>
      </c>
      <c r="C144" s="49">
        <v>161</v>
      </c>
      <c r="D144" s="49"/>
      <c r="E144" s="63" t="s">
        <v>237</v>
      </c>
      <c r="F144" s="79"/>
    </row>
    <row r="145" spans="2:6" ht="24.75" customHeight="1" x14ac:dyDescent="0.3">
      <c r="B145" s="7" t="s">
        <v>129</v>
      </c>
      <c r="C145" s="7">
        <v>170</v>
      </c>
      <c r="D145" s="1218" t="s">
        <v>130</v>
      </c>
      <c r="E145" s="1218"/>
      <c r="F145" s="24"/>
    </row>
    <row r="146" spans="2:6" x14ac:dyDescent="0.3">
      <c r="B146" s="2" t="s">
        <v>131</v>
      </c>
      <c r="C146" s="49">
        <v>171</v>
      </c>
      <c r="D146" s="49" t="s">
        <v>356</v>
      </c>
      <c r="E146" s="63" t="s">
        <v>237</v>
      </c>
      <c r="F146" s="79"/>
    </row>
    <row r="147" spans="2:6" x14ac:dyDescent="0.3">
      <c r="B147" s="2" t="s">
        <v>132</v>
      </c>
      <c r="D147" s="1539" t="s">
        <v>185</v>
      </c>
      <c r="E147" s="1539"/>
      <c r="F147" s="95"/>
    </row>
    <row r="148" spans="2:6" x14ac:dyDescent="0.3">
      <c r="B148" s="2" t="s">
        <v>133</v>
      </c>
      <c r="C148" s="49">
        <v>173</v>
      </c>
      <c r="D148" s="152" t="s">
        <v>299</v>
      </c>
      <c r="E148" s="63" t="s">
        <v>237</v>
      </c>
      <c r="F148" s="79"/>
    </row>
    <row r="149" spans="2:6" x14ac:dyDescent="0.3">
      <c r="B149" s="2" t="s">
        <v>134</v>
      </c>
      <c r="C149" s="49">
        <v>174</v>
      </c>
      <c r="D149" s="152" t="s">
        <v>345</v>
      </c>
      <c r="E149" s="63" t="s">
        <v>237</v>
      </c>
      <c r="F149" s="79"/>
    </row>
    <row r="150" spans="2:6" x14ac:dyDescent="0.3">
      <c r="B150" s="2" t="s">
        <v>135</v>
      </c>
      <c r="D150" s="1539" t="s">
        <v>180</v>
      </c>
      <c r="E150" s="1539"/>
      <c r="F150" s="95"/>
    </row>
    <row r="151" spans="2:6" x14ac:dyDescent="0.3">
      <c r="B151" s="2" t="s">
        <v>136</v>
      </c>
      <c r="C151" s="49">
        <v>176</v>
      </c>
      <c r="D151" s="152" t="s">
        <v>300</v>
      </c>
      <c r="E151" s="63" t="s">
        <v>237</v>
      </c>
      <c r="F151" s="79"/>
    </row>
    <row r="152" spans="2:6" x14ac:dyDescent="0.3">
      <c r="B152" s="2" t="s">
        <v>137</v>
      </c>
      <c r="C152" s="49">
        <v>177</v>
      </c>
      <c r="D152" s="152" t="s">
        <v>346</v>
      </c>
      <c r="E152" s="63" t="s">
        <v>237</v>
      </c>
      <c r="F152" s="79"/>
    </row>
    <row r="153" spans="2:6" x14ac:dyDescent="0.3">
      <c r="B153" s="2" t="s">
        <v>138</v>
      </c>
      <c r="C153" s="49">
        <v>178</v>
      </c>
      <c r="D153" s="155" t="s">
        <v>181</v>
      </c>
      <c r="E153" s="63" t="s">
        <v>237</v>
      </c>
      <c r="F153" s="79"/>
    </row>
    <row r="154" spans="2:6" x14ac:dyDescent="0.3">
      <c r="B154" s="2" t="s">
        <v>139</v>
      </c>
      <c r="C154" s="49">
        <v>179</v>
      </c>
      <c r="D154" s="155" t="s">
        <v>182</v>
      </c>
      <c r="E154" s="63" t="s">
        <v>237</v>
      </c>
      <c r="F154" s="79"/>
    </row>
    <row r="155" spans="2:6" x14ac:dyDescent="0.3">
      <c r="B155" s="2" t="s">
        <v>140</v>
      </c>
      <c r="C155" s="49">
        <v>180</v>
      </c>
      <c r="D155" s="155" t="s">
        <v>183</v>
      </c>
      <c r="E155" s="63" t="s">
        <v>237</v>
      </c>
      <c r="F155" s="79"/>
    </row>
    <row r="156" spans="2:6" x14ac:dyDescent="0.3">
      <c r="B156" s="2" t="s">
        <v>141</v>
      </c>
      <c r="C156" s="49">
        <v>181</v>
      </c>
      <c r="D156" s="155" t="s">
        <v>184</v>
      </c>
      <c r="E156" s="63" t="s">
        <v>237</v>
      </c>
      <c r="F156" s="79"/>
    </row>
    <row r="157" spans="2:6" x14ac:dyDescent="0.3">
      <c r="B157" s="2" t="s">
        <v>142</v>
      </c>
      <c r="C157" s="49">
        <v>182</v>
      </c>
      <c r="D157" s="155" t="s">
        <v>301</v>
      </c>
      <c r="E157" s="63" t="s">
        <v>237</v>
      </c>
      <c r="F157" s="79"/>
    </row>
    <row r="158" spans="2:6" x14ac:dyDescent="0.3">
      <c r="B158" s="2" t="s">
        <v>143</v>
      </c>
      <c r="C158" s="49">
        <v>183</v>
      </c>
      <c r="D158" s="152" t="s">
        <v>302</v>
      </c>
      <c r="E158" s="63" t="s">
        <v>237</v>
      </c>
      <c r="F158" s="79"/>
    </row>
    <row r="159" spans="2:6" x14ac:dyDescent="0.3">
      <c r="B159" s="2" t="s">
        <v>144</v>
      </c>
      <c r="C159" s="49">
        <v>184</v>
      </c>
      <c r="D159" s="49"/>
      <c r="E159" s="63" t="s">
        <v>237</v>
      </c>
      <c r="F159" s="79"/>
    </row>
    <row r="160" spans="2:6" x14ac:dyDescent="0.3">
      <c r="B160" s="2" t="s">
        <v>145</v>
      </c>
      <c r="C160" s="49">
        <v>185</v>
      </c>
      <c r="D160" s="49"/>
      <c r="E160" s="63" t="s">
        <v>237</v>
      </c>
      <c r="F160" s="79"/>
    </row>
    <row r="161" spans="1:23" x14ac:dyDescent="0.3">
      <c r="B161" s="2" t="s">
        <v>146</v>
      </c>
      <c r="C161" s="49">
        <v>186</v>
      </c>
      <c r="D161" s="49"/>
      <c r="E161" s="63" t="s">
        <v>237</v>
      </c>
      <c r="F161" s="79"/>
    </row>
    <row r="162" spans="1:23" x14ac:dyDescent="0.3">
      <c r="B162" s="2" t="s">
        <v>147</v>
      </c>
      <c r="C162" s="49">
        <v>187</v>
      </c>
      <c r="D162" s="49"/>
      <c r="E162" s="63" t="s">
        <v>237</v>
      </c>
      <c r="F162" s="79"/>
    </row>
    <row r="163" spans="1:23" x14ac:dyDescent="0.3">
      <c r="B163" s="2" t="s">
        <v>148</v>
      </c>
      <c r="C163" s="49">
        <v>188</v>
      </c>
      <c r="D163" s="49"/>
      <c r="E163" s="63" t="s">
        <v>237</v>
      </c>
      <c r="F163" s="79"/>
    </row>
    <row r="164" spans="1:23" x14ac:dyDescent="0.3">
      <c r="B164" s="2" t="s">
        <v>149</v>
      </c>
      <c r="C164" s="49">
        <v>189</v>
      </c>
      <c r="D164" s="49"/>
      <c r="E164" s="63" t="s">
        <v>237</v>
      </c>
      <c r="F164" s="79"/>
    </row>
    <row r="165" spans="1:23" x14ac:dyDescent="0.3">
      <c r="B165" s="2" t="s">
        <v>150</v>
      </c>
      <c r="C165" s="49">
        <v>190</v>
      </c>
      <c r="D165" s="49"/>
      <c r="E165" s="63" t="s">
        <v>237</v>
      </c>
      <c r="F165" s="79"/>
    </row>
    <row r="166" spans="1:23" x14ac:dyDescent="0.3">
      <c r="C166" s="49"/>
      <c r="D166" s="49"/>
      <c r="E166" s="63"/>
      <c r="F166" s="79"/>
    </row>
    <row r="167" spans="1:23" x14ac:dyDescent="0.3">
      <c r="C167" s="49"/>
      <c r="D167" s="49"/>
      <c r="E167" s="79"/>
      <c r="F167" s="79"/>
      <c r="G167" s="1533" t="s">
        <v>598</v>
      </c>
      <c r="H167" s="1533"/>
      <c r="I167" s="1533"/>
      <c r="J167" s="1533"/>
    </row>
    <row r="168" spans="1:23" x14ac:dyDescent="0.3">
      <c r="C168" s="49"/>
      <c r="D168" s="49"/>
      <c r="E168" s="79"/>
      <c r="F168" s="79"/>
      <c r="G168" s="1535" t="s">
        <v>7</v>
      </c>
      <c r="H168" s="1535" t="s">
        <v>8</v>
      </c>
      <c r="I168" s="1536" t="s">
        <v>585</v>
      </c>
      <c r="J168" s="1536" t="s">
        <v>586</v>
      </c>
      <c r="L168" s="1529" t="s">
        <v>240</v>
      </c>
      <c r="M168" s="1529" t="s">
        <v>576</v>
      </c>
      <c r="N168" s="1529" t="s">
        <v>588</v>
      </c>
      <c r="O168" s="1529" t="s">
        <v>589</v>
      </c>
      <c r="P168" s="1529" t="s">
        <v>590</v>
      </c>
      <c r="Q168" s="1529" t="s">
        <v>591</v>
      </c>
      <c r="R168" s="1529" t="s">
        <v>592</v>
      </c>
      <c r="S168" s="1529" t="s">
        <v>593</v>
      </c>
      <c r="T168" s="1529" t="s">
        <v>594</v>
      </c>
      <c r="U168" s="1529" t="s">
        <v>595</v>
      </c>
      <c r="V168" s="1529" t="s">
        <v>596</v>
      </c>
      <c r="W168" s="1529" t="s">
        <v>597</v>
      </c>
    </row>
    <row r="169" spans="1:23" ht="21" customHeight="1" x14ac:dyDescent="0.3">
      <c r="B169" s="82" t="s">
        <v>151</v>
      </c>
      <c r="C169" s="82">
        <v>200</v>
      </c>
      <c r="D169" s="89" t="s">
        <v>152</v>
      </c>
      <c r="E169" s="82"/>
      <c r="F169" s="10"/>
      <c r="G169" s="1535"/>
      <c r="H169" s="1535"/>
      <c r="I169" s="1536"/>
      <c r="J169" s="1536"/>
      <c r="L169" s="1529"/>
      <c r="M169" s="1529"/>
      <c r="N169" s="1529"/>
      <c r="O169" s="1529"/>
      <c r="P169" s="1529"/>
      <c r="Q169" s="1529"/>
      <c r="R169" s="1529"/>
      <c r="S169" s="1529"/>
      <c r="T169" s="1529"/>
      <c r="U169" s="1529"/>
      <c r="V169" s="1529"/>
      <c r="W169" s="1529"/>
    </row>
    <row r="170" spans="1:23" ht="11.25" customHeight="1" x14ac:dyDescent="0.3">
      <c r="B170" s="94"/>
      <c r="C170" s="94"/>
      <c r="D170" s="94"/>
      <c r="E170" s="94"/>
      <c r="G170" s="1535"/>
      <c r="H170" s="1535"/>
      <c r="I170" s="1536"/>
      <c r="J170" s="1536"/>
      <c r="L170" s="1529"/>
      <c r="M170" s="1529"/>
      <c r="N170" s="1529"/>
      <c r="O170" s="1529"/>
      <c r="P170" s="1529"/>
      <c r="Q170" s="1529"/>
      <c r="R170" s="1529"/>
      <c r="S170" s="1529"/>
      <c r="T170" s="1529"/>
      <c r="U170" s="1529"/>
      <c r="V170" s="1529"/>
      <c r="W170" s="1529"/>
    </row>
    <row r="171" spans="1:23" ht="22.5" customHeight="1" x14ac:dyDescent="0.3">
      <c r="B171" s="7" t="s">
        <v>153</v>
      </c>
      <c r="C171" s="7">
        <v>201</v>
      </c>
      <c r="D171" s="60" t="s">
        <v>154</v>
      </c>
      <c r="E171" s="7"/>
      <c r="F171" s="10"/>
      <c r="G171" s="146"/>
      <c r="H171" s="146"/>
      <c r="I171" s="146"/>
      <c r="J171" s="203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</row>
    <row r="172" spans="1:23" x14ac:dyDescent="0.3">
      <c r="B172" s="2" t="s">
        <v>155</v>
      </c>
      <c r="C172" s="49">
        <v>202</v>
      </c>
      <c r="D172" s="153" t="s">
        <v>315</v>
      </c>
      <c r="E172" s="148" t="s">
        <v>394</v>
      </c>
      <c r="F172" s="79"/>
    </row>
    <row r="173" spans="1:23" s="2" customFormat="1" x14ac:dyDescent="0.3">
      <c r="A173" s="1"/>
      <c r="B173" s="2" t="s">
        <v>156</v>
      </c>
      <c r="C173" s="49">
        <v>203</v>
      </c>
      <c r="D173" s="153" t="s">
        <v>191</v>
      </c>
      <c r="E173" s="148" t="s">
        <v>237</v>
      </c>
      <c r="F173" s="79"/>
      <c r="J173" s="202"/>
      <c r="L173" s="199"/>
      <c r="M173" s="199"/>
      <c r="N173" s="199"/>
      <c r="O173" s="199"/>
      <c r="P173" s="199"/>
      <c r="Q173" s="199"/>
      <c r="R173" s="199"/>
      <c r="S173" s="199"/>
      <c r="T173" s="199"/>
      <c r="U173" s="199"/>
      <c r="V173" s="199"/>
      <c r="W173" s="199"/>
    </row>
    <row r="174" spans="1:23" s="2" customFormat="1" x14ac:dyDescent="0.3">
      <c r="A174" s="1"/>
      <c r="B174" s="2" t="s">
        <v>157</v>
      </c>
      <c r="C174" s="49">
        <v>204</v>
      </c>
      <c r="D174" s="153" t="s">
        <v>308</v>
      </c>
      <c r="E174" s="148" t="s">
        <v>237</v>
      </c>
      <c r="F174" s="79"/>
      <c r="J174" s="202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199"/>
      <c r="W174" s="199"/>
    </row>
    <row r="175" spans="1:23" s="2" customFormat="1" x14ac:dyDescent="0.3">
      <c r="A175" s="1"/>
      <c r="B175" s="2" t="s">
        <v>158</v>
      </c>
      <c r="C175" s="49">
        <v>205</v>
      </c>
      <c r="D175" s="153" t="s">
        <v>309</v>
      </c>
      <c r="E175" s="148" t="s">
        <v>237</v>
      </c>
      <c r="F175" s="79"/>
      <c r="J175" s="202"/>
      <c r="L175" s="199"/>
      <c r="M175" s="199"/>
      <c r="N175" s="199"/>
      <c r="O175" s="199"/>
      <c r="P175" s="199"/>
      <c r="Q175" s="199"/>
      <c r="R175" s="199"/>
      <c r="S175" s="199"/>
      <c r="T175" s="199"/>
      <c r="U175" s="199"/>
      <c r="V175" s="199"/>
      <c r="W175" s="199"/>
    </row>
    <row r="176" spans="1:23" s="2" customFormat="1" x14ac:dyDescent="0.3">
      <c r="A176" s="1"/>
      <c r="B176" s="2" t="s">
        <v>159</v>
      </c>
      <c r="C176" s="49">
        <v>206</v>
      </c>
      <c r="D176" s="153" t="s">
        <v>314</v>
      </c>
      <c r="E176" s="148" t="s">
        <v>237</v>
      </c>
      <c r="F176" s="79"/>
      <c r="J176" s="202"/>
      <c r="L176" s="199"/>
      <c r="M176" s="199"/>
      <c r="N176" s="199"/>
      <c r="O176" s="199"/>
      <c r="P176" s="199"/>
      <c r="Q176" s="199"/>
      <c r="R176" s="199"/>
      <c r="S176" s="199"/>
      <c r="T176" s="199"/>
      <c r="U176" s="199"/>
      <c r="V176" s="199"/>
      <c r="W176" s="199"/>
    </row>
    <row r="177" spans="1:23" s="2" customFormat="1" x14ac:dyDescent="0.3">
      <c r="A177" s="1"/>
      <c r="B177" s="2" t="s">
        <v>160</v>
      </c>
      <c r="C177" s="49">
        <v>207</v>
      </c>
      <c r="D177" s="153" t="s">
        <v>192</v>
      </c>
      <c r="E177" s="148" t="s">
        <v>237</v>
      </c>
      <c r="F177" s="79"/>
      <c r="J177" s="202"/>
      <c r="L177" s="199"/>
      <c r="M177" s="199"/>
      <c r="N177" s="199"/>
      <c r="O177" s="199"/>
      <c r="P177" s="199"/>
      <c r="Q177" s="199"/>
      <c r="R177" s="199"/>
      <c r="S177" s="199"/>
      <c r="T177" s="199"/>
      <c r="U177" s="199"/>
      <c r="V177" s="199"/>
      <c r="W177" s="199"/>
    </row>
    <row r="178" spans="1:23" s="2" customFormat="1" x14ac:dyDescent="0.3">
      <c r="A178" s="1"/>
      <c r="B178" s="2" t="s">
        <v>161</v>
      </c>
      <c r="C178" s="49">
        <v>208</v>
      </c>
      <c r="D178" s="153" t="s">
        <v>310</v>
      </c>
      <c r="E178" s="148" t="s">
        <v>237</v>
      </c>
      <c r="F178" s="79"/>
      <c r="J178" s="202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</row>
    <row r="179" spans="1:23" s="2" customFormat="1" x14ac:dyDescent="0.3">
      <c r="A179" s="1"/>
      <c r="B179" s="2" t="s">
        <v>162</v>
      </c>
      <c r="C179" s="49">
        <v>209</v>
      </c>
      <c r="D179" s="153" t="s">
        <v>311</v>
      </c>
      <c r="E179" s="148" t="s">
        <v>237</v>
      </c>
      <c r="F179" s="79"/>
      <c r="J179" s="202"/>
      <c r="L179" s="199"/>
      <c r="M179" s="199"/>
      <c r="N179" s="199"/>
      <c r="O179" s="199"/>
      <c r="P179" s="199"/>
      <c r="Q179" s="199"/>
      <c r="R179" s="199"/>
      <c r="S179" s="199"/>
      <c r="T179" s="199"/>
      <c r="U179" s="199"/>
      <c r="V179" s="199"/>
      <c r="W179" s="199"/>
    </row>
    <row r="180" spans="1:23" s="2" customFormat="1" x14ac:dyDescent="0.3">
      <c r="A180" s="1"/>
      <c r="B180" s="2" t="s">
        <v>163</v>
      </c>
      <c r="C180" s="49">
        <v>210</v>
      </c>
      <c r="D180" s="153" t="s">
        <v>312</v>
      </c>
      <c r="E180" s="148" t="s">
        <v>237</v>
      </c>
      <c r="F180" s="79"/>
      <c r="J180" s="202"/>
      <c r="L180" s="199"/>
      <c r="M180" s="199"/>
      <c r="N180" s="199"/>
      <c r="O180" s="199"/>
      <c r="P180" s="199"/>
      <c r="Q180" s="199"/>
      <c r="R180" s="199"/>
      <c r="S180" s="199"/>
      <c r="T180" s="199"/>
      <c r="U180" s="199"/>
      <c r="V180" s="199"/>
      <c r="W180" s="199"/>
    </row>
    <row r="181" spans="1:23" s="2" customFormat="1" x14ac:dyDescent="0.3">
      <c r="A181" s="1"/>
      <c r="B181" s="2" t="s">
        <v>164</v>
      </c>
      <c r="C181" s="49">
        <v>211</v>
      </c>
      <c r="D181" s="153" t="s">
        <v>313</v>
      </c>
      <c r="E181" s="148" t="s">
        <v>237</v>
      </c>
      <c r="F181" s="79"/>
      <c r="J181" s="202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</row>
    <row r="182" spans="1:23" s="2" customFormat="1" x14ac:dyDescent="0.3">
      <c r="A182" s="1"/>
      <c r="B182" s="2" t="s">
        <v>165</v>
      </c>
      <c r="C182" s="49">
        <v>212</v>
      </c>
      <c r="D182" s="49"/>
      <c r="E182" s="148" t="s">
        <v>237</v>
      </c>
      <c r="F182" s="79"/>
      <c r="J182" s="202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</row>
    <row r="183" spans="1:23" s="2" customFormat="1" x14ac:dyDescent="0.3">
      <c r="A183" s="1"/>
      <c r="B183" s="2" t="s">
        <v>166</v>
      </c>
      <c r="C183" s="49">
        <v>213</v>
      </c>
      <c r="D183" s="49"/>
      <c r="E183" s="148" t="s">
        <v>237</v>
      </c>
      <c r="F183" s="79"/>
      <c r="J183" s="202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</row>
    <row r="184" spans="1:23" s="2" customFormat="1" x14ac:dyDescent="0.3">
      <c r="A184" s="1"/>
      <c r="B184" s="2" t="s">
        <v>167</v>
      </c>
      <c r="C184" s="49">
        <v>214</v>
      </c>
      <c r="D184" s="49"/>
      <c r="E184" s="148" t="s">
        <v>237</v>
      </c>
      <c r="F184" s="79"/>
      <c r="J184" s="202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</row>
    <row r="185" spans="1:23" s="2" customFormat="1" x14ac:dyDescent="0.3">
      <c r="A185" s="1"/>
      <c r="B185" s="2" t="s">
        <v>168</v>
      </c>
      <c r="C185" s="49">
        <v>215</v>
      </c>
      <c r="D185" s="49"/>
      <c r="E185" s="148" t="s">
        <v>237</v>
      </c>
      <c r="F185" s="79"/>
      <c r="J185" s="202"/>
      <c r="L185" s="199"/>
      <c r="M185" s="199"/>
      <c r="N185" s="199"/>
      <c r="O185" s="199"/>
      <c r="P185" s="199"/>
      <c r="Q185" s="199"/>
      <c r="R185" s="199"/>
      <c r="S185" s="199"/>
      <c r="T185" s="199"/>
      <c r="U185" s="199"/>
      <c r="V185" s="199"/>
      <c r="W185" s="199"/>
    </row>
    <row r="186" spans="1:23" s="2" customFormat="1" x14ac:dyDescent="0.3">
      <c r="A186" s="1"/>
      <c r="B186" s="2" t="s">
        <v>169</v>
      </c>
      <c r="C186" s="49">
        <v>216</v>
      </c>
      <c r="D186" s="49"/>
      <c r="E186" s="148" t="s">
        <v>237</v>
      </c>
      <c r="F186" s="79"/>
      <c r="J186" s="202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</row>
    <row r="187" spans="1:23" s="2" customFormat="1" x14ac:dyDescent="0.3">
      <c r="A187" s="1"/>
      <c r="B187" s="2" t="s">
        <v>170</v>
      </c>
      <c r="C187" s="49">
        <v>217</v>
      </c>
      <c r="D187" s="49"/>
      <c r="E187" s="148" t="s">
        <v>237</v>
      </c>
      <c r="F187" s="79"/>
      <c r="J187" s="202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</row>
    <row r="188" spans="1:23" s="2" customFormat="1" x14ac:dyDescent="0.3">
      <c r="A188" s="1"/>
      <c r="B188" s="2" t="s">
        <v>171</v>
      </c>
      <c r="C188" s="49">
        <v>218</v>
      </c>
      <c r="D188" s="49"/>
      <c r="E188" s="148" t="s">
        <v>237</v>
      </c>
      <c r="F188" s="79"/>
      <c r="J188" s="202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</row>
    <row r="189" spans="1:23" x14ac:dyDescent="0.3">
      <c r="B189" s="2" t="s">
        <v>172</v>
      </c>
      <c r="C189" s="49">
        <v>219</v>
      </c>
      <c r="D189" s="49"/>
      <c r="E189" s="148" t="s">
        <v>237</v>
      </c>
      <c r="F189" s="79"/>
    </row>
    <row r="190" spans="1:23" x14ac:dyDescent="0.3">
      <c r="B190" s="2" t="s">
        <v>173</v>
      </c>
      <c r="C190" s="49">
        <v>220</v>
      </c>
      <c r="D190" s="49"/>
      <c r="E190" s="148" t="s">
        <v>237</v>
      </c>
      <c r="F190" s="79"/>
    </row>
    <row r="191" spans="1:23" x14ac:dyDescent="0.3">
      <c r="B191" s="2" t="s">
        <v>174</v>
      </c>
      <c r="C191" s="49">
        <v>221</v>
      </c>
      <c r="D191" s="49"/>
      <c r="E191" s="148" t="s">
        <v>237</v>
      </c>
      <c r="F191" s="79"/>
    </row>
    <row r="192" spans="1:23" ht="18" x14ac:dyDescent="0.3">
      <c r="B192" s="7" t="s">
        <v>175</v>
      </c>
      <c r="C192" s="7">
        <v>230</v>
      </c>
      <c r="D192" s="60" t="s">
        <v>176</v>
      </c>
      <c r="E192" s="7"/>
      <c r="F192" s="10"/>
    </row>
    <row r="193" spans="2:6" x14ac:dyDescent="0.3">
      <c r="B193" s="2" t="s">
        <v>404</v>
      </c>
      <c r="C193" s="49">
        <v>231</v>
      </c>
      <c r="D193" s="156" t="s">
        <v>196</v>
      </c>
      <c r="E193" s="148" t="s">
        <v>394</v>
      </c>
      <c r="F193" s="79"/>
    </row>
    <row r="194" spans="2:6" x14ac:dyDescent="0.3">
      <c r="B194" s="2" t="s">
        <v>405</v>
      </c>
      <c r="C194" s="49">
        <v>232</v>
      </c>
      <c r="D194" s="156" t="s">
        <v>197</v>
      </c>
      <c r="E194" s="148" t="s">
        <v>237</v>
      </c>
      <c r="F194" s="79"/>
    </row>
    <row r="195" spans="2:6" x14ac:dyDescent="0.3">
      <c r="B195" s="2" t="s">
        <v>406</v>
      </c>
      <c r="C195" s="49">
        <v>233</v>
      </c>
      <c r="D195" s="156" t="s">
        <v>199</v>
      </c>
      <c r="E195" s="148" t="s">
        <v>237</v>
      </c>
      <c r="F195" s="79"/>
    </row>
    <row r="196" spans="2:6" x14ac:dyDescent="0.3">
      <c r="B196" s="2" t="s">
        <v>407</v>
      </c>
      <c r="C196" s="49">
        <v>234</v>
      </c>
      <c r="D196" s="156" t="s">
        <v>200</v>
      </c>
      <c r="E196" s="148" t="s">
        <v>237</v>
      </c>
      <c r="F196" s="79"/>
    </row>
    <row r="197" spans="2:6" x14ac:dyDescent="0.3">
      <c r="B197" s="2" t="s">
        <v>408</v>
      </c>
      <c r="C197" s="49">
        <v>235</v>
      </c>
      <c r="D197" s="156" t="s">
        <v>316</v>
      </c>
      <c r="E197" s="148" t="s">
        <v>237</v>
      </c>
      <c r="F197" s="79"/>
    </row>
    <row r="198" spans="2:6" x14ac:dyDescent="0.3">
      <c r="B198" s="2" t="s">
        <v>409</v>
      </c>
      <c r="C198" s="49">
        <v>236</v>
      </c>
      <c r="D198" s="156" t="s">
        <v>193</v>
      </c>
      <c r="E198" s="148" t="s">
        <v>237</v>
      </c>
      <c r="F198" s="79"/>
    </row>
    <row r="199" spans="2:6" x14ac:dyDescent="0.3">
      <c r="B199" s="2" t="s">
        <v>410</v>
      </c>
      <c r="C199" s="49">
        <v>237</v>
      </c>
      <c r="D199" s="156" t="s">
        <v>317</v>
      </c>
      <c r="E199" s="148" t="s">
        <v>237</v>
      </c>
      <c r="F199" s="79"/>
    </row>
    <row r="200" spans="2:6" x14ac:dyDescent="0.3">
      <c r="B200" s="2" t="s">
        <v>411</v>
      </c>
      <c r="C200" s="49">
        <v>238</v>
      </c>
      <c r="D200" s="156" t="s">
        <v>194</v>
      </c>
      <c r="E200" s="148" t="s">
        <v>237</v>
      </c>
      <c r="F200" s="79"/>
    </row>
    <row r="201" spans="2:6" x14ac:dyDescent="0.3">
      <c r="B201" s="2" t="s">
        <v>412</v>
      </c>
      <c r="C201" s="49">
        <v>239</v>
      </c>
      <c r="D201" s="156" t="s">
        <v>318</v>
      </c>
      <c r="E201" s="148" t="s">
        <v>237</v>
      </c>
      <c r="F201" s="79"/>
    </row>
    <row r="202" spans="2:6" x14ac:dyDescent="0.3">
      <c r="B202" s="2" t="s">
        <v>413</v>
      </c>
      <c r="C202" s="49">
        <v>240</v>
      </c>
      <c r="D202" s="156" t="s">
        <v>198</v>
      </c>
      <c r="E202" s="148" t="s">
        <v>237</v>
      </c>
      <c r="F202" s="79"/>
    </row>
    <row r="203" spans="2:6" x14ac:dyDescent="0.3">
      <c r="B203" s="2" t="s">
        <v>414</v>
      </c>
      <c r="C203" s="49">
        <v>241</v>
      </c>
      <c r="D203" s="156" t="s">
        <v>195</v>
      </c>
      <c r="E203" s="148" t="s">
        <v>237</v>
      </c>
      <c r="F203" s="79"/>
    </row>
    <row r="204" spans="2:6" x14ac:dyDescent="0.3">
      <c r="B204" s="2" t="s">
        <v>415</v>
      </c>
      <c r="C204" s="49">
        <v>242</v>
      </c>
      <c r="D204" s="140" t="s">
        <v>422</v>
      </c>
      <c r="E204" s="148" t="s">
        <v>237</v>
      </c>
      <c r="F204" s="79"/>
    </row>
    <row r="205" spans="2:6" x14ac:dyDescent="0.3">
      <c r="B205" s="2" t="s">
        <v>416</v>
      </c>
      <c r="C205" s="49">
        <v>243</v>
      </c>
      <c r="D205" s="140" t="s">
        <v>423</v>
      </c>
      <c r="E205" s="148" t="s">
        <v>237</v>
      </c>
      <c r="F205" s="79"/>
    </row>
    <row r="206" spans="2:6" x14ac:dyDescent="0.3">
      <c r="B206" s="2" t="s">
        <v>417</v>
      </c>
      <c r="C206" s="49">
        <v>244</v>
      </c>
      <c r="D206" s="140" t="s">
        <v>424</v>
      </c>
      <c r="E206" s="148" t="s">
        <v>237</v>
      </c>
      <c r="F206" s="79"/>
    </row>
    <row r="207" spans="2:6" x14ac:dyDescent="0.3">
      <c r="B207" s="2" t="s">
        <v>418</v>
      </c>
      <c r="C207" s="49">
        <v>245</v>
      </c>
      <c r="D207" s="157"/>
      <c r="E207" s="148" t="s">
        <v>237</v>
      </c>
      <c r="F207" s="79"/>
    </row>
    <row r="208" spans="2:6" x14ac:dyDescent="0.3">
      <c r="B208" s="2" t="s">
        <v>419</v>
      </c>
      <c r="C208" s="49">
        <v>246</v>
      </c>
      <c r="D208" s="49"/>
      <c r="E208" s="148" t="s">
        <v>237</v>
      </c>
      <c r="F208" s="79"/>
    </row>
    <row r="209" spans="2:6" x14ac:dyDescent="0.3">
      <c r="B209" s="2" t="s">
        <v>420</v>
      </c>
      <c r="C209" s="49">
        <v>247</v>
      </c>
      <c r="D209" s="49"/>
      <c r="E209" s="148" t="s">
        <v>237</v>
      </c>
      <c r="F209" s="79"/>
    </row>
    <row r="210" spans="2:6" x14ac:dyDescent="0.3">
      <c r="B210" s="2" t="s">
        <v>421</v>
      </c>
      <c r="C210" s="49">
        <v>248</v>
      </c>
      <c r="D210" s="49"/>
      <c r="E210" s="148" t="s">
        <v>237</v>
      </c>
      <c r="F210" s="79"/>
    </row>
    <row r="211" spans="2:6" ht="18" x14ac:dyDescent="0.3">
      <c r="B211" s="7" t="s">
        <v>426</v>
      </c>
      <c r="C211" s="7">
        <v>250</v>
      </c>
      <c r="D211" s="60" t="s">
        <v>0</v>
      </c>
      <c r="E211" s="7"/>
      <c r="F211" s="10"/>
    </row>
    <row r="212" spans="2:6" x14ac:dyDescent="0.3">
      <c r="B212" s="2" t="s">
        <v>427</v>
      </c>
      <c r="C212" s="49">
        <v>251</v>
      </c>
      <c r="D212" s="153" t="s">
        <v>319</v>
      </c>
      <c r="E212" s="148" t="s">
        <v>394</v>
      </c>
      <c r="F212" s="79"/>
    </row>
    <row r="213" spans="2:6" x14ac:dyDescent="0.3">
      <c r="B213" s="2" t="s">
        <v>428</v>
      </c>
      <c r="C213" s="49">
        <v>252</v>
      </c>
      <c r="D213" s="153" t="s">
        <v>201</v>
      </c>
      <c r="E213" s="148" t="s">
        <v>394</v>
      </c>
      <c r="F213" s="79"/>
    </row>
    <row r="214" spans="2:6" x14ac:dyDescent="0.3">
      <c r="B214" s="2" t="s">
        <v>429</v>
      </c>
      <c r="C214" s="49">
        <v>253</v>
      </c>
      <c r="D214" s="153" t="s">
        <v>206</v>
      </c>
      <c r="E214" s="148" t="s">
        <v>394</v>
      </c>
      <c r="F214" s="79"/>
    </row>
    <row r="215" spans="2:6" x14ac:dyDescent="0.3">
      <c r="B215" s="2" t="s">
        <v>430</v>
      </c>
      <c r="C215" s="49">
        <v>254</v>
      </c>
      <c r="D215" s="153" t="s">
        <v>222</v>
      </c>
      <c r="E215" s="148" t="s">
        <v>394</v>
      </c>
      <c r="F215" s="79"/>
    </row>
    <row r="216" spans="2:6" x14ac:dyDescent="0.3">
      <c r="B216" s="2" t="s">
        <v>431</v>
      </c>
      <c r="C216" s="49">
        <v>255</v>
      </c>
      <c r="D216" s="153" t="s">
        <v>208</v>
      </c>
      <c r="E216" s="148" t="s">
        <v>394</v>
      </c>
      <c r="F216" s="79"/>
    </row>
    <row r="217" spans="2:6" x14ac:dyDescent="0.3">
      <c r="B217" s="2" t="s">
        <v>432</v>
      </c>
      <c r="C217" s="49">
        <v>256</v>
      </c>
      <c r="D217" s="153" t="s">
        <v>207</v>
      </c>
      <c r="E217" s="148" t="s">
        <v>394</v>
      </c>
      <c r="F217" s="79"/>
    </row>
    <row r="218" spans="2:6" x14ac:dyDescent="0.3">
      <c r="B218" s="2" t="s">
        <v>433</v>
      </c>
      <c r="C218" s="49">
        <v>257</v>
      </c>
      <c r="D218" s="153" t="s">
        <v>334</v>
      </c>
      <c r="E218" s="148" t="s">
        <v>394</v>
      </c>
      <c r="F218" s="79"/>
    </row>
    <row r="219" spans="2:6" x14ac:dyDescent="0.3">
      <c r="B219" s="2" t="s">
        <v>434</v>
      </c>
      <c r="C219" s="49">
        <v>258</v>
      </c>
      <c r="D219" s="153" t="s">
        <v>320</v>
      </c>
      <c r="E219" s="148" t="s">
        <v>394</v>
      </c>
      <c r="F219" s="79"/>
    </row>
    <row r="220" spans="2:6" x14ac:dyDescent="0.3">
      <c r="B220" s="2" t="s">
        <v>435</v>
      </c>
      <c r="C220" s="49">
        <v>259</v>
      </c>
      <c r="D220" s="153" t="s">
        <v>210</v>
      </c>
      <c r="E220" s="148" t="s">
        <v>394</v>
      </c>
      <c r="F220" s="79"/>
    </row>
    <row r="221" spans="2:6" x14ac:dyDescent="0.3">
      <c r="B221" s="2" t="s">
        <v>436</v>
      </c>
      <c r="C221" s="49">
        <v>260</v>
      </c>
      <c r="D221" s="158" t="s">
        <v>205</v>
      </c>
      <c r="E221" s="148" t="s">
        <v>394</v>
      </c>
      <c r="F221" s="79"/>
    </row>
    <row r="222" spans="2:6" x14ac:dyDescent="0.3">
      <c r="B222" s="2" t="s">
        <v>437</v>
      </c>
      <c r="C222" s="49">
        <v>261</v>
      </c>
      <c r="D222" s="153" t="s">
        <v>209</v>
      </c>
      <c r="E222" s="148" t="s">
        <v>394</v>
      </c>
      <c r="F222" s="79"/>
    </row>
    <row r="223" spans="2:6" x14ac:dyDescent="0.3">
      <c r="B223" s="2" t="s">
        <v>438</v>
      </c>
      <c r="C223" s="49">
        <v>262</v>
      </c>
      <c r="D223" s="153" t="s">
        <v>202</v>
      </c>
      <c r="E223" s="148" t="s">
        <v>394</v>
      </c>
      <c r="F223" s="79"/>
    </row>
    <row r="224" spans="2:6" x14ac:dyDescent="0.3">
      <c r="B224" s="2" t="s">
        <v>439</v>
      </c>
      <c r="C224" s="49">
        <v>263</v>
      </c>
      <c r="D224" s="153" t="s">
        <v>221</v>
      </c>
      <c r="E224" s="148" t="s">
        <v>394</v>
      </c>
      <c r="F224" s="79"/>
    </row>
    <row r="225" spans="2:6" x14ac:dyDescent="0.3">
      <c r="B225" s="2" t="s">
        <v>440</v>
      </c>
      <c r="C225" s="49">
        <v>264</v>
      </c>
      <c r="D225" s="153" t="s">
        <v>203</v>
      </c>
      <c r="E225" s="148" t="s">
        <v>394</v>
      </c>
      <c r="F225" s="79"/>
    </row>
    <row r="226" spans="2:6" x14ac:dyDescent="0.3">
      <c r="B226" s="2" t="s">
        <v>441</v>
      </c>
      <c r="C226" s="49">
        <v>265</v>
      </c>
      <c r="D226" s="153" t="s">
        <v>204</v>
      </c>
      <c r="E226" s="148" t="s">
        <v>394</v>
      </c>
      <c r="F226" s="79"/>
    </row>
    <row r="227" spans="2:6" x14ac:dyDescent="0.3">
      <c r="B227" s="2" t="s">
        <v>442</v>
      </c>
      <c r="C227" s="49">
        <v>266</v>
      </c>
      <c r="D227" s="153" t="s">
        <v>321</v>
      </c>
      <c r="E227" s="148" t="s">
        <v>394</v>
      </c>
      <c r="F227" s="79"/>
    </row>
    <row r="228" spans="2:6" x14ac:dyDescent="0.3">
      <c r="B228" s="2" t="s">
        <v>443</v>
      </c>
      <c r="C228" s="49">
        <v>267</v>
      </c>
      <c r="D228" s="153" t="s">
        <v>322</v>
      </c>
      <c r="E228" s="148" t="s">
        <v>394</v>
      </c>
      <c r="F228" s="79"/>
    </row>
    <row r="229" spans="2:6" x14ac:dyDescent="0.3">
      <c r="B229" s="2" t="s">
        <v>444</v>
      </c>
      <c r="C229" s="49">
        <v>268</v>
      </c>
      <c r="D229" s="153" t="s">
        <v>325</v>
      </c>
      <c r="E229" s="148" t="s">
        <v>394</v>
      </c>
      <c r="F229" s="79"/>
    </row>
    <row r="230" spans="2:6" x14ac:dyDescent="0.3">
      <c r="B230" s="2" t="s">
        <v>445</v>
      </c>
      <c r="C230" s="49">
        <v>269</v>
      </c>
      <c r="D230" s="153" t="s">
        <v>223</v>
      </c>
      <c r="E230" s="148" t="s">
        <v>394</v>
      </c>
      <c r="F230" s="79"/>
    </row>
    <row r="231" spans="2:6" x14ac:dyDescent="0.3">
      <c r="B231" s="2" t="s">
        <v>446</v>
      </c>
      <c r="C231" s="49">
        <v>270</v>
      </c>
      <c r="D231" s="153" t="s">
        <v>211</v>
      </c>
      <c r="E231" s="148" t="s">
        <v>394</v>
      </c>
      <c r="F231" s="79"/>
    </row>
    <row r="232" spans="2:6" x14ac:dyDescent="0.3">
      <c r="B232" s="2" t="s">
        <v>447</v>
      </c>
      <c r="C232" s="49">
        <v>271</v>
      </c>
      <c r="D232" s="153" t="s">
        <v>213</v>
      </c>
      <c r="E232" s="148" t="s">
        <v>394</v>
      </c>
      <c r="F232" s="79"/>
    </row>
    <row r="233" spans="2:6" x14ac:dyDescent="0.3">
      <c r="B233" s="2" t="s">
        <v>448</v>
      </c>
      <c r="C233" s="49">
        <v>272</v>
      </c>
      <c r="D233" s="153" t="s">
        <v>323</v>
      </c>
      <c r="E233" s="148" t="s">
        <v>394</v>
      </c>
      <c r="F233" s="79"/>
    </row>
    <row r="234" spans="2:6" x14ac:dyDescent="0.3">
      <c r="B234" s="2" t="s">
        <v>449</v>
      </c>
      <c r="C234" s="49">
        <v>273</v>
      </c>
      <c r="D234" s="153" t="s">
        <v>324</v>
      </c>
      <c r="E234" s="148" t="s">
        <v>394</v>
      </c>
      <c r="F234" s="79"/>
    </row>
    <row r="235" spans="2:6" x14ac:dyDescent="0.3">
      <c r="B235" s="2" t="s">
        <v>450</v>
      </c>
      <c r="C235" s="49">
        <v>274</v>
      </c>
      <c r="D235" s="153" t="s">
        <v>212</v>
      </c>
      <c r="E235" s="148" t="s">
        <v>394</v>
      </c>
      <c r="F235" s="79"/>
    </row>
    <row r="236" spans="2:6" x14ac:dyDescent="0.3">
      <c r="B236" s="2" t="s">
        <v>451</v>
      </c>
      <c r="C236" s="49">
        <v>275</v>
      </c>
      <c r="D236" s="153" t="s">
        <v>348</v>
      </c>
      <c r="E236" s="148" t="s">
        <v>394</v>
      </c>
      <c r="F236" s="79"/>
    </row>
    <row r="237" spans="2:6" x14ac:dyDescent="0.3">
      <c r="B237" s="2" t="s">
        <v>452</v>
      </c>
      <c r="C237" s="49">
        <v>276</v>
      </c>
      <c r="D237" s="153"/>
      <c r="E237" s="148" t="s">
        <v>394</v>
      </c>
      <c r="F237" s="79"/>
    </row>
    <row r="238" spans="2:6" x14ac:dyDescent="0.3">
      <c r="B238" s="2" t="s">
        <v>453</v>
      </c>
      <c r="C238" s="49">
        <v>277</v>
      </c>
      <c r="D238" s="153"/>
      <c r="E238" s="148" t="s">
        <v>394</v>
      </c>
      <c r="F238" s="79"/>
    </row>
    <row r="239" spans="2:6" x14ac:dyDescent="0.3">
      <c r="B239" s="2" t="s">
        <v>454</v>
      </c>
      <c r="C239" s="49">
        <v>278</v>
      </c>
      <c r="D239" s="153"/>
      <c r="E239" s="148" t="s">
        <v>394</v>
      </c>
      <c r="F239" s="79"/>
    </row>
    <row r="240" spans="2:6" x14ac:dyDescent="0.3">
      <c r="B240" s="2" t="s">
        <v>455</v>
      </c>
      <c r="C240" s="49">
        <v>279</v>
      </c>
      <c r="D240" s="153"/>
      <c r="E240" s="148" t="s">
        <v>394</v>
      </c>
      <c r="F240" s="79"/>
    </row>
    <row r="241" spans="2:6" x14ac:dyDescent="0.3">
      <c r="B241" s="2" t="s">
        <v>456</v>
      </c>
      <c r="C241" s="49">
        <v>280</v>
      </c>
      <c r="D241" s="153"/>
      <c r="E241" s="148" t="s">
        <v>394</v>
      </c>
      <c r="F241" s="79"/>
    </row>
    <row r="242" spans="2:6" x14ac:dyDescent="0.3">
      <c r="B242" s="2" t="s">
        <v>457</v>
      </c>
      <c r="C242" s="49">
        <v>281</v>
      </c>
      <c r="D242" s="153"/>
      <c r="E242" s="148" t="s">
        <v>394</v>
      </c>
      <c r="F242" s="79"/>
    </row>
    <row r="243" spans="2:6" x14ac:dyDescent="0.3">
      <c r="B243" s="2" t="s">
        <v>458</v>
      </c>
      <c r="C243" s="49">
        <v>282</v>
      </c>
      <c r="D243" s="153"/>
      <c r="E243" s="148" t="s">
        <v>394</v>
      </c>
      <c r="F243" s="79"/>
    </row>
    <row r="244" spans="2:6" x14ac:dyDescent="0.3">
      <c r="B244" s="2" t="s">
        <v>459</v>
      </c>
      <c r="C244" s="49">
        <v>283</v>
      </c>
      <c r="D244" s="153"/>
      <c r="E244" s="148" t="s">
        <v>394</v>
      </c>
      <c r="F244" s="79"/>
    </row>
    <row r="245" spans="2:6" x14ac:dyDescent="0.3">
      <c r="B245" s="2" t="s">
        <v>460</v>
      </c>
      <c r="C245" s="49">
        <v>284</v>
      </c>
      <c r="D245" s="153"/>
      <c r="E245" s="148" t="s">
        <v>237</v>
      </c>
      <c r="F245" s="79"/>
    </row>
    <row r="246" spans="2:6" x14ac:dyDescent="0.3">
      <c r="B246" s="2" t="s">
        <v>461</v>
      </c>
      <c r="C246" s="49">
        <v>285</v>
      </c>
      <c r="D246" s="153"/>
      <c r="E246" s="148" t="s">
        <v>237</v>
      </c>
      <c r="F246" s="79"/>
    </row>
    <row r="247" spans="2:6" ht="18" x14ac:dyDescent="0.3">
      <c r="B247" s="7" t="s">
        <v>462</v>
      </c>
      <c r="C247" s="7">
        <v>300</v>
      </c>
      <c r="D247" s="60" t="s">
        <v>1</v>
      </c>
      <c r="E247" s="7"/>
      <c r="F247" s="10"/>
    </row>
    <row r="248" spans="2:6" x14ac:dyDescent="0.3">
      <c r="B248" s="2" t="s">
        <v>463</v>
      </c>
      <c r="C248" s="49">
        <v>301</v>
      </c>
      <c r="D248" s="153" t="s">
        <v>215</v>
      </c>
      <c r="E248" s="148" t="s">
        <v>394</v>
      </c>
      <c r="F248" s="79"/>
    </row>
    <row r="249" spans="2:6" x14ac:dyDescent="0.3">
      <c r="B249" s="2" t="s">
        <v>464</v>
      </c>
      <c r="C249" s="49">
        <v>302</v>
      </c>
      <c r="D249" s="153" t="s">
        <v>218</v>
      </c>
      <c r="E249" s="148" t="s">
        <v>237</v>
      </c>
      <c r="F249" s="79"/>
    </row>
    <row r="250" spans="2:6" x14ac:dyDescent="0.3">
      <c r="B250" s="2" t="s">
        <v>465</v>
      </c>
      <c r="C250" s="49">
        <v>303</v>
      </c>
      <c r="D250" s="153" t="s">
        <v>349</v>
      </c>
      <c r="E250" s="148" t="s">
        <v>237</v>
      </c>
      <c r="F250" s="79"/>
    </row>
    <row r="251" spans="2:6" x14ac:dyDescent="0.3">
      <c r="B251" s="2" t="s">
        <v>466</v>
      </c>
      <c r="C251" s="49">
        <v>304</v>
      </c>
      <c r="D251" s="153" t="s">
        <v>216</v>
      </c>
      <c r="E251" s="148" t="s">
        <v>237</v>
      </c>
      <c r="F251" s="79"/>
    </row>
    <row r="252" spans="2:6" x14ac:dyDescent="0.3">
      <c r="B252" s="2" t="s">
        <v>467</v>
      </c>
      <c r="C252" s="49">
        <v>305</v>
      </c>
      <c r="D252" s="153" t="s">
        <v>220</v>
      </c>
      <c r="E252" s="148" t="s">
        <v>237</v>
      </c>
      <c r="F252" s="79"/>
    </row>
    <row r="253" spans="2:6" x14ac:dyDescent="0.3">
      <c r="B253" s="2" t="s">
        <v>468</v>
      </c>
      <c r="C253" s="49">
        <v>306</v>
      </c>
      <c r="D253" s="153" t="s">
        <v>214</v>
      </c>
      <c r="E253" s="148" t="s">
        <v>237</v>
      </c>
      <c r="F253" s="79"/>
    </row>
    <row r="254" spans="2:6" x14ac:dyDescent="0.3">
      <c r="B254" s="2" t="s">
        <v>469</v>
      </c>
      <c r="C254" s="49">
        <v>307</v>
      </c>
      <c r="D254" s="153" t="s">
        <v>350</v>
      </c>
      <c r="E254" s="148" t="s">
        <v>237</v>
      </c>
      <c r="F254" s="79"/>
    </row>
    <row r="255" spans="2:6" x14ac:dyDescent="0.3">
      <c r="B255" s="2" t="s">
        <v>470</v>
      </c>
      <c r="C255" s="49">
        <v>308</v>
      </c>
      <c r="D255" s="153" t="s">
        <v>217</v>
      </c>
      <c r="E255" s="148" t="s">
        <v>237</v>
      </c>
      <c r="F255" s="79"/>
    </row>
    <row r="256" spans="2:6" x14ac:dyDescent="0.3">
      <c r="B256" s="2" t="s">
        <v>471</v>
      </c>
      <c r="C256" s="49">
        <v>309</v>
      </c>
      <c r="D256" s="153" t="s">
        <v>327</v>
      </c>
      <c r="E256" s="148" t="s">
        <v>237</v>
      </c>
      <c r="F256" s="79"/>
    </row>
    <row r="257" spans="2:6" x14ac:dyDescent="0.3">
      <c r="B257" s="2" t="s">
        <v>472</v>
      </c>
      <c r="C257" s="49">
        <v>310</v>
      </c>
      <c r="D257" s="153" t="s">
        <v>328</v>
      </c>
      <c r="E257" s="148" t="s">
        <v>237</v>
      </c>
      <c r="F257" s="79"/>
    </row>
    <row r="258" spans="2:6" x14ac:dyDescent="0.3">
      <c r="B258" s="2" t="s">
        <v>473</v>
      </c>
      <c r="C258" s="49">
        <v>311</v>
      </c>
      <c r="D258" s="153" t="s">
        <v>326</v>
      </c>
      <c r="E258" s="148" t="s">
        <v>237</v>
      </c>
      <c r="F258" s="79"/>
    </row>
    <row r="259" spans="2:6" x14ac:dyDescent="0.3">
      <c r="B259" s="2" t="s">
        <v>474</v>
      </c>
      <c r="C259" s="49">
        <v>312</v>
      </c>
      <c r="D259" s="153" t="s">
        <v>329</v>
      </c>
      <c r="E259" s="148" t="s">
        <v>237</v>
      </c>
      <c r="F259" s="79"/>
    </row>
    <row r="260" spans="2:6" x14ac:dyDescent="0.3">
      <c r="B260" s="2" t="s">
        <v>475</v>
      </c>
      <c r="C260" s="49">
        <v>313</v>
      </c>
      <c r="D260" s="153" t="s">
        <v>330</v>
      </c>
      <c r="E260" s="148" t="s">
        <v>237</v>
      </c>
      <c r="F260" s="79"/>
    </row>
    <row r="261" spans="2:6" x14ac:dyDescent="0.3">
      <c r="B261" s="2" t="s">
        <v>476</v>
      </c>
      <c r="C261" s="49">
        <v>314</v>
      </c>
      <c r="D261" s="153" t="s">
        <v>331</v>
      </c>
      <c r="E261" s="148" t="s">
        <v>237</v>
      </c>
      <c r="F261" s="79"/>
    </row>
    <row r="262" spans="2:6" x14ac:dyDescent="0.3">
      <c r="B262" s="2" t="s">
        <v>477</v>
      </c>
      <c r="C262" s="49">
        <v>315</v>
      </c>
      <c r="D262" s="153" t="s">
        <v>332</v>
      </c>
      <c r="E262" s="148" t="s">
        <v>237</v>
      </c>
      <c r="F262" s="79"/>
    </row>
    <row r="263" spans="2:6" x14ac:dyDescent="0.3">
      <c r="B263" s="2" t="s">
        <v>478</v>
      </c>
      <c r="C263" s="49">
        <v>316</v>
      </c>
      <c r="D263" s="153" t="s">
        <v>219</v>
      </c>
      <c r="E263" s="148" t="s">
        <v>237</v>
      </c>
      <c r="F263" s="79"/>
    </row>
    <row r="264" spans="2:6" x14ac:dyDescent="0.3">
      <c r="B264" s="2" t="s">
        <v>479</v>
      </c>
      <c r="C264" s="49">
        <v>317</v>
      </c>
      <c r="D264" s="153"/>
      <c r="E264" s="148" t="s">
        <v>237</v>
      </c>
      <c r="F264" s="79"/>
    </row>
    <row r="265" spans="2:6" x14ac:dyDescent="0.3">
      <c r="B265" s="2" t="s">
        <v>480</v>
      </c>
      <c r="C265" s="49">
        <v>318</v>
      </c>
      <c r="D265" s="49"/>
      <c r="E265" s="148" t="s">
        <v>237</v>
      </c>
      <c r="F265" s="79"/>
    </row>
    <row r="266" spans="2:6" x14ac:dyDescent="0.3">
      <c r="B266" s="2" t="s">
        <v>481</v>
      </c>
      <c r="C266" s="49">
        <v>319</v>
      </c>
      <c r="D266" s="49"/>
      <c r="E266" s="148" t="s">
        <v>237</v>
      </c>
      <c r="F266" s="79"/>
    </row>
    <row r="267" spans="2:6" x14ac:dyDescent="0.3">
      <c r="B267" s="2" t="s">
        <v>482</v>
      </c>
      <c r="C267" s="49">
        <v>320</v>
      </c>
      <c r="D267" s="49"/>
      <c r="E267" s="148" t="s">
        <v>237</v>
      </c>
      <c r="F267" s="79"/>
    </row>
    <row r="268" spans="2:6" ht="18" x14ac:dyDescent="0.3">
      <c r="B268" s="7" t="s">
        <v>483</v>
      </c>
      <c r="C268" s="7">
        <v>350</v>
      </c>
      <c r="D268" s="60" t="s">
        <v>2</v>
      </c>
      <c r="E268" s="7"/>
      <c r="F268" s="10"/>
    </row>
    <row r="269" spans="2:6" x14ac:dyDescent="0.3">
      <c r="B269" s="2" t="s">
        <v>484</v>
      </c>
      <c r="C269" s="49">
        <v>351</v>
      </c>
      <c r="D269" s="153" t="s">
        <v>229</v>
      </c>
      <c r="E269" s="148" t="s">
        <v>394</v>
      </c>
      <c r="F269" s="79"/>
    </row>
    <row r="270" spans="2:6" x14ac:dyDescent="0.3">
      <c r="B270" s="2" t="s">
        <v>485</v>
      </c>
      <c r="C270" s="49">
        <v>352</v>
      </c>
      <c r="D270" s="153" t="s">
        <v>336</v>
      </c>
      <c r="E270" s="148" t="s">
        <v>237</v>
      </c>
      <c r="F270" s="79"/>
    </row>
    <row r="271" spans="2:6" x14ac:dyDescent="0.3">
      <c r="B271" s="2" t="s">
        <v>486</v>
      </c>
      <c r="C271" s="49">
        <v>353</v>
      </c>
      <c r="D271" s="153" t="s">
        <v>352</v>
      </c>
      <c r="E271" s="148" t="s">
        <v>237</v>
      </c>
      <c r="F271" s="79"/>
    </row>
    <row r="272" spans="2:6" x14ac:dyDescent="0.3">
      <c r="B272" s="2" t="s">
        <v>487</v>
      </c>
      <c r="C272" s="49">
        <v>354</v>
      </c>
      <c r="D272" s="153" t="s">
        <v>225</v>
      </c>
      <c r="E272" s="148" t="s">
        <v>237</v>
      </c>
      <c r="F272" s="79"/>
    </row>
    <row r="273" spans="2:6" x14ac:dyDescent="0.3">
      <c r="B273" s="2" t="s">
        <v>488</v>
      </c>
      <c r="C273" s="49">
        <v>355</v>
      </c>
      <c r="D273" s="153" t="s">
        <v>231</v>
      </c>
      <c r="E273" s="148" t="s">
        <v>237</v>
      </c>
      <c r="F273" s="79"/>
    </row>
    <row r="274" spans="2:6" x14ac:dyDescent="0.3">
      <c r="B274" s="2" t="s">
        <v>489</v>
      </c>
      <c r="C274" s="49">
        <v>356</v>
      </c>
      <c r="D274" s="153" t="s">
        <v>227</v>
      </c>
      <c r="E274" s="148" t="s">
        <v>237</v>
      </c>
      <c r="F274" s="79"/>
    </row>
    <row r="275" spans="2:6" x14ac:dyDescent="0.3">
      <c r="B275" s="2" t="s">
        <v>490</v>
      </c>
      <c r="C275" s="49">
        <v>357</v>
      </c>
      <c r="D275" s="153" t="s">
        <v>224</v>
      </c>
      <c r="E275" s="148" t="s">
        <v>237</v>
      </c>
      <c r="F275" s="79"/>
    </row>
    <row r="276" spans="2:6" x14ac:dyDescent="0.3">
      <c r="B276" s="2" t="s">
        <v>491</v>
      </c>
      <c r="C276" s="49">
        <v>358</v>
      </c>
      <c r="D276" s="153" t="s">
        <v>226</v>
      </c>
      <c r="E276" s="148" t="s">
        <v>237</v>
      </c>
      <c r="F276" s="79"/>
    </row>
    <row r="277" spans="2:6" x14ac:dyDescent="0.3">
      <c r="B277" s="2" t="s">
        <v>492</v>
      </c>
      <c r="C277" s="49">
        <v>359</v>
      </c>
      <c r="D277" s="153" t="s">
        <v>335</v>
      </c>
      <c r="E277" s="148" t="s">
        <v>237</v>
      </c>
      <c r="F277" s="79"/>
    </row>
    <row r="278" spans="2:6" x14ac:dyDescent="0.3">
      <c r="B278" s="2" t="s">
        <v>493</v>
      </c>
      <c r="C278" s="49">
        <v>360</v>
      </c>
      <c r="D278" s="153" t="s">
        <v>228</v>
      </c>
      <c r="E278" s="148" t="s">
        <v>237</v>
      </c>
      <c r="F278" s="79"/>
    </row>
    <row r="279" spans="2:6" x14ac:dyDescent="0.3">
      <c r="B279" s="2" t="s">
        <v>494</v>
      </c>
      <c r="C279" s="49">
        <v>361</v>
      </c>
      <c r="D279" s="153" t="s">
        <v>351</v>
      </c>
      <c r="E279" s="148" t="s">
        <v>237</v>
      </c>
      <c r="F279" s="79"/>
    </row>
    <row r="280" spans="2:6" x14ac:dyDescent="0.3">
      <c r="B280" s="2" t="s">
        <v>495</v>
      </c>
      <c r="C280" s="49">
        <v>362</v>
      </c>
      <c r="D280" s="153" t="s">
        <v>232</v>
      </c>
      <c r="E280" s="148" t="s">
        <v>237</v>
      </c>
      <c r="F280" s="79"/>
    </row>
    <row r="281" spans="2:6" x14ac:dyDescent="0.3">
      <c r="B281" s="2" t="s">
        <v>496</v>
      </c>
      <c r="C281" s="49">
        <v>363</v>
      </c>
      <c r="D281" s="153" t="s">
        <v>230</v>
      </c>
      <c r="E281" s="148" t="s">
        <v>237</v>
      </c>
      <c r="F281" s="79"/>
    </row>
    <row r="282" spans="2:6" x14ac:dyDescent="0.3">
      <c r="B282" s="2" t="s">
        <v>497</v>
      </c>
      <c r="C282" s="49">
        <v>364</v>
      </c>
      <c r="D282" s="49"/>
      <c r="E282" s="148" t="s">
        <v>237</v>
      </c>
      <c r="F282" s="79"/>
    </row>
    <row r="283" spans="2:6" x14ac:dyDescent="0.3">
      <c r="B283" s="2" t="s">
        <v>498</v>
      </c>
      <c r="C283" s="49">
        <v>365</v>
      </c>
      <c r="D283" s="49"/>
      <c r="E283" s="148" t="s">
        <v>237</v>
      </c>
      <c r="F283" s="79"/>
    </row>
    <row r="284" spans="2:6" x14ac:dyDescent="0.3">
      <c r="B284" s="2" t="s">
        <v>499</v>
      </c>
      <c r="C284" s="49">
        <v>366</v>
      </c>
      <c r="D284" s="49"/>
      <c r="E284" s="148" t="s">
        <v>237</v>
      </c>
      <c r="F284" s="79"/>
    </row>
    <row r="285" spans="2:6" x14ac:dyDescent="0.3">
      <c r="B285" s="2" t="s">
        <v>500</v>
      </c>
      <c r="C285" s="49">
        <v>367</v>
      </c>
      <c r="D285" s="49"/>
      <c r="E285" s="148" t="s">
        <v>237</v>
      </c>
      <c r="F285" s="79"/>
    </row>
    <row r="286" spans="2:6" x14ac:dyDescent="0.3">
      <c r="B286" s="2" t="s">
        <v>501</v>
      </c>
      <c r="C286" s="49">
        <v>368</v>
      </c>
      <c r="D286" s="49"/>
      <c r="E286" s="148" t="s">
        <v>237</v>
      </c>
      <c r="F286" s="79"/>
    </row>
    <row r="287" spans="2:6" x14ac:dyDescent="0.3">
      <c r="B287" s="2" t="s">
        <v>502</v>
      </c>
      <c r="C287" s="49">
        <v>369</v>
      </c>
      <c r="D287" s="49"/>
      <c r="E287" s="148" t="s">
        <v>237</v>
      </c>
      <c r="F287" s="79"/>
    </row>
    <row r="288" spans="2:6" x14ac:dyDescent="0.3">
      <c r="B288" s="2" t="s">
        <v>503</v>
      </c>
      <c r="C288" s="49">
        <v>370</v>
      </c>
      <c r="D288" s="49"/>
      <c r="E288" s="148" t="s">
        <v>237</v>
      </c>
      <c r="F288" s="79"/>
    </row>
    <row r="289" spans="2:6" ht="18" x14ac:dyDescent="0.3">
      <c r="B289" s="7" t="s">
        <v>504</v>
      </c>
      <c r="C289" s="7">
        <v>400</v>
      </c>
      <c r="D289" s="60" t="s">
        <v>177</v>
      </c>
      <c r="E289" s="7"/>
      <c r="F289" s="10"/>
    </row>
    <row r="290" spans="2:6" x14ac:dyDescent="0.3">
      <c r="B290" s="2" t="s">
        <v>505</v>
      </c>
      <c r="C290" s="49">
        <v>401</v>
      </c>
      <c r="D290" s="153" t="s">
        <v>360</v>
      </c>
      <c r="E290" s="148" t="s">
        <v>394</v>
      </c>
      <c r="F290" s="79"/>
    </row>
    <row r="291" spans="2:6" x14ac:dyDescent="0.3">
      <c r="B291" s="2" t="s">
        <v>506</v>
      </c>
      <c r="C291" s="49">
        <v>402</v>
      </c>
      <c r="D291" s="153" t="s">
        <v>361</v>
      </c>
      <c r="E291" s="148" t="s">
        <v>237</v>
      </c>
      <c r="F291" s="79"/>
    </row>
    <row r="292" spans="2:6" x14ac:dyDescent="0.3">
      <c r="B292" s="2" t="s">
        <v>507</v>
      </c>
      <c r="C292" s="49">
        <v>403</v>
      </c>
      <c r="D292" s="153" t="s">
        <v>357</v>
      </c>
      <c r="E292" s="148" t="s">
        <v>237</v>
      </c>
      <c r="F292" s="79"/>
    </row>
    <row r="293" spans="2:6" x14ac:dyDescent="0.3">
      <c r="B293" s="2" t="s">
        <v>508</v>
      </c>
      <c r="C293" s="49">
        <v>404</v>
      </c>
      <c r="D293" s="153" t="s">
        <v>358</v>
      </c>
      <c r="E293" s="148" t="s">
        <v>237</v>
      </c>
      <c r="F293" s="79"/>
    </row>
    <row r="294" spans="2:6" x14ac:dyDescent="0.3">
      <c r="B294" s="2" t="s">
        <v>509</v>
      </c>
      <c r="C294" s="49">
        <v>405</v>
      </c>
      <c r="D294" s="153" t="s">
        <v>364</v>
      </c>
      <c r="E294" s="148" t="s">
        <v>237</v>
      </c>
      <c r="F294" s="79"/>
    </row>
    <row r="295" spans="2:6" x14ac:dyDescent="0.3">
      <c r="B295" s="2" t="s">
        <v>510</v>
      </c>
      <c r="C295" s="49">
        <v>406</v>
      </c>
      <c r="D295" s="153" t="s">
        <v>368</v>
      </c>
      <c r="E295" s="148" t="s">
        <v>237</v>
      </c>
      <c r="F295" s="79"/>
    </row>
    <row r="296" spans="2:6" x14ac:dyDescent="0.3">
      <c r="B296" s="2" t="s">
        <v>511</v>
      </c>
      <c r="C296" s="49">
        <v>407</v>
      </c>
      <c r="D296" s="153" t="s">
        <v>365</v>
      </c>
      <c r="E296" s="148" t="s">
        <v>237</v>
      </c>
      <c r="F296" s="79"/>
    </row>
    <row r="297" spans="2:6" x14ac:dyDescent="0.3">
      <c r="B297" s="2" t="s">
        <v>512</v>
      </c>
      <c r="C297" s="49">
        <v>408</v>
      </c>
      <c r="D297" s="153" t="s">
        <v>359</v>
      </c>
      <c r="E297" s="148" t="s">
        <v>237</v>
      </c>
      <c r="F297" s="79"/>
    </row>
    <row r="298" spans="2:6" x14ac:dyDescent="0.3">
      <c r="B298" s="2" t="s">
        <v>513</v>
      </c>
      <c r="C298" s="49">
        <v>409</v>
      </c>
      <c r="D298" s="153" t="s">
        <v>362</v>
      </c>
      <c r="E298" s="148" t="s">
        <v>237</v>
      </c>
      <c r="F298" s="79"/>
    </row>
    <row r="299" spans="2:6" x14ac:dyDescent="0.3">
      <c r="B299" s="2" t="s">
        <v>514</v>
      </c>
      <c r="C299" s="49">
        <v>410</v>
      </c>
      <c r="D299" s="153" t="s">
        <v>363</v>
      </c>
      <c r="E299" s="148" t="s">
        <v>237</v>
      </c>
      <c r="F299" s="79"/>
    </row>
    <row r="300" spans="2:6" x14ac:dyDescent="0.3">
      <c r="B300" s="2" t="s">
        <v>515</v>
      </c>
      <c r="C300" s="49">
        <v>411</v>
      </c>
      <c r="D300" s="153" t="s">
        <v>369</v>
      </c>
      <c r="E300" s="148" t="s">
        <v>237</v>
      </c>
      <c r="F300" s="79"/>
    </row>
    <row r="301" spans="2:6" x14ac:dyDescent="0.3">
      <c r="B301" s="2" t="s">
        <v>516</v>
      </c>
      <c r="C301" s="49">
        <v>412</v>
      </c>
      <c r="D301" s="153" t="s">
        <v>366</v>
      </c>
      <c r="E301" s="148" t="s">
        <v>237</v>
      </c>
      <c r="F301" s="79"/>
    </row>
    <row r="302" spans="2:6" x14ac:dyDescent="0.3">
      <c r="B302" s="2" t="s">
        <v>517</v>
      </c>
      <c r="C302" s="49">
        <v>413</v>
      </c>
      <c r="D302" s="153" t="s">
        <v>367</v>
      </c>
      <c r="E302" s="148" t="s">
        <v>237</v>
      </c>
      <c r="F302" s="79"/>
    </row>
    <row r="303" spans="2:6" x14ac:dyDescent="0.3">
      <c r="B303" s="2" t="s">
        <v>518</v>
      </c>
      <c r="C303" s="49">
        <v>414</v>
      </c>
      <c r="D303" s="49"/>
      <c r="E303" s="148" t="s">
        <v>237</v>
      </c>
      <c r="F303" s="79"/>
    </row>
    <row r="304" spans="2:6" x14ac:dyDescent="0.3">
      <c r="B304" s="2" t="s">
        <v>519</v>
      </c>
      <c r="C304" s="49">
        <v>415</v>
      </c>
      <c r="D304" s="49"/>
      <c r="E304" s="148" t="s">
        <v>237</v>
      </c>
      <c r="F304" s="79"/>
    </row>
    <row r="305" spans="2:6" x14ac:dyDescent="0.3">
      <c r="B305" s="2" t="s">
        <v>520</v>
      </c>
      <c r="C305" s="49">
        <v>416</v>
      </c>
      <c r="D305" s="49"/>
      <c r="E305" s="148" t="s">
        <v>237</v>
      </c>
      <c r="F305" s="79"/>
    </row>
    <row r="306" spans="2:6" x14ac:dyDescent="0.3">
      <c r="B306" s="2" t="s">
        <v>521</v>
      </c>
      <c r="C306" s="49">
        <v>417</v>
      </c>
      <c r="D306" s="49"/>
      <c r="E306" s="148" t="s">
        <v>237</v>
      </c>
      <c r="F306" s="79"/>
    </row>
    <row r="307" spans="2:6" x14ac:dyDescent="0.3">
      <c r="B307" s="2" t="s">
        <v>522</v>
      </c>
      <c r="C307" s="49">
        <v>418</v>
      </c>
      <c r="D307" s="49"/>
      <c r="E307" s="148" t="s">
        <v>237</v>
      </c>
      <c r="F307" s="79"/>
    </row>
    <row r="308" spans="2:6" x14ac:dyDescent="0.3">
      <c r="B308" s="2" t="s">
        <v>523</v>
      </c>
      <c r="C308" s="49">
        <v>419</v>
      </c>
      <c r="D308" s="49"/>
      <c r="E308" s="148" t="s">
        <v>237</v>
      </c>
      <c r="F308" s="79"/>
    </row>
    <row r="309" spans="2:6" x14ac:dyDescent="0.3">
      <c r="B309" s="2" t="s">
        <v>524</v>
      </c>
      <c r="C309" s="49">
        <v>420</v>
      </c>
      <c r="D309" s="49"/>
      <c r="E309" s="148" t="s">
        <v>237</v>
      </c>
      <c r="F309" s="79"/>
    </row>
    <row r="311" spans="2:6" ht="18" x14ac:dyDescent="0.3">
      <c r="B311" s="7" t="s">
        <v>504</v>
      </c>
      <c r="C311" s="7">
        <v>400</v>
      </c>
      <c r="D311" s="60" t="s">
        <v>177</v>
      </c>
      <c r="E311" s="7"/>
    </row>
    <row r="316" spans="2:6" x14ac:dyDescent="0.3">
      <c r="D316" s="1540" t="s">
        <v>574</v>
      </c>
    </row>
    <row r="317" spans="2:6" x14ac:dyDescent="0.3">
      <c r="D317" s="1540"/>
    </row>
    <row r="318" spans="2:6" x14ac:dyDescent="0.3">
      <c r="D318" s="1540"/>
    </row>
    <row r="319" spans="2:6" ht="28.5" customHeight="1" x14ac:dyDescent="0.3">
      <c r="D319" s="1540"/>
      <c r="E319" s="5"/>
      <c r="F319" s="5"/>
    </row>
    <row r="320" spans="2:6" x14ac:dyDescent="0.3">
      <c r="D320" s="1540"/>
      <c r="E320" s="5"/>
      <c r="F320" s="5"/>
    </row>
    <row r="321" spans="1:23" x14ac:dyDescent="0.3">
      <c r="D321" s="5"/>
      <c r="E321" s="5"/>
      <c r="F321" s="5"/>
    </row>
    <row r="322" spans="1:23" x14ac:dyDescent="0.3">
      <c r="D322" s="1"/>
      <c r="E322" s="5"/>
      <c r="F322" s="5"/>
    </row>
    <row r="323" spans="1:23" s="131" customFormat="1" ht="19.5" customHeight="1" x14ac:dyDescent="0.3">
      <c r="A323" s="1"/>
      <c r="B323" s="2"/>
      <c r="C323" s="2"/>
      <c r="D323" s="5"/>
      <c r="E323" s="5"/>
      <c r="F323" s="5"/>
      <c r="G323" s="1"/>
      <c r="H323" s="1"/>
      <c r="I323" s="1"/>
      <c r="J323" s="202"/>
      <c r="K323" s="1"/>
      <c r="L323" s="199"/>
      <c r="M323" s="199"/>
      <c r="N323" s="199"/>
      <c r="O323" s="199"/>
      <c r="P323" s="200"/>
      <c r="Q323" s="200"/>
      <c r="R323" s="200"/>
      <c r="S323" s="200"/>
      <c r="T323" s="200"/>
      <c r="U323" s="200"/>
      <c r="V323" s="200"/>
      <c r="W323" s="200"/>
    </row>
    <row r="324" spans="1:23" s="131" customFormat="1" ht="59.25" customHeight="1" x14ac:dyDescent="0.3">
      <c r="A324" s="1"/>
      <c r="B324" s="1488" t="s">
        <v>573</v>
      </c>
      <c r="C324" s="1488"/>
      <c r="D324" s="1488"/>
      <c r="E324" s="1488"/>
      <c r="F324" s="149"/>
      <c r="G324" s="1"/>
      <c r="H324" s="1"/>
      <c r="I324" s="1"/>
      <c r="J324" s="202"/>
      <c r="K324" s="1"/>
      <c r="L324" s="199"/>
      <c r="M324" s="199"/>
      <c r="N324" s="199"/>
      <c r="O324" s="199"/>
      <c r="P324" s="200"/>
      <c r="Q324" s="200"/>
      <c r="R324" s="200"/>
      <c r="S324" s="200"/>
      <c r="T324" s="200"/>
      <c r="U324" s="200"/>
      <c r="V324" s="200"/>
      <c r="W324" s="200"/>
    </row>
    <row r="325" spans="1:23" s="131" customFormat="1" ht="22.5" customHeight="1" x14ac:dyDescent="0.3">
      <c r="A325" s="1"/>
      <c r="B325" s="1488"/>
      <c r="C325" s="1488"/>
      <c r="D325" s="1488"/>
      <c r="E325" s="1488"/>
      <c r="F325" s="149"/>
      <c r="G325" s="1"/>
      <c r="H325" s="1"/>
      <c r="I325" s="1"/>
      <c r="J325" s="202"/>
      <c r="K325" s="1"/>
      <c r="L325" s="199"/>
      <c r="M325" s="199"/>
      <c r="N325" s="199"/>
      <c r="O325" s="199"/>
      <c r="P325" s="200"/>
      <c r="Q325" s="200"/>
      <c r="R325" s="200"/>
      <c r="S325" s="200"/>
      <c r="T325" s="200"/>
      <c r="U325" s="200"/>
      <c r="V325" s="200"/>
      <c r="W325" s="200"/>
    </row>
    <row r="326" spans="1:23" s="131" customFormat="1" ht="14.25" customHeight="1" x14ac:dyDescent="0.3">
      <c r="A326" s="1"/>
      <c r="B326" s="1488"/>
      <c r="C326" s="1488"/>
      <c r="D326" s="1488"/>
      <c r="E326" s="1488"/>
      <c r="F326" s="149"/>
      <c r="G326" s="1"/>
      <c r="H326" s="1"/>
      <c r="I326" s="1"/>
      <c r="J326" s="202"/>
      <c r="K326" s="1"/>
      <c r="L326" s="199"/>
      <c r="M326" s="199"/>
      <c r="N326" s="199"/>
      <c r="O326" s="199"/>
      <c r="P326" s="200"/>
      <c r="Q326" s="200"/>
      <c r="R326" s="200"/>
      <c r="S326" s="200"/>
      <c r="T326" s="200"/>
      <c r="U326" s="200"/>
      <c r="V326" s="200"/>
      <c r="W326" s="200"/>
    </row>
    <row r="327" spans="1:23" s="131" customFormat="1" ht="14.25" customHeight="1" x14ac:dyDescent="0.3">
      <c r="A327" s="1"/>
      <c r="B327" s="2"/>
      <c r="C327" s="2"/>
      <c r="D327" s="2"/>
      <c r="E327" s="2"/>
      <c r="F327" s="2"/>
      <c r="G327" s="1"/>
      <c r="H327" s="1"/>
      <c r="I327" s="1"/>
      <c r="J327" s="202"/>
      <c r="K327" s="1"/>
      <c r="L327" s="199"/>
      <c r="M327" s="199"/>
      <c r="N327" s="199"/>
      <c r="O327" s="199"/>
      <c r="P327" s="200"/>
      <c r="Q327" s="200"/>
      <c r="R327" s="200"/>
      <c r="S327" s="200"/>
      <c r="T327" s="200"/>
      <c r="U327" s="200"/>
      <c r="V327" s="200"/>
      <c r="W327" s="200"/>
    </row>
    <row r="328" spans="1:23" s="131" customFormat="1" x14ac:dyDescent="0.3">
      <c r="A328" s="1"/>
      <c r="B328" s="2"/>
      <c r="C328" s="2"/>
      <c r="D328" s="2"/>
      <c r="E328" s="2"/>
      <c r="F328" s="2"/>
      <c r="G328" s="1"/>
      <c r="H328" s="1"/>
      <c r="I328" s="1"/>
      <c r="J328" s="202"/>
      <c r="K328" s="1"/>
      <c r="L328" s="199"/>
      <c r="M328" s="199"/>
      <c r="N328" s="199"/>
      <c r="O328" s="199"/>
      <c r="P328" s="200"/>
      <c r="Q328" s="200"/>
      <c r="R328" s="200"/>
      <c r="S328" s="200"/>
      <c r="T328" s="200"/>
      <c r="U328" s="200"/>
      <c r="V328" s="200"/>
      <c r="W328" s="200"/>
    </row>
    <row r="329" spans="1:23" s="131" customFormat="1" ht="21" x14ac:dyDescent="0.3">
      <c r="A329" s="1"/>
      <c r="B329" s="2"/>
      <c r="C329" s="6"/>
      <c r="D329" s="61" t="s">
        <v>396</v>
      </c>
      <c r="E329" s="61"/>
      <c r="F329" s="85"/>
      <c r="G329" s="1"/>
      <c r="H329" s="1"/>
      <c r="I329" s="1"/>
      <c r="J329" s="202"/>
      <c r="K329" s="1"/>
      <c r="L329" s="199"/>
      <c r="M329" s="199"/>
      <c r="N329" s="199"/>
      <c r="O329" s="199"/>
      <c r="P329" s="200"/>
      <c r="Q329" s="200"/>
      <c r="R329" s="200"/>
      <c r="S329" s="200"/>
      <c r="T329" s="200"/>
      <c r="U329" s="200"/>
      <c r="V329" s="200"/>
      <c r="W329" s="200"/>
    </row>
    <row r="331" spans="1:23" s="131" customFormat="1" ht="18" x14ac:dyDescent="0.3">
      <c r="A331" s="1"/>
      <c r="B331" s="7" t="s">
        <v>525</v>
      </c>
      <c r="C331" s="7">
        <v>500</v>
      </c>
      <c r="D331" s="60" t="s">
        <v>374</v>
      </c>
      <c r="E331" s="7"/>
      <c r="F331" s="10"/>
      <c r="G331" s="1"/>
      <c r="H331" s="1"/>
      <c r="I331" s="1"/>
      <c r="J331" s="202"/>
      <c r="K331" s="1"/>
      <c r="L331" s="199"/>
      <c r="M331" s="199"/>
      <c r="N331" s="199"/>
      <c r="O331" s="199"/>
      <c r="P331" s="200"/>
      <c r="Q331" s="200"/>
      <c r="R331" s="200"/>
      <c r="S331" s="200"/>
      <c r="T331" s="200"/>
      <c r="U331" s="200"/>
      <c r="V331" s="200"/>
      <c r="W331" s="200"/>
    </row>
    <row r="332" spans="1:23" s="131" customFormat="1" x14ac:dyDescent="0.3">
      <c r="A332" s="1"/>
      <c r="B332" s="10"/>
      <c r="C332" s="10"/>
      <c r="D332" s="10"/>
      <c r="E332" s="10"/>
      <c r="F332" s="10"/>
      <c r="G332" s="1"/>
      <c r="H332" s="1"/>
      <c r="I332" s="1"/>
      <c r="J332" s="202"/>
      <c r="K332" s="1"/>
      <c r="L332" s="199"/>
      <c r="M332" s="199"/>
      <c r="N332" s="199"/>
      <c r="O332" s="199"/>
      <c r="P332" s="200"/>
      <c r="Q332" s="200"/>
      <c r="R332" s="200"/>
      <c r="S332" s="200"/>
      <c r="T332" s="200"/>
      <c r="U332" s="200"/>
      <c r="V332" s="200"/>
      <c r="W332" s="200"/>
    </row>
    <row r="333" spans="1:23" s="131" customFormat="1" ht="15.6" x14ac:dyDescent="0.3">
      <c r="A333" s="1"/>
      <c r="B333" s="2" t="s">
        <v>526</v>
      </c>
      <c r="C333" s="49">
        <v>501</v>
      </c>
      <c r="D333" s="159" t="s">
        <v>544</v>
      </c>
      <c r="E333" s="148" t="s">
        <v>394</v>
      </c>
      <c r="F333" s="79"/>
      <c r="G333" s="1"/>
      <c r="H333" s="1"/>
      <c r="I333" s="1"/>
      <c r="J333" s="202"/>
      <c r="K333" s="1"/>
      <c r="L333" s="199"/>
      <c r="M333" s="199"/>
      <c r="N333" s="199"/>
      <c r="O333" s="199"/>
      <c r="P333" s="200"/>
      <c r="Q333" s="200"/>
      <c r="R333" s="200"/>
      <c r="S333" s="200"/>
      <c r="T333" s="200"/>
      <c r="U333" s="200"/>
      <c r="V333" s="200"/>
      <c r="W333" s="200"/>
    </row>
    <row r="334" spans="1:23" s="131" customFormat="1" x14ac:dyDescent="0.3">
      <c r="A334" s="1"/>
      <c r="B334" s="2" t="s">
        <v>527</v>
      </c>
      <c r="C334" s="49">
        <v>502</v>
      </c>
      <c r="D334" s="160" t="s">
        <v>545</v>
      </c>
      <c r="E334" s="148" t="s">
        <v>237</v>
      </c>
      <c r="F334" s="79"/>
      <c r="G334" s="1"/>
      <c r="H334" s="1"/>
      <c r="I334" s="1"/>
      <c r="J334" s="202"/>
      <c r="K334" s="1"/>
      <c r="L334" s="199"/>
      <c r="M334" s="199"/>
      <c r="N334" s="199"/>
      <c r="O334" s="199"/>
      <c r="P334" s="200"/>
      <c r="Q334" s="200"/>
      <c r="R334" s="200"/>
      <c r="S334" s="200"/>
      <c r="T334" s="200"/>
      <c r="U334" s="200"/>
      <c r="V334" s="200"/>
      <c r="W334" s="200"/>
    </row>
    <row r="335" spans="1:23" s="131" customFormat="1" x14ac:dyDescent="0.3">
      <c r="A335" s="1"/>
      <c r="B335" s="2" t="s">
        <v>528</v>
      </c>
      <c r="C335" s="49">
        <v>503</v>
      </c>
      <c r="D335" s="161" t="s">
        <v>546</v>
      </c>
      <c r="E335" s="148" t="s">
        <v>237</v>
      </c>
      <c r="F335" s="79"/>
      <c r="G335" s="1"/>
      <c r="H335" s="1"/>
      <c r="I335" s="1"/>
      <c r="J335" s="202"/>
      <c r="K335" s="1"/>
      <c r="L335" s="199"/>
      <c r="M335" s="199"/>
      <c r="N335" s="199"/>
      <c r="O335" s="199"/>
      <c r="P335" s="200"/>
      <c r="Q335" s="200"/>
      <c r="R335" s="200"/>
      <c r="S335" s="200"/>
      <c r="T335" s="200"/>
      <c r="U335" s="200"/>
      <c r="V335" s="200"/>
      <c r="W335" s="200"/>
    </row>
    <row r="336" spans="1:23" s="131" customFormat="1" x14ac:dyDescent="0.3">
      <c r="A336" s="1"/>
      <c r="B336" s="2" t="s">
        <v>529</v>
      </c>
      <c r="C336" s="49">
        <v>504</v>
      </c>
      <c r="D336" s="161" t="s">
        <v>547</v>
      </c>
      <c r="E336" s="148" t="s">
        <v>237</v>
      </c>
      <c r="F336" s="79"/>
      <c r="G336" s="1"/>
      <c r="H336" s="1"/>
      <c r="I336" s="1"/>
      <c r="J336" s="202"/>
      <c r="K336" s="1"/>
      <c r="L336" s="199"/>
      <c r="M336" s="199"/>
      <c r="N336" s="199"/>
      <c r="O336" s="199"/>
      <c r="P336" s="200"/>
      <c r="Q336" s="200"/>
      <c r="R336" s="200"/>
      <c r="S336" s="200"/>
      <c r="T336" s="200"/>
      <c r="U336" s="200"/>
      <c r="V336" s="200"/>
      <c r="W336" s="200"/>
    </row>
    <row r="337" spans="1:23" s="131" customFormat="1" x14ac:dyDescent="0.3">
      <c r="A337" s="1"/>
      <c r="B337" s="2" t="s">
        <v>530</v>
      </c>
      <c r="C337" s="49">
        <v>505</v>
      </c>
      <c r="D337" s="161" t="s">
        <v>548</v>
      </c>
      <c r="E337" s="148" t="s">
        <v>237</v>
      </c>
      <c r="F337" s="79"/>
      <c r="G337" s="1"/>
      <c r="H337" s="1"/>
      <c r="I337" s="1"/>
      <c r="J337" s="202"/>
      <c r="K337" s="1"/>
      <c r="L337" s="199"/>
      <c r="M337" s="199"/>
      <c r="N337" s="199"/>
      <c r="O337" s="199"/>
      <c r="P337" s="200"/>
      <c r="Q337" s="200"/>
      <c r="R337" s="200"/>
      <c r="S337" s="200"/>
      <c r="T337" s="200"/>
      <c r="U337" s="200"/>
      <c r="V337" s="200"/>
      <c r="W337" s="200"/>
    </row>
    <row r="338" spans="1:23" s="131" customFormat="1" x14ac:dyDescent="0.3">
      <c r="A338" s="1"/>
      <c r="B338" s="2" t="s">
        <v>531</v>
      </c>
      <c r="C338" s="49">
        <v>506</v>
      </c>
      <c r="D338" s="161" t="s">
        <v>549</v>
      </c>
      <c r="E338" s="148" t="s">
        <v>237</v>
      </c>
      <c r="F338" s="79"/>
      <c r="G338" s="1"/>
      <c r="H338" s="1"/>
      <c r="I338" s="1"/>
      <c r="J338" s="202"/>
      <c r="K338" s="1"/>
      <c r="L338" s="199"/>
      <c r="M338" s="199"/>
      <c r="N338" s="199"/>
      <c r="O338" s="199"/>
      <c r="P338" s="200"/>
      <c r="Q338" s="200"/>
      <c r="R338" s="200"/>
      <c r="S338" s="200"/>
      <c r="T338" s="200"/>
      <c r="U338" s="200"/>
      <c r="V338" s="200"/>
      <c r="W338" s="200"/>
    </row>
    <row r="339" spans="1:23" s="131" customFormat="1" x14ac:dyDescent="0.3">
      <c r="A339" s="1"/>
      <c r="B339" s="2" t="s">
        <v>532</v>
      </c>
      <c r="C339" s="49">
        <v>507</v>
      </c>
      <c r="D339" s="161" t="s">
        <v>550</v>
      </c>
      <c r="E339" s="148" t="s">
        <v>237</v>
      </c>
      <c r="F339" s="79"/>
      <c r="G339" s="1"/>
      <c r="H339" s="1"/>
      <c r="I339" s="1"/>
      <c r="J339" s="202"/>
      <c r="K339" s="1"/>
      <c r="L339" s="199"/>
      <c r="M339" s="199"/>
      <c r="N339" s="199"/>
      <c r="O339" s="199"/>
      <c r="P339" s="200"/>
      <c r="Q339" s="200"/>
      <c r="R339" s="200"/>
      <c r="S339" s="200"/>
      <c r="T339" s="200"/>
      <c r="U339" s="200"/>
      <c r="V339" s="200"/>
      <c r="W339" s="200"/>
    </row>
    <row r="340" spans="1:23" s="131" customFormat="1" x14ac:dyDescent="0.3">
      <c r="A340" s="1"/>
      <c r="B340" s="2" t="s">
        <v>533</v>
      </c>
      <c r="C340" s="49">
        <v>508</v>
      </c>
      <c r="D340" s="161" t="s">
        <v>551</v>
      </c>
      <c r="E340" s="148" t="s">
        <v>237</v>
      </c>
      <c r="F340" s="79"/>
      <c r="G340" s="1"/>
      <c r="H340" s="1"/>
      <c r="I340" s="1"/>
      <c r="J340" s="202"/>
      <c r="K340" s="1"/>
      <c r="L340" s="199"/>
      <c r="M340" s="199"/>
      <c r="N340" s="199"/>
      <c r="O340" s="199"/>
      <c r="P340" s="200"/>
      <c r="Q340" s="200"/>
      <c r="R340" s="200"/>
      <c r="S340" s="200"/>
      <c r="T340" s="200"/>
      <c r="U340" s="200"/>
      <c r="V340" s="200"/>
      <c r="W340" s="200"/>
    </row>
    <row r="341" spans="1:23" s="131" customFormat="1" x14ac:dyDescent="0.3">
      <c r="A341" s="1"/>
      <c r="B341" s="2" t="s">
        <v>534</v>
      </c>
      <c r="C341" s="49">
        <v>509</v>
      </c>
      <c r="D341" s="161" t="s">
        <v>552</v>
      </c>
      <c r="E341" s="148" t="s">
        <v>237</v>
      </c>
      <c r="F341" s="79"/>
      <c r="G341" s="1"/>
      <c r="H341" s="1"/>
      <c r="I341" s="1"/>
      <c r="J341" s="202"/>
      <c r="K341" s="1"/>
      <c r="L341" s="199"/>
      <c r="M341" s="199"/>
      <c r="N341" s="199"/>
      <c r="O341" s="199"/>
      <c r="P341" s="200"/>
      <c r="Q341" s="200"/>
      <c r="R341" s="200"/>
      <c r="S341" s="200"/>
      <c r="T341" s="200"/>
      <c r="U341" s="200"/>
      <c r="V341" s="200"/>
      <c r="W341" s="200"/>
    </row>
    <row r="342" spans="1:23" s="131" customFormat="1" x14ac:dyDescent="0.3">
      <c r="A342" s="1"/>
      <c r="B342" s="2" t="s">
        <v>535</v>
      </c>
      <c r="C342" s="49">
        <v>510</v>
      </c>
      <c r="D342" s="161" t="s">
        <v>553</v>
      </c>
      <c r="E342" s="148" t="s">
        <v>237</v>
      </c>
      <c r="F342" s="79"/>
      <c r="G342" s="1"/>
      <c r="H342" s="1"/>
      <c r="I342" s="1"/>
      <c r="J342" s="202"/>
      <c r="K342" s="1"/>
      <c r="L342" s="199"/>
      <c r="M342" s="199"/>
      <c r="N342" s="199"/>
      <c r="O342" s="199"/>
      <c r="P342" s="200"/>
      <c r="Q342" s="200"/>
      <c r="R342" s="200"/>
      <c r="S342" s="200"/>
      <c r="T342" s="200"/>
      <c r="U342" s="200"/>
      <c r="V342" s="200"/>
      <c r="W342" s="200"/>
    </row>
    <row r="343" spans="1:23" s="131" customFormat="1" x14ac:dyDescent="0.3">
      <c r="A343" s="1"/>
      <c r="B343" s="2" t="s">
        <v>536</v>
      </c>
      <c r="C343" s="49">
        <v>511</v>
      </c>
      <c r="D343" s="161" t="s">
        <v>554</v>
      </c>
      <c r="E343" s="148" t="s">
        <v>237</v>
      </c>
      <c r="F343" s="79"/>
      <c r="G343" s="1"/>
      <c r="H343" s="1"/>
      <c r="I343" s="1"/>
      <c r="J343" s="202"/>
      <c r="K343" s="1"/>
      <c r="L343" s="199"/>
      <c r="M343" s="199"/>
      <c r="N343" s="199"/>
      <c r="O343" s="199"/>
      <c r="P343" s="200"/>
      <c r="Q343" s="200"/>
      <c r="R343" s="200"/>
      <c r="S343" s="200"/>
      <c r="T343" s="200"/>
      <c r="U343" s="200"/>
      <c r="V343" s="200"/>
      <c r="W343" s="200"/>
    </row>
    <row r="344" spans="1:23" s="131" customFormat="1" x14ac:dyDescent="0.3">
      <c r="A344" s="1"/>
      <c r="B344" s="2" t="s">
        <v>537</v>
      </c>
      <c r="C344" s="49">
        <v>512</v>
      </c>
      <c r="D344" s="161" t="s">
        <v>555</v>
      </c>
      <c r="E344" s="148" t="s">
        <v>237</v>
      </c>
      <c r="F344" s="79"/>
      <c r="G344" s="1"/>
      <c r="H344" s="1"/>
      <c r="I344" s="1"/>
      <c r="J344" s="202"/>
      <c r="K344" s="1"/>
      <c r="L344" s="199"/>
      <c r="M344" s="199"/>
      <c r="N344" s="199"/>
      <c r="O344" s="199"/>
      <c r="P344" s="200"/>
      <c r="Q344" s="200"/>
      <c r="R344" s="200"/>
      <c r="S344" s="200"/>
      <c r="T344" s="200"/>
      <c r="U344" s="200"/>
      <c r="V344" s="200"/>
      <c r="W344" s="200"/>
    </row>
    <row r="345" spans="1:23" s="131" customFormat="1" x14ac:dyDescent="0.3">
      <c r="A345" s="1"/>
      <c r="B345" s="2" t="s">
        <v>538</v>
      </c>
      <c r="C345" s="49">
        <v>513</v>
      </c>
      <c r="D345" s="161" t="s">
        <v>556</v>
      </c>
      <c r="E345" s="148" t="s">
        <v>237</v>
      </c>
      <c r="F345" s="79"/>
      <c r="G345" s="1"/>
      <c r="H345" s="1"/>
      <c r="I345" s="1"/>
      <c r="J345" s="202"/>
      <c r="K345" s="1"/>
      <c r="L345" s="199"/>
      <c r="M345" s="199"/>
      <c r="N345" s="199"/>
      <c r="O345" s="199"/>
      <c r="P345" s="200"/>
      <c r="Q345" s="200"/>
      <c r="R345" s="200"/>
      <c r="S345" s="200"/>
      <c r="T345" s="200"/>
      <c r="U345" s="200"/>
      <c r="V345" s="200"/>
      <c r="W345" s="200"/>
    </row>
    <row r="346" spans="1:23" s="131" customFormat="1" x14ac:dyDescent="0.3">
      <c r="A346" s="1"/>
      <c r="B346" s="2" t="s">
        <v>539</v>
      </c>
      <c r="C346" s="49">
        <v>514</v>
      </c>
      <c r="D346" s="161" t="s">
        <v>557</v>
      </c>
      <c r="E346" s="148" t="s">
        <v>237</v>
      </c>
      <c r="F346" s="79"/>
      <c r="G346" s="1"/>
      <c r="H346" s="1"/>
      <c r="I346" s="1"/>
      <c r="J346" s="202"/>
      <c r="K346" s="1"/>
      <c r="L346" s="199"/>
      <c r="M346" s="199"/>
      <c r="N346" s="199"/>
      <c r="O346" s="199"/>
      <c r="P346" s="200"/>
      <c r="Q346" s="200"/>
      <c r="R346" s="200"/>
      <c r="S346" s="200"/>
      <c r="T346" s="200"/>
      <c r="U346" s="200"/>
      <c r="V346" s="200"/>
      <c r="W346" s="200"/>
    </row>
    <row r="347" spans="1:23" s="131" customFormat="1" x14ac:dyDescent="0.3">
      <c r="A347" s="1"/>
      <c r="B347" s="2" t="s">
        <v>540</v>
      </c>
      <c r="C347" s="49">
        <v>515</v>
      </c>
      <c r="D347" s="161" t="s">
        <v>558</v>
      </c>
      <c r="E347" s="148" t="s">
        <v>237</v>
      </c>
      <c r="F347" s="79"/>
      <c r="G347" s="1"/>
      <c r="H347" s="1"/>
      <c r="I347" s="1"/>
      <c r="J347" s="202"/>
      <c r="K347" s="1"/>
      <c r="L347" s="199"/>
      <c r="M347" s="199"/>
      <c r="N347" s="199"/>
      <c r="O347" s="199"/>
      <c r="P347" s="200"/>
      <c r="Q347" s="200"/>
      <c r="R347" s="200"/>
      <c r="S347" s="200"/>
      <c r="T347" s="200"/>
      <c r="U347" s="200"/>
      <c r="V347" s="200"/>
      <c r="W347" s="200"/>
    </row>
    <row r="348" spans="1:23" s="131" customFormat="1" x14ac:dyDescent="0.3">
      <c r="A348" s="1"/>
      <c r="B348" s="2" t="s">
        <v>541</v>
      </c>
      <c r="C348" s="49">
        <v>516</v>
      </c>
      <c r="D348" s="161" t="s">
        <v>559</v>
      </c>
      <c r="E348" s="148" t="s">
        <v>237</v>
      </c>
      <c r="F348" s="79"/>
      <c r="G348" s="1"/>
      <c r="H348" s="1"/>
      <c r="I348" s="1"/>
      <c r="J348" s="202"/>
      <c r="K348" s="1"/>
      <c r="L348" s="199"/>
      <c r="M348" s="199"/>
      <c r="N348" s="199"/>
      <c r="O348" s="199"/>
      <c r="P348" s="200"/>
      <c r="Q348" s="200"/>
      <c r="R348" s="200"/>
      <c r="S348" s="200"/>
      <c r="T348" s="200"/>
      <c r="U348" s="200"/>
      <c r="V348" s="200"/>
      <c r="W348" s="200"/>
    </row>
    <row r="349" spans="1:23" s="131" customFormat="1" x14ac:dyDescent="0.3">
      <c r="A349" s="1"/>
      <c r="B349" s="2" t="s">
        <v>542</v>
      </c>
      <c r="C349" s="49">
        <v>517</v>
      </c>
      <c r="D349" s="49"/>
      <c r="E349" s="148" t="s">
        <v>237</v>
      </c>
      <c r="F349" s="79"/>
      <c r="G349" s="1"/>
      <c r="H349" s="1"/>
      <c r="I349" s="1"/>
      <c r="J349" s="202"/>
      <c r="K349" s="1"/>
      <c r="L349" s="199"/>
      <c r="M349" s="199"/>
      <c r="N349" s="199"/>
      <c r="O349" s="199"/>
      <c r="P349" s="200"/>
      <c r="Q349" s="200"/>
      <c r="R349" s="200"/>
      <c r="S349" s="200"/>
      <c r="T349" s="200"/>
      <c r="U349" s="200"/>
      <c r="V349" s="200"/>
      <c r="W349" s="200"/>
    </row>
    <row r="350" spans="1:23" s="131" customFormat="1" x14ac:dyDescent="0.3">
      <c r="A350" s="1"/>
      <c r="B350" s="2" t="s">
        <v>543</v>
      </c>
      <c r="C350" s="49">
        <v>518</v>
      </c>
      <c r="D350" s="49"/>
      <c r="E350" s="148" t="s">
        <v>237</v>
      </c>
      <c r="F350" s="79"/>
      <c r="G350" s="1"/>
      <c r="H350" s="1"/>
      <c r="I350" s="1"/>
      <c r="J350" s="202"/>
      <c r="K350" s="1"/>
      <c r="L350" s="199"/>
      <c r="M350" s="199"/>
      <c r="N350" s="199"/>
      <c r="O350" s="199"/>
      <c r="P350" s="200"/>
      <c r="Q350" s="200"/>
      <c r="R350" s="200"/>
      <c r="S350" s="200"/>
      <c r="T350" s="200"/>
      <c r="U350" s="200"/>
      <c r="V350" s="200"/>
      <c r="W350" s="200"/>
    </row>
    <row r="351" spans="1:23" s="131" customFormat="1" x14ac:dyDescent="0.3">
      <c r="A351" s="1"/>
      <c r="B351" s="2" t="s">
        <v>560</v>
      </c>
      <c r="C351" s="49">
        <v>519</v>
      </c>
      <c r="D351" s="49"/>
      <c r="E351" s="148" t="s">
        <v>237</v>
      </c>
      <c r="F351" s="79"/>
      <c r="G351" s="1"/>
      <c r="H351" s="1"/>
      <c r="I351" s="1"/>
      <c r="J351" s="202"/>
      <c r="K351" s="1"/>
      <c r="L351" s="199"/>
      <c r="M351" s="199"/>
      <c r="N351" s="199"/>
      <c r="O351" s="199"/>
      <c r="P351" s="200"/>
      <c r="Q351" s="200"/>
      <c r="R351" s="200"/>
      <c r="S351" s="200"/>
      <c r="T351" s="200"/>
      <c r="U351" s="200"/>
      <c r="V351" s="200"/>
      <c r="W351" s="200"/>
    </row>
    <row r="352" spans="1:23" s="131" customFormat="1" x14ac:dyDescent="0.3">
      <c r="A352" s="1"/>
      <c r="B352" s="2" t="s">
        <v>561</v>
      </c>
      <c r="C352" s="49">
        <v>520</v>
      </c>
      <c r="D352" s="49"/>
      <c r="E352" s="148" t="s">
        <v>237</v>
      </c>
      <c r="F352" s="79"/>
      <c r="G352" s="1"/>
      <c r="H352" s="1"/>
      <c r="I352" s="1"/>
      <c r="J352" s="202"/>
      <c r="K352" s="1"/>
      <c r="L352" s="199"/>
      <c r="M352" s="199"/>
      <c r="N352" s="199"/>
      <c r="O352" s="199"/>
      <c r="P352" s="200"/>
      <c r="Q352" s="200"/>
      <c r="R352" s="200"/>
      <c r="S352" s="200"/>
      <c r="T352" s="200"/>
      <c r="U352" s="200"/>
      <c r="V352" s="200"/>
      <c r="W352" s="200"/>
    </row>
    <row r="353" spans="1:23" s="131" customFormat="1" x14ac:dyDescent="0.3">
      <c r="A353" s="1"/>
      <c r="B353" s="2" t="s">
        <v>562</v>
      </c>
      <c r="C353" s="49">
        <v>521</v>
      </c>
      <c r="D353" s="49"/>
      <c r="E353" s="148" t="s">
        <v>237</v>
      </c>
      <c r="F353" s="79"/>
      <c r="G353" s="1"/>
      <c r="H353" s="1"/>
      <c r="I353" s="1"/>
      <c r="J353" s="202"/>
      <c r="K353" s="1"/>
      <c r="L353" s="199"/>
      <c r="M353" s="199"/>
      <c r="N353" s="199"/>
      <c r="O353" s="199"/>
      <c r="P353" s="200"/>
      <c r="Q353" s="200"/>
      <c r="R353" s="200"/>
      <c r="S353" s="200"/>
      <c r="T353" s="200"/>
      <c r="U353" s="200"/>
      <c r="V353" s="200"/>
      <c r="W353" s="200"/>
    </row>
    <row r="354" spans="1:23" s="131" customFormat="1" x14ac:dyDescent="0.3">
      <c r="A354" s="1"/>
      <c r="B354" s="2" t="s">
        <v>563</v>
      </c>
      <c r="C354" s="49">
        <v>522</v>
      </c>
      <c r="D354" s="49"/>
      <c r="E354" s="148" t="s">
        <v>237</v>
      </c>
      <c r="F354" s="79"/>
      <c r="G354" s="1"/>
      <c r="H354" s="1"/>
      <c r="I354" s="1"/>
      <c r="J354" s="202"/>
      <c r="K354" s="1"/>
      <c r="L354" s="199"/>
      <c r="M354" s="199"/>
      <c r="N354" s="199"/>
      <c r="O354" s="199"/>
      <c r="P354" s="200"/>
      <c r="Q354" s="200"/>
      <c r="R354" s="200"/>
      <c r="S354" s="200"/>
      <c r="T354" s="200"/>
      <c r="U354" s="200"/>
      <c r="V354" s="200"/>
      <c r="W354" s="200"/>
    </row>
    <row r="355" spans="1:23" s="131" customFormat="1" x14ac:dyDescent="0.3">
      <c r="A355" s="1"/>
      <c r="B355" s="2" t="s">
        <v>564</v>
      </c>
      <c r="C355" s="49">
        <v>523</v>
      </c>
      <c r="D355" s="49"/>
      <c r="E355" s="148" t="s">
        <v>237</v>
      </c>
      <c r="F355" s="79"/>
      <c r="G355" s="1"/>
      <c r="H355" s="1"/>
      <c r="I355" s="1"/>
      <c r="J355" s="202"/>
      <c r="K355" s="1"/>
      <c r="L355" s="199"/>
      <c r="M355" s="199"/>
      <c r="N355" s="199"/>
      <c r="O355" s="199"/>
      <c r="P355" s="200"/>
      <c r="Q355" s="200"/>
      <c r="R355" s="200"/>
      <c r="S355" s="200"/>
      <c r="T355" s="200"/>
      <c r="U355" s="200"/>
      <c r="V355" s="200"/>
      <c r="W355" s="200"/>
    </row>
    <row r="356" spans="1:23" s="131" customFormat="1" x14ac:dyDescent="0.3">
      <c r="A356" s="1"/>
      <c r="B356" s="2" t="s">
        <v>565</v>
      </c>
      <c r="C356" s="49">
        <v>524</v>
      </c>
      <c r="D356" s="49"/>
      <c r="E356" s="148" t="s">
        <v>237</v>
      </c>
      <c r="F356" s="79"/>
      <c r="G356" s="1"/>
      <c r="H356" s="1"/>
      <c r="I356" s="1"/>
      <c r="J356" s="202"/>
      <c r="K356" s="1"/>
      <c r="L356" s="199"/>
      <c r="M356" s="199"/>
      <c r="N356" s="199"/>
      <c r="O356" s="199"/>
      <c r="P356" s="200"/>
      <c r="Q356" s="200"/>
      <c r="R356" s="200"/>
      <c r="S356" s="200"/>
      <c r="T356" s="200"/>
      <c r="U356" s="200"/>
      <c r="V356" s="200"/>
      <c r="W356" s="200"/>
    </row>
    <row r="357" spans="1:23" s="131" customFormat="1" x14ac:dyDescent="0.3">
      <c r="A357" s="1"/>
      <c r="B357" s="2" t="s">
        <v>566</v>
      </c>
      <c r="C357" s="49">
        <v>525</v>
      </c>
      <c r="D357" s="49"/>
      <c r="E357" s="148" t="s">
        <v>237</v>
      </c>
      <c r="F357" s="79"/>
      <c r="G357" s="1"/>
      <c r="H357" s="1"/>
      <c r="I357" s="1"/>
      <c r="J357" s="202"/>
      <c r="K357" s="1"/>
      <c r="L357" s="199"/>
      <c r="M357" s="199"/>
      <c r="N357" s="199"/>
      <c r="O357" s="199"/>
      <c r="P357" s="200"/>
      <c r="Q357" s="200"/>
      <c r="R357" s="200"/>
      <c r="S357" s="200"/>
      <c r="T357" s="200"/>
      <c r="U357" s="200"/>
      <c r="V357" s="200"/>
      <c r="W357" s="200"/>
    </row>
    <row r="358" spans="1:23" s="131" customFormat="1" x14ac:dyDescent="0.3">
      <c r="A358" s="1"/>
      <c r="B358" s="2"/>
      <c r="C358" s="2"/>
      <c r="D358" s="2"/>
      <c r="E358" s="2"/>
      <c r="F358" s="2"/>
      <c r="G358" s="1"/>
      <c r="H358" s="1"/>
      <c r="I358" s="1"/>
      <c r="J358" s="202"/>
      <c r="K358" s="1"/>
      <c r="L358" s="199"/>
      <c r="M358" s="199"/>
      <c r="N358" s="199"/>
      <c r="O358" s="199"/>
      <c r="P358" s="200"/>
      <c r="Q358" s="200"/>
      <c r="R358" s="200"/>
      <c r="S358" s="200"/>
      <c r="T358" s="200"/>
      <c r="U358" s="200"/>
      <c r="V358" s="200"/>
      <c r="W358" s="200"/>
    </row>
    <row r="359" spans="1:23" s="131" customFormat="1" ht="18" x14ac:dyDescent="0.3">
      <c r="A359" s="1"/>
      <c r="B359" s="7" t="s">
        <v>567</v>
      </c>
      <c r="C359" s="7">
        <v>600</v>
      </c>
      <c r="D359" s="60" t="s">
        <v>568</v>
      </c>
      <c r="E359" s="7"/>
      <c r="F359" s="10"/>
      <c r="G359" s="1"/>
      <c r="H359" s="1"/>
      <c r="I359" s="1"/>
      <c r="J359" s="202"/>
      <c r="K359" s="1"/>
      <c r="L359" s="199"/>
      <c r="M359" s="199"/>
      <c r="N359" s="199"/>
      <c r="O359" s="199"/>
      <c r="P359" s="200"/>
      <c r="Q359" s="200"/>
      <c r="R359" s="200"/>
      <c r="S359" s="200"/>
      <c r="T359" s="200"/>
      <c r="U359" s="200"/>
      <c r="V359" s="200"/>
      <c r="W359" s="200"/>
    </row>
    <row r="360" spans="1:23" s="131" customFormat="1" x14ac:dyDescent="0.3">
      <c r="A360" s="1"/>
      <c r="B360" s="10"/>
      <c r="C360" s="10"/>
      <c r="D360" s="10"/>
      <c r="E360" s="10"/>
      <c r="F360" s="10"/>
      <c r="G360" s="1"/>
      <c r="H360" s="1"/>
      <c r="I360" s="1"/>
      <c r="J360" s="202"/>
      <c r="K360" s="1"/>
      <c r="L360" s="199"/>
      <c r="M360" s="199"/>
      <c r="N360" s="199"/>
      <c r="O360" s="199"/>
      <c r="P360" s="200"/>
      <c r="Q360" s="200"/>
      <c r="R360" s="200"/>
      <c r="S360" s="200"/>
      <c r="T360" s="200"/>
      <c r="U360" s="200"/>
      <c r="V360" s="200"/>
      <c r="W360" s="200"/>
    </row>
    <row r="361" spans="1:23" s="131" customFormat="1" ht="15.6" x14ac:dyDescent="0.3">
      <c r="A361" s="1"/>
      <c r="B361" s="2" t="s">
        <v>569</v>
      </c>
      <c r="C361" s="2">
        <v>601</v>
      </c>
      <c r="D361" s="101"/>
      <c r="E361" s="148" t="s">
        <v>394</v>
      </c>
      <c r="F361" s="79"/>
      <c r="G361" s="1"/>
      <c r="H361" s="1"/>
      <c r="I361" s="1"/>
      <c r="J361" s="202"/>
      <c r="K361" s="1"/>
      <c r="L361" s="199"/>
      <c r="M361" s="199"/>
      <c r="N361" s="199"/>
      <c r="O361" s="199"/>
      <c r="P361" s="200"/>
      <c r="Q361" s="200"/>
      <c r="R361" s="200"/>
      <c r="S361" s="200"/>
      <c r="T361" s="200"/>
      <c r="U361" s="200"/>
      <c r="V361" s="200"/>
      <c r="W361" s="200"/>
    </row>
    <row r="362" spans="1:23" s="131" customFormat="1" x14ac:dyDescent="0.3">
      <c r="A362" s="1"/>
      <c r="B362" s="2"/>
      <c r="C362" s="2">
        <v>602</v>
      </c>
      <c r="D362" s="102"/>
      <c r="E362" s="148" t="s">
        <v>237</v>
      </c>
      <c r="F362" s="79"/>
      <c r="G362" s="1"/>
      <c r="H362" s="1"/>
      <c r="I362" s="1"/>
      <c r="J362" s="202"/>
      <c r="K362" s="1"/>
      <c r="L362" s="199"/>
      <c r="M362" s="199"/>
      <c r="N362" s="199"/>
      <c r="O362" s="199"/>
      <c r="P362" s="200"/>
      <c r="Q362" s="200"/>
      <c r="R362" s="200"/>
      <c r="S362" s="200"/>
      <c r="T362" s="200"/>
      <c r="U362" s="200"/>
      <c r="V362" s="200"/>
      <c r="W362" s="200"/>
    </row>
    <row r="363" spans="1:23" s="131" customFormat="1" x14ac:dyDescent="0.3">
      <c r="A363" s="1"/>
      <c r="B363" s="2"/>
      <c r="C363" s="2">
        <v>603</v>
      </c>
      <c r="D363" s="103"/>
      <c r="E363" s="148" t="s">
        <v>237</v>
      </c>
      <c r="F363" s="79"/>
      <c r="G363" s="1"/>
      <c r="H363" s="1"/>
      <c r="I363" s="1"/>
      <c r="J363" s="202"/>
      <c r="K363" s="1"/>
      <c r="L363" s="199"/>
      <c r="M363" s="199"/>
      <c r="N363" s="199"/>
      <c r="O363" s="199"/>
      <c r="P363" s="200"/>
      <c r="Q363" s="200"/>
      <c r="R363" s="200"/>
      <c r="S363" s="200"/>
      <c r="T363" s="200"/>
      <c r="U363" s="200"/>
      <c r="V363" s="200"/>
      <c r="W363" s="200"/>
    </row>
    <row r="364" spans="1:23" s="131" customFormat="1" x14ac:dyDescent="0.3">
      <c r="A364" s="1"/>
      <c r="B364" s="2"/>
      <c r="C364" s="2">
        <v>604</v>
      </c>
      <c r="D364" s="103"/>
      <c r="E364" s="148" t="s">
        <v>237</v>
      </c>
      <c r="F364" s="79"/>
      <c r="G364" s="1"/>
      <c r="H364" s="1"/>
      <c r="I364" s="1"/>
      <c r="J364" s="202"/>
      <c r="K364" s="1"/>
      <c r="L364" s="199"/>
      <c r="M364" s="199"/>
      <c r="N364" s="199"/>
      <c r="O364" s="199"/>
      <c r="P364" s="200"/>
      <c r="Q364" s="200"/>
      <c r="R364" s="200"/>
      <c r="S364" s="200"/>
      <c r="T364" s="200"/>
      <c r="U364" s="200"/>
      <c r="V364" s="200"/>
      <c r="W364" s="200"/>
    </row>
    <row r="365" spans="1:23" s="131" customFormat="1" x14ac:dyDescent="0.3">
      <c r="A365" s="1"/>
      <c r="B365" s="2"/>
      <c r="C365" s="2">
        <v>605</v>
      </c>
      <c r="D365" s="103"/>
      <c r="E365" s="148" t="s">
        <v>237</v>
      </c>
      <c r="F365" s="79"/>
      <c r="G365" s="1"/>
      <c r="H365" s="1"/>
      <c r="I365" s="1"/>
      <c r="J365" s="202"/>
      <c r="K365" s="1"/>
      <c r="L365" s="199"/>
      <c r="M365" s="199"/>
      <c r="N365" s="199"/>
      <c r="O365" s="199"/>
      <c r="P365" s="200"/>
      <c r="Q365" s="200"/>
      <c r="R365" s="200"/>
      <c r="S365" s="200"/>
      <c r="T365" s="200"/>
      <c r="U365" s="200"/>
      <c r="V365" s="200"/>
      <c r="W365" s="200"/>
    </row>
    <row r="366" spans="1:23" s="131" customFormat="1" x14ac:dyDescent="0.3">
      <c r="A366" s="1"/>
      <c r="B366" s="2"/>
      <c r="C366" s="2">
        <v>606</v>
      </c>
      <c r="D366" s="103"/>
      <c r="E366" s="148" t="s">
        <v>237</v>
      </c>
      <c r="F366" s="79"/>
      <c r="G366" s="1"/>
      <c r="H366" s="1"/>
      <c r="I366" s="1"/>
      <c r="J366" s="202"/>
      <c r="K366" s="1"/>
      <c r="L366" s="199"/>
      <c r="M366" s="199"/>
      <c r="N366" s="199"/>
      <c r="O366" s="199"/>
      <c r="P366" s="200"/>
      <c r="Q366" s="200"/>
      <c r="R366" s="200"/>
      <c r="S366" s="200"/>
      <c r="T366" s="200"/>
      <c r="U366" s="200"/>
      <c r="V366" s="200"/>
      <c r="W366" s="200"/>
    </row>
    <row r="367" spans="1:23" s="131" customFormat="1" x14ac:dyDescent="0.3">
      <c r="A367" s="1"/>
      <c r="B367" s="2"/>
      <c r="C367" s="2">
        <v>607</v>
      </c>
      <c r="D367" s="103"/>
      <c r="E367" s="148" t="s">
        <v>237</v>
      </c>
      <c r="F367" s="79"/>
      <c r="G367" s="1"/>
      <c r="H367" s="1"/>
      <c r="I367" s="1"/>
      <c r="J367" s="202"/>
      <c r="K367" s="1"/>
      <c r="L367" s="199"/>
      <c r="M367" s="199"/>
      <c r="N367" s="199"/>
      <c r="O367" s="199"/>
      <c r="P367" s="200"/>
      <c r="Q367" s="200"/>
      <c r="R367" s="200"/>
      <c r="S367" s="200"/>
      <c r="T367" s="200"/>
      <c r="U367" s="200"/>
      <c r="V367" s="200"/>
      <c r="W367" s="200"/>
    </row>
    <row r="368" spans="1:23" s="131" customFormat="1" x14ac:dyDescent="0.3">
      <c r="A368" s="1"/>
      <c r="B368" s="2"/>
      <c r="C368" s="2">
        <v>608</v>
      </c>
      <c r="D368" s="103"/>
      <c r="E368" s="148" t="s">
        <v>237</v>
      </c>
      <c r="F368" s="79"/>
      <c r="G368" s="1"/>
      <c r="H368" s="1"/>
      <c r="I368" s="1"/>
      <c r="J368" s="202"/>
      <c r="K368" s="1"/>
      <c r="L368" s="199"/>
      <c r="M368" s="199"/>
      <c r="N368" s="199"/>
      <c r="O368" s="199"/>
      <c r="P368" s="200"/>
      <c r="Q368" s="200"/>
      <c r="R368" s="200"/>
      <c r="S368" s="200"/>
      <c r="T368" s="200"/>
      <c r="U368" s="200"/>
      <c r="V368" s="200"/>
      <c r="W368" s="200"/>
    </row>
    <row r="369" spans="1:23" s="131" customFormat="1" x14ac:dyDescent="0.3">
      <c r="A369" s="1"/>
      <c r="B369" s="2"/>
      <c r="C369" s="2">
        <v>609</v>
      </c>
      <c r="D369" s="103"/>
      <c r="E369" s="148" t="s">
        <v>237</v>
      </c>
      <c r="F369" s="79"/>
      <c r="G369" s="1"/>
      <c r="H369" s="1"/>
      <c r="I369" s="1"/>
      <c r="J369" s="202"/>
      <c r="K369" s="1"/>
      <c r="L369" s="199"/>
      <c r="M369" s="199"/>
      <c r="N369" s="199"/>
      <c r="O369" s="199"/>
      <c r="P369" s="200"/>
      <c r="Q369" s="200"/>
      <c r="R369" s="200"/>
      <c r="S369" s="200"/>
      <c r="T369" s="200"/>
      <c r="U369" s="200"/>
      <c r="V369" s="200"/>
      <c r="W369" s="200"/>
    </row>
    <row r="370" spans="1:23" s="131" customFormat="1" x14ac:dyDescent="0.3">
      <c r="A370" s="1"/>
      <c r="B370" s="2"/>
      <c r="C370" s="2">
        <v>610</v>
      </c>
      <c r="D370" s="103"/>
      <c r="E370" s="148" t="s">
        <v>237</v>
      </c>
      <c r="F370" s="79"/>
      <c r="G370" s="1"/>
      <c r="H370" s="1"/>
      <c r="I370" s="1"/>
      <c r="J370" s="202"/>
      <c r="K370" s="1"/>
      <c r="L370" s="199"/>
      <c r="M370" s="199"/>
      <c r="N370" s="199"/>
      <c r="O370" s="199"/>
      <c r="P370" s="200"/>
      <c r="Q370" s="200"/>
      <c r="R370" s="200"/>
      <c r="S370" s="200"/>
      <c r="T370" s="200"/>
      <c r="U370" s="200"/>
      <c r="V370" s="200"/>
      <c r="W370" s="200"/>
    </row>
    <row r="371" spans="1:23" s="131" customFormat="1" x14ac:dyDescent="0.3">
      <c r="A371" s="1"/>
      <c r="B371" s="2"/>
      <c r="C371" s="2">
        <v>611</v>
      </c>
      <c r="D371" s="103"/>
      <c r="E371" s="148" t="s">
        <v>237</v>
      </c>
      <c r="F371" s="79"/>
      <c r="G371" s="1"/>
      <c r="H371" s="1"/>
      <c r="I371" s="1"/>
      <c r="J371" s="202"/>
      <c r="K371" s="1"/>
      <c r="L371" s="199"/>
      <c r="M371" s="199"/>
      <c r="N371" s="199"/>
      <c r="O371" s="199"/>
      <c r="P371" s="200"/>
      <c r="Q371" s="200"/>
      <c r="R371" s="200"/>
      <c r="S371" s="200"/>
      <c r="T371" s="200"/>
      <c r="U371" s="200"/>
      <c r="V371" s="200"/>
      <c r="W371" s="200"/>
    </row>
    <row r="372" spans="1:23" s="131" customFormat="1" x14ac:dyDescent="0.3">
      <c r="A372" s="1"/>
      <c r="B372" s="2"/>
      <c r="C372" s="2">
        <v>612</v>
      </c>
      <c r="D372" s="103"/>
      <c r="E372" s="148" t="s">
        <v>237</v>
      </c>
      <c r="F372" s="79"/>
      <c r="G372" s="1"/>
      <c r="H372" s="1"/>
      <c r="I372" s="1"/>
      <c r="J372" s="202"/>
      <c r="K372" s="1"/>
      <c r="L372" s="199"/>
      <c r="M372" s="199"/>
      <c r="N372" s="199"/>
      <c r="O372" s="199"/>
      <c r="P372" s="200"/>
      <c r="Q372" s="200"/>
      <c r="R372" s="200"/>
      <c r="S372" s="200"/>
      <c r="T372" s="200"/>
      <c r="U372" s="200"/>
      <c r="V372" s="200"/>
      <c r="W372" s="200"/>
    </row>
    <row r="373" spans="1:23" s="131" customFormat="1" x14ac:dyDescent="0.3">
      <c r="A373" s="1"/>
      <c r="B373" s="2"/>
      <c r="C373" s="2">
        <v>613</v>
      </c>
      <c r="D373" s="103"/>
      <c r="E373" s="148" t="s">
        <v>237</v>
      </c>
      <c r="F373" s="79"/>
      <c r="G373" s="1"/>
      <c r="H373" s="1"/>
      <c r="I373" s="1"/>
      <c r="J373" s="202"/>
      <c r="K373" s="1"/>
      <c r="L373" s="199"/>
      <c r="M373" s="199"/>
      <c r="N373" s="199"/>
      <c r="O373" s="199"/>
      <c r="P373" s="200"/>
      <c r="Q373" s="200"/>
      <c r="R373" s="200"/>
      <c r="S373" s="200"/>
      <c r="T373" s="200"/>
      <c r="U373" s="200"/>
      <c r="V373" s="200"/>
      <c r="W373" s="200"/>
    </row>
    <row r="374" spans="1:23" s="131" customFormat="1" x14ac:dyDescent="0.3">
      <c r="A374" s="1"/>
      <c r="B374" s="2"/>
      <c r="C374" s="2">
        <v>614</v>
      </c>
      <c r="D374" s="103"/>
      <c r="E374" s="148" t="s">
        <v>237</v>
      </c>
      <c r="F374" s="79"/>
      <c r="G374" s="1"/>
      <c r="H374" s="1"/>
      <c r="I374" s="1"/>
      <c r="J374" s="202"/>
      <c r="K374" s="1"/>
      <c r="L374" s="199"/>
      <c r="M374" s="199"/>
      <c r="N374" s="199"/>
      <c r="O374" s="199"/>
      <c r="P374" s="200"/>
      <c r="Q374" s="200"/>
      <c r="R374" s="200"/>
      <c r="S374" s="200"/>
      <c r="T374" s="200"/>
      <c r="U374" s="200"/>
      <c r="V374" s="200"/>
      <c r="W374" s="200"/>
    </row>
    <row r="375" spans="1:23" s="131" customFormat="1" x14ac:dyDescent="0.3">
      <c r="A375" s="1"/>
      <c r="B375" s="2"/>
      <c r="C375" s="2">
        <v>615</v>
      </c>
      <c r="D375" s="103"/>
      <c r="E375" s="148" t="s">
        <v>237</v>
      </c>
      <c r="F375" s="79"/>
      <c r="G375" s="1"/>
      <c r="H375" s="1"/>
      <c r="I375" s="1"/>
      <c r="J375" s="202"/>
      <c r="K375" s="1"/>
      <c r="L375" s="199"/>
      <c r="M375" s="199"/>
      <c r="N375" s="199"/>
      <c r="O375" s="199"/>
      <c r="P375" s="200"/>
      <c r="Q375" s="200"/>
      <c r="R375" s="200"/>
      <c r="S375" s="200"/>
      <c r="T375" s="200"/>
      <c r="U375" s="200"/>
      <c r="V375" s="200"/>
      <c r="W375" s="200"/>
    </row>
    <row r="376" spans="1:23" s="131" customFormat="1" x14ac:dyDescent="0.3">
      <c r="A376" s="1"/>
      <c r="B376" s="2"/>
      <c r="C376" s="2">
        <v>616</v>
      </c>
      <c r="D376" s="103"/>
      <c r="E376" s="148" t="s">
        <v>237</v>
      </c>
      <c r="F376" s="79"/>
      <c r="G376" s="1"/>
      <c r="H376" s="1"/>
      <c r="I376" s="1"/>
      <c r="J376" s="202"/>
      <c r="K376" s="1"/>
      <c r="L376" s="199"/>
      <c r="M376" s="199"/>
      <c r="N376" s="199"/>
      <c r="O376" s="199"/>
      <c r="P376" s="200"/>
      <c r="Q376" s="200"/>
      <c r="R376" s="200"/>
      <c r="S376" s="200"/>
      <c r="T376" s="200"/>
      <c r="U376" s="200"/>
      <c r="V376" s="200"/>
      <c r="W376" s="200"/>
    </row>
    <row r="377" spans="1:23" s="131" customFormat="1" x14ac:dyDescent="0.3">
      <c r="A377" s="1"/>
      <c r="B377" s="2"/>
      <c r="C377" s="2">
        <v>617</v>
      </c>
      <c r="D377" s="2"/>
      <c r="E377" s="148" t="s">
        <v>237</v>
      </c>
      <c r="F377" s="79"/>
      <c r="G377" s="1"/>
      <c r="H377" s="1"/>
      <c r="I377" s="1"/>
      <c r="J377" s="202"/>
      <c r="K377" s="1"/>
      <c r="L377" s="199"/>
      <c r="M377" s="199"/>
      <c r="N377" s="199"/>
      <c r="O377" s="199"/>
      <c r="P377" s="200"/>
      <c r="Q377" s="200"/>
      <c r="R377" s="200"/>
      <c r="S377" s="200"/>
      <c r="T377" s="200"/>
      <c r="U377" s="200"/>
      <c r="V377" s="200"/>
      <c r="W377" s="200"/>
    </row>
    <row r="378" spans="1:23" s="131" customFormat="1" x14ac:dyDescent="0.3">
      <c r="A378" s="1"/>
      <c r="B378" s="2"/>
      <c r="C378" s="2">
        <v>618</v>
      </c>
      <c r="D378" s="2"/>
      <c r="E378" s="148" t="s">
        <v>237</v>
      </c>
      <c r="F378" s="79"/>
      <c r="G378" s="1"/>
      <c r="H378" s="1"/>
      <c r="I378" s="1"/>
      <c r="J378" s="202"/>
      <c r="K378" s="1"/>
      <c r="L378" s="199"/>
      <c r="M378" s="199"/>
      <c r="N378" s="199"/>
      <c r="O378" s="199"/>
      <c r="P378" s="200"/>
      <c r="Q378" s="200"/>
      <c r="R378" s="200"/>
      <c r="S378" s="200"/>
      <c r="T378" s="200"/>
      <c r="U378" s="200"/>
      <c r="V378" s="200"/>
      <c r="W378" s="200"/>
    </row>
    <row r="379" spans="1:23" s="131" customFormat="1" x14ac:dyDescent="0.3">
      <c r="A379" s="1"/>
      <c r="B379" s="2"/>
      <c r="C379" s="2">
        <v>619</v>
      </c>
      <c r="D379" s="2"/>
      <c r="E379" s="148" t="s">
        <v>237</v>
      </c>
      <c r="F379" s="79"/>
      <c r="G379" s="1"/>
      <c r="H379" s="1"/>
      <c r="I379" s="1"/>
      <c r="J379" s="202"/>
      <c r="K379" s="1"/>
      <c r="L379" s="199"/>
      <c r="M379" s="199"/>
      <c r="N379" s="199"/>
      <c r="O379" s="199"/>
      <c r="P379" s="200"/>
      <c r="Q379" s="200"/>
      <c r="R379" s="200"/>
      <c r="S379" s="200"/>
      <c r="T379" s="200"/>
      <c r="U379" s="200"/>
      <c r="V379" s="200"/>
      <c r="W379" s="200"/>
    </row>
    <row r="380" spans="1:23" s="131" customFormat="1" x14ac:dyDescent="0.3">
      <c r="A380" s="1"/>
      <c r="B380" s="2"/>
      <c r="C380" s="2">
        <v>620</v>
      </c>
      <c r="D380" s="2"/>
      <c r="E380" s="148" t="s">
        <v>237</v>
      </c>
      <c r="F380" s="79"/>
      <c r="G380" s="1"/>
      <c r="H380" s="1"/>
      <c r="I380" s="1"/>
      <c r="J380" s="202"/>
      <c r="K380" s="1"/>
      <c r="L380" s="199"/>
      <c r="M380" s="199"/>
      <c r="N380" s="199"/>
      <c r="O380" s="199"/>
      <c r="P380" s="200"/>
      <c r="Q380" s="200"/>
      <c r="R380" s="200"/>
      <c r="S380" s="200"/>
      <c r="T380" s="200"/>
      <c r="U380" s="200"/>
      <c r="V380" s="200"/>
      <c r="W380" s="200"/>
    </row>
    <row r="381" spans="1:23" s="131" customFormat="1" x14ac:dyDescent="0.3">
      <c r="A381" s="1"/>
      <c r="B381" s="2"/>
      <c r="C381" s="2">
        <v>621</v>
      </c>
      <c r="D381" s="2"/>
      <c r="E381" s="148" t="s">
        <v>237</v>
      </c>
      <c r="F381" s="79"/>
      <c r="G381" s="1"/>
      <c r="H381" s="1"/>
      <c r="I381" s="1"/>
      <c r="J381" s="202"/>
      <c r="K381" s="1"/>
      <c r="L381" s="199"/>
      <c r="M381" s="199"/>
      <c r="N381" s="199"/>
      <c r="O381" s="199"/>
      <c r="P381" s="200"/>
      <c r="Q381" s="200"/>
      <c r="R381" s="200"/>
      <c r="S381" s="200"/>
      <c r="T381" s="200"/>
      <c r="U381" s="200"/>
      <c r="V381" s="200"/>
      <c r="W381" s="200"/>
    </row>
    <row r="382" spans="1:23" s="131" customFormat="1" x14ac:dyDescent="0.3">
      <c r="A382" s="1"/>
      <c r="B382" s="2"/>
      <c r="C382" s="2">
        <v>622</v>
      </c>
      <c r="D382" s="2"/>
      <c r="E382" s="148" t="s">
        <v>237</v>
      </c>
      <c r="F382" s="79"/>
      <c r="G382" s="1"/>
      <c r="H382" s="1"/>
      <c r="I382" s="1"/>
      <c r="J382" s="202"/>
      <c r="K382" s="1"/>
      <c r="L382" s="199"/>
      <c r="M382" s="199"/>
      <c r="N382" s="199"/>
      <c r="O382" s="199"/>
      <c r="P382" s="200"/>
      <c r="Q382" s="200"/>
      <c r="R382" s="200"/>
      <c r="S382" s="200"/>
      <c r="T382" s="200"/>
      <c r="U382" s="200"/>
      <c r="V382" s="200"/>
      <c r="W382" s="200"/>
    </row>
    <row r="383" spans="1:23" s="131" customFormat="1" x14ac:dyDescent="0.3">
      <c r="A383" s="1"/>
      <c r="B383" s="2"/>
      <c r="C383" s="2">
        <v>623</v>
      </c>
      <c r="D383" s="2"/>
      <c r="E383" s="148" t="s">
        <v>237</v>
      </c>
      <c r="F383" s="79"/>
      <c r="G383" s="1"/>
      <c r="H383" s="1"/>
      <c r="I383" s="1"/>
      <c r="J383" s="202"/>
      <c r="K383" s="1"/>
      <c r="L383" s="199"/>
      <c r="M383" s="199"/>
      <c r="N383" s="199"/>
      <c r="O383" s="199"/>
      <c r="P383" s="200"/>
      <c r="Q383" s="200"/>
      <c r="R383" s="200"/>
      <c r="S383" s="200"/>
      <c r="T383" s="200"/>
      <c r="U383" s="200"/>
      <c r="V383" s="200"/>
      <c r="W383" s="200"/>
    </row>
    <row r="384" spans="1:23" s="131" customFormat="1" x14ac:dyDescent="0.3">
      <c r="A384" s="1"/>
      <c r="B384" s="2"/>
      <c r="C384" s="2">
        <v>624</v>
      </c>
      <c r="D384" s="2"/>
      <c r="E384" s="148" t="s">
        <v>237</v>
      </c>
      <c r="F384" s="79"/>
      <c r="G384" s="1"/>
      <c r="H384" s="1"/>
      <c r="I384" s="1"/>
      <c r="J384" s="202"/>
      <c r="K384" s="1"/>
      <c r="L384" s="199"/>
      <c r="M384" s="199"/>
      <c r="N384" s="199"/>
      <c r="O384" s="199"/>
      <c r="P384" s="200"/>
      <c r="Q384" s="200"/>
      <c r="R384" s="200"/>
      <c r="S384" s="200"/>
      <c r="T384" s="200"/>
      <c r="U384" s="200"/>
      <c r="V384" s="200"/>
      <c r="W384" s="200"/>
    </row>
    <row r="385" spans="1:23" s="131" customFormat="1" x14ac:dyDescent="0.3">
      <c r="A385" s="1"/>
      <c r="B385" s="2"/>
      <c r="C385" s="2">
        <v>625</v>
      </c>
      <c r="D385" s="2"/>
      <c r="E385" s="148" t="s">
        <v>237</v>
      </c>
      <c r="F385" s="79"/>
      <c r="G385" s="1"/>
      <c r="H385" s="1"/>
      <c r="I385" s="1"/>
      <c r="J385" s="202"/>
      <c r="K385" s="1"/>
      <c r="L385" s="199"/>
      <c r="M385" s="199"/>
      <c r="N385" s="199"/>
      <c r="O385" s="199"/>
      <c r="P385" s="200"/>
      <c r="Q385" s="200"/>
      <c r="R385" s="200"/>
      <c r="S385" s="200"/>
      <c r="T385" s="200"/>
      <c r="U385" s="200"/>
      <c r="V385" s="200"/>
      <c r="W385" s="200"/>
    </row>
    <row r="386" spans="1:23" s="131" customFormat="1" x14ac:dyDescent="0.3">
      <c r="A386" s="1"/>
      <c r="B386" s="2"/>
      <c r="C386" s="2"/>
      <c r="D386" s="2"/>
      <c r="E386" s="2"/>
      <c r="F386" s="2"/>
      <c r="G386" s="1"/>
      <c r="H386" s="1"/>
      <c r="I386" s="1"/>
      <c r="J386" s="202"/>
      <c r="K386" s="1"/>
      <c r="L386" s="199"/>
      <c r="M386" s="199"/>
      <c r="N386" s="199"/>
      <c r="O386" s="199"/>
      <c r="P386" s="200"/>
      <c r="Q386" s="200"/>
      <c r="R386" s="200"/>
      <c r="S386" s="200"/>
      <c r="T386" s="200"/>
      <c r="U386" s="200"/>
      <c r="V386" s="200"/>
      <c r="W386" s="200"/>
    </row>
  </sheetData>
  <mergeCells count="87">
    <mergeCell ref="U70:U72"/>
    <mergeCell ref="L69:W69"/>
    <mergeCell ref="G70:G72"/>
    <mergeCell ref="H70:H72"/>
    <mergeCell ref="I70:I72"/>
    <mergeCell ref="J70:J72"/>
    <mergeCell ref="G69:J69"/>
    <mergeCell ref="L70:L72"/>
    <mergeCell ref="M70:M72"/>
    <mergeCell ref="N70:N72"/>
    <mergeCell ref="O70:O72"/>
    <mergeCell ref="V70:V72"/>
    <mergeCell ref="W70:W72"/>
    <mergeCell ref="P70:P72"/>
    <mergeCell ref="Q70:Q72"/>
    <mergeCell ref="R70:R72"/>
    <mergeCell ref="S70:S72"/>
    <mergeCell ref="B324:E326"/>
    <mergeCell ref="D130:E130"/>
    <mergeCell ref="D145:E145"/>
    <mergeCell ref="D147:E147"/>
    <mergeCell ref="D150:E150"/>
    <mergeCell ref="D316:D320"/>
    <mergeCell ref="Q96:Q98"/>
    <mergeCell ref="R96:R98"/>
    <mergeCell ref="S96:S98"/>
    <mergeCell ref="G167:J167"/>
    <mergeCell ref="G168:G170"/>
    <mergeCell ref="H168:H170"/>
    <mergeCell ref="I168:I170"/>
    <mergeCell ref="J168:J170"/>
    <mergeCell ref="L168:L170"/>
    <mergeCell ref="V96:V98"/>
    <mergeCell ref="W96:W98"/>
    <mergeCell ref="D125:E125"/>
    <mergeCell ref="B70:E70"/>
    <mergeCell ref="E71:E72"/>
    <mergeCell ref="G95:J95"/>
    <mergeCell ref="G96:G98"/>
    <mergeCell ref="H96:H98"/>
    <mergeCell ref="I96:I98"/>
    <mergeCell ref="J96:J98"/>
    <mergeCell ref="E97:E98"/>
    <mergeCell ref="D99:E99"/>
    <mergeCell ref="D100:E100"/>
    <mergeCell ref="D104:E104"/>
    <mergeCell ref="D124:E124"/>
    <mergeCell ref="T70:T72"/>
    <mergeCell ref="T96:T98"/>
    <mergeCell ref="U96:U98"/>
    <mergeCell ref="L96:L98"/>
    <mergeCell ref="M96:M98"/>
    <mergeCell ref="N96:N98"/>
    <mergeCell ref="O96:O98"/>
    <mergeCell ref="P96:P98"/>
    <mergeCell ref="M168:M170"/>
    <mergeCell ref="N168:N170"/>
    <mergeCell ref="O168:O170"/>
    <mergeCell ref="P168:P170"/>
    <mergeCell ref="V168:V170"/>
    <mergeCell ref="W168:W170"/>
    <mergeCell ref="Q168:Q170"/>
    <mergeCell ref="R168:R170"/>
    <mergeCell ref="S168:S170"/>
    <mergeCell ref="T168:T170"/>
    <mergeCell ref="U168:U170"/>
    <mergeCell ref="P10:P12"/>
    <mergeCell ref="Q10:Q12"/>
    <mergeCell ref="R10:R12"/>
    <mergeCell ref="S10:S12"/>
    <mergeCell ref="T10:T12"/>
    <mergeCell ref="U10:U12"/>
    <mergeCell ref="V10:V12"/>
    <mergeCell ref="W10:W12"/>
    <mergeCell ref="E11:E12"/>
    <mergeCell ref="G5:J5"/>
    <mergeCell ref="G9:J9"/>
    <mergeCell ref="L9:W9"/>
    <mergeCell ref="B10:E10"/>
    <mergeCell ref="G10:G12"/>
    <mergeCell ref="H10:H12"/>
    <mergeCell ref="I10:I12"/>
    <mergeCell ref="J10:J12"/>
    <mergeCell ref="L10:L12"/>
    <mergeCell ref="M10:M12"/>
    <mergeCell ref="N10:N12"/>
    <mergeCell ref="O10:O12"/>
  </mergeCells>
  <hyperlinks>
    <hyperlink ref="D337" r:id="rId1" display="https://www.cerebro.org.br/CadastroInsumo.aspx?IdPOAItem=%2bCUk5vgFQvfe9%2bcglAaz1w%3d%3d&amp;acao=Ysyr9i%2fKJOY%3d&amp;idInsumo=Ed3rMa21lLBRi2KdjPYPZQ%3d%3d" xr:uid="{00000000-0004-0000-1C00-000000000000}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rgb="FF00B050"/>
  </sheetPr>
  <dimension ref="B2:V2317"/>
  <sheetViews>
    <sheetView zoomScale="87" zoomScaleNormal="87" zoomScalePageLayoutView="87" workbookViewId="0">
      <pane xSplit="2" ySplit="6" topLeftCell="K7" activePane="bottomRight" state="frozen"/>
      <selection activeCell="R7" sqref="R7:R9"/>
      <selection pane="topRight" activeCell="R7" sqref="R7:R9"/>
      <selection pane="bottomLeft" activeCell="R7" sqref="R7:R9"/>
      <selection pane="bottomRight" activeCell="R7" sqref="R7:R9"/>
    </sheetView>
  </sheetViews>
  <sheetFormatPr defaultColWidth="8.88671875" defaultRowHeight="21" x14ac:dyDescent="0.3"/>
  <cols>
    <col min="1" max="1" width="1.6640625" style="1" customWidth="1"/>
    <col min="2" max="2" width="17.6640625" style="445" customWidth="1"/>
    <col min="3" max="3" width="5.109375" style="17" customWidth="1"/>
    <col min="4" max="5" width="8.88671875" style="2"/>
    <col min="6" max="6" width="28.6640625" style="251" customWidth="1"/>
    <col min="7" max="7" width="8.88671875" style="85"/>
    <col min="8" max="8" width="19.44140625" style="10" customWidth="1"/>
    <col min="9" max="9" width="13.33203125" style="2" customWidth="1"/>
    <col min="10" max="10" width="37" style="78" customWidth="1"/>
    <col min="11" max="11" width="44" style="78" customWidth="1"/>
    <col min="12" max="12" width="22.44140625" style="10" customWidth="1"/>
    <col min="13" max="13" width="13.33203125" style="49" customWidth="1"/>
    <col min="14" max="14" width="11.44140625" style="2" customWidth="1"/>
    <col min="15" max="15" width="11" style="574" customWidth="1"/>
    <col min="16" max="16" width="8.88671875" style="2"/>
    <col min="17" max="17" width="19" style="692" customWidth="1"/>
    <col min="18" max="18" width="21.109375" style="450" customWidth="1"/>
    <col min="19" max="19" width="21.109375" style="18" customWidth="1"/>
    <col min="20" max="20" width="21.109375" style="10" customWidth="1"/>
    <col min="21" max="21" width="8.88671875" style="1"/>
    <col min="22" max="22" width="12.33203125" style="1" customWidth="1"/>
    <col min="23" max="16384" width="8.88671875" style="1"/>
  </cols>
  <sheetData>
    <row r="2" spans="2:20" x14ac:dyDescent="0.4">
      <c r="B2" s="255" t="s">
        <v>263</v>
      </c>
      <c r="C2" s="256"/>
      <c r="D2" s="257"/>
      <c r="E2" s="258"/>
      <c r="K2" s="722" t="s">
        <v>399</v>
      </c>
      <c r="N2" s="10" t="s">
        <v>575</v>
      </c>
      <c r="P2" s="319" t="s">
        <v>863</v>
      </c>
      <c r="Q2" s="691" t="s">
        <v>864</v>
      </c>
    </row>
    <row r="3" spans="2:20" x14ac:dyDescent="0.4">
      <c r="B3" s="444" t="s">
        <v>863</v>
      </c>
      <c r="C3" s="260"/>
      <c r="D3" s="261"/>
      <c r="E3" s="262"/>
      <c r="J3" s="717" t="s">
        <v>858</v>
      </c>
      <c r="K3" s="706">
        <v>42913</v>
      </c>
      <c r="L3" s="77"/>
      <c r="M3" s="721" t="str">
        <f>J3</f>
        <v>CDB FIXO</v>
      </c>
    </row>
    <row r="4" spans="2:20" x14ac:dyDescent="0.3">
      <c r="J4" s="717" t="s">
        <v>859</v>
      </c>
      <c r="K4" s="706">
        <v>42913</v>
      </c>
      <c r="L4" s="77"/>
      <c r="M4" s="721" t="str">
        <f>J4</f>
        <v>SIGMA/DI</v>
      </c>
      <c r="Q4" s="76" t="s">
        <v>278</v>
      </c>
      <c r="R4" s="254">
        <v>0</v>
      </c>
      <c r="T4" s="718">
        <v>0</v>
      </c>
    </row>
    <row r="5" spans="2:20" ht="15.6" x14ac:dyDescent="0.3">
      <c r="G5" s="1242" t="s">
        <v>268</v>
      </c>
      <c r="H5" s="1243"/>
      <c r="I5" s="702"/>
      <c r="K5" s="719" t="s">
        <v>703</v>
      </c>
      <c r="L5" s="720">
        <f>SUM(L3:L4)</f>
        <v>0</v>
      </c>
    </row>
    <row r="6" spans="2:20" s="19" customFormat="1" ht="35.25" customHeight="1" x14ac:dyDescent="0.3">
      <c r="B6" s="315" t="s">
        <v>265</v>
      </c>
      <c r="C6" s="315"/>
      <c r="D6" s="265" t="s">
        <v>266</v>
      </c>
      <c r="E6" s="265" t="s">
        <v>10</v>
      </c>
      <c r="F6" s="265" t="s">
        <v>9</v>
      </c>
      <c r="G6" s="708" t="s">
        <v>10</v>
      </c>
      <c r="H6" s="265" t="s">
        <v>269</v>
      </c>
      <c r="I6" s="703" t="s">
        <v>216</v>
      </c>
      <c r="J6" s="265" t="s">
        <v>267</v>
      </c>
      <c r="K6" s="707" t="s">
        <v>11</v>
      </c>
      <c r="L6" s="265" t="s">
        <v>270</v>
      </c>
      <c r="M6" s="578" t="s">
        <v>799</v>
      </c>
      <c r="N6" s="120" t="s">
        <v>798</v>
      </c>
      <c r="O6" s="575" t="s">
        <v>797</v>
      </c>
      <c r="P6" s="265" t="s">
        <v>276</v>
      </c>
      <c r="Q6" s="316" t="s">
        <v>273</v>
      </c>
      <c r="R6" s="317" t="s">
        <v>274</v>
      </c>
      <c r="S6" s="318" t="s">
        <v>275</v>
      </c>
      <c r="T6" s="120" t="s">
        <v>668</v>
      </c>
    </row>
    <row r="7" spans="2:20" s="16" customFormat="1" ht="24.9" customHeight="1" x14ac:dyDescent="0.3">
      <c r="B7" s="266">
        <v>42744</v>
      </c>
      <c r="C7" s="267">
        <f t="shared" ref="C7:C31" si="0">MONTH(B7)</f>
        <v>1</v>
      </c>
      <c r="D7" s="268" t="str">
        <f t="shared" ref="D7:D31" si="1">IF(C7=1,"Janeiro",IF(C7=2,"Fevereiro",IF(C7=3,"Março",IF(C7=4,"Abril",IF(C7=5,"Maio",IF(C7=6,"Junho",IF(C7=7,"Julho",IF(C7=8,"Agosto",IF(C7=9,"Setembro",IF(C7=10,"Outubro",IF(C7=11,"Novembro",IF(C7=12,"Dezembro",""))))))))))))</f>
        <v>Janeiro</v>
      </c>
      <c r="E7" s="269">
        <v>616</v>
      </c>
      <c r="F7" s="270">
        <f>IF(E7="","",VLOOKUP('Conta_FUNBIO (2)'!E7,Relatório!B:I,2,FALSE))</f>
        <v>0</v>
      </c>
      <c r="G7" s="709"/>
      <c r="H7" s="334" t="str">
        <f>IF(G7="","",VLOOKUP(G7,Fundos!B:C,2,FALSE))</f>
        <v/>
      </c>
      <c r="I7" s="272"/>
      <c r="J7" s="273" t="s">
        <v>912</v>
      </c>
      <c r="K7" s="273" t="s">
        <v>911</v>
      </c>
      <c r="L7" s="274"/>
      <c r="M7" s="359"/>
      <c r="N7" s="275"/>
      <c r="O7" s="275"/>
      <c r="P7" s="276" t="s">
        <v>277</v>
      </c>
      <c r="Q7" s="277"/>
      <c r="R7" s="278">
        <v>2028</v>
      </c>
      <c r="S7" s="279">
        <f>IF(P7="sim",R4+Q7-R7)</f>
        <v>-2028</v>
      </c>
      <c r="T7" s="333">
        <f>T4</f>
        <v>0</v>
      </c>
    </row>
    <row r="8" spans="2:20" ht="24.9" customHeight="1" x14ac:dyDescent="0.3">
      <c r="B8" s="266">
        <v>42745</v>
      </c>
      <c r="C8" s="267">
        <f t="shared" si="0"/>
        <v>1</v>
      </c>
      <c r="D8" s="268" t="str">
        <f t="shared" si="1"/>
        <v>Janeiro</v>
      </c>
      <c r="E8" s="269">
        <v>609</v>
      </c>
      <c r="F8" s="270">
        <f>IF(E8="","",VLOOKUP('Conta_FUNBIO (2)'!E8,Relatório!B:I,2,FALSE))</f>
        <v>0</v>
      </c>
      <c r="G8" s="709"/>
      <c r="H8" s="334" t="str">
        <f>IF(G8="","",VLOOKUP(G8,Fundos!B:C,2,FALSE))</f>
        <v/>
      </c>
      <c r="I8" s="272"/>
      <c r="J8" s="273" t="s">
        <v>919</v>
      </c>
      <c r="K8" s="273" t="s">
        <v>918</v>
      </c>
      <c r="L8" s="274"/>
      <c r="M8" s="359"/>
      <c r="N8" s="275"/>
      <c r="O8" s="275"/>
      <c r="P8" s="276" t="s">
        <v>277</v>
      </c>
      <c r="Q8" s="277"/>
      <c r="R8" s="278">
        <v>51.84</v>
      </c>
      <c r="S8" s="279">
        <f>IF(P8="sim",Q8-R8+S7,IF(P8="NÃO",S7))</f>
        <v>-2079.84</v>
      </c>
      <c r="T8" s="333">
        <f>T7</f>
        <v>0</v>
      </c>
    </row>
    <row r="9" spans="2:20" ht="24.9" customHeight="1" x14ac:dyDescent="0.3">
      <c r="B9" s="266">
        <v>42755</v>
      </c>
      <c r="C9" s="267">
        <f t="shared" si="0"/>
        <v>1</v>
      </c>
      <c r="D9" s="268" t="str">
        <f t="shared" si="1"/>
        <v>Janeiro</v>
      </c>
      <c r="E9" s="269"/>
      <c r="F9" s="270" t="str">
        <f>IF(E9="","",VLOOKUP('Conta_FUNBIO (2)'!E9,Relatório!B:I,2,FALSE))</f>
        <v/>
      </c>
      <c r="G9" s="709"/>
      <c r="H9" s="334" t="str">
        <f>IF(G9="","",VLOOKUP(G9,Fundos!B:C,2,FALSE))</f>
        <v/>
      </c>
      <c r="I9" s="272"/>
      <c r="J9" s="273" t="s">
        <v>920</v>
      </c>
      <c r="K9" s="273" t="s">
        <v>344</v>
      </c>
      <c r="L9" s="274"/>
      <c r="M9" s="359"/>
      <c r="N9" s="275"/>
      <c r="O9" s="275"/>
      <c r="P9" s="276" t="s">
        <v>277</v>
      </c>
      <c r="Q9" s="277"/>
      <c r="R9" s="278">
        <v>1522.08</v>
      </c>
      <c r="S9" s="279">
        <f t="shared" ref="S9:S72" si="2">IF(P9="sim",Q9-R9+S8,IF(P9="NÃO",S8))</f>
        <v>-3601.92</v>
      </c>
      <c r="T9" s="333">
        <f t="shared" ref="T9:T72" si="3">T8</f>
        <v>0</v>
      </c>
    </row>
    <row r="10" spans="2:20" ht="24.9" customHeight="1" x14ac:dyDescent="0.3">
      <c r="B10" s="266"/>
      <c r="C10" s="267">
        <f t="shared" si="0"/>
        <v>1</v>
      </c>
      <c r="D10" s="268" t="str">
        <f t="shared" si="1"/>
        <v>Janeiro</v>
      </c>
      <c r="E10" s="269"/>
      <c r="F10" s="270" t="str">
        <f>IF(E10="","",VLOOKUP('Conta_FUNBIO (2)'!E10,Relatório!B:I,2,FALSE))</f>
        <v/>
      </c>
      <c r="G10" s="709"/>
      <c r="H10" s="334" t="str">
        <f>IF(G10="","",VLOOKUP(G10,Fundos!B:C,2,FALSE))</f>
        <v/>
      </c>
      <c r="I10" s="272"/>
      <c r="J10" s="273"/>
      <c r="K10" s="273"/>
      <c r="L10" s="274"/>
      <c r="M10" s="359"/>
      <c r="N10" s="275"/>
      <c r="O10" s="275"/>
      <c r="P10" s="276" t="s">
        <v>277</v>
      </c>
      <c r="Q10" s="277"/>
      <c r="R10" s="278"/>
      <c r="S10" s="279">
        <f t="shared" si="2"/>
        <v>-3601.92</v>
      </c>
      <c r="T10" s="333">
        <f t="shared" si="3"/>
        <v>0</v>
      </c>
    </row>
    <row r="11" spans="2:20" ht="24.9" customHeight="1" x14ac:dyDescent="0.3">
      <c r="B11" s="266"/>
      <c r="C11" s="267">
        <f t="shared" si="0"/>
        <v>1</v>
      </c>
      <c r="D11" s="268" t="str">
        <f t="shared" si="1"/>
        <v>Janeiro</v>
      </c>
      <c r="E11" s="269"/>
      <c r="F11" s="270" t="str">
        <f>IF(E11="","",VLOOKUP('Conta_FUNBIO (2)'!E11,Relatório!B:I,2,FALSE))</f>
        <v/>
      </c>
      <c r="G11" s="709"/>
      <c r="H11" s="334" t="str">
        <f>IF(G11="","",VLOOKUP(G11,Fundos!B:C,2,FALSE))</f>
        <v/>
      </c>
      <c r="I11" s="272"/>
      <c r="J11" s="273"/>
      <c r="K11" s="273"/>
      <c r="L11" s="274"/>
      <c r="M11" s="359"/>
      <c r="N11" s="275"/>
      <c r="O11" s="275"/>
      <c r="P11" s="276" t="s">
        <v>277</v>
      </c>
      <c r="Q11" s="277"/>
      <c r="R11" s="278"/>
      <c r="S11" s="279">
        <f t="shared" si="2"/>
        <v>-3601.92</v>
      </c>
      <c r="T11" s="333">
        <f t="shared" si="3"/>
        <v>0</v>
      </c>
    </row>
    <row r="12" spans="2:20" ht="24.9" customHeight="1" x14ac:dyDescent="0.3">
      <c r="B12" s="266"/>
      <c r="C12" s="267">
        <f t="shared" si="0"/>
        <v>1</v>
      </c>
      <c r="D12" s="268" t="str">
        <f t="shared" si="1"/>
        <v>Janeiro</v>
      </c>
      <c r="E12" s="269"/>
      <c r="F12" s="270" t="str">
        <f>IF(E12="","",VLOOKUP('Conta_FUNBIO (2)'!E12,Relatório!B:I,2,FALSE))</f>
        <v/>
      </c>
      <c r="G12" s="709"/>
      <c r="H12" s="334" t="str">
        <f>IF(G12="","",VLOOKUP(G12,Fundos!B:C,2,FALSE))</f>
        <v/>
      </c>
      <c r="I12" s="272"/>
      <c r="J12" s="273"/>
      <c r="K12" s="273"/>
      <c r="L12" s="274"/>
      <c r="M12" s="359"/>
      <c r="N12" s="275"/>
      <c r="O12" s="275"/>
      <c r="P12" s="276" t="s">
        <v>277</v>
      </c>
      <c r="Q12" s="277"/>
      <c r="R12" s="278"/>
      <c r="S12" s="279">
        <f t="shared" si="2"/>
        <v>-3601.92</v>
      </c>
      <c r="T12" s="333">
        <f t="shared" si="3"/>
        <v>0</v>
      </c>
    </row>
    <row r="13" spans="2:20" ht="24.9" customHeight="1" x14ac:dyDescent="0.3">
      <c r="B13" s="266"/>
      <c r="C13" s="267">
        <f t="shared" si="0"/>
        <v>1</v>
      </c>
      <c r="D13" s="268" t="str">
        <f t="shared" si="1"/>
        <v>Janeiro</v>
      </c>
      <c r="E13" s="269"/>
      <c r="F13" s="270" t="str">
        <f>IF(E13="","",VLOOKUP('Conta_FUNBIO (2)'!E13,Relatório!B:I,2,FALSE))</f>
        <v/>
      </c>
      <c r="G13" s="709"/>
      <c r="H13" s="334" t="str">
        <f>IF(G13="","",VLOOKUP(G13,Fundos!B:C,2,FALSE))</f>
        <v/>
      </c>
      <c r="I13" s="272"/>
      <c r="J13" s="273"/>
      <c r="K13" s="273" t="s">
        <v>344</v>
      </c>
      <c r="L13" s="274"/>
      <c r="M13" s="359"/>
      <c r="N13" s="275"/>
      <c r="O13" s="275"/>
      <c r="P13" s="276" t="s">
        <v>277</v>
      </c>
      <c r="Q13" s="277"/>
      <c r="R13" s="278"/>
      <c r="S13" s="279">
        <f t="shared" si="2"/>
        <v>-3601.92</v>
      </c>
      <c r="T13" s="333">
        <f t="shared" si="3"/>
        <v>0</v>
      </c>
    </row>
    <row r="14" spans="2:20" ht="24.9" customHeight="1" x14ac:dyDescent="0.3">
      <c r="B14" s="266"/>
      <c r="C14" s="267">
        <f t="shared" si="0"/>
        <v>1</v>
      </c>
      <c r="D14" s="268" t="str">
        <f t="shared" si="1"/>
        <v>Janeiro</v>
      </c>
      <c r="E14" s="269"/>
      <c r="F14" s="270" t="str">
        <f>IF(E14="","",VLOOKUP('Conta_FUNBIO (2)'!E14,Relatório!B:I,2,FALSE))</f>
        <v/>
      </c>
      <c r="G14" s="709"/>
      <c r="H14" s="334" t="str">
        <f>IF(G14="","",VLOOKUP(G14,Fundos!B:C,2,FALSE))</f>
        <v/>
      </c>
      <c r="I14" s="272"/>
      <c r="J14" s="273"/>
      <c r="K14" s="273"/>
      <c r="L14" s="274"/>
      <c r="M14" s="359"/>
      <c r="N14" s="275"/>
      <c r="O14" s="275"/>
      <c r="P14" s="276" t="s">
        <v>277</v>
      </c>
      <c r="Q14" s="277"/>
      <c r="R14" s="278"/>
      <c r="S14" s="279">
        <f t="shared" si="2"/>
        <v>-3601.92</v>
      </c>
      <c r="T14" s="333">
        <f t="shared" si="3"/>
        <v>0</v>
      </c>
    </row>
    <row r="15" spans="2:20" ht="24.9" customHeight="1" x14ac:dyDescent="0.3">
      <c r="B15" s="266"/>
      <c r="C15" s="267">
        <f t="shared" si="0"/>
        <v>1</v>
      </c>
      <c r="D15" s="268" t="str">
        <f t="shared" si="1"/>
        <v>Janeiro</v>
      </c>
      <c r="E15" s="269"/>
      <c r="F15" s="270" t="str">
        <f>IF(E15="","",VLOOKUP('Conta_FUNBIO (2)'!E15,Relatório!B:I,2,FALSE))</f>
        <v/>
      </c>
      <c r="G15" s="709"/>
      <c r="H15" s="334" t="str">
        <f>IF(G15="","",VLOOKUP(G15,Fundos!B:C,2,FALSE))</f>
        <v/>
      </c>
      <c r="I15" s="272"/>
      <c r="J15" s="273"/>
      <c r="K15" s="273"/>
      <c r="L15" s="274"/>
      <c r="M15" s="359"/>
      <c r="N15" s="275"/>
      <c r="O15" s="275"/>
      <c r="P15" s="276" t="s">
        <v>277</v>
      </c>
      <c r="Q15" s="277"/>
      <c r="R15" s="278"/>
      <c r="S15" s="279">
        <f t="shared" si="2"/>
        <v>-3601.92</v>
      </c>
      <c r="T15" s="333">
        <f t="shared" si="3"/>
        <v>0</v>
      </c>
    </row>
    <row r="16" spans="2:20" ht="24.9" customHeight="1" x14ac:dyDescent="0.3">
      <c r="B16" s="266"/>
      <c r="C16" s="267">
        <f t="shared" si="0"/>
        <v>1</v>
      </c>
      <c r="D16" s="268" t="str">
        <f t="shared" si="1"/>
        <v>Janeiro</v>
      </c>
      <c r="E16" s="269"/>
      <c r="F16" s="270" t="str">
        <f>IF(E16="","",VLOOKUP('Conta_FUNBIO (2)'!E16,Relatório!B:I,2,FALSE))</f>
        <v/>
      </c>
      <c r="G16" s="709"/>
      <c r="H16" s="334" t="str">
        <f>IF(G16="","",VLOOKUP(G16,Fundos!B:C,2,FALSE))</f>
        <v/>
      </c>
      <c r="I16" s="272"/>
      <c r="J16" s="273"/>
      <c r="K16" s="367"/>
      <c r="L16" s="280"/>
      <c r="M16" s="359"/>
      <c r="N16" s="275"/>
      <c r="O16" s="275"/>
      <c r="P16" s="276" t="s">
        <v>277</v>
      </c>
      <c r="Q16" s="277"/>
      <c r="R16" s="278"/>
      <c r="S16" s="279">
        <f t="shared" si="2"/>
        <v>-3601.92</v>
      </c>
      <c r="T16" s="333">
        <f t="shared" si="3"/>
        <v>0</v>
      </c>
    </row>
    <row r="17" spans="2:20" ht="24.9" customHeight="1" x14ac:dyDescent="0.3">
      <c r="B17" s="266"/>
      <c r="C17" s="267">
        <f t="shared" si="0"/>
        <v>1</v>
      </c>
      <c r="D17" s="268" t="str">
        <f t="shared" si="1"/>
        <v>Janeiro</v>
      </c>
      <c r="E17" s="269"/>
      <c r="F17" s="270" t="str">
        <f>IF(E17="","",VLOOKUP('Conta_FUNBIO (2)'!E17,Relatório!B:I,2,FALSE))</f>
        <v/>
      </c>
      <c r="G17" s="709"/>
      <c r="H17" s="334" t="str">
        <f>IF(G17="","",VLOOKUP(G17,Fundos!B:C,2,FALSE))</f>
        <v/>
      </c>
      <c r="I17" s="272"/>
      <c r="J17" s="273"/>
      <c r="K17" s="273"/>
      <c r="L17" s="274"/>
      <c r="M17" s="359"/>
      <c r="N17" s="275"/>
      <c r="O17" s="275"/>
      <c r="P17" s="276" t="s">
        <v>277</v>
      </c>
      <c r="Q17" s="277"/>
      <c r="R17" s="278"/>
      <c r="S17" s="279">
        <f t="shared" si="2"/>
        <v>-3601.92</v>
      </c>
      <c r="T17" s="333">
        <f t="shared" si="3"/>
        <v>0</v>
      </c>
    </row>
    <row r="18" spans="2:20" ht="24.9" customHeight="1" x14ac:dyDescent="0.3">
      <c r="B18" s="266"/>
      <c r="C18" s="267">
        <f t="shared" si="0"/>
        <v>1</v>
      </c>
      <c r="D18" s="268" t="str">
        <f t="shared" si="1"/>
        <v>Janeiro</v>
      </c>
      <c r="E18" s="269"/>
      <c r="F18" s="270" t="str">
        <f>IF(E18="","",VLOOKUP('Conta_FUNBIO (2)'!E18,Relatório!B:I,2,FALSE))</f>
        <v/>
      </c>
      <c r="G18" s="709"/>
      <c r="H18" s="334" t="str">
        <f>IF(G18="","",VLOOKUP(G18,Fundos!B:C,2,FALSE))</f>
        <v/>
      </c>
      <c r="I18" s="272"/>
      <c r="J18" s="273"/>
      <c r="K18" s="273"/>
      <c r="L18" s="274"/>
      <c r="M18" s="359"/>
      <c r="N18" s="275"/>
      <c r="O18" s="275"/>
      <c r="P18" s="276" t="s">
        <v>277</v>
      </c>
      <c r="Q18" s="277"/>
      <c r="R18" s="278"/>
      <c r="S18" s="279">
        <f t="shared" si="2"/>
        <v>-3601.92</v>
      </c>
      <c r="T18" s="333">
        <f t="shared" si="3"/>
        <v>0</v>
      </c>
    </row>
    <row r="19" spans="2:20" ht="24.9" customHeight="1" x14ac:dyDescent="0.3">
      <c r="B19" s="266"/>
      <c r="C19" s="267">
        <f t="shared" si="0"/>
        <v>1</v>
      </c>
      <c r="D19" s="268" t="str">
        <f t="shared" si="1"/>
        <v>Janeiro</v>
      </c>
      <c r="E19" s="269"/>
      <c r="F19" s="270" t="str">
        <f>IF(E19="","",VLOOKUP('Conta_FUNBIO (2)'!E19,Relatório!B:I,2,FALSE))</f>
        <v/>
      </c>
      <c r="G19" s="709"/>
      <c r="H19" s="334" t="str">
        <f>IF(G19="","",VLOOKUP(G19,Fundos!B:C,2,FALSE))</f>
        <v/>
      </c>
      <c r="I19" s="272"/>
      <c r="J19" s="273"/>
      <c r="K19" s="273"/>
      <c r="L19" s="274"/>
      <c r="M19" s="359"/>
      <c r="N19" s="275"/>
      <c r="O19" s="275"/>
      <c r="P19" s="276" t="s">
        <v>277</v>
      </c>
      <c r="Q19" s="277"/>
      <c r="R19" s="278"/>
      <c r="S19" s="279">
        <f t="shared" si="2"/>
        <v>-3601.92</v>
      </c>
      <c r="T19" s="333">
        <f t="shared" si="3"/>
        <v>0</v>
      </c>
    </row>
    <row r="20" spans="2:20" ht="24.9" customHeight="1" x14ac:dyDescent="0.3">
      <c r="B20" s="266"/>
      <c r="C20" s="267">
        <f t="shared" si="0"/>
        <v>1</v>
      </c>
      <c r="D20" s="268" t="str">
        <f t="shared" si="1"/>
        <v>Janeiro</v>
      </c>
      <c r="E20" s="269"/>
      <c r="F20" s="270" t="str">
        <f>IF(E20="","",VLOOKUP('Conta_FUNBIO (2)'!E20,Relatório!B:I,2,FALSE))</f>
        <v/>
      </c>
      <c r="G20" s="709"/>
      <c r="H20" s="334" t="str">
        <f>IF(G20="","",VLOOKUP(G20,Fundos!B:C,2,FALSE))</f>
        <v/>
      </c>
      <c r="I20" s="272"/>
      <c r="J20" s="273"/>
      <c r="K20" s="273"/>
      <c r="L20" s="274"/>
      <c r="M20" s="359"/>
      <c r="N20" s="275"/>
      <c r="O20" s="275"/>
      <c r="P20" s="276" t="s">
        <v>277</v>
      </c>
      <c r="Q20" s="277"/>
      <c r="R20" s="278"/>
      <c r="S20" s="279">
        <f t="shared" si="2"/>
        <v>-3601.92</v>
      </c>
      <c r="T20" s="333">
        <f t="shared" si="3"/>
        <v>0</v>
      </c>
    </row>
    <row r="21" spans="2:20" ht="24.9" customHeight="1" x14ac:dyDescent="0.3">
      <c r="B21" s="266"/>
      <c r="C21" s="267">
        <f t="shared" si="0"/>
        <v>1</v>
      </c>
      <c r="D21" s="268" t="str">
        <f t="shared" si="1"/>
        <v>Janeiro</v>
      </c>
      <c r="E21" s="269"/>
      <c r="F21" s="270" t="str">
        <f>IF(E21="","",VLOOKUP('Conta_FUNBIO (2)'!E21,Relatório!B:I,2,FALSE))</f>
        <v/>
      </c>
      <c r="G21" s="709"/>
      <c r="H21" s="334" t="str">
        <f>IF(G21="","",VLOOKUP(G21,Fundos!B:C,2,FALSE))</f>
        <v/>
      </c>
      <c r="I21" s="272"/>
      <c r="J21" s="273"/>
      <c r="K21" s="273"/>
      <c r="L21" s="274"/>
      <c r="M21" s="359"/>
      <c r="N21" s="275"/>
      <c r="O21" s="275"/>
      <c r="P21" s="276" t="s">
        <v>277</v>
      </c>
      <c r="Q21" s="277"/>
      <c r="R21" s="278"/>
      <c r="S21" s="279">
        <f t="shared" si="2"/>
        <v>-3601.92</v>
      </c>
      <c r="T21" s="333">
        <f t="shared" si="3"/>
        <v>0</v>
      </c>
    </row>
    <row r="22" spans="2:20" ht="24.9" customHeight="1" x14ac:dyDescent="0.3">
      <c r="B22" s="266"/>
      <c r="C22" s="267">
        <f t="shared" si="0"/>
        <v>1</v>
      </c>
      <c r="D22" s="268" t="str">
        <f t="shared" si="1"/>
        <v>Janeiro</v>
      </c>
      <c r="E22" s="269"/>
      <c r="F22" s="270" t="str">
        <f>IF(E22="","",VLOOKUP('Conta_FUNBIO (2)'!E22,Relatório!B:I,2,FALSE))</f>
        <v/>
      </c>
      <c r="G22" s="709"/>
      <c r="H22" s="334" t="str">
        <f>IF(G22="","",VLOOKUP(G22,Fundos!B:C,2,FALSE))</f>
        <v/>
      </c>
      <c r="I22" s="272"/>
      <c r="J22" s="273"/>
      <c r="K22" s="273"/>
      <c r="L22" s="274"/>
      <c r="M22" s="359"/>
      <c r="N22" s="275"/>
      <c r="O22" s="275"/>
      <c r="P22" s="276" t="s">
        <v>277</v>
      </c>
      <c r="Q22" s="277"/>
      <c r="R22" s="278"/>
      <c r="S22" s="279">
        <f t="shared" si="2"/>
        <v>-3601.92</v>
      </c>
      <c r="T22" s="333">
        <f t="shared" si="3"/>
        <v>0</v>
      </c>
    </row>
    <row r="23" spans="2:20" ht="24.9" customHeight="1" x14ac:dyDescent="0.3">
      <c r="B23" s="266"/>
      <c r="C23" s="267">
        <f t="shared" si="0"/>
        <v>1</v>
      </c>
      <c r="D23" s="268" t="str">
        <f t="shared" si="1"/>
        <v>Janeiro</v>
      </c>
      <c r="E23" s="269"/>
      <c r="F23" s="270" t="str">
        <f>IF(E23="","",VLOOKUP('Conta_FUNBIO (2)'!E23,Relatório!B:I,2,FALSE))</f>
        <v/>
      </c>
      <c r="G23" s="709"/>
      <c r="H23" s="334" t="str">
        <f>IF(G23="","",VLOOKUP(G23,Fundos!B:C,2,FALSE))</f>
        <v/>
      </c>
      <c r="I23" s="272"/>
      <c r="J23" s="273"/>
      <c r="K23" s="273"/>
      <c r="L23" s="274"/>
      <c r="M23" s="359"/>
      <c r="N23" s="275"/>
      <c r="O23" s="275"/>
      <c r="P23" s="276" t="s">
        <v>277</v>
      </c>
      <c r="Q23" s="277"/>
      <c r="R23" s="278"/>
      <c r="S23" s="279">
        <f t="shared" si="2"/>
        <v>-3601.92</v>
      </c>
      <c r="T23" s="333">
        <f t="shared" si="3"/>
        <v>0</v>
      </c>
    </row>
    <row r="24" spans="2:20" ht="24.9" customHeight="1" x14ac:dyDescent="0.3">
      <c r="B24" s="266"/>
      <c r="C24" s="267">
        <f t="shared" si="0"/>
        <v>1</v>
      </c>
      <c r="D24" s="268" t="str">
        <f t="shared" si="1"/>
        <v>Janeiro</v>
      </c>
      <c r="E24" s="269"/>
      <c r="F24" s="270" t="str">
        <f>IF(E24="","",VLOOKUP('Conta_FUNBIO (2)'!E24,Relatório!B:I,2,FALSE))</f>
        <v/>
      </c>
      <c r="G24" s="709"/>
      <c r="H24" s="334" t="str">
        <f>IF(G24="","",VLOOKUP(G24,Fundos!B:C,2,FALSE))</f>
        <v/>
      </c>
      <c r="I24" s="272"/>
      <c r="J24" s="273"/>
      <c r="K24" s="273"/>
      <c r="L24" s="274"/>
      <c r="M24" s="359"/>
      <c r="N24" s="275"/>
      <c r="O24" s="275"/>
      <c r="P24" s="276" t="s">
        <v>277</v>
      </c>
      <c r="Q24" s="277"/>
      <c r="R24" s="278"/>
      <c r="S24" s="279">
        <f t="shared" si="2"/>
        <v>-3601.92</v>
      </c>
      <c r="T24" s="333">
        <f t="shared" si="3"/>
        <v>0</v>
      </c>
    </row>
    <row r="25" spans="2:20" ht="24.9" customHeight="1" x14ac:dyDescent="0.3">
      <c r="B25" s="266"/>
      <c r="C25" s="267">
        <f t="shared" si="0"/>
        <v>1</v>
      </c>
      <c r="D25" s="268" t="str">
        <f t="shared" si="1"/>
        <v>Janeiro</v>
      </c>
      <c r="E25" s="269"/>
      <c r="F25" s="270" t="str">
        <f>IF(E25="","",VLOOKUP('Conta_FUNBIO (2)'!E25,Relatório!B:I,2,FALSE))</f>
        <v/>
      </c>
      <c r="G25" s="709"/>
      <c r="H25" s="334" t="str">
        <f>IF(G25="","",VLOOKUP(G25,Fundos!B:C,2,FALSE))</f>
        <v/>
      </c>
      <c r="I25" s="272"/>
      <c r="J25" s="273"/>
      <c r="K25" s="273"/>
      <c r="L25" s="274"/>
      <c r="M25" s="359"/>
      <c r="N25" s="275"/>
      <c r="O25" s="275"/>
      <c r="P25" s="276" t="s">
        <v>277</v>
      </c>
      <c r="Q25" s="277"/>
      <c r="R25" s="278"/>
      <c r="S25" s="279">
        <f t="shared" si="2"/>
        <v>-3601.92</v>
      </c>
      <c r="T25" s="333">
        <f t="shared" si="3"/>
        <v>0</v>
      </c>
    </row>
    <row r="26" spans="2:20" ht="24.9" customHeight="1" x14ac:dyDescent="0.3">
      <c r="B26" s="266"/>
      <c r="C26" s="267">
        <f t="shared" si="0"/>
        <v>1</v>
      </c>
      <c r="D26" s="268" t="str">
        <f t="shared" si="1"/>
        <v>Janeiro</v>
      </c>
      <c r="E26" s="269"/>
      <c r="F26" s="270" t="str">
        <f>IF(E26="","",VLOOKUP('Conta_FUNBIO (2)'!E26,Relatório!B:I,2,FALSE))</f>
        <v/>
      </c>
      <c r="G26" s="709"/>
      <c r="H26" s="334" t="str">
        <f>IF(G26="","",VLOOKUP(G26,Fundos!B:C,2,FALSE))</f>
        <v/>
      </c>
      <c r="I26" s="272"/>
      <c r="J26" s="273"/>
      <c r="K26" s="273"/>
      <c r="L26" s="274"/>
      <c r="M26" s="359"/>
      <c r="N26" s="275"/>
      <c r="O26" s="275"/>
      <c r="P26" s="276" t="s">
        <v>277</v>
      </c>
      <c r="Q26" s="277"/>
      <c r="R26" s="278"/>
      <c r="S26" s="279">
        <f t="shared" si="2"/>
        <v>-3601.92</v>
      </c>
      <c r="T26" s="333">
        <f t="shared" si="3"/>
        <v>0</v>
      </c>
    </row>
    <row r="27" spans="2:20" ht="24.9" customHeight="1" x14ac:dyDescent="0.3">
      <c r="B27" s="266"/>
      <c r="C27" s="267">
        <f t="shared" si="0"/>
        <v>1</v>
      </c>
      <c r="D27" s="268" t="str">
        <f t="shared" si="1"/>
        <v>Janeiro</v>
      </c>
      <c r="E27" s="269"/>
      <c r="F27" s="270" t="str">
        <f>IF(E27="","",VLOOKUP('Conta_FUNBIO (2)'!E27,Relatório!B:I,2,FALSE))</f>
        <v/>
      </c>
      <c r="G27" s="709"/>
      <c r="H27" s="334" t="str">
        <f>IF(G27="","",VLOOKUP(G27,Fundos!B:C,2,FALSE))</f>
        <v/>
      </c>
      <c r="I27" s="272"/>
      <c r="J27" s="273"/>
      <c r="K27" s="273"/>
      <c r="L27" s="280"/>
      <c r="M27" s="359"/>
      <c r="N27" s="275"/>
      <c r="O27" s="275"/>
      <c r="P27" s="276" t="s">
        <v>277</v>
      </c>
      <c r="Q27" s="277"/>
      <c r="R27" s="278"/>
      <c r="S27" s="279">
        <f t="shared" si="2"/>
        <v>-3601.92</v>
      </c>
      <c r="T27" s="333">
        <f t="shared" si="3"/>
        <v>0</v>
      </c>
    </row>
    <row r="28" spans="2:20" ht="24.9" customHeight="1" x14ac:dyDescent="0.3">
      <c r="B28" s="266"/>
      <c r="C28" s="267">
        <f t="shared" si="0"/>
        <v>1</v>
      </c>
      <c r="D28" s="268" t="str">
        <f t="shared" si="1"/>
        <v>Janeiro</v>
      </c>
      <c r="E28" s="269"/>
      <c r="F28" s="270" t="str">
        <f>IF(E28="","",VLOOKUP('Conta_FUNBIO (2)'!E28,Relatório!B:I,2,FALSE))</f>
        <v/>
      </c>
      <c r="G28" s="709"/>
      <c r="H28" s="334" t="str">
        <f>IF(G28="","",VLOOKUP(G28,Fundos!B:C,2,FALSE))</f>
        <v/>
      </c>
      <c r="I28" s="272"/>
      <c r="J28" s="273"/>
      <c r="K28" s="273"/>
      <c r="L28" s="274"/>
      <c r="M28" s="359"/>
      <c r="N28" s="275"/>
      <c r="O28" s="275"/>
      <c r="P28" s="276" t="s">
        <v>277</v>
      </c>
      <c r="Q28" s="277"/>
      <c r="R28" s="278"/>
      <c r="S28" s="279">
        <f t="shared" si="2"/>
        <v>-3601.92</v>
      </c>
      <c r="T28" s="333">
        <f t="shared" si="3"/>
        <v>0</v>
      </c>
    </row>
    <row r="29" spans="2:20" ht="24.9" customHeight="1" x14ac:dyDescent="0.3">
      <c r="B29" s="266"/>
      <c r="C29" s="267">
        <f t="shared" si="0"/>
        <v>1</v>
      </c>
      <c r="D29" s="268" t="str">
        <f t="shared" si="1"/>
        <v>Janeiro</v>
      </c>
      <c r="E29" s="269"/>
      <c r="F29" s="270" t="str">
        <f>IF(E29="","",VLOOKUP('Conta_FUNBIO (2)'!E29,Relatório!B:I,2,FALSE))</f>
        <v/>
      </c>
      <c r="G29" s="709"/>
      <c r="H29" s="334" t="str">
        <f>IF(G29="","",VLOOKUP(G29,Fundos!B:C,2,FALSE))</f>
        <v/>
      </c>
      <c r="I29" s="272"/>
      <c r="J29" s="273"/>
      <c r="K29" s="273"/>
      <c r="L29" s="274"/>
      <c r="M29" s="359"/>
      <c r="N29" s="275"/>
      <c r="O29" s="275"/>
      <c r="P29" s="276" t="s">
        <v>277</v>
      </c>
      <c r="Q29" s="277"/>
      <c r="R29" s="278"/>
      <c r="S29" s="279">
        <f t="shared" si="2"/>
        <v>-3601.92</v>
      </c>
      <c r="T29" s="333">
        <f t="shared" si="3"/>
        <v>0</v>
      </c>
    </row>
    <row r="30" spans="2:20" ht="24.9" customHeight="1" x14ac:dyDescent="0.3">
      <c r="B30" s="266"/>
      <c r="C30" s="267">
        <f t="shared" si="0"/>
        <v>1</v>
      </c>
      <c r="D30" s="268" t="str">
        <f t="shared" si="1"/>
        <v>Janeiro</v>
      </c>
      <c r="E30" s="269"/>
      <c r="F30" s="270" t="str">
        <f>IF(E30="","",VLOOKUP('Conta_FUNBIO (2)'!E30,Relatório!B:I,2,FALSE))</f>
        <v/>
      </c>
      <c r="G30" s="709"/>
      <c r="H30" s="334" t="str">
        <f>IF(G30="","",VLOOKUP(G30,Fundos!B:C,2,FALSE))</f>
        <v/>
      </c>
      <c r="I30" s="272"/>
      <c r="J30" s="273"/>
      <c r="K30" s="273"/>
      <c r="L30" s="274"/>
      <c r="M30" s="359"/>
      <c r="N30" s="275"/>
      <c r="O30" s="275"/>
      <c r="P30" s="276" t="s">
        <v>277</v>
      </c>
      <c r="Q30" s="277"/>
      <c r="R30" s="278"/>
      <c r="S30" s="279">
        <f t="shared" si="2"/>
        <v>-3601.92</v>
      </c>
      <c r="T30" s="333">
        <f t="shared" si="3"/>
        <v>0</v>
      </c>
    </row>
    <row r="31" spans="2:20" ht="24.9" customHeight="1" x14ac:dyDescent="0.3">
      <c r="B31" s="266"/>
      <c r="C31" s="267">
        <f t="shared" si="0"/>
        <v>1</v>
      </c>
      <c r="D31" s="268" t="str">
        <f t="shared" si="1"/>
        <v>Janeiro</v>
      </c>
      <c r="E31" s="269"/>
      <c r="F31" s="270" t="str">
        <f>IF(E31="","",VLOOKUP('Conta_FUNBIO (2)'!E31,Relatório!B:I,2,FALSE))</f>
        <v/>
      </c>
      <c r="G31" s="709"/>
      <c r="H31" s="334" t="str">
        <f>IF(G31="","",VLOOKUP(G31,Fundos!B:C,2,FALSE))</f>
        <v/>
      </c>
      <c r="I31" s="272"/>
      <c r="J31" s="273"/>
      <c r="K31" s="273"/>
      <c r="L31" s="274"/>
      <c r="M31" s="359"/>
      <c r="N31" s="275"/>
      <c r="O31" s="275"/>
      <c r="P31" s="276" t="s">
        <v>277</v>
      </c>
      <c r="Q31" s="277"/>
      <c r="R31" s="278"/>
      <c r="S31" s="279">
        <f t="shared" si="2"/>
        <v>-3601.92</v>
      </c>
      <c r="T31" s="333">
        <f t="shared" si="3"/>
        <v>0</v>
      </c>
    </row>
    <row r="32" spans="2:20" ht="24.9" customHeight="1" x14ac:dyDescent="0.3">
      <c r="B32" s="266"/>
      <c r="C32" s="267">
        <f>MONTH(B32)</f>
        <v>1</v>
      </c>
      <c r="D32" s="268" t="str">
        <f>IF(C32=1,"Janeiro",IF(C32=2,"Fevereiro",IF(C32=3,"Março",IF(C32=4,"Abril",IF(C32=5,"Maio",IF(C32=6,"Junho",IF(C32=7,"Julho",IF(C32=8,"Agosto",IF(C32=9,"Setembro",IF(C32=10,"Outubro",IF(C32=11,"Novembro",IF(C32=12,"Dezembro",""))))))))))))</f>
        <v>Janeiro</v>
      </c>
      <c r="E32" s="269"/>
      <c r="F32" s="270" t="str">
        <f>IF(E32="","",VLOOKUP('Conta_FUNBIO (2)'!E32,Relatório!B:I,2,FALSE))</f>
        <v/>
      </c>
      <c r="G32" s="709"/>
      <c r="H32" s="334" t="str">
        <f>IF(G32="","",VLOOKUP(G32,Fundos!B:C,2,FALSE))</f>
        <v/>
      </c>
      <c r="I32" s="272"/>
      <c r="J32" s="273"/>
      <c r="K32" s="273"/>
      <c r="L32" s="274"/>
      <c r="M32" s="359"/>
      <c r="N32" s="275"/>
      <c r="O32" s="275"/>
      <c r="P32" s="276" t="s">
        <v>277</v>
      </c>
      <c r="Q32" s="277"/>
      <c r="R32" s="278"/>
      <c r="S32" s="279">
        <f t="shared" si="2"/>
        <v>-3601.92</v>
      </c>
      <c r="T32" s="333">
        <f t="shared" si="3"/>
        <v>0</v>
      </c>
    </row>
    <row r="33" spans="2:20" ht="24.9" customHeight="1" x14ac:dyDescent="0.3">
      <c r="B33" s="266"/>
      <c r="C33" s="267">
        <f>MONTH(B33)</f>
        <v>1</v>
      </c>
      <c r="D33" s="268" t="str">
        <f>IF(C33=1,"Janeiro",IF(C33=2,"Fevereiro",IF(C33=3,"Março",IF(C33=4,"Abril",IF(C33=5,"Maio",IF(C33=6,"Junho",IF(C33=7,"Julho",IF(C33=8,"Agosto",IF(C33=9,"Setembro",IF(C33=10,"Outubro",IF(C33=11,"Novembro",IF(C33=12,"Dezembro",""))))))))))))</f>
        <v>Janeiro</v>
      </c>
      <c r="E33" s="269"/>
      <c r="F33" s="270" t="str">
        <f>IF(E33="","",VLOOKUP('Conta_FUNBIO (2)'!E33,Relatório!B:I,2,FALSE))</f>
        <v/>
      </c>
      <c r="G33" s="709"/>
      <c r="H33" s="334" t="str">
        <f>IF(G33="","",VLOOKUP(G33,Fundos!B:C,2,FALSE))</f>
        <v/>
      </c>
      <c r="I33" s="272"/>
      <c r="J33" s="273"/>
      <c r="K33" s="273"/>
      <c r="L33" s="274"/>
      <c r="M33" s="359"/>
      <c r="N33" s="275"/>
      <c r="O33" s="275"/>
      <c r="P33" s="276" t="s">
        <v>277</v>
      </c>
      <c r="Q33" s="277"/>
      <c r="R33" s="278"/>
      <c r="S33" s="279">
        <f t="shared" si="2"/>
        <v>-3601.92</v>
      </c>
      <c r="T33" s="333">
        <f t="shared" si="3"/>
        <v>0</v>
      </c>
    </row>
    <row r="34" spans="2:20" ht="24.9" customHeight="1" x14ac:dyDescent="0.3">
      <c r="B34" s="266"/>
      <c r="C34" s="267">
        <f>MONTH(B34)</f>
        <v>1</v>
      </c>
      <c r="D34" s="268" t="str">
        <f>IF(C34=1,"Janeiro",IF(C34=2,"Fevereiro",IF(C34=3,"Março",IF(C34=4,"Abril",IF(C34=5,"Maio",IF(C34=6,"Junho",IF(C34=7,"Julho",IF(C34=8,"Agosto",IF(C34=9,"Setembro",IF(C34=10,"Outubro",IF(C34=11,"Novembro",IF(C34=12,"Dezembro",""))))))))))))</f>
        <v>Janeiro</v>
      </c>
      <c r="E34" s="269"/>
      <c r="F34" s="270" t="str">
        <f>IF(E34="","",VLOOKUP('Conta_FUNBIO (2)'!E34,Relatório!B:I,2,FALSE))</f>
        <v/>
      </c>
      <c r="G34" s="709"/>
      <c r="H34" s="334" t="str">
        <f>IF(G34="","",VLOOKUP(G34,Fundos!B:C,2,FALSE))</f>
        <v/>
      </c>
      <c r="I34" s="272"/>
      <c r="J34" s="273"/>
      <c r="K34" s="273"/>
      <c r="L34" s="274"/>
      <c r="M34" s="359"/>
      <c r="N34" s="275"/>
      <c r="O34" s="275"/>
      <c r="P34" s="276" t="s">
        <v>277</v>
      </c>
      <c r="Q34" s="277"/>
      <c r="R34" s="278"/>
      <c r="S34" s="279">
        <f t="shared" si="2"/>
        <v>-3601.92</v>
      </c>
      <c r="T34" s="333">
        <f t="shared" si="3"/>
        <v>0</v>
      </c>
    </row>
    <row r="35" spans="2:20" ht="24.9" customHeight="1" x14ac:dyDescent="0.3">
      <c r="B35" s="266"/>
      <c r="C35" s="267">
        <f>MONTH(B35)</f>
        <v>1</v>
      </c>
      <c r="D35" s="268" t="str">
        <f>IF(C35=1,"Janeiro",IF(C35=2,"Fevereiro",IF(C35=3,"Março",IF(C35=4,"Abril",IF(C35=5,"Maio",IF(C35=6,"Junho",IF(C35=7,"Julho",IF(C35=8,"Agosto",IF(C35=9,"Setembro",IF(C35=10,"Outubro",IF(C35=11,"Novembro",IF(C35=12,"Dezembro",""))))))))))))</f>
        <v>Janeiro</v>
      </c>
      <c r="E35" s="269"/>
      <c r="F35" s="270" t="str">
        <f>IF(E35="","",VLOOKUP('Conta_FUNBIO (2)'!E35,Relatório!B:I,2,FALSE))</f>
        <v/>
      </c>
      <c r="G35" s="709"/>
      <c r="H35" s="334" t="str">
        <f>IF(G35="","",VLOOKUP(G35,Fundos!B:C,2,FALSE))</f>
        <v/>
      </c>
      <c r="I35" s="272"/>
      <c r="J35" s="273"/>
      <c r="K35" s="273"/>
      <c r="L35" s="274"/>
      <c r="M35" s="359"/>
      <c r="N35" s="275"/>
      <c r="O35" s="275"/>
      <c r="P35" s="276" t="s">
        <v>277</v>
      </c>
      <c r="Q35" s="277"/>
      <c r="R35" s="278"/>
      <c r="S35" s="279">
        <f t="shared" si="2"/>
        <v>-3601.92</v>
      </c>
      <c r="T35" s="333">
        <f t="shared" si="3"/>
        <v>0</v>
      </c>
    </row>
    <row r="36" spans="2:20" ht="24.9" customHeight="1" x14ac:dyDescent="0.3">
      <c r="B36" s="266"/>
      <c r="C36" s="267">
        <f t="shared" ref="C36:C99" si="4">MONTH(B36)</f>
        <v>1</v>
      </c>
      <c r="D36" s="268" t="str">
        <f t="shared" ref="D36:D99" si="5">IF(C36=1,"Janeiro",IF(C36=2,"Fevereiro",IF(C36=3,"Março",IF(C36=4,"Abril",IF(C36=5,"Maio",IF(C36=6,"Junho",IF(C36=7,"Julho",IF(C36=8,"Agosto",IF(C36=9,"Setembro",IF(C36=10,"Outubro",IF(C36=11,"Novembro",IF(C36=12,"Dezembro",""))))))))))))</f>
        <v>Janeiro</v>
      </c>
      <c r="E36" s="269"/>
      <c r="F36" s="270" t="str">
        <f>IF(E36="","",VLOOKUP('Conta_FUNBIO (2)'!E36,Relatório!B:I,2,FALSE))</f>
        <v/>
      </c>
      <c r="G36" s="709"/>
      <c r="H36" s="334" t="str">
        <f>IF(G36="","",VLOOKUP(G36,Fundos!B:C,2,FALSE))</f>
        <v/>
      </c>
      <c r="I36" s="272"/>
      <c r="J36" s="273"/>
      <c r="K36" s="273"/>
      <c r="L36" s="274"/>
      <c r="M36" s="359"/>
      <c r="N36" s="275"/>
      <c r="O36" s="275"/>
      <c r="P36" s="276" t="s">
        <v>277</v>
      </c>
      <c r="Q36" s="277"/>
      <c r="R36" s="278"/>
      <c r="S36" s="279">
        <f t="shared" si="2"/>
        <v>-3601.92</v>
      </c>
      <c r="T36" s="333">
        <f t="shared" si="3"/>
        <v>0</v>
      </c>
    </row>
    <row r="37" spans="2:20" ht="24.9" customHeight="1" x14ac:dyDescent="0.3">
      <c r="B37" s="266"/>
      <c r="C37" s="267">
        <f t="shared" si="4"/>
        <v>1</v>
      </c>
      <c r="D37" s="268" t="str">
        <f t="shared" si="5"/>
        <v>Janeiro</v>
      </c>
      <c r="E37" s="269"/>
      <c r="F37" s="270" t="str">
        <f>IF(E37="","",VLOOKUP('Conta_FUNBIO (2)'!E37,Relatório!B:I,2,FALSE))</f>
        <v/>
      </c>
      <c r="G37" s="709"/>
      <c r="H37" s="334" t="str">
        <f>IF(G37="","",VLOOKUP(G37,Fundos!B:C,2,FALSE))</f>
        <v/>
      </c>
      <c r="I37" s="272"/>
      <c r="J37" s="273"/>
      <c r="K37" s="273"/>
      <c r="L37" s="274"/>
      <c r="M37" s="359"/>
      <c r="N37" s="275"/>
      <c r="O37" s="275"/>
      <c r="P37" s="276" t="s">
        <v>277</v>
      </c>
      <c r="Q37" s="277"/>
      <c r="R37" s="278"/>
      <c r="S37" s="279">
        <f t="shared" si="2"/>
        <v>-3601.92</v>
      </c>
      <c r="T37" s="333">
        <f t="shared" si="3"/>
        <v>0</v>
      </c>
    </row>
    <row r="38" spans="2:20" ht="24.9" customHeight="1" x14ac:dyDescent="0.3">
      <c r="B38" s="266"/>
      <c r="C38" s="267">
        <f t="shared" si="4"/>
        <v>1</v>
      </c>
      <c r="D38" s="268" t="str">
        <f t="shared" si="5"/>
        <v>Janeiro</v>
      </c>
      <c r="E38" s="269"/>
      <c r="F38" s="270" t="str">
        <f>IF(E38="","",VLOOKUP('Conta_FUNBIO (2)'!E38,Relatório!B:I,2,FALSE))</f>
        <v/>
      </c>
      <c r="G38" s="709"/>
      <c r="H38" s="334" t="str">
        <f>IF(G38="","",VLOOKUP(G38,Fundos!B:C,2,FALSE))</f>
        <v/>
      </c>
      <c r="I38" s="272"/>
      <c r="J38" s="273"/>
      <c r="K38" s="273"/>
      <c r="L38" s="274"/>
      <c r="M38" s="359"/>
      <c r="N38" s="275"/>
      <c r="O38" s="275"/>
      <c r="P38" s="276" t="s">
        <v>277</v>
      </c>
      <c r="Q38" s="277"/>
      <c r="R38" s="278"/>
      <c r="S38" s="279">
        <f t="shared" si="2"/>
        <v>-3601.92</v>
      </c>
      <c r="T38" s="333">
        <f t="shared" si="3"/>
        <v>0</v>
      </c>
    </row>
    <row r="39" spans="2:20" ht="24.9" customHeight="1" x14ac:dyDescent="0.3">
      <c r="B39" s="266"/>
      <c r="C39" s="267">
        <f t="shared" si="4"/>
        <v>1</v>
      </c>
      <c r="D39" s="268" t="str">
        <f t="shared" si="5"/>
        <v>Janeiro</v>
      </c>
      <c r="E39" s="269"/>
      <c r="F39" s="270" t="str">
        <f>IF(E39="","",VLOOKUP('Conta_FUNBIO (2)'!E39,Relatório!B:I,2,FALSE))</f>
        <v/>
      </c>
      <c r="G39" s="709"/>
      <c r="H39" s="334" t="str">
        <f>IF(G39="","",VLOOKUP(G39,Fundos!B:C,2,FALSE))</f>
        <v/>
      </c>
      <c r="I39" s="272"/>
      <c r="J39" s="273"/>
      <c r="K39" s="273"/>
      <c r="L39" s="274"/>
      <c r="M39" s="359"/>
      <c r="N39" s="275"/>
      <c r="O39" s="275"/>
      <c r="P39" s="276" t="s">
        <v>277</v>
      </c>
      <c r="Q39" s="277"/>
      <c r="R39" s="278"/>
      <c r="S39" s="279">
        <f t="shared" si="2"/>
        <v>-3601.92</v>
      </c>
      <c r="T39" s="333">
        <f t="shared" si="3"/>
        <v>0</v>
      </c>
    </row>
    <row r="40" spans="2:20" ht="24.9" customHeight="1" x14ac:dyDescent="0.3">
      <c r="B40" s="266"/>
      <c r="C40" s="267">
        <f t="shared" si="4"/>
        <v>1</v>
      </c>
      <c r="D40" s="268" t="str">
        <f t="shared" si="5"/>
        <v>Janeiro</v>
      </c>
      <c r="E40" s="269"/>
      <c r="F40" s="270" t="str">
        <f>IF(E40="","",VLOOKUP('Conta_FUNBIO (2)'!E40,Relatório!B:I,2,FALSE))</f>
        <v/>
      </c>
      <c r="G40" s="709"/>
      <c r="H40" s="334" t="str">
        <f>IF(G40="","",VLOOKUP(G40,Fundos!B:C,2,FALSE))</f>
        <v/>
      </c>
      <c r="I40" s="272"/>
      <c r="J40" s="273"/>
      <c r="K40" s="273"/>
      <c r="L40" s="274"/>
      <c r="M40" s="359"/>
      <c r="N40" s="275"/>
      <c r="O40" s="275"/>
      <c r="P40" s="276" t="s">
        <v>277</v>
      </c>
      <c r="Q40" s="277"/>
      <c r="R40" s="278"/>
      <c r="S40" s="279">
        <f t="shared" si="2"/>
        <v>-3601.92</v>
      </c>
      <c r="T40" s="333">
        <f t="shared" si="3"/>
        <v>0</v>
      </c>
    </row>
    <row r="41" spans="2:20" ht="24.9" customHeight="1" x14ac:dyDescent="0.3">
      <c r="B41" s="266"/>
      <c r="C41" s="267">
        <f t="shared" si="4"/>
        <v>1</v>
      </c>
      <c r="D41" s="268" t="str">
        <f t="shared" si="5"/>
        <v>Janeiro</v>
      </c>
      <c r="E41" s="269"/>
      <c r="F41" s="270" t="str">
        <f>IF(E41="","",VLOOKUP('Conta_FUNBIO (2)'!E41,Relatório!B:I,2,FALSE))</f>
        <v/>
      </c>
      <c r="G41" s="709"/>
      <c r="H41" s="334" t="str">
        <f>IF(G41="","",VLOOKUP(G41,Fundos!B:C,2,FALSE))</f>
        <v/>
      </c>
      <c r="I41" s="272"/>
      <c r="J41" s="273"/>
      <c r="K41" s="273"/>
      <c r="L41" s="274"/>
      <c r="M41" s="359"/>
      <c r="N41" s="275"/>
      <c r="O41" s="275"/>
      <c r="P41" s="276" t="s">
        <v>277</v>
      </c>
      <c r="Q41" s="281"/>
      <c r="R41" s="282"/>
      <c r="S41" s="279">
        <f t="shared" si="2"/>
        <v>-3601.92</v>
      </c>
      <c r="T41" s="333">
        <f t="shared" si="3"/>
        <v>0</v>
      </c>
    </row>
    <row r="42" spans="2:20" ht="24.9" customHeight="1" x14ac:dyDescent="0.3">
      <c r="B42" s="266"/>
      <c r="C42" s="267">
        <f t="shared" si="4"/>
        <v>1</v>
      </c>
      <c r="D42" s="268" t="str">
        <f t="shared" si="5"/>
        <v>Janeiro</v>
      </c>
      <c r="E42" s="269"/>
      <c r="F42" s="270" t="str">
        <f>IF(E42="","",VLOOKUP('Conta_FUNBIO (2)'!E42,Relatório!B:I,2,FALSE))</f>
        <v/>
      </c>
      <c r="G42" s="709"/>
      <c r="H42" s="334" t="str">
        <f>IF(G42="","",VLOOKUP(G42,Fundos!B:C,2,FALSE))</f>
        <v/>
      </c>
      <c r="I42" s="272"/>
      <c r="J42" s="273"/>
      <c r="K42" s="273"/>
      <c r="L42" s="274"/>
      <c r="M42" s="359"/>
      <c r="N42" s="275"/>
      <c r="O42" s="275"/>
      <c r="P42" s="276" t="s">
        <v>277</v>
      </c>
      <c r="Q42" s="281"/>
      <c r="R42" s="282"/>
      <c r="S42" s="279">
        <f t="shared" si="2"/>
        <v>-3601.92</v>
      </c>
      <c r="T42" s="333">
        <f t="shared" si="3"/>
        <v>0</v>
      </c>
    </row>
    <row r="43" spans="2:20" ht="24.9" customHeight="1" x14ac:dyDescent="0.3">
      <c r="B43" s="266"/>
      <c r="C43" s="267">
        <f t="shared" si="4"/>
        <v>1</v>
      </c>
      <c r="D43" s="268" t="str">
        <f t="shared" si="5"/>
        <v>Janeiro</v>
      </c>
      <c r="E43" s="269"/>
      <c r="F43" s="270" t="str">
        <f>IF(E43="","",VLOOKUP('Conta_FUNBIO (2)'!E43,Relatório!B:I,2,FALSE))</f>
        <v/>
      </c>
      <c r="G43" s="709"/>
      <c r="H43" s="334" t="str">
        <f>IF(G43="","",VLOOKUP(G43,Fundos!B:C,2,FALSE))</f>
        <v/>
      </c>
      <c r="I43" s="272"/>
      <c r="J43" s="273"/>
      <c r="K43" s="273"/>
      <c r="L43" s="274"/>
      <c r="M43" s="359"/>
      <c r="N43" s="275"/>
      <c r="O43" s="275"/>
      <c r="P43" s="276" t="s">
        <v>277</v>
      </c>
      <c r="Q43" s="281"/>
      <c r="R43" s="282"/>
      <c r="S43" s="279">
        <f t="shared" si="2"/>
        <v>-3601.92</v>
      </c>
      <c r="T43" s="333">
        <f t="shared" si="3"/>
        <v>0</v>
      </c>
    </row>
    <row r="44" spans="2:20" ht="24.9" customHeight="1" x14ac:dyDescent="0.3">
      <c r="B44" s="266"/>
      <c r="C44" s="267">
        <f t="shared" si="4"/>
        <v>1</v>
      </c>
      <c r="D44" s="268" t="str">
        <f t="shared" si="5"/>
        <v>Janeiro</v>
      </c>
      <c r="E44" s="269"/>
      <c r="F44" s="270" t="str">
        <f>IF(E44="","",VLOOKUP('Conta_FUNBIO (2)'!E44,Relatório!B:I,2,FALSE))</f>
        <v/>
      </c>
      <c r="G44" s="709"/>
      <c r="H44" s="334" t="str">
        <f>IF(G44="","",VLOOKUP(G44,Fundos!B:C,2,FALSE))</f>
        <v/>
      </c>
      <c r="I44" s="272"/>
      <c r="J44" s="273"/>
      <c r="K44" s="273"/>
      <c r="L44" s="274"/>
      <c r="M44" s="359"/>
      <c r="N44" s="275"/>
      <c r="O44" s="275"/>
      <c r="P44" s="276" t="s">
        <v>277</v>
      </c>
      <c r="Q44" s="281"/>
      <c r="R44" s="282"/>
      <c r="S44" s="279">
        <f t="shared" si="2"/>
        <v>-3601.92</v>
      </c>
      <c r="T44" s="333">
        <f t="shared" si="3"/>
        <v>0</v>
      </c>
    </row>
    <row r="45" spans="2:20" ht="24.9" customHeight="1" x14ac:dyDescent="0.3">
      <c r="B45" s="266"/>
      <c r="C45" s="267">
        <f t="shared" si="4"/>
        <v>1</v>
      </c>
      <c r="D45" s="268" t="str">
        <f t="shared" si="5"/>
        <v>Janeiro</v>
      </c>
      <c r="E45" s="269"/>
      <c r="F45" s="270" t="str">
        <f>IF(E45="","",VLOOKUP('Conta_FUNBIO (2)'!E45,Relatório!B:I,2,FALSE))</f>
        <v/>
      </c>
      <c r="G45" s="709"/>
      <c r="H45" s="334" t="str">
        <f>IF(G45="","",VLOOKUP(G45,Fundos!B:C,2,FALSE))</f>
        <v/>
      </c>
      <c r="I45" s="272"/>
      <c r="J45" s="273"/>
      <c r="K45" s="273"/>
      <c r="L45" s="274"/>
      <c r="M45" s="359"/>
      <c r="N45" s="275"/>
      <c r="O45" s="275"/>
      <c r="P45" s="276" t="s">
        <v>277</v>
      </c>
      <c r="Q45" s="281"/>
      <c r="R45" s="282"/>
      <c r="S45" s="279">
        <f t="shared" si="2"/>
        <v>-3601.92</v>
      </c>
      <c r="T45" s="333">
        <f t="shared" si="3"/>
        <v>0</v>
      </c>
    </row>
    <row r="46" spans="2:20" ht="24.9" customHeight="1" x14ac:dyDescent="0.3">
      <c r="B46" s="266"/>
      <c r="C46" s="267">
        <f t="shared" si="4"/>
        <v>1</v>
      </c>
      <c r="D46" s="268" t="str">
        <f t="shared" si="5"/>
        <v>Janeiro</v>
      </c>
      <c r="E46" s="269"/>
      <c r="F46" s="270" t="str">
        <f>IF(E46="","",VLOOKUP('Conta_FUNBIO (2)'!E46,Relatório!B:I,2,FALSE))</f>
        <v/>
      </c>
      <c r="G46" s="709"/>
      <c r="H46" s="334" t="str">
        <f>IF(G46="","",VLOOKUP(G46,Fundos!B:C,2,FALSE))</f>
        <v/>
      </c>
      <c r="I46" s="272"/>
      <c r="J46" s="273"/>
      <c r="K46" s="273"/>
      <c r="L46" s="274"/>
      <c r="M46" s="359"/>
      <c r="N46" s="275"/>
      <c r="O46" s="275"/>
      <c r="P46" s="276" t="s">
        <v>277</v>
      </c>
      <c r="Q46" s="281"/>
      <c r="R46" s="282"/>
      <c r="S46" s="279">
        <f t="shared" si="2"/>
        <v>-3601.92</v>
      </c>
      <c r="T46" s="333">
        <f t="shared" si="3"/>
        <v>0</v>
      </c>
    </row>
    <row r="47" spans="2:20" ht="24.9" customHeight="1" x14ac:dyDescent="0.3">
      <c r="B47" s="266"/>
      <c r="C47" s="267">
        <f t="shared" si="4"/>
        <v>1</v>
      </c>
      <c r="D47" s="268" t="str">
        <f t="shared" si="5"/>
        <v>Janeiro</v>
      </c>
      <c r="E47" s="269"/>
      <c r="F47" s="270" t="str">
        <f>IF(E47="","",VLOOKUP('Conta_FUNBIO (2)'!E47,Relatório!B:I,2,FALSE))</f>
        <v/>
      </c>
      <c r="G47" s="709"/>
      <c r="H47" s="334" t="str">
        <f>IF(G47="","",VLOOKUP(G47,Fundos!B:C,2,FALSE))</f>
        <v/>
      </c>
      <c r="I47" s="272"/>
      <c r="J47" s="273"/>
      <c r="K47" s="273"/>
      <c r="L47" s="274"/>
      <c r="M47" s="359"/>
      <c r="N47" s="275"/>
      <c r="O47" s="275"/>
      <c r="P47" s="276" t="s">
        <v>277</v>
      </c>
      <c r="Q47" s="281"/>
      <c r="R47" s="282"/>
      <c r="S47" s="279">
        <f t="shared" si="2"/>
        <v>-3601.92</v>
      </c>
      <c r="T47" s="333">
        <f t="shared" si="3"/>
        <v>0</v>
      </c>
    </row>
    <row r="48" spans="2:20" ht="24.9" customHeight="1" x14ac:dyDescent="0.3">
      <c r="B48" s="266"/>
      <c r="C48" s="267">
        <f t="shared" si="4"/>
        <v>1</v>
      </c>
      <c r="D48" s="268" t="str">
        <f t="shared" si="5"/>
        <v>Janeiro</v>
      </c>
      <c r="E48" s="269"/>
      <c r="F48" s="270" t="str">
        <f>IF(E48="","",VLOOKUP('Conta_FUNBIO (2)'!E48,Relatório!B:I,2,FALSE))</f>
        <v/>
      </c>
      <c r="G48" s="709"/>
      <c r="H48" s="334" t="str">
        <f>IF(G48="","",VLOOKUP(G48,Fundos!B:C,2,FALSE))</f>
        <v/>
      </c>
      <c r="I48" s="272"/>
      <c r="J48" s="273"/>
      <c r="K48" s="273"/>
      <c r="L48" s="274"/>
      <c r="M48" s="359"/>
      <c r="N48" s="275"/>
      <c r="O48" s="275"/>
      <c r="P48" s="276" t="s">
        <v>277</v>
      </c>
      <c r="Q48" s="281"/>
      <c r="R48" s="282"/>
      <c r="S48" s="279">
        <f t="shared" si="2"/>
        <v>-3601.92</v>
      </c>
      <c r="T48" s="333">
        <f t="shared" si="3"/>
        <v>0</v>
      </c>
    </row>
    <row r="49" spans="2:20" ht="24.9" customHeight="1" x14ac:dyDescent="0.3">
      <c r="B49" s="266"/>
      <c r="C49" s="267">
        <f t="shared" si="4"/>
        <v>1</v>
      </c>
      <c r="D49" s="268" t="str">
        <f t="shared" si="5"/>
        <v>Janeiro</v>
      </c>
      <c r="E49" s="269"/>
      <c r="F49" s="270" t="str">
        <f>IF(E49="","",VLOOKUP('Conta_FUNBIO (2)'!E49,Relatório!B:I,2,FALSE))</f>
        <v/>
      </c>
      <c r="G49" s="709"/>
      <c r="H49" s="334" t="str">
        <f>IF(G49="","",VLOOKUP(G49,Fundos!B:C,2,FALSE))</f>
        <v/>
      </c>
      <c r="I49" s="272"/>
      <c r="J49" s="273"/>
      <c r="K49" s="295"/>
      <c r="L49" s="274"/>
      <c r="M49" s="359"/>
      <c r="N49" s="275"/>
      <c r="O49" s="275"/>
      <c r="P49" s="276" t="s">
        <v>277</v>
      </c>
      <c r="Q49" s="281"/>
      <c r="R49" s="282"/>
      <c r="S49" s="279">
        <f t="shared" si="2"/>
        <v>-3601.92</v>
      </c>
      <c r="T49" s="333">
        <f t="shared" si="3"/>
        <v>0</v>
      </c>
    </row>
    <row r="50" spans="2:20" ht="24.9" customHeight="1" x14ac:dyDescent="0.3">
      <c r="B50" s="266"/>
      <c r="C50" s="267">
        <f t="shared" si="4"/>
        <v>1</v>
      </c>
      <c r="D50" s="268" t="str">
        <f t="shared" si="5"/>
        <v>Janeiro</v>
      </c>
      <c r="E50" s="269"/>
      <c r="F50" s="270" t="str">
        <f>IF(E50="","",VLOOKUP('Conta_FUNBIO (2)'!E50,Relatório!B:I,2,FALSE))</f>
        <v/>
      </c>
      <c r="G50" s="709"/>
      <c r="H50" s="334" t="str">
        <f>IF(G50="","",VLOOKUP(G50,Fundos!B:C,2,FALSE))</f>
        <v/>
      </c>
      <c r="I50" s="272"/>
      <c r="J50" s="273"/>
      <c r="K50" s="273"/>
      <c r="L50" s="274"/>
      <c r="M50" s="359"/>
      <c r="N50" s="275"/>
      <c r="O50" s="275"/>
      <c r="P50" s="276" t="s">
        <v>277</v>
      </c>
      <c r="Q50" s="281"/>
      <c r="R50" s="282"/>
      <c r="S50" s="279">
        <f t="shared" si="2"/>
        <v>-3601.92</v>
      </c>
      <c r="T50" s="333">
        <f t="shared" si="3"/>
        <v>0</v>
      </c>
    </row>
    <row r="51" spans="2:20" ht="24.9" customHeight="1" x14ac:dyDescent="0.3">
      <c r="B51" s="266"/>
      <c r="C51" s="267">
        <f t="shared" si="4"/>
        <v>1</v>
      </c>
      <c r="D51" s="268" t="str">
        <f t="shared" si="5"/>
        <v>Janeiro</v>
      </c>
      <c r="E51" s="269"/>
      <c r="F51" s="270" t="str">
        <f>IF(E51="","",VLOOKUP('Conta_FUNBIO (2)'!E51,Relatório!B:I,2,FALSE))</f>
        <v/>
      </c>
      <c r="G51" s="709"/>
      <c r="H51" s="334" t="str">
        <f>IF(G51="","",VLOOKUP(G51,Fundos!B:C,2,FALSE))</f>
        <v/>
      </c>
      <c r="I51" s="272"/>
      <c r="J51" s="273"/>
      <c r="K51" s="273"/>
      <c r="L51" s="274"/>
      <c r="M51" s="359"/>
      <c r="N51" s="275"/>
      <c r="O51" s="275"/>
      <c r="P51" s="276" t="s">
        <v>277</v>
      </c>
      <c r="Q51" s="281"/>
      <c r="R51" s="282"/>
      <c r="S51" s="279">
        <f t="shared" si="2"/>
        <v>-3601.92</v>
      </c>
      <c r="T51" s="333">
        <f t="shared" si="3"/>
        <v>0</v>
      </c>
    </row>
    <row r="52" spans="2:20" ht="24.9" customHeight="1" x14ac:dyDescent="0.3">
      <c r="B52" s="266"/>
      <c r="C52" s="267">
        <f t="shared" si="4"/>
        <v>1</v>
      </c>
      <c r="D52" s="268" t="str">
        <f t="shared" si="5"/>
        <v>Janeiro</v>
      </c>
      <c r="E52" s="269"/>
      <c r="F52" s="270" t="str">
        <f>IF(E52="","",VLOOKUP('Conta_FUNBIO (2)'!E52,Relatório!B:I,2,FALSE))</f>
        <v/>
      </c>
      <c r="G52" s="709"/>
      <c r="H52" s="334" t="str">
        <f>IF(G52="","",VLOOKUP(G52,Fundos!B:C,2,FALSE))</f>
        <v/>
      </c>
      <c r="I52" s="272"/>
      <c r="J52" s="273"/>
      <c r="K52" s="273"/>
      <c r="L52" s="274"/>
      <c r="M52" s="359"/>
      <c r="N52" s="275"/>
      <c r="O52" s="275"/>
      <c r="P52" s="276" t="s">
        <v>277</v>
      </c>
      <c r="Q52" s="281"/>
      <c r="R52" s="282"/>
      <c r="S52" s="279">
        <f t="shared" si="2"/>
        <v>-3601.92</v>
      </c>
      <c r="T52" s="333">
        <f t="shared" si="3"/>
        <v>0</v>
      </c>
    </row>
    <row r="53" spans="2:20" ht="24.9" customHeight="1" x14ac:dyDescent="0.3">
      <c r="B53" s="266"/>
      <c r="C53" s="267">
        <f t="shared" si="4"/>
        <v>1</v>
      </c>
      <c r="D53" s="268" t="str">
        <f t="shared" si="5"/>
        <v>Janeiro</v>
      </c>
      <c r="E53" s="269"/>
      <c r="F53" s="270" t="str">
        <f>IF(E53="","",VLOOKUP('Conta_FUNBIO (2)'!E53,Relatório!B:I,2,FALSE))</f>
        <v/>
      </c>
      <c r="G53" s="709"/>
      <c r="H53" s="334" t="str">
        <f>IF(G53="","",VLOOKUP(G53,Fundos!B:C,2,FALSE))</f>
        <v/>
      </c>
      <c r="I53" s="272"/>
      <c r="J53" s="273"/>
      <c r="K53" s="273"/>
      <c r="L53" s="274"/>
      <c r="M53" s="359"/>
      <c r="N53" s="275"/>
      <c r="O53" s="275"/>
      <c r="P53" s="276" t="s">
        <v>277</v>
      </c>
      <c r="Q53" s="281"/>
      <c r="R53" s="282"/>
      <c r="S53" s="279">
        <f t="shared" si="2"/>
        <v>-3601.92</v>
      </c>
      <c r="T53" s="333">
        <f t="shared" si="3"/>
        <v>0</v>
      </c>
    </row>
    <row r="54" spans="2:20" ht="24.9" customHeight="1" x14ac:dyDescent="0.3">
      <c r="B54" s="266"/>
      <c r="C54" s="267">
        <f t="shared" si="4"/>
        <v>1</v>
      </c>
      <c r="D54" s="268" t="str">
        <f t="shared" si="5"/>
        <v>Janeiro</v>
      </c>
      <c r="E54" s="269"/>
      <c r="F54" s="270" t="str">
        <f>IF(E54="","",VLOOKUP('Conta_FUNBIO (2)'!E54,Relatório!B:I,2,FALSE))</f>
        <v/>
      </c>
      <c r="G54" s="709"/>
      <c r="H54" s="334" t="str">
        <f>IF(G54="","",VLOOKUP(G54,Fundos!B:C,2,FALSE))</f>
        <v/>
      </c>
      <c r="I54" s="272"/>
      <c r="J54" s="273"/>
      <c r="K54" s="273"/>
      <c r="L54" s="274"/>
      <c r="M54" s="359"/>
      <c r="N54" s="275"/>
      <c r="O54" s="275"/>
      <c r="P54" s="276" t="s">
        <v>277</v>
      </c>
      <c r="Q54" s="281"/>
      <c r="R54" s="282"/>
      <c r="S54" s="279">
        <f t="shared" si="2"/>
        <v>-3601.92</v>
      </c>
      <c r="T54" s="333">
        <f t="shared" si="3"/>
        <v>0</v>
      </c>
    </row>
    <row r="55" spans="2:20" ht="24.9" customHeight="1" x14ac:dyDescent="0.3">
      <c r="B55" s="266"/>
      <c r="C55" s="267">
        <f t="shared" si="4"/>
        <v>1</v>
      </c>
      <c r="D55" s="268" t="str">
        <f t="shared" si="5"/>
        <v>Janeiro</v>
      </c>
      <c r="E55" s="269"/>
      <c r="F55" s="270" t="str">
        <f>IF(E55="","",VLOOKUP('Conta_FUNBIO (2)'!E55,Relatório!B:I,2,FALSE))</f>
        <v/>
      </c>
      <c r="G55" s="709"/>
      <c r="H55" s="334" t="str">
        <f>IF(G55="","",VLOOKUP(G55,Fundos!B:C,2,FALSE))</f>
        <v/>
      </c>
      <c r="I55" s="272"/>
      <c r="J55" s="273"/>
      <c r="K55" s="273"/>
      <c r="L55" s="274"/>
      <c r="M55" s="359"/>
      <c r="N55" s="275"/>
      <c r="O55" s="275"/>
      <c r="P55" s="276" t="s">
        <v>277</v>
      </c>
      <c r="Q55" s="281"/>
      <c r="R55" s="282"/>
      <c r="S55" s="279">
        <f t="shared" si="2"/>
        <v>-3601.92</v>
      </c>
      <c r="T55" s="333">
        <f t="shared" si="3"/>
        <v>0</v>
      </c>
    </row>
    <row r="56" spans="2:20" ht="24.9" customHeight="1" x14ac:dyDescent="0.3">
      <c r="B56" s="266"/>
      <c r="C56" s="267">
        <f t="shared" si="4"/>
        <v>1</v>
      </c>
      <c r="D56" s="268" t="str">
        <f t="shared" si="5"/>
        <v>Janeiro</v>
      </c>
      <c r="E56" s="269"/>
      <c r="F56" s="270" t="str">
        <f>IF(E56="","",VLOOKUP('Conta_FUNBIO (2)'!E56,Relatório!B:I,2,FALSE))</f>
        <v/>
      </c>
      <c r="G56" s="709"/>
      <c r="H56" s="334" t="str">
        <f>IF(G56="","",VLOOKUP(G56,Fundos!B:C,2,FALSE))</f>
        <v/>
      </c>
      <c r="I56" s="272"/>
      <c r="J56" s="273"/>
      <c r="K56" s="273"/>
      <c r="L56" s="274"/>
      <c r="M56" s="359"/>
      <c r="N56" s="275"/>
      <c r="O56" s="275"/>
      <c r="P56" s="276" t="s">
        <v>277</v>
      </c>
      <c r="Q56" s="281"/>
      <c r="R56" s="282"/>
      <c r="S56" s="279">
        <f t="shared" si="2"/>
        <v>-3601.92</v>
      </c>
      <c r="T56" s="333">
        <f t="shared" si="3"/>
        <v>0</v>
      </c>
    </row>
    <row r="57" spans="2:20" ht="24.9" customHeight="1" x14ac:dyDescent="0.3">
      <c r="B57" s="266"/>
      <c r="C57" s="267">
        <f t="shared" si="4"/>
        <v>1</v>
      </c>
      <c r="D57" s="268" t="str">
        <f t="shared" si="5"/>
        <v>Janeiro</v>
      </c>
      <c r="E57" s="269"/>
      <c r="F57" s="270" t="str">
        <f>IF(E57="","",VLOOKUP('Conta_FUNBIO (2)'!E57,Relatório!B:I,2,FALSE))</f>
        <v/>
      </c>
      <c r="G57" s="709"/>
      <c r="H57" s="334" t="str">
        <f>IF(G57="","",VLOOKUP(G57,Fundos!B:C,2,FALSE))</f>
        <v/>
      </c>
      <c r="I57" s="272"/>
      <c r="J57" s="273"/>
      <c r="K57" s="273"/>
      <c r="L57" s="274"/>
      <c r="M57" s="359"/>
      <c r="N57" s="275"/>
      <c r="O57" s="275"/>
      <c r="P57" s="276" t="s">
        <v>277</v>
      </c>
      <c r="Q57" s="281"/>
      <c r="R57" s="282"/>
      <c r="S57" s="279">
        <f t="shared" si="2"/>
        <v>-3601.92</v>
      </c>
      <c r="T57" s="333">
        <f t="shared" si="3"/>
        <v>0</v>
      </c>
    </row>
    <row r="58" spans="2:20" ht="24.9" customHeight="1" x14ac:dyDescent="0.3">
      <c r="B58" s="266"/>
      <c r="C58" s="267">
        <f t="shared" si="4"/>
        <v>1</v>
      </c>
      <c r="D58" s="268" t="str">
        <f t="shared" si="5"/>
        <v>Janeiro</v>
      </c>
      <c r="E58" s="269"/>
      <c r="F58" s="270" t="str">
        <f>IF(E58="","",VLOOKUP('Conta_FUNBIO (2)'!E58,Relatório!B:I,2,FALSE))</f>
        <v/>
      </c>
      <c r="G58" s="709"/>
      <c r="H58" s="334" t="str">
        <f>IF(G58="","",VLOOKUP(G58,Fundos!B:C,2,FALSE))</f>
        <v/>
      </c>
      <c r="I58" s="272"/>
      <c r="J58" s="273"/>
      <c r="K58" s="273"/>
      <c r="L58" s="274"/>
      <c r="M58" s="359"/>
      <c r="N58" s="275"/>
      <c r="O58" s="275"/>
      <c r="P58" s="276" t="s">
        <v>277</v>
      </c>
      <c r="Q58" s="281"/>
      <c r="R58" s="282"/>
      <c r="S58" s="279">
        <f t="shared" si="2"/>
        <v>-3601.92</v>
      </c>
      <c r="T58" s="333">
        <f t="shared" si="3"/>
        <v>0</v>
      </c>
    </row>
    <row r="59" spans="2:20" ht="24.9" customHeight="1" x14ac:dyDescent="0.3">
      <c r="B59" s="266"/>
      <c r="C59" s="267">
        <f t="shared" si="4"/>
        <v>1</v>
      </c>
      <c r="D59" s="268" t="str">
        <f t="shared" si="5"/>
        <v>Janeiro</v>
      </c>
      <c r="E59" s="269"/>
      <c r="F59" s="270" t="str">
        <f>IF(E59="","",VLOOKUP('Conta_FUNBIO (2)'!E59,Relatório!B:I,2,FALSE))</f>
        <v/>
      </c>
      <c r="G59" s="709"/>
      <c r="H59" s="334" t="str">
        <f>IF(G59="","",VLOOKUP(G59,Fundos!B:C,2,FALSE))</f>
        <v/>
      </c>
      <c r="I59" s="272"/>
      <c r="J59" s="273"/>
      <c r="K59" s="273"/>
      <c r="L59" s="274"/>
      <c r="M59" s="359"/>
      <c r="N59" s="275"/>
      <c r="O59" s="275"/>
      <c r="P59" s="276" t="s">
        <v>277</v>
      </c>
      <c r="Q59" s="281"/>
      <c r="R59" s="282"/>
      <c r="S59" s="279">
        <f t="shared" si="2"/>
        <v>-3601.92</v>
      </c>
      <c r="T59" s="333">
        <f t="shared" si="3"/>
        <v>0</v>
      </c>
    </row>
    <row r="60" spans="2:20" ht="24.9" customHeight="1" x14ac:dyDescent="0.3">
      <c r="B60" s="266"/>
      <c r="C60" s="267">
        <f t="shared" si="4"/>
        <v>1</v>
      </c>
      <c r="D60" s="268" t="str">
        <f t="shared" si="5"/>
        <v>Janeiro</v>
      </c>
      <c r="E60" s="269"/>
      <c r="F60" s="270" t="str">
        <f>IF(E60="","",VLOOKUP('Conta_FUNBIO (2)'!E60,Relatório!B:I,2,FALSE))</f>
        <v/>
      </c>
      <c r="G60" s="709"/>
      <c r="H60" s="334" t="str">
        <f>IF(G60="","",VLOOKUP(G60,Fundos!B:C,2,FALSE))</f>
        <v/>
      </c>
      <c r="I60" s="272"/>
      <c r="J60" s="273"/>
      <c r="K60" s="273"/>
      <c r="L60" s="274"/>
      <c r="M60" s="359"/>
      <c r="N60" s="275"/>
      <c r="O60" s="275"/>
      <c r="P60" s="276" t="s">
        <v>277</v>
      </c>
      <c r="Q60" s="281"/>
      <c r="R60" s="282"/>
      <c r="S60" s="279">
        <f t="shared" si="2"/>
        <v>-3601.92</v>
      </c>
      <c r="T60" s="333">
        <f t="shared" si="3"/>
        <v>0</v>
      </c>
    </row>
    <row r="61" spans="2:20" ht="24.9" customHeight="1" x14ac:dyDescent="0.3">
      <c r="B61" s="266"/>
      <c r="C61" s="267">
        <f t="shared" si="4"/>
        <v>1</v>
      </c>
      <c r="D61" s="268" t="str">
        <f t="shared" si="5"/>
        <v>Janeiro</v>
      </c>
      <c r="E61" s="269"/>
      <c r="F61" s="270" t="str">
        <f>IF(E61="","",VLOOKUP('Conta_FUNBIO (2)'!E61,Relatório!B:I,2,FALSE))</f>
        <v/>
      </c>
      <c r="G61" s="709"/>
      <c r="H61" s="334" t="str">
        <f>IF(G61="","",VLOOKUP(G61,Fundos!B:C,2,FALSE))</f>
        <v/>
      </c>
      <c r="I61" s="272"/>
      <c r="J61" s="273"/>
      <c r="K61" s="273"/>
      <c r="L61" s="274"/>
      <c r="M61" s="359"/>
      <c r="N61" s="275"/>
      <c r="O61" s="275"/>
      <c r="P61" s="276" t="s">
        <v>277</v>
      </c>
      <c r="Q61" s="281"/>
      <c r="R61" s="282"/>
      <c r="S61" s="279">
        <f t="shared" si="2"/>
        <v>-3601.92</v>
      </c>
      <c r="T61" s="333">
        <f t="shared" si="3"/>
        <v>0</v>
      </c>
    </row>
    <row r="62" spans="2:20" ht="24.9" customHeight="1" x14ac:dyDescent="0.3">
      <c r="B62" s="266"/>
      <c r="C62" s="267">
        <f t="shared" si="4"/>
        <v>1</v>
      </c>
      <c r="D62" s="268" t="str">
        <f t="shared" si="5"/>
        <v>Janeiro</v>
      </c>
      <c r="E62" s="269"/>
      <c r="F62" s="270" t="str">
        <f>IF(E62="","",VLOOKUP('Conta_FUNBIO (2)'!E62,Relatório!B:I,2,FALSE))</f>
        <v/>
      </c>
      <c r="G62" s="709"/>
      <c r="H62" s="334" t="str">
        <f>IF(G62="","",VLOOKUP(G62,Fundos!B:C,2,FALSE))</f>
        <v/>
      </c>
      <c r="I62" s="272"/>
      <c r="J62" s="273"/>
      <c r="K62" s="273"/>
      <c r="L62" s="274"/>
      <c r="M62" s="359"/>
      <c r="N62" s="275"/>
      <c r="O62" s="275"/>
      <c r="P62" s="276" t="s">
        <v>277</v>
      </c>
      <c r="Q62" s="281"/>
      <c r="R62" s="282"/>
      <c r="S62" s="279">
        <f t="shared" si="2"/>
        <v>-3601.92</v>
      </c>
      <c r="T62" s="333">
        <f t="shared" si="3"/>
        <v>0</v>
      </c>
    </row>
    <row r="63" spans="2:20" ht="24.9" customHeight="1" x14ac:dyDescent="0.3">
      <c r="B63" s="266"/>
      <c r="C63" s="267">
        <f t="shared" si="4"/>
        <v>1</v>
      </c>
      <c r="D63" s="268" t="str">
        <f t="shared" si="5"/>
        <v>Janeiro</v>
      </c>
      <c r="E63" s="269"/>
      <c r="F63" s="270" t="str">
        <f>IF(E63="","",VLOOKUP('Conta_FUNBIO (2)'!E63,Relatório!B:I,2,FALSE))</f>
        <v/>
      </c>
      <c r="G63" s="709"/>
      <c r="H63" s="334" t="str">
        <f>IF(G63="","",VLOOKUP(G63,Fundos!B:C,2,FALSE))</f>
        <v/>
      </c>
      <c r="I63" s="272"/>
      <c r="J63" s="273"/>
      <c r="K63" s="273"/>
      <c r="L63" s="274"/>
      <c r="M63" s="359"/>
      <c r="N63" s="275"/>
      <c r="O63" s="275"/>
      <c r="P63" s="276" t="s">
        <v>277</v>
      </c>
      <c r="Q63" s="281"/>
      <c r="R63" s="282"/>
      <c r="S63" s="279">
        <f t="shared" si="2"/>
        <v>-3601.92</v>
      </c>
      <c r="T63" s="333">
        <f t="shared" si="3"/>
        <v>0</v>
      </c>
    </row>
    <row r="64" spans="2:20" ht="24.9" customHeight="1" x14ac:dyDescent="0.3">
      <c r="B64" s="266"/>
      <c r="C64" s="267">
        <f t="shared" si="4"/>
        <v>1</v>
      </c>
      <c r="D64" s="268" t="str">
        <f t="shared" si="5"/>
        <v>Janeiro</v>
      </c>
      <c r="E64" s="269"/>
      <c r="F64" s="270" t="str">
        <f>IF(E64="","",VLOOKUP('Conta_FUNBIO (2)'!E64,Relatório!B:I,2,FALSE))</f>
        <v/>
      </c>
      <c r="G64" s="709"/>
      <c r="H64" s="334" t="str">
        <f>IF(G64="","",VLOOKUP(G64,Fundos!B:C,2,FALSE))</f>
        <v/>
      </c>
      <c r="I64" s="272"/>
      <c r="J64" s="273"/>
      <c r="K64" s="273"/>
      <c r="L64" s="274"/>
      <c r="M64" s="359"/>
      <c r="N64" s="275"/>
      <c r="O64" s="275"/>
      <c r="P64" s="276" t="s">
        <v>277</v>
      </c>
      <c r="Q64" s="281"/>
      <c r="R64" s="282"/>
      <c r="S64" s="279">
        <f t="shared" si="2"/>
        <v>-3601.92</v>
      </c>
      <c r="T64" s="333">
        <f t="shared" si="3"/>
        <v>0</v>
      </c>
    </row>
    <row r="65" spans="2:20" ht="24.9" customHeight="1" x14ac:dyDescent="0.3">
      <c r="B65" s="266"/>
      <c r="C65" s="267">
        <f t="shared" si="4"/>
        <v>1</v>
      </c>
      <c r="D65" s="268" t="str">
        <f t="shared" si="5"/>
        <v>Janeiro</v>
      </c>
      <c r="E65" s="269"/>
      <c r="F65" s="270" t="str">
        <f>IF(E65="","",VLOOKUP('Conta_FUNBIO (2)'!E65,Relatório!B:I,2,FALSE))</f>
        <v/>
      </c>
      <c r="G65" s="709"/>
      <c r="H65" s="334" t="str">
        <f>IF(G65="","",VLOOKUP(G65,Fundos!B:C,2,FALSE))</f>
        <v/>
      </c>
      <c r="I65" s="272"/>
      <c r="J65" s="273"/>
      <c r="K65" s="273"/>
      <c r="L65" s="274"/>
      <c r="M65" s="359"/>
      <c r="N65" s="275"/>
      <c r="O65" s="275"/>
      <c r="P65" s="276" t="s">
        <v>277</v>
      </c>
      <c r="Q65" s="281"/>
      <c r="R65" s="282"/>
      <c r="S65" s="279">
        <f t="shared" si="2"/>
        <v>-3601.92</v>
      </c>
      <c r="T65" s="333">
        <f t="shared" si="3"/>
        <v>0</v>
      </c>
    </row>
    <row r="66" spans="2:20" ht="24.9" customHeight="1" x14ac:dyDescent="0.3">
      <c r="B66" s="266"/>
      <c r="C66" s="267">
        <f t="shared" si="4"/>
        <v>1</v>
      </c>
      <c r="D66" s="268" t="str">
        <f t="shared" si="5"/>
        <v>Janeiro</v>
      </c>
      <c r="E66" s="269"/>
      <c r="F66" s="270" t="str">
        <f>IF(E66="","",VLOOKUP('Conta_FUNBIO (2)'!E66,Relatório!B:I,2,FALSE))</f>
        <v/>
      </c>
      <c r="G66" s="709"/>
      <c r="H66" s="334" t="str">
        <f>IF(G66="","",VLOOKUP(G66,Fundos!B:C,2,FALSE))</f>
        <v/>
      </c>
      <c r="I66" s="272"/>
      <c r="J66" s="273"/>
      <c r="K66" s="273"/>
      <c r="L66" s="274"/>
      <c r="M66" s="359"/>
      <c r="N66" s="275"/>
      <c r="O66" s="275"/>
      <c r="P66" s="276" t="s">
        <v>277</v>
      </c>
      <c r="Q66" s="281"/>
      <c r="R66" s="282"/>
      <c r="S66" s="279">
        <f t="shared" si="2"/>
        <v>-3601.92</v>
      </c>
      <c r="T66" s="333">
        <f t="shared" si="3"/>
        <v>0</v>
      </c>
    </row>
    <row r="67" spans="2:20" ht="24.9" customHeight="1" x14ac:dyDescent="0.3">
      <c r="B67" s="266"/>
      <c r="C67" s="267">
        <f t="shared" si="4"/>
        <v>1</v>
      </c>
      <c r="D67" s="268" t="str">
        <f t="shared" si="5"/>
        <v>Janeiro</v>
      </c>
      <c r="E67" s="269"/>
      <c r="F67" s="270" t="str">
        <f>IF(E67="","",VLOOKUP('Conta_FUNBIO (2)'!E67,Relatório!B:I,2,FALSE))</f>
        <v/>
      </c>
      <c r="G67" s="709"/>
      <c r="H67" s="334" t="str">
        <f>IF(G67="","",VLOOKUP(G67,Fundos!B:C,2,FALSE))</f>
        <v/>
      </c>
      <c r="I67" s="272"/>
      <c r="J67" s="273"/>
      <c r="K67" s="273"/>
      <c r="L67" s="274"/>
      <c r="M67" s="359"/>
      <c r="N67" s="275"/>
      <c r="O67" s="275"/>
      <c r="P67" s="276" t="s">
        <v>277</v>
      </c>
      <c r="Q67" s="281"/>
      <c r="R67" s="282"/>
      <c r="S67" s="279">
        <f t="shared" si="2"/>
        <v>-3601.92</v>
      </c>
      <c r="T67" s="333">
        <f t="shared" si="3"/>
        <v>0</v>
      </c>
    </row>
    <row r="68" spans="2:20" ht="24.9" customHeight="1" x14ac:dyDescent="0.3">
      <c r="B68" s="266"/>
      <c r="C68" s="267">
        <f t="shared" si="4"/>
        <v>1</v>
      </c>
      <c r="D68" s="268" t="str">
        <f t="shared" si="5"/>
        <v>Janeiro</v>
      </c>
      <c r="E68" s="269"/>
      <c r="F68" s="270" t="str">
        <f>IF(E68="","",VLOOKUP('Conta_FUNBIO (2)'!E68,Relatório!B:I,2,FALSE))</f>
        <v/>
      </c>
      <c r="G68" s="709"/>
      <c r="H68" s="334" t="str">
        <f>IF(G68="","",VLOOKUP(G68,Fundos!B:C,2,FALSE))</f>
        <v/>
      </c>
      <c r="I68" s="272"/>
      <c r="J68" s="273"/>
      <c r="K68" s="273"/>
      <c r="L68" s="274"/>
      <c r="M68" s="359"/>
      <c r="N68" s="275"/>
      <c r="O68" s="275"/>
      <c r="P68" s="276" t="s">
        <v>277</v>
      </c>
      <c r="Q68" s="281"/>
      <c r="R68" s="282"/>
      <c r="S68" s="279">
        <f t="shared" si="2"/>
        <v>-3601.92</v>
      </c>
      <c r="T68" s="333">
        <f t="shared" si="3"/>
        <v>0</v>
      </c>
    </row>
    <row r="69" spans="2:20" ht="24.9" customHeight="1" x14ac:dyDescent="0.3">
      <c r="B69" s="266"/>
      <c r="C69" s="267">
        <f t="shared" si="4"/>
        <v>1</v>
      </c>
      <c r="D69" s="268" t="str">
        <f t="shared" si="5"/>
        <v>Janeiro</v>
      </c>
      <c r="E69" s="269"/>
      <c r="F69" s="270" t="str">
        <f>IF(E69="","",VLOOKUP('Conta_FUNBIO (2)'!E69,Relatório!B:I,2,FALSE))</f>
        <v/>
      </c>
      <c r="G69" s="709"/>
      <c r="H69" s="334" t="str">
        <f>IF(G69="","",VLOOKUP(G69,Fundos!B:C,2,FALSE))</f>
        <v/>
      </c>
      <c r="I69" s="272"/>
      <c r="J69" s="273"/>
      <c r="K69" s="273"/>
      <c r="L69" s="274"/>
      <c r="M69" s="359"/>
      <c r="N69" s="275"/>
      <c r="O69" s="275"/>
      <c r="P69" s="276" t="s">
        <v>277</v>
      </c>
      <c r="Q69" s="281"/>
      <c r="R69" s="282"/>
      <c r="S69" s="279">
        <f t="shared" si="2"/>
        <v>-3601.92</v>
      </c>
      <c r="T69" s="333">
        <f t="shared" si="3"/>
        <v>0</v>
      </c>
    </row>
    <row r="70" spans="2:20" ht="24.9" customHeight="1" x14ac:dyDescent="0.3">
      <c r="B70" s="266"/>
      <c r="C70" s="267">
        <f t="shared" si="4"/>
        <v>1</v>
      </c>
      <c r="D70" s="268" t="str">
        <f t="shared" si="5"/>
        <v>Janeiro</v>
      </c>
      <c r="E70" s="269"/>
      <c r="F70" s="270" t="str">
        <f>IF(E70="","",VLOOKUP('Conta_FUNBIO (2)'!E70,Relatório!B:I,2,FALSE))</f>
        <v/>
      </c>
      <c r="G70" s="709"/>
      <c r="H70" s="334" t="str">
        <f>IF(G70="","",VLOOKUP(G70,Fundos!B:C,2,FALSE))</f>
        <v/>
      </c>
      <c r="I70" s="272"/>
      <c r="J70" s="273"/>
      <c r="K70" s="273"/>
      <c r="L70" s="274"/>
      <c r="M70" s="359"/>
      <c r="N70" s="275"/>
      <c r="O70" s="275"/>
      <c r="P70" s="276" t="s">
        <v>277</v>
      </c>
      <c r="Q70" s="281"/>
      <c r="R70" s="282"/>
      <c r="S70" s="279">
        <f t="shared" si="2"/>
        <v>-3601.92</v>
      </c>
      <c r="T70" s="333">
        <f t="shared" si="3"/>
        <v>0</v>
      </c>
    </row>
    <row r="71" spans="2:20" ht="24.9" customHeight="1" x14ac:dyDescent="0.3">
      <c r="B71" s="266"/>
      <c r="C71" s="267">
        <f t="shared" si="4"/>
        <v>1</v>
      </c>
      <c r="D71" s="268" t="str">
        <f t="shared" si="5"/>
        <v>Janeiro</v>
      </c>
      <c r="E71" s="269"/>
      <c r="F71" s="270" t="str">
        <f>IF(E71="","",VLOOKUP('Conta_FUNBIO (2)'!E71,Relatório!B:I,2,FALSE))</f>
        <v/>
      </c>
      <c r="G71" s="709"/>
      <c r="H71" s="334" t="str">
        <f>IF(G71="","",VLOOKUP(G71,Fundos!B:C,2,FALSE))</f>
        <v/>
      </c>
      <c r="I71" s="272"/>
      <c r="J71" s="273"/>
      <c r="K71" s="273"/>
      <c r="L71" s="274"/>
      <c r="M71" s="359"/>
      <c r="N71" s="275"/>
      <c r="O71" s="275"/>
      <c r="P71" s="276" t="s">
        <v>277</v>
      </c>
      <c r="Q71" s="281"/>
      <c r="R71" s="282"/>
      <c r="S71" s="279">
        <f t="shared" si="2"/>
        <v>-3601.92</v>
      </c>
      <c r="T71" s="333">
        <f t="shared" si="3"/>
        <v>0</v>
      </c>
    </row>
    <row r="72" spans="2:20" ht="24.9" customHeight="1" x14ac:dyDescent="0.3">
      <c r="B72" s="266"/>
      <c r="C72" s="267">
        <f t="shared" si="4"/>
        <v>1</v>
      </c>
      <c r="D72" s="268" t="str">
        <f t="shared" si="5"/>
        <v>Janeiro</v>
      </c>
      <c r="E72" s="269"/>
      <c r="F72" s="270" t="str">
        <f>IF(E72="","",VLOOKUP('Conta_FUNBIO (2)'!E72,Relatório!B:I,2,FALSE))</f>
        <v/>
      </c>
      <c r="G72" s="709"/>
      <c r="H72" s="334" t="str">
        <f>IF(G72="","",VLOOKUP(G72,Fundos!B:C,2,FALSE))</f>
        <v/>
      </c>
      <c r="I72" s="272"/>
      <c r="J72" s="273"/>
      <c r="K72" s="273"/>
      <c r="L72" s="274"/>
      <c r="M72" s="359"/>
      <c r="N72" s="275"/>
      <c r="O72" s="275"/>
      <c r="P72" s="276" t="s">
        <v>277</v>
      </c>
      <c r="Q72" s="281"/>
      <c r="R72" s="282"/>
      <c r="S72" s="279">
        <f t="shared" si="2"/>
        <v>-3601.92</v>
      </c>
      <c r="T72" s="333">
        <f t="shared" si="3"/>
        <v>0</v>
      </c>
    </row>
    <row r="73" spans="2:20" ht="24.9" customHeight="1" x14ac:dyDescent="0.3">
      <c r="B73" s="266"/>
      <c r="C73" s="267">
        <f t="shared" si="4"/>
        <v>1</v>
      </c>
      <c r="D73" s="268" t="str">
        <f t="shared" si="5"/>
        <v>Janeiro</v>
      </c>
      <c r="E73" s="269"/>
      <c r="F73" s="270" t="str">
        <f>IF(E73="","",VLOOKUP('Conta_FUNBIO (2)'!E73,Relatório!B:I,2,FALSE))</f>
        <v/>
      </c>
      <c r="G73" s="709"/>
      <c r="H73" s="334" t="str">
        <f>IF(G73="","",VLOOKUP(G73,Fundos!B:C,2,FALSE))</f>
        <v/>
      </c>
      <c r="I73" s="272"/>
      <c r="J73" s="273"/>
      <c r="K73" s="273"/>
      <c r="L73" s="274"/>
      <c r="M73" s="359"/>
      <c r="N73" s="275"/>
      <c r="O73" s="275"/>
      <c r="P73" s="276" t="s">
        <v>277</v>
      </c>
      <c r="Q73" s="281"/>
      <c r="R73" s="282"/>
      <c r="S73" s="279">
        <f t="shared" ref="S73:S136" si="6">IF(P73="sim",Q73-R73+S72,IF(P73="NÃO",S72))</f>
        <v>-3601.92</v>
      </c>
      <c r="T73" s="333">
        <f t="shared" ref="T73:T136" si="7">T72</f>
        <v>0</v>
      </c>
    </row>
    <row r="74" spans="2:20" ht="24.9" customHeight="1" x14ac:dyDescent="0.3">
      <c r="B74" s="266"/>
      <c r="C74" s="267">
        <f t="shared" si="4"/>
        <v>1</v>
      </c>
      <c r="D74" s="268" t="str">
        <f t="shared" si="5"/>
        <v>Janeiro</v>
      </c>
      <c r="E74" s="269"/>
      <c r="F74" s="270" t="str">
        <f>IF(E74="","",VLOOKUP('Conta_FUNBIO (2)'!E74,Relatório!B:I,2,FALSE))</f>
        <v/>
      </c>
      <c r="G74" s="709"/>
      <c r="H74" s="334" t="str">
        <f>IF(G74="","",VLOOKUP(G74,Fundos!B:C,2,FALSE))</f>
        <v/>
      </c>
      <c r="I74" s="272"/>
      <c r="J74" s="273"/>
      <c r="K74" s="273"/>
      <c r="L74" s="274"/>
      <c r="M74" s="359"/>
      <c r="N74" s="275"/>
      <c r="O74" s="275"/>
      <c r="P74" s="276" t="s">
        <v>277</v>
      </c>
      <c r="Q74" s="281"/>
      <c r="R74" s="282"/>
      <c r="S74" s="279">
        <f t="shared" si="6"/>
        <v>-3601.92</v>
      </c>
      <c r="T74" s="333">
        <f t="shared" si="7"/>
        <v>0</v>
      </c>
    </row>
    <row r="75" spans="2:20" ht="24.9" customHeight="1" x14ac:dyDescent="0.3">
      <c r="B75" s="266"/>
      <c r="C75" s="267">
        <f t="shared" si="4"/>
        <v>1</v>
      </c>
      <c r="D75" s="268" t="str">
        <f t="shared" si="5"/>
        <v>Janeiro</v>
      </c>
      <c r="E75" s="269"/>
      <c r="F75" s="270" t="str">
        <f>IF(E75="","",VLOOKUP('Conta_FUNBIO (2)'!E75,Relatório!B:I,2,FALSE))</f>
        <v/>
      </c>
      <c r="G75" s="709"/>
      <c r="H75" s="334" t="str">
        <f>IF(G75="","",VLOOKUP(G75,Fundos!B:C,2,FALSE))</f>
        <v/>
      </c>
      <c r="I75" s="272"/>
      <c r="J75" s="273"/>
      <c r="K75" s="273"/>
      <c r="L75" s="274"/>
      <c r="M75" s="359"/>
      <c r="N75" s="275"/>
      <c r="O75" s="275"/>
      <c r="P75" s="276" t="s">
        <v>277</v>
      </c>
      <c r="Q75" s="281"/>
      <c r="R75" s="282"/>
      <c r="S75" s="279">
        <f t="shared" si="6"/>
        <v>-3601.92</v>
      </c>
      <c r="T75" s="333">
        <f t="shared" si="7"/>
        <v>0</v>
      </c>
    </row>
    <row r="76" spans="2:20" ht="24.9" customHeight="1" x14ac:dyDescent="0.3">
      <c r="B76" s="266"/>
      <c r="C76" s="267">
        <f t="shared" si="4"/>
        <v>1</v>
      </c>
      <c r="D76" s="268" t="str">
        <f t="shared" si="5"/>
        <v>Janeiro</v>
      </c>
      <c r="E76" s="269"/>
      <c r="F76" s="270" t="str">
        <f>IF(E76="","",VLOOKUP('Conta_FUNBIO (2)'!E76,Relatório!B:I,2,FALSE))</f>
        <v/>
      </c>
      <c r="G76" s="709"/>
      <c r="H76" s="334" t="str">
        <f>IF(G76="","",VLOOKUP(G76,Fundos!B:C,2,FALSE))</f>
        <v/>
      </c>
      <c r="I76" s="272"/>
      <c r="J76" s="273"/>
      <c r="K76" s="273"/>
      <c r="L76" s="274"/>
      <c r="M76" s="359"/>
      <c r="N76" s="275"/>
      <c r="O76" s="275"/>
      <c r="P76" s="276" t="s">
        <v>277</v>
      </c>
      <c r="Q76" s="281"/>
      <c r="R76" s="282"/>
      <c r="S76" s="279">
        <f t="shared" si="6"/>
        <v>-3601.92</v>
      </c>
      <c r="T76" s="333">
        <f t="shared" si="7"/>
        <v>0</v>
      </c>
    </row>
    <row r="77" spans="2:20" ht="24.9" customHeight="1" x14ac:dyDescent="0.3">
      <c r="B77" s="266"/>
      <c r="C77" s="267">
        <f t="shared" si="4"/>
        <v>1</v>
      </c>
      <c r="D77" s="268" t="str">
        <f t="shared" si="5"/>
        <v>Janeiro</v>
      </c>
      <c r="E77" s="269"/>
      <c r="F77" s="270" t="str">
        <f>IF(E77="","",VLOOKUP('Conta_FUNBIO (2)'!E77,Relatório!B:I,2,FALSE))</f>
        <v/>
      </c>
      <c r="G77" s="709"/>
      <c r="H77" s="334" t="str">
        <f>IF(G77="","",VLOOKUP(G77,Fundos!B:C,2,FALSE))</f>
        <v/>
      </c>
      <c r="I77" s="272"/>
      <c r="J77" s="273"/>
      <c r="K77" s="273"/>
      <c r="L77" s="274"/>
      <c r="M77" s="359"/>
      <c r="N77" s="275"/>
      <c r="O77" s="275"/>
      <c r="P77" s="276" t="s">
        <v>277</v>
      </c>
      <c r="Q77" s="283"/>
      <c r="R77" s="282"/>
      <c r="S77" s="279">
        <f t="shared" si="6"/>
        <v>-3601.92</v>
      </c>
      <c r="T77" s="333">
        <f t="shared" si="7"/>
        <v>0</v>
      </c>
    </row>
    <row r="78" spans="2:20" ht="24.9" customHeight="1" x14ac:dyDescent="0.3">
      <c r="B78" s="266"/>
      <c r="C78" s="267">
        <f t="shared" si="4"/>
        <v>1</v>
      </c>
      <c r="D78" s="268" t="str">
        <f t="shared" si="5"/>
        <v>Janeiro</v>
      </c>
      <c r="E78" s="269"/>
      <c r="F78" s="270" t="str">
        <f>IF(E78="","",VLOOKUP('Conta_FUNBIO (2)'!E78,Relatório!B:I,2,FALSE))</f>
        <v/>
      </c>
      <c r="G78" s="709"/>
      <c r="H78" s="334" t="str">
        <f>IF(G78="","",VLOOKUP(G78,Fundos!B:C,2,FALSE))</f>
        <v/>
      </c>
      <c r="I78" s="272"/>
      <c r="J78" s="273"/>
      <c r="K78" s="273"/>
      <c r="L78" s="274"/>
      <c r="M78" s="359"/>
      <c r="N78" s="275"/>
      <c r="O78" s="275"/>
      <c r="P78" s="276" t="s">
        <v>277</v>
      </c>
      <c r="Q78" s="283"/>
      <c r="R78" s="282"/>
      <c r="S78" s="279">
        <f t="shared" si="6"/>
        <v>-3601.92</v>
      </c>
      <c r="T78" s="333">
        <f t="shared" si="7"/>
        <v>0</v>
      </c>
    </row>
    <row r="79" spans="2:20" ht="24.9" customHeight="1" x14ac:dyDescent="0.3">
      <c r="B79" s="266"/>
      <c r="C79" s="267">
        <f t="shared" si="4"/>
        <v>1</v>
      </c>
      <c r="D79" s="268" t="str">
        <f t="shared" si="5"/>
        <v>Janeiro</v>
      </c>
      <c r="E79" s="269"/>
      <c r="F79" s="270" t="str">
        <f>IF(E79="","",VLOOKUP('Conta_FUNBIO (2)'!E79,Relatório!B:I,2,FALSE))</f>
        <v/>
      </c>
      <c r="G79" s="709"/>
      <c r="H79" s="334" t="str">
        <f>IF(G79="","",VLOOKUP(G79,Fundos!B:C,2,FALSE))</f>
        <v/>
      </c>
      <c r="I79" s="272"/>
      <c r="J79" s="273"/>
      <c r="K79" s="273"/>
      <c r="L79" s="274"/>
      <c r="M79" s="359"/>
      <c r="N79" s="275"/>
      <c r="O79" s="275"/>
      <c r="P79" s="276" t="s">
        <v>277</v>
      </c>
      <c r="Q79" s="283"/>
      <c r="R79" s="282"/>
      <c r="S79" s="279">
        <f t="shared" si="6"/>
        <v>-3601.92</v>
      </c>
      <c r="T79" s="333">
        <f t="shared" si="7"/>
        <v>0</v>
      </c>
    </row>
    <row r="80" spans="2:20" ht="24.9" customHeight="1" x14ac:dyDescent="0.3">
      <c r="B80" s="266"/>
      <c r="C80" s="267">
        <f t="shared" si="4"/>
        <v>1</v>
      </c>
      <c r="D80" s="268" t="str">
        <f t="shared" si="5"/>
        <v>Janeiro</v>
      </c>
      <c r="E80" s="269"/>
      <c r="F80" s="270" t="str">
        <f>IF(E80="","",VLOOKUP('Conta_FUNBIO (2)'!E80,Relatório!B:I,2,FALSE))</f>
        <v/>
      </c>
      <c r="G80" s="709"/>
      <c r="H80" s="334" t="str">
        <f>IF(G80="","",VLOOKUP(G80,Fundos!B:C,2,FALSE))</f>
        <v/>
      </c>
      <c r="I80" s="272"/>
      <c r="J80" s="273"/>
      <c r="K80" s="273"/>
      <c r="L80" s="274"/>
      <c r="M80" s="359"/>
      <c r="N80" s="275"/>
      <c r="O80" s="275"/>
      <c r="P80" s="276" t="s">
        <v>277</v>
      </c>
      <c r="Q80" s="281"/>
      <c r="R80" s="282"/>
      <c r="S80" s="279">
        <f t="shared" si="6"/>
        <v>-3601.92</v>
      </c>
      <c r="T80" s="333">
        <f t="shared" si="7"/>
        <v>0</v>
      </c>
    </row>
    <row r="81" spans="2:20" ht="24.9" customHeight="1" x14ac:dyDescent="0.3">
      <c r="B81" s="266"/>
      <c r="C81" s="267">
        <f t="shared" si="4"/>
        <v>1</v>
      </c>
      <c r="D81" s="268" t="str">
        <f t="shared" si="5"/>
        <v>Janeiro</v>
      </c>
      <c r="E81" s="269"/>
      <c r="F81" s="270" t="str">
        <f>IF(E81="","",VLOOKUP('Conta_FUNBIO (2)'!E81,Relatório!B:I,2,FALSE))</f>
        <v/>
      </c>
      <c r="G81" s="709"/>
      <c r="H81" s="334" t="str">
        <f>IF(G81="","",VLOOKUP(G81,Fundos!B:C,2,FALSE))</f>
        <v/>
      </c>
      <c r="I81" s="272"/>
      <c r="J81" s="448"/>
      <c r="K81" s="273"/>
      <c r="L81" s="274"/>
      <c r="M81" s="359"/>
      <c r="N81" s="275"/>
      <c r="O81" s="275"/>
      <c r="P81" s="276" t="s">
        <v>277</v>
      </c>
      <c r="Q81" s="281"/>
      <c r="R81" s="282"/>
      <c r="S81" s="279">
        <f t="shared" si="6"/>
        <v>-3601.92</v>
      </c>
      <c r="T81" s="333">
        <f t="shared" si="7"/>
        <v>0</v>
      </c>
    </row>
    <row r="82" spans="2:20" ht="24.9" customHeight="1" x14ac:dyDescent="0.3">
      <c r="B82" s="266"/>
      <c r="C82" s="267">
        <f t="shared" si="4"/>
        <v>1</v>
      </c>
      <c r="D82" s="268" t="str">
        <f t="shared" si="5"/>
        <v>Janeiro</v>
      </c>
      <c r="E82" s="269"/>
      <c r="F82" s="270" t="str">
        <f>IF(E82="","",VLOOKUP('Conta_FUNBIO (2)'!E82,Relatório!B:I,2,FALSE))</f>
        <v/>
      </c>
      <c r="G82" s="709"/>
      <c r="H82" s="334" t="str">
        <f>IF(G82="","",VLOOKUP(G82,Fundos!B:C,2,FALSE))</f>
        <v/>
      </c>
      <c r="I82" s="272"/>
      <c r="J82" s="273"/>
      <c r="K82" s="273"/>
      <c r="L82" s="274"/>
      <c r="M82" s="359"/>
      <c r="N82" s="275"/>
      <c r="O82" s="275"/>
      <c r="P82" s="276" t="s">
        <v>277</v>
      </c>
      <c r="Q82" s="281"/>
      <c r="R82" s="282"/>
      <c r="S82" s="279">
        <f t="shared" si="6"/>
        <v>-3601.92</v>
      </c>
      <c r="T82" s="333">
        <f t="shared" si="7"/>
        <v>0</v>
      </c>
    </row>
    <row r="83" spans="2:20" ht="24.9" customHeight="1" x14ac:dyDescent="0.3">
      <c r="B83" s="266"/>
      <c r="C83" s="267">
        <f t="shared" si="4"/>
        <v>1</v>
      </c>
      <c r="D83" s="268" t="str">
        <f t="shared" si="5"/>
        <v>Janeiro</v>
      </c>
      <c r="E83" s="269"/>
      <c r="F83" s="270" t="str">
        <f>IF(E83="","",VLOOKUP('Conta_FUNBIO (2)'!E83,Relatório!B:I,2,FALSE))</f>
        <v/>
      </c>
      <c r="G83" s="709"/>
      <c r="H83" s="334" t="str">
        <f>IF(G83="","",VLOOKUP(G83,Fundos!B:C,2,FALSE))</f>
        <v/>
      </c>
      <c r="I83" s="272"/>
      <c r="J83" s="273"/>
      <c r="K83" s="273"/>
      <c r="L83" s="274"/>
      <c r="M83" s="359"/>
      <c r="N83" s="275"/>
      <c r="O83" s="275"/>
      <c r="P83" s="276" t="s">
        <v>277</v>
      </c>
      <c r="Q83" s="281"/>
      <c r="R83" s="282"/>
      <c r="S83" s="279">
        <f t="shared" si="6"/>
        <v>-3601.92</v>
      </c>
      <c r="T83" s="333">
        <f t="shared" si="7"/>
        <v>0</v>
      </c>
    </row>
    <row r="84" spans="2:20" ht="24.9" customHeight="1" x14ac:dyDescent="0.3">
      <c r="B84" s="266"/>
      <c r="C84" s="267">
        <f t="shared" si="4"/>
        <v>1</v>
      </c>
      <c r="D84" s="268" t="str">
        <f t="shared" si="5"/>
        <v>Janeiro</v>
      </c>
      <c r="E84" s="269"/>
      <c r="F84" s="270" t="str">
        <f>IF(E84="","",VLOOKUP('Conta_FUNBIO (2)'!E84,Relatório!B:I,2,FALSE))</f>
        <v/>
      </c>
      <c r="G84" s="709"/>
      <c r="H84" s="334" t="str">
        <f>IF(G84="","",VLOOKUP(G84,Fundos!B:C,2,FALSE))</f>
        <v/>
      </c>
      <c r="I84" s="272"/>
      <c r="J84" s="273"/>
      <c r="K84" s="273"/>
      <c r="L84" s="274"/>
      <c r="M84" s="359"/>
      <c r="N84" s="275"/>
      <c r="O84" s="275"/>
      <c r="P84" s="276" t="s">
        <v>277</v>
      </c>
      <c r="Q84" s="283"/>
      <c r="R84" s="282"/>
      <c r="S84" s="279">
        <f t="shared" si="6"/>
        <v>-3601.92</v>
      </c>
      <c r="T84" s="333">
        <f t="shared" si="7"/>
        <v>0</v>
      </c>
    </row>
    <row r="85" spans="2:20" ht="24.9" customHeight="1" x14ac:dyDescent="0.3">
      <c r="B85" s="266"/>
      <c r="C85" s="267">
        <f t="shared" si="4"/>
        <v>1</v>
      </c>
      <c r="D85" s="268" t="str">
        <f t="shared" si="5"/>
        <v>Janeiro</v>
      </c>
      <c r="E85" s="269"/>
      <c r="F85" s="270" t="str">
        <f>IF(E85="","",VLOOKUP('Conta_FUNBIO (2)'!E85,Relatório!B:I,2,FALSE))</f>
        <v/>
      </c>
      <c r="G85" s="709"/>
      <c r="H85" s="334" t="str">
        <f>IF(G85="","",VLOOKUP(G85,Fundos!B:C,2,FALSE))</f>
        <v/>
      </c>
      <c r="I85" s="272"/>
      <c r="J85" s="273"/>
      <c r="K85" s="273"/>
      <c r="L85" s="274"/>
      <c r="M85" s="359"/>
      <c r="N85" s="275"/>
      <c r="O85" s="275"/>
      <c r="P85" s="276" t="s">
        <v>277</v>
      </c>
      <c r="Q85" s="283"/>
      <c r="R85" s="282"/>
      <c r="S85" s="279">
        <f t="shared" si="6"/>
        <v>-3601.92</v>
      </c>
      <c r="T85" s="333">
        <f t="shared" si="7"/>
        <v>0</v>
      </c>
    </row>
    <row r="86" spans="2:20" ht="24.9" customHeight="1" x14ac:dyDescent="0.3">
      <c r="B86" s="266"/>
      <c r="C86" s="267">
        <f t="shared" si="4"/>
        <v>1</v>
      </c>
      <c r="D86" s="268" t="str">
        <f t="shared" si="5"/>
        <v>Janeiro</v>
      </c>
      <c r="E86" s="269"/>
      <c r="F86" s="270" t="str">
        <f>IF(E86="","",VLOOKUP('Conta_FUNBIO (2)'!E86,Relatório!B:I,2,FALSE))</f>
        <v/>
      </c>
      <c r="G86" s="709"/>
      <c r="H86" s="334" t="str">
        <f>IF(G86="","",VLOOKUP(G86,Fundos!B:C,2,FALSE))</f>
        <v/>
      </c>
      <c r="I86" s="272"/>
      <c r="J86" s="273"/>
      <c r="K86" s="273"/>
      <c r="L86" s="274"/>
      <c r="M86" s="359"/>
      <c r="N86" s="275"/>
      <c r="O86" s="275"/>
      <c r="P86" s="276" t="s">
        <v>277</v>
      </c>
      <c r="Q86" s="281"/>
      <c r="R86" s="282"/>
      <c r="S86" s="279">
        <f t="shared" si="6"/>
        <v>-3601.92</v>
      </c>
      <c r="T86" s="333">
        <f t="shared" si="7"/>
        <v>0</v>
      </c>
    </row>
    <row r="87" spans="2:20" ht="24.9" customHeight="1" x14ac:dyDescent="0.3">
      <c r="B87" s="266"/>
      <c r="C87" s="267">
        <f t="shared" si="4"/>
        <v>1</v>
      </c>
      <c r="D87" s="268" t="str">
        <f t="shared" si="5"/>
        <v>Janeiro</v>
      </c>
      <c r="E87" s="269"/>
      <c r="F87" s="270" t="str">
        <f>IF(E87="","",VLOOKUP('Conta_FUNBIO (2)'!E87,Relatório!B:I,2,FALSE))</f>
        <v/>
      </c>
      <c r="G87" s="709"/>
      <c r="H87" s="334" t="str">
        <f>IF(G87="","",VLOOKUP(G87,Fundos!B:C,2,FALSE))</f>
        <v/>
      </c>
      <c r="I87" s="272"/>
      <c r="J87" s="273"/>
      <c r="K87" s="273"/>
      <c r="L87" s="274"/>
      <c r="M87" s="359"/>
      <c r="N87" s="275"/>
      <c r="O87" s="275"/>
      <c r="P87" s="276" t="s">
        <v>277</v>
      </c>
      <c r="Q87" s="281"/>
      <c r="R87" s="282"/>
      <c r="S87" s="279">
        <f t="shared" si="6"/>
        <v>-3601.92</v>
      </c>
      <c r="T87" s="333">
        <f t="shared" si="7"/>
        <v>0</v>
      </c>
    </row>
    <row r="88" spans="2:20" ht="24.9" customHeight="1" x14ac:dyDescent="0.3">
      <c r="B88" s="266"/>
      <c r="C88" s="267">
        <f t="shared" si="4"/>
        <v>1</v>
      </c>
      <c r="D88" s="268" t="str">
        <f t="shared" si="5"/>
        <v>Janeiro</v>
      </c>
      <c r="E88" s="269"/>
      <c r="F88" s="270" t="str">
        <f>IF(E88="","",VLOOKUP('Conta_FUNBIO (2)'!E88,Relatório!B:I,2,FALSE))</f>
        <v/>
      </c>
      <c r="G88" s="709"/>
      <c r="H88" s="334" t="str">
        <f>IF(G88="","",VLOOKUP(G88,Fundos!B:C,2,FALSE))</f>
        <v/>
      </c>
      <c r="I88" s="272"/>
      <c r="J88" s="273"/>
      <c r="K88" s="273"/>
      <c r="L88" s="274"/>
      <c r="M88" s="359"/>
      <c r="N88" s="275"/>
      <c r="O88" s="275"/>
      <c r="P88" s="276" t="s">
        <v>277</v>
      </c>
      <c r="Q88" s="281"/>
      <c r="R88" s="282"/>
      <c r="S88" s="279">
        <f t="shared" si="6"/>
        <v>-3601.92</v>
      </c>
      <c r="T88" s="333">
        <f t="shared" si="7"/>
        <v>0</v>
      </c>
    </row>
    <row r="89" spans="2:20" ht="24.9" customHeight="1" x14ac:dyDescent="0.3">
      <c r="B89" s="266"/>
      <c r="C89" s="267">
        <f t="shared" si="4"/>
        <v>1</v>
      </c>
      <c r="D89" s="268" t="str">
        <f t="shared" si="5"/>
        <v>Janeiro</v>
      </c>
      <c r="E89" s="269"/>
      <c r="F89" s="270" t="str">
        <f>IF(E89="","",VLOOKUP('Conta_FUNBIO (2)'!E89,Relatório!B:I,2,FALSE))</f>
        <v/>
      </c>
      <c r="G89" s="709"/>
      <c r="H89" s="334" t="str">
        <f>IF(G89="","",VLOOKUP(G89,Fundos!B:C,2,FALSE))</f>
        <v/>
      </c>
      <c r="I89" s="272"/>
      <c r="J89" s="273"/>
      <c r="K89" s="273"/>
      <c r="L89" s="274"/>
      <c r="M89" s="359"/>
      <c r="N89" s="275"/>
      <c r="O89" s="275"/>
      <c r="P89" s="276" t="s">
        <v>277</v>
      </c>
      <c r="Q89" s="283"/>
      <c r="R89" s="282"/>
      <c r="S89" s="279">
        <f t="shared" si="6"/>
        <v>-3601.92</v>
      </c>
      <c r="T89" s="333">
        <f t="shared" si="7"/>
        <v>0</v>
      </c>
    </row>
    <row r="90" spans="2:20" ht="24.9" customHeight="1" x14ac:dyDescent="0.3">
      <c r="B90" s="266"/>
      <c r="C90" s="267">
        <f t="shared" si="4"/>
        <v>1</v>
      </c>
      <c r="D90" s="268" t="str">
        <f t="shared" si="5"/>
        <v>Janeiro</v>
      </c>
      <c r="E90" s="269"/>
      <c r="F90" s="270" t="str">
        <f>IF(E90="","",VLOOKUP('Conta_FUNBIO (2)'!E90,Relatório!B:I,2,FALSE))</f>
        <v/>
      </c>
      <c r="G90" s="709"/>
      <c r="H90" s="334" t="str">
        <f>IF(G90="","",VLOOKUP(G90,Fundos!B:C,2,FALSE))</f>
        <v/>
      </c>
      <c r="I90" s="272"/>
      <c r="J90" s="273"/>
      <c r="K90" s="273"/>
      <c r="L90" s="274"/>
      <c r="M90" s="359"/>
      <c r="N90" s="275"/>
      <c r="O90" s="275"/>
      <c r="P90" s="276" t="s">
        <v>277</v>
      </c>
      <c r="Q90" s="283"/>
      <c r="R90" s="282"/>
      <c r="S90" s="279">
        <f t="shared" si="6"/>
        <v>-3601.92</v>
      </c>
      <c r="T90" s="333">
        <f t="shared" si="7"/>
        <v>0</v>
      </c>
    </row>
    <row r="91" spans="2:20" ht="24.9" customHeight="1" x14ac:dyDescent="0.3">
      <c r="B91" s="266"/>
      <c r="C91" s="267">
        <f t="shared" si="4"/>
        <v>1</v>
      </c>
      <c r="D91" s="268" t="str">
        <f t="shared" si="5"/>
        <v>Janeiro</v>
      </c>
      <c r="E91" s="269"/>
      <c r="F91" s="270" t="str">
        <f>IF(E91="","",VLOOKUP('Conta_FUNBIO (2)'!E91,Relatório!B:I,2,FALSE))</f>
        <v/>
      </c>
      <c r="G91" s="709"/>
      <c r="H91" s="334" t="str">
        <f>IF(G91="","",VLOOKUP(G91,Fundos!B:C,2,FALSE))</f>
        <v/>
      </c>
      <c r="I91" s="272"/>
      <c r="J91" s="273"/>
      <c r="K91" s="273"/>
      <c r="L91" s="274"/>
      <c r="M91" s="359"/>
      <c r="N91" s="275"/>
      <c r="O91" s="275"/>
      <c r="P91" s="276" t="s">
        <v>277</v>
      </c>
      <c r="Q91" s="281"/>
      <c r="R91" s="282"/>
      <c r="S91" s="279">
        <f t="shared" si="6"/>
        <v>-3601.92</v>
      </c>
      <c r="T91" s="333">
        <f t="shared" si="7"/>
        <v>0</v>
      </c>
    </row>
    <row r="92" spans="2:20" ht="24.9" customHeight="1" x14ac:dyDescent="0.3">
      <c r="B92" s="266"/>
      <c r="C92" s="267">
        <f t="shared" si="4"/>
        <v>1</v>
      </c>
      <c r="D92" s="268" t="str">
        <f t="shared" si="5"/>
        <v>Janeiro</v>
      </c>
      <c r="E92" s="269"/>
      <c r="F92" s="270" t="str">
        <f>IF(E92="","",VLOOKUP('Conta_FUNBIO (2)'!E92,Relatório!B:I,2,FALSE))</f>
        <v/>
      </c>
      <c r="G92" s="709"/>
      <c r="H92" s="334" t="str">
        <f>IF(G92="","",VLOOKUP(G92,Fundos!B:C,2,FALSE))</f>
        <v/>
      </c>
      <c r="I92" s="272"/>
      <c r="J92" s="273"/>
      <c r="K92" s="273"/>
      <c r="L92" s="274"/>
      <c r="M92" s="359"/>
      <c r="N92" s="275"/>
      <c r="O92" s="275"/>
      <c r="P92" s="276" t="s">
        <v>277</v>
      </c>
      <c r="Q92" s="281"/>
      <c r="R92" s="282"/>
      <c r="S92" s="279">
        <f t="shared" si="6"/>
        <v>-3601.92</v>
      </c>
      <c r="T92" s="333">
        <f t="shared" si="7"/>
        <v>0</v>
      </c>
    </row>
    <row r="93" spans="2:20" ht="24.9" customHeight="1" x14ac:dyDescent="0.3">
      <c r="B93" s="266"/>
      <c r="C93" s="267">
        <f t="shared" si="4"/>
        <v>1</v>
      </c>
      <c r="D93" s="268" t="str">
        <f t="shared" si="5"/>
        <v>Janeiro</v>
      </c>
      <c r="E93" s="269"/>
      <c r="F93" s="270" t="str">
        <f>IF(E93="","",VLOOKUP('Conta_FUNBIO (2)'!E93,Relatório!B:I,2,FALSE))</f>
        <v/>
      </c>
      <c r="G93" s="709"/>
      <c r="H93" s="334" t="str">
        <f>IF(G93="","",VLOOKUP(G93,Fundos!B:C,2,FALSE))</f>
        <v/>
      </c>
      <c r="I93" s="272"/>
      <c r="J93" s="273"/>
      <c r="K93" s="273"/>
      <c r="L93" s="274"/>
      <c r="M93" s="359"/>
      <c r="N93" s="275"/>
      <c r="O93" s="275"/>
      <c r="P93" s="276" t="s">
        <v>277</v>
      </c>
      <c r="Q93" s="281"/>
      <c r="R93" s="282"/>
      <c r="S93" s="279">
        <f t="shared" si="6"/>
        <v>-3601.92</v>
      </c>
      <c r="T93" s="333">
        <f t="shared" si="7"/>
        <v>0</v>
      </c>
    </row>
    <row r="94" spans="2:20" ht="24.9" customHeight="1" x14ac:dyDescent="0.3">
      <c r="B94" s="266"/>
      <c r="C94" s="267">
        <f t="shared" si="4"/>
        <v>1</v>
      </c>
      <c r="D94" s="268" t="str">
        <f t="shared" si="5"/>
        <v>Janeiro</v>
      </c>
      <c r="E94" s="269"/>
      <c r="F94" s="270" t="str">
        <f>IF(E94="","",VLOOKUP('Conta_FUNBIO (2)'!E94,Relatório!B:I,2,FALSE))</f>
        <v/>
      </c>
      <c r="G94" s="709"/>
      <c r="H94" s="334" t="str">
        <f>IF(G94="","",VLOOKUP(G94,Fundos!B:C,2,FALSE))</f>
        <v/>
      </c>
      <c r="I94" s="272"/>
      <c r="J94" s="273"/>
      <c r="K94" s="273"/>
      <c r="L94" s="274"/>
      <c r="M94" s="359"/>
      <c r="N94" s="275"/>
      <c r="O94" s="275"/>
      <c r="P94" s="276" t="s">
        <v>277</v>
      </c>
      <c r="Q94" s="281"/>
      <c r="R94" s="282"/>
      <c r="S94" s="279">
        <f t="shared" si="6"/>
        <v>-3601.92</v>
      </c>
      <c r="T94" s="333">
        <f t="shared" si="7"/>
        <v>0</v>
      </c>
    </row>
    <row r="95" spans="2:20" ht="24.9" customHeight="1" x14ac:dyDescent="0.3">
      <c r="B95" s="266"/>
      <c r="C95" s="267">
        <f t="shared" si="4"/>
        <v>1</v>
      </c>
      <c r="D95" s="268" t="str">
        <f t="shared" si="5"/>
        <v>Janeiro</v>
      </c>
      <c r="E95" s="269"/>
      <c r="F95" s="270" t="str">
        <f>IF(E95="","",VLOOKUP('Conta_FUNBIO (2)'!E95,Relatório!B:I,2,FALSE))</f>
        <v/>
      </c>
      <c r="G95" s="709"/>
      <c r="H95" s="334" t="str">
        <f>IF(G95="","",VLOOKUP(G95,Fundos!B:C,2,FALSE))</f>
        <v/>
      </c>
      <c r="I95" s="272"/>
      <c r="J95" s="273"/>
      <c r="K95" s="273"/>
      <c r="L95" s="274"/>
      <c r="M95" s="359"/>
      <c r="N95" s="275"/>
      <c r="O95" s="275"/>
      <c r="P95" s="276" t="s">
        <v>277</v>
      </c>
      <c r="Q95" s="281"/>
      <c r="R95" s="282"/>
      <c r="S95" s="279">
        <f t="shared" si="6"/>
        <v>-3601.92</v>
      </c>
      <c r="T95" s="333">
        <f t="shared" si="7"/>
        <v>0</v>
      </c>
    </row>
    <row r="96" spans="2:20" ht="24.9" customHeight="1" x14ac:dyDescent="0.3">
      <c r="B96" s="266"/>
      <c r="C96" s="267">
        <f t="shared" si="4"/>
        <v>1</v>
      </c>
      <c r="D96" s="268" t="str">
        <f t="shared" si="5"/>
        <v>Janeiro</v>
      </c>
      <c r="E96" s="269"/>
      <c r="F96" s="270" t="str">
        <f>IF(E96="","",VLOOKUP('Conta_FUNBIO (2)'!E96,Relatório!B:I,2,FALSE))</f>
        <v/>
      </c>
      <c r="G96" s="709"/>
      <c r="H96" s="334" t="str">
        <f>IF(G96="","",VLOOKUP(G96,Fundos!B:C,2,FALSE))</f>
        <v/>
      </c>
      <c r="I96" s="272"/>
      <c r="J96" s="273"/>
      <c r="K96" s="273"/>
      <c r="L96" s="274"/>
      <c r="M96" s="359"/>
      <c r="N96" s="275"/>
      <c r="O96" s="275"/>
      <c r="P96" s="276" t="s">
        <v>277</v>
      </c>
      <c r="Q96" s="281"/>
      <c r="R96" s="282"/>
      <c r="S96" s="279">
        <f t="shared" si="6"/>
        <v>-3601.92</v>
      </c>
      <c r="T96" s="333">
        <f t="shared" si="7"/>
        <v>0</v>
      </c>
    </row>
    <row r="97" spans="2:20" ht="24.9" customHeight="1" x14ac:dyDescent="0.3">
      <c r="B97" s="266"/>
      <c r="C97" s="267">
        <f t="shared" si="4"/>
        <v>1</v>
      </c>
      <c r="D97" s="268" t="str">
        <f t="shared" si="5"/>
        <v>Janeiro</v>
      </c>
      <c r="E97" s="269"/>
      <c r="F97" s="270" t="str">
        <f>IF(E97="","",VLOOKUP('Conta_FUNBIO (2)'!E97,Relatório!B:I,2,FALSE))</f>
        <v/>
      </c>
      <c r="G97" s="709"/>
      <c r="H97" s="334" t="str">
        <f>IF(G97="","",VLOOKUP(G97,Fundos!B:C,2,FALSE))</f>
        <v/>
      </c>
      <c r="I97" s="272"/>
      <c r="J97" s="273"/>
      <c r="K97" s="273"/>
      <c r="L97" s="274"/>
      <c r="M97" s="359"/>
      <c r="N97" s="275"/>
      <c r="O97" s="275"/>
      <c r="P97" s="276" t="s">
        <v>277</v>
      </c>
      <c r="Q97" s="281"/>
      <c r="R97" s="282"/>
      <c r="S97" s="279">
        <f t="shared" si="6"/>
        <v>-3601.92</v>
      </c>
      <c r="T97" s="333">
        <f t="shared" si="7"/>
        <v>0</v>
      </c>
    </row>
    <row r="98" spans="2:20" ht="24.9" customHeight="1" x14ac:dyDescent="0.3">
      <c r="B98" s="266"/>
      <c r="C98" s="267">
        <f t="shared" si="4"/>
        <v>1</v>
      </c>
      <c r="D98" s="268" t="str">
        <f t="shared" si="5"/>
        <v>Janeiro</v>
      </c>
      <c r="E98" s="269"/>
      <c r="F98" s="270" t="str">
        <f>IF(E98="","",VLOOKUP('Conta_FUNBIO (2)'!E98,Relatório!B:I,2,FALSE))</f>
        <v/>
      </c>
      <c r="G98" s="709"/>
      <c r="H98" s="334" t="str">
        <f>IF(G98="","",VLOOKUP(G98,Fundos!B:C,2,FALSE))</f>
        <v/>
      </c>
      <c r="I98" s="272"/>
      <c r="J98" s="273"/>
      <c r="K98" s="273"/>
      <c r="L98" s="274"/>
      <c r="M98" s="359"/>
      <c r="N98" s="275"/>
      <c r="O98" s="275"/>
      <c r="P98" s="276" t="s">
        <v>277</v>
      </c>
      <c r="Q98" s="281"/>
      <c r="R98" s="282"/>
      <c r="S98" s="279">
        <f t="shared" si="6"/>
        <v>-3601.92</v>
      </c>
      <c r="T98" s="333">
        <f t="shared" si="7"/>
        <v>0</v>
      </c>
    </row>
    <row r="99" spans="2:20" ht="24.9" customHeight="1" x14ac:dyDescent="0.3">
      <c r="B99" s="266"/>
      <c r="C99" s="267">
        <f t="shared" si="4"/>
        <v>1</v>
      </c>
      <c r="D99" s="268" t="str">
        <f t="shared" si="5"/>
        <v>Janeiro</v>
      </c>
      <c r="E99" s="269"/>
      <c r="F99" s="270" t="str">
        <f>IF(E99="","",VLOOKUP('Conta_FUNBIO (2)'!E99,Relatório!B:I,2,FALSE))</f>
        <v/>
      </c>
      <c r="G99" s="709"/>
      <c r="H99" s="334" t="str">
        <f>IF(G99="","",VLOOKUP(G99,Fundos!B:C,2,FALSE))</f>
        <v/>
      </c>
      <c r="I99" s="272"/>
      <c r="J99" s="273"/>
      <c r="K99" s="273"/>
      <c r="L99" s="274"/>
      <c r="M99" s="359"/>
      <c r="N99" s="275"/>
      <c r="O99" s="275"/>
      <c r="P99" s="276" t="s">
        <v>277</v>
      </c>
      <c r="Q99" s="281"/>
      <c r="R99" s="282"/>
      <c r="S99" s="279">
        <f t="shared" si="6"/>
        <v>-3601.92</v>
      </c>
      <c r="T99" s="333">
        <f t="shared" si="7"/>
        <v>0</v>
      </c>
    </row>
    <row r="100" spans="2:20" ht="24.9" customHeight="1" x14ac:dyDescent="0.3">
      <c r="B100" s="266"/>
      <c r="C100" s="267">
        <f t="shared" ref="C100:C163" si="8">MONTH(B100)</f>
        <v>1</v>
      </c>
      <c r="D100" s="268" t="str">
        <f t="shared" ref="D100:D163" si="9">IF(C100=1,"Janeiro",IF(C100=2,"Fevereiro",IF(C100=3,"Março",IF(C100=4,"Abril",IF(C100=5,"Maio",IF(C100=6,"Junho",IF(C100=7,"Julho",IF(C100=8,"Agosto",IF(C100=9,"Setembro",IF(C100=10,"Outubro",IF(C100=11,"Novembro",IF(C100=12,"Dezembro",""))))))))))))</f>
        <v>Janeiro</v>
      </c>
      <c r="E100" s="269"/>
      <c r="F100" s="270" t="str">
        <f>IF(E100="","",VLOOKUP('Conta_FUNBIO (2)'!E100,Relatório!B:I,2,FALSE))</f>
        <v/>
      </c>
      <c r="G100" s="709"/>
      <c r="H100" s="334" t="str">
        <f>IF(G100="","",VLOOKUP(G100,Fundos!B:C,2,FALSE))</f>
        <v/>
      </c>
      <c r="I100" s="272"/>
      <c r="J100" s="273"/>
      <c r="K100" s="273"/>
      <c r="L100" s="274"/>
      <c r="M100" s="359"/>
      <c r="N100" s="275"/>
      <c r="O100" s="275"/>
      <c r="P100" s="276" t="s">
        <v>277</v>
      </c>
      <c r="Q100" s="281"/>
      <c r="R100" s="282"/>
      <c r="S100" s="279">
        <f t="shared" si="6"/>
        <v>-3601.92</v>
      </c>
      <c r="T100" s="333">
        <f t="shared" si="7"/>
        <v>0</v>
      </c>
    </row>
    <row r="101" spans="2:20" ht="24.9" customHeight="1" x14ac:dyDescent="0.3">
      <c r="B101" s="266"/>
      <c r="C101" s="267">
        <f t="shared" si="8"/>
        <v>1</v>
      </c>
      <c r="D101" s="268" t="str">
        <f t="shared" si="9"/>
        <v>Janeiro</v>
      </c>
      <c r="E101" s="269"/>
      <c r="F101" s="270" t="str">
        <f>IF(E101="","",VLOOKUP('Conta_FUNBIO (2)'!E101,Relatório!B:I,2,FALSE))</f>
        <v/>
      </c>
      <c r="G101" s="709"/>
      <c r="H101" s="334" t="str">
        <f>IF(G101="","",VLOOKUP(G101,Fundos!B:C,2,FALSE))</f>
        <v/>
      </c>
      <c r="I101" s="272"/>
      <c r="J101" s="273"/>
      <c r="K101" s="273"/>
      <c r="L101" s="274"/>
      <c r="M101" s="359"/>
      <c r="N101" s="275"/>
      <c r="O101" s="275"/>
      <c r="P101" s="276" t="s">
        <v>277</v>
      </c>
      <c r="Q101" s="281"/>
      <c r="R101" s="282"/>
      <c r="S101" s="279">
        <f t="shared" si="6"/>
        <v>-3601.92</v>
      </c>
      <c r="T101" s="333">
        <f t="shared" si="7"/>
        <v>0</v>
      </c>
    </row>
    <row r="102" spans="2:20" ht="24.9" customHeight="1" x14ac:dyDescent="0.3">
      <c r="B102" s="266"/>
      <c r="C102" s="267">
        <f t="shared" si="8"/>
        <v>1</v>
      </c>
      <c r="D102" s="268" t="str">
        <f t="shared" si="9"/>
        <v>Janeiro</v>
      </c>
      <c r="E102" s="269"/>
      <c r="F102" s="270" t="str">
        <f>IF(E102="","",VLOOKUP('Conta_FUNBIO (2)'!E102,Relatório!B:I,2,FALSE))</f>
        <v/>
      </c>
      <c r="G102" s="709"/>
      <c r="H102" s="334" t="str">
        <f>IF(G102="","",VLOOKUP(G102,Fundos!B:C,2,FALSE))</f>
        <v/>
      </c>
      <c r="I102" s="272"/>
      <c r="J102" s="273"/>
      <c r="K102" s="273"/>
      <c r="L102" s="274"/>
      <c r="M102" s="359"/>
      <c r="N102" s="275"/>
      <c r="O102" s="275"/>
      <c r="P102" s="276" t="s">
        <v>277</v>
      </c>
      <c r="Q102" s="281"/>
      <c r="R102" s="282"/>
      <c r="S102" s="279">
        <f t="shared" si="6"/>
        <v>-3601.92</v>
      </c>
      <c r="T102" s="333">
        <f t="shared" si="7"/>
        <v>0</v>
      </c>
    </row>
    <row r="103" spans="2:20" ht="24.9" customHeight="1" x14ac:dyDescent="0.3">
      <c r="B103" s="266"/>
      <c r="C103" s="267">
        <f t="shared" si="8"/>
        <v>1</v>
      </c>
      <c r="D103" s="268" t="str">
        <f t="shared" si="9"/>
        <v>Janeiro</v>
      </c>
      <c r="E103" s="269"/>
      <c r="F103" s="270" t="str">
        <f>IF(E103="","",VLOOKUP('Conta_FUNBIO (2)'!E103,Relatório!B:I,2,FALSE))</f>
        <v/>
      </c>
      <c r="G103" s="709"/>
      <c r="H103" s="334" t="str">
        <f>IF(G103="","",VLOOKUP(G103,Fundos!B:C,2,FALSE))</f>
        <v/>
      </c>
      <c r="I103" s="272"/>
      <c r="J103" s="273"/>
      <c r="K103" s="273"/>
      <c r="L103" s="274"/>
      <c r="M103" s="359"/>
      <c r="N103" s="275"/>
      <c r="O103" s="275"/>
      <c r="P103" s="276" t="s">
        <v>277</v>
      </c>
      <c r="Q103" s="281"/>
      <c r="R103" s="282"/>
      <c r="S103" s="279">
        <f t="shared" si="6"/>
        <v>-3601.92</v>
      </c>
      <c r="T103" s="333">
        <f t="shared" si="7"/>
        <v>0</v>
      </c>
    </row>
    <row r="104" spans="2:20" ht="24.9" customHeight="1" x14ac:dyDescent="0.3">
      <c r="B104" s="266"/>
      <c r="C104" s="267">
        <f t="shared" si="8"/>
        <v>1</v>
      </c>
      <c r="D104" s="268" t="str">
        <f t="shared" si="9"/>
        <v>Janeiro</v>
      </c>
      <c r="E104" s="269"/>
      <c r="F104" s="270" t="str">
        <f>IF(E104="","",VLOOKUP('Conta_FUNBIO (2)'!E104,Relatório!B:I,2,FALSE))</f>
        <v/>
      </c>
      <c r="G104" s="709"/>
      <c r="H104" s="334" t="str">
        <f>IF(G104="","",VLOOKUP(G104,Fundos!B:C,2,FALSE))</f>
        <v/>
      </c>
      <c r="I104" s="272"/>
      <c r="J104" s="273"/>
      <c r="K104" s="273"/>
      <c r="L104" s="274"/>
      <c r="M104" s="359"/>
      <c r="N104" s="275"/>
      <c r="O104" s="275"/>
      <c r="P104" s="276" t="s">
        <v>277</v>
      </c>
      <c r="Q104" s="281"/>
      <c r="R104" s="282"/>
      <c r="S104" s="279">
        <f t="shared" si="6"/>
        <v>-3601.92</v>
      </c>
      <c r="T104" s="333">
        <f t="shared" si="7"/>
        <v>0</v>
      </c>
    </row>
    <row r="105" spans="2:20" ht="24.9" customHeight="1" x14ac:dyDescent="0.3">
      <c r="B105" s="266"/>
      <c r="C105" s="267">
        <f t="shared" si="8"/>
        <v>1</v>
      </c>
      <c r="D105" s="268" t="str">
        <f t="shared" si="9"/>
        <v>Janeiro</v>
      </c>
      <c r="E105" s="269"/>
      <c r="F105" s="270" t="str">
        <f>IF(E105="","",VLOOKUP('Conta_FUNBIO (2)'!E105,Relatório!B:I,2,FALSE))</f>
        <v/>
      </c>
      <c r="G105" s="709"/>
      <c r="H105" s="334" t="str">
        <f>IF(G105="","",VLOOKUP(G105,Fundos!B:C,2,FALSE))</f>
        <v/>
      </c>
      <c r="I105" s="272"/>
      <c r="J105" s="273"/>
      <c r="K105" s="273"/>
      <c r="L105" s="274"/>
      <c r="M105" s="359"/>
      <c r="N105" s="275"/>
      <c r="O105" s="275"/>
      <c r="P105" s="276" t="s">
        <v>277</v>
      </c>
      <c r="Q105" s="281"/>
      <c r="R105" s="282"/>
      <c r="S105" s="279">
        <f t="shared" si="6"/>
        <v>-3601.92</v>
      </c>
      <c r="T105" s="333">
        <f t="shared" si="7"/>
        <v>0</v>
      </c>
    </row>
    <row r="106" spans="2:20" ht="24.9" customHeight="1" x14ac:dyDescent="0.3">
      <c r="B106" s="266"/>
      <c r="C106" s="267">
        <f t="shared" si="8"/>
        <v>1</v>
      </c>
      <c r="D106" s="268" t="str">
        <f t="shared" si="9"/>
        <v>Janeiro</v>
      </c>
      <c r="E106" s="269"/>
      <c r="F106" s="270" t="str">
        <f>IF(E106="","",VLOOKUP('Conta_FUNBIO (2)'!E106,Relatório!B:I,2,FALSE))</f>
        <v/>
      </c>
      <c r="G106" s="709"/>
      <c r="H106" s="334" t="str">
        <f>IF(G106="","",VLOOKUP(G106,Fundos!B:C,2,FALSE))</f>
        <v/>
      </c>
      <c r="I106" s="272"/>
      <c r="J106" s="273"/>
      <c r="K106" s="273"/>
      <c r="L106" s="274"/>
      <c r="M106" s="359"/>
      <c r="N106" s="275"/>
      <c r="O106" s="275"/>
      <c r="P106" s="276" t="s">
        <v>277</v>
      </c>
      <c r="Q106" s="281"/>
      <c r="R106" s="282"/>
      <c r="S106" s="279">
        <f t="shared" si="6"/>
        <v>-3601.92</v>
      </c>
      <c r="T106" s="333">
        <f t="shared" si="7"/>
        <v>0</v>
      </c>
    </row>
    <row r="107" spans="2:20" ht="24.9" customHeight="1" x14ac:dyDescent="0.3">
      <c r="B107" s="266"/>
      <c r="C107" s="267">
        <f t="shared" si="8"/>
        <v>1</v>
      </c>
      <c r="D107" s="268" t="str">
        <f t="shared" si="9"/>
        <v>Janeiro</v>
      </c>
      <c r="E107" s="269"/>
      <c r="F107" s="270" t="str">
        <f>IF(E107="","",VLOOKUP('Conta_FUNBIO (2)'!E107,Relatório!B:I,2,FALSE))</f>
        <v/>
      </c>
      <c r="G107" s="709"/>
      <c r="H107" s="334" t="str">
        <f>IF(G107="","",VLOOKUP(G107,Fundos!B:C,2,FALSE))</f>
        <v/>
      </c>
      <c r="I107" s="272"/>
      <c r="J107" s="273"/>
      <c r="K107" s="273"/>
      <c r="L107" s="274"/>
      <c r="M107" s="359"/>
      <c r="N107" s="275"/>
      <c r="O107" s="275"/>
      <c r="P107" s="276" t="s">
        <v>277</v>
      </c>
      <c r="Q107" s="281"/>
      <c r="R107" s="282"/>
      <c r="S107" s="279">
        <f t="shared" si="6"/>
        <v>-3601.92</v>
      </c>
      <c r="T107" s="333">
        <f t="shared" si="7"/>
        <v>0</v>
      </c>
    </row>
    <row r="108" spans="2:20" ht="24.9" customHeight="1" x14ac:dyDescent="0.3">
      <c r="B108" s="266"/>
      <c r="C108" s="267">
        <f t="shared" si="8"/>
        <v>1</v>
      </c>
      <c r="D108" s="268" t="str">
        <f t="shared" si="9"/>
        <v>Janeiro</v>
      </c>
      <c r="E108" s="269"/>
      <c r="F108" s="270" t="str">
        <f>IF(E108="","",VLOOKUP('Conta_FUNBIO (2)'!E108,Relatório!B:I,2,FALSE))</f>
        <v/>
      </c>
      <c r="G108" s="709"/>
      <c r="H108" s="334" t="str">
        <f>IF(G108="","",VLOOKUP(G108,Fundos!B:C,2,FALSE))</f>
        <v/>
      </c>
      <c r="I108" s="272"/>
      <c r="J108" s="273"/>
      <c r="K108" s="273"/>
      <c r="L108" s="274"/>
      <c r="M108" s="359"/>
      <c r="N108" s="275"/>
      <c r="O108" s="275"/>
      <c r="P108" s="276" t="s">
        <v>277</v>
      </c>
      <c r="Q108" s="281"/>
      <c r="R108" s="282"/>
      <c r="S108" s="279">
        <f t="shared" si="6"/>
        <v>-3601.92</v>
      </c>
      <c r="T108" s="333">
        <f t="shared" si="7"/>
        <v>0</v>
      </c>
    </row>
    <row r="109" spans="2:20" ht="24.9" customHeight="1" x14ac:dyDescent="0.3">
      <c r="B109" s="266"/>
      <c r="C109" s="267">
        <f t="shared" si="8"/>
        <v>1</v>
      </c>
      <c r="D109" s="268" t="str">
        <f t="shared" si="9"/>
        <v>Janeiro</v>
      </c>
      <c r="E109" s="269"/>
      <c r="F109" s="270" t="str">
        <f>IF(E109="","",VLOOKUP('Conta_FUNBIO (2)'!E109,Relatório!B:I,2,FALSE))</f>
        <v/>
      </c>
      <c r="G109" s="709"/>
      <c r="H109" s="334" t="str">
        <f>IF(G109="","",VLOOKUP(G109,Fundos!B:C,2,FALSE))</f>
        <v/>
      </c>
      <c r="I109" s="272"/>
      <c r="J109" s="273"/>
      <c r="K109" s="284"/>
      <c r="L109" s="274"/>
      <c r="M109" s="359"/>
      <c r="N109" s="275"/>
      <c r="O109" s="275"/>
      <c r="P109" s="276" t="s">
        <v>277</v>
      </c>
      <c r="Q109" s="281"/>
      <c r="R109" s="282"/>
      <c r="S109" s="279">
        <f t="shared" si="6"/>
        <v>-3601.92</v>
      </c>
      <c r="T109" s="333">
        <f t="shared" si="7"/>
        <v>0</v>
      </c>
    </row>
    <row r="110" spans="2:20" ht="24.9" customHeight="1" x14ac:dyDescent="0.3">
      <c r="B110" s="266"/>
      <c r="C110" s="267">
        <f t="shared" si="8"/>
        <v>1</v>
      </c>
      <c r="D110" s="268" t="str">
        <f t="shared" si="9"/>
        <v>Janeiro</v>
      </c>
      <c r="E110" s="269"/>
      <c r="F110" s="270" t="str">
        <f>IF(E110="","",VLOOKUP('Conta_FUNBIO (2)'!E110,Relatório!B:I,2,FALSE))</f>
        <v/>
      </c>
      <c r="G110" s="709"/>
      <c r="H110" s="334" t="str">
        <f>IF(G110="","",VLOOKUP(G110,Fundos!B:C,2,FALSE))</f>
        <v/>
      </c>
      <c r="I110" s="272"/>
      <c r="J110" s="273"/>
      <c r="K110" s="273"/>
      <c r="L110" s="274"/>
      <c r="M110" s="359"/>
      <c r="N110" s="275"/>
      <c r="O110" s="275"/>
      <c r="P110" s="276" t="s">
        <v>277</v>
      </c>
      <c r="Q110" s="281"/>
      <c r="R110" s="282"/>
      <c r="S110" s="279">
        <f t="shared" si="6"/>
        <v>-3601.92</v>
      </c>
      <c r="T110" s="333">
        <f t="shared" si="7"/>
        <v>0</v>
      </c>
    </row>
    <row r="111" spans="2:20" ht="24.9" customHeight="1" x14ac:dyDescent="0.3">
      <c r="B111" s="266"/>
      <c r="C111" s="267">
        <f t="shared" si="8"/>
        <v>1</v>
      </c>
      <c r="D111" s="268" t="str">
        <f t="shared" si="9"/>
        <v>Janeiro</v>
      </c>
      <c r="E111" s="269"/>
      <c r="F111" s="270" t="str">
        <f>IF(E111="","",VLOOKUP('Conta_FUNBIO (2)'!E111,Relatório!B:I,2,FALSE))</f>
        <v/>
      </c>
      <c r="G111" s="709"/>
      <c r="H111" s="334" t="str">
        <f>IF(G111="","",VLOOKUP(G111,Fundos!B:C,2,FALSE))</f>
        <v/>
      </c>
      <c r="I111" s="272"/>
      <c r="J111" s="273"/>
      <c r="K111" s="273"/>
      <c r="L111" s="274"/>
      <c r="M111" s="359"/>
      <c r="N111" s="275"/>
      <c r="O111" s="275"/>
      <c r="P111" s="276" t="s">
        <v>277</v>
      </c>
      <c r="Q111" s="281"/>
      <c r="R111" s="282"/>
      <c r="S111" s="279">
        <f t="shared" si="6"/>
        <v>-3601.92</v>
      </c>
      <c r="T111" s="333">
        <f t="shared" si="7"/>
        <v>0</v>
      </c>
    </row>
    <row r="112" spans="2:20" ht="24.9" customHeight="1" x14ac:dyDescent="0.3">
      <c r="B112" s="266"/>
      <c r="C112" s="267">
        <f t="shared" si="8"/>
        <v>1</v>
      </c>
      <c r="D112" s="268" t="str">
        <f t="shared" si="9"/>
        <v>Janeiro</v>
      </c>
      <c r="E112" s="269"/>
      <c r="F112" s="270" t="str">
        <f>IF(E112="","",VLOOKUP('Conta_FUNBIO (2)'!E112,Relatório!B:I,2,FALSE))</f>
        <v/>
      </c>
      <c r="G112" s="709"/>
      <c r="H112" s="334" t="str">
        <f>IF(G112="","",VLOOKUP(G112,Fundos!B:C,2,FALSE))</f>
        <v/>
      </c>
      <c r="I112" s="272"/>
      <c r="J112" s="273"/>
      <c r="K112" s="273"/>
      <c r="L112" s="274"/>
      <c r="M112" s="359"/>
      <c r="N112" s="275"/>
      <c r="O112" s="275"/>
      <c r="P112" s="276" t="s">
        <v>277</v>
      </c>
      <c r="Q112" s="281"/>
      <c r="R112" s="282"/>
      <c r="S112" s="279">
        <f t="shared" si="6"/>
        <v>-3601.92</v>
      </c>
      <c r="T112" s="333">
        <f t="shared" si="7"/>
        <v>0</v>
      </c>
    </row>
    <row r="113" spans="2:20" ht="24.9" customHeight="1" x14ac:dyDescent="0.3">
      <c r="B113" s="266"/>
      <c r="C113" s="267">
        <f t="shared" si="8"/>
        <v>1</v>
      </c>
      <c r="D113" s="268" t="str">
        <f t="shared" si="9"/>
        <v>Janeiro</v>
      </c>
      <c r="E113" s="269"/>
      <c r="F113" s="270" t="str">
        <f>IF(E113="","",VLOOKUP('Conta_FUNBIO (2)'!E113,Relatório!B:I,2,FALSE))</f>
        <v/>
      </c>
      <c r="G113" s="709"/>
      <c r="H113" s="334" t="str">
        <f>IF(G113="","",VLOOKUP(G113,Fundos!B:C,2,FALSE))</f>
        <v/>
      </c>
      <c r="I113" s="272"/>
      <c r="J113" s="273"/>
      <c r="K113" s="273"/>
      <c r="L113" s="274"/>
      <c r="M113" s="359"/>
      <c r="N113" s="275"/>
      <c r="O113" s="275"/>
      <c r="P113" s="276" t="s">
        <v>277</v>
      </c>
      <c r="Q113" s="281"/>
      <c r="R113" s="282"/>
      <c r="S113" s="279">
        <f t="shared" si="6"/>
        <v>-3601.92</v>
      </c>
      <c r="T113" s="333">
        <f t="shared" si="7"/>
        <v>0</v>
      </c>
    </row>
    <row r="114" spans="2:20" ht="24.9" customHeight="1" x14ac:dyDescent="0.3">
      <c r="B114" s="266"/>
      <c r="C114" s="267">
        <f t="shared" si="8"/>
        <v>1</v>
      </c>
      <c r="D114" s="268" t="str">
        <f t="shared" si="9"/>
        <v>Janeiro</v>
      </c>
      <c r="E114" s="269"/>
      <c r="F114" s="270" t="str">
        <f>IF(E114="","",VLOOKUP('Conta_FUNBIO (2)'!E114,Relatório!B:I,2,FALSE))</f>
        <v/>
      </c>
      <c r="G114" s="709"/>
      <c r="H114" s="334" t="str">
        <f>IF(G114="","",VLOOKUP(G114,Fundos!B:C,2,FALSE))</f>
        <v/>
      </c>
      <c r="I114" s="272"/>
      <c r="J114" s="273"/>
      <c r="K114" s="273"/>
      <c r="L114" s="274"/>
      <c r="M114" s="359"/>
      <c r="N114" s="275"/>
      <c r="O114" s="275"/>
      <c r="P114" s="276" t="s">
        <v>277</v>
      </c>
      <c r="Q114" s="281"/>
      <c r="R114" s="282"/>
      <c r="S114" s="279">
        <f t="shared" si="6"/>
        <v>-3601.92</v>
      </c>
      <c r="T114" s="333">
        <f t="shared" si="7"/>
        <v>0</v>
      </c>
    </row>
    <row r="115" spans="2:20" ht="24.9" customHeight="1" x14ac:dyDescent="0.3">
      <c r="B115" s="266"/>
      <c r="C115" s="267">
        <f t="shared" si="8"/>
        <v>1</v>
      </c>
      <c r="D115" s="268" t="str">
        <f t="shared" si="9"/>
        <v>Janeiro</v>
      </c>
      <c r="E115" s="269"/>
      <c r="F115" s="270" t="str">
        <f>IF(E115="","",VLOOKUP('Conta_FUNBIO (2)'!E115,Relatório!B:I,2,FALSE))</f>
        <v/>
      </c>
      <c r="G115" s="709"/>
      <c r="H115" s="334" t="str">
        <f>IF(G115="","",VLOOKUP(G115,Fundos!B:C,2,FALSE))</f>
        <v/>
      </c>
      <c r="I115" s="272"/>
      <c r="J115" s="273"/>
      <c r="K115" s="273"/>
      <c r="L115" s="274"/>
      <c r="M115" s="359"/>
      <c r="N115" s="275"/>
      <c r="O115" s="275"/>
      <c r="P115" s="276" t="s">
        <v>277</v>
      </c>
      <c r="Q115" s="281"/>
      <c r="R115" s="282"/>
      <c r="S115" s="279">
        <f t="shared" si="6"/>
        <v>-3601.92</v>
      </c>
      <c r="T115" s="333">
        <f t="shared" si="7"/>
        <v>0</v>
      </c>
    </row>
    <row r="116" spans="2:20" ht="24.9" customHeight="1" x14ac:dyDescent="0.3">
      <c r="B116" s="266"/>
      <c r="C116" s="267">
        <f t="shared" si="8"/>
        <v>1</v>
      </c>
      <c r="D116" s="268" t="str">
        <f t="shared" si="9"/>
        <v>Janeiro</v>
      </c>
      <c r="E116" s="269"/>
      <c r="F116" s="270" t="str">
        <f>IF(E116="","",VLOOKUP('Conta_FUNBIO (2)'!E116,Relatório!B:I,2,FALSE))</f>
        <v/>
      </c>
      <c r="G116" s="709"/>
      <c r="H116" s="334" t="str">
        <f>IF(G116="","",VLOOKUP(G116,Fundos!B:C,2,FALSE))</f>
        <v/>
      </c>
      <c r="I116" s="272"/>
      <c r="J116" s="273"/>
      <c r="K116" s="273"/>
      <c r="L116" s="274"/>
      <c r="M116" s="359"/>
      <c r="N116" s="275"/>
      <c r="O116" s="275"/>
      <c r="P116" s="276" t="s">
        <v>277</v>
      </c>
      <c r="Q116" s="281"/>
      <c r="R116" s="282"/>
      <c r="S116" s="279">
        <f t="shared" si="6"/>
        <v>-3601.92</v>
      </c>
      <c r="T116" s="333">
        <f t="shared" si="7"/>
        <v>0</v>
      </c>
    </row>
    <row r="117" spans="2:20" ht="24.9" customHeight="1" x14ac:dyDescent="0.3">
      <c r="B117" s="266"/>
      <c r="C117" s="267">
        <f t="shared" si="8"/>
        <v>1</v>
      </c>
      <c r="D117" s="268" t="str">
        <f t="shared" si="9"/>
        <v>Janeiro</v>
      </c>
      <c r="E117" s="269"/>
      <c r="F117" s="270" t="str">
        <f>IF(E117="","",VLOOKUP('Conta_FUNBIO (2)'!E117,Relatório!B:I,2,FALSE))</f>
        <v/>
      </c>
      <c r="G117" s="709"/>
      <c r="H117" s="334" t="str">
        <f>IF(G117="","",VLOOKUP(G117,Fundos!B:C,2,FALSE))</f>
        <v/>
      </c>
      <c r="I117" s="272"/>
      <c r="J117" s="273"/>
      <c r="K117" s="273"/>
      <c r="L117" s="274"/>
      <c r="M117" s="359"/>
      <c r="N117" s="275"/>
      <c r="O117" s="275"/>
      <c r="P117" s="276" t="s">
        <v>277</v>
      </c>
      <c r="Q117" s="281"/>
      <c r="R117" s="282"/>
      <c r="S117" s="279">
        <f t="shared" si="6"/>
        <v>-3601.92</v>
      </c>
      <c r="T117" s="333">
        <f t="shared" si="7"/>
        <v>0</v>
      </c>
    </row>
    <row r="118" spans="2:20" ht="24.9" customHeight="1" x14ac:dyDescent="0.3">
      <c r="B118" s="266"/>
      <c r="C118" s="267">
        <f t="shared" si="8"/>
        <v>1</v>
      </c>
      <c r="D118" s="268" t="str">
        <f t="shared" si="9"/>
        <v>Janeiro</v>
      </c>
      <c r="E118" s="269"/>
      <c r="F118" s="270" t="str">
        <f>IF(E118="","",VLOOKUP('Conta_FUNBIO (2)'!E118,Relatório!B:I,2,FALSE))</f>
        <v/>
      </c>
      <c r="G118" s="709"/>
      <c r="H118" s="334" t="str">
        <f>IF(G118="","",VLOOKUP(G118,Fundos!B:C,2,FALSE))</f>
        <v/>
      </c>
      <c r="I118" s="272"/>
      <c r="J118" s="273"/>
      <c r="K118" s="273"/>
      <c r="L118" s="274"/>
      <c r="M118" s="695"/>
      <c r="N118" s="275"/>
      <c r="O118" s="275"/>
      <c r="P118" s="276" t="s">
        <v>277</v>
      </c>
      <c r="Q118" s="281"/>
      <c r="R118" s="282"/>
      <c r="S118" s="279">
        <f t="shared" si="6"/>
        <v>-3601.92</v>
      </c>
      <c r="T118" s="333">
        <f t="shared" si="7"/>
        <v>0</v>
      </c>
    </row>
    <row r="119" spans="2:20" ht="24.9" customHeight="1" x14ac:dyDescent="0.3">
      <c r="B119" s="266"/>
      <c r="C119" s="267">
        <f t="shared" si="8"/>
        <v>1</v>
      </c>
      <c r="D119" s="268" t="str">
        <f t="shared" si="9"/>
        <v>Janeiro</v>
      </c>
      <c r="E119" s="269"/>
      <c r="F119" s="270" t="str">
        <f>IF(E119="","",VLOOKUP('Conta_FUNBIO (2)'!E119,Relatório!B:I,2,FALSE))</f>
        <v/>
      </c>
      <c r="G119" s="709"/>
      <c r="H119" s="334" t="str">
        <f>IF(G119="","",VLOOKUP(G119,Fundos!B:C,2,FALSE))</f>
        <v/>
      </c>
      <c r="I119" s="272"/>
      <c r="J119" s="273"/>
      <c r="K119" s="273"/>
      <c r="L119" s="274"/>
      <c r="M119" s="359"/>
      <c r="N119" s="275"/>
      <c r="O119" s="275"/>
      <c r="P119" s="276" t="s">
        <v>277</v>
      </c>
      <c r="Q119" s="281"/>
      <c r="R119" s="282"/>
      <c r="S119" s="279">
        <f t="shared" si="6"/>
        <v>-3601.92</v>
      </c>
      <c r="T119" s="333">
        <f t="shared" si="7"/>
        <v>0</v>
      </c>
    </row>
    <row r="120" spans="2:20" ht="24.9" customHeight="1" x14ac:dyDescent="0.3">
      <c r="B120" s="266"/>
      <c r="C120" s="267">
        <f t="shared" si="8"/>
        <v>1</v>
      </c>
      <c r="D120" s="268" t="str">
        <f t="shared" si="9"/>
        <v>Janeiro</v>
      </c>
      <c r="E120" s="269"/>
      <c r="F120" s="270" t="str">
        <f>IF(E120="","",VLOOKUP('Conta_FUNBIO (2)'!E120,Relatório!B:I,2,FALSE))</f>
        <v/>
      </c>
      <c r="G120" s="709"/>
      <c r="H120" s="334" t="str">
        <f>IF(G120="","",VLOOKUP(G120,Fundos!B:C,2,FALSE))</f>
        <v/>
      </c>
      <c r="I120" s="272"/>
      <c r="J120" s="273"/>
      <c r="K120" s="273"/>
      <c r="L120" s="274"/>
      <c r="M120" s="359"/>
      <c r="N120" s="275"/>
      <c r="O120" s="275"/>
      <c r="P120" s="276" t="s">
        <v>277</v>
      </c>
      <c r="Q120" s="281"/>
      <c r="R120" s="282"/>
      <c r="S120" s="279">
        <f t="shared" si="6"/>
        <v>-3601.92</v>
      </c>
      <c r="T120" s="333">
        <f t="shared" si="7"/>
        <v>0</v>
      </c>
    </row>
    <row r="121" spans="2:20" ht="24.9" customHeight="1" x14ac:dyDescent="0.3">
      <c r="B121" s="266"/>
      <c r="C121" s="267">
        <f t="shared" si="8"/>
        <v>1</v>
      </c>
      <c r="D121" s="268" t="str">
        <f t="shared" si="9"/>
        <v>Janeiro</v>
      </c>
      <c r="E121" s="269"/>
      <c r="F121" s="270" t="str">
        <f>IF(E121="","",VLOOKUP('Conta_FUNBIO (2)'!E121,Relatório!B:I,2,FALSE))</f>
        <v/>
      </c>
      <c r="G121" s="709"/>
      <c r="H121" s="334" t="str">
        <f>IF(G121="","",VLOOKUP(G121,Fundos!B:C,2,FALSE))</f>
        <v/>
      </c>
      <c r="I121" s="272"/>
      <c r="J121" s="273"/>
      <c r="K121" s="273"/>
      <c r="L121" s="274"/>
      <c r="M121" s="359"/>
      <c r="N121" s="275"/>
      <c r="O121" s="275"/>
      <c r="P121" s="276" t="s">
        <v>277</v>
      </c>
      <c r="Q121" s="281"/>
      <c r="R121" s="282"/>
      <c r="S121" s="279">
        <f t="shared" si="6"/>
        <v>-3601.92</v>
      </c>
      <c r="T121" s="333">
        <f t="shared" si="7"/>
        <v>0</v>
      </c>
    </row>
    <row r="122" spans="2:20" ht="24.9" customHeight="1" x14ac:dyDescent="0.3">
      <c r="B122" s="266"/>
      <c r="C122" s="267">
        <f t="shared" si="8"/>
        <v>1</v>
      </c>
      <c r="D122" s="268" t="str">
        <f t="shared" si="9"/>
        <v>Janeiro</v>
      </c>
      <c r="E122" s="269"/>
      <c r="F122" s="270" t="str">
        <f>IF(E122="","",VLOOKUP('Conta_FUNBIO (2)'!E122,Relatório!B:I,2,FALSE))</f>
        <v/>
      </c>
      <c r="G122" s="709"/>
      <c r="H122" s="334" t="str">
        <f>IF(G122="","",VLOOKUP(G122,Fundos!B:C,2,FALSE))</f>
        <v/>
      </c>
      <c r="I122" s="272"/>
      <c r="J122" s="273"/>
      <c r="K122" s="273"/>
      <c r="L122" s="274"/>
      <c r="M122" s="359"/>
      <c r="N122" s="275"/>
      <c r="O122" s="275"/>
      <c r="P122" s="276" t="s">
        <v>277</v>
      </c>
      <c r="Q122" s="281"/>
      <c r="R122" s="282"/>
      <c r="S122" s="279">
        <f t="shared" si="6"/>
        <v>-3601.92</v>
      </c>
      <c r="T122" s="333">
        <f t="shared" si="7"/>
        <v>0</v>
      </c>
    </row>
    <row r="123" spans="2:20" ht="24.9" customHeight="1" x14ac:dyDescent="0.3">
      <c r="B123" s="266"/>
      <c r="C123" s="267">
        <f t="shared" si="8"/>
        <v>1</v>
      </c>
      <c r="D123" s="268" t="str">
        <f t="shared" si="9"/>
        <v>Janeiro</v>
      </c>
      <c r="E123" s="269"/>
      <c r="F123" s="270" t="str">
        <f>IF(E123="","",VLOOKUP('Conta_FUNBIO (2)'!E123,Relatório!B:I,2,FALSE))</f>
        <v/>
      </c>
      <c r="G123" s="709"/>
      <c r="H123" s="334" t="str">
        <f>IF(G123="","",VLOOKUP(G123,Fundos!B:C,2,FALSE))</f>
        <v/>
      </c>
      <c r="I123" s="272"/>
      <c r="J123" s="273"/>
      <c r="K123" s="273"/>
      <c r="L123" s="274"/>
      <c r="M123" s="359"/>
      <c r="N123" s="275"/>
      <c r="O123" s="275"/>
      <c r="P123" s="276" t="s">
        <v>277</v>
      </c>
      <c r="Q123" s="281"/>
      <c r="R123" s="282"/>
      <c r="S123" s="279">
        <f t="shared" si="6"/>
        <v>-3601.92</v>
      </c>
      <c r="T123" s="333">
        <f t="shared" si="7"/>
        <v>0</v>
      </c>
    </row>
    <row r="124" spans="2:20" ht="24.9" customHeight="1" x14ac:dyDescent="0.3">
      <c r="B124" s="266"/>
      <c r="C124" s="267">
        <f t="shared" si="8"/>
        <v>1</v>
      </c>
      <c r="D124" s="268" t="str">
        <f t="shared" si="9"/>
        <v>Janeiro</v>
      </c>
      <c r="E124" s="269"/>
      <c r="F124" s="270" t="str">
        <f>IF(E124="","",VLOOKUP('Conta_FUNBIO (2)'!E124,Relatório!B:I,2,FALSE))</f>
        <v/>
      </c>
      <c r="G124" s="709"/>
      <c r="H124" s="334" t="str">
        <f>IF(G124="","",VLOOKUP(G124,Fundos!B:C,2,FALSE))</f>
        <v/>
      </c>
      <c r="I124" s="272"/>
      <c r="J124" s="273"/>
      <c r="K124" s="273"/>
      <c r="L124" s="274"/>
      <c r="M124" s="359"/>
      <c r="N124" s="275"/>
      <c r="O124" s="275"/>
      <c r="P124" s="276" t="s">
        <v>277</v>
      </c>
      <c r="Q124" s="281"/>
      <c r="R124" s="282"/>
      <c r="S124" s="279">
        <f t="shared" si="6"/>
        <v>-3601.92</v>
      </c>
      <c r="T124" s="333">
        <f t="shared" si="7"/>
        <v>0</v>
      </c>
    </row>
    <row r="125" spans="2:20" ht="24.9" customHeight="1" x14ac:dyDescent="0.3">
      <c r="B125" s="266"/>
      <c r="C125" s="267">
        <f t="shared" si="8"/>
        <v>1</v>
      </c>
      <c r="D125" s="268" t="str">
        <f t="shared" si="9"/>
        <v>Janeiro</v>
      </c>
      <c r="E125" s="269"/>
      <c r="F125" s="270" t="str">
        <f>IF(E125="","",VLOOKUP('Conta_FUNBIO (2)'!E125,Relatório!B:I,2,FALSE))</f>
        <v/>
      </c>
      <c r="G125" s="709"/>
      <c r="H125" s="334" t="str">
        <f>IF(G125="","",VLOOKUP(G125,Fundos!B:C,2,FALSE))</f>
        <v/>
      </c>
      <c r="I125" s="272"/>
      <c r="J125" s="273"/>
      <c r="K125" s="273"/>
      <c r="L125" s="274"/>
      <c r="M125" s="359"/>
      <c r="N125" s="275"/>
      <c r="O125" s="275"/>
      <c r="P125" s="276" t="s">
        <v>277</v>
      </c>
      <c r="Q125" s="281"/>
      <c r="R125" s="282"/>
      <c r="S125" s="279">
        <f t="shared" si="6"/>
        <v>-3601.92</v>
      </c>
      <c r="T125" s="333">
        <f t="shared" si="7"/>
        <v>0</v>
      </c>
    </row>
    <row r="126" spans="2:20" ht="24.9" customHeight="1" x14ac:dyDescent="0.3">
      <c r="B126" s="266"/>
      <c r="C126" s="267">
        <f t="shared" si="8"/>
        <v>1</v>
      </c>
      <c r="D126" s="268" t="str">
        <f t="shared" si="9"/>
        <v>Janeiro</v>
      </c>
      <c r="E126" s="269"/>
      <c r="F126" s="270" t="str">
        <f>IF(E126="","",VLOOKUP('Conta_FUNBIO (2)'!E126,Relatório!B:I,2,FALSE))</f>
        <v/>
      </c>
      <c r="G126" s="709"/>
      <c r="H126" s="334" t="str">
        <f>IF(G126="","",VLOOKUP(G126,Fundos!B:C,2,FALSE))</f>
        <v/>
      </c>
      <c r="I126" s="272"/>
      <c r="J126" s="273"/>
      <c r="K126" s="273"/>
      <c r="L126" s="274"/>
      <c r="M126" s="359"/>
      <c r="N126" s="275"/>
      <c r="O126" s="275"/>
      <c r="P126" s="276" t="s">
        <v>277</v>
      </c>
      <c r="Q126" s="281"/>
      <c r="R126" s="282"/>
      <c r="S126" s="279">
        <f t="shared" si="6"/>
        <v>-3601.92</v>
      </c>
      <c r="T126" s="333">
        <f t="shared" si="7"/>
        <v>0</v>
      </c>
    </row>
    <row r="127" spans="2:20" ht="24.9" customHeight="1" x14ac:dyDescent="0.3">
      <c r="B127" s="266"/>
      <c r="C127" s="267">
        <f t="shared" si="8"/>
        <v>1</v>
      </c>
      <c r="D127" s="268" t="str">
        <f t="shared" si="9"/>
        <v>Janeiro</v>
      </c>
      <c r="E127" s="269"/>
      <c r="F127" s="270" t="str">
        <f>IF(E127="","",VLOOKUP('Conta_FUNBIO (2)'!E127,Relatório!B:I,2,FALSE))</f>
        <v/>
      </c>
      <c r="G127" s="709"/>
      <c r="H127" s="334" t="str">
        <f>IF(G127="","",VLOOKUP(G127,Fundos!B:C,2,FALSE))</f>
        <v/>
      </c>
      <c r="I127" s="272"/>
      <c r="J127" s="273"/>
      <c r="K127" s="273"/>
      <c r="L127" s="274"/>
      <c r="M127" s="359"/>
      <c r="N127" s="275"/>
      <c r="O127" s="275"/>
      <c r="P127" s="276" t="s">
        <v>277</v>
      </c>
      <c r="Q127" s="281"/>
      <c r="R127" s="282"/>
      <c r="S127" s="279">
        <f t="shared" si="6"/>
        <v>-3601.92</v>
      </c>
      <c r="T127" s="333">
        <f t="shared" si="7"/>
        <v>0</v>
      </c>
    </row>
    <row r="128" spans="2:20" ht="24.9" customHeight="1" x14ac:dyDescent="0.3">
      <c r="B128" s="266"/>
      <c r="C128" s="267">
        <f t="shared" si="8"/>
        <v>1</v>
      </c>
      <c r="D128" s="268" t="str">
        <f t="shared" si="9"/>
        <v>Janeiro</v>
      </c>
      <c r="E128" s="269"/>
      <c r="F128" s="270" t="str">
        <f>IF(E128="","",VLOOKUP('Conta_FUNBIO (2)'!E128,Relatório!B:I,2,FALSE))</f>
        <v/>
      </c>
      <c r="G128" s="709"/>
      <c r="H128" s="334" t="str">
        <f>IF(G128="","",VLOOKUP(G128,Fundos!B:C,2,FALSE))</f>
        <v/>
      </c>
      <c r="I128" s="272"/>
      <c r="J128" s="273"/>
      <c r="K128" s="273"/>
      <c r="L128" s="274"/>
      <c r="M128" s="359"/>
      <c r="N128" s="275"/>
      <c r="O128" s="275"/>
      <c r="P128" s="276" t="s">
        <v>277</v>
      </c>
      <c r="Q128" s="281"/>
      <c r="R128" s="282"/>
      <c r="S128" s="279">
        <f t="shared" si="6"/>
        <v>-3601.92</v>
      </c>
      <c r="T128" s="333">
        <f t="shared" si="7"/>
        <v>0</v>
      </c>
    </row>
    <row r="129" spans="2:20" ht="24.9" customHeight="1" x14ac:dyDescent="0.3">
      <c r="B129" s="266"/>
      <c r="C129" s="267">
        <f t="shared" si="8"/>
        <v>1</v>
      </c>
      <c r="D129" s="268" t="str">
        <f t="shared" si="9"/>
        <v>Janeiro</v>
      </c>
      <c r="E129" s="269"/>
      <c r="F129" s="270" t="str">
        <f>IF(E129="","",VLOOKUP('Conta_FUNBIO (2)'!E129,Relatório!B:I,2,FALSE))</f>
        <v/>
      </c>
      <c r="G129" s="709"/>
      <c r="H129" s="334" t="str">
        <f>IF(G129="","",VLOOKUP(G129,Fundos!B:C,2,FALSE))</f>
        <v/>
      </c>
      <c r="I129" s="272"/>
      <c r="J129" s="273"/>
      <c r="K129" s="273"/>
      <c r="L129" s="274"/>
      <c r="M129" s="359"/>
      <c r="N129" s="275"/>
      <c r="O129" s="275"/>
      <c r="P129" s="276" t="s">
        <v>277</v>
      </c>
      <c r="Q129" s="281"/>
      <c r="R129" s="282"/>
      <c r="S129" s="279">
        <f t="shared" si="6"/>
        <v>-3601.92</v>
      </c>
      <c r="T129" s="333">
        <f t="shared" si="7"/>
        <v>0</v>
      </c>
    </row>
    <row r="130" spans="2:20" ht="24.9" customHeight="1" x14ac:dyDescent="0.3">
      <c r="B130" s="266"/>
      <c r="C130" s="267">
        <f t="shared" si="8"/>
        <v>1</v>
      </c>
      <c r="D130" s="268" t="str">
        <f t="shared" si="9"/>
        <v>Janeiro</v>
      </c>
      <c r="E130" s="269"/>
      <c r="F130" s="270" t="str">
        <f>IF(E130="","",VLOOKUP('Conta_FUNBIO (2)'!E130,Relatório!B:I,2,FALSE))</f>
        <v/>
      </c>
      <c r="G130" s="709"/>
      <c r="H130" s="334" t="str">
        <f>IF(G130="","",VLOOKUP(G130,Fundos!B:C,2,FALSE))</f>
        <v/>
      </c>
      <c r="I130" s="272"/>
      <c r="J130" s="273"/>
      <c r="K130" s="273"/>
      <c r="L130" s="274"/>
      <c r="M130" s="359"/>
      <c r="N130" s="275"/>
      <c r="O130" s="275"/>
      <c r="P130" s="276" t="s">
        <v>277</v>
      </c>
      <c r="Q130" s="281"/>
      <c r="R130" s="282"/>
      <c r="S130" s="279">
        <f t="shared" si="6"/>
        <v>-3601.92</v>
      </c>
      <c r="T130" s="333">
        <f t="shared" si="7"/>
        <v>0</v>
      </c>
    </row>
    <row r="131" spans="2:20" ht="24.9" customHeight="1" x14ac:dyDescent="0.3">
      <c r="B131" s="266"/>
      <c r="C131" s="267">
        <f t="shared" si="8"/>
        <v>1</v>
      </c>
      <c r="D131" s="268" t="str">
        <f t="shared" si="9"/>
        <v>Janeiro</v>
      </c>
      <c r="E131" s="269"/>
      <c r="F131" s="270" t="str">
        <f>IF(E131="","",VLOOKUP('Conta_FUNBIO (2)'!E131,Relatório!B:I,2,FALSE))</f>
        <v/>
      </c>
      <c r="G131" s="709"/>
      <c r="H131" s="334" t="str">
        <f>IF(G131="","",VLOOKUP(G131,Fundos!B:C,2,FALSE))</f>
        <v/>
      </c>
      <c r="I131" s="272"/>
      <c r="J131" s="273"/>
      <c r="K131" s="443"/>
      <c r="L131" s="274"/>
      <c r="M131" s="359"/>
      <c r="N131" s="275"/>
      <c r="O131" s="275"/>
      <c r="P131" s="276" t="s">
        <v>277</v>
      </c>
      <c r="Q131" s="281"/>
      <c r="R131" s="282"/>
      <c r="S131" s="279">
        <f t="shared" si="6"/>
        <v>-3601.92</v>
      </c>
      <c r="T131" s="333">
        <f t="shared" si="7"/>
        <v>0</v>
      </c>
    </row>
    <row r="132" spans="2:20" ht="24.9" customHeight="1" x14ac:dyDescent="0.3">
      <c r="B132" s="266"/>
      <c r="C132" s="267">
        <f t="shared" si="8"/>
        <v>1</v>
      </c>
      <c r="D132" s="268" t="str">
        <f t="shared" si="9"/>
        <v>Janeiro</v>
      </c>
      <c r="E132" s="269"/>
      <c r="F132" s="270" t="str">
        <f>IF(E132="","",VLOOKUP('Conta_FUNBIO (2)'!E132,Relatório!B:I,2,FALSE))</f>
        <v/>
      </c>
      <c r="G132" s="709"/>
      <c r="H132" s="334" t="str">
        <f>IF(G132="","",VLOOKUP(G132,Fundos!B:C,2,FALSE))</f>
        <v/>
      </c>
      <c r="I132" s="272"/>
      <c r="J132" s="273"/>
      <c r="K132" s="443"/>
      <c r="L132" s="274"/>
      <c r="M132" s="359"/>
      <c r="N132" s="275"/>
      <c r="O132" s="275"/>
      <c r="P132" s="276" t="s">
        <v>277</v>
      </c>
      <c r="Q132" s="281"/>
      <c r="R132" s="282"/>
      <c r="S132" s="279">
        <f t="shared" si="6"/>
        <v>-3601.92</v>
      </c>
      <c r="T132" s="333">
        <f t="shared" si="7"/>
        <v>0</v>
      </c>
    </row>
    <row r="133" spans="2:20" ht="24.9" customHeight="1" x14ac:dyDescent="0.3">
      <c r="B133" s="266"/>
      <c r="C133" s="267">
        <f t="shared" si="8"/>
        <v>1</v>
      </c>
      <c r="D133" s="268" t="str">
        <f t="shared" si="9"/>
        <v>Janeiro</v>
      </c>
      <c r="E133" s="269"/>
      <c r="F133" s="270" t="str">
        <f>IF(E133="","",VLOOKUP('Conta_FUNBIO (2)'!E133,Relatório!B:I,2,FALSE))</f>
        <v/>
      </c>
      <c r="G133" s="709"/>
      <c r="H133" s="334" t="str">
        <f>IF(G133="","",VLOOKUP(G133,Fundos!B:C,2,FALSE))</f>
        <v/>
      </c>
      <c r="I133" s="272"/>
      <c r="J133" s="273"/>
      <c r="K133" s="443"/>
      <c r="L133" s="274"/>
      <c r="M133" s="359"/>
      <c r="N133" s="275"/>
      <c r="O133" s="275"/>
      <c r="P133" s="276" t="s">
        <v>277</v>
      </c>
      <c r="Q133" s="281"/>
      <c r="R133" s="282"/>
      <c r="S133" s="279">
        <f t="shared" si="6"/>
        <v>-3601.92</v>
      </c>
      <c r="T133" s="333">
        <f t="shared" si="7"/>
        <v>0</v>
      </c>
    </row>
    <row r="134" spans="2:20" ht="24.9" customHeight="1" x14ac:dyDescent="0.3">
      <c r="B134" s="266"/>
      <c r="C134" s="267">
        <f t="shared" si="8"/>
        <v>1</v>
      </c>
      <c r="D134" s="268" t="str">
        <f t="shared" si="9"/>
        <v>Janeiro</v>
      </c>
      <c r="E134" s="269"/>
      <c r="F134" s="270" t="str">
        <f>IF(E134="","",VLOOKUP('Conta_FUNBIO (2)'!E134,Relatório!B:I,2,FALSE))</f>
        <v/>
      </c>
      <c r="G134" s="709"/>
      <c r="H134" s="334" t="str">
        <f>IF(G134="","",VLOOKUP(G134,Fundos!B:C,2,FALSE))</f>
        <v/>
      </c>
      <c r="I134" s="272"/>
      <c r="J134" s="443"/>
      <c r="K134" s="443"/>
      <c r="L134" s="274"/>
      <c r="M134" s="359"/>
      <c r="N134" s="275"/>
      <c r="O134" s="275"/>
      <c r="P134" s="276" t="s">
        <v>277</v>
      </c>
      <c r="Q134" s="281"/>
      <c r="R134" s="282"/>
      <c r="S134" s="279">
        <f t="shared" si="6"/>
        <v>-3601.92</v>
      </c>
      <c r="T134" s="333">
        <f t="shared" si="7"/>
        <v>0</v>
      </c>
    </row>
    <row r="135" spans="2:20" ht="24.9" customHeight="1" x14ac:dyDescent="0.3">
      <c r="B135" s="266"/>
      <c r="C135" s="267">
        <f t="shared" si="8"/>
        <v>1</v>
      </c>
      <c r="D135" s="268" t="str">
        <f t="shared" si="9"/>
        <v>Janeiro</v>
      </c>
      <c r="E135" s="269"/>
      <c r="F135" s="270" t="str">
        <f>IF(E135="","",VLOOKUP('Conta_FUNBIO (2)'!E135,Relatório!B:I,2,FALSE))</f>
        <v/>
      </c>
      <c r="G135" s="709"/>
      <c r="H135" s="334" t="str">
        <f>IF(G135="","",VLOOKUP(G135,Fundos!B:C,2,FALSE))</f>
        <v/>
      </c>
      <c r="I135" s="272"/>
      <c r="J135" s="273"/>
      <c r="K135" s="273"/>
      <c r="L135" s="274"/>
      <c r="M135" s="359"/>
      <c r="N135" s="275"/>
      <c r="O135" s="275"/>
      <c r="P135" s="276" t="s">
        <v>277</v>
      </c>
      <c r="Q135" s="281"/>
      <c r="R135" s="282"/>
      <c r="S135" s="279">
        <f t="shared" si="6"/>
        <v>-3601.92</v>
      </c>
      <c r="T135" s="333">
        <f t="shared" si="7"/>
        <v>0</v>
      </c>
    </row>
    <row r="136" spans="2:20" ht="24.9" customHeight="1" x14ac:dyDescent="0.3">
      <c r="B136" s="266"/>
      <c r="C136" s="267">
        <f t="shared" si="8"/>
        <v>1</v>
      </c>
      <c r="D136" s="268" t="str">
        <f t="shared" si="9"/>
        <v>Janeiro</v>
      </c>
      <c r="E136" s="269"/>
      <c r="F136" s="270" t="str">
        <f>IF(E136="","",VLOOKUP('Conta_FUNBIO (2)'!E136,Relatório!B:I,2,FALSE))</f>
        <v/>
      </c>
      <c r="G136" s="709"/>
      <c r="H136" s="334" t="str">
        <f>IF(G136="","",VLOOKUP(G136,Fundos!B:C,2,FALSE))</f>
        <v/>
      </c>
      <c r="I136" s="272"/>
      <c r="J136" s="273"/>
      <c r="K136" s="273"/>
      <c r="L136" s="274"/>
      <c r="M136" s="359"/>
      <c r="N136" s="275"/>
      <c r="O136" s="275"/>
      <c r="P136" s="276" t="s">
        <v>277</v>
      </c>
      <c r="Q136" s="281"/>
      <c r="R136" s="282"/>
      <c r="S136" s="279">
        <f t="shared" si="6"/>
        <v>-3601.92</v>
      </c>
      <c r="T136" s="333">
        <f t="shared" si="7"/>
        <v>0</v>
      </c>
    </row>
    <row r="137" spans="2:20" ht="24.9" customHeight="1" x14ac:dyDescent="0.3">
      <c r="B137" s="266"/>
      <c r="C137" s="267">
        <f t="shared" si="8"/>
        <v>1</v>
      </c>
      <c r="D137" s="268" t="str">
        <f t="shared" si="9"/>
        <v>Janeiro</v>
      </c>
      <c r="E137" s="269"/>
      <c r="F137" s="270" t="str">
        <f>IF(E137="","",VLOOKUP('Conta_FUNBIO (2)'!E137,Relatório!B:I,2,FALSE))</f>
        <v/>
      </c>
      <c r="G137" s="709"/>
      <c r="H137" s="334" t="str">
        <f>IF(G137="","",VLOOKUP(G137,Fundos!B:C,2,FALSE))</f>
        <v/>
      </c>
      <c r="I137" s="272"/>
      <c r="J137" s="273"/>
      <c r="K137" s="273"/>
      <c r="L137" s="274"/>
      <c r="M137" s="359"/>
      <c r="N137" s="275"/>
      <c r="O137" s="275"/>
      <c r="P137" s="276" t="s">
        <v>277</v>
      </c>
      <c r="Q137" s="281"/>
      <c r="R137" s="282"/>
      <c r="S137" s="279">
        <f t="shared" ref="S137:S200" si="10">IF(P137="sim",Q137-R137+S136,IF(P137="NÃO",S136))</f>
        <v>-3601.92</v>
      </c>
      <c r="T137" s="333">
        <f>T136</f>
        <v>0</v>
      </c>
    </row>
    <row r="138" spans="2:20" ht="24.9" customHeight="1" x14ac:dyDescent="0.3">
      <c r="B138" s="266"/>
      <c r="C138" s="267">
        <f t="shared" si="8"/>
        <v>1</v>
      </c>
      <c r="D138" s="268" t="str">
        <f t="shared" si="9"/>
        <v>Janeiro</v>
      </c>
      <c r="E138" s="269"/>
      <c r="F138" s="270" t="str">
        <f>IF(E138="","",VLOOKUP('Conta_FUNBIO (2)'!E138,Relatório!B:I,2,FALSE))</f>
        <v/>
      </c>
      <c r="G138" s="709"/>
      <c r="H138" s="334" t="str">
        <f>IF(G138="","",VLOOKUP(G138,Fundos!B:C,2,FALSE))</f>
        <v/>
      </c>
      <c r="I138" s="272"/>
      <c r="J138" s="294"/>
      <c r="K138" s="273"/>
      <c r="L138" s="274"/>
      <c r="M138" s="359"/>
      <c r="N138" s="275"/>
      <c r="O138" s="275"/>
      <c r="P138" s="276" t="s">
        <v>277</v>
      </c>
      <c r="Q138" s="281"/>
      <c r="R138" s="282"/>
      <c r="S138" s="279">
        <f t="shared" si="10"/>
        <v>-3601.92</v>
      </c>
      <c r="T138" s="333">
        <f t="shared" ref="T138:T201" si="11">T137</f>
        <v>0</v>
      </c>
    </row>
    <row r="139" spans="2:20" ht="24.9" customHeight="1" x14ac:dyDescent="0.3">
      <c r="B139" s="266"/>
      <c r="C139" s="267">
        <f t="shared" si="8"/>
        <v>1</v>
      </c>
      <c r="D139" s="268" t="str">
        <f t="shared" si="9"/>
        <v>Janeiro</v>
      </c>
      <c r="E139" s="269"/>
      <c r="F139" s="270" t="str">
        <f>IF(E139="","",VLOOKUP('Conta_FUNBIO (2)'!E139,Relatório!B:I,2,FALSE))</f>
        <v/>
      </c>
      <c r="G139" s="709"/>
      <c r="H139" s="334" t="str">
        <f>IF(G139="","",VLOOKUP(G139,Fundos!B:C,2,FALSE))</f>
        <v/>
      </c>
      <c r="I139" s="272"/>
      <c r="J139" s="273"/>
      <c r="K139" s="273"/>
      <c r="L139" s="274"/>
      <c r="M139" s="359"/>
      <c r="N139" s="275"/>
      <c r="O139" s="275"/>
      <c r="P139" s="276" t="s">
        <v>277</v>
      </c>
      <c r="Q139" s="281"/>
      <c r="R139" s="282"/>
      <c r="S139" s="279">
        <f t="shared" si="10"/>
        <v>-3601.92</v>
      </c>
      <c r="T139" s="333">
        <f t="shared" si="11"/>
        <v>0</v>
      </c>
    </row>
    <row r="140" spans="2:20" ht="24.9" customHeight="1" x14ac:dyDescent="0.3">
      <c r="B140" s="266"/>
      <c r="C140" s="267">
        <f t="shared" si="8"/>
        <v>1</v>
      </c>
      <c r="D140" s="268" t="str">
        <f t="shared" si="9"/>
        <v>Janeiro</v>
      </c>
      <c r="E140" s="269"/>
      <c r="F140" s="270" t="str">
        <f>IF(E140="","",VLOOKUP('Conta_FUNBIO (2)'!E140,Relatório!B:I,2,FALSE))</f>
        <v/>
      </c>
      <c r="G140" s="709"/>
      <c r="H140" s="334" t="str">
        <f>IF(G140="","",VLOOKUP(G140,Fundos!B:C,2,FALSE))</f>
        <v/>
      </c>
      <c r="I140" s="272"/>
      <c r="J140" s="273"/>
      <c r="K140" s="273"/>
      <c r="L140" s="274"/>
      <c r="M140" s="359"/>
      <c r="N140" s="275"/>
      <c r="O140" s="275"/>
      <c r="P140" s="276" t="s">
        <v>277</v>
      </c>
      <c r="Q140" s="281"/>
      <c r="R140" s="282"/>
      <c r="S140" s="279">
        <f t="shared" si="10"/>
        <v>-3601.92</v>
      </c>
      <c r="T140" s="333">
        <f t="shared" si="11"/>
        <v>0</v>
      </c>
    </row>
    <row r="141" spans="2:20" ht="24.9" customHeight="1" x14ac:dyDescent="0.3">
      <c r="B141" s="266"/>
      <c r="C141" s="267">
        <f t="shared" si="8"/>
        <v>1</v>
      </c>
      <c r="D141" s="268" t="str">
        <f t="shared" si="9"/>
        <v>Janeiro</v>
      </c>
      <c r="E141" s="269"/>
      <c r="F141" s="270" t="str">
        <f>IF(E141="","",VLOOKUP('Conta_FUNBIO (2)'!E141,Relatório!B:I,2,FALSE))</f>
        <v/>
      </c>
      <c r="G141" s="709"/>
      <c r="H141" s="334" t="str">
        <f>IF(G141="","",VLOOKUP(G141,Fundos!B:C,2,FALSE))</f>
        <v/>
      </c>
      <c r="I141" s="272"/>
      <c r="J141" s="273"/>
      <c r="K141" s="273"/>
      <c r="L141" s="274"/>
      <c r="M141" s="359"/>
      <c r="N141" s="275"/>
      <c r="O141" s="275"/>
      <c r="P141" s="276" t="s">
        <v>277</v>
      </c>
      <c r="Q141" s="281"/>
      <c r="R141" s="282"/>
      <c r="S141" s="279">
        <f t="shared" si="10"/>
        <v>-3601.92</v>
      </c>
      <c r="T141" s="333">
        <f t="shared" si="11"/>
        <v>0</v>
      </c>
    </row>
    <row r="142" spans="2:20" ht="24.9" customHeight="1" x14ac:dyDescent="0.3">
      <c r="B142" s="266"/>
      <c r="C142" s="267">
        <f t="shared" si="8"/>
        <v>1</v>
      </c>
      <c r="D142" s="268" t="str">
        <f t="shared" si="9"/>
        <v>Janeiro</v>
      </c>
      <c r="E142" s="269"/>
      <c r="F142" s="270" t="str">
        <f>IF(E142="","",VLOOKUP('Conta_FUNBIO (2)'!E142,Relatório!B:I,2,FALSE))</f>
        <v/>
      </c>
      <c r="G142" s="709"/>
      <c r="H142" s="334" t="str">
        <f>IF(G142="","",VLOOKUP(G142,Fundos!B:C,2,FALSE))</f>
        <v/>
      </c>
      <c r="I142" s="272"/>
      <c r="J142" s="273"/>
      <c r="K142" s="273"/>
      <c r="L142" s="274"/>
      <c r="M142" s="359"/>
      <c r="N142" s="275"/>
      <c r="O142" s="275"/>
      <c r="P142" s="276" t="s">
        <v>277</v>
      </c>
      <c r="Q142" s="281"/>
      <c r="R142" s="282"/>
      <c r="S142" s="279">
        <f t="shared" si="10"/>
        <v>-3601.92</v>
      </c>
      <c r="T142" s="333">
        <f t="shared" si="11"/>
        <v>0</v>
      </c>
    </row>
    <row r="143" spans="2:20" ht="24.9" customHeight="1" x14ac:dyDescent="0.3">
      <c r="B143" s="266"/>
      <c r="C143" s="267">
        <f t="shared" si="8"/>
        <v>1</v>
      </c>
      <c r="D143" s="268" t="str">
        <f t="shared" si="9"/>
        <v>Janeiro</v>
      </c>
      <c r="E143" s="269"/>
      <c r="F143" s="270" t="str">
        <f>IF(E143="","",VLOOKUP('Conta_FUNBIO (2)'!E143,Relatório!B:I,2,FALSE))</f>
        <v/>
      </c>
      <c r="G143" s="709"/>
      <c r="H143" s="334" t="str">
        <f>IF(G143="","",VLOOKUP(G143,Fundos!B:C,2,FALSE))</f>
        <v/>
      </c>
      <c r="I143" s="272"/>
      <c r="J143" s="273"/>
      <c r="K143" s="273"/>
      <c r="L143" s="274"/>
      <c r="M143" s="359"/>
      <c r="N143" s="275"/>
      <c r="O143" s="275"/>
      <c r="P143" s="276" t="s">
        <v>277</v>
      </c>
      <c r="Q143" s="281"/>
      <c r="R143" s="282"/>
      <c r="S143" s="279">
        <f t="shared" si="10"/>
        <v>-3601.92</v>
      </c>
      <c r="T143" s="333">
        <f t="shared" si="11"/>
        <v>0</v>
      </c>
    </row>
    <row r="144" spans="2:20" ht="24.9" customHeight="1" x14ac:dyDescent="0.3">
      <c r="B144" s="266"/>
      <c r="C144" s="267">
        <f t="shared" si="8"/>
        <v>1</v>
      </c>
      <c r="D144" s="268" t="str">
        <f t="shared" si="9"/>
        <v>Janeiro</v>
      </c>
      <c r="E144" s="269"/>
      <c r="F144" s="270" t="str">
        <f>IF(E144="","",VLOOKUP('Conta_FUNBIO (2)'!E144,Relatório!B:I,2,FALSE))</f>
        <v/>
      </c>
      <c r="G144" s="709"/>
      <c r="H144" s="334" t="str">
        <f>IF(G144="","",VLOOKUP(G144,Fundos!B:C,2,FALSE))</f>
        <v/>
      </c>
      <c r="I144" s="272"/>
      <c r="J144" s="273"/>
      <c r="K144" s="273"/>
      <c r="L144" s="274"/>
      <c r="M144" s="359"/>
      <c r="N144" s="275"/>
      <c r="O144" s="275"/>
      <c r="P144" s="276" t="s">
        <v>277</v>
      </c>
      <c r="Q144" s="281"/>
      <c r="R144" s="282"/>
      <c r="S144" s="279">
        <f t="shared" si="10"/>
        <v>-3601.92</v>
      </c>
      <c r="T144" s="333">
        <f t="shared" si="11"/>
        <v>0</v>
      </c>
    </row>
    <row r="145" spans="2:20" ht="24.9" customHeight="1" x14ac:dyDescent="0.3">
      <c r="B145" s="266"/>
      <c r="C145" s="267">
        <f t="shared" si="8"/>
        <v>1</v>
      </c>
      <c r="D145" s="268" t="str">
        <f t="shared" si="9"/>
        <v>Janeiro</v>
      </c>
      <c r="E145" s="269"/>
      <c r="F145" s="270" t="str">
        <f>IF(E145="","",VLOOKUP('Conta_FUNBIO (2)'!E145,Relatório!B:I,2,FALSE))</f>
        <v/>
      </c>
      <c r="G145" s="709"/>
      <c r="H145" s="334" t="str">
        <f>IF(G145="","",VLOOKUP(G145,Fundos!B:C,2,FALSE))</f>
        <v/>
      </c>
      <c r="I145" s="272"/>
      <c r="J145" s="273"/>
      <c r="K145" s="273"/>
      <c r="L145" s="274"/>
      <c r="M145" s="359"/>
      <c r="N145" s="275"/>
      <c r="O145" s="275"/>
      <c r="P145" s="276" t="s">
        <v>277</v>
      </c>
      <c r="Q145" s="283"/>
      <c r="R145" s="282"/>
      <c r="S145" s="279">
        <f t="shared" si="10"/>
        <v>-3601.92</v>
      </c>
      <c r="T145" s="333">
        <f t="shared" si="11"/>
        <v>0</v>
      </c>
    </row>
    <row r="146" spans="2:20" ht="24.9" customHeight="1" x14ac:dyDescent="0.3">
      <c r="B146" s="266"/>
      <c r="C146" s="267">
        <f t="shared" si="8"/>
        <v>1</v>
      </c>
      <c r="D146" s="268" t="str">
        <f t="shared" si="9"/>
        <v>Janeiro</v>
      </c>
      <c r="E146" s="269"/>
      <c r="F146" s="270" t="str">
        <f>IF(E146="","",VLOOKUP('Conta_FUNBIO (2)'!E146,Relatório!B:I,2,FALSE))</f>
        <v/>
      </c>
      <c r="G146" s="709"/>
      <c r="H146" s="334" t="str">
        <f>IF(G146="","",VLOOKUP(G146,Fundos!B:C,2,FALSE))</f>
        <v/>
      </c>
      <c r="I146" s="272"/>
      <c r="J146" s="273"/>
      <c r="K146" s="285"/>
      <c r="L146" s="274"/>
      <c r="M146" s="359"/>
      <c r="N146" s="275"/>
      <c r="O146" s="275"/>
      <c r="P146" s="276" t="s">
        <v>277</v>
      </c>
      <c r="Q146" s="281"/>
      <c r="R146" s="282"/>
      <c r="S146" s="279">
        <f t="shared" si="10"/>
        <v>-3601.92</v>
      </c>
      <c r="T146" s="333">
        <f t="shared" si="11"/>
        <v>0</v>
      </c>
    </row>
    <row r="147" spans="2:20" ht="24.9" customHeight="1" x14ac:dyDescent="0.3">
      <c r="B147" s="266"/>
      <c r="C147" s="267">
        <f t="shared" si="8"/>
        <v>1</v>
      </c>
      <c r="D147" s="268" t="str">
        <f t="shared" si="9"/>
        <v>Janeiro</v>
      </c>
      <c r="E147" s="269"/>
      <c r="F147" s="270" t="str">
        <f>IF(E147="","",VLOOKUP('Conta_FUNBIO (2)'!E147,Relatório!B:I,2,FALSE))</f>
        <v/>
      </c>
      <c r="G147" s="709"/>
      <c r="H147" s="334" t="str">
        <f>IF(G147="","",VLOOKUP(G147,Fundos!B:C,2,FALSE))</f>
        <v/>
      </c>
      <c r="I147" s="272"/>
      <c r="J147" s="448"/>
      <c r="K147" s="443"/>
      <c r="L147" s="274"/>
      <c r="M147" s="359"/>
      <c r="N147" s="275"/>
      <c r="O147" s="275"/>
      <c r="P147" s="276" t="s">
        <v>277</v>
      </c>
      <c r="Q147" s="283"/>
      <c r="R147" s="282"/>
      <c r="S147" s="279">
        <f t="shared" si="10"/>
        <v>-3601.92</v>
      </c>
      <c r="T147" s="333">
        <f t="shared" si="11"/>
        <v>0</v>
      </c>
    </row>
    <row r="148" spans="2:20" ht="24.9" customHeight="1" x14ac:dyDescent="0.3">
      <c r="B148" s="266"/>
      <c r="C148" s="267">
        <f t="shared" si="8"/>
        <v>1</v>
      </c>
      <c r="D148" s="268" t="str">
        <f t="shared" si="9"/>
        <v>Janeiro</v>
      </c>
      <c r="E148" s="269"/>
      <c r="F148" s="270" t="str">
        <f>IF(E148="","",VLOOKUP('Conta_FUNBIO (2)'!E148,Relatório!B:I,2,FALSE))</f>
        <v/>
      </c>
      <c r="G148" s="709"/>
      <c r="H148" s="334" t="str">
        <f>IF(G148="","",VLOOKUP(G148,Fundos!B:C,2,FALSE))</f>
        <v/>
      </c>
      <c r="I148" s="272"/>
      <c r="J148" s="273"/>
      <c r="K148" s="273"/>
      <c r="L148" s="274"/>
      <c r="M148" s="359"/>
      <c r="N148" s="275"/>
      <c r="O148" s="275"/>
      <c r="P148" s="276" t="s">
        <v>277</v>
      </c>
      <c r="Q148" s="281"/>
      <c r="R148" s="282"/>
      <c r="S148" s="279">
        <f t="shared" si="10"/>
        <v>-3601.92</v>
      </c>
      <c r="T148" s="333">
        <f t="shared" si="11"/>
        <v>0</v>
      </c>
    </row>
    <row r="149" spans="2:20" ht="24.9" customHeight="1" x14ac:dyDescent="0.3">
      <c r="B149" s="266"/>
      <c r="C149" s="267">
        <f t="shared" si="8"/>
        <v>1</v>
      </c>
      <c r="D149" s="268" t="str">
        <f t="shared" si="9"/>
        <v>Janeiro</v>
      </c>
      <c r="E149" s="269"/>
      <c r="F149" s="270" t="str">
        <f>IF(E149="","",VLOOKUP('Conta_FUNBIO (2)'!E149,Relatório!B:I,2,FALSE))</f>
        <v/>
      </c>
      <c r="G149" s="709"/>
      <c r="H149" s="334" t="str">
        <f>IF(G149="","",VLOOKUP(G149,Fundos!B:C,2,FALSE))</f>
        <v/>
      </c>
      <c r="I149" s="272"/>
      <c r="J149" s="273"/>
      <c r="K149" s="273"/>
      <c r="L149" s="274"/>
      <c r="M149" s="359"/>
      <c r="N149" s="275"/>
      <c r="O149" s="275"/>
      <c r="P149" s="276" t="s">
        <v>277</v>
      </c>
      <c r="Q149" s="283"/>
      <c r="R149" s="282"/>
      <c r="S149" s="279">
        <f t="shared" si="10"/>
        <v>-3601.92</v>
      </c>
      <c r="T149" s="333">
        <f t="shared" si="11"/>
        <v>0</v>
      </c>
    </row>
    <row r="150" spans="2:20" ht="24.9" customHeight="1" x14ac:dyDescent="0.3">
      <c r="B150" s="266"/>
      <c r="C150" s="267">
        <f t="shared" si="8"/>
        <v>1</v>
      </c>
      <c r="D150" s="268" t="str">
        <f t="shared" si="9"/>
        <v>Janeiro</v>
      </c>
      <c r="E150" s="269"/>
      <c r="F150" s="270" t="str">
        <f>IF(E150="","",VLOOKUP('Conta_FUNBIO (2)'!E150,Relatório!B:I,2,FALSE))</f>
        <v/>
      </c>
      <c r="G150" s="709"/>
      <c r="H150" s="334" t="str">
        <f>IF(G150="","",VLOOKUP(G150,Fundos!B:C,2,FALSE))</f>
        <v/>
      </c>
      <c r="I150" s="272"/>
      <c r="J150" s="443"/>
      <c r="K150" s="273"/>
      <c r="L150" s="274"/>
      <c r="M150" s="359"/>
      <c r="N150" s="275"/>
      <c r="O150" s="275"/>
      <c r="P150" s="276" t="s">
        <v>277</v>
      </c>
      <c r="Q150" s="281"/>
      <c r="R150" s="282"/>
      <c r="S150" s="279">
        <f t="shared" si="10"/>
        <v>-3601.92</v>
      </c>
      <c r="T150" s="333">
        <f t="shared" si="11"/>
        <v>0</v>
      </c>
    </row>
    <row r="151" spans="2:20" ht="24.9" customHeight="1" x14ac:dyDescent="0.3">
      <c r="B151" s="266"/>
      <c r="C151" s="267">
        <f t="shared" si="8"/>
        <v>1</v>
      </c>
      <c r="D151" s="268" t="str">
        <f t="shared" si="9"/>
        <v>Janeiro</v>
      </c>
      <c r="E151" s="269"/>
      <c r="F151" s="270" t="str">
        <f>IF(E151="","",VLOOKUP('Conta_FUNBIO (2)'!E151,Relatório!B:I,2,FALSE))</f>
        <v/>
      </c>
      <c r="G151" s="709"/>
      <c r="H151" s="334" t="str">
        <f>IF(G151="","",VLOOKUP(G151,Fundos!B:C,2,FALSE))</f>
        <v/>
      </c>
      <c r="I151" s="272"/>
      <c r="J151" s="273"/>
      <c r="K151" s="273"/>
      <c r="L151" s="274"/>
      <c r="M151" s="359"/>
      <c r="N151" s="275"/>
      <c r="O151" s="275"/>
      <c r="P151" s="276" t="s">
        <v>277</v>
      </c>
      <c r="Q151" s="281"/>
      <c r="R151" s="282"/>
      <c r="S151" s="279">
        <f t="shared" si="10"/>
        <v>-3601.92</v>
      </c>
      <c r="T151" s="333">
        <f t="shared" si="11"/>
        <v>0</v>
      </c>
    </row>
    <row r="152" spans="2:20" ht="24.9" customHeight="1" x14ac:dyDescent="0.3">
      <c r="B152" s="266"/>
      <c r="C152" s="267">
        <f t="shared" si="8"/>
        <v>1</v>
      </c>
      <c r="D152" s="268" t="str">
        <f t="shared" si="9"/>
        <v>Janeiro</v>
      </c>
      <c r="E152" s="269"/>
      <c r="F152" s="270" t="str">
        <f>IF(E152="","",VLOOKUP('Conta_FUNBIO (2)'!E152,Relatório!B:I,2,FALSE))</f>
        <v/>
      </c>
      <c r="G152" s="709"/>
      <c r="H152" s="334" t="str">
        <f>IF(G152="","",VLOOKUP(G152,Fundos!B:C,2,FALSE))</f>
        <v/>
      </c>
      <c r="I152" s="272"/>
      <c r="J152" s="273"/>
      <c r="K152" s="273"/>
      <c r="L152" s="274"/>
      <c r="M152" s="359"/>
      <c r="N152" s="275"/>
      <c r="O152" s="275"/>
      <c r="P152" s="276" t="s">
        <v>277</v>
      </c>
      <c r="Q152" s="281"/>
      <c r="R152" s="282"/>
      <c r="S152" s="279">
        <f t="shared" si="10"/>
        <v>-3601.92</v>
      </c>
      <c r="T152" s="333">
        <f t="shared" si="11"/>
        <v>0</v>
      </c>
    </row>
    <row r="153" spans="2:20" ht="24.9" customHeight="1" x14ac:dyDescent="0.3">
      <c r="B153" s="266"/>
      <c r="C153" s="267">
        <f t="shared" si="8"/>
        <v>1</v>
      </c>
      <c r="D153" s="268" t="str">
        <f t="shared" si="9"/>
        <v>Janeiro</v>
      </c>
      <c r="E153" s="269"/>
      <c r="F153" s="270" t="str">
        <f>IF(E153="","",VLOOKUP('Conta_FUNBIO (2)'!E153,Relatório!B:I,2,FALSE))</f>
        <v/>
      </c>
      <c r="G153" s="709"/>
      <c r="H153" s="334" t="str">
        <f>IF(G153="","",VLOOKUP(G153,Fundos!B:C,2,FALSE))</f>
        <v/>
      </c>
      <c r="I153" s="272"/>
      <c r="J153" s="273"/>
      <c r="K153" s="273"/>
      <c r="L153" s="274"/>
      <c r="M153" s="359"/>
      <c r="N153" s="275"/>
      <c r="O153" s="275"/>
      <c r="P153" s="276" t="s">
        <v>277</v>
      </c>
      <c r="Q153" s="281"/>
      <c r="R153" s="282"/>
      <c r="S153" s="279">
        <f t="shared" si="10"/>
        <v>-3601.92</v>
      </c>
      <c r="T153" s="333">
        <f t="shared" si="11"/>
        <v>0</v>
      </c>
    </row>
    <row r="154" spans="2:20" ht="24.9" customHeight="1" x14ac:dyDescent="0.3">
      <c r="B154" s="266"/>
      <c r="C154" s="267">
        <f t="shared" si="8"/>
        <v>1</v>
      </c>
      <c r="D154" s="268" t="str">
        <f t="shared" si="9"/>
        <v>Janeiro</v>
      </c>
      <c r="E154" s="269"/>
      <c r="F154" s="270" t="str">
        <f>IF(E154="","",VLOOKUP('Conta_FUNBIO (2)'!E154,Relatório!B:I,2,FALSE))</f>
        <v/>
      </c>
      <c r="G154" s="709"/>
      <c r="H154" s="334" t="str">
        <f>IF(G154="","",VLOOKUP(G154,Fundos!B:C,2,FALSE))</f>
        <v/>
      </c>
      <c r="I154" s="272"/>
      <c r="J154" s="273"/>
      <c r="K154" s="273"/>
      <c r="L154" s="274"/>
      <c r="M154" s="359"/>
      <c r="N154" s="275"/>
      <c r="O154" s="275"/>
      <c r="P154" s="276" t="s">
        <v>277</v>
      </c>
      <c r="Q154" s="281"/>
      <c r="R154" s="282"/>
      <c r="S154" s="279">
        <f t="shared" si="10"/>
        <v>-3601.92</v>
      </c>
      <c r="T154" s="333">
        <f t="shared" si="11"/>
        <v>0</v>
      </c>
    </row>
    <row r="155" spans="2:20" ht="24.9" customHeight="1" x14ac:dyDescent="0.3">
      <c r="B155" s="266"/>
      <c r="C155" s="267">
        <f t="shared" si="8"/>
        <v>1</v>
      </c>
      <c r="D155" s="268" t="str">
        <f t="shared" si="9"/>
        <v>Janeiro</v>
      </c>
      <c r="E155" s="269"/>
      <c r="F155" s="270" t="str">
        <f>IF(E155="","",VLOOKUP('Conta_FUNBIO (2)'!E155,Relatório!B:I,2,FALSE))</f>
        <v/>
      </c>
      <c r="G155" s="709"/>
      <c r="H155" s="334" t="str">
        <f>IF(G155="","",VLOOKUP(G155,Fundos!B:C,2,FALSE))</f>
        <v/>
      </c>
      <c r="I155" s="272"/>
      <c r="J155" s="273"/>
      <c r="K155" s="273"/>
      <c r="L155" s="274"/>
      <c r="M155" s="359"/>
      <c r="N155" s="275"/>
      <c r="O155" s="275"/>
      <c r="P155" s="276" t="s">
        <v>277</v>
      </c>
      <c r="Q155" s="281"/>
      <c r="R155" s="282"/>
      <c r="S155" s="279">
        <f t="shared" si="10"/>
        <v>-3601.92</v>
      </c>
      <c r="T155" s="333">
        <f t="shared" si="11"/>
        <v>0</v>
      </c>
    </row>
    <row r="156" spans="2:20" ht="24.9" customHeight="1" x14ac:dyDescent="0.3">
      <c r="B156" s="286"/>
      <c r="C156" s="267">
        <f t="shared" si="8"/>
        <v>1</v>
      </c>
      <c r="D156" s="268" t="str">
        <f t="shared" si="9"/>
        <v>Janeiro</v>
      </c>
      <c r="E156" s="269"/>
      <c r="F156" s="270" t="str">
        <f>IF(E156="","",VLOOKUP('Conta_FUNBIO (2)'!E156,Relatório!B:I,2,FALSE))</f>
        <v/>
      </c>
      <c r="G156" s="709"/>
      <c r="H156" s="334" t="str">
        <f>IF(G156="","",VLOOKUP(G156,Fundos!B:C,2,FALSE))</f>
        <v/>
      </c>
      <c r="I156" s="272"/>
      <c r="J156" s="287"/>
      <c r="K156" s="288"/>
      <c r="L156" s="274"/>
      <c r="M156" s="360"/>
      <c r="N156" s="275"/>
      <c r="O156" s="275"/>
      <c r="P156" s="276" t="s">
        <v>277</v>
      </c>
      <c r="Q156" s="281"/>
      <c r="R156" s="289"/>
      <c r="S156" s="279">
        <f t="shared" si="10"/>
        <v>-3601.92</v>
      </c>
      <c r="T156" s="333">
        <f t="shared" si="11"/>
        <v>0</v>
      </c>
    </row>
    <row r="157" spans="2:20" ht="24.9" customHeight="1" x14ac:dyDescent="0.3">
      <c r="B157" s="286"/>
      <c r="C157" s="267">
        <f t="shared" si="8"/>
        <v>1</v>
      </c>
      <c r="D157" s="268" t="str">
        <f t="shared" si="9"/>
        <v>Janeiro</v>
      </c>
      <c r="E157" s="269"/>
      <c r="F157" s="270" t="str">
        <f>IF(E157="","",VLOOKUP('Conta_FUNBIO (2)'!E157,Relatório!B:I,2,FALSE))</f>
        <v/>
      </c>
      <c r="G157" s="709"/>
      <c r="H157" s="334" t="str">
        <f>IF(G157="","",VLOOKUP(G157,Fundos!B:C,2,FALSE))</f>
        <v/>
      </c>
      <c r="I157" s="272"/>
      <c r="J157" s="287"/>
      <c r="K157" s="623"/>
      <c r="L157" s="274"/>
      <c r="M157" s="360"/>
      <c r="N157" s="275"/>
      <c r="O157" s="275"/>
      <c r="P157" s="276" t="s">
        <v>277</v>
      </c>
      <c r="Q157" s="281"/>
      <c r="R157" s="289"/>
      <c r="S157" s="279">
        <f t="shared" si="10"/>
        <v>-3601.92</v>
      </c>
      <c r="T157" s="333">
        <f t="shared" si="11"/>
        <v>0</v>
      </c>
    </row>
    <row r="158" spans="2:20" ht="24.9" customHeight="1" x14ac:dyDescent="0.3">
      <c r="B158" s="286"/>
      <c r="C158" s="267">
        <f t="shared" si="8"/>
        <v>1</v>
      </c>
      <c r="D158" s="268" t="str">
        <f t="shared" si="9"/>
        <v>Janeiro</v>
      </c>
      <c r="E158" s="269"/>
      <c r="F158" s="270" t="str">
        <f>IF(E158="","",VLOOKUP('Conta_FUNBIO (2)'!E158,Relatório!B:I,2,FALSE))</f>
        <v/>
      </c>
      <c r="G158" s="709"/>
      <c r="H158" s="334" t="str">
        <f>IF(G158="","",VLOOKUP(G158,Fundos!B:C,2,FALSE))</f>
        <v/>
      </c>
      <c r="I158" s="272"/>
      <c r="J158" s="287"/>
      <c r="K158" s="290"/>
      <c r="L158" s="274"/>
      <c r="M158" s="360"/>
      <c r="N158" s="275"/>
      <c r="O158" s="275"/>
      <c r="P158" s="276" t="s">
        <v>277</v>
      </c>
      <c r="Q158" s="281"/>
      <c r="R158" s="289"/>
      <c r="S158" s="279">
        <f t="shared" si="10"/>
        <v>-3601.92</v>
      </c>
      <c r="T158" s="333">
        <f t="shared" si="11"/>
        <v>0</v>
      </c>
    </row>
    <row r="159" spans="2:20" ht="24.9" customHeight="1" x14ac:dyDescent="0.3">
      <c r="B159" s="286"/>
      <c r="C159" s="267">
        <f t="shared" si="8"/>
        <v>1</v>
      </c>
      <c r="D159" s="268" t="str">
        <f t="shared" si="9"/>
        <v>Janeiro</v>
      </c>
      <c r="E159" s="269"/>
      <c r="F159" s="270" t="str">
        <f>IF(E159="","",VLOOKUP('Conta_FUNBIO (2)'!E159,Relatório!B:I,2,FALSE))</f>
        <v/>
      </c>
      <c r="G159" s="709"/>
      <c r="H159" s="334" t="str">
        <f>IF(G159="","",VLOOKUP(G159,Fundos!B:C,2,FALSE))</f>
        <v/>
      </c>
      <c r="I159" s="272"/>
      <c r="J159" s="287"/>
      <c r="K159" s="290"/>
      <c r="L159" s="274"/>
      <c r="M159" s="355"/>
      <c r="N159" s="275"/>
      <c r="O159" s="275"/>
      <c r="P159" s="276" t="s">
        <v>277</v>
      </c>
      <c r="Q159" s="281"/>
      <c r="R159" s="289"/>
      <c r="S159" s="279">
        <f t="shared" si="10"/>
        <v>-3601.92</v>
      </c>
      <c r="T159" s="333">
        <f t="shared" si="11"/>
        <v>0</v>
      </c>
    </row>
    <row r="160" spans="2:20" ht="24.9" customHeight="1" x14ac:dyDescent="0.3">
      <c r="B160" s="286"/>
      <c r="C160" s="267">
        <f t="shared" si="8"/>
        <v>1</v>
      </c>
      <c r="D160" s="268" t="str">
        <f t="shared" si="9"/>
        <v>Janeiro</v>
      </c>
      <c r="E160" s="269"/>
      <c r="F160" s="270" t="str">
        <f>IF(E160="","",VLOOKUP('Conta_FUNBIO (2)'!E160,Relatório!B:I,2,FALSE))</f>
        <v/>
      </c>
      <c r="G160" s="709"/>
      <c r="H160" s="334" t="str">
        <f>IF(G160="","",VLOOKUP(G160,Fundos!B:C,2,FALSE))</f>
        <v/>
      </c>
      <c r="I160" s="272"/>
      <c r="J160" s="287"/>
      <c r="K160" s="288"/>
      <c r="L160" s="274"/>
      <c r="M160" s="355"/>
      <c r="N160" s="275"/>
      <c r="O160" s="275"/>
      <c r="P160" s="276" t="s">
        <v>277</v>
      </c>
      <c r="Q160" s="281"/>
      <c r="R160" s="289"/>
      <c r="S160" s="279">
        <f t="shared" si="10"/>
        <v>-3601.92</v>
      </c>
      <c r="T160" s="333">
        <f t="shared" si="11"/>
        <v>0</v>
      </c>
    </row>
    <row r="161" spans="2:20" ht="24.9" customHeight="1" x14ac:dyDescent="0.3">
      <c r="B161" s="286"/>
      <c r="C161" s="267">
        <f t="shared" si="8"/>
        <v>1</v>
      </c>
      <c r="D161" s="268" t="str">
        <f t="shared" si="9"/>
        <v>Janeiro</v>
      </c>
      <c r="E161" s="269"/>
      <c r="F161" s="270" t="str">
        <f>IF(E161="","",VLOOKUP('Conta_FUNBIO (2)'!E161,Relatório!B:I,2,FALSE))</f>
        <v/>
      </c>
      <c r="G161" s="709"/>
      <c r="H161" s="334" t="str">
        <f>IF(G161="","",VLOOKUP(G161,Fundos!B:C,2,FALSE))</f>
        <v/>
      </c>
      <c r="I161" s="272"/>
      <c r="J161" s="292"/>
      <c r="K161" s="288"/>
      <c r="L161" s="274"/>
      <c r="M161" s="355"/>
      <c r="N161" s="275"/>
      <c r="O161" s="275"/>
      <c r="P161" s="276" t="s">
        <v>277</v>
      </c>
      <c r="Q161" s="281"/>
      <c r="R161" s="289"/>
      <c r="S161" s="279">
        <f t="shared" si="10"/>
        <v>-3601.92</v>
      </c>
      <c r="T161" s="333">
        <f t="shared" si="11"/>
        <v>0</v>
      </c>
    </row>
    <row r="162" spans="2:20" ht="24.9" customHeight="1" x14ac:dyDescent="0.3">
      <c r="B162" s="286"/>
      <c r="C162" s="267">
        <f t="shared" si="8"/>
        <v>1</v>
      </c>
      <c r="D162" s="268" t="str">
        <f t="shared" si="9"/>
        <v>Janeiro</v>
      </c>
      <c r="E162" s="269"/>
      <c r="F162" s="270" t="str">
        <f>IF(E162="","",VLOOKUP('Conta_FUNBIO (2)'!E162,Relatório!B:I,2,FALSE))</f>
        <v/>
      </c>
      <c r="G162" s="709"/>
      <c r="H162" s="334" t="str">
        <f>IF(G162="","",VLOOKUP(G162,Fundos!B:C,2,FALSE))</f>
        <v/>
      </c>
      <c r="I162" s="272"/>
      <c r="J162" s="292"/>
      <c r="K162" s="290"/>
      <c r="L162" s="274"/>
      <c r="M162" s="355"/>
      <c r="N162" s="275"/>
      <c r="O162" s="275"/>
      <c r="P162" s="276" t="s">
        <v>277</v>
      </c>
      <c r="Q162" s="281"/>
      <c r="R162" s="289"/>
      <c r="S162" s="279">
        <f t="shared" si="10"/>
        <v>-3601.92</v>
      </c>
      <c r="T162" s="333">
        <f t="shared" si="11"/>
        <v>0</v>
      </c>
    </row>
    <row r="163" spans="2:20" ht="24.9" customHeight="1" x14ac:dyDescent="0.3">
      <c r="B163" s="286"/>
      <c r="C163" s="267">
        <f t="shared" si="8"/>
        <v>1</v>
      </c>
      <c r="D163" s="268" t="str">
        <f t="shared" si="9"/>
        <v>Janeiro</v>
      </c>
      <c r="E163" s="269"/>
      <c r="F163" s="270" t="str">
        <f>IF(E163="","",VLOOKUP('Conta_FUNBIO (2)'!E163,Relatório!B:I,2,FALSE))</f>
        <v/>
      </c>
      <c r="G163" s="709"/>
      <c r="H163" s="334" t="str">
        <f>IF(G163="","",VLOOKUP(G163,Fundos!B:C,2,FALSE))</f>
        <v/>
      </c>
      <c r="I163" s="272"/>
      <c r="J163" s="287"/>
      <c r="K163" s="290"/>
      <c r="L163" s="274"/>
      <c r="M163" s="355"/>
      <c r="N163" s="275"/>
      <c r="O163" s="275"/>
      <c r="P163" s="276" t="s">
        <v>277</v>
      </c>
      <c r="Q163" s="281"/>
      <c r="R163" s="289"/>
      <c r="S163" s="279">
        <f t="shared" si="10"/>
        <v>-3601.92</v>
      </c>
      <c r="T163" s="333">
        <f t="shared" si="11"/>
        <v>0</v>
      </c>
    </row>
    <row r="164" spans="2:20" ht="24.9" customHeight="1" x14ac:dyDescent="0.3">
      <c r="B164" s="286"/>
      <c r="C164" s="267">
        <f t="shared" ref="C164:C227" si="12">MONTH(B164)</f>
        <v>1</v>
      </c>
      <c r="D164" s="268" t="str">
        <f t="shared" ref="D164:D227" si="13">IF(C164=1,"Janeiro",IF(C164=2,"Fevereiro",IF(C164=3,"Março",IF(C164=4,"Abril",IF(C164=5,"Maio",IF(C164=6,"Junho",IF(C164=7,"Julho",IF(C164=8,"Agosto",IF(C164=9,"Setembro",IF(C164=10,"Outubro",IF(C164=11,"Novembro",IF(C164=12,"Dezembro",""))))))))))))</f>
        <v>Janeiro</v>
      </c>
      <c r="E164" s="269"/>
      <c r="F164" s="270" t="str">
        <f>IF(E164="","",VLOOKUP('Conta_FUNBIO (2)'!E164,Relatório!B:I,2,FALSE))</f>
        <v/>
      </c>
      <c r="G164" s="709"/>
      <c r="H164" s="334" t="str">
        <f>IF(G164="","",VLOOKUP(G164,Fundos!B:C,2,FALSE))</f>
        <v/>
      </c>
      <c r="I164" s="272"/>
      <c r="J164" s="287"/>
      <c r="K164" s="290"/>
      <c r="L164" s="274"/>
      <c r="M164" s="355"/>
      <c r="N164" s="275"/>
      <c r="O164" s="275"/>
      <c r="P164" s="276" t="s">
        <v>277</v>
      </c>
      <c r="Q164" s="281"/>
      <c r="R164" s="289"/>
      <c r="S164" s="279">
        <f t="shared" si="10"/>
        <v>-3601.92</v>
      </c>
      <c r="T164" s="333">
        <f t="shared" si="11"/>
        <v>0</v>
      </c>
    </row>
    <row r="165" spans="2:20" ht="24.9" customHeight="1" x14ac:dyDescent="0.3">
      <c r="B165" s="286"/>
      <c r="C165" s="267">
        <f t="shared" si="12"/>
        <v>1</v>
      </c>
      <c r="D165" s="268" t="str">
        <f t="shared" si="13"/>
        <v>Janeiro</v>
      </c>
      <c r="E165" s="269"/>
      <c r="F165" s="270" t="str">
        <f>IF(E165="","",VLOOKUP('Conta_FUNBIO (2)'!E165,Relatório!B:I,2,FALSE))</f>
        <v/>
      </c>
      <c r="G165" s="709"/>
      <c r="H165" s="334" t="str">
        <f>IF(G165="","",VLOOKUP(G165,Fundos!B:C,2,FALSE))</f>
        <v/>
      </c>
      <c r="I165" s="272"/>
      <c r="J165" s="287"/>
      <c r="K165" s="448"/>
      <c r="L165" s="274"/>
      <c r="M165" s="355"/>
      <c r="N165" s="275"/>
      <c r="O165" s="275"/>
      <c r="P165" s="276" t="s">
        <v>277</v>
      </c>
      <c r="Q165" s="281"/>
      <c r="R165" s="289"/>
      <c r="S165" s="279">
        <f t="shared" si="10"/>
        <v>-3601.92</v>
      </c>
      <c r="T165" s="333">
        <f t="shared" si="11"/>
        <v>0</v>
      </c>
    </row>
    <row r="166" spans="2:20" ht="24.9" customHeight="1" x14ac:dyDescent="0.3">
      <c r="B166" s="286"/>
      <c r="C166" s="267">
        <f t="shared" si="12"/>
        <v>1</v>
      </c>
      <c r="D166" s="268" t="str">
        <f t="shared" si="13"/>
        <v>Janeiro</v>
      </c>
      <c r="E166" s="269"/>
      <c r="F166" s="270" t="str">
        <f>IF(E166="","",VLOOKUP('Conta_FUNBIO (2)'!E166,Relatório!B:I,2,FALSE))</f>
        <v/>
      </c>
      <c r="G166" s="709"/>
      <c r="H166" s="334" t="str">
        <f>IF(G166="","",VLOOKUP(G166,Fundos!B:C,2,FALSE))</f>
        <v/>
      </c>
      <c r="I166" s="272"/>
      <c r="J166" s="287"/>
      <c r="K166" s="290"/>
      <c r="L166" s="274"/>
      <c r="M166" s="355"/>
      <c r="N166" s="275"/>
      <c r="O166" s="275"/>
      <c r="P166" s="276" t="s">
        <v>277</v>
      </c>
      <c r="Q166" s="281"/>
      <c r="R166" s="289"/>
      <c r="S166" s="279">
        <f t="shared" si="10"/>
        <v>-3601.92</v>
      </c>
      <c r="T166" s="333">
        <f t="shared" si="11"/>
        <v>0</v>
      </c>
    </row>
    <row r="167" spans="2:20" ht="24.9" customHeight="1" x14ac:dyDescent="0.3">
      <c r="B167" s="286"/>
      <c r="C167" s="267">
        <f t="shared" si="12"/>
        <v>1</v>
      </c>
      <c r="D167" s="268" t="str">
        <f t="shared" si="13"/>
        <v>Janeiro</v>
      </c>
      <c r="E167" s="269"/>
      <c r="F167" s="270" t="str">
        <f>IF(E167="","",VLOOKUP('Conta_FUNBIO (2)'!E167,Relatório!B:I,2,FALSE))</f>
        <v/>
      </c>
      <c r="G167" s="709"/>
      <c r="H167" s="334" t="str">
        <f>IF(G167="","",VLOOKUP(G167,Fundos!B:C,2,FALSE))</f>
        <v/>
      </c>
      <c r="I167" s="272"/>
      <c r="J167" s="287"/>
      <c r="K167" s="290"/>
      <c r="L167" s="274"/>
      <c r="M167" s="355"/>
      <c r="N167" s="275"/>
      <c r="O167" s="275"/>
      <c r="P167" s="276" t="s">
        <v>277</v>
      </c>
      <c r="Q167" s="281"/>
      <c r="R167" s="289"/>
      <c r="S167" s="279">
        <f t="shared" si="10"/>
        <v>-3601.92</v>
      </c>
      <c r="T167" s="333">
        <f t="shared" si="11"/>
        <v>0</v>
      </c>
    </row>
    <row r="168" spans="2:20" ht="24.9" customHeight="1" x14ac:dyDescent="0.3">
      <c r="B168" s="286"/>
      <c r="C168" s="267">
        <f t="shared" si="12"/>
        <v>1</v>
      </c>
      <c r="D168" s="268" t="str">
        <f t="shared" si="13"/>
        <v>Janeiro</v>
      </c>
      <c r="E168" s="269"/>
      <c r="F168" s="270" t="str">
        <f>IF(E168="","",VLOOKUP('Conta_FUNBIO (2)'!E168,Relatório!B:I,2,FALSE))</f>
        <v/>
      </c>
      <c r="G168" s="709"/>
      <c r="H168" s="334" t="str">
        <f>IF(G168="","",VLOOKUP(G168,Fundos!B:C,2,FALSE))</f>
        <v/>
      </c>
      <c r="I168" s="272"/>
      <c r="J168" s="287"/>
      <c r="K168" s="290"/>
      <c r="L168" s="274"/>
      <c r="M168" s="356"/>
      <c r="N168" s="275"/>
      <c r="O168" s="275"/>
      <c r="P168" s="276" t="s">
        <v>277</v>
      </c>
      <c r="Q168" s="281"/>
      <c r="R168" s="282"/>
      <c r="S168" s="279">
        <f t="shared" si="10"/>
        <v>-3601.92</v>
      </c>
      <c r="T168" s="333">
        <f t="shared" si="11"/>
        <v>0</v>
      </c>
    </row>
    <row r="169" spans="2:20" ht="24.9" customHeight="1" x14ac:dyDescent="0.3">
      <c r="B169" s="286"/>
      <c r="C169" s="267">
        <f t="shared" si="12"/>
        <v>1</v>
      </c>
      <c r="D169" s="268" t="str">
        <f t="shared" si="13"/>
        <v>Janeiro</v>
      </c>
      <c r="E169" s="269"/>
      <c r="F169" s="270" t="str">
        <f>IF(E169="","",VLOOKUP('Conta_FUNBIO (2)'!E169,Relatório!B:I,2,FALSE))</f>
        <v/>
      </c>
      <c r="G169" s="709"/>
      <c r="H169" s="334" t="str">
        <f>IF(G169="","",VLOOKUP(G169,Fundos!B:C,2,FALSE))</f>
        <v/>
      </c>
      <c r="I169" s="272"/>
      <c r="J169" s="287"/>
      <c r="K169" s="290"/>
      <c r="L169" s="274"/>
      <c r="M169" s="361"/>
      <c r="N169" s="275"/>
      <c r="O169" s="275"/>
      <c r="P169" s="276" t="s">
        <v>277</v>
      </c>
      <c r="Q169" s="281"/>
      <c r="R169" s="282"/>
      <c r="S169" s="279">
        <f t="shared" si="10"/>
        <v>-3601.92</v>
      </c>
      <c r="T169" s="333">
        <f t="shared" si="11"/>
        <v>0</v>
      </c>
    </row>
    <row r="170" spans="2:20" ht="24.9" customHeight="1" x14ac:dyDescent="0.3">
      <c r="B170" s="286"/>
      <c r="C170" s="267">
        <f t="shared" si="12"/>
        <v>1</v>
      </c>
      <c r="D170" s="268" t="str">
        <f t="shared" si="13"/>
        <v>Janeiro</v>
      </c>
      <c r="E170" s="269"/>
      <c r="F170" s="270" t="str">
        <f>IF(E170="","",VLOOKUP('Conta_FUNBIO (2)'!E170,Relatório!B:I,2,FALSE))</f>
        <v/>
      </c>
      <c r="G170" s="709"/>
      <c r="H170" s="334" t="str">
        <f>IF(G170="","",VLOOKUP(G170,Fundos!B:C,2,FALSE))</f>
        <v/>
      </c>
      <c r="I170" s="272"/>
      <c r="J170" s="287"/>
      <c r="K170" s="290"/>
      <c r="L170" s="274"/>
      <c r="M170" s="361"/>
      <c r="N170" s="275"/>
      <c r="O170" s="275"/>
      <c r="P170" s="276" t="s">
        <v>277</v>
      </c>
      <c r="Q170" s="281"/>
      <c r="R170" s="282"/>
      <c r="S170" s="279">
        <f t="shared" si="10"/>
        <v>-3601.92</v>
      </c>
      <c r="T170" s="333">
        <f t="shared" si="11"/>
        <v>0</v>
      </c>
    </row>
    <row r="171" spans="2:20" ht="24.9" customHeight="1" x14ac:dyDescent="0.3">
      <c r="B171" s="286"/>
      <c r="C171" s="267">
        <f t="shared" si="12"/>
        <v>1</v>
      </c>
      <c r="D171" s="268" t="str">
        <f t="shared" si="13"/>
        <v>Janeiro</v>
      </c>
      <c r="E171" s="269"/>
      <c r="F171" s="270" t="str">
        <f>IF(E171="","",VLOOKUP('Conta_FUNBIO (2)'!E171,Relatório!B:I,2,FALSE))</f>
        <v/>
      </c>
      <c r="G171" s="709"/>
      <c r="H171" s="334" t="str">
        <f>IF(G171="","",VLOOKUP(G171,Fundos!B:C,2,FALSE))</f>
        <v/>
      </c>
      <c r="I171" s="272"/>
      <c r="J171" s="287"/>
      <c r="K171" s="290"/>
      <c r="L171" s="274"/>
      <c r="M171" s="355"/>
      <c r="N171" s="275"/>
      <c r="O171" s="275"/>
      <c r="P171" s="276" t="s">
        <v>277</v>
      </c>
      <c r="Q171" s="281"/>
      <c r="R171" s="282"/>
      <c r="S171" s="279">
        <f t="shared" si="10"/>
        <v>-3601.92</v>
      </c>
      <c r="T171" s="333">
        <f t="shared" si="11"/>
        <v>0</v>
      </c>
    </row>
    <row r="172" spans="2:20" ht="24.9" customHeight="1" x14ac:dyDescent="0.3">
      <c r="B172" s="293"/>
      <c r="C172" s="267">
        <f t="shared" si="12"/>
        <v>1</v>
      </c>
      <c r="D172" s="268" t="str">
        <f t="shared" si="13"/>
        <v>Janeiro</v>
      </c>
      <c r="E172" s="269"/>
      <c r="F172" s="270" t="str">
        <f>IF(E172="","",VLOOKUP('Conta_FUNBIO (2)'!E172,Relatório!B:I,2,FALSE))</f>
        <v/>
      </c>
      <c r="G172" s="709"/>
      <c r="H172" s="334" t="str">
        <f>IF(G172="","",VLOOKUP(G172,Fundos!B:C,2,FALSE))</f>
        <v/>
      </c>
      <c r="I172" s="272"/>
      <c r="J172" s="294"/>
      <c r="K172" s="273"/>
      <c r="L172" s="274"/>
      <c r="M172" s="355"/>
      <c r="N172" s="296"/>
      <c r="O172" s="296"/>
      <c r="P172" s="276" t="s">
        <v>277</v>
      </c>
      <c r="Q172" s="281"/>
      <c r="R172" s="282"/>
      <c r="S172" s="279">
        <f t="shared" si="10"/>
        <v>-3601.92</v>
      </c>
      <c r="T172" s="333">
        <f t="shared" si="11"/>
        <v>0</v>
      </c>
    </row>
    <row r="173" spans="2:20" ht="24.9" customHeight="1" x14ac:dyDescent="0.3">
      <c r="B173" s="293"/>
      <c r="C173" s="267">
        <f t="shared" si="12"/>
        <v>1</v>
      </c>
      <c r="D173" s="268" t="str">
        <f t="shared" si="13"/>
        <v>Janeiro</v>
      </c>
      <c r="E173" s="269"/>
      <c r="F173" s="270" t="str">
        <f>IF(E173="","",VLOOKUP('Conta_FUNBIO (2)'!E173,Relatório!B:I,2,FALSE))</f>
        <v/>
      </c>
      <c r="G173" s="709"/>
      <c r="H173" s="334" t="str">
        <f>IF(G173="","",VLOOKUP(G173,Fundos!B:C,2,FALSE))</f>
        <v/>
      </c>
      <c r="I173" s="272"/>
      <c r="J173" s="294"/>
      <c r="K173" s="273"/>
      <c r="L173" s="274"/>
      <c r="M173" s="355"/>
      <c r="N173" s="296"/>
      <c r="O173" s="296"/>
      <c r="P173" s="276" t="s">
        <v>277</v>
      </c>
      <c r="Q173" s="281"/>
      <c r="R173" s="282"/>
      <c r="S173" s="279">
        <f t="shared" si="10"/>
        <v>-3601.92</v>
      </c>
      <c r="T173" s="333">
        <f t="shared" si="11"/>
        <v>0</v>
      </c>
    </row>
    <row r="174" spans="2:20" ht="24.9" customHeight="1" x14ac:dyDescent="0.3">
      <c r="B174" s="293"/>
      <c r="C174" s="267">
        <f t="shared" si="12"/>
        <v>1</v>
      </c>
      <c r="D174" s="268" t="str">
        <f t="shared" si="13"/>
        <v>Janeiro</v>
      </c>
      <c r="E174" s="269"/>
      <c r="F174" s="270" t="str">
        <f>IF(E174="","",VLOOKUP('Conta_FUNBIO (2)'!E174,Relatório!B:I,2,FALSE))</f>
        <v/>
      </c>
      <c r="G174" s="709"/>
      <c r="H174" s="334" t="str">
        <f>IF(G174="","",VLOOKUP(G174,Fundos!B:C,2,FALSE))</f>
        <v/>
      </c>
      <c r="I174" s="272"/>
      <c r="J174" s="294"/>
      <c r="K174" s="295"/>
      <c r="L174" s="274"/>
      <c r="M174" s="361"/>
      <c r="N174" s="296"/>
      <c r="O174" s="296"/>
      <c r="P174" s="276" t="s">
        <v>277</v>
      </c>
      <c r="Q174" s="281"/>
      <c r="R174" s="282"/>
      <c r="S174" s="279">
        <f t="shared" si="10"/>
        <v>-3601.92</v>
      </c>
      <c r="T174" s="333">
        <f t="shared" si="11"/>
        <v>0</v>
      </c>
    </row>
    <row r="175" spans="2:20" ht="24.9" customHeight="1" x14ac:dyDescent="0.3">
      <c r="B175" s="293"/>
      <c r="C175" s="267">
        <f t="shared" si="12"/>
        <v>1</v>
      </c>
      <c r="D175" s="268" t="str">
        <f t="shared" si="13"/>
        <v>Janeiro</v>
      </c>
      <c r="E175" s="269"/>
      <c r="F175" s="270" t="str">
        <f>IF(E175="","",VLOOKUP('Conta_FUNBIO (2)'!E175,Relatório!B:I,2,FALSE))</f>
        <v/>
      </c>
      <c r="G175" s="709"/>
      <c r="H175" s="334" t="str">
        <f>IF(G175="","",VLOOKUP(G175,Fundos!B:C,2,FALSE))</f>
        <v/>
      </c>
      <c r="I175" s="272"/>
      <c r="J175" s="297"/>
      <c r="K175" s="290"/>
      <c r="L175" s="274"/>
      <c r="M175" s="356"/>
      <c r="N175" s="298"/>
      <c r="O175" s="298"/>
      <c r="P175" s="276" t="s">
        <v>277</v>
      </c>
      <c r="Q175" s="281"/>
      <c r="R175" s="282"/>
      <c r="S175" s="279">
        <f t="shared" si="10"/>
        <v>-3601.92</v>
      </c>
      <c r="T175" s="333">
        <f t="shared" si="11"/>
        <v>0</v>
      </c>
    </row>
    <row r="176" spans="2:20" ht="24.9" customHeight="1" x14ac:dyDescent="0.3">
      <c r="B176" s="299"/>
      <c r="C176" s="267">
        <f t="shared" si="12"/>
        <v>1</v>
      </c>
      <c r="D176" s="268" t="str">
        <f t="shared" si="13"/>
        <v>Janeiro</v>
      </c>
      <c r="E176" s="269"/>
      <c r="F176" s="270" t="str">
        <f>IF(E176="","",VLOOKUP('Conta_FUNBIO (2)'!E176,Relatório!B:I,2,FALSE))</f>
        <v/>
      </c>
      <c r="G176" s="709"/>
      <c r="H176" s="334" t="str">
        <f>IF(G176="","",VLOOKUP(G176,Fundos!B:C,2,FALSE))</f>
        <v/>
      </c>
      <c r="I176" s="272"/>
      <c r="J176" s="294"/>
      <c r="K176" s="290"/>
      <c r="L176" s="274"/>
      <c r="M176" s="361"/>
      <c r="N176" s="300"/>
      <c r="O176" s="300"/>
      <c r="P176" s="276" t="s">
        <v>277</v>
      </c>
      <c r="Q176" s="281"/>
      <c r="R176" s="282"/>
      <c r="S176" s="279">
        <f t="shared" si="10"/>
        <v>-3601.92</v>
      </c>
      <c r="T176" s="333">
        <f t="shared" si="11"/>
        <v>0</v>
      </c>
    </row>
    <row r="177" spans="2:20" ht="24.9" customHeight="1" x14ac:dyDescent="0.3">
      <c r="B177" s="299"/>
      <c r="C177" s="267">
        <f t="shared" si="12"/>
        <v>1</v>
      </c>
      <c r="D177" s="268" t="str">
        <f t="shared" si="13"/>
        <v>Janeiro</v>
      </c>
      <c r="E177" s="579"/>
      <c r="F177" s="270" t="str">
        <f>IF(E177="","",VLOOKUP('Conta_FUNBIO (2)'!E177,Relatório!B:I,2,FALSE))</f>
        <v/>
      </c>
      <c r="G177" s="709"/>
      <c r="H177" s="334" t="str">
        <f>IF(G177="","",VLOOKUP(G177,Fundos!B:C,2,FALSE))</f>
        <v/>
      </c>
      <c r="I177" s="272"/>
      <c r="J177" s="294"/>
      <c r="K177" s="295"/>
      <c r="L177" s="274"/>
      <c r="M177" s="361"/>
      <c r="N177" s="300"/>
      <c r="O177" s="300"/>
      <c r="P177" s="276" t="s">
        <v>277</v>
      </c>
      <c r="Q177" s="281"/>
      <c r="R177" s="282"/>
      <c r="S177" s="279">
        <f t="shared" si="10"/>
        <v>-3601.92</v>
      </c>
      <c r="T177" s="333">
        <f t="shared" si="11"/>
        <v>0</v>
      </c>
    </row>
    <row r="178" spans="2:20" ht="24.9" customHeight="1" x14ac:dyDescent="0.3">
      <c r="B178" s="299"/>
      <c r="C178" s="267">
        <f t="shared" si="12"/>
        <v>1</v>
      </c>
      <c r="D178" s="268" t="str">
        <f t="shared" si="13"/>
        <v>Janeiro</v>
      </c>
      <c r="E178" s="269"/>
      <c r="F178" s="270" t="str">
        <f>IF(E178="","",VLOOKUP('Conta_FUNBIO (2)'!E178,Relatório!B:I,2,FALSE))</f>
        <v/>
      </c>
      <c r="G178" s="709"/>
      <c r="H178" s="334" t="str">
        <f>IF(G178="","",VLOOKUP(G178,Fundos!B:C,2,FALSE))</f>
        <v/>
      </c>
      <c r="I178" s="272"/>
      <c r="J178" s="294"/>
      <c r="K178" s="295"/>
      <c r="L178" s="274"/>
      <c r="M178" s="361"/>
      <c r="N178" s="296"/>
      <c r="O178" s="296"/>
      <c r="P178" s="276" t="s">
        <v>277</v>
      </c>
      <c r="Q178" s="281"/>
      <c r="R178" s="282"/>
      <c r="S178" s="279">
        <f t="shared" si="10"/>
        <v>-3601.92</v>
      </c>
      <c r="T178" s="333">
        <f t="shared" si="11"/>
        <v>0</v>
      </c>
    </row>
    <row r="179" spans="2:20" ht="24.9" customHeight="1" x14ac:dyDescent="0.3">
      <c r="B179" s="299"/>
      <c r="C179" s="267">
        <f t="shared" si="12"/>
        <v>1</v>
      </c>
      <c r="D179" s="268" t="str">
        <f t="shared" si="13"/>
        <v>Janeiro</v>
      </c>
      <c r="E179" s="269"/>
      <c r="F179" s="270" t="str">
        <f>IF(E179="","",VLOOKUP('Conta_FUNBIO (2)'!E179,Relatório!B:I,2,FALSE))</f>
        <v/>
      </c>
      <c r="G179" s="709"/>
      <c r="H179" s="334" t="str">
        <f>IF(G179="","",VLOOKUP(G179,Fundos!B:C,2,FALSE))</f>
        <v/>
      </c>
      <c r="I179" s="272"/>
      <c r="J179" s="294"/>
      <c r="K179" s="295"/>
      <c r="L179" s="274"/>
      <c r="M179" s="355"/>
      <c r="N179" s="296"/>
      <c r="O179" s="296"/>
      <c r="P179" s="276" t="s">
        <v>277</v>
      </c>
      <c r="Q179" s="281"/>
      <c r="R179" s="282"/>
      <c r="S179" s="279">
        <f t="shared" si="10"/>
        <v>-3601.92</v>
      </c>
      <c r="T179" s="333">
        <f t="shared" si="11"/>
        <v>0</v>
      </c>
    </row>
    <row r="180" spans="2:20" ht="24.9" customHeight="1" x14ac:dyDescent="0.3">
      <c r="B180" s="299"/>
      <c r="C180" s="267">
        <f t="shared" si="12"/>
        <v>1</v>
      </c>
      <c r="D180" s="268" t="str">
        <f t="shared" si="13"/>
        <v>Janeiro</v>
      </c>
      <c r="E180" s="269"/>
      <c r="F180" s="270" t="str">
        <f>IF(E180="","",VLOOKUP('Conta_FUNBIO (2)'!E180,Relatório!B:I,2,FALSE))</f>
        <v/>
      </c>
      <c r="G180" s="709"/>
      <c r="H180" s="334" t="str">
        <f>IF(G180="","",VLOOKUP(G180,Fundos!B:C,2,FALSE))</f>
        <v/>
      </c>
      <c r="I180" s="272"/>
      <c r="J180" s="294"/>
      <c r="K180" s="295"/>
      <c r="L180" s="274"/>
      <c r="M180" s="361"/>
      <c r="N180" s="296"/>
      <c r="O180" s="296"/>
      <c r="P180" s="276" t="s">
        <v>277</v>
      </c>
      <c r="Q180" s="281"/>
      <c r="R180" s="282"/>
      <c r="S180" s="279">
        <f t="shared" si="10"/>
        <v>-3601.92</v>
      </c>
      <c r="T180" s="333">
        <f t="shared" si="11"/>
        <v>0</v>
      </c>
    </row>
    <row r="181" spans="2:20" ht="24.9" customHeight="1" x14ac:dyDescent="0.3">
      <c r="B181" s="299"/>
      <c r="C181" s="267">
        <f t="shared" si="12"/>
        <v>1</v>
      </c>
      <c r="D181" s="268" t="str">
        <f t="shared" si="13"/>
        <v>Janeiro</v>
      </c>
      <c r="E181" s="269"/>
      <c r="F181" s="270" t="str">
        <f>IF(E181="","",VLOOKUP('Conta_FUNBIO (2)'!E181,Relatório!B:I,2,FALSE))</f>
        <v/>
      </c>
      <c r="G181" s="709"/>
      <c r="H181" s="334" t="str">
        <f>IF(G181="","",VLOOKUP(G181,Fundos!B:C,2,FALSE))</f>
        <v/>
      </c>
      <c r="I181" s="272"/>
      <c r="J181" s="294"/>
      <c r="K181" s="295"/>
      <c r="L181" s="274"/>
      <c r="M181" s="355"/>
      <c r="N181" s="296"/>
      <c r="O181" s="296"/>
      <c r="P181" s="276" t="s">
        <v>277</v>
      </c>
      <c r="Q181" s="281"/>
      <c r="R181" s="282"/>
      <c r="S181" s="279">
        <f t="shared" si="10"/>
        <v>-3601.92</v>
      </c>
      <c r="T181" s="333">
        <f t="shared" si="11"/>
        <v>0</v>
      </c>
    </row>
    <row r="182" spans="2:20" ht="24.9" customHeight="1" x14ac:dyDescent="0.3">
      <c r="B182" s="299"/>
      <c r="C182" s="267">
        <f t="shared" si="12"/>
        <v>1</v>
      </c>
      <c r="D182" s="268" t="str">
        <f t="shared" si="13"/>
        <v>Janeiro</v>
      </c>
      <c r="E182" s="269"/>
      <c r="F182" s="270" t="str">
        <f>IF(E182="","",VLOOKUP('Conta_FUNBIO (2)'!E182,Relatório!B:I,2,FALSE))</f>
        <v/>
      </c>
      <c r="G182" s="709"/>
      <c r="H182" s="334" t="str">
        <f>IF(G182="","",VLOOKUP(G182,Fundos!B:C,2,FALSE))</f>
        <v/>
      </c>
      <c r="I182" s="272"/>
      <c r="J182" s="294"/>
      <c r="K182" s="295"/>
      <c r="L182" s="274"/>
      <c r="M182" s="355"/>
      <c r="N182" s="296"/>
      <c r="O182" s="296"/>
      <c r="P182" s="276" t="s">
        <v>277</v>
      </c>
      <c r="Q182" s="281"/>
      <c r="R182" s="282"/>
      <c r="S182" s="279">
        <f t="shared" si="10"/>
        <v>-3601.92</v>
      </c>
      <c r="T182" s="333">
        <f t="shared" si="11"/>
        <v>0</v>
      </c>
    </row>
    <row r="183" spans="2:20" ht="24.9" customHeight="1" x14ac:dyDescent="0.3">
      <c r="B183" s="299"/>
      <c r="C183" s="267">
        <f t="shared" si="12"/>
        <v>1</v>
      </c>
      <c r="D183" s="268" t="str">
        <f t="shared" si="13"/>
        <v>Janeiro</v>
      </c>
      <c r="E183" s="269"/>
      <c r="F183" s="270" t="str">
        <f>IF(E183="","",VLOOKUP('Conta_FUNBIO (2)'!E183,Relatório!B:I,2,FALSE))</f>
        <v/>
      </c>
      <c r="G183" s="709"/>
      <c r="H183" s="334" t="str">
        <f>IF(G183="","",VLOOKUP(G183,Fundos!B:C,2,FALSE))</f>
        <v/>
      </c>
      <c r="I183" s="272"/>
      <c r="J183" s="294"/>
      <c r="K183" s="295"/>
      <c r="L183" s="274"/>
      <c r="M183" s="355"/>
      <c r="N183" s="296"/>
      <c r="O183" s="296"/>
      <c r="P183" s="276" t="s">
        <v>277</v>
      </c>
      <c r="Q183" s="281"/>
      <c r="R183" s="282"/>
      <c r="S183" s="279">
        <f t="shared" si="10"/>
        <v>-3601.92</v>
      </c>
      <c r="T183" s="333">
        <f t="shared" si="11"/>
        <v>0</v>
      </c>
    </row>
    <row r="184" spans="2:20" ht="24.9" customHeight="1" x14ac:dyDescent="0.3">
      <c r="B184" s="299"/>
      <c r="C184" s="267">
        <f t="shared" si="12"/>
        <v>1</v>
      </c>
      <c r="D184" s="268" t="str">
        <f t="shared" si="13"/>
        <v>Janeiro</v>
      </c>
      <c r="E184" s="269"/>
      <c r="F184" s="270" t="str">
        <f>IF(E184="","",VLOOKUP('Conta_FUNBIO (2)'!E184,Relatório!B:I,2,FALSE))</f>
        <v/>
      </c>
      <c r="G184" s="709"/>
      <c r="H184" s="334" t="str">
        <f>IF(G184="","",VLOOKUP(G184,Fundos!B:C,2,FALSE))</f>
        <v/>
      </c>
      <c r="I184" s="272"/>
      <c r="J184" s="301"/>
      <c r="K184" s="295"/>
      <c r="L184" s="274"/>
      <c r="M184" s="361"/>
      <c r="N184" s="296"/>
      <c r="O184" s="296"/>
      <c r="P184" s="276" t="s">
        <v>277</v>
      </c>
      <c r="Q184" s="281"/>
      <c r="R184" s="282"/>
      <c r="S184" s="279">
        <f t="shared" si="10"/>
        <v>-3601.92</v>
      </c>
      <c r="T184" s="333">
        <f t="shared" si="11"/>
        <v>0</v>
      </c>
    </row>
    <row r="185" spans="2:20" ht="24.9" customHeight="1" x14ac:dyDescent="0.3">
      <c r="B185" s="299"/>
      <c r="C185" s="267">
        <f t="shared" si="12"/>
        <v>1</v>
      </c>
      <c r="D185" s="268" t="str">
        <f t="shared" si="13"/>
        <v>Janeiro</v>
      </c>
      <c r="E185" s="269"/>
      <c r="F185" s="270" t="str">
        <f>IF(E185="","",VLOOKUP('Conta_FUNBIO (2)'!E185,Relatório!B:I,2,FALSE))</f>
        <v/>
      </c>
      <c r="G185" s="709"/>
      <c r="H185" s="334" t="str">
        <f>IF(G185="","",VLOOKUP(G185,Fundos!B:C,2,FALSE))</f>
        <v/>
      </c>
      <c r="I185" s="272"/>
      <c r="J185" s="301"/>
      <c r="K185" s="295"/>
      <c r="L185" s="274"/>
      <c r="M185" s="355"/>
      <c r="N185" s="296"/>
      <c r="O185" s="296"/>
      <c r="P185" s="276" t="s">
        <v>277</v>
      </c>
      <c r="Q185" s="281"/>
      <c r="R185" s="282"/>
      <c r="S185" s="279">
        <f t="shared" si="10"/>
        <v>-3601.92</v>
      </c>
      <c r="T185" s="333">
        <f t="shared" si="11"/>
        <v>0</v>
      </c>
    </row>
    <row r="186" spans="2:20" ht="24.9" customHeight="1" x14ac:dyDescent="0.3">
      <c r="B186" s="299"/>
      <c r="C186" s="267">
        <f t="shared" si="12"/>
        <v>1</v>
      </c>
      <c r="D186" s="268" t="str">
        <f t="shared" si="13"/>
        <v>Janeiro</v>
      </c>
      <c r="E186" s="269"/>
      <c r="F186" s="270" t="str">
        <f>IF(E186="","",VLOOKUP('Conta_FUNBIO (2)'!E186,Relatório!B:I,2,FALSE))</f>
        <v/>
      </c>
      <c r="G186" s="709"/>
      <c r="H186" s="334" t="str">
        <f>IF(G186="","",VLOOKUP(G186,Fundos!B:C,2,FALSE))</f>
        <v/>
      </c>
      <c r="I186" s="272"/>
      <c r="J186" s="294"/>
      <c r="K186" s="295"/>
      <c r="L186" s="274"/>
      <c r="M186" s="355"/>
      <c r="N186" s="296"/>
      <c r="O186" s="296"/>
      <c r="P186" s="276" t="s">
        <v>277</v>
      </c>
      <c r="Q186" s="281"/>
      <c r="R186" s="282"/>
      <c r="S186" s="279">
        <f t="shared" si="10"/>
        <v>-3601.92</v>
      </c>
      <c r="T186" s="333">
        <f t="shared" si="11"/>
        <v>0</v>
      </c>
    </row>
    <row r="187" spans="2:20" ht="24.9" customHeight="1" x14ac:dyDescent="0.3">
      <c r="B187" s="299"/>
      <c r="C187" s="267">
        <f t="shared" si="12"/>
        <v>1</v>
      </c>
      <c r="D187" s="268" t="str">
        <f t="shared" si="13"/>
        <v>Janeiro</v>
      </c>
      <c r="E187" s="269"/>
      <c r="F187" s="270" t="str">
        <f>IF(E187="","",VLOOKUP('Conta_FUNBIO (2)'!E187,Relatório!B:I,2,FALSE))</f>
        <v/>
      </c>
      <c r="G187" s="709"/>
      <c r="H187" s="334" t="str">
        <f>IF(G187="","",VLOOKUP(G187,Fundos!B:C,2,FALSE))</f>
        <v/>
      </c>
      <c r="I187" s="272"/>
      <c r="J187" s="297"/>
      <c r="K187" s="295"/>
      <c r="L187" s="274"/>
      <c r="M187" s="356"/>
      <c r="N187" s="298"/>
      <c r="O187" s="298"/>
      <c r="P187" s="276" t="s">
        <v>277</v>
      </c>
      <c r="Q187" s="281"/>
      <c r="R187" s="282"/>
      <c r="S187" s="279">
        <f t="shared" si="10"/>
        <v>-3601.92</v>
      </c>
      <c r="T187" s="333">
        <f t="shared" si="11"/>
        <v>0</v>
      </c>
    </row>
    <row r="188" spans="2:20" ht="24.9" customHeight="1" x14ac:dyDescent="0.3">
      <c r="B188" s="299"/>
      <c r="C188" s="267">
        <f t="shared" si="12"/>
        <v>1</v>
      </c>
      <c r="D188" s="268" t="str">
        <f t="shared" si="13"/>
        <v>Janeiro</v>
      </c>
      <c r="E188" s="269"/>
      <c r="F188" s="270" t="str">
        <f>IF(E188="","",VLOOKUP('Conta_FUNBIO (2)'!E188,Relatório!B:I,2,FALSE))</f>
        <v/>
      </c>
      <c r="G188" s="709"/>
      <c r="H188" s="334" t="str">
        <f>IF(G188="","",VLOOKUP(G188,Fundos!B:C,2,FALSE))</f>
        <v/>
      </c>
      <c r="I188" s="272"/>
      <c r="J188" s="297"/>
      <c r="K188" s="295"/>
      <c r="L188" s="274"/>
      <c r="M188" s="355"/>
      <c r="N188" s="296"/>
      <c r="O188" s="296"/>
      <c r="P188" s="276" t="s">
        <v>277</v>
      </c>
      <c r="Q188" s="281"/>
      <c r="R188" s="282"/>
      <c r="S188" s="279">
        <f t="shared" si="10"/>
        <v>-3601.92</v>
      </c>
      <c r="T188" s="333">
        <f t="shared" si="11"/>
        <v>0</v>
      </c>
    </row>
    <row r="189" spans="2:20" ht="24.9" customHeight="1" x14ac:dyDescent="0.3">
      <c r="B189" s="299"/>
      <c r="C189" s="267">
        <f t="shared" si="12"/>
        <v>1</v>
      </c>
      <c r="D189" s="268" t="str">
        <f t="shared" si="13"/>
        <v>Janeiro</v>
      </c>
      <c r="E189" s="269"/>
      <c r="F189" s="270" t="str">
        <f>IF(E189="","",VLOOKUP('Conta_FUNBIO (2)'!E189,Relatório!B:I,2,FALSE))</f>
        <v/>
      </c>
      <c r="G189" s="709"/>
      <c r="H189" s="334" t="str">
        <f>IF(G189="","",VLOOKUP(G189,Fundos!B:C,2,FALSE))</f>
        <v/>
      </c>
      <c r="I189" s="272"/>
      <c r="J189" s="297"/>
      <c r="K189" s="295"/>
      <c r="L189" s="274"/>
      <c r="M189" s="361"/>
      <c r="N189" s="296"/>
      <c r="O189" s="296"/>
      <c r="P189" s="276" t="s">
        <v>277</v>
      </c>
      <c r="Q189" s="281"/>
      <c r="R189" s="282"/>
      <c r="S189" s="279">
        <f t="shared" si="10"/>
        <v>-3601.92</v>
      </c>
      <c r="T189" s="333">
        <f t="shared" si="11"/>
        <v>0</v>
      </c>
    </row>
    <row r="190" spans="2:20" ht="24.9" customHeight="1" x14ac:dyDescent="0.3">
      <c r="B190" s="299"/>
      <c r="C190" s="267">
        <f t="shared" si="12"/>
        <v>1</v>
      </c>
      <c r="D190" s="268" t="str">
        <f t="shared" si="13"/>
        <v>Janeiro</v>
      </c>
      <c r="E190" s="269"/>
      <c r="F190" s="270" t="str">
        <f>IF(E190="","",VLOOKUP('Conta_FUNBIO (2)'!E190,Relatório!B:I,2,FALSE))</f>
        <v/>
      </c>
      <c r="G190" s="709"/>
      <c r="H190" s="334" t="str">
        <f>IF(G190="","",VLOOKUP(G190,Fundos!B:C,2,FALSE))</f>
        <v/>
      </c>
      <c r="I190" s="272"/>
      <c r="J190" s="297"/>
      <c r="K190" s="295"/>
      <c r="L190" s="274"/>
      <c r="M190" s="355"/>
      <c r="N190" s="296"/>
      <c r="O190" s="296"/>
      <c r="P190" s="276" t="s">
        <v>277</v>
      </c>
      <c r="Q190" s="281"/>
      <c r="R190" s="282"/>
      <c r="S190" s="279">
        <f t="shared" si="10"/>
        <v>-3601.92</v>
      </c>
      <c r="T190" s="333">
        <f t="shared" si="11"/>
        <v>0</v>
      </c>
    </row>
    <row r="191" spans="2:20" ht="24.9" customHeight="1" x14ac:dyDescent="0.3">
      <c r="B191" s="293"/>
      <c r="C191" s="267">
        <f t="shared" si="12"/>
        <v>1</v>
      </c>
      <c r="D191" s="268" t="str">
        <f t="shared" si="13"/>
        <v>Janeiro</v>
      </c>
      <c r="E191" s="269"/>
      <c r="F191" s="270" t="str">
        <f>IF(E191="","",VLOOKUP('Conta_FUNBIO (2)'!E191,Relatório!B:I,2,FALSE))</f>
        <v/>
      </c>
      <c r="G191" s="709"/>
      <c r="H191" s="334" t="str">
        <f>IF(G191="","",VLOOKUP(G191,Fundos!B:C,2,FALSE))</f>
        <v/>
      </c>
      <c r="I191" s="272"/>
      <c r="J191" s="294"/>
      <c r="K191" s="295"/>
      <c r="L191" s="274"/>
      <c r="M191" s="361"/>
      <c r="N191" s="296"/>
      <c r="O191" s="296"/>
      <c r="P191" s="276" t="s">
        <v>277</v>
      </c>
      <c r="Q191" s="281"/>
      <c r="R191" s="282"/>
      <c r="S191" s="279">
        <f t="shared" si="10"/>
        <v>-3601.92</v>
      </c>
      <c r="T191" s="333">
        <f t="shared" si="11"/>
        <v>0</v>
      </c>
    </row>
    <row r="192" spans="2:20" ht="24.9" customHeight="1" x14ac:dyDescent="0.3">
      <c r="B192" s="293"/>
      <c r="C192" s="267">
        <f t="shared" si="12"/>
        <v>1</v>
      </c>
      <c r="D192" s="268" t="str">
        <f t="shared" si="13"/>
        <v>Janeiro</v>
      </c>
      <c r="E192" s="269"/>
      <c r="F192" s="270" t="str">
        <f>IF(E192="","",VLOOKUP('Conta_FUNBIO (2)'!E192,Relatório!B:I,2,FALSE))</f>
        <v/>
      </c>
      <c r="G192" s="709"/>
      <c r="H192" s="334" t="str">
        <f>IF(G192="","",VLOOKUP(G192,Fundos!B:C,2,FALSE))</f>
        <v/>
      </c>
      <c r="I192" s="272"/>
      <c r="J192" s="294"/>
      <c r="K192" s="295"/>
      <c r="L192" s="274"/>
      <c r="M192" s="355"/>
      <c r="N192" s="296"/>
      <c r="O192" s="296"/>
      <c r="P192" s="276" t="s">
        <v>277</v>
      </c>
      <c r="Q192" s="281"/>
      <c r="R192" s="282"/>
      <c r="S192" s="279">
        <f t="shared" si="10"/>
        <v>-3601.92</v>
      </c>
      <c r="T192" s="333">
        <f t="shared" si="11"/>
        <v>0</v>
      </c>
    </row>
    <row r="193" spans="2:20" ht="24.9" customHeight="1" x14ac:dyDescent="0.3">
      <c r="B193" s="293"/>
      <c r="C193" s="267">
        <f t="shared" si="12"/>
        <v>1</v>
      </c>
      <c r="D193" s="268" t="str">
        <f t="shared" si="13"/>
        <v>Janeiro</v>
      </c>
      <c r="E193" s="269"/>
      <c r="F193" s="270" t="str">
        <f>IF(E193="","",VLOOKUP('Conta_FUNBIO (2)'!E193,Relatório!B:I,2,FALSE))</f>
        <v/>
      </c>
      <c r="G193" s="709"/>
      <c r="H193" s="334" t="str">
        <f>IF(G193="","",VLOOKUP(G193,Fundos!B:C,2,FALSE))</f>
        <v/>
      </c>
      <c r="I193" s="272"/>
      <c r="J193" s="294"/>
      <c r="K193" s="295"/>
      <c r="L193" s="274"/>
      <c r="M193" s="355"/>
      <c r="N193" s="296"/>
      <c r="O193" s="296"/>
      <c r="P193" s="276" t="s">
        <v>277</v>
      </c>
      <c r="Q193" s="281"/>
      <c r="R193" s="282"/>
      <c r="S193" s="279">
        <f t="shared" si="10"/>
        <v>-3601.92</v>
      </c>
      <c r="T193" s="333">
        <f t="shared" si="11"/>
        <v>0</v>
      </c>
    </row>
    <row r="194" spans="2:20" ht="24.9" customHeight="1" x14ac:dyDescent="0.3">
      <c r="B194" s="293"/>
      <c r="C194" s="267">
        <f t="shared" si="12"/>
        <v>1</v>
      </c>
      <c r="D194" s="268" t="str">
        <f t="shared" si="13"/>
        <v>Janeiro</v>
      </c>
      <c r="E194" s="269"/>
      <c r="F194" s="270" t="str">
        <f>IF(E194="","",VLOOKUP('Conta_FUNBIO (2)'!E194,Relatório!B:I,2,FALSE))</f>
        <v/>
      </c>
      <c r="G194" s="709"/>
      <c r="H194" s="334" t="str">
        <f>IF(G194="","",VLOOKUP(G194,Fundos!B:C,2,FALSE))</f>
        <v/>
      </c>
      <c r="I194" s="272"/>
      <c r="J194" s="294"/>
      <c r="K194" s="295"/>
      <c r="L194" s="274"/>
      <c r="M194" s="355"/>
      <c r="N194" s="296"/>
      <c r="O194" s="296"/>
      <c r="P194" s="276" t="s">
        <v>277</v>
      </c>
      <c r="Q194" s="281"/>
      <c r="R194" s="282"/>
      <c r="S194" s="279">
        <f t="shared" si="10"/>
        <v>-3601.92</v>
      </c>
      <c r="T194" s="333">
        <f t="shared" si="11"/>
        <v>0</v>
      </c>
    </row>
    <row r="195" spans="2:20" ht="24.9" customHeight="1" x14ac:dyDescent="0.3">
      <c r="B195" s="293"/>
      <c r="C195" s="267">
        <f t="shared" si="12"/>
        <v>1</v>
      </c>
      <c r="D195" s="268" t="str">
        <f t="shared" si="13"/>
        <v>Janeiro</v>
      </c>
      <c r="E195" s="269"/>
      <c r="F195" s="270" t="str">
        <f>IF(E195="","",VLOOKUP('Conta_FUNBIO (2)'!E195,Relatório!B:I,2,FALSE))</f>
        <v/>
      </c>
      <c r="G195" s="709"/>
      <c r="H195" s="334" t="str">
        <f>IF(G195="","",VLOOKUP(G195,Fundos!B:C,2,FALSE))</f>
        <v/>
      </c>
      <c r="I195" s="272"/>
      <c r="J195" s="294"/>
      <c r="K195" s="295"/>
      <c r="L195" s="274"/>
      <c r="M195" s="361"/>
      <c r="N195" s="300"/>
      <c r="O195" s="300"/>
      <c r="P195" s="276" t="s">
        <v>277</v>
      </c>
      <c r="Q195" s="281"/>
      <c r="R195" s="282"/>
      <c r="S195" s="279">
        <f t="shared" si="10"/>
        <v>-3601.92</v>
      </c>
      <c r="T195" s="333">
        <f t="shared" si="11"/>
        <v>0</v>
      </c>
    </row>
    <row r="196" spans="2:20" ht="24.9" customHeight="1" x14ac:dyDescent="0.3">
      <c r="B196" s="293"/>
      <c r="C196" s="267">
        <f t="shared" si="12"/>
        <v>1</v>
      </c>
      <c r="D196" s="268" t="str">
        <f t="shared" si="13"/>
        <v>Janeiro</v>
      </c>
      <c r="E196" s="269"/>
      <c r="F196" s="270" t="str">
        <f>IF(E196="","",VLOOKUP('Conta_FUNBIO (2)'!E196,Relatório!B:I,2,FALSE))</f>
        <v/>
      </c>
      <c r="G196" s="709"/>
      <c r="H196" s="334" t="str">
        <f>IF(G196="","",VLOOKUP(G196,Fundos!B:C,2,FALSE))</f>
        <v/>
      </c>
      <c r="I196" s="272"/>
      <c r="J196" s="294"/>
      <c r="K196" s="295"/>
      <c r="L196" s="274"/>
      <c r="M196" s="355"/>
      <c r="N196" s="296"/>
      <c r="O196" s="296"/>
      <c r="P196" s="276" t="s">
        <v>277</v>
      </c>
      <c r="Q196" s="281"/>
      <c r="R196" s="282"/>
      <c r="S196" s="279">
        <f t="shared" si="10"/>
        <v>-3601.92</v>
      </c>
      <c r="T196" s="333">
        <f t="shared" si="11"/>
        <v>0</v>
      </c>
    </row>
    <row r="197" spans="2:20" ht="24.9" customHeight="1" x14ac:dyDescent="0.3">
      <c r="B197" s="293"/>
      <c r="C197" s="267">
        <f t="shared" si="12"/>
        <v>1</v>
      </c>
      <c r="D197" s="268" t="str">
        <f t="shared" si="13"/>
        <v>Janeiro</v>
      </c>
      <c r="E197" s="269"/>
      <c r="F197" s="270" t="str">
        <f>IF(E197="","",VLOOKUP('Conta_FUNBIO (2)'!E197,Relatório!B:I,2,FALSE))</f>
        <v/>
      </c>
      <c r="G197" s="709"/>
      <c r="H197" s="334" t="str">
        <f>IF(G197="","",VLOOKUP(G197,Fundos!B:C,2,FALSE))</f>
        <v/>
      </c>
      <c r="I197" s="272"/>
      <c r="J197" s="294"/>
      <c r="K197" s="295"/>
      <c r="L197" s="274"/>
      <c r="M197" s="355"/>
      <c r="N197" s="296"/>
      <c r="O197" s="296"/>
      <c r="P197" s="276" t="s">
        <v>277</v>
      </c>
      <c r="Q197" s="281"/>
      <c r="R197" s="282"/>
      <c r="S197" s="279">
        <f t="shared" si="10"/>
        <v>-3601.92</v>
      </c>
      <c r="T197" s="333">
        <f t="shared" si="11"/>
        <v>0</v>
      </c>
    </row>
    <row r="198" spans="2:20" ht="24.9" customHeight="1" x14ac:dyDescent="0.3">
      <c r="B198" s="293"/>
      <c r="C198" s="267">
        <f t="shared" si="12"/>
        <v>1</v>
      </c>
      <c r="D198" s="268" t="str">
        <f t="shared" si="13"/>
        <v>Janeiro</v>
      </c>
      <c r="E198" s="269"/>
      <c r="F198" s="270" t="str">
        <f>IF(E198="","",VLOOKUP('Conta_FUNBIO (2)'!E198,Relatório!B:I,2,FALSE))</f>
        <v/>
      </c>
      <c r="G198" s="709"/>
      <c r="H198" s="334" t="str">
        <f>IF(G198="","",VLOOKUP(G198,Fundos!B:C,2,FALSE))</f>
        <v/>
      </c>
      <c r="I198" s="272"/>
      <c r="J198" s="294"/>
      <c r="K198" s="273"/>
      <c r="L198" s="274"/>
      <c r="M198" s="355"/>
      <c r="N198" s="296"/>
      <c r="O198" s="296"/>
      <c r="P198" s="276" t="s">
        <v>277</v>
      </c>
      <c r="Q198" s="281"/>
      <c r="R198" s="282"/>
      <c r="S198" s="279">
        <f t="shared" si="10"/>
        <v>-3601.92</v>
      </c>
      <c r="T198" s="333">
        <f t="shared" si="11"/>
        <v>0</v>
      </c>
    </row>
    <row r="199" spans="2:20" ht="24.9" customHeight="1" x14ac:dyDescent="0.3">
      <c r="B199" s="293"/>
      <c r="C199" s="267">
        <f t="shared" si="12"/>
        <v>1</v>
      </c>
      <c r="D199" s="268" t="str">
        <f t="shared" si="13"/>
        <v>Janeiro</v>
      </c>
      <c r="E199" s="269"/>
      <c r="F199" s="270" t="str">
        <f>IF(E199="","",VLOOKUP('Conta_FUNBIO (2)'!E199,Relatório!B:I,2,FALSE))</f>
        <v/>
      </c>
      <c r="G199" s="709"/>
      <c r="H199" s="334" t="str">
        <f>IF(G199="","",VLOOKUP(G199,Fundos!B:C,2,FALSE))</f>
        <v/>
      </c>
      <c r="I199" s="272"/>
      <c r="J199" s="294"/>
      <c r="K199" s="295"/>
      <c r="L199" s="274"/>
      <c r="M199" s="361"/>
      <c r="N199" s="300"/>
      <c r="O199" s="300"/>
      <c r="P199" s="276" t="s">
        <v>277</v>
      </c>
      <c r="Q199" s="281"/>
      <c r="R199" s="282"/>
      <c r="S199" s="279">
        <f t="shared" si="10"/>
        <v>-3601.92</v>
      </c>
      <c r="T199" s="333">
        <f t="shared" si="11"/>
        <v>0</v>
      </c>
    </row>
    <row r="200" spans="2:20" ht="24.9" customHeight="1" x14ac:dyDescent="0.3">
      <c r="B200" s="293"/>
      <c r="C200" s="267">
        <f t="shared" si="12"/>
        <v>1</v>
      </c>
      <c r="D200" s="268" t="str">
        <f t="shared" si="13"/>
        <v>Janeiro</v>
      </c>
      <c r="E200" s="269"/>
      <c r="F200" s="270" t="str">
        <f>IF(E200="","",VLOOKUP('Conta_FUNBIO (2)'!E200,Relatório!B:I,2,FALSE))</f>
        <v/>
      </c>
      <c r="G200" s="709"/>
      <c r="H200" s="334" t="str">
        <f>IF(G200="","",VLOOKUP(G200,Fundos!B:C,2,FALSE))</f>
        <v/>
      </c>
      <c r="I200" s="272"/>
      <c r="J200" s="294"/>
      <c r="K200" s="295"/>
      <c r="L200" s="274"/>
      <c r="M200" s="361"/>
      <c r="N200" s="300"/>
      <c r="O200" s="300"/>
      <c r="P200" s="276" t="s">
        <v>277</v>
      </c>
      <c r="Q200" s="281"/>
      <c r="R200" s="282"/>
      <c r="S200" s="279">
        <f t="shared" si="10"/>
        <v>-3601.92</v>
      </c>
      <c r="T200" s="333">
        <f t="shared" si="11"/>
        <v>0</v>
      </c>
    </row>
    <row r="201" spans="2:20" ht="24.9" customHeight="1" x14ac:dyDescent="0.3">
      <c r="B201" s="293"/>
      <c r="C201" s="267">
        <f t="shared" si="12"/>
        <v>1</v>
      </c>
      <c r="D201" s="268" t="str">
        <f t="shared" si="13"/>
        <v>Janeiro</v>
      </c>
      <c r="E201" s="269"/>
      <c r="F201" s="270" t="str">
        <f>IF(E201="","",VLOOKUP('Conta_FUNBIO (2)'!E201,Relatório!B:I,2,FALSE))</f>
        <v/>
      </c>
      <c r="G201" s="709"/>
      <c r="H201" s="334" t="str">
        <f>IF(G201="","",VLOOKUP(G201,Fundos!B:C,2,FALSE))</f>
        <v/>
      </c>
      <c r="I201" s="272"/>
      <c r="J201" s="294"/>
      <c r="K201" s="295"/>
      <c r="L201" s="274"/>
      <c r="M201" s="361"/>
      <c r="N201" s="300"/>
      <c r="O201" s="300"/>
      <c r="P201" s="276" t="s">
        <v>277</v>
      </c>
      <c r="Q201" s="281"/>
      <c r="R201" s="282"/>
      <c r="S201" s="279">
        <f t="shared" ref="S201:S264" si="14">IF(P201="sim",Q201-R201+S200,IF(P201="NÃO",S200))</f>
        <v>-3601.92</v>
      </c>
      <c r="T201" s="333">
        <f t="shared" si="11"/>
        <v>0</v>
      </c>
    </row>
    <row r="202" spans="2:20" ht="24.9" customHeight="1" x14ac:dyDescent="0.3">
      <c r="B202" s="293"/>
      <c r="C202" s="267">
        <f t="shared" si="12"/>
        <v>1</v>
      </c>
      <c r="D202" s="268" t="str">
        <f t="shared" si="13"/>
        <v>Janeiro</v>
      </c>
      <c r="E202" s="269"/>
      <c r="F202" s="270" t="str">
        <f>IF(E202="","",VLOOKUP('Conta_FUNBIO (2)'!E202,Relatório!B:I,2,FALSE))</f>
        <v/>
      </c>
      <c r="G202" s="709"/>
      <c r="H202" s="334" t="str">
        <f>IF(G202="","",VLOOKUP(G202,Fundos!B:C,2,FALSE))</f>
        <v/>
      </c>
      <c r="I202" s="272"/>
      <c r="J202" s="294"/>
      <c r="K202" s="295"/>
      <c r="L202" s="274"/>
      <c r="M202" s="361"/>
      <c r="N202" s="300"/>
      <c r="O202" s="300"/>
      <c r="P202" s="276" t="s">
        <v>277</v>
      </c>
      <c r="Q202" s="281"/>
      <c r="R202" s="282"/>
      <c r="S202" s="279">
        <f t="shared" si="14"/>
        <v>-3601.92</v>
      </c>
      <c r="T202" s="333">
        <f t="shared" ref="T202:T265" si="15">T201</f>
        <v>0</v>
      </c>
    </row>
    <row r="203" spans="2:20" ht="24.9" customHeight="1" x14ac:dyDescent="0.3">
      <c r="B203" s="293"/>
      <c r="C203" s="267">
        <f t="shared" si="12"/>
        <v>1</v>
      </c>
      <c r="D203" s="268" t="str">
        <f t="shared" si="13"/>
        <v>Janeiro</v>
      </c>
      <c r="E203" s="269"/>
      <c r="F203" s="270" t="str">
        <f>IF(E203="","",VLOOKUP('Conta_FUNBIO (2)'!E203,Relatório!B:I,2,FALSE))</f>
        <v/>
      </c>
      <c r="G203" s="709"/>
      <c r="H203" s="334" t="str">
        <f>IF(G203="","",VLOOKUP(G203,Fundos!B:C,2,FALSE))</f>
        <v/>
      </c>
      <c r="I203" s="272"/>
      <c r="J203" s="294"/>
      <c r="K203" s="295"/>
      <c r="L203" s="274"/>
      <c r="M203" s="361"/>
      <c r="N203" s="300"/>
      <c r="O203" s="300"/>
      <c r="P203" s="276" t="s">
        <v>277</v>
      </c>
      <c r="Q203" s="281"/>
      <c r="R203" s="282"/>
      <c r="S203" s="279">
        <f t="shared" si="14"/>
        <v>-3601.92</v>
      </c>
      <c r="T203" s="333">
        <f t="shared" si="15"/>
        <v>0</v>
      </c>
    </row>
    <row r="204" spans="2:20" ht="24.9" customHeight="1" x14ac:dyDescent="0.3">
      <c r="B204" s="293"/>
      <c r="C204" s="267">
        <f t="shared" si="12"/>
        <v>1</v>
      </c>
      <c r="D204" s="268" t="str">
        <f t="shared" si="13"/>
        <v>Janeiro</v>
      </c>
      <c r="E204" s="269"/>
      <c r="F204" s="270" t="str">
        <f>IF(E204="","",VLOOKUP('Conta_FUNBIO (2)'!E204,Relatório!B:I,2,FALSE))</f>
        <v/>
      </c>
      <c r="G204" s="709"/>
      <c r="H204" s="334" t="str">
        <f>IF(G204="","",VLOOKUP(G204,Fundos!B:C,2,FALSE))</f>
        <v/>
      </c>
      <c r="I204" s="272"/>
      <c r="J204" s="301"/>
      <c r="K204" s="687"/>
      <c r="L204" s="280"/>
      <c r="M204" s="361"/>
      <c r="N204" s="296"/>
      <c r="O204" s="296"/>
      <c r="P204" s="276" t="s">
        <v>277</v>
      </c>
      <c r="Q204" s="281"/>
      <c r="R204" s="282"/>
      <c r="S204" s="279">
        <f t="shared" si="14"/>
        <v>-3601.92</v>
      </c>
      <c r="T204" s="333">
        <f t="shared" si="15"/>
        <v>0</v>
      </c>
    </row>
    <row r="205" spans="2:20" ht="24.9" customHeight="1" x14ac:dyDescent="0.3">
      <c r="B205" s="293"/>
      <c r="C205" s="267">
        <f t="shared" si="12"/>
        <v>1</v>
      </c>
      <c r="D205" s="268" t="str">
        <f t="shared" si="13"/>
        <v>Janeiro</v>
      </c>
      <c r="E205" s="269"/>
      <c r="F205" s="270" t="str">
        <f>IF(E205="","",VLOOKUP('Conta_FUNBIO (2)'!E205,Relatório!B:I,2,FALSE))</f>
        <v/>
      </c>
      <c r="G205" s="709"/>
      <c r="H205" s="334" t="str">
        <f>IF(G205="","",VLOOKUP(G205,Fundos!B:C,2,FALSE))</f>
        <v/>
      </c>
      <c r="I205" s="272"/>
      <c r="J205" s="294"/>
      <c r="K205" s="295"/>
      <c r="L205" s="274"/>
      <c r="M205" s="361"/>
      <c r="N205" s="296"/>
      <c r="O205" s="296"/>
      <c r="P205" s="276" t="s">
        <v>277</v>
      </c>
      <c r="Q205" s="281"/>
      <c r="R205" s="282"/>
      <c r="S205" s="279">
        <f t="shared" si="14"/>
        <v>-3601.92</v>
      </c>
      <c r="T205" s="333">
        <f t="shared" si="15"/>
        <v>0</v>
      </c>
    </row>
    <row r="206" spans="2:20" ht="24.9" customHeight="1" x14ac:dyDescent="0.3">
      <c r="B206" s="293"/>
      <c r="C206" s="267">
        <f t="shared" si="12"/>
        <v>1</v>
      </c>
      <c r="D206" s="268" t="str">
        <f t="shared" si="13"/>
        <v>Janeiro</v>
      </c>
      <c r="E206" s="269"/>
      <c r="F206" s="270" t="str">
        <f>IF(E206="","",VLOOKUP('Conta_FUNBIO (2)'!E206,Relatório!B:I,2,FALSE))</f>
        <v/>
      </c>
      <c r="G206" s="709"/>
      <c r="H206" s="334" t="str">
        <f>IF(G206="","",VLOOKUP(G206,Fundos!B:C,2,FALSE))</f>
        <v/>
      </c>
      <c r="I206" s="272"/>
      <c r="J206" s="294"/>
      <c r="K206" s="295"/>
      <c r="L206" s="274"/>
      <c r="M206" s="361"/>
      <c r="N206" s="296"/>
      <c r="O206" s="296"/>
      <c r="P206" s="276" t="s">
        <v>277</v>
      </c>
      <c r="Q206" s="281"/>
      <c r="R206" s="282"/>
      <c r="S206" s="279">
        <f t="shared" si="14"/>
        <v>-3601.92</v>
      </c>
      <c r="T206" s="333">
        <f t="shared" si="15"/>
        <v>0</v>
      </c>
    </row>
    <row r="207" spans="2:20" ht="24.9" customHeight="1" x14ac:dyDescent="0.3">
      <c r="B207" s="293"/>
      <c r="C207" s="267">
        <f t="shared" si="12"/>
        <v>1</v>
      </c>
      <c r="D207" s="268" t="str">
        <f t="shared" si="13"/>
        <v>Janeiro</v>
      </c>
      <c r="E207" s="269"/>
      <c r="F207" s="270" t="str">
        <f>IF(E207="","",VLOOKUP('Conta_FUNBIO (2)'!E207,Relatório!B:I,2,FALSE))</f>
        <v/>
      </c>
      <c r="G207" s="709"/>
      <c r="H207" s="334" t="str">
        <f>IF(G207="","",VLOOKUP(G207,Fundos!B:C,2,FALSE))</f>
        <v/>
      </c>
      <c r="I207" s="272"/>
      <c r="J207" s="294"/>
      <c r="K207" s="295"/>
      <c r="L207" s="274"/>
      <c r="M207" s="361"/>
      <c r="N207" s="296"/>
      <c r="O207" s="296"/>
      <c r="P207" s="276" t="s">
        <v>277</v>
      </c>
      <c r="Q207" s="281"/>
      <c r="R207" s="282"/>
      <c r="S207" s="279">
        <f t="shared" si="14"/>
        <v>-3601.92</v>
      </c>
      <c r="T207" s="333">
        <f t="shared" si="15"/>
        <v>0</v>
      </c>
    </row>
    <row r="208" spans="2:20" ht="24.9" customHeight="1" x14ac:dyDescent="0.3">
      <c r="B208" s="293"/>
      <c r="C208" s="267">
        <f t="shared" si="12"/>
        <v>1</v>
      </c>
      <c r="D208" s="268" t="str">
        <f t="shared" si="13"/>
        <v>Janeiro</v>
      </c>
      <c r="E208" s="269"/>
      <c r="F208" s="270" t="str">
        <f>IF(E208="","",VLOOKUP('Conta_FUNBIO (2)'!E208,Relatório!B:I,2,FALSE))</f>
        <v/>
      </c>
      <c r="G208" s="709"/>
      <c r="H208" s="334" t="str">
        <f>IF(G208="","",VLOOKUP(G208,Fundos!B:C,2,FALSE))</f>
        <v/>
      </c>
      <c r="I208" s="272"/>
      <c r="J208" s="294"/>
      <c r="K208" s="295"/>
      <c r="L208" s="274"/>
      <c r="M208" s="355"/>
      <c r="N208" s="296"/>
      <c r="O208" s="296"/>
      <c r="P208" s="276" t="s">
        <v>277</v>
      </c>
      <c r="Q208" s="281"/>
      <c r="R208" s="282"/>
      <c r="S208" s="279">
        <f t="shared" si="14"/>
        <v>-3601.92</v>
      </c>
      <c r="T208" s="333">
        <f t="shared" si="15"/>
        <v>0</v>
      </c>
    </row>
    <row r="209" spans="2:20" ht="24.9" customHeight="1" x14ac:dyDescent="0.3">
      <c r="B209" s="293"/>
      <c r="C209" s="267">
        <f t="shared" si="12"/>
        <v>1</v>
      </c>
      <c r="D209" s="268" t="str">
        <f t="shared" si="13"/>
        <v>Janeiro</v>
      </c>
      <c r="E209" s="269"/>
      <c r="F209" s="270" t="str">
        <f>IF(E209="","",VLOOKUP('Conta_FUNBIO (2)'!E209,Relatório!B:I,2,FALSE))</f>
        <v/>
      </c>
      <c r="G209" s="709"/>
      <c r="H209" s="334" t="str">
        <f>IF(G209="","",VLOOKUP(G209,Fundos!B:C,2,FALSE))</f>
        <v/>
      </c>
      <c r="I209" s="272"/>
      <c r="J209" s="273"/>
      <c r="K209" s="295"/>
      <c r="L209" s="274"/>
      <c r="M209" s="355"/>
      <c r="N209" s="296"/>
      <c r="O209" s="296"/>
      <c r="P209" s="276" t="s">
        <v>277</v>
      </c>
      <c r="Q209" s="281"/>
      <c r="R209" s="282"/>
      <c r="S209" s="279">
        <f t="shared" si="14"/>
        <v>-3601.92</v>
      </c>
      <c r="T209" s="333">
        <f t="shared" si="15"/>
        <v>0</v>
      </c>
    </row>
    <row r="210" spans="2:20" ht="24.9" customHeight="1" x14ac:dyDescent="0.3">
      <c r="B210" s="293"/>
      <c r="C210" s="267">
        <f t="shared" si="12"/>
        <v>1</v>
      </c>
      <c r="D210" s="268" t="str">
        <f t="shared" si="13"/>
        <v>Janeiro</v>
      </c>
      <c r="E210" s="269"/>
      <c r="F210" s="270" t="str">
        <f>IF(E210="","",VLOOKUP('Conta_FUNBIO (2)'!E210,Relatório!B:I,2,FALSE))</f>
        <v/>
      </c>
      <c r="G210" s="709"/>
      <c r="H210" s="334" t="str">
        <f>IF(G210="","",VLOOKUP(G210,Fundos!B:C,2,FALSE))</f>
        <v/>
      </c>
      <c r="I210" s="272"/>
      <c r="J210" s="297"/>
      <c r="K210" s="297"/>
      <c r="L210" s="274"/>
      <c r="M210" s="356"/>
      <c r="N210" s="298"/>
      <c r="O210" s="298"/>
      <c r="P210" s="276" t="s">
        <v>277</v>
      </c>
      <c r="Q210" s="281"/>
      <c r="R210" s="282"/>
      <c r="S210" s="279">
        <f t="shared" si="14"/>
        <v>-3601.92</v>
      </c>
      <c r="T210" s="333">
        <f t="shared" si="15"/>
        <v>0</v>
      </c>
    </row>
    <row r="211" spans="2:20" ht="24.9" customHeight="1" x14ac:dyDescent="0.3">
      <c r="B211" s="293"/>
      <c r="C211" s="267">
        <f t="shared" si="12"/>
        <v>1</v>
      </c>
      <c r="D211" s="268" t="str">
        <f t="shared" si="13"/>
        <v>Janeiro</v>
      </c>
      <c r="E211" s="269"/>
      <c r="F211" s="270" t="str">
        <f>IF(E211="","",VLOOKUP('Conta_FUNBIO (2)'!E211,Relatório!B:I,2,FALSE))</f>
        <v/>
      </c>
      <c r="G211" s="709"/>
      <c r="H211" s="334" t="str">
        <f>IF(G211="","",VLOOKUP(G211,Fundos!B:C,2,FALSE))</f>
        <v/>
      </c>
      <c r="I211" s="272"/>
      <c r="J211" s="297"/>
      <c r="K211" s="297"/>
      <c r="L211" s="274"/>
      <c r="M211" s="356"/>
      <c r="N211" s="298"/>
      <c r="O211" s="298"/>
      <c r="P211" s="276" t="s">
        <v>277</v>
      </c>
      <c r="Q211" s="281"/>
      <c r="R211" s="282"/>
      <c r="S211" s="279">
        <f t="shared" si="14"/>
        <v>-3601.92</v>
      </c>
      <c r="T211" s="333">
        <f t="shared" si="15"/>
        <v>0</v>
      </c>
    </row>
    <row r="212" spans="2:20" ht="24.9" customHeight="1" x14ac:dyDescent="0.3">
      <c r="B212" s="293"/>
      <c r="C212" s="267">
        <f t="shared" si="12"/>
        <v>1</v>
      </c>
      <c r="D212" s="268" t="str">
        <f t="shared" si="13"/>
        <v>Janeiro</v>
      </c>
      <c r="E212" s="269"/>
      <c r="F212" s="270" t="str">
        <f>IF(E212="","",VLOOKUP('Conta_FUNBIO (2)'!E212,Relatório!B:I,2,FALSE))</f>
        <v/>
      </c>
      <c r="G212" s="709"/>
      <c r="H212" s="334" t="str">
        <f>IF(G212="","",VLOOKUP(G212,Fundos!B:C,2,FALSE))</f>
        <v/>
      </c>
      <c r="I212" s="272"/>
      <c r="J212" s="294"/>
      <c r="K212" s="295"/>
      <c r="L212" s="274"/>
      <c r="M212" s="361"/>
      <c r="N212" s="300"/>
      <c r="O212" s="300"/>
      <c r="P212" s="276" t="s">
        <v>277</v>
      </c>
      <c r="Q212" s="281"/>
      <c r="R212" s="282"/>
      <c r="S212" s="279">
        <f t="shared" si="14"/>
        <v>-3601.92</v>
      </c>
      <c r="T212" s="333">
        <f t="shared" si="15"/>
        <v>0</v>
      </c>
    </row>
    <row r="213" spans="2:20" ht="24.9" customHeight="1" x14ac:dyDescent="0.3">
      <c r="B213" s="293"/>
      <c r="C213" s="267">
        <f t="shared" si="12"/>
        <v>1</v>
      </c>
      <c r="D213" s="268" t="str">
        <f t="shared" si="13"/>
        <v>Janeiro</v>
      </c>
      <c r="E213" s="269"/>
      <c r="F213" s="270" t="str">
        <f>IF(E213="","",VLOOKUP('Conta_FUNBIO (2)'!E213,Relatório!B:I,2,FALSE))</f>
        <v/>
      </c>
      <c r="G213" s="709"/>
      <c r="H213" s="334" t="str">
        <f>IF(G213="","",VLOOKUP(G213,Fundos!B:C,2,FALSE))</f>
        <v/>
      </c>
      <c r="I213" s="272"/>
      <c r="J213" s="297"/>
      <c r="K213" s="297"/>
      <c r="L213" s="274"/>
      <c r="M213" s="356"/>
      <c r="N213" s="298"/>
      <c r="O213" s="298"/>
      <c r="P213" s="276" t="s">
        <v>277</v>
      </c>
      <c r="Q213" s="281"/>
      <c r="R213" s="282"/>
      <c r="S213" s="279">
        <f t="shared" si="14"/>
        <v>-3601.92</v>
      </c>
      <c r="T213" s="333">
        <f t="shared" si="15"/>
        <v>0</v>
      </c>
    </row>
    <row r="214" spans="2:20" ht="24.9" customHeight="1" x14ac:dyDescent="0.3">
      <c r="B214" s="299"/>
      <c r="C214" s="267">
        <f t="shared" si="12"/>
        <v>1</v>
      </c>
      <c r="D214" s="268" t="str">
        <f t="shared" si="13"/>
        <v>Janeiro</v>
      </c>
      <c r="E214" s="269"/>
      <c r="F214" s="270" t="str">
        <f>IF(E214="","",VLOOKUP('Conta_FUNBIO (2)'!E214,Relatório!B:I,2,FALSE))</f>
        <v/>
      </c>
      <c r="G214" s="709"/>
      <c r="H214" s="334" t="str">
        <f>IF(G214="","",VLOOKUP(G214,Fundos!B:C,2,FALSE))</f>
        <v/>
      </c>
      <c r="I214" s="272"/>
      <c r="J214" s="443"/>
      <c r="K214" s="297"/>
      <c r="L214" s="274"/>
      <c r="M214" s="356"/>
      <c r="N214" s="298"/>
      <c r="O214" s="298"/>
      <c r="P214" s="276" t="s">
        <v>277</v>
      </c>
      <c r="Q214" s="281"/>
      <c r="R214" s="282"/>
      <c r="S214" s="279">
        <f t="shared" si="14"/>
        <v>-3601.92</v>
      </c>
      <c r="T214" s="333">
        <f t="shared" si="15"/>
        <v>0</v>
      </c>
    </row>
    <row r="215" spans="2:20" ht="24.9" customHeight="1" x14ac:dyDescent="0.3">
      <c r="B215" s="299"/>
      <c r="C215" s="267">
        <f t="shared" si="12"/>
        <v>1</v>
      </c>
      <c r="D215" s="268" t="str">
        <f t="shared" si="13"/>
        <v>Janeiro</v>
      </c>
      <c r="E215" s="269"/>
      <c r="F215" s="270" t="str">
        <f>IF(E215="","",VLOOKUP('Conta_FUNBIO (2)'!E215,Relatório!B:I,2,FALSE))</f>
        <v/>
      </c>
      <c r="G215" s="709"/>
      <c r="H215" s="334" t="str">
        <f>IF(G215="","",VLOOKUP(G215,Fundos!B:C,2,FALSE))</f>
        <v/>
      </c>
      <c r="I215" s="272"/>
      <c r="J215" s="297"/>
      <c r="K215" s="297"/>
      <c r="L215" s="274"/>
      <c r="M215" s="356"/>
      <c r="N215" s="298"/>
      <c r="O215" s="298"/>
      <c r="P215" s="276" t="s">
        <v>277</v>
      </c>
      <c r="Q215" s="281"/>
      <c r="R215" s="282"/>
      <c r="S215" s="279">
        <f t="shared" si="14"/>
        <v>-3601.92</v>
      </c>
      <c r="T215" s="333">
        <f t="shared" si="15"/>
        <v>0</v>
      </c>
    </row>
    <row r="216" spans="2:20" ht="24.9" customHeight="1" x14ac:dyDescent="0.3">
      <c r="B216" s="299"/>
      <c r="C216" s="267">
        <f t="shared" si="12"/>
        <v>1</v>
      </c>
      <c r="D216" s="268" t="str">
        <f t="shared" si="13"/>
        <v>Janeiro</v>
      </c>
      <c r="E216" s="269"/>
      <c r="F216" s="270" t="str">
        <f>IF(E216="","",VLOOKUP('Conta_FUNBIO (2)'!E216,Relatório!B:I,2,FALSE))</f>
        <v/>
      </c>
      <c r="G216" s="709"/>
      <c r="H216" s="334" t="str">
        <f>IF(G216="","",VLOOKUP(G216,Fundos!B:C,2,FALSE))</f>
        <v/>
      </c>
      <c r="I216" s="272"/>
      <c r="J216" s="301"/>
      <c r="K216" s="295"/>
      <c r="L216" s="280"/>
      <c r="M216" s="355"/>
      <c r="N216" s="296"/>
      <c r="O216" s="296"/>
      <c r="P216" s="276" t="s">
        <v>277</v>
      </c>
      <c r="Q216" s="281"/>
      <c r="R216" s="282"/>
      <c r="S216" s="279">
        <f t="shared" si="14"/>
        <v>-3601.92</v>
      </c>
      <c r="T216" s="333">
        <f t="shared" si="15"/>
        <v>0</v>
      </c>
    </row>
    <row r="217" spans="2:20" ht="24.9" customHeight="1" x14ac:dyDescent="0.3">
      <c r="B217" s="299"/>
      <c r="C217" s="267">
        <f t="shared" si="12"/>
        <v>1</v>
      </c>
      <c r="D217" s="268" t="str">
        <f t="shared" si="13"/>
        <v>Janeiro</v>
      </c>
      <c r="E217" s="269"/>
      <c r="F217" s="270" t="str">
        <f>IF(E217="","",VLOOKUP('Conta_FUNBIO (2)'!E217,Relatório!B:I,2,FALSE))</f>
        <v/>
      </c>
      <c r="G217" s="709"/>
      <c r="H217" s="334" t="str">
        <f>IF(G217="","",VLOOKUP(G217,Fundos!B:C,2,FALSE))</f>
        <v/>
      </c>
      <c r="I217" s="272"/>
      <c r="J217" s="294"/>
      <c r="K217" s="295"/>
      <c r="L217" s="274"/>
      <c r="M217" s="355"/>
      <c r="N217" s="296"/>
      <c r="O217" s="296"/>
      <c r="P217" s="276" t="s">
        <v>277</v>
      </c>
      <c r="Q217" s="281"/>
      <c r="R217" s="282"/>
      <c r="S217" s="279">
        <f t="shared" si="14"/>
        <v>-3601.92</v>
      </c>
      <c r="T217" s="333">
        <f t="shared" si="15"/>
        <v>0</v>
      </c>
    </row>
    <row r="218" spans="2:20" ht="24.9" customHeight="1" x14ac:dyDescent="0.3">
      <c r="B218" s="299"/>
      <c r="C218" s="267">
        <f t="shared" si="12"/>
        <v>1</v>
      </c>
      <c r="D218" s="268" t="str">
        <f t="shared" si="13"/>
        <v>Janeiro</v>
      </c>
      <c r="E218" s="269"/>
      <c r="F218" s="270" t="str">
        <f>IF(E218="","",VLOOKUP('Conta_FUNBIO (2)'!E218,Relatório!B:I,2,FALSE))</f>
        <v/>
      </c>
      <c r="G218" s="709"/>
      <c r="H218" s="334" t="str">
        <f>IF(G218="","",VLOOKUP(G218,Fundos!B:C,2,FALSE))</f>
        <v/>
      </c>
      <c r="I218" s="272"/>
      <c r="J218" s="294"/>
      <c r="K218" s="295"/>
      <c r="L218" s="274"/>
      <c r="M218" s="355"/>
      <c r="N218" s="296"/>
      <c r="O218" s="296"/>
      <c r="P218" s="276" t="s">
        <v>277</v>
      </c>
      <c r="Q218" s="281"/>
      <c r="R218" s="282"/>
      <c r="S218" s="279">
        <f t="shared" si="14"/>
        <v>-3601.92</v>
      </c>
      <c r="T218" s="333">
        <f t="shared" si="15"/>
        <v>0</v>
      </c>
    </row>
    <row r="219" spans="2:20" ht="24.9" customHeight="1" x14ac:dyDescent="0.3">
      <c r="B219" s="299"/>
      <c r="C219" s="267">
        <f t="shared" si="12"/>
        <v>1</v>
      </c>
      <c r="D219" s="268" t="str">
        <f t="shared" si="13"/>
        <v>Janeiro</v>
      </c>
      <c r="E219" s="269"/>
      <c r="F219" s="270" t="str">
        <f>IF(E219="","",VLOOKUP('Conta_FUNBIO (2)'!E219,Relatório!B:I,2,FALSE))</f>
        <v/>
      </c>
      <c r="G219" s="709"/>
      <c r="H219" s="334" t="str">
        <f>IF(G219="","",VLOOKUP(G219,Fundos!B:C,2,FALSE))</f>
        <v/>
      </c>
      <c r="I219" s="272"/>
      <c r="J219" s="301"/>
      <c r="K219" s="302"/>
      <c r="L219" s="274"/>
      <c r="M219" s="355"/>
      <c r="N219" s="296"/>
      <c r="O219" s="296"/>
      <c r="P219" s="276" t="s">
        <v>277</v>
      </c>
      <c r="Q219" s="281"/>
      <c r="R219" s="282"/>
      <c r="S219" s="279">
        <f t="shared" si="14"/>
        <v>-3601.92</v>
      </c>
      <c r="T219" s="333">
        <f t="shared" si="15"/>
        <v>0</v>
      </c>
    </row>
    <row r="220" spans="2:20" ht="24.9" customHeight="1" x14ac:dyDescent="0.3">
      <c r="B220" s="299"/>
      <c r="C220" s="267">
        <f t="shared" si="12"/>
        <v>1</v>
      </c>
      <c r="D220" s="268" t="str">
        <f t="shared" si="13"/>
        <v>Janeiro</v>
      </c>
      <c r="E220" s="269"/>
      <c r="F220" s="270" t="str">
        <f>IF(E220="","",VLOOKUP('Conta_FUNBIO (2)'!E220,Relatório!B:I,2,FALSE))</f>
        <v/>
      </c>
      <c r="G220" s="709"/>
      <c r="H220" s="334" t="str">
        <f>IF(G220="","",VLOOKUP(G220,Fundos!B:C,2,FALSE))</f>
        <v/>
      </c>
      <c r="I220" s="272"/>
      <c r="J220" s="301"/>
      <c r="K220" s="302"/>
      <c r="L220" s="274"/>
      <c r="M220" s="355"/>
      <c r="N220" s="296"/>
      <c r="O220" s="296"/>
      <c r="P220" s="276" t="s">
        <v>277</v>
      </c>
      <c r="Q220" s="281"/>
      <c r="R220" s="282"/>
      <c r="S220" s="279">
        <f t="shared" si="14"/>
        <v>-3601.92</v>
      </c>
      <c r="T220" s="333">
        <f t="shared" si="15"/>
        <v>0</v>
      </c>
    </row>
    <row r="221" spans="2:20" ht="24.9" customHeight="1" x14ac:dyDescent="0.3">
      <c r="B221" s="299"/>
      <c r="C221" s="267">
        <f t="shared" si="12"/>
        <v>1</v>
      </c>
      <c r="D221" s="268" t="str">
        <f t="shared" si="13"/>
        <v>Janeiro</v>
      </c>
      <c r="E221" s="269"/>
      <c r="F221" s="270" t="str">
        <f>IF(E221="","",VLOOKUP('Conta_FUNBIO (2)'!E221,Relatório!B:I,2,FALSE))</f>
        <v/>
      </c>
      <c r="G221" s="709"/>
      <c r="H221" s="334" t="str">
        <f>IF(G221="","",VLOOKUP(G221,Fundos!B:C,2,FALSE))</f>
        <v/>
      </c>
      <c r="I221" s="272"/>
      <c r="J221" s="301"/>
      <c r="K221" s="302"/>
      <c r="L221" s="274"/>
      <c r="M221" s="355"/>
      <c r="N221" s="296"/>
      <c r="O221" s="296"/>
      <c r="P221" s="276" t="s">
        <v>277</v>
      </c>
      <c r="Q221" s="281"/>
      <c r="R221" s="282"/>
      <c r="S221" s="279">
        <f t="shared" si="14"/>
        <v>-3601.92</v>
      </c>
      <c r="T221" s="333">
        <f t="shared" si="15"/>
        <v>0</v>
      </c>
    </row>
    <row r="222" spans="2:20" ht="24.9" customHeight="1" x14ac:dyDescent="0.3">
      <c r="B222" s="299"/>
      <c r="C222" s="267">
        <f t="shared" si="12"/>
        <v>1</v>
      </c>
      <c r="D222" s="268" t="str">
        <f t="shared" si="13"/>
        <v>Janeiro</v>
      </c>
      <c r="E222" s="269"/>
      <c r="F222" s="270" t="str">
        <f>IF(E222="","",VLOOKUP('Conta_FUNBIO (2)'!E222,Relatório!B:I,2,FALSE))</f>
        <v/>
      </c>
      <c r="G222" s="709"/>
      <c r="H222" s="334" t="str">
        <f>IF(G222="","",VLOOKUP(G222,Fundos!B:C,2,FALSE))</f>
        <v/>
      </c>
      <c r="I222" s="272"/>
      <c r="J222" s="301"/>
      <c r="K222" s="302"/>
      <c r="L222" s="274"/>
      <c r="M222" s="355"/>
      <c r="N222" s="296"/>
      <c r="O222" s="296"/>
      <c r="P222" s="276" t="s">
        <v>277</v>
      </c>
      <c r="Q222" s="281"/>
      <c r="R222" s="282"/>
      <c r="S222" s="279">
        <f t="shared" si="14"/>
        <v>-3601.92</v>
      </c>
      <c r="T222" s="333">
        <f t="shared" si="15"/>
        <v>0</v>
      </c>
    </row>
    <row r="223" spans="2:20" ht="24.9" customHeight="1" x14ac:dyDescent="0.3">
      <c r="B223" s="299"/>
      <c r="C223" s="267">
        <f t="shared" si="12"/>
        <v>1</v>
      </c>
      <c r="D223" s="268" t="str">
        <f t="shared" si="13"/>
        <v>Janeiro</v>
      </c>
      <c r="E223" s="269"/>
      <c r="F223" s="270" t="str">
        <f>IF(E223="","",VLOOKUP('Conta_FUNBIO (2)'!E223,Relatório!B:I,2,FALSE))</f>
        <v/>
      </c>
      <c r="G223" s="709"/>
      <c r="H223" s="334" t="str">
        <f>IF(G223="","",VLOOKUP(G223,Fundos!B:C,2,FALSE))</f>
        <v/>
      </c>
      <c r="I223" s="272"/>
      <c r="J223" s="301"/>
      <c r="K223" s="302"/>
      <c r="L223" s="274"/>
      <c r="M223" s="355"/>
      <c r="N223" s="296"/>
      <c r="O223" s="296"/>
      <c r="P223" s="276" t="s">
        <v>277</v>
      </c>
      <c r="Q223" s="281"/>
      <c r="R223" s="282"/>
      <c r="S223" s="279">
        <f t="shared" si="14"/>
        <v>-3601.92</v>
      </c>
      <c r="T223" s="333">
        <f t="shared" si="15"/>
        <v>0</v>
      </c>
    </row>
    <row r="224" spans="2:20" ht="24.9" customHeight="1" x14ac:dyDescent="0.3">
      <c r="B224" s="299"/>
      <c r="C224" s="267">
        <f t="shared" si="12"/>
        <v>1</v>
      </c>
      <c r="D224" s="268" t="str">
        <f t="shared" si="13"/>
        <v>Janeiro</v>
      </c>
      <c r="E224" s="269"/>
      <c r="F224" s="270" t="str">
        <f>IF(E224="","",VLOOKUP('Conta_FUNBIO (2)'!E224,Relatório!B:I,2,FALSE))</f>
        <v/>
      </c>
      <c r="G224" s="709"/>
      <c r="H224" s="334" t="str">
        <f>IF(G224="","",VLOOKUP(G224,Fundos!B:C,2,FALSE))</f>
        <v/>
      </c>
      <c r="I224" s="272"/>
      <c r="J224" s="294"/>
      <c r="K224" s="295"/>
      <c r="L224" s="274"/>
      <c r="M224" s="355"/>
      <c r="N224" s="296"/>
      <c r="O224" s="296"/>
      <c r="P224" s="276" t="s">
        <v>277</v>
      </c>
      <c r="Q224" s="281"/>
      <c r="R224" s="282"/>
      <c r="S224" s="279">
        <f t="shared" si="14"/>
        <v>-3601.92</v>
      </c>
      <c r="T224" s="333">
        <f t="shared" si="15"/>
        <v>0</v>
      </c>
    </row>
    <row r="225" spans="2:20" ht="24.9" customHeight="1" x14ac:dyDescent="0.3">
      <c r="B225" s="299"/>
      <c r="C225" s="267">
        <f t="shared" si="12"/>
        <v>1</v>
      </c>
      <c r="D225" s="268" t="str">
        <f t="shared" si="13"/>
        <v>Janeiro</v>
      </c>
      <c r="E225" s="269"/>
      <c r="F225" s="270" t="str">
        <f>IF(E225="","",VLOOKUP('Conta_FUNBIO (2)'!E225,Relatório!B:I,2,FALSE))</f>
        <v/>
      </c>
      <c r="G225" s="709"/>
      <c r="H225" s="334" t="str">
        <f>IF(G225="","",VLOOKUP(G225,Fundos!B:C,2,FALSE))</f>
        <v/>
      </c>
      <c r="I225" s="272"/>
      <c r="J225" s="294"/>
      <c r="K225" s="295"/>
      <c r="L225" s="274"/>
      <c r="M225" s="355"/>
      <c r="N225" s="296"/>
      <c r="O225" s="296"/>
      <c r="P225" s="276" t="s">
        <v>277</v>
      </c>
      <c r="Q225" s="281"/>
      <c r="R225" s="282"/>
      <c r="S225" s="279">
        <f t="shared" si="14"/>
        <v>-3601.92</v>
      </c>
      <c r="T225" s="333">
        <f t="shared" si="15"/>
        <v>0</v>
      </c>
    </row>
    <row r="226" spans="2:20" ht="24.9" customHeight="1" x14ac:dyDescent="0.3">
      <c r="B226" s="299"/>
      <c r="C226" s="267">
        <f t="shared" si="12"/>
        <v>1</v>
      </c>
      <c r="D226" s="268" t="str">
        <f t="shared" si="13"/>
        <v>Janeiro</v>
      </c>
      <c r="E226" s="269"/>
      <c r="F226" s="270" t="str">
        <f>IF(E226="","",VLOOKUP('Conta_FUNBIO (2)'!E226,Relatório!B:I,2,FALSE))</f>
        <v/>
      </c>
      <c r="G226" s="709"/>
      <c r="H226" s="334" t="str">
        <f>IF(G226="","",VLOOKUP(G226,Fundos!B:C,2,FALSE))</f>
        <v/>
      </c>
      <c r="I226" s="272"/>
      <c r="J226" s="301"/>
      <c r="K226" s="295"/>
      <c r="L226" s="274"/>
      <c r="M226" s="355"/>
      <c r="N226" s="296"/>
      <c r="O226" s="296"/>
      <c r="P226" s="276" t="s">
        <v>277</v>
      </c>
      <c r="Q226" s="281"/>
      <c r="R226" s="282"/>
      <c r="S226" s="279">
        <f t="shared" si="14"/>
        <v>-3601.92</v>
      </c>
      <c r="T226" s="333">
        <f t="shared" si="15"/>
        <v>0</v>
      </c>
    </row>
    <row r="227" spans="2:20" ht="24.9" customHeight="1" x14ac:dyDescent="0.3">
      <c r="B227" s="299"/>
      <c r="C227" s="267">
        <f t="shared" si="12"/>
        <v>1</v>
      </c>
      <c r="D227" s="268" t="str">
        <f t="shared" si="13"/>
        <v>Janeiro</v>
      </c>
      <c r="E227" s="269"/>
      <c r="F227" s="270" t="str">
        <f>IF(E227="","",VLOOKUP('Conta_FUNBIO (2)'!E227,Relatório!B:I,2,FALSE))</f>
        <v/>
      </c>
      <c r="G227" s="709"/>
      <c r="H227" s="334" t="str">
        <f>IF(G227="","",VLOOKUP(G227,Fundos!B:C,2,FALSE))</f>
        <v/>
      </c>
      <c r="I227" s="272"/>
      <c r="J227" s="294"/>
      <c r="K227" s="295"/>
      <c r="L227" s="274"/>
      <c r="M227" s="355"/>
      <c r="N227" s="296"/>
      <c r="O227" s="296"/>
      <c r="P227" s="276" t="s">
        <v>277</v>
      </c>
      <c r="Q227" s="281"/>
      <c r="R227" s="282"/>
      <c r="S227" s="279">
        <f t="shared" si="14"/>
        <v>-3601.92</v>
      </c>
      <c r="T227" s="333">
        <f t="shared" si="15"/>
        <v>0</v>
      </c>
    </row>
    <row r="228" spans="2:20" ht="24.9" customHeight="1" x14ac:dyDescent="0.3">
      <c r="B228" s="299"/>
      <c r="C228" s="267">
        <f t="shared" ref="C228:C291" si="16">MONTH(B228)</f>
        <v>1</v>
      </c>
      <c r="D228" s="268" t="str">
        <f t="shared" ref="D228:D291" si="17">IF(C228=1,"Janeiro",IF(C228=2,"Fevereiro",IF(C228=3,"Março",IF(C228=4,"Abril",IF(C228=5,"Maio",IF(C228=6,"Junho",IF(C228=7,"Julho",IF(C228=8,"Agosto",IF(C228=9,"Setembro",IF(C228=10,"Outubro",IF(C228=11,"Novembro",IF(C228=12,"Dezembro",""))))))))))))</f>
        <v>Janeiro</v>
      </c>
      <c r="E228" s="269"/>
      <c r="F228" s="270" t="str">
        <f>IF(E228="","",VLOOKUP('Conta_FUNBIO (2)'!E228,Relatório!B:I,2,FALSE))</f>
        <v/>
      </c>
      <c r="G228" s="709"/>
      <c r="H228" s="334" t="str">
        <f>IF(G228="","",VLOOKUP(G228,Fundos!B:C,2,FALSE))</f>
        <v/>
      </c>
      <c r="I228" s="272"/>
      <c r="J228" s="294"/>
      <c r="K228" s="295"/>
      <c r="L228" s="274"/>
      <c r="M228" s="355"/>
      <c r="N228" s="296"/>
      <c r="O228" s="296"/>
      <c r="P228" s="276" t="s">
        <v>277</v>
      </c>
      <c r="Q228" s="281"/>
      <c r="R228" s="282"/>
      <c r="S228" s="279">
        <f t="shared" si="14"/>
        <v>-3601.92</v>
      </c>
      <c r="T228" s="333">
        <f t="shared" si="15"/>
        <v>0</v>
      </c>
    </row>
    <row r="229" spans="2:20" ht="24.9" customHeight="1" x14ac:dyDescent="0.3">
      <c r="B229" s="293"/>
      <c r="C229" s="267">
        <f t="shared" si="16"/>
        <v>1</v>
      </c>
      <c r="D229" s="268" t="str">
        <f t="shared" si="17"/>
        <v>Janeiro</v>
      </c>
      <c r="E229" s="269"/>
      <c r="F229" s="270" t="str">
        <f>IF(E229="","",VLOOKUP('Conta_FUNBIO (2)'!E229,Relatório!B:I,2,FALSE))</f>
        <v/>
      </c>
      <c r="G229" s="709"/>
      <c r="H229" s="334" t="str">
        <f>IF(G229="","",VLOOKUP(G229,Fundos!B:C,2,FALSE))</f>
        <v/>
      </c>
      <c r="I229" s="272"/>
      <c r="J229" s="294"/>
      <c r="K229" s="295"/>
      <c r="L229" s="274"/>
      <c r="M229" s="355"/>
      <c r="N229" s="296"/>
      <c r="O229" s="296"/>
      <c r="P229" s="276" t="s">
        <v>277</v>
      </c>
      <c r="Q229" s="281"/>
      <c r="R229" s="282"/>
      <c r="S229" s="279">
        <f t="shared" si="14"/>
        <v>-3601.92</v>
      </c>
      <c r="T229" s="333">
        <f t="shared" si="15"/>
        <v>0</v>
      </c>
    </row>
    <row r="230" spans="2:20" ht="24.9" customHeight="1" x14ac:dyDescent="0.3">
      <c r="B230" s="293"/>
      <c r="C230" s="267">
        <f t="shared" si="16"/>
        <v>1</v>
      </c>
      <c r="D230" s="268" t="str">
        <f t="shared" si="17"/>
        <v>Janeiro</v>
      </c>
      <c r="E230" s="269"/>
      <c r="F230" s="270" t="str">
        <f>IF(E230="","",VLOOKUP('Conta_FUNBIO (2)'!E230,Relatório!B:I,2,FALSE))</f>
        <v/>
      </c>
      <c r="G230" s="709"/>
      <c r="H230" s="334" t="str">
        <f>IF(G230="","",VLOOKUP(G230,Fundos!B:C,2,FALSE))</f>
        <v/>
      </c>
      <c r="I230" s="272"/>
      <c r="J230" s="297"/>
      <c r="K230" s="297"/>
      <c r="L230" s="274"/>
      <c r="M230" s="356"/>
      <c r="N230" s="298"/>
      <c r="O230" s="298"/>
      <c r="P230" s="276" t="s">
        <v>277</v>
      </c>
      <c r="Q230" s="281"/>
      <c r="R230" s="282"/>
      <c r="S230" s="279">
        <f t="shared" si="14"/>
        <v>-3601.92</v>
      </c>
      <c r="T230" s="333">
        <f t="shared" si="15"/>
        <v>0</v>
      </c>
    </row>
    <row r="231" spans="2:20" ht="24.9" customHeight="1" x14ac:dyDescent="0.3">
      <c r="B231" s="293"/>
      <c r="C231" s="267">
        <f t="shared" si="16"/>
        <v>1</v>
      </c>
      <c r="D231" s="268" t="str">
        <f t="shared" si="17"/>
        <v>Janeiro</v>
      </c>
      <c r="E231" s="269"/>
      <c r="F231" s="270" t="str">
        <f>IF(E231="","",VLOOKUP('Conta_FUNBIO (2)'!E231,Relatório!B:I,2,FALSE))</f>
        <v/>
      </c>
      <c r="G231" s="709"/>
      <c r="H231" s="334" t="str">
        <f>IF(G231="","",VLOOKUP(G231,Fundos!B:C,2,FALSE))</f>
        <v/>
      </c>
      <c r="I231" s="272"/>
      <c r="J231" s="294"/>
      <c r="K231" s="295"/>
      <c r="L231" s="274"/>
      <c r="M231" s="355"/>
      <c r="N231" s="296"/>
      <c r="O231" s="296"/>
      <c r="P231" s="276" t="s">
        <v>277</v>
      </c>
      <c r="Q231" s="281"/>
      <c r="R231" s="282"/>
      <c r="S231" s="279">
        <f t="shared" si="14"/>
        <v>-3601.92</v>
      </c>
      <c r="T231" s="333">
        <f t="shared" si="15"/>
        <v>0</v>
      </c>
    </row>
    <row r="232" spans="2:20" ht="24.9" customHeight="1" x14ac:dyDescent="0.3">
      <c r="B232" s="293"/>
      <c r="C232" s="267">
        <f t="shared" si="16"/>
        <v>1</v>
      </c>
      <c r="D232" s="268" t="str">
        <f t="shared" si="17"/>
        <v>Janeiro</v>
      </c>
      <c r="E232" s="269"/>
      <c r="F232" s="270" t="str">
        <f>IF(E232="","",VLOOKUP('Conta_FUNBIO (2)'!E232,Relatório!B:I,2,FALSE))</f>
        <v/>
      </c>
      <c r="G232" s="709"/>
      <c r="H232" s="334" t="str">
        <f>IF(G232="","",VLOOKUP(G232,Fundos!B:C,2,FALSE))</f>
        <v/>
      </c>
      <c r="I232" s="272"/>
      <c r="J232" s="294"/>
      <c r="K232" s="367"/>
      <c r="L232" s="280"/>
      <c r="M232" s="355"/>
      <c r="N232" s="296"/>
      <c r="O232" s="296"/>
      <c r="P232" s="276" t="s">
        <v>277</v>
      </c>
      <c r="Q232" s="281"/>
      <c r="R232" s="282"/>
      <c r="S232" s="279">
        <f t="shared" si="14"/>
        <v>-3601.92</v>
      </c>
      <c r="T232" s="333">
        <f t="shared" si="15"/>
        <v>0</v>
      </c>
    </row>
    <row r="233" spans="2:20" ht="24.9" customHeight="1" x14ac:dyDescent="0.3">
      <c r="B233" s="293"/>
      <c r="C233" s="267">
        <f t="shared" si="16"/>
        <v>1</v>
      </c>
      <c r="D233" s="268" t="str">
        <f t="shared" si="17"/>
        <v>Janeiro</v>
      </c>
      <c r="E233" s="269"/>
      <c r="F233" s="270" t="str">
        <f>IF(E233="","",VLOOKUP('Conta_FUNBIO (2)'!E233,Relatório!B:I,2,FALSE))</f>
        <v/>
      </c>
      <c r="G233" s="709"/>
      <c r="H233" s="334" t="str">
        <f>IF(G233="","",VLOOKUP(G233,Fundos!B:C,2,FALSE))</f>
        <v/>
      </c>
      <c r="I233" s="272"/>
      <c r="J233" s="294"/>
      <c r="K233" s="295"/>
      <c r="L233" s="274"/>
      <c r="M233" s="355"/>
      <c r="N233" s="296"/>
      <c r="O233" s="296"/>
      <c r="P233" s="276" t="s">
        <v>277</v>
      </c>
      <c r="Q233" s="281"/>
      <c r="R233" s="282"/>
      <c r="S233" s="279">
        <f t="shared" si="14"/>
        <v>-3601.92</v>
      </c>
      <c r="T233" s="333">
        <f t="shared" si="15"/>
        <v>0</v>
      </c>
    </row>
    <row r="234" spans="2:20" ht="24.9" customHeight="1" x14ac:dyDescent="0.3">
      <c r="B234" s="293"/>
      <c r="C234" s="267">
        <f t="shared" si="16"/>
        <v>1</v>
      </c>
      <c r="D234" s="268" t="str">
        <f t="shared" si="17"/>
        <v>Janeiro</v>
      </c>
      <c r="E234" s="269"/>
      <c r="F234" s="270" t="str">
        <f>IF(E234="","",VLOOKUP('Conta_FUNBIO (2)'!E234,Relatório!B:I,2,FALSE))</f>
        <v/>
      </c>
      <c r="G234" s="709"/>
      <c r="H234" s="334" t="str">
        <f>IF(G234="","",VLOOKUP(G234,Fundos!B:C,2,FALSE))</f>
        <v/>
      </c>
      <c r="I234" s="272"/>
      <c r="J234" s="294"/>
      <c r="K234" s="295"/>
      <c r="L234" s="274"/>
      <c r="M234" s="355"/>
      <c r="N234" s="296"/>
      <c r="O234" s="296"/>
      <c r="P234" s="276" t="s">
        <v>277</v>
      </c>
      <c r="Q234" s="281"/>
      <c r="R234" s="282"/>
      <c r="S234" s="279">
        <f t="shared" si="14"/>
        <v>-3601.92</v>
      </c>
      <c r="T234" s="333">
        <f t="shared" si="15"/>
        <v>0</v>
      </c>
    </row>
    <row r="235" spans="2:20" ht="24.9" customHeight="1" x14ac:dyDescent="0.3">
      <c r="B235" s="293"/>
      <c r="C235" s="267">
        <f t="shared" si="16"/>
        <v>1</v>
      </c>
      <c r="D235" s="268" t="str">
        <f t="shared" si="17"/>
        <v>Janeiro</v>
      </c>
      <c r="E235" s="269"/>
      <c r="F235" s="270" t="str">
        <f>IF(E235="","",VLOOKUP('Conta_FUNBIO (2)'!E235,Relatório!B:I,2,FALSE))</f>
        <v/>
      </c>
      <c r="G235" s="709"/>
      <c r="H235" s="334" t="str">
        <f>IF(G235="","",VLOOKUP(G235,Fundos!B:C,2,FALSE))</f>
        <v/>
      </c>
      <c r="I235" s="272"/>
      <c r="J235" s="294"/>
      <c r="K235" s="273"/>
      <c r="L235" s="274"/>
      <c r="M235" s="355"/>
      <c r="N235" s="296"/>
      <c r="O235" s="296"/>
      <c r="P235" s="276" t="s">
        <v>277</v>
      </c>
      <c r="Q235" s="281"/>
      <c r="R235" s="282"/>
      <c r="S235" s="279">
        <f t="shared" si="14"/>
        <v>-3601.92</v>
      </c>
      <c r="T235" s="333">
        <f t="shared" si="15"/>
        <v>0</v>
      </c>
    </row>
    <row r="236" spans="2:20" ht="24.9" customHeight="1" x14ac:dyDescent="0.3">
      <c r="B236" s="293"/>
      <c r="C236" s="267">
        <f t="shared" si="16"/>
        <v>1</v>
      </c>
      <c r="D236" s="268" t="str">
        <f t="shared" si="17"/>
        <v>Janeiro</v>
      </c>
      <c r="E236" s="269"/>
      <c r="F236" s="270" t="str">
        <f>IF(E236="","",VLOOKUP('Conta_FUNBIO (2)'!E236,Relatório!B:I,2,FALSE))</f>
        <v/>
      </c>
      <c r="G236" s="709"/>
      <c r="H236" s="334" t="str">
        <f>IF(G236="","",VLOOKUP(G236,Fundos!B:C,2,FALSE))</f>
        <v/>
      </c>
      <c r="I236" s="272"/>
      <c r="J236" s="294"/>
      <c r="K236" s="295"/>
      <c r="L236" s="274"/>
      <c r="M236" s="355"/>
      <c r="N236" s="296"/>
      <c r="O236" s="296"/>
      <c r="P236" s="276" t="s">
        <v>277</v>
      </c>
      <c r="Q236" s="281"/>
      <c r="R236" s="282"/>
      <c r="S236" s="279">
        <f t="shared" si="14"/>
        <v>-3601.92</v>
      </c>
      <c r="T236" s="333">
        <f t="shared" si="15"/>
        <v>0</v>
      </c>
    </row>
    <row r="237" spans="2:20" ht="24.9" customHeight="1" x14ac:dyDescent="0.3">
      <c r="B237" s="293"/>
      <c r="C237" s="267">
        <f t="shared" si="16"/>
        <v>1</v>
      </c>
      <c r="D237" s="268" t="str">
        <f t="shared" si="17"/>
        <v>Janeiro</v>
      </c>
      <c r="E237" s="269"/>
      <c r="F237" s="270" t="str">
        <f>IF(E237="","",VLOOKUP('Conta_FUNBIO (2)'!E237,Relatório!B:I,2,FALSE))</f>
        <v/>
      </c>
      <c r="G237" s="709"/>
      <c r="H237" s="334" t="str">
        <f>IF(G237="","",VLOOKUP(G237,Fundos!B:C,2,FALSE))</f>
        <v/>
      </c>
      <c r="I237" s="272"/>
      <c r="J237" s="294"/>
      <c r="K237" s="295"/>
      <c r="L237" s="274"/>
      <c r="M237" s="361"/>
      <c r="N237" s="296"/>
      <c r="O237" s="296"/>
      <c r="P237" s="276" t="s">
        <v>277</v>
      </c>
      <c r="Q237" s="281"/>
      <c r="R237" s="282"/>
      <c r="S237" s="279">
        <f t="shared" si="14"/>
        <v>-3601.92</v>
      </c>
      <c r="T237" s="333">
        <f t="shared" si="15"/>
        <v>0</v>
      </c>
    </row>
    <row r="238" spans="2:20" ht="24.9" customHeight="1" x14ac:dyDescent="0.3">
      <c r="B238" s="293"/>
      <c r="C238" s="267">
        <f t="shared" si="16"/>
        <v>1</v>
      </c>
      <c r="D238" s="268" t="str">
        <f t="shared" si="17"/>
        <v>Janeiro</v>
      </c>
      <c r="E238" s="269"/>
      <c r="F238" s="270" t="str">
        <f>IF(E238="","",VLOOKUP('Conta_FUNBIO (2)'!E238,Relatório!B:I,2,FALSE))</f>
        <v/>
      </c>
      <c r="G238" s="709"/>
      <c r="H238" s="334" t="str">
        <f>IF(G238="","",VLOOKUP(G238,Fundos!B:C,2,FALSE))</f>
        <v/>
      </c>
      <c r="I238" s="272"/>
      <c r="J238" s="297"/>
      <c r="K238" s="297"/>
      <c r="L238" s="274"/>
      <c r="M238" s="356"/>
      <c r="N238" s="298"/>
      <c r="O238" s="298"/>
      <c r="P238" s="276" t="s">
        <v>277</v>
      </c>
      <c r="Q238" s="281"/>
      <c r="R238" s="282"/>
      <c r="S238" s="279">
        <f t="shared" si="14"/>
        <v>-3601.92</v>
      </c>
      <c r="T238" s="333">
        <f t="shared" si="15"/>
        <v>0</v>
      </c>
    </row>
    <row r="239" spans="2:20" ht="24.9" customHeight="1" x14ac:dyDescent="0.3">
      <c r="B239" s="299"/>
      <c r="C239" s="267">
        <f t="shared" si="16"/>
        <v>1</v>
      </c>
      <c r="D239" s="268" t="str">
        <f t="shared" si="17"/>
        <v>Janeiro</v>
      </c>
      <c r="E239" s="269"/>
      <c r="F239" s="270" t="str">
        <f>IF(E239="","",VLOOKUP('Conta_FUNBIO (2)'!E239,Relatório!B:I,2,FALSE))</f>
        <v/>
      </c>
      <c r="G239" s="709"/>
      <c r="H239" s="334" t="str">
        <f>IF(G239="","",VLOOKUP(G239,Fundos!B:C,2,FALSE))</f>
        <v/>
      </c>
      <c r="I239" s="272"/>
      <c r="J239" s="297"/>
      <c r="K239" s="297"/>
      <c r="L239" s="274"/>
      <c r="M239" s="356"/>
      <c r="N239" s="298"/>
      <c r="O239" s="298"/>
      <c r="P239" s="276" t="s">
        <v>277</v>
      </c>
      <c r="Q239" s="281"/>
      <c r="R239" s="282"/>
      <c r="S239" s="279">
        <f t="shared" si="14"/>
        <v>-3601.92</v>
      </c>
      <c r="T239" s="333">
        <f t="shared" si="15"/>
        <v>0</v>
      </c>
    </row>
    <row r="240" spans="2:20" ht="24.9" customHeight="1" x14ac:dyDescent="0.3">
      <c r="B240" s="293"/>
      <c r="C240" s="267">
        <f t="shared" si="16"/>
        <v>1</v>
      </c>
      <c r="D240" s="268" t="str">
        <f t="shared" si="17"/>
        <v>Janeiro</v>
      </c>
      <c r="E240" s="269"/>
      <c r="F240" s="270" t="str">
        <f>IF(E240="","",VLOOKUP('Conta_FUNBIO (2)'!E240,Relatório!B:I,2,FALSE))</f>
        <v/>
      </c>
      <c r="G240" s="709"/>
      <c r="H240" s="334" t="str">
        <f>IF(G240="","",VLOOKUP(G240,Fundos!B:C,2,FALSE))</f>
        <v/>
      </c>
      <c r="I240" s="272"/>
      <c r="J240" s="294"/>
      <c r="K240" s="295"/>
      <c r="L240" s="274"/>
      <c r="M240" s="355"/>
      <c r="N240" s="296"/>
      <c r="O240" s="296"/>
      <c r="P240" s="276" t="s">
        <v>277</v>
      </c>
      <c r="Q240" s="281"/>
      <c r="R240" s="282"/>
      <c r="S240" s="279">
        <f t="shared" si="14"/>
        <v>-3601.92</v>
      </c>
      <c r="T240" s="333">
        <f t="shared" si="15"/>
        <v>0</v>
      </c>
    </row>
    <row r="241" spans="2:20" ht="24.9" customHeight="1" x14ac:dyDescent="0.3">
      <c r="B241" s="286"/>
      <c r="C241" s="267">
        <f t="shared" si="16"/>
        <v>1</v>
      </c>
      <c r="D241" s="268" t="str">
        <f t="shared" si="17"/>
        <v>Janeiro</v>
      </c>
      <c r="E241" s="269"/>
      <c r="F241" s="270" t="str">
        <f>IF(E241="","",VLOOKUP('Conta_FUNBIO (2)'!E241,Relatório!B:I,2,FALSE))</f>
        <v/>
      </c>
      <c r="G241" s="709"/>
      <c r="H241" s="334" t="str">
        <f>IF(G241="","",VLOOKUP(G241,Fundos!B:C,2,FALSE))</f>
        <v/>
      </c>
      <c r="I241" s="272"/>
      <c r="J241" s="301"/>
      <c r="K241" s="301"/>
      <c r="L241" s="274"/>
      <c r="M241" s="362"/>
      <c r="N241" s="303"/>
      <c r="O241" s="303"/>
      <c r="P241" s="276" t="s">
        <v>277</v>
      </c>
      <c r="Q241" s="281"/>
      <c r="R241" s="282"/>
      <c r="S241" s="279">
        <f t="shared" si="14"/>
        <v>-3601.92</v>
      </c>
      <c r="T241" s="333">
        <f t="shared" si="15"/>
        <v>0</v>
      </c>
    </row>
    <row r="242" spans="2:20" ht="24.9" customHeight="1" x14ac:dyDescent="0.3">
      <c r="B242" s="286"/>
      <c r="C242" s="267">
        <f t="shared" si="16"/>
        <v>1</v>
      </c>
      <c r="D242" s="268" t="str">
        <f t="shared" si="17"/>
        <v>Janeiro</v>
      </c>
      <c r="E242" s="269"/>
      <c r="F242" s="270" t="str">
        <f>IF(E242="","",VLOOKUP('Conta_FUNBIO (2)'!E242,Relatório!B:I,2,FALSE))</f>
        <v/>
      </c>
      <c r="G242" s="709"/>
      <c r="H242" s="334" t="str">
        <f>IF(G242="","",VLOOKUP(G242,Fundos!B:C,2,FALSE))</f>
        <v/>
      </c>
      <c r="I242" s="272"/>
      <c r="J242" s="294"/>
      <c r="K242" s="295"/>
      <c r="L242" s="280"/>
      <c r="M242" s="362"/>
      <c r="N242" s="303"/>
      <c r="O242" s="303"/>
      <c r="P242" s="276" t="s">
        <v>277</v>
      </c>
      <c r="Q242" s="281"/>
      <c r="R242" s="282"/>
      <c r="S242" s="279">
        <f t="shared" si="14"/>
        <v>-3601.92</v>
      </c>
      <c r="T242" s="333">
        <f t="shared" si="15"/>
        <v>0</v>
      </c>
    </row>
    <row r="243" spans="2:20" ht="24.9" customHeight="1" x14ac:dyDescent="0.3">
      <c r="B243" s="286"/>
      <c r="C243" s="267">
        <f t="shared" si="16"/>
        <v>1</v>
      </c>
      <c r="D243" s="268" t="str">
        <f t="shared" si="17"/>
        <v>Janeiro</v>
      </c>
      <c r="E243" s="269"/>
      <c r="F243" s="270" t="str">
        <f>IF(E243="","",VLOOKUP('Conta_FUNBIO (2)'!E243,Relatório!B:I,2,FALSE))</f>
        <v/>
      </c>
      <c r="G243" s="709"/>
      <c r="H243" s="334" t="str">
        <f>IF(G243="","",VLOOKUP(G243,Fundos!B:C,2,FALSE))</f>
        <v/>
      </c>
      <c r="I243" s="272"/>
      <c r="J243" s="294"/>
      <c r="K243" s="301"/>
      <c r="L243" s="274"/>
      <c r="M243" s="362"/>
      <c r="N243" s="303"/>
      <c r="O243" s="303"/>
      <c r="P243" s="276" t="s">
        <v>277</v>
      </c>
      <c r="Q243" s="281"/>
      <c r="R243" s="282"/>
      <c r="S243" s="279">
        <f t="shared" si="14"/>
        <v>-3601.92</v>
      </c>
      <c r="T243" s="333">
        <f t="shared" si="15"/>
        <v>0</v>
      </c>
    </row>
    <row r="244" spans="2:20" ht="24.9" customHeight="1" x14ac:dyDescent="0.3">
      <c r="B244" s="286"/>
      <c r="C244" s="267">
        <f t="shared" si="16"/>
        <v>1</v>
      </c>
      <c r="D244" s="268" t="str">
        <f t="shared" si="17"/>
        <v>Janeiro</v>
      </c>
      <c r="E244" s="269"/>
      <c r="F244" s="270" t="str">
        <f>IF(E244="","",VLOOKUP('Conta_FUNBIO (2)'!E244,Relatório!B:I,2,FALSE))</f>
        <v/>
      </c>
      <c r="G244" s="709"/>
      <c r="H244" s="334" t="str">
        <f>IF(G244="","",VLOOKUP(G244,Fundos!B:C,2,FALSE))</f>
        <v/>
      </c>
      <c r="I244" s="272"/>
      <c r="J244" s="297"/>
      <c r="K244" s="301"/>
      <c r="L244" s="274"/>
      <c r="M244" s="362"/>
      <c r="N244" s="303"/>
      <c r="O244" s="303"/>
      <c r="P244" s="276" t="s">
        <v>277</v>
      </c>
      <c r="Q244" s="281"/>
      <c r="R244" s="282"/>
      <c r="S244" s="279">
        <f t="shared" si="14"/>
        <v>-3601.92</v>
      </c>
      <c r="T244" s="333">
        <f t="shared" si="15"/>
        <v>0</v>
      </c>
    </row>
    <row r="245" spans="2:20" ht="24.9" customHeight="1" x14ac:dyDescent="0.3">
      <c r="B245" s="286"/>
      <c r="C245" s="267">
        <f t="shared" si="16"/>
        <v>1</v>
      </c>
      <c r="D245" s="268" t="str">
        <f t="shared" si="17"/>
        <v>Janeiro</v>
      </c>
      <c r="E245" s="269"/>
      <c r="F245" s="270" t="str">
        <f>IF(E245="","",VLOOKUP('Conta_FUNBIO (2)'!E245,Relatório!B:I,2,FALSE))</f>
        <v/>
      </c>
      <c r="G245" s="709"/>
      <c r="H245" s="334" t="str">
        <f>IF(G245="","",VLOOKUP(G245,Fundos!B:C,2,FALSE))</f>
        <v/>
      </c>
      <c r="I245" s="272"/>
      <c r="J245" s="301"/>
      <c r="K245" s="301"/>
      <c r="L245" s="274"/>
      <c r="M245" s="362"/>
      <c r="N245" s="303"/>
      <c r="O245" s="303"/>
      <c r="P245" s="276" t="s">
        <v>277</v>
      </c>
      <c r="Q245" s="281"/>
      <c r="R245" s="282"/>
      <c r="S245" s="279">
        <f t="shared" si="14"/>
        <v>-3601.92</v>
      </c>
      <c r="T245" s="333">
        <f t="shared" si="15"/>
        <v>0</v>
      </c>
    </row>
    <row r="246" spans="2:20" ht="24.9" customHeight="1" x14ac:dyDescent="0.3">
      <c r="B246" s="286"/>
      <c r="C246" s="267">
        <f t="shared" si="16"/>
        <v>1</v>
      </c>
      <c r="D246" s="268" t="str">
        <f t="shared" si="17"/>
        <v>Janeiro</v>
      </c>
      <c r="E246" s="269"/>
      <c r="F246" s="270" t="str">
        <f>IF(E246="","",VLOOKUP('Conta_FUNBIO (2)'!E246,Relatório!B:I,2,FALSE))</f>
        <v/>
      </c>
      <c r="G246" s="709"/>
      <c r="H246" s="334" t="str">
        <f>IF(G246="","",VLOOKUP(G246,Fundos!B:C,2,FALSE))</f>
        <v/>
      </c>
      <c r="I246" s="272"/>
      <c r="J246" s="301"/>
      <c r="K246" s="301"/>
      <c r="L246" s="274"/>
      <c r="M246" s="362"/>
      <c r="N246" s="303"/>
      <c r="O246" s="303"/>
      <c r="P246" s="276" t="s">
        <v>277</v>
      </c>
      <c r="Q246" s="281"/>
      <c r="R246" s="282"/>
      <c r="S246" s="279">
        <f t="shared" si="14"/>
        <v>-3601.92</v>
      </c>
      <c r="T246" s="333">
        <f t="shared" si="15"/>
        <v>0</v>
      </c>
    </row>
    <row r="247" spans="2:20" ht="24.9" customHeight="1" x14ac:dyDescent="0.3">
      <c r="B247" s="286"/>
      <c r="C247" s="267">
        <f t="shared" si="16"/>
        <v>1</v>
      </c>
      <c r="D247" s="268" t="str">
        <f t="shared" si="17"/>
        <v>Janeiro</v>
      </c>
      <c r="E247" s="269"/>
      <c r="F247" s="270" t="str">
        <f>IF(E247="","",VLOOKUP('Conta_FUNBIO (2)'!E247,Relatório!B:I,2,FALSE))</f>
        <v/>
      </c>
      <c r="G247" s="709"/>
      <c r="H247" s="334" t="str">
        <f>IF(G247="","",VLOOKUP(G247,Fundos!B:C,2,FALSE))</f>
        <v/>
      </c>
      <c r="I247" s="272"/>
      <c r="J247" s="301"/>
      <c r="K247" s="301"/>
      <c r="L247" s="274"/>
      <c r="M247" s="362"/>
      <c r="N247" s="303"/>
      <c r="O247" s="303"/>
      <c r="P247" s="276" t="s">
        <v>277</v>
      </c>
      <c r="Q247" s="281"/>
      <c r="R247" s="282"/>
      <c r="S247" s="279">
        <f t="shared" si="14"/>
        <v>-3601.92</v>
      </c>
      <c r="T247" s="333">
        <f t="shared" si="15"/>
        <v>0</v>
      </c>
    </row>
    <row r="248" spans="2:20" ht="24.9" customHeight="1" x14ac:dyDescent="0.3">
      <c r="B248" s="286"/>
      <c r="C248" s="267">
        <f t="shared" si="16"/>
        <v>1</v>
      </c>
      <c r="D248" s="268" t="str">
        <f t="shared" si="17"/>
        <v>Janeiro</v>
      </c>
      <c r="E248" s="269"/>
      <c r="F248" s="270" t="str">
        <f>IF(E248="","",VLOOKUP('Conta_FUNBIO (2)'!E248,Relatório!B:I,2,FALSE))</f>
        <v/>
      </c>
      <c r="G248" s="709"/>
      <c r="H248" s="334" t="str">
        <f>IF(G248="","",VLOOKUP(G248,Fundos!B:C,2,FALSE))</f>
        <v/>
      </c>
      <c r="I248" s="272"/>
      <c r="J248" s="301"/>
      <c r="K248" s="301"/>
      <c r="L248" s="274"/>
      <c r="M248" s="362"/>
      <c r="N248" s="303"/>
      <c r="O248" s="303"/>
      <c r="P248" s="276" t="s">
        <v>277</v>
      </c>
      <c r="Q248" s="281"/>
      <c r="R248" s="282"/>
      <c r="S248" s="279">
        <f t="shared" si="14"/>
        <v>-3601.92</v>
      </c>
      <c r="T248" s="333">
        <f t="shared" si="15"/>
        <v>0</v>
      </c>
    </row>
    <row r="249" spans="2:20" ht="24.9" customHeight="1" x14ac:dyDescent="0.3">
      <c r="B249" s="286"/>
      <c r="C249" s="267">
        <f t="shared" si="16"/>
        <v>1</v>
      </c>
      <c r="D249" s="268" t="str">
        <f t="shared" si="17"/>
        <v>Janeiro</v>
      </c>
      <c r="E249" s="269"/>
      <c r="F249" s="270" t="str">
        <f>IF(E249="","",VLOOKUP('Conta_FUNBIO (2)'!E249,Relatório!B:I,2,FALSE))</f>
        <v/>
      </c>
      <c r="G249" s="709"/>
      <c r="H249" s="334" t="str">
        <f>IF(G249="","",VLOOKUP(G249,Fundos!B:C,2,FALSE))</f>
        <v/>
      </c>
      <c r="I249" s="272"/>
      <c r="J249" s="301"/>
      <c r="K249" s="301"/>
      <c r="L249" s="274"/>
      <c r="M249" s="362"/>
      <c r="N249" s="303"/>
      <c r="O249" s="303"/>
      <c r="P249" s="276" t="s">
        <v>277</v>
      </c>
      <c r="Q249" s="281"/>
      <c r="R249" s="282"/>
      <c r="S249" s="279">
        <f t="shared" si="14"/>
        <v>-3601.92</v>
      </c>
      <c r="T249" s="333">
        <f t="shared" si="15"/>
        <v>0</v>
      </c>
    </row>
    <row r="250" spans="2:20" ht="24.9" customHeight="1" x14ac:dyDescent="0.3">
      <c r="B250" s="286"/>
      <c r="C250" s="267">
        <f t="shared" si="16"/>
        <v>1</v>
      </c>
      <c r="D250" s="268" t="str">
        <f t="shared" si="17"/>
        <v>Janeiro</v>
      </c>
      <c r="E250" s="269"/>
      <c r="F250" s="270" t="str">
        <f>IF(E250="","",VLOOKUP('Conta_FUNBIO (2)'!E250,Relatório!B:I,2,FALSE))</f>
        <v/>
      </c>
      <c r="G250" s="709"/>
      <c r="H250" s="334" t="str">
        <f>IF(G250="","",VLOOKUP(G250,Fundos!B:C,2,FALSE))</f>
        <v/>
      </c>
      <c r="I250" s="272"/>
      <c r="J250" s="301"/>
      <c r="K250" s="301"/>
      <c r="L250" s="274"/>
      <c r="M250" s="362"/>
      <c r="N250" s="303"/>
      <c r="O250" s="303"/>
      <c r="P250" s="276" t="s">
        <v>277</v>
      </c>
      <c r="Q250" s="281"/>
      <c r="R250" s="282"/>
      <c r="S250" s="279">
        <f t="shared" si="14"/>
        <v>-3601.92</v>
      </c>
      <c r="T250" s="333">
        <f t="shared" si="15"/>
        <v>0</v>
      </c>
    </row>
    <row r="251" spans="2:20" ht="24.9" customHeight="1" x14ac:dyDescent="0.3">
      <c r="B251" s="286"/>
      <c r="C251" s="267">
        <f t="shared" si="16"/>
        <v>1</v>
      </c>
      <c r="D251" s="268" t="str">
        <f t="shared" si="17"/>
        <v>Janeiro</v>
      </c>
      <c r="E251" s="269"/>
      <c r="F251" s="270" t="str">
        <f>IF(E251="","",VLOOKUP('Conta_FUNBIO (2)'!E251,Relatório!B:I,2,FALSE))</f>
        <v/>
      </c>
      <c r="G251" s="709"/>
      <c r="H251" s="334" t="str">
        <f>IF(G251="","",VLOOKUP(G251,Fundos!B:C,2,FALSE))</f>
        <v/>
      </c>
      <c r="I251" s="272"/>
      <c r="J251" s="301"/>
      <c r="K251" s="301"/>
      <c r="L251" s="274"/>
      <c r="M251" s="362"/>
      <c r="N251" s="303"/>
      <c r="O251" s="303"/>
      <c r="P251" s="276" t="s">
        <v>277</v>
      </c>
      <c r="Q251" s="281"/>
      <c r="R251" s="282"/>
      <c r="S251" s="279">
        <f t="shared" si="14"/>
        <v>-3601.92</v>
      </c>
      <c r="T251" s="333">
        <f t="shared" si="15"/>
        <v>0</v>
      </c>
    </row>
    <row r="252" spans="2:20" ht="24.9" customHeight="1" x14ac:dyDescent="0.3">
      <c r="B252" s="286"/>
      <c r="C252" s="267">
        <f t="shared" si="16"/>
        <v>1</v>
      </c>
      <c r="D252" s="268" t="str">
        <f t="shared" si="17"/>
        <v>Janeiro</v>
      </c>
      <c r="E252" s="269"/>
      <c r="F252" s="270" t="str">
        <f>IF(E252="","",VLOOKUP('Conta_FUNBIO (2)'!E252,Relatório!B:I,2,FALSE))</f>
        <v/>
      </c>
      <c r="G252" s="709"/>
      <c r="H252" s="334" t="str">
        <f>IF(G252="","",VLOOKUP(G252,Fundos!B:C,2,FALSE))</f>
        <v/>
      </c>
      <c r="I252" s="272"/>
      <c r="J252" s="301"/>
      <c r="K252" s="301"/>
      <c r="L252" s="274"/>
      <c r="M252" s="362"/>
      <c r="N252" s="303"/>
      <c r="O252" s="303"/>
      <c r="P252" s="276" t="s">
        <v>277</v>
      </c>
      <c r="Q252" s="281"/>
      <c r="R252" s="282"/>
      <c r="S252" s="279">
        <f t="shared" si="14"/>
        <v>-3601.92</v>
      </c>
      <c r="T252" s="333">
        <f t="shared" si="15"/>
        <v>0</v>
      </c>
    </row>
    <row r="253" spans="2:20" ht="24.9" customHeight="1" x14ac:dyDescent="0.3">
      <c r="B253" s="286"/>
      <c r="C253" s="267">
        <f t="shared" si="16"/>
        <v>1</v>
      </c>
      <c r="D253" s="268" t="str">
        <f t="shared" si="17"/>
        <v>Janeiro</v>
      </c>
      <c r="E253" s="269"/>
      <c r="F253" s="270" t="str">
        <f>IF(E253="","",VLOOKUP('Conta_FUNBIO (2)'!E253,Relatório!B:I,2,FALSE))</f>
        <v/>
      </c>
      <c r="G253" s="709"/>
      <c r="H253" s="334" t="str">
        <f>IF(G253="","",VLOOKUP(G253,Fundos!B:C,2,FALSE))</f>
        <v/>
      </c>
      <c r="I253" s="272"/>
      <c r="J253" s="301"/>
      <c r="K253" s="301"/>
      <c r="L253" s="274"/>
      <c r="M253" s="362"/>
      <c r="N253" s="303"/>
      <c r="O253" s="303"/>
      <c r="P253" s="276" t="s">
        <v>277</v>
      </c>
      <c r="Q253" s="281"/>
      <c r="R253" s="282"/>
      <c r="S253" s="279">
        <f t="shared" si="14"/>
        <v>-3601.92</v>
      </c>
      <c r="T253" s="333">
        <f t="shared" si="15"/>
        <v>0</v>
      </c>
    </row>
    <row r="254" spans="2:20" ht="24.9" customHeight="1" x14ac:dyDescent="0.3">
      <c r="B254" s="286"/>
      <c r="C254" s="267">
        <f t="shared" si="16"/>
        <v>1</v>
      </c>
      <c r="D254" s="268" t="str">
        <f t="shared" si="17"/>
        <v>Janeiro</v>
      </c>
      <c r="E254" s="269"/>
      <c r="F254" s="270" t="str">
        <f>IF(E254="","",VLOOKUP('Conta_FUNBIO (2)'!E254,Relatório!B:I,2,FALSE))</f>
        <v/>
      </c>
      <c r="G254" s="709"/>
      <c r="H254" s="334" t="str">
        <f>IF(G254="","",VLOOKUP(G254,Fundos!B:C,2,FALSE))</f>
        <v/>
      </c>
      <c r="I254" s="272"/>
      <c r="J254" s="301"/>
      <c r="K254" s="301"/>
      <c r="L254" s="274"/>
      <c r="M254" s="362"/>
      <c r="N254" s="303"/>
      <c r="O254" s="303"/>
      <c r="P254" s="276" t="s">
        <v>277</v>
      </c>
      <c r="Q254" s="281"/>
      <c r="R254" s="282"/>
      <c r="S254" s="279">
        <f t="shared" si="14"/>
        <v>-3601.92</v>
      </c>
      <c r="T254" s="333">
        <f t="shared" si="15"/>
        <v>0</v>
      </c>
    </row>
    <row r="255" spans="2:20" ht="24.9" customHeight="1" x14ac:dyDescent="0.3">
      <c r="B255" s="286"/>
      <c r="C255" s="267">
        <f t="shared" si="16"/>
        <v>1</v>
      </c>
      <c r="D255" s="268" t="str">
        <f t="shared" si="17"/>
        <v>Janeiro</v>
      </c>
      <c r="E255" s="269"/>
      <c r="F255" s="270" t="str">
        <f>IF(E255="","",VLOOKUP('Conta_FUNBIO (2)'!E255,Relatório!B:I,2,FALSE))</f>
        <v/>
      </c>
      <c r="G255" s="709"/>
      <c r="H255" s="334" t="str">
        <f>IF(G255="","",VLOOKUP(G255,Fundos!B:C,2,FALSE))</f>
        <v/>
      </c>
      <c r="I255" s="272"/>
      <c r="J255" s="301"/>
      <c r="K255" s="301"/>
      <c r="L255" s="274"/>
      <c r="M255" s="362"/>
      <c r="N255" s="303"/>
      <c r="O255" s="303"/>
      <c r="P255" s="276" t="s">
        <v>277</v>
      </c>
      <c r="Q255" s="281"/>
      <c r="R255" s="282"/>
      <c r="S255" s="279">
        <f t="shared" si="14"/>
        <v>-3601.92</v>
      </c>
      <c r="T255" s="333">
        <f t="shared" si="15"/>
        <v>0</v>
      </c>
    </row>
    <row r="256" spans="2:20" ht="24.9" customHeight="1" x14ac:dyDescent="0.3">
      <c r="B256" s="286"/>
      <c r="C256" s="267">
        <f t="shared" si="16"/>
        <v>1</v>
      </c>
      <c r="D256" s="268" t="str">
        <f t="shared" si="17"/>
        <v>Janeiro</v>
      </c>
      <c r="E256" s="269"/>
      <c r="F256" s="270" t="str">
        <f>IF(E256="","",VLOOKUP('Conta_FUNBIO (2)'!E256,Relatório!B:I,2,FALSE))</f>
        <v/>
      </c>
      <c r="G256" s="709"/>
      <c r="H256" s="334" t="str">
        <f>IF(G256="","",VLOOKUP(G256,Fundos!B:C,2,FALSE))</f>
        <v/>
      </c>
      <c r="I256" s="272"/>
      <c r="J256" s="301"/>
      <c r="K256" s="301"/>
      <c r="L256" s="280"/>
      <c r="M256" s="362"/>
      <c r="N256" s="303"/>
      <c r="O256" s="303"/>
      <c r="P256" s="276" t="s">
        <v>277</v>
      </c>
      <c r="Q256" s="281"/>
      <c r="R256" s="282"/>
      <c r="S256" s="279">
        <f t="shared" si="14"/>
        <v>-3601.92</v>
      </c>
      <c r="T256" s="333">
        <f t="shared" si="15"/>
        <v>0</v>
      </c>
    </row>
    <row r="257" spans="2:20" ht="24.9" customHeight="1" x14ac:dyDescent="0.3">
      <c r="B257" s="286"/>
      <c r="C257" s="267">
        <f t="shared" si="16"/>
        <v>1</v>
      </c>
      <c r="D257" s="268" t="str">
        <f t="shared" si="17"/>
        <v>Janeiro</v>
      </c>
      <c r="E257" s="269"/>
      <c r="F257" s="270" t="str">
        <f>IF(E257="","",VLOOKUP('Conta_FUNBIO (2)'!E257,Relatório!B:I,2,FALSE))</f>
        <v/>
      </c>
      <c r="G257" s="709"/>
      <c r="H257" s="334" t="str">
        <f>IF(G257="","",VLOOKUP(G257,Fundos!B:C,2,FALSE))</f>
        <v/>
      </c>
      <c r="I257" s="272"/>
      <c r="J257" s="301"/>
      <c r="K257" s="301"/>
      <c r="L257" s="274"/>
      <c r="M257" s="362"/>
      <c r="N257" s="303"/>
      <c r="O257" s="303"/>
      <c r="P257" s="276" t="s">
        <v>277</v>
      </c>
      <c r="Q257" s="281"/>
      <c r="R257" s="282"/>
      <c r="S257" s="279">
        <f t="shared" si="14"/>
        <v>-3601.92</v>
      </c>
      <c r="T257" s="333">
        <f t="shared" si="15"/>
        <v>0</v>
      </c>
    </row>
    <row r="258" spans="2:20" ht="24.9" customHeight="1" x14ac:dyDescent="0.3">
      <c r="B258" s="286"/>
      <c r="C258" s="267">
        <f t="shared" si="16"/>
        <v>1</v>
      </c>
      <c r="D258" s="268" t="str">
        <f t="shared" si="17"/>
        <v>Janeiro</v>
      </c>
      <c r="E258" s="269"/>
      <c r="F258" s="270" t="str">
        <f>IF(E258="","",VLOOKUP('Conta_FUNBIO (2)'!E258,Relatório!B:I,2,FALSE))</f>
        <v/>
      </c>
      <c r="G258" s="709"/>
      <c r="H258" s="334" t="str">
        <f>IF(G258="","",VLOOKUP(G258,Fundos!B:C,2,FALSE))</f>
        <v/>
      </c>
      <c r="I258" s="272"/>
      <c r="J258" s="301"/>
      <c r="K258" s="305"/>
      <c r="L258" s="280"/>
      <c r="M258" s="362"/>
      <c r="N258" s="303"/>
      <c r="O258" s="303"/>
      <c r="P258" s="276" t="s">
        <v>277</v>
      </c>
      <c r="Q258" s="281"/>
      <c r="R258" s="282"/>
      <c r="S258" s="279">
        <f t="shared" si="14"/>
        <v>-3601.92</v>
      </c>
      <c r="T258" s="333">
        <f t="shared" si="15"/>
        <v>0</v>
      </c>
    </row>
    <row r="259" spans="2:20" ht="24.9" customHeight="1" x14ac:dyDescent="0.3">
      <c r="B259" s="286"/>
      <c r="C259" s="267">
        <f t="shared" si="16"/>
        <v>1</v>
      </c>
      <c r="D259" s="268" t="str">
        <f t="shared" si="17"/>
        <v>Janeiro</v>
      </c>
      <c r="E259" s="269"/>
      <c r="F259" s="270" t="str">
        <f>IF(E259="","",VLOOKUP('Conta_FUNBIO (2)'!E259,Relatório!B:I,2,FALSE))</f>
        <v/>
      </c>
      <c r="G259" s="709"/>
      <c r="H259" s="334" t="str">
        <f>IF(G259="","",VLOOKUP(G259,Fundos!B:C,2,FALSE))</f>
        <v/>
      </c>
      <c r="I259" s="272"/>
      <c r="J259" s="301"/>
      <c r="K259" s="301"/>
      <c r="L259" s="274"/>
      <c r="M259" s="362"/>
      <c r="N259" s="303"/>
      <c r="O259" s="303"/>
      <c r="P259" s="276" t="s">
        <v>277</v>
      </c>
      <c r="Q259" s="281"/>
      <c r="R259" s="282"/>
      <c r="S259" s="279">
        <f t="shared" si="14"/>
        <v>-3601.92</v>
      </c>
      <c r="T259" s="333">
        <f t="shared" si="15"/>
        <v>0</v>
      </c>
    </row>
    <row r="260" spans="2:20" ht="24.9" customHeight="1" x14ac:dyDescent="0.3">
      <c r="B260" s="286"/>
      <c r="C260" s="267">
        <f t="shared" si="16"/>
        <v>1</v>
      </c>
      <c r="D260" s="268" t="str">
        <f t="shared" si="17"/>
        <v>Janeiro</v>
      </c>
      <c r="E260" s="269"/>
      <c r="F260" s="270" t="str">
        <f>IF(E260="","",VLOOKUP('Conta_FUNBIO (2)'!E260,Relatório!B:I,2,FALSE))</f>
        <v/>
      </c>
      <c r="G260" s="709"/>
      <c r="H260" s="334" t="str">
        <f>IF(G260="","",VLOOKUP(G260,Fundos!B:C,2,FALSE))</f>
        <v/>
      </c>
      <c r="I260" s="272"/>
      <c r="J260" s="301"/>
      <c r="K260" s="273"/>
      <c r="L260" s="280"/>
      <c r="M260" s="362"/>
      <c r="N260" s="303"/>
      <c r="O260" s="303"/>
      <c r="P260" s="276" t="s">
        <v>277</v>
      </c>
      <c r="Q260" s="281"/>
      <c r="R260" s="282"/>
      <c r="S260" s="279">
        <f t="shared" si="14"/>
        <v>-3601.92</v>
      </c>
      <c r="T260" s="333">
        <f t="shared" si="15"/>
        <v>0</v>
      </c>
    </row>
    <row r="261" spans="2:20" ht="24.9" customHeight="1" x14ac:dyDescent="0.3">
      <c r="B261" s="286"/>
      <c r="C261" s="267">
        <f t="shared" si="16"/>
        <v>1</v>
      </c>
      <c r="D261" s="268" t="str">
        <f t="shared" si="17"/>
        <v>Janeiro</v>
      </c>
      <c r="E261" s="269"/>
      <c r="F261" s="270" t="str">
        <f>IF(E261="","",VLOOKUP('Conta_FUNBIO (2)'!E261,Relatório!B:I,2,FALSE))</f>
        <v/>
      </c>
      <c r="G261" s="709"/>
      <c r="H261" s="334" t="str">
        <f>IF(G261="","",VLOOKUP(G261,Fundos!B:C,2,FALSE))</f>
        <v/>
      </c>
      <c r="I261" s="272"/>
      <c r="J261" s="301"/>
      <c r="K261" s="302"/>
      <c r="L261" s="274"/>
      <c r="M261" s="362"/>
      <c r="N261" s="303"/>
      <c r="O261" s="303"/>
      <c r="P261" s="276" t="s">
        <v>277</v>
      </c>
      <c r="Q261" s="281"/>
      <c r="R261" s="282"/>
      <c r="S261" s="279">
        <f t="shared" si="14"/>
        <v>-3601.92</v>
      </c>
      <c r="T261" s="333">
        <f t="shared" si="15"/>
        <v>0</v>
      </c>
    </row>
    <row r="262" spans="2:20" ht="24.9" customHeight="1" x14ac:dyDescent="0.3">
      <c r="B262" s="286"/>
      <c r="C262" s="267">
        <f t="shared" si="16"/>
        <v>1</v>
      </c>
      <c r="D262" s="268" t="str">
        <f t="shared" si="17"/>
        <v>Janeiro</v>
      </c>
      <c r="E262" s="269"/>
      <c r="F262" s="270" t="str">
        <f>IF(E262="","",VLOOKUP('Conta_FUNBIO (2)'!E262,Relatório!B:I,2,FALSE))</f>
        <v/>
      </c>
      <c r="G262" s="709"/>
      <c r="H262" s="334" t="str">
        <f>IF(G262="","",VLOOKUP(G262,Fundos!B:C,2,FALSE))</f>
        <v/>
      </c>
      <c r="I262" s="272"/>
      <c r="J262" s="301"/>
      <c r="K262" s="301"/>
      <c r="L262" s="274"/>
      <c r="M262" s="362"/>
      <c r="N262" s="303"/>
      <c r="O262" s="303"/>
      <c r="P262" s="276" t="s">
        <v>277</v>
      </c>
      <c r="Q262" s="281"/>
      <c r="R262" s="282"/>
      <c r="S262" s="279">
        <f t="shared" si="14"/>
        <v>-3601.92</v>
      </c>
      <c r="T262" s="333">
        <f t="shared" si="15"/>
        <v>0</v>
      </c>
    </row>
    <row r="263" spans="2:20" ht="24.9" customHeight="1" x14ac:dyDescent="0.3">
      <c r="B263" s="286"/>
      <c r="C263" s="267">
        <f t="shared" si="16"/>
        <v>1</v>
      </c>
      <c r="D263" s="268" t="str">
        <f t="shared" si="17"/>
        <v>Janeiro</v>
      </c>
      <c r="E263" s="269"/>
      <c r="F263" s="270" t="str">
        <f>IF(E263="","",VLOOKUP('Conta_FUNBIO (2)'!E263,Relatório!B:I,2,FALSE))</f>
        <v/>
      </c>
      <c r="G263" s="709"/>
      <c r="H263" s="334" t="str">
        <f>IF(G263="","",VLOOKUP(G263,Fundos!B:C,2,FALSE))</f>
        <v/>
      </c>
      <c r="I263" s="272"/>
      <c r="J263" s="301"/>
      <c r="K263" s="301"/>
      <c r="L263" s="274"/>
      <c r="M263" s="362"/>
      <c r="N263" s="303"/>
      <c r="O263" s="303"/>
      <c r="P263" s="276" t="s">
        <v>277</v>
      </c>
      <c r="Q263" s="281"/>
      <c r="R263" s="282"/>
      <c r="S263" s="279">
        <f t="shared" si="14"/>
        <v>-3601.92</v>
      </c>
      <c r="T263" s="333">
        <f t="shared" si="15"/>
        <v>0</v>
      </c>
    </row>
    <row r="264" spans="2:20" ht="24.9" customHeight="1" x14ac:dyDescent="0.3">
      <c r="B264" s="286"/>
      <c r="C264" s="267">
        <f t="shared" si="16"/>
        <v>1</v>
      </c>
      <c r="D264" s="268" t="str">
        <f t="shared" si="17"/>
        <v>Janeiro</v>
      </c>
      <c r="E264" s="269"/>
      <c r="F264" s="270" t="str">
        <f>IF(E264="","",VLOOKUP('Conta_FUNBIO (2)'!E264,Relatório!B:I,2,FALSE))</f>
        <v/>
      </c>
      <c r="G264" s="709"/>
      <c r="H264" s="334" t="str">
        <f>IF(G264="","",VLOOKUP(G264,Fundos!B:C,2,FALSE))</f>
        <v/>
      </c>
      <c r="I264" s="272"/>
      <c r="J264" s="301"/>
      <c r="K264" s="302"/>
      <c r="L264" s="274"/>
      <c r="M264" s="362"/>
      <c r="N264" s="303"/>
      <c r="O264" s="303"/>
      <c r="P264" s="276" t="s">
        <v>277</v>
      </c>
      <c r="Q264" s="281"/>
      <c r="R264" s="282"/>
      <c r="S264" s="279">
        <f t="shared" si="14"/>
        <v>-3601.92</v>
      </c>
      <c r="T264" s="333">
        <f t="shared" si="15"/>
        <v>0</v>
      </c>
    </row>
    <row r="265" spans="2:20" ht="24.9" customHeight="1" x14ac:dyDescent="0.3">
      <c r="B265" s="286"/>
      <c r="C265" s="267">
        <f t="shared" si="16"/>
        <v>1</v>
      </c>
      <c r="D265" s="268" t="str">
        <f t="shared" si="17"/>
        <v>Janeiro</v>
      </c>
      <c r="E265" s="269"/>
      <c r="F265" s="270" t="str">
        <f>IF(E265="","",VLOOKUP('Conta_FUNBIO (2)'!E265,Relatório!B:I,2,FALSE))</f>
        <v/>
      </c>
      <c r="G265" s="709"/>
      <c r="H265" s="334" t="str">
        <f>IF(G265="","",VLOOKUP(G265,Fundos!B:C,2,FALSE))</f>
        <v/>
      </c>
      <c r="I265" s="272"/>
      <c r="J265" s="443"/>
      <c r="K265" s="301"/>
      <c r="L265" s="274"/>
      <c r="M265" s="362"/>
      <c r="N265" s="303"/>
      <c r="O265" s="303"/>
      <c r="P265" s="276" t="s">
        <v>277</v>
      </c>
      <c r="Q265" s="281"/>
      <c r="R265" s="282"/>
      <c r="S265" s="279">
        <f t="shared" ref="S265:S328" si="18">IF(P265="sim",Q265-R265+S264,IF(P265="NÃO",S264))</f>
        <v>-3601.92</v>
      </c>
      <c r="T265" s="333">
        <f t="shared" si="15"/>
        <v>0</v>
      </c>
    </row>
    <row r="266" spans="2:20" ht="24.9" customHeight="1" x14ac:dyDescent="0.3">
      <c r="B266" s="286"/>
      <c r="C266" s="267">
        <f t="shared" si="16"/>
        <v>1</v>
      </c>
      <c r="D266" s="268" t="str">
        <f t="shared" si="17"/>
        <v>Janeiro</v>
      </c>
      <c r="E266" s="269"/>
      <c r="F266" s="270" t="str">
        <f>IF(E266="","",VLOOKUP('Conta_FUNBIO (2)'!E266,Relatório!B:I,2,FALSE))</f>
        <v/>
      </c>
      <c r="G266" s="709"/>
      <c r="H266" s="334" t="str">
        <f>IF(G266="","",VLOOKUP(G266,Fundos!B:C,2,FALSE))</f>
        <v/>
      </c>
      <c r="I266" s="272"/>
      <c r="J266" s="301"/>
      <c r="K266" s="301"/>
      <c r="L266" s="274"/>
      <c r="M266" s="362"/>
      <c r="N266" s="303"/>
      <c r="O266" s="303"/>
      <c r="P266" s="276" t="s">
        <v>277</v>
      </c>
      <c r="Q266" s="281"/>
      <c r="R266" s="282"/>
      <c r="S266" s="279">
        <f t="shared" si="18"/>
        <v>-3601.92</v>
      </c>
      <c r="T266" s="333">
        <f t="shared" ref="T266:T329" si="19">T265</f>
        <v>0</v>
      </c>
    </row>
    <row r="267" spans="2:20" ht="24.9" customHeight="1" x14ac:dyDescent="0.3">
      <c r="B267" s="286"/>
      <c r="C267" s="267">
        <f t="shared" si="16"/>
        <v>1</v>
      </c>
      <c r="D267" s="268" t="str">
        <f t="shared" si="17"/>
        <v>Janeiro</v>
      </c>
      <c r="E267" s="269"/>
      <c r="F267" s="270" t="str">
        <f>IF(E267="","",VLOOKUP('Conta_FUNBIO (2)'!E267,Relatório!B:I,2,FALSE))</f>
        <v/>
      </c>
      <c r="G267" s="709"/>
      <c r="H267" s="334" t="str">
        <f>IF(G267="","",VLOOKUP(G267,Fundos!B:C,2,FALSE))</f>
        <v/>
      </c>
      <c r="I267" s="272"/>
      <c r="J267" s="301"/>
      <c r="K267" s="301"/>
      <c r="L267" s="274"/>
      <c r="M267" s="362"/>
      <c r="N267" s="303"/>
      <c r="O267" s="303"/>
      <c r="P267" s="276" t="s">
        <v>277</v>
      </c>
      <c r="Q267" s="281"/>
      <c r="R267" s="282"/>
      <c r="S267" s="279">
        <f t="shared" si="18"/>
        <v>-3601.92</v>
      </c>
      <c r="T267" s="333">
        <f t="shared" si="19"/>
        <v>0</v>
      </c>
    </row>
    <row r="268" spans="2:20" ht="24.9" customHeight="1" x14ac:dyDescent="0.3">
      <c r="B268" s="286"/>
      <c r="C268" s="267">
        <f t="shared" si="16"/>
        <v>1</v>
      </c>
      <c r="D268" s="268" t="str">
        <f t="shared" si="17"/>
        <v>Janeiro</v>
      </c>
      <c r="E268" s="269"/>
      <c r="F268" s="270" t="str">
        <f>IF(E268="","",VLOOKUP('Conta_FUNBIO (2)'!E268,Relatório!B:I,2,FALSE))</f>
        <v/>
      </c>
      <c r="G268" s="709"/>
      <c r="H268" s="334" t="str">
        <f>IF(G268="","",VLOOKUP(G268,Fundos!B:C,2,FALSE))</f>
        <v/>
      </c>
      <c r="I268" s="272"/>
      <c r="J268" s="301"/>
      <c r="K268" s="301"/>
      <c r="L268" s="274"/>
      <c r="M268" s="362"/>
      <c r="N268" s="303"/>
      <c r="O268" s="303"/>
      <c r="P268" s="276" t="s">
        <v>277</v>
      </c>
      <c r="Q268" s="281"/>
      <c r="R268" s="282"/>
      <c r="S268" s="279">
        <f t="shared" si="18"/>
        <v>-3601.92</v>
      </c>
      <c r="T268" s="333">
        <f t="shared" si="19"/>
        <v>0</v>
      </c>
    </row>
    <row r="269" spans="2:20" ht="24.9" customHeight="1" x14ac:dyDescent="0.3">
      <c r="B269" s="286"/>
      <c r="C269" s="267">
        <f t="shared" si="16"/>
        <v>1</v>
      </c>
      <c r="D269" s="268" t="str">
        <f t="shared" si="17"/>
        <v>Janeiro</v>
      </c>
      <c r="E269" s="269"/>
      <c r="F269" s="270" t="str">
        <f>IF(E269="","",VLOOKUP('Conta_FUNBIO (2)'!E269,Relatório!B:I,2,FALSE))</f>
        <v/>
      </c>
      <c r="G269" s="709"/>
      <c r="H269" s="334" t="str">
        <f>IF(G269="","",VLOOKUP(G269,Fundos!B:C,2,FALSE))</f>
        <v/>
      </c>
      <c r="I269" s="272"/>
      <c r="J269" s="301"/>
      <c r="K269" s="301"/>
      <c r="L269" s="274"/>
      <c r="M269" s="362"/>
      <c r="N269" s="303"/>
      <c r="O269" s="303"/>
      <c r="P269" s="276" t="s">
        <v>277</v>
      </c>
      <c r="Q269" s="281"/>
      <c r="R269" s="282"/>
      <c r="S269" s="279">
        <f t="shared" si="18"/>
        <v>-3601.92</v>
      </c>
      <c r="T269" s="333">
        <f t="shared" si="19"/>
        <v>0</v>
      </c>
    </row>
    <row r="270" spans="2:20" ht="24.9" customHeight="1" x14ac:dyDescent="0.3">
      <c r="B270" s="286"/>
      <c r="C270" s="267">
        <f t="shared" si="16"/>
        <v>1</v>
      </c>
      <c r="D270" s="268" t="str">
        <f t="shared" si="17"/>
        <v>Janeiro</v>
      </c>
      <c r="E270" s="269"/>
      <c r="F270" s="270" t="str">
        <f>IF(E270="","",VLOOKUP('Conta_FUNBIO (2)'!E270,Relatório!B:I,2,FALSE))</f>
        <v/>
      </c>
      <c r="G270" s="709"/>
      <c r="H270" s="334" t="str">
        <f>IF(G270="","",VLOOKUP(G270,Fundos!B:C,2,FALSE))</f>
        <v/>
      </c>
      <c r="I270" s="272"/>
      <c r="J270" s="301"/>
      <c r="K270" s="301"/>
      <c r="L270" s="274"/>
      <c r="M270" s="362"/>
      <c r="N270" s="303"/>
      <c r="O270" s="303"/>
      <c r="P270" s="276" t="s">
        <v>277</v>
      </c>
      <c r="Q270" s="281"/>
      <c r="R270" s="282"/>
      <c r="S270" s="279">
        <f t="shared" si="18"/>
        <v>-3601.92</v>
      </c>
      <c r="T270" s="333">
        <f t="shared" si="19"/>
        <v>0</v>
      </c>
    </row>
    <row r="271" spans="2:20" ht="24.9" customHeight="1" x14ac:dyDescent="0.3">
      <c r="B271" s="286"/>
      <c r="C271" s="267">
        <f t="shared" si="16"/>
        <v>1</v>
      </c>
      <c r="D271" s="268" t="str">
        <f t="shared" si="17"/>
        <v>Janeiro</v>
      </c>
      <c r="E271" s="269"/>
      <c r="F271" s="270" t="str">
        <f>IF(E271="","",VLOOKUP('Conta_FUNBIO (2)'!E271,Relatório!B:I,2,FALSE))</f>
        <v/>
      </c>
      <c r="G271" s="709"/>
      <c r="H271" s="334" t="str">
        <f>IF(G271="","",VLOOKUP(G271,Fundos!B:C,2,FALSE))</f>
        <v/>
      </c>
      <c r="I271" s="272"/>
      <c r="J271" s="301"/>
      <c r="K271" s="301"/>
      <c r="L271" s="274"/>
      <c r="M271" s="362"/>
      <c r="N271" s="303"/>
      <c r="O271" s="303"/>
      <c r="P271" s="276" t="s">
        <v>277</v>
      </c>
      <c r="Q271" s="281"/>
      <c r="R271" s="282"/>
      <c r="S271" s="279">
        <f t="shared" si="18"/>
        <v>-3601.92</v>
      </c>
      <c r="T271" s="333">
        <f t="shared" si="19"/>
        <v>0</v>
      </c>
    </row>
    <row r="272" spans="2:20" ht="24.9" customHeight="1" x14ac:dyDescent="0.3">
      <c r="B272" s="286"/>
      <c r="C272" s="267">
        <f t="shared" si="16"/>
        <v>1</v>
      </c>
      <c r="D272" s="268" t="str">
        <f t="shared" si="17"/>
        <v>Janeiro</v>
      </c>
      <c r="E272" s="269"/>
      <c r="F272" s="270" t="str">
        <f>IF(E272="","",VLOOKUP('Conta_FUNBIO (2)'!E272,Relatório!B:I,2,FALSE))</f>
        <v/>
      </c>
      <c r="G272" s="709"/>
      <c r="H272" s="334" t="str">
        <f>IF(G272="","",VLOOKUP(G272,Fundos!B:C,2,FALSE))</f>
        <v/>
      </c>
      <c r="I272" s="272"/>
      <c r="J272" s="301"/>
      <c r="K272" s="301"/>
      <c r="L272" s="274"/>
      <c r="M272" s="362"/>
      <c r="N272" s="303"/>
      <c r="O272" s="303"/>
      <c r="P272" s="276" t="s">
        <v>277</v>
      </c>
      <c r="Q272" s="281"/>
      <c r="R272" s="282"/>
      <c r="S272" s="279">
        <f t="shared" si="18"/>
        <v>-3601.92</v>
      </c>
      <c r="T272" s="333">
        <f t="shared" si="19"/>
        <v>0</v>
      </c>
    </row>
    <row r="273" spans="2:20" ht="24.9" customHeight="1" x14ac:dyDescent="0.3">
      <c r="B273" s="286"/>
      <c r="C273" s="267">
        <f t="shared" si="16"/>
        <v>1</v>
      </c>
      <c r="D273" s="268" t="str">
        <f t="shared" si="17"/>
        <v>Janeiro</v>
      </c>
      <c r="E273" s="269"/>
      <c r="F273" s="270" t="str">
        <f>IF(E273="","",VLOOKUP('Conta_FUNBIO (2)'!E273,Relatório!B:I,2,FALSE))</f>
        <v/>
      </c>
      <c r="G273" s="709"/>
      <c r="H273" s="334" t="str">
        <f>IF(G273="","",VLOOKUP(G273,Fundos!B:C,2,FALSE))</f>
        <v/>
      </c>
      <c r="I273" s="272"/>
      <c r="J273" s="301"/>
      <c r="K273" s="301"/>
      <c r="L273" s="274"/>
      <c r="M273" s="362"/>
      <c r="N273" s="303"/>
      <c r="O273" s="303"/>
      <c r="P273" s="276" t="s">
        <v>277</v>
      </c>
      <c r="Q273" s="281"/>
      <c r="R273" s="282"/>
      <c r="S273" s="279">
        <f t="shared" si="18"/>
        <v>-3601.92</v>
      </c>
      <c r="T273" s="333">
        <f t="shared" si="19"/>
        <v>0</v>
      </c>
    </row>
    <row r="274" spans="2:20" ht="24.9" customHeight="1" x14ac:dyDescent="0.3">
      <c r="B274" s="286"/>
      <c r="C274" s="267">
        <f t="shared" si="16"/>
        <v>1</v>
      </c>
      <c r="D274" s="268" t="str">
        <f t="shared" si="17"/>
        <v>Janeiro</v>
      </c>
      <c r="E274" s="269"/>
      <c r="F274" s="270" t="str">
        <f>IF(E274="","",VLOOKUP('Conta_FUNBIO (2)'!E274,Relatório!B:I,2,FALSE))</f>
        <v/>
      </c>
      <c r="G274" s="709"/>
      <c r="H274" s="334" t="str">
        <f>IF(G274="","",VLOOKUP(G274,Fundos!B:C,2,FALSE))</f>
        <v/>
      </c>
      <c r="I274" s="272"/>
      <c r="J274" s="301"/>
      <c r="K274" s="301"/>
      <c r="L274" s="274"/>
      <c r="M274" s="362"/>
      <c r="N274" s="303"/>
      <c r="O274" s="303"/>
      <c r="P274" s="276" t="s">
        <v>277</v>
      </c>
      <c r="Q274" s="281"/>
      <c r="R274" s="282"/>
      <c r="S274" s="279">
        <f t="shared" si="18"/>
        <v>-3601.92</v>
      </c>
      <c r="T274" s="333">
        <f t="shared" si="19"/>
        <v>0</v>
      </c>
    </row>
    <row r="275" spans="2:20" ht="24.9" customHeight="1" x14ac:dyDescent="0.3">
      <c r="B275" s="286"/>
      <c r="C275" s="267">
        <f t="shared" si="16"/>
        <v>1</v>
      </c>
      <c r="D275" s="268" t="str">
        <f t="shared" si="17"/>
        <v>Janeiro</v>
      </c>
      <c r="E275" s="269"/>
      <c r="F275" s="270" t="str">
        <f>IF(E275="","",VLOOKUP('Conta_FUNBIO (2)'!E275,Relatório!B:I,2,FALSE))</f>
        <v/>
      </c>
      <c r="G275" s="709"/>
      <c r="H275" s="334" t="str">
        <f>IF(G275="","",VLOOKUP(G275,Fundos!B:C,2,FALSE))</f>
        <v/>
      </c>
      <c r="I275" s="272"/>
      <c r="J275" s="301"/>
      <c r="K275" s="301"/>
      <c r="L275" s="274"/>
      <c r="M275" s="362"/>
      <c r="N275" s="303"/>
      <c r="O275" s="303"/>
      <c r="P275" s="276" t="s">
        <v>277</v>
      </c>
      <c r="Q275" s="281"/>
      <c r="R275" s="282"/>
      <c r="S275" s="279">
        <f t="shared" si="18"/>
        <v>-3601.92</v>
      </c>
      <c r="T275" s="333">
        <f t="shared" si="19"/>
        <v>0</v>
      </c>
    </row>
    <row r="276" spans="2:20" ht="24.9" customHeight="1" x14ac:dyDescent="0.3">
      <c r="B276" s="286"/>
      <c r="C276" s="267">
        <f t="shared" si="16"/>
        <v>1</v>
      </c>
      <c r="D276" s="268" t="str">
        <f t="shared" si="17"/>
        <v>Janeiro</v>
      </c>
      <c r="E276" s="269"/>
      <c r="F276" s="270" t="str">
        <f>IF(E276="","",VLOOKUP('Conta_FUNBIO (2)'!E276,Relatório!B:I,2,FALSE))</f>
        <v/>
      </c>
      <c r="G276" s="709"/>
      <c r="H276" s="334" t="str">
        <f>IF(G276="","",VLOOKUP(G276,Fundos!B:C,2,FALSE))</f>
        <v/>
      </c>
      <c r="I276" s="272"/>
      <c r="J276" s="301"/>
      <c r="K276" s="301"/>
      <c r="L276" s="274"/>
      <c r="M276" s="362"/>
      <c r="N276" s="303"/>
      <c r="O276" s="303"/>
      <c r="P276" s="276" t="s">
        <v>277</v>
      </c>
      <c r="Q276" s="281"/>
      <c r="R276" s="282"/>
      <c r="S276" s="279">
        <f t="shared" si="18"/>
        <v>-3601.92</v>
      </c>
      <c r="T276" s="333">
        <f t="shared" si="19"/>
        <v>0</v>
      </c>
    </row>
    <row r="277" spans="2:20" ht="24.9" customHeight="1" x14ac:dyDescent="0.3">
      <c r="B277" s="286"/>
      <c r="C277" s="267">
        <f t="shared" si="16"/>
        <v>1</v>
      </c>
      <c r="D277" s="268" t="str">
        <f t="shared" si="17"/>
        <v>Janeiro</v>
      </c>
      <c r="E277" s="269"/>
      <c r="F277" s="270" t="str">
        <f>IF(E277="","",VLOOKUP('Conta_FUNBIO (2)'!E277,Relatório!B:I,2,FALSE))</f>
        <v/>
      </c>
      <c r="G277" s="709"/>
      <c r="H277" s="334" t="str">
        <f>IF(G277="","",VLOOKUP(G277,Fundos!B:C,2,FALSE))</f>
        <v/>
      </c>
      <c r="I277" s="272"/>
      <c r="J277" s="301"/>
      <c r="K277" s="301"/>
      <c r="L277" s="274"/>
      <c r="M277" s="360"/>
      <c r="N277" s="303"/>
      <c r="O277" s="303"/>
      <c r="P277" s="276" t="s">
        <v>277</v>
      </c>
      <c r="Q277" s="281"/>
      <c r="R277" s="282"/>
      <c r="S277" s="279">
        <f t="shared" si="18"/>
        <v>-3601.92</v>
      </c>
      <c r="T277" s="333">
        <f t="shared" si="19"/>
        <v>0</v>
      </c>
    </row>
    <row r="278" spans="2:20" ht="24.9" customHeight="1" x14ac:dyDescent="0.3">
      <c r="B278" s="286"/>
      <c r="C278" s="267">
        <f t="shared" si="16"/>
        <v>1</v>
      </c>
      <c r="D278" s="268" t="str">
        <f t="shared" si="17"/>
        <v>Janeiro</v>
      </c>
      <c r="E278" s="269"/>
      <c r="F278" s="270" t="str">
        <f>IF(E278="","",VLOOKUP('Conta_FUNBIO (2)'!E278,Relatório!B:I,2,FALSE))</f>
        <v/>
      </c>
      <c r="G278" s="709"/>
      <c r="H278" s="334" t="str">
        <f>IF(G278="","",VLOOKUP(G278,Fundos!B:C,2,FALSE))</f>
        <v/>
      </c>
      <c r="I278" s="272"/>
      <c r="J278" s="301"/>
      <c r="K278" s="301"/>
      <c r="L278" s="274"/>
      <c r="M278" s="360"/>
      <c r="N278" s="303"/>
      <c r="O278" s="303"/>
      <c r="P278" s="276" t="s">
        <v>277</v>
      </c>
      <c r="Q278" s="281"/>
      <c r="R278" s="282"/>
      <c r="S278" s="279">
        <f t="shared" si="18"/>
        <v>-3601.92</v>
      </c>
      <c r="T278" s="333">
        <f t="shared" si="19"/>
        <v>0</v>
      </c>
    </row>
    <row r="279" spans="2:20" ht="24.9" customHeight="1" x14ac:dyDescent="0.3">
      <c r="B279" s="286"/>
      <c r="C279" s="267">
        <f t="shared" si="16"/>
        <v>1</v>
      </c>
      <c r="D279" s="268" t="str">
        <f t="shared" si="17"/>
        <v>Janeiro</v>
      </c>
      <c r="E279" s="269"/>
      <c r="F279" s="270" t="str">
        <f>IF(E279="","",VLOOKUP('Conta_FUNBIO (2)'!E279,Relatório!B:I,2,FALSE))</f>
        <v/>
      </c>
      <c r="G279" s="709"/>
      <c r="H279" s="334" t="str">
        <f>IF(G279="","",VLOOKUP(G279,Fundos!B:C,2,FALSE))</f>
        <v/>
      </c>
      <c r="I279" s="272"/>
      <c r="J279" s="301"/>
      <c r="K279" s="301"/>
      <c r="L279" s="274"/>
      <c r="M279" s="362"/>
      <c r="N279" s="303"/>
      <c r="O279" s="303"/>
      <c r="P279" s="276" t="s">
        <v>277</v>
      </c>
      <c r="Q279" s="281"/>
      <c r="R279" s="282"/>
      <c r="S279" s="279">
        <f t="shared" si="18"/>
        <v>-3601.92</v>
      </c>
      <c r="T279" s="333">
        <f t="shared" si="19"/>
        <v>0</v>
      </c>
    </row>
    <row r="280" spans="2:20" ht="24.9" customHeight="1" x14ac:dyDescent="0.3">
      <c r="B280" s="286"/>
      <c r="C280" s="267">
        <f t="shared" si="16"/>
        <v>1</v>
      </c>
      <c r="D280" s="268" t="str">
        <f t="shared" si="17"/>
        <v>Janeiro</v>
      </c>
      <c r="E280" s="269"/>
      <c r="F280" s="270" t="str">
        <f>IF(E280="","",VLOOKUP('Conta_FUNBIO (2)'!E280,Relatório!B:I,2,FALSE))</f>
        <v/>
      </c>
      <c r="G280" s="709"/>
      <c r="H280" s="334" t="str">
        <f>IF(G280="","",VLOOKUP(G280,Fundos!B:C,2,FALSE))</f>
        <v/>
      </c>
      <c r="I280" s="272"/>
      <c r="J280" s="301"/>
      <c r="K280" s="301"/>
      <c r="L280" s="274"/>
      <c r="M280" s="362"/>
      <c r="N280" s="303"/>
      <c r="O280" s="303"/>
      <c r="P280" s="276" t="s">
        <v>277</v>
      </c>
      <c r="Q280" s="281"/>
      <c r="R280" s="282"/>
      <c r="S280" s="279">
        <f t="shared" si="18"/>
        <v>-3601.92</v>
      </c>
      <c r="T280" s="333">
        <f t="shared" si="19"/>
        <v>0</v>
      </c>
    </row>
    <row r="281" spans="2:20" ht="24.9" customHeight="1" x14ac:dyDescent="0.3">
      <c r="B281" s="286"/>
      <c r="C281" s="267">
        <f t="shared" si="16"/>
        <v>1</v>
      </c>
      <c r="D281" s="268" t="str">
        <f t="shared" si="17"/>
        <v>Janeiro</v>
      </c>
      <c r="E281" s="269"/>
      <c r="F281" s="270" t="str">
        <f>IF(E281="","",VLOOKUP('Conta_FUNBIO (2)'!E281,Relatório!B:I,2,FALSE))</f>
        <v/>
      </c>
      <c r="G281" s="709"/>
      <c r="H281" s="334" t="str">
        <f>IF(G281="","",VLOOKUP(G281,Fundos!B:C,2,FALSE))</f>
        <v/>
      </c>
      <c r="I281" s="272"/>
      <c r="J281" s="301"/>
      <c r="K281" s="301"/>
      <c r="L281" s="274"/>
      <c r="M281" s="362"/>
      <c r="N281" s="303"/>
      <c r="O281" s="303"/>
      <c r="P281" s="276" t="s">
        <v>277</v>
      </c>
      <c r="Q281" s="281"/>
      <c r="R281" s="282"/>
      <c r="S281" s="279">
        <f t="shared" si="18"/>
        <v>-3601.92</v>
      </c>
      <c r="T281" s="333">
        <f t="shared" si="19"/>
        <v>0</v>
      </c>
    </row>
    <row r="282" spans="2:20" ht="24.9" customHeight="1" x14ac:dyDescent="0.3">
      <c r="B282" s="286"/>
      <c r="C282" s="267">
        <f t="shared" si="16"/>
        <v>1</v>
      </c>
      <c r="D282" s="268" t="str">
        <f t="shared" si="17"/>
        <v>Janeiro</v>
      </c>
      <c r="E282" s="269"/>
      <c r="F282" s="270" t="str">
        <f>IF(E282="","",VLOOKUP('Conta_FUNBIO (2)'!E282,Relatório!B:I,2,FALSE))</f>
        <v/>
      </c>
      <c r="G282" s="709"/>
      <c r="H282" s="334" t="str">
        <f>IF(G282="","",VLOOKUP(G282,Fundos!B:C,2,FALSE))</f>
        <v/>
      </c>
      <c r="I282" s="272"/>
      <c r="J282" s="301"/>
      <c r="K282" s="301"/>
      <c r="L282" s="274"/>
      <c r="M282" s="362"/>
      <c r="N282" s="303"/>
      <c r="O282" s="303"/>
      <c r="P282" s="276" t="s">
        <v>277</v>
      </c>
      <c r="Q282" s="281"/>
      <c r="R282" s="282"/>
      <c r="S282" s="279">
        <f t="shared" si="18"/>
        <v>-3601.92</v>
      </c>
      <c r="T282" s="333">
        <f t="shared" si="19"/>
        <v>0</v>
      </c>
    </row>
    <row r="283" spans="2:20" ht="24.9" customHeight="1" x14ac:dyDescent="0.3">
      <c r="B283" s="286"/>
      <c r="C283" s="267">
        <f t="shared" si="16"/>
        <v>1</v>
      </c>
      <c r="D283" s="268" t="str">
        <f t="shared" si="17"/>
        <v>Janeiro</v>
      </c>
      <c r="E283" s="269"/>
      <c r="F283" s="270" t="str">
        <f>IF(E283="","",VLOOKUP('Conta_FUNBIO (2)'!E283,Relatório!B:I,2,FALSE))</f>
        <v/>
      </c>
      <c r="G283" s="709"/>
      <c r="H283" s="334" t="str">
        <f>IF(G283="","",VLOOKUP(G283,Fundos!B:C,2,FALSE))</f>
        <v/>
      </c>
      <c r="I283" s="272"/>
      <c r="J283" s="301"/>
      <c r="K283" s="301"/>
      <c r="L283" s="274"/>
      <c r="M283" s="362"/>
      <c r="N283" s="303"/>
      <c r="O283" s="303"/>
      <c r="P283" s="276" t="s">
        <v>277</v>
      </c>
      <c r="Q283" s="281"/>
      <c r="R283" s="282"/>
      <c r="S283" s="279">
        <f t="shared" si="18"/>
        <v>-3601.92</v>
      </c>
      <c r="T283" s="333">
        <f t="shared" si="19"/>
        <v>0</v>
      </c>
    </row>
    <row r="284" spans="2:20" ht="24.9" customHeight="1" x14ac:dyDescent="0.3">
      <c r="B284" s="286"/>
      <c r="C284" s="267">
        <f t="shared" si="16"/>
        <v>1</v>
      </c>
      <c r="D284" s="268" t="str">
        <f t="shared" si="17"/>
        <v>Janeiro</v>
      </c>
      <c r="E284" s="269"/>
      <c r="F284" s="270" t="str">
        <f>IF(E284="","",VLOOKUP('Conta_FUNBIO (2)'!E284,Relatório!B:I,2,FALSE))</f>
        <v/>
      </c>
      <c r="G284" s="709"/>
      <c r="H284" s="334" t="str">
        <f>IF(G284="","",VLOOKUP(G284,Fundos!B:C,2,FALSE))</f>
        <v/>
      </c>
      <c r="I284" s="272"/>
      <c r="J284" s="301"/>
      <c r="K284" s="301"/>
      <c r="L284" s="280"/>
      <c r="M284" s="362"/>
      <c r="N284" s="303"/>
      <c r="O284" s="303"/>
      <c r="P284" s="276" t="s">
        <v>277</v>
      </c>
      <c r="Q284" s="281"/>
      <c r="R284" s="282"/>
      <c r="S284" s="279">
        <f t="shared" si="18"/>
        <v>-3601.92</v>
      </c>
      <c r="T284" s="333">
        <f t="shared" si="19"/>
        <v>0</v>
      </c>
    </row>
    <row r="285" spans="2:20" ht="24.9" customHeight="1" x14ac:dyDescent="0.3">
      <c r="B285" s="286"/>
      <c r="C285" s="267">
        <f t="shared" si="16"/>
        <v>1</v>
      </c>
      <c r="D285" s="268" t="str">
        <f t="shared" si="17"/>
        <v>Janeiro</v>
      </c>
      <c r="E285" s="269"/>
      <c r="F285" s="270" t="str">
        <f>IF(E285="","",VLOOKUP('Conta_FUNBIO (2)'!E285,Relatório!B:I,2,FALSE))</f>
        <v/>
      </c>
      <c r="G285" s="709"/>
      <c r="H285" s="334" t="str">
        <f>IF(G285="","",VLOOKUP(G285,Fundos!B:C,2,FALSE))</f>
        <v/>
      </c>
      <c r="I285" s="272"/>
      <c r="J285" s="301"/>
      <c r="K285" s="443"/>
      <c r="L285" s="274"/>
      <c r="M285" s="362"/>
      <c r="N285" s="303"/>
      <c r="O285" s="303"/>
      <c r="P285" s="276" t="s">
        <v>277</v>
      </c>
      <c r="Q285" s="281"/>
      <c r="R285" s="282"/>
      <c r="S285" s="279">
        <f t="shared" si="18"/>
        <v>-3601.92</v>
      </c>
      <c r="T285" s="333">
        <f t="shared" si="19"/>
        <v>0</v>
      </c>
    </row>
    <row r="286" spans="2:20" ht="24.9" customHeight="1" x14ac:dyDescent="0.3">
      <c r="B286" s="286"/>
      <c r="C286" s="267">
        <f t="shared" si="16"/>
        <v>1</v>
      </c>
      <c r="D286" s="268" t="str">
        <f t="shared" si="17"/>
        <v>Janeiro</v>
      </c>
      <c r="E286" s="269"/>
      <c r="F286" s="270" t="str">
        <f>IF(E286="","",VLOOKUP('Conta_FUNBIO (2)'!E286,Relatório!B:I,2,FALSE))</f>
        <v/>
      </c>
      <c r="G286" s="709"/>
      <c r="H286" s="334" t="str">
        <f>IF(G286="","",VLOOKUP(G286,Fundos!B:C,2,FALSE))</f>
        <v/>
      </c>
      <c r="I286" s="272"/>
      <c r="J286" s="301"/>
      <c r="K286" s="443"/>
      <c r="L286" s="274"/>
      <c r="M286" s="362"/>
      <c r="N286" s="303"/>
      <c r="O286" s="303"/>
      <c r="P286" s="276" t="s">
        <v>277</v>
      </c>
      <c r="Q286" s="281"/>
      <c r="R286" s="282"/>
      <c r="S286" s="279">
        <f t="shared" si="18"/>
        <v>-3601.92</v>
      </c>
      <c r="T286" s="333">
        <f t="shared" si="19"/>
        <v>0</v>
      </c>
    </row>
    <row r="287" spans="2:20" ht="24.9" customHeight="1" x14ac:dyDescent="0.3">
      <c r="B287" s="286"/>
      <c r="C287" s="267">
        <f t="shared" si="16"/>
        <v>1</v>
      </c>
      <c r="D287" s="268" t="str">
        <f t="shared" si="17"/>
        <v>Janeiro</v>
      </c>
      <c r="E287" s="269"/>
      <c r="F287" s="270" t="str">
        <f>IF(E287="","",VLOOKUP('Conta_FUNBIO (2)'!E287,Relatório!B:I,2,FALSE))</f>
        <v/>
      </c>
      <c r="G287" s="709"/>
      <c r="H287" s="334" t="str">
        <f>IF(G287="","",VLOOKUP(G287,Fundos!B:C,2,FALSE))</f>
        <v/>
      </c>
      <c r="I287" s="272"/>
      <c r="J287" s="301"/>
      <c r="K287" s="273"/>
      <c r="L287" s="274"/>
      <c r="M287" s="362"/>
      <c r="N287" s="303"/>
      <c r="O287" s="303"/>
      <c r="P287" s="276" t="s">
        <v>277</v>
      </c>
      <c r="Q287" s="281"/>
      <c r="R287" s="282"/>
      <c r="S287" s="279">
        <f t="shared" si="18"/>
        <v>-3601.92</v>
      </c>
      <c r="T287" s="333">
        <f t="shared" si="19"/>
        <v>0</v>
      </c>
    </row>
    <row r="288" spans="2:20" ht="24.9" customHeight="1" x14ac:dyDescent="0.3">
      <c r="B288" s="286"/>
      <c r="C288" s="267">
        <f t="shared" si="16"/>
        <v>1</v>
      </c>
      <c r="D288" s="268" t="str">
        <f t="shared" si="17"/>
        <v>Janeiro</v>
      </c>
      <c r="E288" s="269"/>
      <c r="F288" s="270" t="str">
        <f>IF(E288="","",VLOOKUP('Conta_FUNBIO (2)'!E288,Relatório!B:I,2,FALSE))</f>
        <v/>
      </c>
      <c r="G288" s="709"/>
      <c r="H288" s="334" t="str">
        <f>IF(G288="","",VLOOKUP(G288,Fundos!B:C,2,FALSE))</f>
        <v/>
      </c>
      <c r="I288" s="272"/>
      <c r="J288" s="301"/>
      <c r="K288" s="273"/>
      <c r="L288" s="274"/>
      <c r="M288" s="362"/>
      <c r="N288" s="303"/>
      <c r="O288" s="303"/>
      <c r="P288" s="276" t="s">
        <v>277</v>
      </c>
      <c r="Q288" s="281"/>
      <c r="R288" s="282"/>
      <c r="S288" s="279">
        <f t="shared" si="18"/>
        <v>-3601.92</v>
      </c>
      <c r="T288" s="333">
        <f t="shared" si="19"/>
        <v>0</v>
      </c>
    </row>
    <row r="289" spans="2:20" ht="24.9" customHeight="1" x14ac:dyDescent="0.3">
      <c r="B289" s="286"/>
      <c r="C289" s="267">
        <f t="shared" si="16"/>
        <v>1</v>
      </c>
      <c r="D289" s="268" t="str">
        <f t="shared" si="17"/>
        <v>Janeiro</v>
      </c>
      <c r="E289" s="269"/>
      <c r="F289" s="270" t="str">
        <f>IF(E289="","",VLOOKUP('Conta_FUNBIO (2)'!E289,Relatório!B:I,2,FALSE))</f>
        <v/>
      </c>
      <c r="G289" s="709"/>
      <c r="H289" s="334" t="str">
        <f>IF(G289="","",VLOOKUP(G289,Fundos!B:C,2,FALSE))</f>
        <v/>
      </c>
      <c r="I289" s="272"/>
      <c r="J289" s="301"/>
      <c r="K289" s="301"/>
      <c r="L289" s="274"/>
      <c r="M289" s="362"/>
      <c r="N289" s="303"/>
      <c r="O289" s="303"/>
      <c r="P289" s="276" t="s">
        <v>277</v>
      </c>
      <c r="Q289" s="281"/>
      <c r="R289" s="282"/>
      <c r="S289" s="279">
        <f t="shared" si="18"/>
        <v>-3601.92</v>
      </c>
      <c r="T289" s="333">
        <f t="shared" si="19"/>
        <v>0</v>
      </c>
    </row>
    <row r="290" spans="2:20" ht="24.9" customHeight="1" x14ac:dyDescent="0.3">
      <c r="B290" s="286"/>
      <c r="C290" s="267">
        <f t="shared" si="16"/>
        <v>1</v>
      </c>
      <c r="D290" s="268" t="str">
        <f t="shared" si="17"/>
        <v>Janeiro</v>
      </c>
      <c r="E290" s="269"/>
      <c r="F290" s="270" t="str">
        <f>IF(E290="","",VLOOKUP('Conta_FUNBIO (2)'!E290,Relatório!B:I,2,FALSE))</f>
        <v/>
      </c>
      <c r="G290" s="709"/>
      <c r="H290" s="334" t="str">
        <f>IF(G290="","",VLOOKUP(G290,Fundos!B:C,2,FALSE))</f>
        <v/>
      </c>
      <c r="I290" s="272"/>
      <c r="J290" s="294"/>
      <c r="K290" s="273"/>
      <c r="L290" s="274"/>
      <c r="M290" s="362"/>
      <c r="N290" s="303"/>
      <c r="O290" s="303"/>
      <c r="P290" s="276" t="s">
        <v>277</v>
      </c>
      <c r="Q290" s="281"/>
      <c r="R290" s="282"/>
      <c r="S290" s="279">
        <f t="shared" si="18"/>
        <v>-3601.92</v>
      </c>
      <c r="T290" s="333">
        <f t="shared" si="19"/>
        <v>0</v>
      </c>
    </row>
    <row r="291" spans="2:20" ht="24.9" customHeight="1" x14ac:dyDescent="0.3">
      <c r="B291" s="286"/>
      <c r="C291" s="267">
        <f t="shared" si="16"/>
        <v>1</v>
      </c>
      <c r="D291" s="268" t="str">
        <f t="shared" si="17"/>
        <v>Janeiro</v>
      </c>
      <c r="E291" s="269"/>
      <c r="F291" s="270" t="str">
        <f>IF(E291="","",VLOOKUP('Conta_FUNBIO (2)'!E291,Relatório!B:I,2,FALSE))</f>
        <v/>
      </c>
      <c r="G291" s="709"/>
      <c r="H291" s="334" t="str">
        <f>IF(G291="","",VLOOKUP(G291,Fundos!B:C,2,FALSE))</f>
        <v/>
      </c>
      <c r="I291" s="272"/>
      <c r="J291" s="448"/>
      <c r="K291" s="443"/>
      <c r="L291" s="274"/>
      <c r="M291" s="362"/>
      <c r="N291" s="303"/>
      <c r="O291" s="303"/>
      <c r="P291" s="276" t="s">
        <v>277</v>
      </c>
      <c r="Q291" s="281"/>
      <c r="R291" s="282"/>
      <c r="S291" s="279">
        <f t="shared" si="18"/>
        <v>-3601.92</v>
      </c>
      <c r="T291" s="333">
        <f t="shared" si="19"/>
        <v>0</v>
      </c>
    </row>
    <row r="292" spans="2:20" ht="24.9" customHeight="1" x14ac:dyDescent="0.3">
      <c r="B292" s="286"/>
      <c r="C292" s="267">
        <f t="shared" ref="C292:C329" si="20">MONTH(B292)</f>
        <v>1</v>
      </c>
      <c r="D292" s="268" t="str">
        <f t="shared" ref="D292:D329" si="21">IF(C292=1,"Janeiro",IF(C292=2,"Fevereiro",IF(C292=3,"Março",IF(C292=4,"Abril",IF(C292=5,"Maio",IF(C292=6,"Junho",IF(C292=7,"Julho",IF(C292=8,"Agosto",IF(C292=9,"Setembro",IF(C292=10,"Outubro",IF(C292=11,"Novembro",IF(C292=12,"Dezembro",""))))))))))))</f>
        <v>Janeiro</v>
      </c>
      <c r="E292" s="269"/>
      <c r="F292" s="270" t="str">
        <f>IF(E292="","",VLOOKUP('Conta_FUNBIO (2)'!E292,Relatório!B:I,2,FALSE))</f>
        <v/>
      </c>
      <c r="G292" s="709"/>
      <c r="H292" s="334" t="str">
        <f>IF(G292="","",VLOOKUP(G292,Fundos!B:C,2,FALSE))</f>
        <v/>
      </c>
      <c r="I292" s="272"/>
      <c r="J292" s="294"/>
      <c r="K292" s="443"/>
      <c r="L292" s="274"/>
      <c r="M292" s="362"/>
      <c r="N292" s="303"/>
      <c r="O292" s="303"/>
      <c r="P292" s="276" t="s">
        <v>277</v>
      </c>
      <c r="Q292" s="281"/>
      <c r="R292" s="282"/>
      <c r="S292" s="279">
        <f t="shared" si="18"/>
        <v>-3601.92</v>
      </c>
      <c r="T292" s="333">
        <f t="shared" si="19"/>
        <v>0</v>
      </c>
    </row>
    <row r="293" spans="2:20" ht="24.9" customHeight="1" x14ac:dyDescent="0.3">
      <c r="B293" s="286"/>
      <c r="C293" s="267">
        <f t="shared" si="20"/>
        <v>1</v>
      </c>
      <c r="D293" s="268" t="str">
        <f t="shared" si="21"/>
        <v>Janeiro</v>
      </c>
      <c r="E293" s="269"/>
      <c r="F293" s="270" t="str">
        <f>IF(E293="","",VLOOKUP('Conta_FUNBIO (2)'!E293,Relatório!B:I,2,FALSE))</f>
        <v/>
      </c>
      <c r="G293" s="709"/>
      <c r="H293" s="334" t="str">
        <f>IF(G293="","",VLOOKUP(G293,Fundos!B:C,2,FALSE))</f>
        <v/>
      </c>
      <c r="I293" s="272"/>
      <c r="J293" s="443"/>
      <c r="K293" s="443"/>
      <c r="L293" s="274"/>
      <c r="M293" s="362"/>
      <c r="N293" s="303"/>
      <c r="O293" s="303"/>
      <c r="P293" s="276" t="s">
        <v>277</v>
      </c>
      <c r="Q293" s="281"/>
      <c r="R293" s="282"/>
      <c r="S293" s="279">
        <f t="shared" si="18"/>
        <v>-3601.92</v>
      </c>
      <c r="T293" s="333">
        <f t="shared" si="19"/>
        <v>0</v>
      </c>
    </row>
    <row r="294" spans="2:20" ht="24.9" customHeight="1" x14ac:dyDescent="0.3">
      <c r="B294" s="286"/>
      <c r="C294" s="267">
        <f t="shared" si="20"/>
        <v>1</v>
      </c>
      <c r="D294" s="268" t="str">
        <f t="shared" si="21"/>
        <v>Janeiro</v>
      </c>
      <c r="E294" s="269"/>
      <c r="F294" s="270" t="str">
        <f>IF(E294="","",VLOOKUP('Conta_FUNBIO (2)'!E294,Relatório!B:I,2,FALSE))</f>
        <v/>
      </c>
      <c r="G294" s="709"/>
      <c r="H294" s="334" t="str">
        <f>IF(G294="","",VLOOKUP(G294,Fundos!B:C,2,FALSE))</f>
        <v/>
      </c>
      <c r="I294" s="272"/>
      <c r="J294" s="301"/>
      <c r="K294" s="301"/>
      <c r="L294" s="274"/>
      <c r="M294" s="362"/>
      <c r="N294" s="303"/>
      <c r="O294" s="303"/>
      <c r="P294" s="276" t="s">
        <v>277</v>
      </c>
      <c r="Q294" s="281"/>
      <c r="R294" s="282"/>
      <c r="S294" s="279">
        <f t="shared" si="18"/>
        <v>-3601.92</v>
      </c>
      <c r="T294" s="333">
        <f t="shared" si="19"/>
        <v>0</v>
      </c>
    </row>
    <row r="295" spans="2:20" ht="24.9" customHeight="1" x14ac:dyDescent="0.3">
      <c r="B295" s="286"/>
      <c r="C295" s="267">
        <f t="shared" si="20"/>
        <v>1</v>
      </c>
      <c r="D295" s="268" t="str">
        <f t="shared" si="21"/>
        <v>Janeiro</v>
      </c>
      <c r="E295" s="269"/>
      <c r="F295" s="270" t="str">
        <f>IF(E295="","",VLOOKUP('Conta_FUNBIO (2)'!E295,Relatório!B:I,2,FALSE))</f>
        <v/>
      </c>
      <c r="G295" s="709"/>
      <c r="H295" s="334" t="str">
        <f>IF(G295="","",VLOOKUP(G295,Fundos!B:C,2,FALSE))</f>
        <v/>
      </c>
      <c r="I295" s="272"/>
      <c r="J295" s="301"/>
      <c r="K295" s="301"/>
      <c r="L295" s="274"/>
      <c r="M295" s="362"/>
      <c r="N295" s="303"/>
      <c r="O295" s="303"/>
      <c r="P295" s="276" t="s">
        <v>277</v>
      </c>
      <c r="Q295" s="281"/>
      <c r="R295" s="282"/>
      <c r="S295" s="279">
        <f t="shared" si="18"/>
        <v>-3601.92</v>
      </c>
      <c r="T295" s="333">
        <f t="shared" si="19"/>
        <v>0</v>
      </c>
    </row>
    <row r="296" spans="2:20" ht="24.9" customHeight="1" x14ac:dyDescent="0.3">
      <c r="B296" s="286"/>
      <c r="C296" s="267">
        <f t="shared" si="20"/>
        <v>1</v>
      </c>
      <c r="D296" s="268" t="str">
        <f t="shared" si="21"/>
        <v>Janeiro</v>
      </c>
      <c r="E296" s="269"/>
      <c r="F296" s="270" t="str">
        <f>IF(E296="","",VLOOKUP('Conta_FUNBIO (2)'!E296,Relatório!B:I,2,FALSE))</f>
        <v/>
      </c>
      <c r="G296" s="709"/>
      <c r="H296" s="334" t="str">
        <f>IF(G296="","",VLOOKUP(G296,Fundos!B:C,2,FALSE))</f>
        <v/>
      </c>
      <c r="I296" s="272"/>
      <c r="J296" s="301"/>
      <c r="K296" s="301"/>
      <c r="L296" s="274"/>
      <c r="M296" s="362"/>
      <c r="N296" s="303"/>
      <c r="O296" s="303"/>
      <c r="P296" s="276" t="s">
        <v>277</v>
      </c>
      <c r="Q296" s="281"/>
      <c r="R296" s="282"/>
      <c r="S296" s="279">
        <f t="shared" si="18"/>
        <v>-3601.92</v>
      </c>
      <c r="T296" s="333">
        <f t="shared" si="19"/>
        <v>0</v>
      </c>
    </row>
    <row r="297" spans="2:20" ht="24.9" customHeight="1" x14ac:dyDescent="0.3">
      <c r="B297" s="286"/>
      <c r="C297" s="267">
        <f t="shared" si="20"/>
        <v>1</v>
      </c>
      <c r="D297" s="268" t="str">
        <f t="shared" si="21"/>
        <v>Janeiro</v>
      </c>
      <c r="E297" s="269"/>
      <c r="F297" s="270" t="str">
        <f>IF(E297="","",VLOOKUP('Conta_FUNBIO (2)'!E297,Relatório!B:I,2,FALSE))</f>
        <v/>
      </c>
      <c r="G297" s="709"/>
      <c r="H297" s="334" t="str">
        <f>IF(G297="","",VLOOKUP(G297,Fundos!B:C,2,FALSE))</f>
        <v/>
      </c>
      <c r="I297" s="272"/>
      <c r="J297" s="297"/>
      <c r="K297" s="301"/>
      <c r="L297" s="274"/>
      <c r="M297" s="362"/>
      <c r="N297" s="303"/>
      <c r="O297" s="303"/>
      <c r="P297" s="276" t="s">
        <v>277</v>
      </c>
      <c r="Q297" s="281"/>
      <c r="R297" s="282"/>
      <c r="S297" s="279">
        <f t="shared" si="18"/>
        <v>-3601.92</v>
      </c>
      <c r="T297" s="333">
        <f t="shared" si="19"/>
        <v>0</v>
      </c>
    </row>
    <row r="298" spans="2:20" ht="24.9" customHeight="1" x14ac:dyDescent="0.3">
      <c r="B298" s="286"/>
      <c r="C298" s="267">
        <f t="shared" si="20"/>
        <v>1</v>
      </c>
      <c r="D298" s="268" t="str">
        <f t="shared" si="21"/>
        <v>Janeiro</v>
      </c>
      <c r="E298" s="269"/>
      <c r="F298" s="270" t="str">
        <f>IF(E298="","",VLOOKUP('Conta_FUNBIO (2)'!E298,Relatório!B:I,2,FALSE))</f>
        <v/>
      </c>
      <c r="G298" s="709"/>
      <c r="H298" s="334" t="str">
        <f>IF(G298="","",VLOOKUP(G298,Fundos!B:C,2,FALSE))</f>
        <v/>
      </c>
      <c r="I298" s="272"/>
      <c r="J298" s="301"/>
      <c r="K298" s="301"/>
      <c r="L298" s="274"/>
      <c r="M298" s="362"/>
      <c r="N298" s="303"/>
      <c r="O298" s="303"/>
      <c r="P298" s="276" t="s">
        <v>277</v>
      </c>
      <c r="Q298" s="281"/>
      <c r="R298" s="282"/>
      <c r="S298" s="279">
        <f t="shared" si="18"/>
        <v>-3601.92</v>
      </c>
      <c r="T298" s="333">
        <f t="shared" si="19"/>
        <v>0</v>
      </c>
    </row>
    <row r="299" spans="2:20" ht="24.9" customHeight="1" x14ac:dyDescent="0.3">
      <c r="B299" s="286"/>
      <c r="C299" s="267">
        <f t="shared" si="20"/>
        <v>1</v>
      </c>
      <c r="D299" s="268" t="str">
        <f t="shared" si="21"/>
        <v>Janeiro</v>
      </c>
      <c r="E299" s="269"/>
      <c r="F299" s="270" t="str">
        <f>IF(E299="","",VLOOKUP('Conta_FUNBIO (2)'!E299,Relatório!B:I,2,FALSE))</f>
        <v/>
      </c>
      <c r="G299" s="709"/>
      <c r="H299" s="334" t="str">
        <f>IF(G299="","",VLOOKUP(G299,Fundos!B:C,2,FALSE))</f>
        <v/>
      </c>
      <c r="I299" s="272"/>
      <c r="J299" s="301"/>
      <c r="K299" s="301"/>
      <c r="L299" s="274"/>
      <c r="M299" s="362"/>
      <c r="N299" s="303"/>
      <c r="O299" s="303"/>
      <c r="P299" s="276" t="s">
        <v>277</v>
      </c>
      <c r="Q299" s="281"/>
      <c r="R299" s="282"/>
      <c r="S299" s="279">
        <f t="shared" si="18"/>
        <v>-3601.92</v>
      </c>
      <c r="T299" s="333">
        <f t="shared" si="19"/>
        <v>0</v>
      </c>
    </row>
    <row r="300" spans="2:20" ht="24.9" customHeight="1" x14ac:dyDescent="0.3">
      <c r="B300" s="286"/>
      <c r="C300" s="267">
        <f t="shared" si="20"/>
        <v>1</v>
      </c>
      <c r="D300" s="268" t="str">
        <f t="shared" si="21"/>
        <v>Janeiro</v>
      </c>
      <c r="E300" s="269"/>
      <c r="F300" s="270" t="str">
        <f>IF(E300="","",VLOOKUP('Conta_FUNBIO (2)'!E300,Relatório!B:I,2,FALSE))</f>
        <v/>
      </c>
      <c r="G300" s="709"/>
      <c r="H300" s="334" t="str">
        <f>IF(G300="","",VLOOKUP(G300,Fundos!B:C,2,FALSE))</f>
        <v/>
      </c>
      <c r="I300" s="272"/>
      <c r="J300" s="301"/>
      <c r="K300" s="301"/>
      <c r="L300" s="274"/>
      <c r="M300" s="362"/>
      <c r="N300" s="303"/>
      <c r="O300" s="303"/>
      <c r="P300" s="276" t="s">
        <v>277</v>
      </c>
      <c r="Q300" s="281"/>
      <c r="R300" s="282"/>
      <c r="S300" s="279">
        <f t="shared" si="18"/>
        <v>-3601.92</v>
      </c>
      <c r="T300" s="333">
        <f t="shared" si="19"/>
        <v>0</v>
      </c>
    </row>
    <row r="301" spans="2:20" ht="24.9" customHeight="1" x14ac:dyDescent="0.3">
      <c r="B301" s="286"/>
      <c r="C301" s="267">
        <f t="shared" si="20"/>
        <v>1</v>
      </c>
      <c r="D301" s="268" t="str">
        <f t="shared" si="21"/>
        <v>Janeiro</v>
      </c>
      <c r="E301" s="269"/>
      <c r="F301" s="270" t="str">
        <f>IF(E301="","",VLOOKUP('Conta_FUNBIO (2)'!E301,Relatório!B:I,2,FALSE))</f>
        <v/>
      </c>
      <c r="G301" s="709"/>
      <c r="H301" s="334" t="str">
        <f>IF(G301="","",VLOOKUP(G301,Fundos!B:C,2,FALSE))</f>
        <v/>
      </c>
      <c r="I301" s="272"/>
      <c r="J301" s="301"/>
      <c r="K301" s="301"/>
      <c r="L301" s="274"/>
      <c r="M301" s="362"/>
      <c r="N301" s="303"/>
      <c r="O301" s="303"/>
      <c r="P301" s="276" t="s">
        <v>277</v>
      </c>
      <c r="Q301" s="281"/>
      <c r="R301" s="282"/>
      <c r="S301" s="279">
        <f t="shared" si="18"/>
        <v>-3601.92</v>
      </c>
      <c r="T301" s="333">
        <f t="shared" si="19"/>
        <v>0</v>
      </c>
    </row>
    <row r="302" spans="2:20" ht="24.9" customHeight="1" x14ac:dyDescent="0.3">
      <c r="B302" s="286"/>
      <c r="C302" s="267">
        <f t="shared" si="20"/>
        <v>1</v>
      </c>
      <c r="D302" s="268" t="str">
        <f t="shared" si="21"/>
        <v>Janeiro</v>
      </c>
      <c r="E302" s="269"/>
      <c r="F302" s="270" t="str">
        <f>IF(E302="","",VLOOKUP('Conta_FUNBIO (2)'!E302,Relatório!B:I,2,FALSE))</f>
        <v/>
      </c>
      <c r="G302" s="709"/>
      <c r="H302" s="334" t="str">
        <f>IF(G302="","",VLOOKUP(G302,Fundos!B:C,2,FALSE))</f>
        <v/>
      </c>
      <c r="I302" s="272"/>
      <c r="J302" s="301"/>
      <c r="K302" s="301"/>
      <c r="L302" s="274"/>
      <c r="M302" s="362"/>
      <c r="N302" s="303"/>
      <c r="O302" s="303"/>
      <c r="P302" s="276" t="s">
        <v>277</v>
      </c>
      <c r="Q302" s="281"/>
      <c r="R302" s="282"/>
      <c r="S302" s="279">
        <f t="shared" si="18"/>
        <v>-3601.92</v>
      </c>
      <c r="T302" s="333">
        <f t="shared" si="19"/>
        <v>0</v>
      </c>
    </row>
    <row r="303" spans="2:20" ht="24.9" customHeight="1" x14ac:dyDescent="0.3">
      <c r="B303" s="286"/>
      <c r="C303" s="267">
        <f t="shared" si="20"/>
        <v>1</v>
      </c>
      <c r="D303" s="268" t="str">
        <f t="shared" si="21"/>
        <v>Janeiro</v>
      </c>
      <c r="E303" s="269"/>
      <c r="F303" s="270" t="str">
        <f>IF(E303="","",VLOOKUP('Conta_FUNBIO (2)'!E303,Relatório!B:I,2,FALSE))</f>
        <v/>
      </c>
      <c r="G303" s="709"/>
      <c r="H303" s="334" t="str">
        <f>IF(G303="","",VLOOKUP(G303,Fundos!B:C,2,FALSE))</f>
        <v/>
      </c>
      <c r="I303" s="272"/>
      <c r="J303" s="301"/>
      <c r="K303" s="301"/>
      <c r="L303" s="274"/>
      <c r="M303" s="362"/>
      <c r="N303" s="303"/>
      <c r="O303" s="303"/>
      <c r="P303" s="276" t="s">
        <v>277</v>
      </c>
      <c r="Q303" s="281"/>
      <c r="R303" s="282"/>
      <c r="S303" s="279">
        <f t="shared" si="18"/>
        <v>-3601.92</v>
      </c>
      <c r="T303" s="333">
        <f t="shared" si="19"/>
        <v>0</v>
      </c>
    </row>
    <row r="304" spans="2:20" ht="24.9" customHeight="1" x14ac:dyDescent="0.3">
      <c r="B304" s="286"/>
      <c r="C304" s="267">
        <f t="shared" si="20"/>
        <v>1</v>
      </c>
      <c r="D304" s="268" t="str">
        <f t="shared" si="21"/>
        <v>Janeiro</v>
      </c>
      <c r="E304" s="269"/>
      <c r="F304" s="270" t="str">
        <f>IF(E304="","",VLOOKUP('Conta_FUNBIO (2)'!E304,Relatório!B:I,2,FALSE))</f>
        <v/>
      </c>
      <c r="G304" s="709"/>
      <c r="H304" s="334" t="str">
        <f>IF(G304="","",VLOOKUP(G304,Fundos!B:C,2,FALSE))</f>
        <v/>
      </c>
      <c r="I304" s="272"/>
      <c r="J304" s="301"/>
      <c r="K304" s="301"/>
      <c r="L304" s="274"/>
      <c r="M304" s="362"/>
      <c r="N304" s="303"/>
      <c r="O304" s="303"/>
      <c r="P304" s="276" t="s">
        <v>277</v>
      </c>
      <c r="Q304" s="281"/>
      <c r="R304" s="282"/>
      <c r="S304" s="279">
        <f t="shared" si="18"/>
        <v>-3601.92</v>
      </c>
      <c r="T304" s="333">
        <f t="shared" si="19"/>
        <v>0</v>
      </c>
    </row>
    <row r="305" spans="2:20" ht="24.9" customHeight="1" x14ac:dyDescent="0.3">
      <c r="B305" s="286"/>
      <c r="C305" s="267">
        <f t="shared" si="20"/>
        <v>1</v>
      </c>
      <c r="D305" s="268" t="str">
        <f t="shared" si="21"/>
        <v>Janeiro</v>
      </c>
      <c r="E305" s="269"/>
      <c r="F305" s="270" t="str">
        <f>IF(E305="","",VLOOKUP('Conta_FUNBIO (2)'!E305,Relatório!B:I,2,FALSE))</f>
        <v/>
      </c>
      <c r="G305" s="709"/>
      <c r="H305" s="334" t="str">
        <f>IF(G305="","",VLOOKUP(G305,Fundos!B:C,2,FALSE))</f>
        <v/>
      </c>
      <c r="I305" s="272"/>
      <c r="J305" s="301"/>
      <c r="K305" s="301"/>
      <c r="L305" s="274"/>
      <c r="M305" s="362"/>
      <c r="N305" s="303"/>
      <c r="O305" s="303"/>
      <c r="P305" s="276" t="s">
        <v>277</v>
      </c>
      <c r="Q305" s="281"/>
      <c r="R305" s="282"/>
      <c r="S305" s="279">
        <f t="shared" si="18"/>
        <v>-3601.92</v>
      </c>
      <c r="T305" s="333">
        <f t="shared" si="19"/>
        <v>0</v>
      </c>
    </row>
    <row r="306" spans="2:20" ht="24.9" customHeight="1" x14ac:dyDescent="0.3">
      <c r="B306" s="286"/>
      <c r="C306" s="267">
        <f t="shared" si="20"/>
        <v>1</v>
      </c>
      <c r="D306" s="268" t="str">
        <f t="shared" si="21"/>
        <v>Janeiro</v>
      </c>
      <c r="E306" s="269"/>
      <c r="F306" s="270" t="str">
        <f>IF(E306="","",VLOOKUP('Conta_FUNBIO (2)'!E306,Relatório!B:I,2,FALSE))</f>
        <v/>
      </c>
      <c r="G306" s="709"/>
      <c r="H306" s="334" t="str">
        <f>IF(G306="","",VLOOKUP(G306,Fundos!B:C,2,FALSE))</f>
        <v/>
      </c>
      <c r="I306" s="272"/>
      <c r="J306" s="301"/>
      <c r="K306" s="301"/>
      <c r="L306" s="274"/>
      <c r="M306" s="362"/>
      <c r="N306" s="303"/>
      <c r="O306" s="303"/>
      <c r="P306" s="276" t="s">
        <v>277</v>
      </c>
      <c r="Q306" s="281"/>
      <c r="R306" s="282"/>
      <c r="S306" s="279">
        <f t="shared" si="18"/>
        <v>-3601.92</v>
      </c>
      <c r="T306" s="333">
        <f t="shared" si="19"/>
        <v>0</v>
      </c>
    </row>
    <row r="307" spans="2:20" ht="24.9" customHeight="1" x14ac:dyDescent="0.3">
      <c r="B307" s="286"/>
      <c r="C307" s="267">
        <f t="shared" si="20"/>
        <v>1</v>
      </c>
      <c r="D307" s="268" t="str">
        <f t="shared" si="21"/>
        <v>Janeiro</v>
      </c>
      <c r="E307" s="269"/>
      <c r="F307" s="270" t="str">
        <f>IF(E307="","",VLOOKUP('Conta_FUNBIO (2)'!E307,Relatório!B:I,2,FALSE))</f>
        <v/>
      </c>
      <c r="G307" s="709"/>
      <c r="H307" s="334" t="str">
        <f>IF(G307="","",VLOOKUP(G307,Fundos!B:C,2,FALSE))</f>
        <v/>
      </c>
      <c r="I307" s="272"/>
      <c r="J307" s="301"/>
      <c r="K307" s="301"/>
      <c r="L307" s="274"/>
      <c r="M307" s="362"/>
      <c r="N307" s="303"/>
      <c r="O307" s="303"/>
      <c r="P307" s="276" t="s">
        <v>277</v>
      </c>
      <c r="Q307" s="281"/>
      <c r="R307" s="282"/>
      <c r="S307" s="279">
        <f t="shared" si="18"/>
        <v>-3601.92</v>
      </c>
      <c r="T307" s="333">
        <f t="shared" si="19"/>
        <v>0</v>
      </c>
    </row>
    <row r="308" spans="2:20" ht="24.9" customHeight="1" x14ac:dyDescent="0.3">
      <c r="B308" s="286"/>
      <c r="C308" s="267">
        <f t="shared" si="20"/>
        <v>1</v>
      </c>
      <c r="D308" s="268" t="str">
        <f t="shared" si="21"/>
        <v>Janeiro</v>
      </c>
      <c r="E308" s="269"/>
      <c r="F308" s="270" t="str">
        <f>IF(E308="","",VLOOKUP('Conta_FUNBIO (2)'!E308,Relatório!B:I,2,FALSE))</f>
        <v/>
      </c>
      <c r="G308" s="709"/>
      <c r="H308" s="334" t="str">
        <f>IF(G308="","",VLOOKUP(G308,Fundos!B:C,2,FALSE))</f>
        <v/>
      </c>
      <c r="I308" s="272"/>
      <c r="J308" s="301"/>
      <c r="K308" s="305"/>
      <c r="L308" s="280"/>
      <c r="M308" s="362"/>
      <c r="N308" s="303"/>
      <c r="O308" s="303"/>
      <c r="P308" s="276" t="s">
        <v>277</v>
      </c>
      <c r="Q308" s="281"/>
      <c r="R308" s="282"/>
      <c r="S308" s="279">
        <f t="shared" si="18"/>
        <v>-3601.92</v>
      </c>
      <c r="T308" s="333">
        <f t="shared" si="19"/>
        <v>0</v>
      </c>
    </row>
    <row r="309" spans="2:20" ht="24.9" customHeight="1" x14ac:dyDescent="0.3">
      <c r="B309" s="286"/>
      <c r="C309" s="267">
        <f t="shared" si="20"/>
        <v>1</v>
      </c>
      <c r="D309" s="268" t="str">
        <f t="shared" si="21"/>
        <v>Janeiro</v>
      </c>
      <c r="E309" s="269"/>
      <c r="F309" s="270" t="str">
        <f>IF(E309="","",VLOOKUP('Conta_FUNBIO (2)'!E309,Relatório!B:I,2,FALSE))</f>
        <v/>
      </c>
      <c r="G309" s="709"/>
      <c r="H309" s="334" t="str">
        <f>IF(G309="","",VLOOKUP(G309,Fundos!B:C,2,FALSE))</f>
        <v/>
      </c>
      <c r="I309" s="272"/>
      <c r="J309" s="301"/>
      <c r="K309" s="301"/>
      <c r="L309" s="274"/>
      <c r="M309" s="362"/>
      <c r="N309" s="303"/>
      <c r="O309" s="303"/>
      <c r="P309" s="276" t="s">
        <v>277</v>
      </c>
      <c r="Q309" s="281"/>
      <c r="R309" s="282"/>
      <c r="S309" s="279">
        <f t="shared" si="18"/>
        <v>-3601.92</v>
      </c>
      <c r="T309" s="333">
        <f t="shared" si="19"/>
        <v>0</v>
      </c>
    </row>
    <row r="310" spans="2:20" ht="24.9" customHeight="1" x14ac:dyDescent="0.3">
      <c r="B310" s="286"/>
      <c r="C310" s="267">
        <f t="shared" si="20"/>
        <v>1</v>
      </c>
      <c r="D310" s="268" t="str">
        <f t="shared" si="21"/>
        <v>Janeiro</v>
      </c>
      <c r="E310" s="269"/>
      <c r="F310" s="270" t="str">
        <f>IF(E310="","",VLOOKUP('Conta_FUNBIO (2)'!E310,Relatório!B:I,2,FALSE))</f>
        <v/>
      </c>
      <c r="G310" s="709"/>
      <c r="H310" s="334" t="str">
        <f>IF(G310="","",VLOOKUP(G310,Fundos!B:C,2,FALSE))</f>
        <v/>
      </c>
      <c r="I310" s="272"/>
      <c r="J310" s="301"/>
      <c r="K310" s="301"/>
      <c r="L310" s="280"/>
      <c r="M310" s="362"/>
      <c r="N310" s="303"/>
      <c r="O310" s="303"/>
      <c r="P310" s="276" t="s">
        <v>277</v>
      </c>
      <c r="Q310" s="281"/>
      <c r="R310" s="282"/>
      <c r="S310" s="279">
        <f t="shared" si="18"/>
        <v>-3601.92</v>
      </c>
      <c r="T310" s="333">
        <f t="shared" si="19"/>
        <v>0</v>
      </c>
    </row>
    <row r="311" spans="2:20" ht="24.9" customHeight="1" x14ac:dyDescent="0.3">
      <c r="B311" s="286"/>
      <c r="C311" s="267">
        <f t="shared" si="20"/>
        <v>1</v>
      </c>
      <c r="D311" s="268" t="str">
        <f t="shared" si="21"/>
        <v>Janeiro</v>
      </c>
      <c r="E311" s="269"/>
      <c r="F311" s="270" t="str">
        <f>IF(E311="","",VLOOKUP('Conta_FUNBIO (2)'!E311,Relatório!B:I,2,FALSE))</f>
        <v/>
      </c>
      <c r="G311" s="709"/>
      <c r="H311" s="334" t="str">
        <f>IF(G311="","",VLOOKUP(G311,Fundos!B:C,2,FALSE))</f>
        <v/>
      </c>
      <c r="I311" s="272"/>
      <c r="J311" s="301"/>
      <c r="K311" s="301"/>
      <c r="L311" s="274"/>
      <c r="M311" s="362"/>
      <c r="N311" s="303"/>
      <c r="O311" s="303"/>
      <c r="P311" s="276" t="s">
        <v>277</v>
      </c>
      <c r="Q311" s="281"/>
      <c r="R311" s="282"/>
      <c r="S311" s="279">
        <f t="shared" si="18"/>
        <v>-3601.92</v>
      </c>
      <c r="T311" s="333">
        <f t="shared" si="19"/>
        <v>0</v>
      </c>
    </row>
    <row r="312" spans="2:20" ht="24.9" customHeight="1" x14ac:dyDescent="0.3">
      <c r="B312" s="286"/>
      <c r="C312" s="267">
        <f t="shared" si="20"/>
        <v>1</v>
      </c>
      <c r="D312" s="268" t="str">
        <f t="shared" si="21"/>
        <v>Janeiro</v>
      </c>
      <c r="E312" s="269"/>
      <c r="F312" s="270" t="str">
        <f>IF(E312="","",VLOOKUP('Conta_FUNBIO (2)'!E312,Relatório!B:I,2,FALSE))</f>
        <v/>
      </c>
      <c r="G312" s="709"/>
      <c r="H312" s="334" t="str">
        <f>IF(G312="","",VLOOKUP(G312,Fundos!B:C,2,FALSE))</f>
        <v/>
      </c>
      <c r="I312" s="272"/>
      <c r="J312" s="301"/>
      <c r="K312" s="301"/>
      <c r="L312" s="280"/>
      <c r="M312" s="362"/>
      <c r="N312" s="303"/>
      <c r="O312" s="303"/>
      <c r="P312" s="276" t="s">
        <v>277</v>
      </c>
      <c r="Q312" s="281"/>
      <c r="R312" s="282"/>
      <c r="S312" s="279">
        <f t="shared" si="18"/>
        <v>-3601.92</v>
      </c>
      <c r="T312" s="333">
        <f t="shared" si="19"/>
        <v>0</v>
      </c>
    </row>
    <row r="313" spans="2:20" ht="24.9" customHeight="1" x14ac:dyDescent="0.3">
      <c r="B313" s="286"/>
      <c r="C313" s="267">
        <f t="shared" si="20"/>
        <v>1</v>
      </c>
      <c r="D313" s="268" t="str">
        <f t="shared" si="21"/>
        <v>Janeiro</v>
      </c>
      <c r="E313" s="269"/>
      <c r="F313" s="270" t="str">
        <f>IF(E313="","",VLOOKUP('Conta_FUNBIO (2)'!E313,Relatório!B:I,2,FALSE))</f>
        <v/>
      </c>
      <c r="G313" s="709"/>
      <c r="H313" s="334" t="str">
        <f>IF(G313="","",VLOOKUP(G313,Fundos!B:C,2,FALSE))</f>
        <v/>
      </c>
      <c r="I313" s="272"/>
      <c r="J313" s="301"/>
      <c r="K313" s="301"/>
      <c r="L313" s="274"/>
      <c r="M313" s="362"/>
      <c r="N313" s="303"/>
      <c r="O313" s="303"/>
      <c r="P313" s="276" t="s">
        <v>277</v>
      </c>
      <c r="Q313" s="281"/>
      <c r="R313" s="282"/>
      <c r="S313" s="279">
        <f t="shared" si="18"/>
        <v>-3601.92</v>
      </c>
      <c r="T313" s="333">
        <f t="shared" si="19"/>
        <v>0</v>
      </c>
    </row>
    <row r="314" spans="2:20" ht="24.9" customHeight="1" x14ac:dyDescent="0.3">
      <c r="B314" s="286"/>
      <c r="C314" s="267">
        <f t="shared" si="20"/>
        <v>1</v>
      </c>
      <c r="D314" s="268" t="str">
        <f t="shared" si="21"/>
        <v>Janeiro</v>
      </c>
      <c r="E314" s="269"/>
      <c r="F314" s="270" t="str">
        <f>IF(E314="","",VLOOKUP('Conta_FUNBIO (2)'!E314,Relatório!B:I,2,FALSE))</f>
        <v/>
      </c>
      <c r="G314" s="709"/>
      <c r="H314" s="334" t="str">
        <f>IF(G314="","",VLOOKUP(G314,Fundos!B:C,2,FALSE))</f>
        <v/>
      </c>
      <c r="I314" s="272"/>
      <c r="J314" s="441"/>
      <c r="K314" s="301"/>
      <c r="L314" s="274"/>
      <c r="M314" s="363"/>
      <c r="N314" s="309"/>
      <c r="O314" s="309"/>
      <c r="P314" s="276" t="s">
        <v>277</v>
      </c>
      <c r="Q314" s="281"/>
      <c r="R314" s="282"/>
      <c r="S314" s="279">
        <f t="shared" si="18"/>
        <v>-3601.92</v>
      </c>
      <c r="T314" s="333">
        <f t="shared" si="19"/>
        <v>0</v>
      </c>
    </row>
    <row r="315" spans="2:20" ht="24.9" customHeight="1" x14ac:dyDescent="0.3">
      <c r="B315" s="286"/>
      <c r="C315" s="267">
        <f t="shared" si="20"/>
        <v>1</v>
      </c>
      <c r="D315" s="268" t="str">
        <f t="shared" si="21"/>
        <v>Janeiro</v>
      </c>
      <c r="E315" s="269"/>
      <c r="F315" s="270" t="str">
        <f>IF(E315="","",VLOOKUP('Conta_FUNBIO (2)'!E315,Relatório!B:I,2,FALSE))</f>
        <v/>
      </c>
      <c r="G315" s="709"/>
      <c r="H315" s="334" t="str">
        <f>IF(G315="","",VLOOKUP(G315,Fundos!B:C,2,FALSE))</f>
        <v/>
      </c>
      <c r="I315" s="272"/>
      <c r="J315" s="294"/>
      <c r="K315" s="301"/>
      <c r="L315" s="274"/>
      <c r="M315" s="355"/>
      <c r="N315" s="296"/>
      <c r="O315" s="296"/>
      <c r="P315" s="276" t="s">
        <v>277</v>
      </c>
      <c r="Q315" s="281"/>
      <c r="R315" s="282"/>
      <c r="S315" s="279">
        <f t="shared" si="18"/>
        <v>-3601.92</v>
      </c>
      <c r="T315" s="333">
        <f t="shared" si="19"/>
        <v>0</v>
      </c>
    </row>
    <row r="316" spans="2:20" ht="24.9" customHeight="1" x14ac:dyDescent="0.3">
      <c r="B316" s="286"/>
      <c r="C316" s="267">
        <f t="shared" si="20"/>
        <v>1</v>
      </c>
      <c r="D316" s="268" t="str">
        <f t="shared" si="21"/>
        <v>Janeiro</v>
      </c>
      <c r="E316" s="269"/>
      <c r="F316" s="270" t="str">
        <f>IF(E316="","",VLOOKUP('Conta_FUNBIO (2)'!E316,Relatório!B:I,2,FALSE))</f>
        <v/>
      </c>
      <c r="G316" s="709"/>
      <c r="H316" s="334" t="str">
        <f>IF(G316="","",VLOOKUP(G316,Fundos!B:C,2,FALSE))</f>
        <v/>
      </c>
      <c r="I316" s="272"/>
      <c r="J316" s="294"/>
      <c r="K316" s="301"/>
      <c r="L316" s="274"/>
      <c r="M316" s="355"/>
      <c r="N316" s="296"/>
      <c r="O316" s="296"/>
      <c r="P316" s="276" t="s">
        <v>277</v>
      </c>
      <c r="Q316" s="281"/>
      <c r="R316" s="282"/>
      <c r="S316" s="279">
        <f t="shared" si="18"/>
        <v>-3601.92</v>
      </c>
      <c r="T316" s="333">
        <f t="shared" si="19"/>
        <v>0</v>
      </c>
    </row>
    <row r="317" spans="2:20" ht="24.9" customHeight="1" x14ac:dyDescent="0.3">
      <c r="B317" s="293"/>
      <c r="C317" s="267">
        <f t="shared" si="20"/>
        <v>1</v>
      </c>
      <c r="D317" s="268" t="str">
        <f t="shared" si="21"/>
        <v>Janeiro</v>
      </c>
      <c r="E317" s="269"/>
      <c r="F317" s="270" t="str">
        <f>IF(E317="","",VLOOKUP('Conta_FUNBIO (2)'!E317,Relatório!B:I,2,FALSE))</f>
        <v/>
      </c>
      <c r="G317" s="709"/>
      <c r="H317" s="334" t="str">
        <f>IF(G317="","",VLOOKUP(G317,Fundos!B:C,2,FALSE))</f>
        <v/>
      </c>
      <c r="I317" s="272"/>
      <c r="J317" s="301"/>
      <c r="K317" s="301"/>
      <c r="L317" s="274"/>
      <c r="M317" s="357"/>
      <c r="N317" s="296"/>
      <c r="O317" s="296"/>
      <c r="P317" s="276" t="s">
        <v>277</v>
      </c>
      <c r="Q317" s="281"/>
      <c r="R317" s="282"/>
      <c r="S317" s="279">
        <f t="shared" si="18"/>
        <v>-3601.92</v>
      </c>
      <c r="T317" s="333">
        <f t="shared" si="19"/>
        <v>0</v>
      </c>
    </row>
    <row r="318" spans="2:20" ht="24.9" customHeight="1" x14ac:dyDescent="0.3">
      <c r="B318" s="293"/>
      <c r="C318" s="267">
        <f t="shared" si="20"/>
        <v>1</v>
      </c>
      <c r="D318" s="268" t="str">
        <f t="shared" si="21"/>
        <v>Janeiro</v>
      </c>
      <c r="E318" s="269"/>
      <c r="F318" s="270" t="str">
        <f>IF(E318="","",VLOOKUP('Conta_FUNBIO (2)'!E318,Relatório!B:I,2,FALSE))</f>
        <v/>
      </c>
      <c r="G318" s="709"/>
      <c r="H318" s="334" t="str">
        <f>IF(G318="","",VLOOKUP(G318,Fundos!B:C,2,FALSE))</f>
        <v/>
      </c>
      <c r="I318" s="272"/>
      <c r="J318" s="294"/>
      <c r="K318" s="301"/>
      <c r="L318" s="274"/>
      <c r="M318" s="355"/>
      <c r="N318" s="296"/>
      <c r="O318" s="296"/>
      <c r="P318" s="276" t="s">
        <v>277</v>
      </c>
      <c r="Q318" s="281"/>
      <c r="R318" s="282"/>
      <c r="S318" s="279">
        <f t="shared" si="18"/>
        <v>-3601.92</v>
      </c>
      <c r="T318" s="333">
        <f t="shared" si="19"/>
        <v>0</v>
      </c>
    </row>
    <row r="319" spans="2:20" ht="24.9" customHeight="1" x14ac:dyDescent="0.3">
      <c r="B319" s="299"/>
      <c r="C319" s="267">
        <f t="shared" si="20"/>
        <v>1</v>
      </c>
      <c r="D319" s="268" t="str">
        <f t="shared" si="21"/>
        <v>Janeiro</v>
      </c>
      <c r="E319" s="269"/>
      <c r="F319" s="270" t="str">
        <f>IF(E319="","",VLOOKUP('Conta_FUNBIO (2)'!E319,Relatório!B:I,2,FALSE))</f>
        <v/>
      </c>
      <c r="G319" s="709"/>
      <c r="H319" s="334" t="str">
        <f>IF(G319="","",VLOOKUP(G319,Fundos!B:C,2,FALSE))</f>
        <v/>
      </c>
      <c r="I319" s="272"/>
      <c r="J319" s="297"/>
      <c r="K319" s="304"/>
      <c r="L319" s="280"/>
      <c r="M319" s="356"/>
      <c r="N319" s="298"/>
      <c r="O319" s="298"/>
      <c r="P319" s="276" t="s">
        <v>277</v>
      </c>
      <c r="Q319" s="281"/>
      <c r="R319" s="282"/>
      <c r="S319" s="279">
        <f t="shared" si="18"/>
        <v>-3601.92</v>
      </c>
      <c r="T319" s="333">
        <f t="shared" si="19"/>
        <v>0</v>
      </c>
    </row>
    <row r="320" spans="2:20" ht="24.9" customHeight="1" x14ac:dyDescent="0.3">
      <c r="B320" s="299"/>
      <c r="C320" s="267">
        <f t="shared" si="20"/>
        <v>1</v>
      </c>
      <c r="D320" s="268" t="str">
        <f t="shared" si="21"/>
        <v>Janeiro</v>
      </c>
      <c r="E320" s="269"/>
      <c r="F320" s="270" t="str">
        <f>IF(E320="","",VLOOKUP('Conta_FUNBIO (2)'!E320,Relatório!B:I,2,FALSE))</f>
        <v/>
      </c>
      <c r="G320" s="709"/>
      <c r="H320" s="334" t="str">
        <f>IF(G320="","",VLOOKUP(G320,Fundos!B:C,2,FALSE))</f>
        <v/>
      </c>
      <c r="I320" s="272"/>
      <c r="J320" s="294"/>
      <c r="K320" s="301"/>
      <c r="L320" s="274"/>
      <c r="M320" s="356"/>
      <c r="N320" s="298"/>
      <c r="O320" s="298"/>
      <c r="P320" s="276" t="s">
        <v>277</v>
      </c>
      <c r="Q320" s="281"/>
      <c r="R320" s="282"/>
      <c r="S320" s="279">
        <f t="shared" si="18"/>
        <v>-3601.92</v>
      </c>
      <c r="T320" s="333">
        <f t="shared" si="19"/>
        <v>0</v>
      </c>
    </row>
    <row r="321" spans="2:20" ht="24.9" customHeight="1" x14ac:dyDescent="0.3">
      <c r="B321" s="299"/>
      <c r="C321" s="267">
        <f t="shared" si="20"/>
        <v>1</v>
      </c>
      <c r="D321" s="268" t="str">
        <f t="shared" si="21"/>
        <v>Janeiro</v>
      </c>
      <c r="E321" s="269"/>
      <c r="F321" s="270" t="str">
        <f>IF(E321="","",VLOOKUP('Conta_FUNBIO (2)'!E321,Relatório!B:I,2,FALSE))</f>
        <v/>
      </c>
      <c r="G321" s="709"/>
      <c r="H321" s="334" t="str">
        <f>IF(G321="","",VLOOKUP(G321,Fundos!B:C,2,FALSE))</f>
        <v/>
      </c>
      <c r="I321" s="272"/>
      <c r="J321" s="297"/>
      <c r="K321" s="302"/>
      <c r="L321" s="274"/>
      <c r="M321" s="356"/>
      <c r="N321" s="298"/>
      <c r="O321" s="298"/>
      <c r="P321" s="276" t="s">
        <v>277</v>
      </c>
      <c r="Q321" s="281"/>
      <c r="R321" s="282"/>
      <c r="S321" s="279">
        <f t="shared" si="18"/>
        <v>-3601.92</v>
      </c>
      <c r="T321" s="333">
        <f t="shared" si="19"/>
        <v>0</v>
      </c>
    </row>
    <row r="322" spans="2:20" ht="24.9" customHeight="1" x14ac:dyDescent="0.3">
      <c r="B322" s="299"/>
      <c r="C322" s="267">
        <f t="shared" si="20"/>
        <v>1</v>
      </c>
      <c r="D322" s="268" t="str">
        <f t="shared" si="21"/>
        <v>Janeiro</v>
      </c>
      <c r="E322" s="269"/>
      <c r="F322" s="270" t="str">
        <f>IF(E322="","",VLOOKUP('Conta_FUNBIO (2)'!E322,Relatório!B:I,2,FALSE))</f>
        <v/>
      </c>
      <c r="G322" s="709"/>
      <c r="H322" s="334" t="str">
        <f>IF(G322="","",VLOOKUP(G322,Fundos!B:C,2,FALSE))</f>
        <v/>
      </c>
      <c r="I322" s="272"/>
      <c r="J322" s="297"/>
      <c r="K322" s="302"/>
      <c r="L322" s="274"/>
      <c r="M322" s="356"/>
      <c r="N322" s="298"/>
      <c r="O322" s="298"/>
      <c r="P322" s="276" t="s">
        <v>277</v>
      </c>
      <c r="Q322" s="281"/>
      <c r="R322" s="282"/>
      <c r="S322" s="279">
        <f t="shared" si="18"/>
        <v>-3601.92</v>
      </c>
      <c r="T322" s="333">
        <f t="shared" si="19"/>
        <v>0</v>
      </c>
    </row>
    <row r="323" spans="2:20" ht="24.9" customHeight="1" x14ac:dyDescent="0.3">
      <c r="B323" s="299"/>
      <c r="C323" s="267">
        <f t="shared" si="20"/>
        <v>1</v>
      </c>
      <c r="D323" s="268" t="str">
        <f t="shared" si="21"/>
        <v>Janeiro</v>
      </c>
      <c r="E323" s="269"/>
      <c r="F323" s="270" t="str">
        <f>IF(E323="","",VLOOKUP('Conta_FUNBIO (2)'!E323,Relatório!B:I,2,FALSE))</f>
        <v/>
      </c>
      <c r="G323" s="709"/>
      <c r="H323" s="334" t="str">
        <f>IF(G323="","",VLOOKUP(G323,Fundos!B:C,2,FALSE))</f>
        <v/>
      </c>
      <c r="I323" s="272"/>
      <c r="J323" s="294"/>
      <c r="K323" s="301"/>
      <c r="L323" s="274"/>
      <c r="M323" s="355"/>
      <c r="N323" s="296"/>
      <c r="O323" s="296"/>
      <c r="P323" s="276" t="s">
        <v>277</v>
      </c>
      <c r="Q323" s="281"/>
      <c r="R323" s="282"/>
      <c r="S323" s="279">
        <f t="shared" si="18"/>
        <v>-3601.92</v>
      </c>
      <c r="T323" s="333">
        <f t="shared" si="19"/>
        <v>0</v>
      </c>
    </row>
    <row r="324" spans="2:20" ht="24.9" customHeight="1" x14ac:dyDescent="0.3">
      <c r="B324" s="299"/>
      <c r="C324" s="267">
        <f t="shared" si="20"/>
        <v>1</v>
      </c>
      <c r="D324" s="268" t="str">
        <f t="shared" si="21"/>
        <v>Janeiro</v>
      </c>
      <c r="E324" s="269"/>
      <c r="F324" s="270" t="str">
        <f>IF(E324="","",VLOOKUP('Conta_FUNBIO (2)'!E324,Relatório!B:I,2,FALSE))</f>
        <v/>
      </c>
      <c r="G324" s="709"/>
      <c r="H324" s="334" t="str">
        <f>IF(G324="","",VLOOKUP(G324,Fundos!B:C,2,FALSE))</f>
        <v/>
      </c>
      <c r="I324" s="272"/>
      <c r="J324" s="294"/>
      <c r="K324" s="301"/>
      <c r="L324" s="274"/>
      <c r="M324" s="355"/>
      <c r="N324" s="296"/>
      <c r="O324" s="296"/>
      <c r="P324" s="276" t="s">
        <v>277</v>
      </c>
      <c r="Q324" s="281"/>
      <c r="R324" s="282"/>
      <c r="S324" s="279">
        <f t="shared" si="18"/>
        <v>-3601.92</v>
      </c>
      <c r="T324" s="333">
        <f t="shared" si="19"/>
        <v>0</v>
      </c>
    </row>
    <row r="325" spans="2:20" ht="24.9" customHeight="1" x14ac:dyDescent="0.3">
      <c r="B325" s="299"/>
      <c r="C325" s="267">
        <f t="shared" si="20"/>
        <v>1</v>
      </c>
      <c r="D325" s="268" t="str">
        <f t="shared" si="21"/>
        <v>Janeiro</v>
      </c>
      <c r="E325" s="269"/>
      <c r="F325" s="270" t="str">
        <f>IF(E325="","",VLOOKUP('Conta_FUNBIO (2)'!E325,Relatório!B:I,2,FALSE))</f>
        <v/>
      </c>
      <c r="G325" s="709"/>
      <c r="H325" s="334" t="str">
        <f>IF(G325="","",VLOOKUP(G325,Fundos!B:C,2,FALSE))</f>
        <v/>
      </c>
      <c r="I325" s="272"/>
      <c r="J325" s="294"/>
      <c r="K325" s="688"/>
      <c r="L325" s="280"/>
      <c r="M325" s="355"/>
      <c r="N325" s="296"/>
      <c r="O325" s="296"/>
      <c r="P325" s="276" t="s">
        <v>277</v>
      </c>
      <c r="Q325" s="281"/>
      <c r="R325" s="282"/>
      <c r="S325" s="279">
        <f t="shared" si="18"/>
        <v>-3601.92</v>
      </c>
      <c r="T325" s="333">
        <f t="shared" si="19"/>
        <v>0</v>
      </c>
    </row>
    <row r="326" spans="2:20" ht="24.9" customHeight="1" x14ac:dyDescent="0.3">
      <c r="B326" s="299"/>
      <c r="C326" s="267">
        <f t="shared" si="20"/>
        <v>1</v>
      </c>
      <c r="D326" s="268" t="str">
        <f t="shared" si="21"/>
        <v>Janeiro</v>
      </c>
      <c r="E326" s="269"/>
      <c r="F326" s="270" t="str">
        <f>IF(E326="","",VLOOKUP('Conta_FUNBIO (2)'!E326,Relatório!B:I,2,FALSE))</f>
        <v/>
      </c>
      <c r="G326" s="709"/>
      <c r="H326" s="334" t="str">
        <f>IF(G326="","",VLOOKUP(G326,Fundos!B:C,2,FALSE))</f>
        <v/>
      </c>
      <c r="I326" s="272"/>
      <c r="J326" s="294"/>
      <c r="K326" s="273"/>
      <c r="L326" s="274"/>
      <c r="M326" s="355"/>
      <c r="N326" s="296"/>
      <c r="O326" s="296"/>
      <c r="P326" s="276" t="s">
        <v>277</v>
      </c>
      <c r="Q326" s="281"/>
      <c r="R326" s="282"/>
      <c r="S326" s="279">
        <f t="shared" si="18"/>
        <v>-3601.92</v>
      </c>
      <c r="T326" s="333">
        <f t="shared" si="19"/>
        <v>0</v>
      </c>
    </row>
    <row r="327" spans="2:20" ht="24.9" customHeight="1" x14ac:dyDescent="0.3">
      <c r="B327" s="299"/>
      <c r="C327" s="267">
        <f t="shared" si="20"/>
        <v>1</v>
      </c>
      <c r="D327" s="268" t="str">
        <f t="shared" si="21"/>
        <v>Janeiro</v>
      </c>
      <c r="E327" s="269"/>
      <c r="F327" s="270" t="str">
        <f>IF(E327="","",VLOOKUP('Conta_FUNBIO (2)'!E327,Relatório!B:I,2,FALSE))</f>
        <v/>
      </c>
      <c r="G327" s="709"/>
      <c r="H327" s="334" t="str">
        <f>IF(G327="","",VLOOKUP(G327,Fundos!B:C,2,FALSE))</f>
        <v/>
      </c>
      <c r="I327" s="272"/>
      <c r="J327" s="294"/>
      <c r="K327" s="290"/>
      <c r="L327" s="274"/>
      <c r="M327" s="355"/>
      <c r="N327" s="296"/>
      <c r="O327" s="296"/>
      <c r="P327" s="276" t="s">
        <v>277</v>
      </c>
      <c r="Q327" s="281"/>
      <c r="R327" s="282"/>
      <c r="S327" s="279">
        <f t="shared" si="18"/>
        <v>-3601.92</v>
      </c>
      <c r="T327" s="333">
        <f t="shared" si="19"/>
        <v>0</v>
      </c>
    </row>
    <row r="328" spans="2:20" ht="24.9" customHeight="1" x14ac:dyDescent="0.3">
      <c r="B328" s="299"/>
      <c r="C328" s="267">
        <f t="shared" si="20"/>
        <v>1</v>
      </c>
      <c r="D328" s="268" t="str">
        <f t="shared" si="21"/>
        <v>Janeiro</v>
      </c>
      <c r="E328" s="269"/>
      <c r="F328" s="270" t="str">
        <f>IF(E328="","",VLOOKUP('Conta_FUNBIO (2)'!E328,Relatório!B:I,2,FALSE))</f>
        <v/>
      </c>
      <c r="G328" s="709"/>
      <c r="H328" s="334" t="str">
        <f>IF(G328="","",VLOOKUP(G328,Fundos!B:C,2,FALSE))</f>
        <v/>
      </c>
      <c r="I328" s="272"/>
      <c r="J328" s="294"/>
      <c r="K328" s="301"/>
      <c r="L328" s="274"/>
      <c r="M328" s="355"/>
      <c r="N328" s="296"/>
      <c r="O328" s="296"/>
      <c r="P328" s="276" t="s">
        <v>277</v>
      </c>
      <c r="Q328" s="281"/>
      <c r="R328" s="282"/>
      <c r="S328" s="279">
        <f t="shared" si="18"/>
        <v>-3601.92</v>
      </c>
      <c r="T328" s="333">
        <f t="shared" si="19"/>
        <v>0</v>
      </c>
    </row>
    <row r="329" spans="2:20" ht="24.9" customHeight="1" x14ac:dyDescent="0.3">
      <c r="B329" s="299"/>
      <c r="C329" s="267">
        <f t="shared" si="20"/>
        <v>1</v>
      </c>
      <c r="D329" s="268" t="str">
        <f t="shared" si="21"/>
        <v>Janeiro</v>
      </c>
      <c r="E329" s="269"/>
      <c r="F329" s="270" t="str">
        <f>IF(E329="","",VLOOKUP('Conta_FUNBIO (2)'!E329,Relatório!B:I,2,FALSE))</f>
        <v/>
      </c>
      <c r="G329" s="709"/>
      <c r="H329" s="334" t="str">
        <f>IF(G329="","",VLOOKUP(G329,Fundos!B:C,2,FALSE))</f>
        <v/>
      </c>
      <c r="I329" s="272"/>
      <c r="J329" s="294"/>
      <c r="K329" s="302"/>
      <c r="L329" s="274"/>
      <c r="M329" s="355"/>
      <c r="N329" s="296"/>
      <c r="O329" s="296"/>
      <c r="P329" s="276" t="s">
        <v>277</v>
      </c>
      <c r="Q329" s="281"/>
      <c r="R329" s="282"/>
      <c r="S329" s="279">
        <f t="shared" ref="S329:S392" si="22">IF(P329="sim",Q329-R329+S328,IF(P329="NÃO",S328))</f>
        <v>-3601.92</v>
      </c>
      <c r="T329" s="333">
        <f t="shared" si="19"/>
        <v>0</v>
      </c>
    </row>
    <row r="330" spans="2:20" ht="24.9" customHeight="1" x14ac:dyDescent="0.3">
      <c r="B330" s="299"/>
      <c r="C330" s="267">
        <f>MONTH(B330)</f>
        <v>1</v>
      </c>
      <c r="D330" s="268" t="str">
        <f>IF(C330=1,"Janeiro",IF(C330=2,"Fevereiro",IF(C330=3,"Março",IF(C330=4,"Abril",IF(C330=5,"Maio",IF(C330=6,"Junho",IF(C330=7,"Julho",IF(C330=8,"Agosto",IF(C330=9,"Setembro",IF(C330=10,"Outubro",IF(C330=11,"Novembro",IF(C330=12,"Dezembro",""))))))))))))</f>
        <v>Janeiro</v>
      </c>
      <c r="E330" s="269"/>
      <c r="F330" s="270" t="str">
        <f>IF(E330="","",VLOOKUP('Conta_FUNBIO (2)'!E330,Relatório!B:I,2,FALSE))</f>
        <v/>
      </c>
      <c r="G330" s="709"/>
      <c r="H330" s="334" t="str">
        <f>IF(G330="","",VLOOKUP(G330,Fundos!B:C,2,FALSE))</f>
        <v/>
      </c>
      <c r="I330" s="272"/>
      <c r="J330" s="294"/>
      <c r="K330" s="302"/>
      <c r="L330" s="274"/>
      <c r="M330" s="355"/>
      <c r="N330" s="296"/>
      <c r="O330" s="296"/>
      <c r="P330" s="276" t="s">
        <v>277</v>
      </c>
      <c r="Q330" s="281"/>
      <c r="R330" s="282"/>
      <c r="S330" s="279">
        <f t="shared" si="22"/>
        <v>-3601.92</v>
      </c>
      <c r="T330" s="333">
        <f t="shared" ref="T330:T393" si="23">T329</f>
        <v>0</v>
      </c>
    </row>
    <row r="331" spans="2:20" ht="24.9" customHeight="1" x14ac:dyDescent="0.3">
      <c r="B331" s="299"/>
      <c r="C331" s="267">
        <f>MONTH(B331)</f>
        <v>1</v>
      </c>
      <c r="D331" s="268" t="str">
        <f>IF(C331=1,"Janeiro",IF(C331=2,"Fevereiro",IF(C331=3,"Março",IF(C331=4,"Abril",IF(C331=5,"Maio",IF(C331=6,"Junho",IF(C331=7,"Julho",IF(C331=8,"Agosto",IF(C331=9,"Setembro",IF(C331=10,"Outubro",IF(C331=11,"Novembro",IF(C331=12,"Dezembro",""))))))))))))</f>
        <v>Janeiro</v>
      </c>
      <c r="E331" s="269"/>
      <c r="F331" s="270" t="str">
        <f>IF(E331="","",VLOOKUP('Conta_FUNBIO (2)'!E331,Relatório!B:I,2,FALSE))</f>
        <v/>
      </c>
      <c r="G331" s="709"/>
      <c r="H331" s="334" t="str">
        <f>IF(G331="","",VLOOKUP(G331,Fundos!B:C,2,FALSE))</f>
        <v/>
      </c>
      <c r="I331" s="272"/>
      <c r="J331" s="294"/>
      <c r="K331" s="301"/>
      <c r="L331" s="274"/>
      <c r="M331" s="355"/>
      <c r="N331" s="296"/>
      <c r="O331" s="296"/>
      <c r="P331" s="276" t="s">
        <v>277</v>
      </c>
      <c r="Q331" s="281"/>
      <c r="R331" s="282"/>
      <c r="S331" s="279">
        <f t="shared" si="22"/>
        <v>-3601.92</v>
      </c>
      <c r="T331" s="333">
        <f t="shared" si="23"/>
        <v>0</v>
      </c>
    </row>
    <row r="332" spans="2:20" ht="24.9" customHeight="1" x14ac:dyDescent="0.3">
      <c r="B332" s="299"/>
      <c r="C332" s="267">
        <f>MONTH(B332)</f>
        <v>1</v>
      </c>
      <c r="D332" s="268" t="str">
        <f>IF(C332=1,"Janeiro",IF(C332=2,"Fevereiro",IF(C332=3,"Março",IF(C332=4,"Abril",IF(C332=5,"Maio",IF(C332=6,"Junho",IF(C332=7,"Julho",IF(C332=8,"Agosto",IF(C332=9,"Setembro",IF(C332=10,"Outubro",IF(C332=11,"Novembro",IF(C332=12,"Dezembro",""))))))))))))</f>
        <v>Janeiro</v>
      </c>
      <c r="E332" s="269"/>
      <c r="F332" s="270" t="str">
        <f>IF(E332="","",VLOOKUP('Conta_FUNBIO (2)'!E332,Relatório!B:I,2,FALSE))</f>
        <v/>
      </c>
      <c r="G332" s="709"/>
      <c r="H332" s="334" t="str">
        <f>IF(G332="","",VLOOKUP(G332,Fundos!B:C,2,FALSE))</f>
        <v/>
      </c>
      <c r="I332" s="272"/>
      <c r="J332" s="294"/>
      <c r="K332" s="301"/>
      <c r="L332" s="274"/>
      <c r="M332" s="355"/>
      <c r="N332" s="296"/>
      <c r="O332" s="296"/>
      <c r="P332" s="276" t="s">
        <v>277</v>
      </c>
      <c r="Q332" s="281"/>
      <c r="R332" s="282"/>
      <c r="S332" s="279">
        <f t="shared" si="22"/>
        <v>-3601.92</v>
      </c>
      <c r="T332" s="333">
        <f t="shared" si="23"/>
        <v>0</v>
      </c>
    </row>
    <row r="333" spans="2:20" ht="24.9" customHeight="1" x14ac:dyDescent="0.3">
      <c r="B333" s="299"/>
      <c r="C333" s="267">
        <f>MONTH(B333)</f>
        <v>1</v>
      </c>
      <c r="D333" s="268" t="str">
        <f>IF(C333=1,"Janeiro",IF(C333=2,"Fevereiro",IF(C333=3,"Março",IF(C333=4,"Abril",IF(C333=5,"Maio",IF(C333=6,"Junho",IF(C333=7,"Julho",IF(C333=8,"Agosto",IF(C333=9,"Setembro",IF(C333=10,"Outubro",IF(C333=11,"Novembro",IF(C333=12,"Dezembro",""))))))))))))</f>
        <v>Janeiro</v>
      </c>
      <c r="E333" s="269"/>
      <c r="F333" s="270" t="str">
        <f>IF(E333="","",VLOOKUP('Conta_FUNBIO (2)'!E333,Relatório!B:I,2,FALSE))</f>
        <v/>
      </c>
      <c r="G333" s="709"/>
      <c r="H333" s="334" t="str">
        <f>IF(G333="","",VLOOKUP(G333,Fundos!B:C,2,FALSE))</f>
        <v/>
      </c>
      <c r="I333" s="272"/>
      <c r="J333" s="294"/>
      <c r="K333" s="301"/>
      <c r="L333" s="274"/>
      <c r="M333" s="355"/>
      <c r="N333" s="296"/>
      <c r="O333" s="296"/>
      <c r="P333" s="276" t="s">
        <v>277</v>
      </c>
      <c r="Q333" s="281"/>
      <c r="R333" s="282"/>
      <c r="S333" s="279">
        <f t="shared" si="22"/>
        <v>-3601.92</v>
      </c>
      <c r="T333" s="333">
        <f t="shared" si="23"/>
        <v>0</v>
      </c>
    </row>
    <row r="334" spans="2:20" ht="24.9" customHeight="1" x14ac:dyDescent="0.3">
      <c r="B334" s="299"/>
      <c r="C334" s="267">
        <f t="shared" ref="C334:C397" si="24">MONTH(B334)</f>
        <v>1</v>
      </c>
      <c r="D334" s="268" t="str">
        <f t="shared" ref="D334:D397" si="25">IF(C334=1,"Janeiro",IF(C334=2,"Fevereiro",IF(C334=3,"Março",IF(C334=4,"Abril",IF(C334=5,"Maio",IF(C334=6,"Junho",IF(C334=7,"Julho",IF(C334=8,"Agosto",IF(C334=9,"Setembro",IF(C334=10,"Outubro",IF(C334=11,"Novembro",IF(C334=12,"Dezembro",""))))))))))))</f>
        <v>Janeiro</v>
      </c>
      <c r="E334" s="269"/>
      <c r="F334" s="270" t="str">
        <f>IF(E334="","",VLOOKUP('Conta_FUNBIO (2)'!E334,Relatório!B:I,2,FALSE))</f>
        <v/>
      </c>
      <c r="G334" s="709"/>
      <c r="H334" s="334" t="str">
        <f>IF(G334="","",VLOOKUP(G334,Fundos!B:C,2,FALSE))</f>
        <v/>
      </c>
      <c r="I334" s="272"/>
      <c r="J334" s="297"/>
      <c r="K334" s="301"/>
      <c r="L334" s="274"/>
      <c r="M334" s="356"/>
      <c r="N334" s="298"/>
      <c r="O334" s="298"/>
      <c r="P334" s="276" t="s">
        <v>277</v>
      </c>
      <c r="Q334" s="281"/>
      <c r="R334" s="282"/>
      <c r="S334" s="279">
        <f t="shared" si="22"/>
        <v>-3601.92</v>
      </c>
      <c r="T334" s="333">
        <f t="shared" si="23"/>
        <v>0</v>
      </c>
    </row>
    <row r="335" spans="2:20" ht="24.9" customHeight="1" x14ac:dyDescent="0.3">
      <c r="B335" s="299"/>
      <c r="C335" s="267">
        <f t="shared" si="24"/>
        <v>1</v>
      </c>
      <c r="D335" s="268" t="str">
        <f t="shared" si="25"/>
        <v>Janeiro</v>
      </c>
      <c r="E335" s="269"/>
      <c r="F335" s="270" t="str">
        <f>IF(E335="","",VLOOKUP('Conta_FUNBIO (2)'!E335,Relatório!B:I,2,FALSE))</f>
        <v/>
      </c>
      <c r="G335" s="709"/>
      <c r="H335" s="334" t="str">
        <f>IF(G335="","",VLOOKUP(G335,Fundos!B:C,2,FALSE))</f>
        <v/>
      </c>
      <c r="I335" s="272"/>
      <c r="J335" s="297"/>
      <c r="K335" s="301"/>
      <c r="L335" s="274"/>
      <c r="M335" s="356"/>
      <c r="N335" s="298"/>
      <c r="O335" s="298"/>
      <c r="P335" s="276" t="s">
        <v>277</v>
      </c>
      <c r="Q335" s="281"/>
      <c r="R335" s="282"/>
      <c r="S335" s="279">
        <f t="shared" si="22"/>
        <v>-3601.92</v>
      </c>
      <c r="T335" s="333">
        <f t="shared" si="23"/>
        <v>0</v>
      </c>
    </row>
    <row r="336" spans="2:20" ht="24.9" customHeight="1" x14ac:dyDescent="0.3">
      <c r="B336" s="299"/>
      <c r="C336" s="267">
        <f t="shared" si="24"/>
        <v>1</v>
      </c>
      <c r="D336" s="268" t="str">
        <f t="shared" si="25"/>
        <v>Janeiro</v>
      </c>
      <c r="E336" s="269"/>
      <c r="F336" s="270" t="str">
        <f>IF(E336="","",VLOOKUP('Conta_FUNBIO (2)'!E336,Relatório!B:I,2,FALSE))</f>
        <v/>
      </c>
      <c r="G336" s="709"/>
      <c r="H336" s="334" t="str">
        <f>IF(G336="","",VLOOKUP(G336,Fundos!B:C,2,FALSE))</f>
        <v/>
      </c>
      <c r="I336" s="272"/>
      <c r="J336" s="295"/>
      <c r="K336" s="301"/>
      <c r="L336" s="274"/>
      <c r="M336" s="355"/>
      <c r="N336" s="296"/>
      <c r="O336" s="296"/>
      <c r="P336" s="276" t="s">
        <v>277</v>
      </c>
      <c r="Q336" s="281"/>
      <c r="R336" s="282"/>
      <c r="S336" s="279">
        <f t="shared" si="22"/>
        <v>-3601.92</v>
      </c>
      <c r="T336" s="333">
        <f t="shared" si="23"/>
        <v>0</v>
      </c>
    </row>
    <row r="337" spans="2:20" ht="24.9" customHeight="1" x14ac:dyDescent="0.3">
      <c r="B337" s="299"/>
      <c r="C337" s="267">
        <f t="shared" si="24"/>
        <v>1</v>
      </c>
      <c r="D337" s="268" t="str">
        <f t="shared" si="25"/>
        <v>Janeiro</v>
      </c>
      <c r="E337" s="269"/>
      <c r="F337" s="270" t="str">
        <f>IF(E337="","",VLOOKUP('Conta_FUNBIO (2)'!E337,Relatório!B:I,2,FALSE))</f>
        <v/>
      </c>
      <c r="G337" s="709"/>
      <c r="H337" s="334" t="str">
        <f>IF(G337="","",VLOOKUP(G337,Fundos!B:C,2,FALSE))</f>
        <v/>
      </c>
      <c r="I337" s="272"/>
      <c r="J337" s="301"/>
      <c r="K337" s="301"/>
      <c r="L337" s="274"/>
      <c r="M337" s="355"/>
      <c r="N337" s="296"/>
      <c r="O337" s="296"/>
      <c r="P337" s="276" t="s">
        <v>277</v>
      </c>
      <c r="Q337" s="281"/>
      <c r="R337" s="282"/>
      <c r="S337" s="279">
        <f t="shared" si="22"/>
        <v>-3601.92</v>
      </c>
      <c r="T337" s="333">
        <f t="shared" si="23"/>
        <v>0</v>
      </c>
    </row>
    <row r="338" spans="2:20" ht="24.9" customHeight="1" x14ac:dyDescent="0.3">
      <c r="B338" s="293"/>
      <c r="C338" s="267">
        <f t="shared" si="24"/>
        <v>1</v>
      </c>
      <c r="D338" s="268" t="str">
        <f t="shared" si="25"/>
        <v>Janeiro</v>
      </c>
      <c r="E338" s="269"/>
      <c r="F338" s="270" t="str">
        <f>IF(E338="","",VLOOKUP('Conta_FUNBIO (2)'!E338,Relatório!B:I,2,FALSE))</f>
        <v/>
      </c>
      <c r="G338" s="709"/>
      <c r="H338" s="334" t="str">
        <f>IF(G338="","",VLOOKUP(G338,Fundos!B:C,2,FALSE))</f>
        <v/>
      </c>
      <c r="I338" s="272"/>
      <c r="J338" s="301"/>
      <c r="K338" s="301"/>
      <c r="L338" s="274"/>
      <c r="M338" s="355"/>
      <c r="N338" s="296"/>
      <c r="O338" s="296"/>
      <c r="P338" s="276" t="s">
        <v>277</v>
      </c>
      <c r="Q338" s="281"/>
      <c r="R338" s="282"/>
      <c r="S338" s="279">
        <f t="shared" si="22"/>
        <v>-3601.92</v>
      </c>
      <c r="T338" s="333">
        <f t="shared" si="23"/>
        <v>0</v>
      </c>
    </row>
    <row r="339" spans="2:20" ht="24.9" customHeight="1" x14ac:dyDescent="0.3">
      <c r="B339" s="293"/>
      <c r="C339" s="267">
        <f t="shared" si="24"/>
        <v>1</v>
      </c>
      <c r="D339" s="268" t="str">
        <f t="shared" si="25"/>
        <v>Janeiro</v>
      </c>
      <c r="E339" s="269"/>
      <c r="F339" s="270" t="str">
        <f>IF(E339="","",VLOOKUP('Conta_FUNBIO (2)'!E339,Relatório!B:I,2,FALSE))</f>
        <v/>
      </c>
      <c r="G339" s="709"/>
      <c r="H339" s="334" t="str">
        <f>IF(G339="","",VLOOKUP(G339,Fundos!B:C,2,FALSE))</f>
        <v/>
      </c>
      <c r="I339" s="272"/>
      <c r="J339" s="294"/>
      <c r="K339" s="302"/>
      <c r="L339" s="280"/>
      <c r="M339" s="355"/>
      <c r="N339" s="296"/>
      <c r="O339" s="296"/>
      <c r="P339" s="276" t="s">
        <v>277</v>
      </c>
      <c r="Q339" s="281"/>
      <c r="R339" s="282"/>
      <c r="S339" s="279">
        <f t="shared" si="22"/>
        <v>-3601.92</v>
      </c>
      <c r="T339" s="333">
        <f t="shared" si="23"/>
        <v>0</v>
      </c>
    </row>
    <row r="340" spans="2:20" ht="24.9" customHeight="1" x14ac:dyDescent="0.3">
      <c r="B340" s="293"/>
      <c r="C340" s="267">
        <f t="shared" si="24"/>
        <v>1</v>
      </c>
      <c r="D340" s="268" t="str">
        <f t="shared" si="25"/>
        <v>Janeiro</v>
      </c>
      <c r="E340" s="269"/>
      <c r="F340" s="270" t="str">
        <f>IF(E340="","",VLOOKUP('Conta_FUNBIO (2)'!E340,Relatório!B:I,2,FALSE))</f>
        <v/>
      </c>
      <c r="G340" s="709"/>
      <c r="H340" s="334" t="str">
        <f>IF(G340="","",VLOOKUP(G340,Fundos!B:C,2,FALSE))</f>
        <v/>
      </c>
      <c r="I340" s="272"/>
      <c r="J340" s="302"/>
      <c r="K340" s="301"/>
      <c r="L340" s="274"/>
      <c r="M340" s="355"/>
      <c r="N340" s="296"/>
      <c r="O340" s="296"/>
      <c r="P340" s="276" t="s">
        <v>277</v>
      </c>
      <c r="Q340" s="281"/>
      <c r="R340" s="282"/>
      <c r="S340" s="279">
        <f t="shared" si="22"/>
        <v>-3601.92</v>
      </c>
      <c r="T340" s="333">
        <f t="shared" si="23"/>
        <v>0</v>
      </c>
    </row>
    <row r="341" spans="2:20" ht="24.9" customHeight="1" x14ac:dyDescent="0.3">
      <c r="B341" s="293"/>
      <c r="C341" s="267">
        <f t="shared" si="24"/>
        <v>1</v>
      </c>
      <c r="D341" s="268" t="str">
        <f t="shared" si="25"/>
        <v>Janeiro</v>
      </c>
      <c r="E341" s="269"/>
      <c r="F341" s="270" t="str">
        <f>IF(E341="","",VLOOKUP('Conta_FUNBIO (2)'!E341,Relatório!B:I,2,FALSE))</f>
        <v/>
      </c>
      <c r="G341" s="709"/>
      <c r="H341" s="334" t="str">
        <f>IF(G341="","",VLOOKUP(G341,Fundos!B:C,2,FALSE))</f>
        <v/>
      </c>
      <c r="I341" s="272"/>
      <c r="J341" s="301"/>
      <c r="K341" s="301"/>
      <c r="L341" s="280"/>
      <c r="M341" s="362"/>
      <c r="N341" s="296"/>
      <c r="O341" s="296"/>
      <c r="P341" s="276" t="s">
        <v>277</v>
      </c>
      <c r="Q341" s="281"/>
      <c r="R341" s="282"/>
      <c r="S341" s="279">
        <f t="shared" si="22"/>
        <v>-3601.92</v>
      </c>
      <c r="T341" s="333">
        <f t="shared" si="23"/>
        <v>0</v>
      </c>
    </row>
    <row r="342" spans="2:20" ht="24.9" customHeight="1" x14ac:dyDescent="0.3">
      <c r="B342" s="293"/>
      <c r="C342" s="267">
        <f t="shared" si="24"/>
        <v>1</v>
      </c>
      <c r="D342" s="268" t="str">
        <f t="shared" si="25"/>
        <v>Janeiro</v>
      </c>
      <c r="E342" s="269"/>
      <c r="F342" s="270" t="str">
        <f>IF(E342="","",VLOOKUP('Conta_FUNBIO (2)'!E342,Relatório!B:I,2,FALSE))</f>
        <v/>
      </c>
      <c r="G342" s="709"/>
      <c r="H342" s="334" t="str">
        <f>IF(G342="","",VLOOKUP(G342,Fundos!B:C,2,FALSE))</f>
        <v/>
      </c>
      <c r="I342" s="272"/>
      <c r="J342" s="294"/>
      <c r="K342" s="301"/>
      <c r="L342" s="274"/>
      <c r="M342" s="355"/>
      <c r="N342" s="296"/>
      <c r="O342" s="296"/>
      <c r="P342" s="276" t="s">
        <v>277</v>
      </c>
      <c r="Q342" s="281"/>
      <c r="R342" s="282"/>
      <c r="S342" s="279">
        <f t="shared" si="22"/>
        <v>-3601.92</v>
      </c>
      <c r="T342" s="333">
        <f t="shared" si="23"/>
        <v>0</v>
      </c>
    </row>
    <row r="343" spans="2:20" ht="24.9" customHeight="1" x14ac:dyDescent="0.3">
      <c r="B343" s="293"/>
      <c r="C343" s="267">
        <f t="shared" si="24"/>
        <v>1</v>
      </c>
      <c r="D343" s="268" t="str">
        <f t="shared" si="25"/>
        <v>Janeiro</v>
      </c>
      <c r="E343" s="269"/>
      <c r="F343" s="270" t="str">
        <f>IF(E343="","",VLOOKUP('Conta_FUNBIO (2)'!E343,Relatório!B:I,2,FALSE))</f>
        <v/>
      </c>
      <c r="G343" s="709"/>
      <c r="H343" s="334" t="str">
        <f>IF(G343="","",VLOOKUP(G343,Fundos!B:C,2,FALSE))</f>
        <v/>
      </c>
      <c r="I343" s="272"/>
      <c r="J343" s="294"/>
      <c r="K343" s="301"/>
      <c r="L343" s="274"/>
      <c r="M343" s="355"/>
      <c r="N343" s="296"/>
      <c r="O343" s="296"/>
      <c r="P343" s="276" t="s">
        <v>277</v>
      </c>
      <c r="Q343" s="281"/>
      <c r="R343" s="282"/>
      <c r="S343" s="279">
        <f t="shared" si="22"/>
        <v>-3601.92</v>
      </c>
      <c r="T343" s="333">
        <f t="shared" si="23"/>
        <v>0</v>
      </c>
    </row>
    <row r="344" spans="2:20" ht="24.9" customHeight="1" x14ac:dyDescent="0.3">
      <c r="B344" s="293"/>
      <c r="C344" s="267">
        <f t="shared" si="24"/>
        <v>1</v>
      </c>
      <c r="D344" s="268" t="str">
        <f t="shared" si="25"/>
        <v>Janeiro</v>
      </c>
      <c r="E344" s="269"/>
      <c r="F344" s="270" t="str">
        <f>IF(E344="","",VLOOKUP('Conta_FUNBIO (2)'!E344,Relatório!B:I,2,FALSE))</f>
        <v/>
      </c>
      <c r="G344" s="709"/>
      <c r="H344" s="334" t="str">
        <f>IF(G344="","",VLOOKUP(G344,Fundos!B:C,2,FALSE))</f>
        <v/>
      </c>
      <c r="I344" s="272"/>
      <c r="J344" s="294"/>
      <c r="K344" s="302"/>
      <c r="L344" s="274"/>
      <c r="M344" s="355"/>
      <c r="N344" s="296"/>
      <c r="O344" s="296"/>
      <c r="P344" s="276" t="s">
        <v>277</v>
      </c>
      <c r="Q344" s="281"/>
      <c r="R344" s="282"/>
      <c r="S344" s="279">
        <f t="shared" si="22"/>
        <v>-3601.92</v>
      </c>
      <c r="T344" s="333">
        <f t="shared" si="23"/>
        <v>0</v>
      </c>
    </row>
    <row r="345" spans="2:20" ht="24.9" customHeight="1" x14ac:dyDescent="0.3">
      <c r="B345" s="293"/>
      <c r="C345" s="267">
        <f t="shared" si="24"/>
        <v>1</v>
      </c>
      <c r="D345" s="268" t="str">
        <f t="shared" si="25"/>
        <v>Janeiro</v>
      </c>
      <c r="E345" s="269"/>
      <c r="F345" s="270" t="str">
        <f>IF(E345="","",VLOOKUP('Conta_FUNBIO (2)'!E345,Relatório!B:I,2,FALSE))</f>
        <v/>
      </c>
      <c r="G345" s="709"/>
      <c r="H345" s="334" t="str">
        <f>IF(G345="","",VLOOKUP(G345,Fundos!B:C,2,FALSE))</f>
        <v/>
      </c>
      <c r="I345" s="272"/>
      <c r="J345" s="294"/>
      <c r="K345" s="302"/>
      <c r="L345" s="280"/>
      <c r="M345" s="355"/>
      <c r="N345" s="296"/>
      <c r="O345" s="296"/>
      <c r="P345" s="276" t="s">
        <v>277</v>
      </c>
      <c r="Q345" s="281"/>
      <c r="R345" s="282"/>
      <c r="S345" s="279">
        <f t="shared" si="22"/>
        <v>-3601.92</v>
      </c>
      <c r="T345" s="333">
        <f t="shared" si="23"/>
        <v>0</v>
      </c>
    </row>
    <row r="346" spans="2:20" ht="24.9" customHeight="1" x14ac:dyDescent="0.3">
      <c r="B346" s="293"/>
      <c r="C346" s="267">
        <f t="shared" si="24"/>
        <v>1</v>
      </c>
      <c r="D346" s="268" t="str">
        <f t="shared" si="25"/>
        <v>Janeiro</v>
      </c>
      <c r="E346" s="269"/>
      <c r="F346" s="270" t="str">
        <f>IF(E346="","",VLOOKUP('Conta_FUNBIO (2)'!E346,Relatório!B:I,2,FALSE))</f>
        <v/>
      </c>
      <c r="G346" s="709"/>
      <c r="H346" s="334" t="str">
        <f>IF(G346="","",VLOOKUP(G346,Fundos!B:C,2,FALSE))</f>
        <v/>
      </c>
      <c r="I346" s="272"/>
      <c r="J346" s="294"/>
      <c r="K346" s="302"/>
      <c r="L346" s="274"/>
      <c r="M346" s="355"/>
      <c r="N346" s="296"/>
      <c r="O346" s="296"/>
      <c r="P346" s="276" t="s">
        <v>277</v>
      </c>
      <c r="Q346" s="281"/>
      <c r="R346" s="282"/>
      <c r="S346" s="279">
        <f t="shared" si="22"/>
        <v>-3601.92</v>
      </c>
      <c r="T346" s="333">
        <f t="shared" si="23"/>
        <v>0</v>
      </c>
    </row>
    <row r="347" spans="2:20" ht="24.9" customHeight="1" x14ac:dyDescent="0.3">
      <c r="B347" s="293"/>
      <c r="C347" s="267">
        <f t="shared" si="24"/>
        <v>1</v>
      </c>
      <c r="D347" s="268" t="str">
        <f t="shared" si="25"/>
        <v>Janeiro</v>
      </c>
      <c r="E347" s="269"/>
      <c r="F347" s="270" t="str">
        <f>IF(E347="","",VLOOKUP('Conta_FUNBIO (2)'!E347,Relatório!B:I,2,FALSE))</f>
        <v/>
      </c>
      <c r="G347" s="709"/>
      <c r="H347" s="334" t="str">
        <f>IF(G347="","",VLOOKUP(G347,Fundos!B:C,2,FALSE))</f>
        <v/>
      </c>
      <c r="I347" s="272"/>
      <c r="J347" s="294"/>
      <c r="K347" s="302"/>
      <c r="L347" s="274"/>
      <c r="M347" s="355"/>
      <c r="N347" s="296"/>
      <c r="O347" s="296"/>
      <c r="P347" s="276" t="s">
        <v>277</v>
      </c>
      <c r="Q347" s="281"/>
      <c r="R347" s="282"/>
      <c r="S347" s="279">
        <f t="shared" si="22"/>
        <v>-3601.92</v>
      </c>
      <c r="T347" s="333">
        <f t="shared" si="23"/>
        <v>0</v>
      </c>
    </row>
    <row r="348" spans="2:20" ht="24.9" customHeight="1" x14ac:dyDescent="0.3">
      <c r="B348" s="293"/>
      <c r="C348" s="267">
        <f t="shared" si="24"/>
        <v>1</v>
      </c>
      <c r="D348" s="268" t="str">
        <f t="shared" si="25"/>
        <v>Janeiro</v>
      </c>
      <c r="E348" s="269"/>
      <c r="F348" s="270" t="str">
        <f>IF(E348="","",VLOOKUP('Conta_FUNBIO (2)'!E348,Relatório!B:I,2,FALSE))</f>
        <v/>
      </c>
      <c r="G348" s="709"/>
      <c r="H348" s="334" t="str">
        <f>IF(G348="","",VLOOKUP(G348,Fundos!B:C,2,FALSE))</f>
        <v/>
      </c>
      <c r="I348" s="272"/>
      <c r="J348" s="295"/>
      <c r="K348" s="301"/>
      <c r="L348" s="274"/>
      <c r="M348" s="355"/>
      <c r="N348" s="296"/>
      <c r="O348" s="296"/>
      <c r="P348" s="276" t="s">
        <v>277</v>
      </c>
      <c r="Q348" s="281"/>
      <c r="R348" s="282"/>
      <c r="S348" s="279">
        <f t="shared" si="22"/>
        <v>-3601.92</v>
      </c>
      <c r="T348" s="333">
        <f t="shared" si="23"/>
        <v>0</v>
      </c>
    </row>
    <row r="349" spans="2:20" ht="24.9" customHeight="1" x14ac:dyDescent="0.3">
      <c r="B349" s="293"/>
      <c r="C349" s="267">
        <f t="shared" si="24"/>
        <v>1</v>
      </c>
      <c r="D349" s="268" t="str">
        <f t="shared" si="25"/>
        <v>Janeiro</v>
      </c>
      <c r="E349" s="269"/>
      <c r="F349" s="270" t="str">
        <f>IF(E349="","",VLOOKUP('Conta_FUNBIO (2)'!E349,Relatório!B:I,2,FALSE))</f>
        <v/>
      </c>
      <c r="G349" s="709"/>
      <c r="H349" s="334" t="str">
        <f>IF(G349="","",VLOOKUP(G349,Fundos!B:C,2,FALSE))</f>
        <v/>
      </c>
      <c r="I349" s="272"/>
      <c r="J349" s="294"/>
      <c r="K349" s="301"/>
      <c r="L349" s="274"/>
      <c r="M349" s="355"/>
      <c r="N349" s="296"/>
      <c r="O349" s="296"/>
      <c r="P349" s="276" t="s">
        <v>277</v>
      </c>
      <c r="Q349" s="281"/>
      <c r="R349" s="282"/>
      <c r="S349" s="279">
        <f t="shared" si="22"/>
        <v>-3601.92</v>
      </c>
      <c r="T349" s="333">
        <f t="shared" si="23"/>
        <v>0</v>
      </c>
    </row>
    <row r="350" spans="2:20" ht="24.9" customHeight="1" x14ac:dyDescent="0.3">
      <c r="B350" s="293"/>
      <c r="C350" s="267">
        <f t="shared" si="24"/>
        <v>1</v>
      </c>
      <c r="D350" s="268" t="str">
        <f t="shared" si="25"/>
        <v>Janeiro</v>
      </c>
      <c r="E350" s="269"/>
      <c r="F350" s="270" t="str">
        <f>IF(E350="","",VLOOKUP('Conta_FUNBIO (2)'!E350,Relatório!B:I,2,FALSE))</f>
        <v/>
      </c>
      <c r="G350" s="709"/>
      <c r="H350" s="334" t="str">
        <f>IF(G350="","",VLOOKUP(G350,Fundos!B:C,2,FALSE))</f>
        <v/>
      </c>
      <c r="I350" s="272"/>
      <c r="J350" s="442"/>
      <c r="K350" s="302"/>
      <c r="L350" s="274"/>
      <c r="M350" s="355"/>
      <c r="N350" s="296"/>
      <c r="O350" s="296"/>
      <c r="P350" s="276" t="s">
        <v>277</v>
      </c>
      <c r="Q350" s="281"/>
      <c r="R350" s="282"/>
      <c r="S350" s="279">
        <f t="shared" si="22"/>
        <v>-3601.92</v>
      </c>
      <c r="T350" s="333">
        <f t="shared" si="23"/>
        <v>0</v>
      </c>
    </row>
    <row r="351" spans="2:20" ht="24.9" customHeight="1" x14ac:dyDescent="0.3">
      <c r="B351" s="293"/>
      <c r="C351" s="267">
        <f t="shared" si="24"/>
        <v>1</v>
      </c>
      <c r="D351" s="268" t="str">
        <f t="shared" si="25"/>
        <v>Janeiro</v>
      </c>
      <c r="E351" s="269"/>
      <c r="F351" s="270" t="str">
        <f>IF(E351="","",VLOOKUP('Conta_FUNBIO (2)'!E351,Relatório!B:I,2,FALSE))</f>
        <v/>
      </c>
      <c r="G351" s="709"/>
      <c r="H351" s="334" t="str">
        <f>IF(G351="","",VLOOKUP(G351,Fundos!B:C,2,FALSE))</f>
        <v/>
      </c>
      <c r="I351" s="272"/>
      <c r="J351" s="273"/>
      <c r="K351" s="302"/>
      <c r="L351" s="274"/>
      <c r="M351" s="355"/>
      <c r="N351" s="296"/>
      <c r="O351" s="296"/>
      <c r="P351" s="276" t="s">
        <v>277</v>
      </c>
      <c r="Q351" s="281"/>
      <c r="R351" s="282"/>
      <c r="S351" s="279">
        <f t="shared" si="22"/>
        <v>-3601.92</v>
      </c>
      <c r="T351" s="333">
        <f t="shared" si="23"/>
        <v>0</v>
      </c>
    </row>
    <row r="352" spans="2:20" ht="24.9" customHeight="1" x14ac:dyDescent="0.3">
      <c r="B352" s="293"/>
      <c r="C352" s="267">
        <f t="shared" si="24"/>
        <v>1</v>
      </c>
      <c r="D352" s="268" t="str">
        <f t="shared" si="25"/>
        <v>Janeiro</v>
      </c>
      <c r="E352" s="269"/>
      <c r="F352" s="270" t="str">
        <f>IF(E352="","",VLOOKUP('Conta_FUNBIO (2)'!E352,Relatório!B:I,2,FALSE))</f>
        <v/>
      </c>
      <c r="G352" s="709"/>
      <c r="H352" s="334" t="str">
        <f>IF(G352="","",VLOOKUP(G352,Fundos!B:C,2,FALSE))</f>
        <v/>
      </c>
      <c r="I352" s="272"/>
      <c r="J352" s="442"/>
      <c r="K352" s="302"/>
      <c r="L352" s="274"/>
      <c r="M352" s="355"/>
      <c r="N352" s="296"/>
      <c r="O352" s="296"/>
      <c r="P352" s="276" t="s">
        <v>277</v>
      </c>
      <c r="Q352" s="281"/>
      <c r="R352" s="282"/>
      <c r="S352" s="279">
        <f t="shared" si="22"/>
        <v>-3601.92</v>
      </c>
      <c r="T352" s="333">
        <f t="shared" si="23"/>
        <v>0</v>
      </c>
    </row>
    <row r="353" spans="2:20" ht="24.9" customHeight="1" x14ac:dyDescent="0.3">
      <c r="B353" s="293"/>
      <c r="C353" s="267">
        <f t="shared" si="24"/>
        <v>1</v>
      </c>
      <c r="D353" s="268" t="str">
        <f t="shared" si="25"/>
        <v>Janeiro</v>
      </c>
      <c r="E353" s="269"/>
      <c r="F353" s="270" t="str">
        <f>IF(E353="","",VLOOKUP('Conta_FUNBIO (2)'!E353,Relatório!B:I,2,FALSE))</f>
        <v/>
      </c>
      <c r="G353" s="709"/>
      <c r="H353" s="334" t="str">
        <f>IF(G353="","",VLOOKUP(G353,Fundos!B:C,2,FALSE))</f>
        <v/>
      </c>
      <c r="I353" s="272"/>
      <c r="J353" s="443"/>
      <c r="K353" s="301"/>
      <c r="L353" s="274"/>
      <c r="M353" s="355"/>
      <c r="N353" s="296"/>
      <c r="O353" s="296"/>
      <c r="P353" s="276" t="s">
        <v>277</v>
      </c>
      <c r="Q353" s="281"/>
      <c r="R353" s="282"/>
      <c r="S353" s="279">
        <f t="shared" si="22"/>
        <v>-3601.92</v>
      </c>
      <c r="T353" s="333">
        <f t="shared" si="23"/>
        <v>0</v>
      </c>
    </row>
    <row r="354" spans="2:20" ht="24.9" customHeight="1" x14ac:dyDescent="0.3">
      <c r="B354" s="293"/>
      <c r="C354" s="267">
        <f t="shared" si="24"/>
        <v>1</v>
      </c>
      <c r="D354" s="268" t="str">
        <f t="shared" si="25"/>
        <v>Janeiro</v>
      </c>
      <c r="E354" s="269"/>
      <c r="F354" s="270" t="str">
        <f>IF(E354="","",VLOOKUP('Conta_FUNBIO (2)'!E354,Relatório!B:I,2,FALSE))</f>
        <v/>
      </c>
      <c r="G354" s="709"/>
      <c r="H354" s="334" t="str">
        <f>IF(G354="","",VLOOKUP(G354,Fundos!B:C,2,FALSE))</f>
        <v/>
      </c>
      <c r="I354" s="272"/>
      <c r="J354" s="294"/>
      <c r="K354" s="301"/>
      <c r="L354" s="274"/>
      <c r="M354" s="355"/>
      <c r="N354" s="296"/>
      <c r="O354" s="296"/>
      <c r="P354" s="276" t="s">
        <v>277</v>
      </c>
      <c r="Q354" s="281"/>
      <c r="R354" s="282"/>
      <c r="S354" s="279">
        <f t="shared" si="22"/>
        <v>-3601.92</v>
      </c>
      <c r="T354" s="333">
        <f t="shared" si="23"/>
        <v>0</v>
      </c>
    </row>
    <row r="355" spans="2:20" ht="24.9" customHeight="1" x14ac:dyDescent="0.3">
      <c r="B355" s="293"/>
      <c r="C355" s="267">
        <f t="shared" si="24"/>
        <v>1</v>
      </c>
      <c r="D355" s="268" t="str">
        <f t="shared" si="25"/>
        <v>Janeiro</v>
      </c>
      <c r="E355" s="269"/>
      <c r="F355" s="270" t="str">
        <f>IF(E355="","",VLOOKUP('Conta_FUNBIO (2)'!E355,Relatório!B:I,2,FALSE))</f>
        <v/>
      </c>
      <c r="G355" s="709"/>
      <c r="H355" s="334" t="str">
        <f>IF(G355="","",VLOOKUP(G355,Fundos!B:C,2,FALSE))</f>
        <v/>
      </c>
      <c r="I355" s="272"/>
      <c r="J355" s="294"/>
      <c r="K355" s="301"/>
      <c r="L355" s="274"/>
      <c r="M355" s="356"/>
      <c r="N355" s="298"/>
      <c r="O355" s="298"/>
      <c r="P355" s="276" t="s">
        <v>277</v>
      </c>
      <c r="Q355" s="281"/>
      <c r="R355" s="282"/>
      <c r="S355" s="279">
        <f t="shared" si="22"/>
        <v>-3601.92</v>
      </c>
      <c r="T355" s="333">
        <f t="shared" si="23"/>
        <v>0</v>
      </c>
    </row>
    <row r="356" spans="2:20" ht="24.9" customHeight="1" x14ac:dyDescent="0.3">
      <c r="B356" s="293"/>
      <c r="C356" s="267">
        <f t="shared" si="24"/>
        <v>1</v>
      </c>
      <c r="D356" s="268" t="str">
        <f t="shared" si="25"/>
        <v>Janeiro</v>
      </c>
      <c r="E356" s="269"/>
      <c r="F356" s="270" t="str">
        <f>IF(E356="","",VLOOKUP('Conta_FUNBIO (2)'!E356,Relatório!B:I,2,FALSE))</f>
        <v/>
      </c>
      <c r="G356" s="709"/>
      <c r="H356" s="334" t="str">
        <f>IF(G356="","",VLOOKUP(G356,Fundos!B:C,2,FALSE))</f>
        <v/>
      </c>
      <c r="I356" s="272"/>
      <c r="J356" s="294"/>
      <c r="K356" s="301"/>
      <c r="L356" s="274"/>
      <c r="M356" s="355"/>
      <c r="N356" s="296"/>
      <c r="O356" s="296"/>
      <c r="P356" s="276" t="s">
        <v>277</v>
      </c>
      <c r="Q356" s="281"/>
      <c r="R356" s="282"/>
      <c r="S356" s="279">
        <f t="shared" si="22"/>
        <v>-3601.92</v>
      </c>
      <c r="T356" s="333">
        <f t="shared" si="23"/>
        <v>0</v>
      </c>
    </row>
    <row r="357" spans="2:20" ht="24.9" customHeight="1" x14ac:dyDescent="0.3">
      <c r="B357" s="293"/>
      <c r="C357" s="267">
        <f t="shared" si="24"/>
        <v>1</v>
      </c>
      <c r="D357" s="268" t="str">
        <f t="shared" si="25"/>
        <v>Janeiro</v>
      </c>
      <c r="E357" s="269"/>
      <c r="F357" s="270" t="str">
        <f>IF(E357="","",VLOOKUP('Conta_FUNBIO (2)'!E357,Relatório!B:I,2,FALSE))</f>
        <v/>
      </c>
      <c r="G357" s="709"/>
      <c r="H357" s="334" t="str">
        <f>IF(G357="","",VLOOKUP(G357,Fundos!B:C,2,FALSE))</f>
        <v/>
      </c>
      <c r="I357" s="272"/>
      <c r="J357" s="294"/>
      <c r="K357" s="301"/>
      <c r="L357" s="274"/>
      <c r="M357" s="355"/>
      <c r="N357" s="296"/>
      <c r="O357" s="296"/>
      <c r="P357" s="276" t="s">
        <v>277</v>
      </c>
      <c r="Q357" s="281"/>
      <c r="R357" s="282"/>
      <c r="S357" s="279">
        <f t="shared" si="22"/>
        <v>-3601.92</v>
      </c>
      <c r="T357" s="333">
        <f t="shared" si="23"/>
        <v>0</v>
      </c>
    </row>
    <row r="358" spans="2:20" ht="24.9" customHeight="1" x14ac:dyDescent="0.3">
      <c r="B358" s="293"/>
      <c r="C358" s="267">
        <f t="shared" si="24"/>
        <v>1</v>
      </c>
      <c r="D358" s="268" t="str">
        <f t="shared" si="25"/>
        <v>Janeiro</v>
      </c>
      <c r="E358" s="269"/>
      <c r="F358" s="270" t="str">
        <f>IF(E358="","",VLOOKUP('Conta_FUNBIO (2)'!E358,Relatório!B:I,2,FALSE))</f>
        <v/>
      </c>
      <c r="G358" s="709"/>
      <c r="H358" s="334" t="str">
        <f>IF(G358="","",VLOOKUP(G358,Fundos!B:C,2,FALSE))</f>
        <v/>
      </c>
      <c r="I358" s="272"/>
      <c r="J358" s="294"/>
      <c r="K358" s="301"/>
      <c r="L358" s="274"/>
      <c r="M358" s="355"/>
      <c r="N358" s="296"/>
      <c r="O358" s="296"/>
      <c r="P358" s="276" t="s">
        <v>277</v>
      </c>
      <c r="Q358" s="281"/>
      <c r="R358" s="282"/>
      <c r="S358" s="279">
        <f t="shared" si="22"/>
        <v>-3601.92</v>
      </c>
      <c r="T358" s="333">
        <f t="shared" si="23"/>
        <v>0</v>
      </c>
    </row>
    <row r="359" spans="2:20" ht="24.9" customHeight="1" x14ac:dyDescent="0.3">
      <c r="B359" s="293"/>
      <c r="C359" s="267">
        <f t="shared" si="24"/>
        <v>1</v>
      </c>
      <c r="D359" s="268" t="str">
        <f t="shared" si="25"/>
        <v>Janeiro</v>
      </c>
      <c r="E359" s="269"/>
      <c r="F359" s="270" t="str">
        <f>IF(E359="","",VLOOKUP('Conta_FUNBIO (2)'!E359,Relatório!B:I,2,FALSE))</f>
        <v/>
      </c>
      <c r="G359" s="709"/>
      <c r="H359" s="334" t="str">
        <f>IF(G359="","",VLOOKUP(G359,Fundos!B:C,2,FALSE))</f>
        <v/>
      </c>
      <c r="I359" s="272"/>
      <c r="J359" s="294"/>
      <c r="K359" s="301"/>
      <c r="L359" s="274"/>
      <c r="M359" s="355"/>
      <c r="N359" s="296"/>
      <c r="O359" s="296"/>
      <c r="P359" s="276" t="s">
        <v>277</v>
      </c>
      <c r="Q359" s="281"/>
      <c r="R359" s="282"/>
      <c r="S359" s="279">
        <f t="shared" si="22"/>
        <v>-3601.92</v>
      </c>
      <c r="T359" s="333">
        <f t="shared" si="23"/>
        <v>0</v>
      </c>
    </row>
    <row r="360" spans="2:20" ht="24.9" customHeight="1" x14ac:dyDescent="0.3">
      <c r="B360" s="293"/>
      <c r="C360" s="267">
        <f t="shared" si="24"/>
        <v>1</v>
      </c>
      <c r="D360" s="268" t="str">
        <f t="shared" si="25"/>
        <v>Janeiro</v>
      </c>
      <c r="E360" s="269"/>
      <c r="F360" s="270" t="str">
        <f>IF(E360="","",VLOOKUP('Conta_FUNBIO (2)'!E360,Relatório!B:I,2,FALSE))</f>
        <v/>
      </c>
      <c r="G360" s="709"/>
      <c r="H360" s="334" t="str">
        <f>IF(G360="","",VLOOKUP(G360,Fundos!B:C,2,FALSE))</f>
        <v/>
      </c>
      <c r="I360" s="272"/>
      <c r="J360" s="294"/>
      <c r="K360" s="301"/>
      <c r="L360" s="274"/>
      <c r="M360" s="355"/>
      <c r="N360" s="296"/>
      <c r="O360" s="296"/>
      <c r="P360" s="276" t="s">
        <v>277</v>
      </c>
      <c r="Q360" s="281"/>
      <c r="R360" s="282"/>
      <c r="S360" s="279">
        <f t="shared" si="22"/>
        <v>-3601.92</v>
      </c>
      <c r="T360" s="333">
        <f t="shared" si="23"/>
        <v>0</v>
      </c>
    </row>
    <row r="361" spans="2:20" ht="24.9" customHeight="1" x14ac:dyDescent="0.3">
      <c r="B361" s="293"/>
      <c r="C361" s="267">
        <f t="shared" si="24"/>
        <v>1</v>
      </c>
      <c r="D361" s="268" t="str">
        <f t="shared" si="25"/>
        <v>Janeiro</v>
      </c>
      <c r="E361" s="269"/>
      <c r="F361" s="270" t="str">
        <f>IF(E361="","",VLOOKUP('Conta_FUNBIO (2)'!E361,Relatório!B:I,2,FALSE))</f>
        <v/>
      </c>
      <c r="G361" s="709"/>
      <c r="H361" s="334" t="str">
        <f>IF(G361="","",VLOOKUP(G361,Fundos!B:C,2,FALSE))</f>
        <v/>
      </c>
      <c r="I361" s="272"/>
      <c r="J361" s="294"/>
      <c r="K361" s="301"/>
      <c r="L361" s="274"/>
      <c r="M361" s="355"/>
      <c r="N361" s="296"/>
      <c r="O361" s="296"/>
      <c r="P361" s="276" t="s">
        <v>277</v>
      </c>
      <c r="Q361" s="281"/>
      <c r="R361" s="282"/>
      <c r="S361" s="279">
        <f t="shared" si="22"/>
        <v>-3601.92</v>
      </c>
      <c r="T361" s="333">
        <f t="shared" si="23"/>
        <v>0</v>
      </c>
    </row>
    <row r="362" spans="2:20" ht="24.9" customHeight="1" x14ac:dyDescent="0.3">
      <c r="B362" s="293"/>
      <c r="C362" s="267">
        <f t="shared" si="24"/>
        <v>1</v>
      </c>
      <c r="D362" s="268" t="str">
        <f t="shared" si="25"/>
        <v>Janeiro</v>
      </c>
      <c r="E362" s="269"/>
      <c r="F362" s="270" t="str">
        <f>IF(E362="","",VLOOKUP('Conta_FUNBIO (2)'!E362,Relatório!B:I,2,FALSE))</f>
        <v/>
      </c>
      <c r="G362" s="709"/>
      <c r="H362" s="334" t="str">
        <f>IF(G362="","",VLOOKUP(G362,Fundos!B:C,2,FALSE))</f>
        <v/>
      </c>
      <c r="I362" s="272"/>
      <c r="J362" s="294"/>
      <c r="K362" s="301"/>
      <c r="L362" s="274"/>
      <c r="M362" s="355"/>
      <c r="N362" s="296"/>
      <c r="O362" s="296"/>
      <c r="P362" s="276" t="s">
        <v>277</v>
      </c>
      <c r="Q362" s="281"/>
      <c r="R362" s="282"/>
      <c r="S362" s="279">
        <f t="shared" si="22"/>
        <v>-3601.92</v>
      </c>
      <c r="T362" s="333">
        <f t="shared" si="23"/>
        <v>0</v>
      </c>
    </row>
    <row r="363" spans="2:20" ht="24.9" customHeight="1" x14ac:dyDescent="0.3">
      <c r="B363" s="293"/>
      <c r="C363" s="267">
        <f t="shared" si="24"/>
        <v>1</v>
      </c>
      <c r="D363" s="268" t="str">
        <f t="shared" si="25"/>
        <v>Janeiro</v>
      </c>
      <c r="E363" s="269"/>
      <c r="F363" s="270" t="str">
        <f>IF(E363="","",VLOOKUP('Conta_FUNBIO (2)'!E363,Relatório!B:I,2,FALSE))</f>
        <v/>
      </c>
      <c r="G363" s="709"/>
      <c r="H363" s="334" t="str">
        <f>IF(G363="","",VLOOKUP(G363,Fundos!B:C,2,FALSE))</f>
        <v/>
      </c>
      <c r="I363" s="272"/>
      <c r="J363" s="294"/>
      <c r="K363" s="273"/>
      <c r="L363" s="274"/>
      <c r="M363" s="355"/>
      <c r="N363" s="296"/>
      <c r="O363" s="296"/>
      <c r="P363" s="276" t="s">
        <v>277</v>
      </c>
      <c r="Q363" s="281"/>
      <c r="R363" s="282"/>
      <c r="S363" s="279">
        <f t="shared" si="22"/>
        <v>-3601.92</v>
      </c>
      <c r="T363" s="333">
        <f t="shared" si="23"/>
        <v>0</v>
      </c>
    </row>
    <row r="364" spans="2:20" ht="24.9" customHeight="1" x14ac:dyDescent="0.3">
      <c r="B364" s="293"/>
      <c r="C364" s="267">
        <f t="shared" si="24"/>
        <v>1</v>
      </c>
      <c r="D364" s="268" t="str">
        <f t="shared" si="25"/>
        <v>Janeiro</v>
      </c>
      <c r="E364" s="269"/>
      <c r="F364" s="270" t="str">
        <f>IF(E364="","",VLOOKUP('Conta_FUNBIO (2)'!E364,Relatório!B:I,2,FALSE))</f>
        <v/>
      </c>
      <c r="G364" s="709"/>
      <c r="H364" s="334" t="str">
        <f>IF(G364="","",VLOOKUP(G364,Fundos!B:C,2,FALSE))</f>
        <v/>
      </c>
      <c r="I364" s="272"/>
      <c r="J364" s="294"/>
      <c r="K364" s="294"/>
      <c r="L364" s="274"/>
      <c r="M364" s="355"/>
      <c r="N364" s="296"/>
      <c r="O364" s="296"/>
      <c r="P364" s="276" t="s">
        <v>277</v>
      </c>
      <c r="Q364" s="281"/>
      <c r="R364" s="282"/>
      <c r="S364" s="279">
        <f t="shared" si="22"/>
        <v>-3601.92</v>
      </c>
      <c r="T364" s="333">
        <f t="shared" si="23"/>
        <v>0</v>
      </c>
    </row>
    <row r="365" spans="2:20" ht="24.9" customHeight="1" x14ac:dyDescent="0.3">
      <c r="B365" s="293"/>
      <c r="C365" s="267">
        <f t="shared" si="24"/>
        <v>1</v>
      </c>
      <c r="D365" s="268" t="str">
        <f t="shared" si="25"/>
        <v>Janeiro</v>
      </c>
      <c r="E365" s="269"/>
      <c r="F365" s="270" t="str">
        <f>IF(E365="","",VLOOKUP('Conta_FUNBIO (2)'!E365,Relatório!B:I,2,FALSE))</f>
        <v/>
      </c>
      <c r="G365" s="709"/>
      <c r="H365" s="334" t="str">
        <f>IF(G365="","",VLOOKUP(G365,Fundos!B:C,2,FALSE))</f>
        <v/>
      </c>
      <c r="I365" s="272"/>
      <c r="J365" s="294"/>
      <c r="K365" s="301"/>
      <c r="L365" s="274"/>
      <c r="M365" s="355"/>
      <c r="N365" s="296"/>
      <c r="O365" s="296"/>
      <c r="P365" s="276" t="s">
        <v>277</v>
      </c>
      <c r="Q365" s="281"/>
      <c r="R365" s="282"/>
      <c r="S365" s="279">
        <f t="shared" si="22"/>
        <v>-3601.92</v>
      </c>
      <c r="T365" s="333">
        <f t="shared" si="23"/>
        <v>0</v>
      </c>
    </row>
    <row r="366" spans="2:20" ht="24.9" customHeight="1" x14ac:dyDescent="0.3">
      <c r="B366" s="293"/>
      <c r="C366" s="267">
        <f t="shared" si="24"/>
        <v>1</v>
      </c>
      <c r="D366" s="268" t="str">
        <f t="shared" si="25"/>
        <v>Janeiro</v>
      </c>
      <c r="E366" s="269"/>
      <c r="F366" s="270" t="str">
        <f>IF(E366="","",VLOOKUP('Conta_FUNBIO (2)'!E366,Relatório!B:I,2,FALSE))</f>
        <v/>
      </c>
      <c r="G366" s="709"/>
      <c r="H366" s="334" t="str">
        <f>IF(G366="","",VLOOKUP(G366,Fundos!B:C,2,FALSE))</f>
        <v/>
      </c>
      <c r="I366" s="272"/>
      <c r="J366" s="294"/>
      <c r="K366" s="301"/>
      <c r="L366" s="274"/>
      <c r="M366" s="355"/>
      <c r="N366" s="296"/>
      <c r="O366" s="296"/>
      <c r="P366" s="276" t="s">
        <v>277</v>
      </c>
      <c r="Q366" s="281"/>
      <c r="R366" s="282"/>
      <c r="S366" s="279">
        <f t="shared" si="22"/>
        <v>-3601.92</v>
      </c>
      <c r="T366" s="333">
        <f t="shared" si="23"/>
        <v>0</v>
      </c>
    </row>
    <row r="367" spans="2:20" ht="24.9" customHeight="1" x14ac:dyDescent="0.3">
      <c r="B367" s="293"/>
      <c r="C367" s="267">
        <f t="shared" si="24"/>
        <v>1</v>
      </c>
      <c r="D367" s="268" t="str">
        <f t="shared" si="25"/>
        <v>Janeiro</v>
      </c>
      <c r="E367" s="269"/>
      <c r="F367" s="270" t="str">
        <f>IF(E367="","",VLOOKUP('Conta_FUNBIO (2)'!E367,Relatório!B:I,2,FALSE))</f>
        <v/>
      </c>
      <c r="G367" s="709"/>
      <c r="H367" s="334" t="str">
        <f>IF(G367="","",VLOOKUP(G367,Fundos!B:C,2,FALSE))</f>
        <v/>
      </c>
      <c r="I367" s="272"/>
      <c r="J367" s="294"/>
      <c r="K367" s="301"/>
      <c r="L367" s="274"/>
      <c r="M367" s="355"/>
      <c r="N367" s="296"/>
      <c r="O367" s="296"/>
      <c r="P367" s="276" t="s">
        <v>277</v>
      </c>
      <c r="Q367" s="281"/>
      <c r="R367" s="282"/>
      <c r="S367" s="279">
        <f t="shared" si="22"/>
        <v>-3601.92</v>
      </c>
      <c r="T367" s="333">
        <f t="shared" si="23"/>
        <v>0</v>
      </c>
    </row>
    <row r="368" spans="2:20" ht="24.9" customHeight="1" x14ac:dyDescent="0.3">
      <c r="B368" s="293"/>
      <c r="C368" s="267">
        <f t="shared" si="24"/>
        <v>1</v>
      </c>
      <c r="D368" s="268" t="str">
        <f t="shared" si="25"/>
        <v>Janeiro</v>
      </c>
      <c r="E368" s="269"/>
      <c r="F368" s="270" t="str">
        <f>IF(E368="","",VLOOKUP('Conta_FUNBIO (2)'!E368,Relatório!B:I,2,FALSE))</f>
        <v/>
      </c>
      <c r="G368" s="709"/>
      <c r="H368" s="334" t="str">
        <f>IF(G368="","",VLOOKUP(G368,Fundos!B:C,2,FALSE))</f>
        <v/>
      </c>
      <c r="I368" s="272"/>
      <c r="J368" s="294"/>
      <c r="K368" s="301"/>
      <c r="L368" s="274"/>
      <c r="M368" s="355"/>
      <c r="N368" s="296"/>
      <c r="O368" s="296"/>
      <c r="P368" s="276" t="s">
        <v>277</v>
      </c>
      <c r="Q368" s="281"/>
      <c r="R368" s="282"/>
      <c r="S368" s="279">
        <f t="shared" si="22"/>
        <v>-3601.92</v>
      </c>
      <c r="T368" s="333">
        <f t="shared" si="23"/>
        <v>0</v>
      </c>
    </row>
    <row r="369" spans="2:20" ht="24.9" customHeight="1" x14ac:dyDescent="0.3">
      <c r="B369" s="293"/>
      <c r="C369" s="267">
        <f t="shared" si="24"/>
        <v>1</v>
      </c>
      <c r="D369" s="268" t="str">
        <f t="shared" si="25"/>
        <v>Janeiro</v>
      </c>
      <c r="E369" s="269"/>
      <c r="F369" s="270" t="str">
        <f>IF(E369="","",VLOOKUP('Conta_FUNBIO (2)'!E369,Relatório!B:I,2,FALSE))</f>
        <v/>
      </c>
      <c r="G369" s="709"/>
      <c r="H369" s="334" t="str">
        <f>IF(G369="","",VLOOKUP(G369,Fundos!B:C,2,FALSE))</f>
        <v/>
      </c>
      <c r="I369" s="272"/>
      <c r="J369" s="294"/>
      <c r="K369" s="301"/>
      <c r="L369" s="274"/>
      <c r="M369" s="355"/>
      <c r="N369" s="296"/>
      <c r="O369" s="296"/>
      <c r="P369" s="276" t="s">
        <v>277</v>
      </c>
      <c r="Q369" s="281"/>
      <c r="R369" s="282"/>
      <c r="S369" s="279">
        <f t="shared" si="22"/>
        <v>-3601.92</v>
      </c>
      <c r="T369" s="333">
        <f t="shared" si="23"/>
        <v>0</v>
      </c>
    </row>
    <row r="370" spans="2:20" ht="24.9" customHeight="1" x14ac:dyDescent="0.3">
      <c r="B370" s="293"/>
      <c r="C370" s="267">
        <f t="shared" si="24"/>
        <v>1</v>
      </c>
      <c r="D370" s="268" t="str">
        <f t="shared" si="25"/>
        <v>Janeiro</v>
      </c>
      <c r="E370" s="269"/>
      <c r="F370" s="270" t="str">
        <f>IF(E370="","",VLOOKUP('Conta_FUNBIO (2)'!E370,Relatório!B:I,2,FALSE))</f>
        <v/>
      </c>
      <c r="G370" s="709"/>
      <c r="H370" s="334" t="str">
        <f>IF(G370="","",VLOOKUP(G370,Fundos!B:C,2,FALSE))</f>
        <v/>
      </c>
      <c r="I370" s="272"/>
      <c r="J370" s="294"/>
      <c r="K370" s="301"/>
      <c r="L370" s="274"/>
      <c r="M370" s="355"/>
      <c r="N370" s="296"/>
      <c r="O370" s="296"/>
      <c r="P370" s="276" t="s">
        <v>277</v>
      </c>
      <c r="Q370" s="281"/>
      <c r="R370" s="282"/>
      <c r="S370" s="279">
        <f t="shared" si="22"/>
        <v>-3601.92</v>
      </c>
      <c r="T370" s="333">
        <f t="shared" si="23"/>
        <v>0</v>
      </c>
    </row>
    <row r="371" spans="2:20" ht="24.9" customHeight="1" x14ac:dyDescent="0.3">
      <c r="B371" s="293"/>
      <c r="C371" s="267">
        <f t="shared" si="24"/>
        <v>1</v>
      </c>
      <c r="D371" s="268" t="str">
        <f t="shared" si="25"/>
        <v>Janeiro</v>
      </c>
      <c r="E371" s="269"/>
      <c r="F371" s="270" t="str">
        <f>IF(E371="","",VLOOKUP('Conta_FUNBIO (2)'!E371,Relatório!B:I,2,FALSE))</f>
        <v/>
      </c>
      <c r="G371" s="709"/>
      <c r="H371" s="334" t="str">
        <f>IF(G371="","",VLOOKUP(G371,Fundos!B:C,2,FALSE))</f>
        <v/>
      </c>
      <c r="I371" s="272"/>
      <c r="J371" s="294"/>
      <c r="K371" s="301"/>
      <c r="L371" s="274"/>
      <c r="M371" s="355"/>
      <c r="N371" s="296"/>
      <c r="O371" s="296"/>
      <c r="P371" s="276" t="s">
        <v>277</v>
      </c>
      <c r="Q371" s="281"/>
      <c r="R371" s="282"/>
      <c r="S371" s="279">
        <f t="shared" si="22"/>
        <v>-3601.92</v>
      </c>
      <c r="T371" s="333">
        <f t="shared" si="23"/>
        <v>0</v>
      </c>
    </row>
    <row r="372" spans="2:20" ht="24.9" customHeight="1" x14ac:dyDescent="0.3">
      <c r="B372" s="293"/>
      <c r="C372" s="267">
        <f t="shared" si="24"/>
        <v>1</v>
      </c>
      <c r="D372" s="268" t="str">
        <f t="shared" si="25"/>
        <v>Janeiro</v>
      </c>
      <c r="E372" s="269"/>
      <c r="F372" s="270" t="str">
        <f>IF(E372="","",VLOOKUP('Conta_FUNBIO (2)'!E372,Relatório!B:I,2,FALSE))</f>
        <v/>
      </c>
      <c r="G372" s="709"/>
      <c r="H372" s="334" t="str">
        <f>IF(G372="","",VLOOKUP(G372,Fundos!B:C,2,FALSE))</f>
        <v/>
      </c>
      <c r="I372" s="272"/>
      <c r="J372" s="294"/>
      <c r="K372" s="301"/>
      <c r="L372" s="274"/>
      <c r="M372" s="355"/>
      <c r="N372" s="296"/>
      <c r="O372" s="296"/>
      <c r="P372" s="276" t="s">
        <v>277</v>
      </c>
      <c r="Q372" s="281"/>
      <c r="R372" s="282"/>
      <c r="S372" s="279">
        <f t="shared" si="22"/>
        <v>-3601.92</v>
      </c>
      <c r="T372" s="333">
        <f t="shared" si="23"/>
        <v>0</v>
      </c>
    </row>
    <row r="373" spans="2:20" ht="24.9" customHeight="1" x14ac:dyDescent="0.3">
      <c r="B373" s="293"/>
      <c r="C373" s="267">
        <f t="shared" si="24"/>
        <v>1</v>
      </c>
      <c r="D373" s="268" t="str">
        <f t="shared" si="25"/>
        <v>Janeiro</v>
      </c>
      <c r="E373" s="269"/>
      <c r="F373" s="270" t="str">
        <f>IF(E373="","",VLOOKUP('Conta_FUNBIO (2)'!E373,Relatório!B:I,2,FALSE))</f>
        <v/>
      </c>
      <c r="G373" s="709"/>
      <c r="H373" s="334" t="str">
        <f>IF(G373="","",VLOOKUP(G373,Fundos!B:C,2,FALSE))</f>
        <v/>
      </c>
      <c r="I373" s="272"/>
      <c r="J373" s="294"/>
      <c r="K373" s="301"/>
      <c r="L373" s="274"/>
      <c r="M373" s="355"/>
      <c r="N373" s="296"/>
      <c r="O373" s="296"/>
      <c r="P373" s="276" t="s">
        <v>277</v>
      </c>
      <c r="Q373" s="281"/>
      <c r="R373" s="282"/>
      <c r="S373" s="279">
        <f t="shared" si="22"/>
        <v>-3601.92</v>
      </c>
      <c r="T373" s="333">
        <f t="shared" si="23"/>
        <v>0</v>
      </c>
    </row>
    <row r="374" spans="2:20" ht="24.9" customHeight="1" x14ac:dyDescent="0.3">
      <c r="B374" s="293"/>
      <c r="C374" s="267">
        <f t="shared" si="24"/>
        <v>1</v>
      </c>
      <c r="D374" s="268" t="str">
        <f t="shared" si="25"/>
        <v>Janeiro</v>
      </c>
      <c r="E374" s="269"/>
      <c r="F374" s="270" t="str">
        <f>IF(E374="","",VLOOKUP('Conta_FUNBIO (2)'!E374,Relatório!B:I,2,FALSE))</f>
        <v/>
      </c>
      <c r="G374" s="709"/>
      <c r="H374" s="334" t="str">
        <f>IF(G374="","",VLOOKUP(G374,Fundos!B:C,2,FALSE))</f>
        <v/>
      </c>
      <c r="I374" s="272"/>
      <c r="J374" s="294"/>
      <c r="K374" s="301"/>
      <c r="L374" s="274"/>
      <c r="M374" s="355"/>
      <c r="N374" s="296"/>
      <c r="O374" s="296"/>
      <c r="P374" s="276" t="s">
        <v>277</v>
      </c>
      <c r="Q374" s="281"/>
      <c r="R374" s="282"/>
      <c r="S374" s="279">
        <f t="shared" si="22"/>
        <v>-3601.92</v>
      </c>
      <c r="T374" s="333">
        <f t="shared" si="23"/>
        <v>0</v>
      </c>
    </row>
    <row r="375" spans="2:20" ht="24.9" customHeight="1" x14ac:dyDescent="0.3">
      <c r="B375" s="293"/>
      <c r="C375" s="267">
        <f t="shared" si="24"/>
        <v>1</v>
      </c>
      <c r="D375" s="268" t="str">
        <f t="shared" si="25"/>
        <v>Janeiro</v>
      </c>
      <c r="E375" s="269"/>
      <c r="F375" s="270" t="str">
        <f>IF(E375="","",VLOOKUP('Conta_FUNBIO (2)'!E375,Relatório!B:I,2,FALSE))</f>
        <v/>
      </c>
      <c r="G375" s="709"/>
      <c r="H375" s="334" t="str">
        <f>IF(G375="","",VLOOKUP(G375,Fundos!B:C,2,FALSE))</f>
        <v/>
      </c>
      <c r="I375" s="272"/>
      <c r="J375" s="294"/>
      <c r="K375" s="301"/>
      <c r="L375" s="274"/>
      <c r="M375" s="355"/>
      <c r="N375" s="296"/>
      <c r="O375" s="296"/>
      <c r="P375" s="276" t="s">
        <v>277</v>
      </c>
      <c r="Q375" s="281"/>
      <c r="R375" s="282"/>
      <c r="S375" s="279">
        <f t="shared" si="22"/>
        <v>-3601.92</v>
      </c>
      <c r="T375" s="333">
        <f t="shared" si="23"/>
        <v>0</v>
      </c>
    </row>
    <row r="376" spans="2:20" ht="24.9" customHeight="1" x14ac:dyDescent="0.3">
      <c r="B376" s="293"/>
      <c r="C376" s="267">
        <f t="shared" si="24"/>
        <v>1</v>
      </c>
      <c r="D376" s="268" t="str">
        <f t="shared" si="25"/>
        <v>Janeiro</v>
      </c>
      <c r="E376" s="269"/>
      <c r="F376" s="270" t="str">
        <f>IF(E376="","",VLOOKUP('Conta_FUNBIO (2)'!E376,Relatório!B:I,2,FALSE))</f>
        <v/>
      </c>
      <c r="G376" s="709"/>
      <c r="H376" s="334" t="str">
        <f>IF(G376="","",VLOOKUP(G376,Fundos!B:C,2,FALSE))</f>
        <v/>
      </c>
      <c r="I376" s="272"/>
      <c r="J376" s="294"/>
      <c r="K376" s="301"/>
      <c r="L376" s="274"/>
      <c r="M376" s="355"/>
      <c r="N376" s="296"/>
      <c r="O376" s="296"/>
      <c r="P376" s="276" t="s">
        <v>277</v>
      </c>
      <c r="Q376" s="281"/>
      <c r="R376" s="282"/>
      <c r="S376" s="279">
        <f t="shared" si="22"/>
        <v>-3601.92</v>
      </c>
      <c r="T376" s="333">
        <f t="shared" si="23"/>
        <v>0</v>
      </c>
    </row>
    <row r="377" spans="2:20" ht="24.9" customHeight="1" x14ac:dyDescent="0.3">
      <c r="B377" s="293"/>
      <c r="C377" s="267">
        <f t="shared" si="24"/>
        <v>1</v>
      </c>
      <c r="D377" s="268" t="str">
        <f t="shared" si="25"/>
        <v>Janeiro</v>
      </c>
      <c r="E377" s="269"/>
      <c r="F377" s="270" t="str">
        <f>IF(E377="","",VLOOKUP('Conta_FUNBIO (2)'!E377,Relatório!B:I,2,FALSE))</f>
        <v/>
      </c>
      <c r="G377" s="709"/>
      <c r="H377" s="334" t="str">
        <f>IF(G377="","",VLOOKUP(G377,Fundos!B:C,2,FALSE))</f>
        <v/>
      </c>
      <c r="I377" s="272"/>
      <c r="J377" s="294"/>
      <c r="K377" s="273"/>
      <c r="L377" s="274"/>
      <c r="M377" s="355"/>
      <c r="N377" s="296"/>
      <c r="O377" s="296"/>
      <c r="P377" s="276" t="s">
        <v>277</v>
      </c>
      <c r="Q377" s="281"/>
      <c r="R377" s="282"/>
      <c r="S377" s="279">
        <f t="shared" si="22"/>
        <v>-3601.92</v>
      </c>
      <c r="T377" s="333">
        <f t="shared" si="23"/>
        <v>0</v>
      </c>
    </row>
    <row r="378" spans="2:20" ht="24.9" customHeight="1" x14ac:dyDescent="0.3">
      <c r="B378" s="293"/>
      <c r="C378" s="267">
        <f t="shared" si="24"/>
        <v>1</v>
      </c>
      <c r="D378" s="268" t="str">
        <f t="shared" si="25"/>
        <v>Janeiro</v>
      </c>
      <c r="E378" s="269"/>
      <c r="F378" s="270" t="str">
        <f>IF(E378="","",VLOOKUP('Conta_FUNBIO (2)'!E378,Relatório!B:I,2,FALSE))</f>
        <v/>
      </c>
      <c r="G378" s="709"/>
      <c r="H378" s="334" t="str">
        <f>IF(G378="","",VLOOKUP(G378,Fundos!B:C,2,FALSE))</f>
        <v/>
      </c>
      <c r="I378" s="272"/>
      <c r="J378" s="302"/>
      <c r="K378" s="301"/>
      <c r="L378" s="274"/>
      <c r="M378" s="355"/>
      <c r="N378" s="296"/>
      <c r="O378" s="296"/>
      <c r="P378" s="276" t="s">
        <v>277</v>
      </c>
      <c r="Q378" s="281"/>
      <c r="R378" s="282"/>
      <c r="S378" s="279">
        <f t="shared" si="22"/>
        <v>-3601.92</v>
      </c>
      <c r="T378" s="333">
        <f t="shared" si="23"/>
        <v>0</v>
      </c>
    </row>
    <row r="379" spans="2:20" ht="24.9" customHeight="1" x14ac:dyDescent="0.3">
      <c r="B379" s="293"/>
      <c r="C379" s="267">
        <f t="shared" si="24"/>
        <v>1</v>
      </c>
      <c r="D379" s="268" t="str">
        <f t="shared" si="25"/>
        <v>Janeiro</v>
      </c>
      <c r="E379" s="269"/>
      <c r="F379" s="270" t="str">
        <f>IF(E379="","",VLOOKUP('Conta_FUNBIO (2)'!E379,Relatório!B:I,2,FALSE))</f>
        <v/>
      </c>
      <c r="G379" s="709"/>
      <c r="H379" s="334" t="str">
        <f>IF(G379="","",VLOOKUP(G379,Fundos!B:C,2,FALSE))</f>
        <v/>
      </c>
      <c r="I379" s="272"/>
      <c r="J379" s="294"/>
      <c r="K379" s="301"/>
      <c r="L379" s="274"/>
      <c r="M379" s="355"/>
      <c r="N379" s="296"/>
      <c r="O379" s="296"/>
      <c r="P379" s="276" t="s">
        <v>277</v>
      </c>
      <c r="Q379" s="281"/>
      <c r="R379" s="282"/>
      <c r="S379" s="279">
        <f t="shared" si="22"/>
        <v>-3601.92</v>
      </c>
      <c r="T379" s="333">
        <f t="shared" si="23"/>
        <v>0</v>
      </c>
    </row>
    <row r="380" spans="2:20" ht="24.9" customHeight="1" x14ac:dyDescent="0.3">
      <c r="B380" s="293"/>
      <c r="C380" s="267">
        <f t="shared" si="24"/>
        <v>1</v>
      </c>
      <c r="D380" s="268" t="str">
        <f t="shared" si="25"/>
        <v>Janeiro</v>
      </c>
      <c r="E380" s="269"/>
      <c r="F380" s="270" t="str">
        <f>IF(E380="","",VLOOKUP('Conta_FUNBIO (2)'!E380,Relatório!B:I,2,FALSE))</f>
        <v/>
      </c>
      <c r="G380" s="709"/>
      <c r="H380" s="334" t="str">
        <f>IF(G380="","",VLOOKUP(G380,Fundos!B:C,2,FALSE))</f>
        <v/>
      </c>
      <c r="I380" s="272"/>
      <c r="J380" s="294"/>
      <c r="K380" s="301"/>
      <c r="L380" s="274"/>
      <c r="M380" s="355"/>
      <c r="N380" s="296"/>
      <c r="O380" s="296"/>
      <c r="P380" s="276" t="s">
        <v>277</v>
      </c>
      <c r="Q380" s="281"/>
      <c r="R380" s="282"/>
      <c r="S380" s="279">
        <f t="shared" si="22"/>
        <v>-3601.92</v>
      </c>
      <c r="T380" s="333">
        <f t="shared" si="23"/>
        <v>0</v>
      </c>
    </row>
    <row r="381" spans="2:20" ht="24.9" customHeight="1" x14ac:dyDescent="0.3">
      <c r="B381" s="293"/>
      <c r="C381" s="267">
        <f t="shared" si="24"/>
        <v>1</v>
      </c>
      <c r="D381" s="268" t="str">
        <f t="shared" si="25"/>
        <v>Janeiro</v>
      </c>
      <c r="E381" s="269"/>
      <c r="F381" s="270" t="str">
        <f>IF(E381="","",VLOOKUP('Conta_FUNBIO (2)'!E381,Relatório!B:I,2,FALSE))</f>
        <v/>
      </c>
      <c r="G381" s="709"/>
      <c r="H381" s="334" t="str">
        <f>IF(G381="","",VLOOKUP(G381,Fundos!B:C,2,FALSE))</f>
        <v/>
      </c>
      <c r="I381" s="272"/>
      <c r="J381" s="294"/>
      <c r="K381" s="301"/>
      <c r="L381" s="274"/>
      <c r="M381" s="355"/>
      <c r="N381" s="296"/>
      <c r="O381" s="296"/>
      <c r="P381" s="276" t="s">
        <v>277</v>
      </c>
      <c r="Q381" s="281"/>
      <c r="R381" s="282"/>
      <c r="S381" s="279">
        <f t="shared" si="22"/>
        <v>-3601.92</v>
      </c>
      <c r="T381" s="333">
        <f t="shared" si="23"/>
        <v>0</v>
      </c>
    </row>
    <row r="382" spans="2:20" ht="24.9" customHeight="1" x14ac:dyDescent="0.3">
      <c r="B382" s="293"/>
      <c r="C382" s="267">
        <f t="shared" si="24"/>
        <v>1</v>
      </c>
      <c r="D382" s="268" t="str">
        <f t="shared" si="25"/>
        <v>Janeiro</v>
      </c>
      <c r="E382" s="269"/>
      <c r="F382" s="270" t="str">
        <f>IF(E382="","",VLOOKUP('Conta_FUNBIO (2)'!E382,Relatório!B:I,2,FALSE))</f>
        <v/>
      </c>
      <c r="G382" s="709"/>
      <c r="H382" s="334" t="str">
        <f>IF(G382="","",VLOOKUP(G382,Fundos!B:C,2,FALSE))</f>
        <v/>
      </c>
      <c r="I382" s="272"/>
      <c r="J382" s="294"/>
      <c r="K382" s="301"/>
      <c r="L382" s="274"/>
      <c r="M382" s="355"/>
      <c r="N382" s="296"/>
      <c r="O382" s="296"/>
      <c r="P382" s="276" t="s">
        <v>277</v>
      </c>
      <c r="Q382" s="281"/>
      <c r="R382" s="282"/>
      <c r="S382" s="279">
        <f t="shared" si="22"/>
        <v>-3601.92</v>
      </c>
      <c r="T382" s="333">
        <f t="shared" si="23"/>
        <v>0</v>
      </c>
    </row>
    <row r="383" spans="2:20" ht="24.9" customHeight="1" x14ac:dyDescent="0.3">
      <c r="B383" s="293"/>
      <c r="C383" s="267">
        <f t="shared" si="24"/>
        <v>1</v>
      </c>
      <c r="D383" s="268" t="str">
        <f t="shared" si="25"/>
        <v>Janeiro</v>
      </c>
      <c r="E383" s="269"/>
      <c r="F383" s="270" t="str">
        <f>IF(E383="","",VLOOKUP('Conta_FUNBIO (2)'!E383,Relatório!B:I,2,FALSE))</f>
        <v/>
      </c>
      <c r="G383" s="709"/>
      <c r="H383" s="334" t="str">
        <f>IF(G383="","",VLOOKUP(G383,Fundos!B:C,2,FALSE))</f>
        <v/>
      </c>
      <c r="I383" s="272"/>
      <c r="J383" s="301"/>
      <c r="K383" s="301"/>
      <c r="L383" s="274"/>
      <c r="M383" s="355"/>
      <c r="N383" s="296"/>
      <c r="O383" s="296"/>
      <c r="P383" s="276" t="s">
        <v>277</v>
      </c>
      <c r="Q383" s="281"/>
      <c r="R383" s="282"/>
      <c r="S383" s="279">
        <f t="shared" si="22"/>
        <v>-3601.92</v>
      </c>
      <c r="T383" s="333">
        <f t="shared" si="23"/>
        <v>0</v>
      </c>
    </row>
    <row r="384" spans="2:20" ht="24.9" customHeight="1" x14ac:dyDescent="0.3">
      <c r="B384" s="293"/>
      <c r="C384" s="267">
        <f t="shared" si="24"/>
        <v>1</v>
      </c>
      <c r="D384" s="268" t="str">
        <f t="shared" si="25"/>
        <v>Janeiro</v>
      </c>
      <c r="E384" s="269"/>
      <c r="F384" s="270" t="str">
        <f>IF(E384="","",VLOOKUP('Conta_FUNBIO (2)'!E384,Relatório!B:I,2,FALSE))</f>
        <v/>
      </c>
      <c r="G384" s="709"/>
      <c r="H384" s="334" t="str">
        <f>IF(G384="","",VLOOKUP(G384,Fundos!B:C,2,FALSE))</f>
        <v/>
      </c>
      <c r="I384" s="272"/>
      <c r="J384" s="294"/>
      <c r="K384" s="304"/>
      <c r="L384" s="280"/>
      <c r="M384" s="355"/>
      <c r="N384" s="309"/>
      <c r="O384" s="296"/>
      <c r="P384" s="276" t="s">
        <v>277</v>
      </c>
      <c r="Q384" s="281"/>
      <c r="R384" s="282"/>
      <c r="S384" s="279">
        <f t="shared" si="22"/>
        <v>-3601.92</v>
      </c>
      <c r="T384" s="333">
        <f t="shared" si="23"/>
        <v>0</v>
      </c>
    </row>
    <row r="385" spans="2:20" ht="24.9" customHeight="1" x14ac:dyDescent="0.3">
      <c r="B385" s="293"/>
      <c r="C385" s="267">
        <f t="shared" si="24"/>
        <v>1</v>
      </c>
      <c r="D385" s="268" t="str">
        <f t="shared" si="25"/>
        <v>Janeiro</v>
      </c>
      <c r="E385" s="269"/>
      <c r="F385" s="270" t="str">
        <f>IF(E385="","",VLOOKUP('Conta_FUNBIO (2)'!E385,Relatório!B:I,2,FALSE))</f>
        <v/>
      </c>
      <c r="G385" s="709"/>
      <c r="H385" s="334" t="str">
        <f>IF(G385="","",VLOOKUP(G385,Fundos!B:C,2,FALSE))</f>
        <v/>
      </c>
      <c r="I385" s="272"/>
      <c r="J385" s="294"/>
      <c r="K385" s="301"/>
      <c r="L385" s="274"/>
      <c r="M385" s="355"/>
      <c r="N385" s="296"/>
      <c r="O385" s="296"/>
      <c r="P385" s="276" t="s">
        <v>277</v>
      </c>
      <c r="Q385" s="281"/>
      <c r="R385" s="282"/>
      <c r="S385" s="279">
        <f t="shared" si="22"/>
        <v>-3601.92</v>
      </c>
      <c r="T385" s="333">
        <f t="shared" si="23"/>
        <v>0</v>
      </c>
    </row>
    <row r="386" spans="2:20" ht="24.9" customHeight="1" x14ac:dyDescent="0.3">
      <c r="B386" s="293"/>
      <c r="C386" s="267">
        <f t="shared" si="24"/>
        <v>1</v>
      </c>
      <c r="D386" s="268" t="str">
        <f t="shared" si="25"/>
        <v>Janeiro</v>
      </c>
      <c r="E386" s="269"/>
      <c r="F386" s="270" t="str">
        <f>IF(E386="","",VLOOKUP('Conta_FUNBIO (2)'!E386,Relatório!B:I,2,FALSE))</f>
        <v/>
      </c>
      <c r="G386" s="709"/>
      <c r="H386" s="334" t="str">
        <f>IF(G386="","",VLOOKUP(G386,Fundos!B:C,2,FALSE))</f>
        <v/>
      </c>
      <c r="I386" s="272"/>
      <c r="J386" s="294"/>
      <c r="K386" s="301"/>
      <c r="L386" s="274"/>
      <c r="M386" s="355"/>
      <c r="N386" s="296"/>
      <c r="O386" s="296"/>
      <c r="P386" s="276" t="s">
        <v>277</v>
      </c>
      <c r="Q386" s="281"/>
      <c r="R386" s="282"/>
      <c r="S386" s="279">
        <f t="shared" si="22"/>
        <v>-3601.92</v>
      </c>
      <c r="T386" s="333">
        <f t="shared" si="23"/>
        <v>0</v>
      </c>
    </row>
    <row r="387" spans="2:20" ht="24.9" customHeight="1" x14ac:dyDescent="0.3">
      <c r="B387" s="293"/>
      <c r="C387" s="267">
        <f t="shared" si="24"/>
        <v>1</v>
      </c>
      <c r="D387" s="268" t="str">
        <f t="shared" si="25"/>
        <v>Janeiro</v>
      </c>
      <c r="E387" s="269"/>
      <c r="F387" s="270" t="str">
        <f>IF(E387="","",VLOOKUP('Conta_FUNBIO (2)'!E387,Relatório!B:I,2,FALSE))</f>
        <v/>
      </c>
      <c r="G387" s="709"/>
      <c r="H387" s="334" t="str">
        <f>IF(G387="","",VLOOKUP(G387,Fundos!B:C,2,FALSE))</f>
        <v/>
      </c>
      <c r="I387" s="272"/>
      <c r="J387" s="294"/>
      <c r="K387" s="301"/>
      <c r="L387" s="274"/>
      <c r="M387" s="355"/>
      <c r="N387" s="296"/>
      <c r="O387" s="296"/>
      <c r="P387" s="276" t="s">
        <v>277</v>
      </c>
      <c r="Q387" s="281"/>
      <c r="R387" s="282"/>
      <c r="S387" s="279">
        <f t="shared" si="22"/>
        <v>-3601.92</v>
      </c>
      <c r="T387" s="333">
        <f t="shared" si="23"/>
        <v>0</v>
      </c>
    </row>
    <row r="388" spans="2:20" ht="24.9" customHeight="1" x14ac:dyDescent="0.3">
      <c r="B388" s="293"/>
      <c r="C388" s="267">
        <f t="shared" si="24"/>
        <v>1</v>
      </c>
      <c r="D388" s="268" t="str">
        <f t="shared" si="25"/>
        <v>Janeiro</v>
      </c>
      <c r="E388" s="269"/>
      <c r="F388" s="270" t="str">
        <f>IF(E388="","",VLOOKUP('Conta_FUNBIO (2)'!E388,Relatório!B:I,2,FALSE))</f>
        <v/>
      </c>
      <c r="G388" s="709"/>
      <c r="H388" s="334" t="str">
        <f>IF(G388="","",VLOOKUP(G388,Fundos!B:C,2,FALSE))</f>
        <v/>
      </c>
      <c r="I388" s="272"/>
      <c r="J388" s="294"/>
      <c r="K388" s="301"/>
      <c r="L388" s="274"/>
      <c r="M388" s="355"/>
      <c r="N388" s="296"/>
      <c r="O388" s="296"/>
      <c r="P388" s="276" t="s">
        <v>277</v>
      </c>
      <c r="Q388" s="281"/>
      <c r="R388" s="282"/>
      <c r="S388" s="279">
        <f t="shared" si="22"/>
        <v>-3601.92</v>
      </c>
      <c r="T388" s="333">
        <f t="shared" si="23"/>
        <v>0</v>
      </c>
    </row>
    <row r="389" spans="2:20" ht="24.9" customHeight="1" x14ac:dyDescent="0.3">
      <c r="B389" s="293"/>
      <c r="C389" s="267">
        <f t="shared" si="24"/>
        <v>1</v>
      </c>
      <c r="D389" s="268" t="str">
        <f t="shared" si="25"/>
        <v>Janeiro</v>
      </c>
      <c r="E389" s="269"/>
      <c r="F389" s="270" t="str">
        <f>IF(E389="","",VLOOKUP('Conta_FUNBIO (2)'!E389,Relatório!B:I,2,FALSE))</f>
        <v/>
      </c>
      <c r="G389" s="709"/>
      <c r="H389" s="334" t="str">
        <f>IF(G389="","",VLOOKUP(G389,Fundos!B:C,2,FALSE))</f>
        <v/>
      </c>
      <c r="I389" s="272"/>
      <c r="J389" s="273"/>
      <c r="K389" s="295"/>
      <c r="L389" s="274"/>
      <c r="M389" s="355"/>
      <c r="N389" s="296"/>
      <c r="O389" s="296"/>
      <c r="P389" s="276" t="s">
        <v>277</v>
      </c>
      <c r="Q389" s="281"/>
      <c r="R389" s="282"/>
      <c r="S389" s="279">
        <f t="shared" si="22"/>
        <v>-3601.92</v>
      </c>
      <c r="T389" s="333">
        <f t="shared" si="23"/>
        <v>0</v>
      </c>
    </row>
    <row r="390" spans="2:20" ht="24.9" customHeight="1" x14ac:dyDescent="0.3">
      <c r="B390" s="293"/>
      <c r="C390" s="267">
        <f t="shared" si="24"/>
        <v>1</v>
      </c>
      <c r="D390" s="268" t="str">
        <f t="shared" si="25"/>
        <v>Janeiro</v>
      </c>
      <c r="E390" s="269"/>
      <c r="F390" s="270" t="str">
        <f>IF(E390="","",VLOOKUP('Conta_FUNBIO (2)'!E390,Relatório!B:I,2,FALSE))</f>
        <v/>
      </c>
      <c r="G390" s="709"/>
      <c r="H390" s="334" t="str">
        <f>IF(G390="","",VLOOKUP(G390,Fundos!B:C,2,FALSE))</f>
        <v/>
      </c>
      <c r="I390" s="272"/>
      <c r="J390" s="294"/>
      <c r="K390" s="301"/>
      <c r="L390" s="274"/>
      <c r="M390" s="355"/>
      <c r="N390" s="296"/>
      <c r="O390" s="296"/>
      <c r="P390" s="276" t="s">
        <v>277</v>
      </c>
      <c r="Q390" s="281"/>
      <c r="R390" s="282"/>
      <c r="S390" s="279">
        <f t="shared" si="22"/>
        <v>-3601.92</v>
      </c>
      <c r="T390" s="333">
        <f t="shared" si="23"/>
        <v>0</v>
      </c>
    </row>
    <row r="391" spans="2:20" ht="24.9" customHeight="1" x14ac:dyDescent="0.3">
      <c r="B391" s="293"/>
      <c r="C391" s="267">
        <f t="shared" si="24"/>
        <v>1</v>
      </c>
      <c r="D391" s="268" t="str">
        <f t="shared" si="25"/>
        <v>Janeiro</v>
      </c>
      <c r="E391" s="269"/>
      <c r="F391" s="270" t="str">
        <f>IF(E391="","",VLOOKUP('Conta_FUNBIO (2)'!E391,Relatório!B:I,2,FALSE))</f>
        <v/>
      </c>
      <c r="G391" s="709"/>
      <c r="H391" s="334" t="str">
        <f>IF(G391="","",VLOOKUP(G391,Fundos!B:C,2,FALSE))</f>
        <v/>
      </c>
      <c r="I391" s="272"/>
      <c r="J391" s="294"/>
      <c r="K391" s="301"/>
      <c r="L391" s="274"/>
      <c r="M391" s="355"/>
      <c r="N391" s="296"/>
      <c r="O391" s="296"/>
      <c r="P391" s="276" t="s">
        <v>277</v>
      </c>
      <c r="Q391" s="281"/>
      <c r="R391" s="282"/>
      <c r="S391" s="279">
        <f t="shared" si="22"/>
        <v>-3601.92</v>
      </c>
      <c r="T391" s="333">
        <f t="shared" si="23"/>
        <v>0</v>
      </c>
    </row>
    <row r="392" spans="2:20" ht="24.9" customHeight="1" x14ac:dyDescent="0.3">
      <c r="B392" s="293"/>
      <c r="C392" s="267">
        <f t="shared" si="24"/>
        <v>1</v>
      </c>
      <c r="D392" s="268" t="str">
        <f t="shared" si="25"/>
        <v>Janeiro</v>
      </c>
      <c r="E392" s="269"/>
      <c r="F392" s="270" t="str">
        <f>IF(E392="","",VLOOKUP('Conta_FUNBIO (2)'!E392,Relatório!B:I,2,FALSE))</f>
        <v/>
      </c>
      <c r="G392" s="709"/>
      <c r="H392" s="334" t="str">
        <f>IF(G392="","",VLOOKUP(G392,Fundos!B:C,2,FALSE))</f>
        <v/>
      </c>
      <c r="I392" s="272"/>
      <c r="J392" s="294"/>
      <c r="K392" s="301"/>
      <c r="L392" s="274"/>
      <c r="M392" s="355"/>
      <c r="N392" s="296"/>
      <c r="O392" s="296"/>
      <c r="P392" s="276" t="s">
        <v>277</v>
      </c>
      <c r="Q392" s="281"/>
      <c r="R392" s="282"/>
      <c r="S392" s="279">
        <f t="shared" si="22"/>
        <v>-3601.92</v>
      </c>
      <c r="T392" s="333">
        <f t="shared" si="23"/>
        <v>0</v>
      </c>
    </row>
    <row r="393" spans="2:20" ht="24.9" customHeight="1" x14ac:dyDescent="0.3">
      <c r="B393" s="293"/>
      <c r="C393" s="267">
        <f t="shared" si="24"/>
        <v>1</v>
      </c>
      <c r="D393" s="268" t="str">
        <f t="shared" si="25"/>
        <v>Janeiro</v>
      </c>
      <c r="E393" s="269"/>
      <c r="F393" s="270" t="str">
        <f>IF(E393="","",VLOOKUP('Conta_FUNBIO (2)'!E393,Relatório!B:I,2,FALSE))</f>
        <v/>
      </c>
      <c r="G393" s="709"/>
      <c r="H393" s="334" t="str">
        <f>IF(G393="","",VLOOKUP(G393,Fundos!B:C,2,FALSE))</f>
        <v/>
      </c>
      <c r="I393" s="272"/>
      <c r="J393" s="294"/>
      <c r="K393" s="301"/>
      <c r="L393" s="274"/>
      <c r="M393" s="355"/>
      <c r="N393" s="296"/>
      <c r="O393" s="296"/>
      <c r="P393" s="276" t="s">
        <v>277</v>
      </c>
      <c r="Q393" s="281"/>
      <c r="R393" s="282"/>
      <c r="S393" s="279">
        <f t="shared" ref="S393:S456" si="26">IF(P393="sim",Q393-R393+S392,IF(P393="NÃO",S392))</f>
        <v>-3601.92</v>
      </c>
      <c r="T393" s="333">
        <f t="shared" si="23"/>
        <v>0</v>
      </c>
    </row>
    <row r="394" spans="2:20" ht="24.9" customHeight="1" x14ac:dyDescent="0.3">
      <c r="B394" s="293"/>
      <c r="C394" s="267">
        <f t="shared" si="24"/>
        <v>1</v>
      </c>
      <c r="D394" s="268" t="str">
        <f t="shared" si="25"/>
        <v>Janeiro</v>
      </c>
      <c r="E394" s="269"/>
      <c r="F394" s="270" t="str">
        <f>IF(E394="","",VLOOKUP('Conta_FUNBIO (2)'!E394,Relatório!B:I,2,FALSE))</f>
        <v/>
      </c>
      <c r="G394" s="709"/>
      <c r="H394" s="334" t="str">
        <f>IF(G394="","",VLOOKUP(G394,Fundos!B:C,2,FALSE))</f>
        <v/>
      </c>
      <c r="I394" s="272"/>
      <c r="J394" s="294"/>
      <c r="K394" s="301"/>
      <c r="L394" s="274"/>
      <c r="M394" s="355"/>
      <c r="N394" s="296"/>
      <c r="O394" s="296"/>
      <c r="P394" s="276" t="s">
        <v>277</v>
      </c>
      <c r="Q394" s="281"/>
      <c r="R394" s="282"/>
      <c r="S394" s="279">
        <f t="shared" si="26"/>
        <v>-3601.92</v>
      </c>
      <c r="T394" s="333">
        <f t="shared" ref="T394:T457" si="27">T393</f>
        <v>0</v>
      </c>
    </row>
    <row r="395" spans="2:20" ht="24.9" customHeight="1" x14ac:dyDescent="0.3">
      <c r="B395" s="293"/>
      <c r="C395" s="267">
        <f t="shared" si="24"/>
        <v>1</v>
      </c>
      <c r="D395" s="268" t="str">
        <f t="shared" si="25"/>
        <v>Janeiro</v>
      </c>
      <c r="E395" s="269"/>
      <c r="F395" s="270" t="str">
        <f>IF(E395="","",VLOOKUP('Conta_FUNBIO (2)'!E395,Relatório!B:I,2,FALSE))</f>
        <v/>
      </c>
      <c r="G395" s="709"/>
      <c r="H395" s="334" t="str">
        <f>IF(G395="","",VLOOKUP(G395,Fundos!B:C,2,FALSE))</f>
        <v/>
      </c>
      <c r="I395" s="272"/>
      <c r="J395" s="294"/>
      <c r="K395" s="301"/>
      <c r="L395" s="274"/>
      <c r="M395" s="355"/>
      <c r="N395" s="296"/>
      <c r="O395" s="296"/>
      <c r="P395" s="276" t="s">
        <v>277</v>
      </c>
      <c r="Q395" s="281"/>
      <c r="R395" s="282"/>
      <c r="S395" s="279">
        <f t="shared" si="26"/>
        <v>-3601.92</v>
      </c>
      <c r="T395" s="333">
        <f t="shared" si="27"/>
        <v>0</v>
      </c>
    </row>
    <row r="396" spans="2:20" ht="24.9" customHeight="1" x14ac:dyDescent="0.3">
      <c r="B396" s="293"/>
      <c r="C396" s="267">
        <f t="shared" si="24"/>
        <v>1</v>
      </c>
      <c r="D396" s="268" t="str">
        <f t="shared" si="25"/>
        <v>Janeiro</v>
      </c>
      <c r="E396" s="269"/>
      <c r="F396" s="270" t="str">
        <f>IF(E396="","",VLOOKUP('Conta_FUNBIO (2)'!E396,Relatório!B:I,2,FALSE))</f>
        <v/>
      </c>
      <c r="G396" s="709"/>
      <c r="H396" s="334" t="str">
        <f>IF(G396="","",VLOOKUP(G396,Fundos!B:C,2,FALSE))</f>
        <v/>
      </c>
      <c r="I396" s="272"/>
      <c r="J396" s="294"/>
      <c r="K396" s="301"/>
      <c r="L396" s="274"/>
      <c r="M396" s="355"/>
      <c r="N396" s="296"/>
      <c r="O396" s="296"/>
      <c r="P396" s="276" t="s">
        <v>277</v>
      </c>
      <c r="Q396" s="281"/>
      <c r="R396" s="282"/>
      <c r="S396" s="279">
        <f t="shared" si="26"/>
        <v>-3601.92</v>
      </c>
      <c r="T396" s="333">
        <f t="shared" si="27"/>
        <v>0</v>
      </c>
    </row>
    <row r="397" spans="2:20" ht="24.9" customHeight="1" x14ac:dyDescent="0.3">
      <c r="B397" s="293"/>
      <c r="C397" s="267">
        <f t="shared" si="24"/>
        <v>1</v>
      </c>
      <c r="D397" s="268" t="str">
        <f t="shared" si="25"/>
        <v>Janeiro</v>
      </c>
      <c r="E397" s="269"/>
      <c r="F397" s="270" t="str">
        <f>IF(E397="","",VLOOKUP('Conta_FUNBIO (2)'!E397,Relatório!B:I,2,FALSE))</f>
        <v/>
      </c>
      <c r="G397" s="709"/>
      <c r="H397" s="334" t="str">
        <f>IF(G397="","",VLOOKUP(G397,Fundos!B:C,2,FALSE))</f>
        <v/>
      </c>
      <c r="I397" s="272"/>
      <c r="J397" s="294"/>
      <c r="K397" s="304"/>
      <c r="L397" s="280"/>
      <c r="M397" s="355"/>
      <c r="N397" s="296"/>
      <c r="O397" s="296"/>
      <c r="P397" s="276" t="s">
        <v>277</v>
      </c>
      <c r="Q397" s="281"/>
      <c r="R397" s="282"/>
      <c r="S397" s="279">
        <f t="shared" si="26"/>
        <v>-3601.92</v>
      </c>
      <c r="T397" s="333">
        <f t="shared" si="27"/>
        <v>0</v>
      </c>
    </row>
    <row r="398" spans="2:20" ht="24.9" customHeight="1" x14ac:dyDescent="0.3">
      <c r="B398" s="293"/>
      <c r="C398" s="267">
        <f t="shared" ref="C398:C405" si="28">MONTH(B398)</f>
        <v>1</v>
      </c>
      <c r="D398" s="268" t="str">
        <f t="shared" ref="D398:D405" si="29">IF(C398=1,"Janeiro",IF(C398=2,"Fevereiro",IF(C398=3,"Março",IF(C398=4,"Abril",IF(C398=5,"Maio",IF(C398=6,"Junho",IF(C398=7,"Julho",IF(C398=8,"Agosto",IF(C398=9,"Setembro",IF(C398=10,"Outubro",IF(C398=11,"Novembro",IF(C398=12,"Dezembro",""))))))))))))</f>
        <v>Janeiro</v>
      </c>
      <c r="E398" s="269"/>
      <c r="F398" s="270" t="str">
        <f>IF(E398="","",VLOOKUP('Conta_FUNBIO (2)'!E398,Relatório!B:I,2,FALSE))</f>
        <v/>
      </c>
      <c r="G398" s="709"/>
      <c r="H398" s="334" t="str">
        <f>IF(G398="","",VLOOKUP(G398,Fundos!B:C,2,FALSE))</f>
        <v/>
      </c>
      <c r="I398" s="272"/>
      <c r="J398" s="443"/>
      <c r="K398" s="301"/>
      <c r="L398" s="367"/>
      <c r="M398" s="356"/>
      <c r="N398" s="296"/>
      <c r="O398" s="296"/>
      <c r="P398" s="276" t="s">
        <v>277</v>
      </c>
      <c r="Q398" s="281"/>
      <c r="R398" s="282"/>
      <c r="S398" s="279">
        <f t="shared" si="26"/>
        <v>-3601.92</v>
      </c>
      <c r="T398" s="333">
        <f t="shared" si="27"/>
        <v>0</v>
      </c>
    </row>
    <row r="399" spans="2:20" ht="24.9" customHeight="1" x14ac:dyDescent="0.3">
      <c r="B399" s="293"/>
      <c r="C399" s="267">
        <f t="shared" si="28"/>
        <v>1</v>
      </c>
      <c r="D399" s="268" t="str">
        <f t="shared" si="29"/>
        <v>Janeiro</v>
      </c>
      <c r="E399" s="269"/>
      <c r="F399" s="270" t="str">
        <f>IF(E399="","",VLOOKUP('Conta_FUNBIO (2)'!E399,Relatório!B:I,2,FALSE))</f>
        <v/>
      </c>
      <c r="G399" s="709"/>
      <c r="H399" s="334" t="str">
        <f>IF(G399="","",VLOOKUP(G399,Fundos!B:C,2,FALSE))</f>
        <v/>
      </c>
      <c r="I399" s="272"/>
      <c r="J399" s="294"/>
      <c r="K399" s="301"/>
      <c r="L399" s="367"/>
      <c r="M399" s="356"/>
      <c r="N399" s="296"/>
      <c r="O399" s="296"/>
      <c r="P399" s="276" t="s">
        <v>277</v>
      </c>
      <c r="Q399" s="281"/>
      <c r="R399" s="282"/>
      <c r="S399" s="279">
        <f t="shared" si="26"/>
        <v>-3601.92</v>
      </c>
      <c r="T399" s="333">
        <f t="shared" si="27"/>
        <v>0</v>
      </c>
    </row>
    <row r="400" spans="2:20" ht="24.9" customHeight="1" x14ac:dyDescent="0.3">
      <c r="B400" s="293"/>
      <c r="C400" s="267">
        <f t="shared" si="28"/>
        <v>1</v>
      </c>
      <c r="D400" s="268" t="str">
        <f t="shared" si="29"/>
        <v>Janeiro</v>
      </c>
      <c r="E400" s="269"/>
      <c r="F400" s="270" t="str">
        <f>IF(E400="","",VLOOKUP('Conta_FUNBIO (2)'!E400,Relatório!B:I,2,FALSE))</f>
        <v/>
      </c>
      <c r="G400" s="709"/>
      <c r="H400" s="334" t="str">
        <f>IF(G400="","",VLOOKUP(G400,Fundos!B:C,2,FALSE))</f>
        <v/>
      </c>
      <c r="I400" s="272"/>
      <c r="J400" s="294"/>
      <c r="K400" s="301"/>
      <c r="L400" s="367"/>
      <c r="M400" s="356"/>
      <c r="N400" s="296"/>
      <c r="O400" s="296"/>
      <c r="P400" s="276" t="s">
        <v>277</v>
      </c>
      <c r="Q400" s="281"/>
      <c r="R400" s="282"/>
      <c r="S400" s="279">
        <f t="shared" si="26"/>
        <v>-3601.92</v>
      </c>
      <c r="T400" s="333">
        <f t="shared" si="27"/>
        <v>0</v>
      </c>
    </row>
    <row r="401" spans="2:20" ht="24.9" customHeight="1" x14ac:dyDescent="0.3">
      <c r="B401" s="293"/>
      <c r="C401" s="267">
        <f t="shared" si="28"/>
        <v>1</v>
      </c>
      <c r="D401" s="268" t="str">
        <f t="shared" si="29"/>
        <v>Janeiro</v>
      </c>
      <c r="E401" s="269"/>
      <c r="F401" s="270" t="str">
        <f>IF(E401="","",VLOOKUP('Conta_FUNBIO (2)'!E401,Relatório!B:I,2,FALSE))</f>
        <v/>
      </c>
      <c r="G401" s="709"/>
      <c r="H401" s="334" t="str">
        <f>IF(G401="","",VLOOKUP(G401,Fundos!B:C,2,FALSE))</f>
        <v/>
      </c>
      <c r="I401" s="272"/>
      <c r="J401" s="294"/>
      <c r="K401" s="273"/>
      <c r="L401" s="367"/>
      <c r="M401" s="356"/>
      <c r="N401" s="296"/>
      <c r="O401" s="296"/>
      <c r="P401" s="276" t="s">
        <v>277</v>
      </c>
      <c r="Q401" s="281"/>
      <c r="R401" s="282"/>
      <c r="S401" s="279">
        <f t="shared" si="26"/>
        <v>-3601.92</v>
      </c>
      <c r="T401" s="333">
        <f t="shared" si="27"/>
        <v>0</v>
      </c>
    </row>
    <row r="402" spans="2:20" ht="24.9" customHeight="1" x14ac:dyDescent="0.3">
      <c r="B402" s="293"/>
      <c r="C402" s="267">
        <f t="shared" si="28"/>
        <v>1</v>
      </c>
      <c r="D402" s="268" t="str">
        <f t="shared" si="29"/>
        <v>Janeiro</v>
      </c>
      <c r="E402" s="269"/>
      <c r="F402" s="270" t="str">
        <f>IF(E402="","",VLOOKUP('Conta_FUNBIO (2)'!E402,Relatório!B:I,2,FALSE))</f>
        <v/>
      </c>
      <c r="G402" s="709"/>
      <c r="H402" s="334" t="str">
        <f>IF(G402="","",VLOOKUP(G402,Fundos!B:C,2,FALSE))</f>
        <v/>
      </c>
      <c r="I402" s="272"/>
      <c r="J402" s="294"/>
      <c r="K402" s="301"/>
      <c r="L402" s="367"/>
      <c r="M402" s="355"/>
      <c r="N402" s="296"/>
      <c r="O402" s="296"/>
      <c r="P402" s="276" t="s">
        <v>277</v>
      </c>
      <c r="Q402" s="281"/>
      <c r="R402" s="282"/>
      <c r="S402" s="279">
        <f t="shared" si="26"/>
        <v>-3601.92</v>
      </c>
      <c r="T402" s="333">
        <f t="shared" si="27"/>
        <v>0</v>
      </c>
    </row>
    <row r="403" spans="2:20" ht="24.9" customHeight="1" x14ac:dyDescent="0.3">
      <c r="B403" s="293"/>
      <c r="C403" s="267">
        <f t="shared" si="28"/>
        <v>1</v>
      </c>
      <c r="D403" s="268" t="str">
        <f t="shared" si="29"/>
        <v>Janeiro</v>
      </c>
      <c r="E403" s="269"/>
      <c r="F403" s="270" t="str">
        <f>IF(E403="","",VLOOKUP('Conta_FUNBIO (2)'!E403,Relatório!B:I,2,FALSE))</f>
        <v/>
      </c>
      <c r="G403" s="709"/>
      <c r="H403" s="334" t="str">
        <f>IF(G403="","",VLOOKUP(G403,Fundos!B:C,2,FALSE))</f>
        <v/>
      </c>
      <c r="I403" s="272"/>
      <c r="J403" s="294"/>
      <c r="K403" s="301"/>
      <c r="L403" s="367"/>
      <c r="M403" s="356"/>
      <c r="N403" s="296"/>
      <c r="O403" s="296"/>
      <c r="P403" s="276" t="s">
        <v>277</v>
      </c>
      <c r="Q403" s="281"/>
      <c r="R403" s="282"/>
      <c r="S403" s="279">
        <f t="shared" si="26"/>
        <v>-3601.92</v>
      </c>
      <c r="T403" s="333">
        <f t="shared" si="27"/>
        <v>0</v>
      </c>
    </row>
    <row r="404" spans="2:20" ht="24.9" customHeight="1" x14ac:dyDescent="0.3">
      <c r="B404" s="293"/>
      <c r="C404" s="267">
        <f t="shared" si="28"/>
        <v>1</v>
      </c>
      <c r="D404" s="268" t="str">
        <f t="shared" si="29"/>
        <v>Janeiro</v>
      </c>
      <c r="E404" s="269"/>
      <c r="F404" s="270" t="str">
        <f>IF(E404="","",VLOOKUP('Conta_FUNBIO (2)'!E404,Relatório!B:I,2,FALSE))</f>
        <v/>
      </c>
      <c r="G404" s="709"/>
      <c r="H404" s="334" t="str">
        <f>IF(G404="","",VLOOKUP(G404,Fundos!B:C,2,FALSE))</f>
        <v/>
      </c>
      <c r="I404" s="272"/>
      <c r="J404" s="294"/>
      <c r="K404" s="301"/>
      <c r="L404" s="367"/>
      <c r="M404" s="364"/>
      <c r="N404" s="296"/>
      <c r="O404" s="296"/>
      <c r="P404" s="276" t="s">
        <v>277</v>
      </c>
      <c r="Q404" s="281"/>
      <c r="R404" s="282"/>
      <c r="S404" s="279">
        <f t="shared" si="26"/>
        <v>-3601.92</v>
      </c>
      <c r="T404" s="333">
        <f t="shared" si="27"/>
        <v>0</v>
      </c>
    </row>
    <row r="405" spans="2:20" ht="24.9" customHeight="1" x14ac:dyDescent="0.3">
      <c r="B405" s="293"/>
      <c r="C405" s="267">
        <f t="shared" si="28"/>
        <v>1</v>
      </c>
      <c r="D405" s="268" t="str">
        <f t="shared" si="29"/>
        <v>Janeiro</v>
      </c>
      <c r="E405" s="269"/>
      <c r="F405" s="270" t="str">
        <f>IF(E405="","",VLOOKUP('Conta_FUNBIO (2)'!E405,Relatório!B:I,2,FALSE))</f>
        <v/>
      </c>
      <c r="G405" s="709"/>
      <c r="H405" s="334" t="str">
        <f>IF(G405="","",VLOOKUP(G405,Fundos!B:C,2,FALSE))</f>
        <v/>
      </c>
      <c r="I405" s="272"/>
      <c r="J405" s="294"/>
      <c r="K405" s="301"/>
      <c r="L405" s="367"/>
      <c r="M405" s="364"/>
      <c r="N405" s="296"/>
      <c r="O405" s="296"/>
      <c r="P405" s="276" t="s">
        <v>277</v>
      </c>
      <c r="Q405" s="281"/>
      <c r="R405" s="282"/>
      <c r="S405" s="279">
        <f t="shared" si="26"/>
        <v>-3601.92</v>
      </c>
      <c r="T405" s="333">
        <f t="shared" si="27"/>
        <v>0</v>
      </c>
    </row>
    <row r="406" spans="2:20" ht="24.9" customHeight="1" x14ac:dyDescent="0.3">
      <c r="B406" s="293"/>
      <c r="C406" s="267">
        <f>MONTH(B406)</f>
        <v>1</v>
      </c>
      <c r="D406" s="268" t="str">
        <f>IF(C406=1,"Janeiro",IF(C406=2,"Fevereiro",IF(C406=3,"Março",IF(C406=4,"Abril",IF(C406=5,"Maio",IF(C406=6,"Junho",IF(C406=7,"Julho",IF(C406=8,"Agosto",IF(C406=9,"Setembro",IF(C406=10,"Outubro",IF(C406=11,"Novembro",IF(C406=12,"Dezembro",""))))))))))))</f>
        <v>Janeiro</v>
      </c>
      <c r="E406" s="269"/>
      <c r="F406" s="270" t="str">
        <f>IF(E406="","",VLOOKUP('Conta_FUNBIO (2)'!E406,Relatório!B:I,2,FALSE))</f>
        <v/>
      </c>
      <c r="G406" s="709"/>
      <c r="H406" s="334" t="str">
        <f>IF(G406="","",VLOOKUP(G406,Fundos!B:C,2,FALSE))</f>
        <v/>
      </c>
      <c r="I406" s="272"/>
      <c r="J406" s="294"/>
      <c r="K406" s="301"/>
      <c r="L406" s="367"/>
      <c r="M406" s="364"/>
      <c r="N406" s="296"/>
      <c r="O406" s="296"/>
      <c r="P406" s="276" t="s">
        <v>277</v>
      </c>
      <c r="Q406" s="281"/>
      <c r="R406" s="282"/>
      <c r="S406" s="279">
        <f t="shared" si="26"/>
        <v>-3601.92</v>
      </c>
      <c r="T406" s="333">
        <f t="shared" si="27"/>
        <v>0</v>
      </c>
    </row>
    <row r="407" spans="2:20" ht="24.9" customHeight="1" x14ac:dyDescent="0.3">
      <c r="B407" s="293"/>
      <c r="C407" s="267">
        <f t="shared" ref="C407:C470" si="30">MONTH(B407)</f>
        <v>1</v>
      </c>
      <c r="D407" s="268" t="str">
        <f t="shared" ref="D407:D470" si="31">IF(C407=1,"Janeiro",IF(C407=2,"Fevereiro",IF(C407=3,"Março",IF(C407=4,"Abril",IF(C407=5,"Maio",IF(C407=6,"Junho",IF(C407=7,"Julho",IF(C407=8,"Agosto",IF(C407=9,"Setembro",IF(C407=10,"Outubro",IF(C407=11,"Novembro",IF(C407=12,"Dezembro",""))))))))))))</f>
        <v>Janeiro</v>
      </c>
      <c r="E407" s="269"/>
      <c r="F407" s="270" t="str">
        <f>IF(E407="","",VLOOKUP('Conta_FUNBIO (2)'!E407,Relatório!B:I,2,FALSE))</f>
        <v/>
      </c>
      <c r="G407" s="709"/>
      <c r="H407" s="334" t="str">
        <f>IF(G407="","",VLOOKUP(G407,Fundos!B:C,2,FALSE))</f>
        <v/>
      </c>
      <c r="I407" s="272"/>
      <c r="J407" s="294"/>
      <c r="K407" s="301"/>
      <c r="L407" s="367"/>
      <c r="M407" s="364"/>
      <c r="N407" s="296"/>
      <c r="O407" s="296"/>
      <c r="P407" s="276" t="s">
        <v>277</v>
      </c>
      <c r="Q407" s="281"/>
      <c r="R407" s="282"/>
      <c r="S407" s="279">
        <f t="shared" si="26"/>
        <v>-3601.92</v>
      </c>
      <c r="T407" s="333">
        <f t="shared" si="27"/>
        <v>0</v>
      </c>
    </row>
    <row r="408" spans="2:20" ht="24.9" customHeight="1" x14ac:dyDescent="0.3">
      <c r="B408" s="293"/>
      <c r="C408" s="267">
        <f t="shared" si="30"/>
        <v>1</v>
      </c>
      <c r="D408" s="268" t="str">
        <f t="shared" si="31"/>
        <v>Janeiro</v>
      </c>
      <c r="E408" s="269"/>
      <c r="F408" s="270" t="str">
        <f>IF(E408="","",VLOOKUP('Conta_FUNBIO (2)'!E408,Relatório!B:I,2,FALSE))</f>
        <v/>
      </c>
      <c r="G408" s="709"/>
      <c r="H408" s="334" t="str">
        <f>IF(G408="","",VLOOKUP(G408,Fundos!B:C,2,FALSE))</f>
        <v/>
      </c>
      <c r="I408" s="272"/>
      <c r="J408" s="294"/>
      <c r="K408" s="301"/>
      <c r="L408" s="367"/>
      <c r="M408" s="364"/>
      <c r="N408" s="296"/>
      <c r="O408" s="296"/>
      <c r="P408" s="276" t="s">
        <v>277</v>
      </c>
      <c r="Q408" s="281"/>
      <c r="R408" s="282"/>
      <c r="S408" s="279">
        <f t="shared" si="26"/>
        <v>-3601.92</v>
      </c>
      <c r="T408" s="333">
        <f t="shared" si="27"/>
        <v>0</v>
      </c>
    </row>
    <row r="409" spans="2:20" ht="24.9" customHeight="1" x14ac:dyDescent="0.3">
      <c r="B409" s="293"/>
      <c r="C409" s="267">
        <f t="shared" si="30"/>
        <v>1</v>
      </c>
      <c r="D409" s="268" t="str">
        <f t="shared" si="31"/>
        <v>Janeiro</v>
      </c>
      <c r="E409" s="269"/>
      <c r="F409" s="270" t="str">
        <f>IF(E409="","",VLOOKUP('Conta_FUNBIO (2)'!E409,Relatório!B:I,2,FALSE))</f>
        <v/>
      </c>
      <c r="G409" s="709"/>
      <c r="H409" s="334" t="str">
        <f>IF(G409="","",VLOOKUP(G409,Fundos!B:C,2,FALSE))</f>
        <v/>
      </c>
      <c r="I409" s="272"/>
      <c r="J409" s="294"/>
      <c r="K409" s="301"/>
      <c r="L409" s="367"/>
      <c r="M409" s="356"/>
      <c r="N409" s="296"/>
      <c r="O409" s="296"/>
      <c r="P409" s="276" t="s">
        <v>277</v>
      </c>
      <c r="Q409" s="281"/>
      <c r="R409" s="282"/>
      <c r="S409" s="279">
        <f t="shared" si="26"/>
        <v>-3601.92</v>
      </c>
      <c r="T409" s="333">
        <f t="shared" si="27"/>
        <v>0</v>
      </c>
    </row>
    <row r="410" spans="2:20" ht="24.9" customHeight="1" x14ac:dyDescent="0.3">
      <c r="B410" s="293"/>
      <c r="C410" s="267">
        <f t="shared" si="30"/>
        <v>1</v>
      </c>
      <c r="D410" s="268" t="str">
        <f t="shared" si="31"/>
        <v>Janeiro</v>
      </c>
      <c r="E410" s="269"/>
      <c r="F410" s="270" t="str">
        <f>IF(E410="","",VLOOKUP('Conta_FUNBIO (2)'!E410,Relatório!B:I,2,FALSE))</f>
        <v/>
      </c>
      <c r="G410" s="709"/>
      <c r="H410" s="334" t="str">
        <f>IF(G410="","",VLOOKUP(G410,Fundos!B:C,2,FALSE))</f>
        <v/>
      </c>
      <c r="I410" s="272"/>
      <c r="J410" s="294"/>
      <c r="K410" s="301"/>
      <c r="L410" s="367"/>
      <c r="M410" s="355"/>
      <c r="N410" s="296"/>
      <c r="O410" s="296"/>
      <c r="P410" s="276" t="s">
        <v>277</v>
      </c>
      <c r="Q410" s="281"/>
      <c r="R410" s="282"/>
      <c r="S410" s="279">
        <f t="shared" si="26"/>
        <v>-3601.92</v>
      </c>
      <c r="T410" s="333">
        <f t="shared" si="27"/>
        <v>0</v>
      </c>
    </row>
    <row r="411" spans="2:20" ht="24.9" customHeight="1" x14ac:dyDescent="0.3">
      <c r="B411" s="293"/>
      <c r="C411" s="267">
        <f t="shared" si="30"/>
        <v>1</v>
      </c>
      <c r="D411" s="268" t="str">
        <f t="shared" si="31"/>
        <v>Janeiro</v>
      </c>
      <c r="E411" s="269"/>
      <c r="F411" s="270" t="str">
        <f>IF(E411="","",VLOOKUP('Conta_FUNBIO (2)'!E411,Relatório!B:I,2,FALSE))</f>
        <v/>
      </c>
      <c r="G411" s="709"/>
      <c r="H411" s="334" t="str">
        <f>IF(G411="","",VLOOKUP(G411,Fundos!B:C,2,FALSE))</f>
        <v/>
      </c>
      <c r="I411" s="272"/>
      <c r="J411" s="294"/>
      <c r="K411" s="301"/>
      <c r="L411" s="367"/>
      <c r="M411" s="355"/>
      <c r="N411" s="296"/>
      <c r="O411" s="296"/>
      <c r="P411" s="276" t="s">
        <v>277</v>
      </c>
      <c r="Q411" s="281"/>
      <c r="R411" s="282"/>
      <c r="S411" s="279">
        <f t="shared" si="26"/>
        <v>-3601.92</v>
      </c>
      <c r="T411" s="333">
        <f t="shared" si="27"/>
        <v>0</v>
      </c>
    </row>
    <row r="412" spans="2:20" ht="24.9" customHeight="1" x14ac:dyDescent="0.3">
      <c r="B412" s="293"/>
      <c r="C412" s="267">
        <f t="shared" si="30"/>
        <v>1</v>
      </c>
      <c r="D412" s="268" t="str">
        <f t="shared" si="31"/>
        <v>Janeiro</v>
      </c>
      <c r="E412" s="269"/>
      <c r="F412" s="270" t="str">
        <f>IF(E412="","",VLOOKUP('Conta_FUNBIO (2)'!E412,Relatório!B:I,2,FALSE))</f>
        <v/>
      </c>
      <c r="G412" s="709"/>
      <c r="H412" s="334" t="str">
        <f>IF(G412="","",VLOOKUP(G412,Fundos!B:C,2,FALSE))</f>
        <v/>
      </c>
      <c r="I412" s="272"/>
      <c r="J412" s="294"/>
      <c r="K412" s="301"/>
      <c r="L412" s="367"/>
      <c r="M412" s="355"/>
      <c r="N412" s="296"/>
      <c r="O412" s="296"/>
      <c r="P412" s="276" t="s">
        <v>277</v>
      </c>
      <c r="Q412" s="281"/>
      <c r="R412" s="282"/>
      <c r="S412" s="279">
        <f t="shared" si="26"/>
        <v>-3601.92</v>
      </c>
      <c r="T412" s="333">
        <f t="shared" si="27"/>
        <v>0</v>
      </c>
    </row>
    <row r="413" spans="2:20" ht="24.9" customHeight="1" x14ac:dyDescent="0.3">
      <c r="B413" s="293"/>
      <c r="C413" s="267">
        <f t="shared" si="30"/>
        <v>1</v>
      </c>
      <c r="D413" s="268" t="str">
        <f t="shared" si="31"/>
        <v>Janeiro</v>
      </c>
      <c r="E413" s="269"/>
      <c r="F413" s="270" t="str">
        <f>IF(E413="","",VLOOKUP('Conta_FUNBIO (2)'!E413,Relatório!B:I,2,FALSE))</f>
        <v/>
      </c>
      <c r="G413" s="709"/>
      <c r="H413" s="334" t="str">
        <f>IF(G413="","",VLOOKUP(G413,Fundos!B:C,2,FALSE))</f>
        <v/>
      </c>
      <c r="I413" s="272"/>
      <c r="J413" s="294"/>
      <c r="K413" s="301"/>
      <c r="L413" s="367"/>
      <c r="M413" s="355"/>
      <c r="N413" s="296"/>
      <c r="O413" s="296"/>
      <c r="P413" s="276" t="s">
        <v>277</v>
      </c>
      <c r="Q413" s="281"/>
      <c r="R413" s="282"/>
      <c r="S413" s="279">
        <f t="shared" si="26"/>
        <v>-3601.92</v>
      </c>
      <c r="T413" s="333">
        <f t="shared" si="27"/>
        <v>0</v>
      </c>
    </row>
    <row r="414" spans="2:20" ht="24.9" customHeight="1" x14ac:dyDescent="0.3">
      <c r="B414" s="293"/>
      <c r="C414" s="267">
        <f t="shared" si="30"/>
        <v>1</v>
      </c>
      <c r="D414" s="268" t="str">
        <f t="shared" si="31"/>
        <v>Janeiro</v>
      </c>
      <c r="E414" s="269"/>
      <c r="F414" s="270" t="str">
        <f>IF(E414="","",VLOOKUP('Conta_FUNBIO (2)'!E414,Relatório!B:I,2,FALSE))</f>
        <v/>
      </c>
      <c r="G414" s="709"/>
      <c r="H414" s="334" t="str">
        <f>IF(G414="","",VLOOKUP(G414,Fundos!B:C,2,FALSE))</f>
        <v/>
      </c>
      <c r="I414" s="272"/>
      <c r="J414" s="294"/>
      <c r="K414" s="301"/>
      <c r="L414" s="367"/>
      <c r="M414" s="355"/>
      <c r="N414" s="296"/>
      <c r="O414" s="296"/>
      <c r="P414" s="276" t="s">
        <v>277</v>
      </c>
      <c r="Q414" s="281"/>
      <c r="R414" s="282"/>
      <c r="S414" s="279">
        <f t="shared" si="26"/>
        <v>-3601.92</v>
      </c>
      <c r="T414" s="333">
        <f t="shared" si="27"/>
        <v>0</v>
      </c>
    </row>
    <row r="415" spans="2:20" ht="24.9" customHeight="1" x14ac:dyDescent="0.3">
      <c r="B415" s="293"/>
      <c r="C415" s="267">
        <f t="shared" si="30"/>
        <v>1</v>
      </c>
      <c r="D415" s="268" t="str">
        <f t="shared" si="31"/>
        <v>Janeiro</v>
      </c>
      <c r="E415" s="269"/>
      <c r="F415" s="270" t="str">
        <f>IF(E415="","",VLOOKUP('Conta_FUNBIO (2)'!E415,Relatório!B:I,2,FALSE))</f>
        <v/>
      </c>
      <c r="G415" s="709"/>
      <c r="H415" s="334" t="str">
        <f>IF(G415="","",VLOOKUP(G415,Fundos!B:C,2,FALSE))</f>
        <v/>
      </c>
      <c r="I415" s="272"/>
      <c r="J415" s="294"/>
      <c r="K415" s="301"/>
      <c r="L415" s="367"/>
      <c r="M415" s="355"/>
      <c r="N415" s="296"/>
      <c r="O415" s="296"/>
      <c r="P415" s="276" t="s">
        <v>277</v>
      </c>
      <c r="Q415" s="281"/>
      <c r="R415" s="282"/>
      <c r="S415" s="279">
        <f t="shared" si="26"/>
        <v>-3601.92</v>
      </c>
      <c r="T415" s="333">
        <f t="shared" si="27"/>
        <v>0</v>
      </c>
    </row>
    <row r="416" spans="2:20" ht="24.9" customHeight="1" x14ac:dyDescent="0.3">
      <c r="B416" s="293"/>
      <c r="C416" s="267">
        <f t="shared" si="30"/>
        <v>1</v>
      </c>
      <c r="D416" s="268" t="str">
        <f t="shared" si="31"/>
        <v>Janeiro</v>
      </c>
      <c r="E416" s="269"/>
      <c r="F416" s="270" t="str">
        <f>IF(E416="","",VLOOKUP('Conta_FUNBIO (2)'!E416,Relatório!B:I,2,FALSE))</f>
        <v/>
      </c>
      <c r="G416" s="709"/>
      <c r="H416" s="334" t="str">
        <f>IF(G416="","",VLOOKUP(G416,Fundos!B:C,2,FALSE))</f>
        <v/>
      </c>
      <c r="I416" s="272"/>
      <c r="J416" s="294"/>
      <c r="K416" s="301"/>
      <c r="L416" s="367"/>
      <c r="M416" s="355"/>
      <c r="N416" s="296"/>
      <c r="O416" s="296"/>
      <c r="P416" s="276" t="s">
        <v>277</v>
      </c>
      <c r="Q416" s="281"/>
      <c r="R416" s="282"/>
      <c r="S416" s="279">
        <f t="shared" si="26"/>
        <v>-3601.92</v>
      </c>
      <c r="T416" s="333">
        <f t="shared" si="27"/>
        <v>0</v>
      </c>
    </row>
    <row r="417" spans="2:20" ht="24.9" customHeight="1" x14ac:dyDescent="0.3">
      <c r="B417" s="293"/>
      <c r="C417" s="267">
        <f t="shared" si="30"/>
        <v>1</v>
      </c>
      <c r="D417" s="268" t="str">
        <f t="shared" si="31"/>
        <v>Janeiro</v>
      </c>
      <c r="E417" s="269"/>
      <c r="F417" s="270" t="str">
        <f>IF(E417="","",VLOOKUP('Conta_FUNBIO (2)'!E417,Relatório!B:I,2,FALSE))</f>
        <v/>
      </c>
      <c r="G417" s="709"/>
      <c r="H417" s="334" t="str">
        <f>IF(G417="","",VLOOKUP(G417,Fundos!B:C,2,FALSE))</f>
        <v/>
      </c>
      <c r="I417" s="272"/>
      <c r="J417" s="294"/>
      <c r="K417" s="301"/>
      <c r="L417" s="367"/>
      <c r="M417" s="355"/>
      <c r="N417" s="296"/>
      <c r="O417" s="296"/>
      <c r="P417" s="276" t="s">
        <v>277</v>
      </c>
      <c r="Q417" s="281"/>
      <c r="R417" s="282"/>
      <c r="S417" s="279">
        <f t="shared" si="26"/>
        <v>-3601.92</v>
      </c>
      <c r="T417" s="333">
        <f t="shared" si="27"/>
        <v>0</v>
      </c>
    </row>
    <row r="418" spans="2:20" ht="24.9" customHeight="1" x14ac:dyDescent="0.3">
      <c r="B418" s="293"/>
      <c r="C418" s="267">
        <f t="shared" si="30"/>
        <v>1</v>
      </c>
      <c r="D418" s="268" t="str">
        <f t="shared" si="31"/>
        <v>Janeiro</v>
      </c>
      <c r="E418" s="269"/>
      <c r="F418" s="270" t="str">
        <f>IF(E418="","",VLOOKUP('Conta_FUNBIO (2)'!E418,Relatório!B:I,2,FALSE))</f>
        <v/>
      </c>
      <c r="G418" s="709"/>
      <c r="H418" s="334" t="str">
        <f>IF(G418="","",VLOOKUP(G418,Fundos!B:C,2,FALSE))</f>
        <v/>
      </c>
      <c r="I418" s="272"/>
      <c r="J418" s="294"/>
      <c r="K418" s="301"/>
      <c r="L418" s="367"/>
      <c r="M418" s="355"/>
      <c r="N418" s="296"/>
      <c r="O418" s="296"/>
      <c r="P418" s="276" t="s">
        <v>277</v>
      </c>
      <c r="Q418" s="281"/>
      <c r="R418" s="282"/>
      <c r="S418" s="279">
        <f t="shared" si="26"/>
        <v>-3601.92</v>
      </c>
      <c r="T418" s="333">
        <f t="shared" si="27"/>
        <v>0</v>
      </c>
    </row>
    <row r="419" spans="2:20" ht="24.9" customHeight="1" x14ac:dyDescent="0.3">
      <c r="B419" s="293"/>
      <c r="C419" s="267">
        <f t="shared" si="30"/>
        <v>1</v>
      </c>
      <c r="D419" s="268" t="str">
        <f t="shared" si="31"/>
        <v>Janeiro</v>
      </c>
      <c r="E419" s="269"/>
      <c r="F419" s="270" t="str">
        <f>IF(E419="","",VLOOKUP('Conta_FUNBIO (2)'!E419,Relatório!B:I,2,FALSE))</f>
        <v/>
      </c>
      <c r="G419" s="709"/>
      <c r="H419" s="334" t="str">
        <f>IF(G419="","",VLOOKUP(G419,Fundos!B:C,2,FALSE))</f>
        <v/>
      </c>
      <c r="I419" s="272"/>
      <c r="J419" s="294"/>
      <c r="K419" s="301"/>
      <c r="L419" s="367"/>
      <c r="M419" s="365"/>
      <c r="N419" s="296"/>
      <c r="O419" s="296"/>
      <c r="P419" s="276" t="s">
        <v>277</v>
      </c>
      <c r="Q419" s="281"/>
      <c r="R419" s="282"/>
      <c r="S419" s="279">
        <f t="shared" si="26"/>
        <v>-3601.92</v>
      </c>
      <c r="T419" s="333">
        <f t="shared" si="27"/>
        <v>0</v>
      </c>
    </row>
    <row r="420" spans="2:20" ht="24.9" customHeight="1" x14ac:dyDescent="0.3">
      <c r="B420" s="293"/>
      <c r="C420" s="267">
        <f t="shared" si="30"/>
        <v>1</v>
      </c>
      <c r="D420" s="268" t="str">
        <f t="shared" si="31"/>
        <v>Janeiro</v>
      </c>
      <c r="E420" s="269"/>
      <c r="F420" s="270" t="str">
        <f>IF(E420="","",VLOOKUP('Conta_FUNBIO (2)'!E420,Relatório!B:I,2,FALSE))</f>
        <v/>
      </c>
      <c r="G420" s="709"/>
      <c r="H420" s="334" t="str">
        <f>IF(G420="","",VLOOKUP(G420,Fundos!B:C,2,FALSE))</f>
        <v/>
      </c>
      <c r="I420" s="272"/>
      <c r="J420" s="294"/>
      <c r="K420" s="301"/>
      <c r="L420" s="367"/>
      <c r="M420" s="365"/>
      <c r="N420" s="296"/>
      <c r="O420" s="296"/>
      <c r="P420" s="276" t="s">
        <v>277</v>
      </c>
      <c r="Q420" s="281"/>
      <c r="R420" s="282"/>
      <c r="S420" s="279">
        <f t="shared" si="26"/>
        <v>-3601.92</v>
      </c>
      <c r="T420" s="333">
        <f t="shared" si="27"/>
        <v>0</v>
      </c>
    </row>
    <row r="421" spans="2:20" ht="24.9" customHeight="1" x14ac:dyDescent="0.3">
      <c r="B421" s="293"/>
      <c r="C421" s="267">
        <f t="shared" si="30"/>
        <v>1</v>
      </c>
      <c r="D421" s="268" t="str">
        <f t="shared" si="31"/>
        <v>Janeiro</v>
      </c>
      <c r="E421" s="269"/>
      <c r="F421" s="270" t="str">
        <f>IF(E421="","",VLOOKUP('Conta_FUNBIO (2)'!E421,Relatório!B:I,2,FALSE))</f>
        <v/>
      </c>
      <c r="G421" s="709"/>
      <c r="H421" s="334" t="str">
        <f>IF(G421="","",VLOOKUP(G421,Fundos!B:C,2,FALSE))</f>
        <v/>
      </c>
      <c r="I421" s="272"/>
      <c r="J421" s="294"/>
      <c r="K421" s="301"/>
      <c r="L421" s="367"/>
      <c r="M421" s="355"/>
      <c r="N421" s="296"/>
      <c r="O421" s="296"/>
      <c r="P421" s="276" t="s">
        <v>277</v>
      </c>
      <c r="Q421" s="281"/>
      <c r="R421" s="282"/>
      <c r="S421" s="279">
        <f t="shared" si="26"/>
        <v>-3601.92</v>
      </c>
      <c r="T421" s="333">
        <f t="shared" si="27"/>
        <v>0</v>
      </c>
    </row>
    <row r="422" spans="2:20" ht="24.9" customHeight="1" x14ac:dyDescent="0.3">
      <c r="B422" s="293"/>
      <c r="C422" s="267">
        <f t="shared" si="30"/>
        <v>1</v>
      </c>
      <c r="D422" s="268" t="str">
        <f t="shared" si="31"/>
        <v>Janeiro</v>
      </c>
      <c r="E422" s="269"/>
      <c r="F422" s="270" t="str">
        <f>IF(E422="","",VLOOKUP('Conta_FUNBIO (2)'!E422,Relatório!B:I,2,FALSE))</f>
        <v/>
      </c>
      <c r="G422" s="709"/>
      <c r="H422" s="334" t="str">
        <f>IF(G422="","",VLOOKUP(G422,Fundos!B:C,2,FALSE))</f>
        <v/>
      </c>
      <c r="I422" s="272"/>
      <c r="J422" s="294"/>
      <c r="K422" s="301"/>
      <c r="L422" s="367"/>
      <c r="M422" s="355"/>
      <c r="N422" s="296"/>
      <c r="O422" s="296"/>
      <c r="P422" s="276" t="s">
        <v>277</v>
      </c>
      <c r="Q422" s="281"/>
      <c r="R422" s="282"/>
      <c r="S422" s="279">
        <f t="shared" si="26"/>
        <v>-3601.92</v>
      </c>
      <c r="T422" s="333">
        <f t="shared" si="27"/>
        <v>0</v>
      </c>
    </row>
    <row r="423" spans="2:20" ht="24.9" customHeight="1" x14ac:dyDescent="0.3">
      <c r="B423" s="293"/>
      <c r="C423" s="267">
        <f t="shared" si="30"/>
        <v>1</v>
      </c>
      <c r="D423" s="268" t="str">
        <f t="shared" si="31"/>
        <v>Janeiro</v>
      </c>
      <c r="E423" s="269"/>
      <c r="F423" s="270" t="str">
        <f>IF(E423="","",VLOOKUP('Conta_FUNBIO (2)'!E423,Relatório!B:I,2,FALSE))</f>
        <v/>
      </c>
      <c r="G423" s="709"/>
      <c r="H423" s="334" t="str">
        <f>IF(G423="","",VLOOKUP(G423,Fundos!B:C,2,FALSE))</f>
        <v/>
      </c>
      <c r="I423" s="272"/>
      <c r="J423" s="294"/>
      <c r="K423" s="301"/>
      <c r="L423" s="367"/>
      <c r="M423" s="355"/>
      <c r="N423" s="296"/>
      <c r="O423" s="296"/>
      <c r="P423" s="276" t="s">
        <v>277</v>
      </c>
      <c r="Q423" s="281"/>
      <c r="R423" s="282"/>
      <c r="S423" s="279">
        <f t="shared" si="26"/>
        <v>-3601.92</v>
      </c>
      <c r="T423" s="333">
        <f t="shared" si="27"/>
        <v>0</v>
      </c>
    </row>
    <row r="424" spans="2:20" ht="24.9" customHeight="1" x14ac:dyDescent="0.3">
      <c r="B424" s="293"/>
      <c r="C424" s="267">
        <f t="shared" si="30"/>
        <v>1</v>
      </c>
      <c r="D424" s="268" t="str">
        <f t="shared" si="31"/>
        <v>Janeiro</v>
      </c>
      <c r="E424" s="269"/>
      <c r="F424" s="270" t="str">
        <f>IF(E424="","",VLOOKUP('Conta_FUNBIO (2)'!E424,Relatório!B:I,2,FALSE))</f>
        <v/>
      </c>
      <c r="G424" s="709"/>
      <c r="H424" s="334" t="str">
        <f>IF(G424="","",VLOOKUP(G424,Fundos!B:C,2,FALSE))</f>
        <v/>
      </c>
      <c r="I424" s="272"/>
      <c r="J424" s="294"/>
      <c r="K424" s="302"/>
      <c r="L424" s="367"/>
      <c r="M424" s="355"/>
      <c r="N424" s="296"/>
      <c r="O424" s="296"/>
      <c r="P424" s="276" t="s">
        <v>277</v>
      </c>
      <c r="Q424" s="281"/>
      <c r="R424" s="282"/>
      <c r="S424" s="279">
        <f t="shared" si="26"/>
        <v>-3601.92</v>
      </c>
      <c r="T424" s="333">
        <f t="shared" si="27"/>
        <v>0</v>
      </c>
    </row>
    <row r="425" spans="2:20" ht="24.9" customHeight="1" x14ac:dyDescent="0.3">
      <c r="B425" s="293"/>
      <c r="C425" s="267">
        <f t="shared" si="30"/>
        <v>1</v>
      </c>
      <c r="D425" s="268" t="str">
        <f t="shared" si="31"/>
        <v>Janeiro</v>
      </c>
      <c r="E425" s="269"/>
      <c r="F425" s="270" t="str">
        <f>IF(E425="","",VLOOKUP('Conta_FUNBIO (2)'!E425,Relatório!B:I,2,FALSE))</f>
        <v/>
      </c>
      <c r="G425" s="709"/>
      <c r="H425" s="334" t="str">
        <f>IF(G425="","",VLOOKUP(G425,Fundos!B:C,2,FALSE))</f>
        <v/>
      </c>
      <c r="I425" s="272"/>
      <c r="J425" s="294"/>
      <c r="K425" s="301"/>
      <c r="L425" s="367"/>
      <c r="M425" s="356"/>
      <c r="N425" s="296"/>
      <c r="O425" s="296"/>
      <c r="P425" s="276" t="s">
        <v>277</v>
      </c>
      <c r="Q425" s="281"/>
      <c r="R425" s="282"/>
      <c r="S425" s="279">
        <f t="shared" si="26"/>
        <v>-3601.92</v>
      </c>
      <c r="T425" s="333">
        <f t="shared" si="27"/>
        <v>0</v>
      </c>
    </row>
    <row r="426" spans="2:20" ht="24.9" customHeight="1" x14ac:dyDescent="0.3">
      <c r="B426" s="293"/>
      <c r="C426" s="267">
        <f t="shared" si="30"/>
        <v>1</v>
      </c>
      <c r="D426" s="268" t="str">
        <f t="shared" si="31"/>
        <v>Janeiro</v>
      </c>
      <c r="E426" s="269"/>
      <c r="F426" s="270" t="str">
        <f>IF(E426="","",VLOOKUP('Conta_FUNBIO (2)'!E426,Relatório!B:I,2,FALSE))</f>
        <v/>
      </c>
      <c r="G426" s="709"/>
      <c r="H426" s="334" t="str">
        <f>IF(G426="","",VLOOKUP(G426,Fundos!B:C,2,FALSE))</f>
        <v/>
      </c>
      <c r="I426" s="272"/>
      <c r="J426" s="294"/>
      <c r="K426" s="302"/>
      <c r="L426" s="367"/>
      <c r="M426" s="355"/>
      <c r="N426" s="296"/>
      <c r="O426" s="296"/>
      <c r="P426" s="276" t="s">
        <v>277</v>
      </c>
      <c r="Q426" s="281"/>
      <c r="R426" s="282"/>
      <c r="S426" s="279">
        <f t="shared" si="26"/>
        <v>-3601.92</v>
      </c>
      <c r="T426" s="333">
        <f t="shared" si="27"/>
        <v>0</v>
      </c>
    </row>
    <row r="427" spans="2:20" ht="24.9" customHeight="1" x14ac:dyDescent="0.3">
      <c r="B427" s="293"/>
      <c r="C427" s="267">
        <f t="shared" si="30"/>
        <v>1</v>
      </c>
      <c r="D427" s="268" t="str">
        <f t="shared" si="31"/>
        <v>Janeiro</v>
      </c>
      <c r="E427" s="269"/>
      <c r="F427" s="270" t="str">
        <f>IF(E427="","",VLOOKUP('Conta_FUNBIO (2)'!E427,Relatório!B:I,2,FALSE))</f>
        <v/>
      </c>
      <c r="G427" s="709"/>
      <c r="H427" s="334" t="str">
        <f>IF(G427="","",VLOOKUP(G427,Fundos!B:C,2,FALSE))</f>
        <v/>
      </c>
      <c r="I427" s="272"/>
      <c r="J427" s="294"/>
      <c r="K427" s="273"/>
      <c r="L427" s="367"/>
      <c r="M427" s="355"/>
      <c r="N427" s="296"/>
      <c r="O427" s="296"/>
      <c r="P427" s="276" t="s">
        <v>277</v>
      </c>
      <c r="Q427" s="281"/>
      <c r="R427" s="282"/>
      <c r="S427" s="279">
        <f t="shared" si="26"/>
        <v>-3601.92</v>
      </c>
      <c r="T427" s="333">
        <f t="shared" si="27"/>
        <v>0</v>
      </c>
    </row>
    <row r="428" spans="2:20" ht="24.9" customHeight="1" x14ac:dyDescent="0.3">
      <c r="B428" s="293"/>
      <c r="C428" s="267">
        <f t="shared" si="30"/>
        <v>1</v>
      </c>
      <c r="D428" s="268" t="str">
        <f t="shared" si="31"/>
        <v>Janeiro</v>
      </c>
      <c r="E428" s="269"/>
      <c r="F428" s="270" t="str">
        <f>IF(E428="","",VLOOKUP('Conta_FUNBIO (2)'!E428,Relatório!B:I,2,FALSE))</f>
        <v/>
      </c>
      <c r="G428" s="709"/>
      <c r="H428" s="334" t="str">
        <f>IF(G428="","",VLOOKUP(G428,Fundos!B:C,2,FALSE))</f>
        <v/>
      </c>
      <c r="I428" s="272"/>
      <c r="J428" s="294"/>
      <c r="K428" s="301"/>
      <c r="L428" s="367"/>
      <c r="M428" s="355"/>
      <c r="N428" s="296"/>
      <c r="O428" s="296"/>
      <c r="P428" s="276" t="s">
        <v>277</v>
      </c>
      <c r="Q428" s="281"/>
      <c r="R428" s="282"/>
      <c r="S428" s="279">
        <f t="shared" si="26"/>
        <v>-3601.92</v>
      </c>
      <c r="T428" s="333">
        <f t="shared" si="27"/>
        <v>0</v>
      </c>
    </row>
    <row r="429" spans="2:20" ht="24.9" customHeight="1" x14ac:dyDescent="0.3">
      <c r="B429" s="293"/>
      <c r="C429" s="267">
        <f t="shared" si="30"/>
        <v>1</v>
      </c>
      <c r="D429" s="268" t="str">
        <f t="shared" si="31"/>
        <v>Janeiro</v>
      </c>
      <c r="E429" s="269"/>
      <c r="F429" s="270" t="str">
        <f>IF(E429="","",VLOOKUP('Conta_FUNBIO (2)'!E429,Relatório!B:I,2,FALSE))</f>
        <v/>
      </c>
      <c r="G429" s="709"/>
      <c r="H429" s="334" t="str">
        <f>IF(G429="","",VLOOKUP(G429,Fundos!B:C,2,FALSE))</f>
        <v/>
      </c>
      <c r="I429" s="272"/>
      <c r="J429" s="294"/>
      <c r="K429" s="301"/>
      <c r="L429" s="367"/>
      <c r="M429" s="355"/>
      <c r="N429" s="296"/>
      <c r="O429" s="296"/>
      <c r="P429" s="276" t="s">
        <v>277</v>
      </c>
      <c r="Q429" s="281"/>
      <c r="R429" s="282"/>
      <c r="S429" s="279">
        <f t="shared" si="26"/>
        <v>-3601.92</v>
      </c>
      <c r="T429" s="333">
        <f t="shared" si="27"/>
        <v>0</v>
      </c>
    </row>
    <row r="430" spans="2:20" ht="24.9" customHeight="1" x14ac:dyDescent="0.3">
      <c r="B430" s="293"/>
      <c r="C430" s="267">
        <f t="shared" si="30"/>
        <v>1</v>
      </c>
      <c r="D430" s="268" t="str">
        <f t="shared" si="31"/>
        <v>Janeiro</v>
      </c>
      <c r="E430" s="269"/>
      <c r="F430" s="270" t="str">
        <f>IF(E430="","",VLOOKUP('Conta_FUNBIO (2)'!E430,Relatório!B:I,2,FALSE))</f>
        <v/>
      </c>
      <c r="G430" s="709"/>
      <c r="H430" s="334" t="str">
        <f>IF(G430="","",VLOOKUP(G430,Fundos!B:C,2,FALSE))</f>
        <v/>
      </c>
      <c r="I430" s="272"/>
      <c r="J430" s="294"/>
      <c r="K430" s="301"/>
      <c r="L430" s="367"/>
      <c r="M430" s="355"/>
      <c r="N430" s="296"/>
      <c r="O430" s="296"/>
      <c r="P430" s="276" t="s">
        <v>277</v>
      </c>
      <c r="Q430" s="281"/>
      <c r="R430" s="282"/>
      <c r="S430" s="279">
        <f t="shared" si="26"/>
        <v>-3601.92</v>
      </c>
      <c r="T430" s="333">
        <f t="shared" si="27"/>
        <v>0</v>
      </c>
    </row>
    <row r="431" spans="2:20" ht="24.9" customHeight="1" x14ac:dyDescent="0.3">
      <c r="B431" s="293"/>
      <c r="C431" s="267">
        <f t="shared" si="30"/>
        <v>1</v>
      </c>
      <c r="D431" s="268" t="str">
        <f t="shared" si="31"/>
        <v>Janeiro</v>
      </c>
      <c r="E431" s="269"/>
      <c r="F431" s="270" t="str">
        <f>IF(E431="","",VLOOKUP('Conta_FUNBIO (2)'!E431,Relatório!B:I,2,FALSE))</f>
        <v/>
      </c>
      <c r="G431" s="709"/>
      <c r="H431" s="334" t="str">
        <f>IF(G431="","",VLOOKUP(G431,Fundos!B:C,2,FALSE))</f>
        <v/>
      </c>
      <c r="I431" s="272"/>
      <c r="J431" s="294"/>
      <c r="K431" s="301"/>
      <c r="L431" s="367"/>
      <c r="M431" s="355"/>
      <c r="N431" s="296"/>
      <c r="O431" s="296"/>
      <c r="P431" s="276" t="s">
        <v>277</v>
      </c>
      <c r="Q431" s="281"/>
      <c r="R431" s="282"/>
      <c r="S431" s="279">
        <f t="shared" si="26"/>
        <v>-3601.92</v>
      </c>
      <c r="T431" s="333">
        <f t="shared" si="27"/>
        <v>0</v>
      </c>
    </row>
    <row r="432" spans="2:20" ht="24.9" customHeight="1" x14ac:dyDescent="0.3">
      <c r="B432" s="293"/>
      <c r="C432" s="267">
        <f t="shared" si="30"/>
        <v>1</v>
      </c>
      <c r="D432" s="268" t="str">
        <f t="shared" si="31"/>
        <v>Janeiro</v>
      </c>
      <c r="E432" s="269"/>
      <c r="F432" s="270" t="str">
        <f>IF(E432="","",VLOOKUP('Conta_FUNBIO (2)'!E432,Relatório!B:I,2,FALSE))</f>
        <v/>
      </c>
      <c r="G432" s="709"/>
      <c r="H432" s="334" t="str">
        <f>IF(G432="","",VLOOKUP(G432,Fundos!B:C,2,FALSE))</f>
        <v/>
      </c>
      <c r="I432" s="272"/>
      <c r="J432" s="294"/>
      <c r="K432" s="301"/>
      <c r="L432" s="367"/>
      <c r="M432" s="355"/>
      <c r="N432" s="296"/>
      <c r="O432" s="296"/>
      <c r="P432" s="276" t="s">
        <v>277</v>
      </c>
      <c r="Q432" s="281"/>
      <c r="R432" s="282"/>
      <c r="S432" s="279">
        <f t="shared" si="26"/>
        <v>-3601.92</v>
      </c>
      <c r="T432" s="333">
        <f t="shared" si="27"/>
        <v>0</v>
      </c>
    </row>
    <row r="433" spans="2:20" ht="24.9" customHeight="1" x14ac:dyDescent="0.3">
      <c r="B433" s="293"/>
      <c r="C433" s="267">
        <f t="shared" si="30"/>
        <v>1</v>
      </c>
      <c r="D433" s="268" t="str">
        <f t="shared" si="31"/>
        <v>Janeiro</v>
      </c>
      <c r="E433" s="269"/>
      <c r="F433" s="270" t="str">
        <f>IF(E433="","",VLOOKUP('Conta_FUNBIO (2)'!E433,Relatório!B:I,2,FALSE))</f>
        <v/>
      </c>
      <c r="G433" s="709"/>
      <c r="H433" s="334" t="str">
        <f>IF(G433="","",VLOOKUP(G433,Fundos!B:C,2,FALSE))</f>
        <v/>
      </c>
      <c r="I433" s="272"/>
      <c r="J433" s="294"/>
      <c r="K433" s="301"/>
      <c r="L433" s="367"/>
      <c r="M433" s="355"/>
      <c r="N433" s="296"/>
      <c r="O433" s="296"/>
      <c r="P433" s="276" t="s">
        <v>277</v>
      </c>
      <c r="Q433" s="281"/>
      <c r="R433" s="282"/>
      <c r="S433" s="279">
        <f t="shared" si="26"/>
        <v>-3601.92</v>
      </c>
      <c r="T433" s="333">
        <f t="shared" si="27"/>
        <v>0</v>
      </c>
    </row>
    <row r="434" spans="2:20" ht="24.9" customHeight="1" x14ac:dyDescent="0.3">
      <c r="B434" s="293"/>
      <c r="C434" s="267">
        <f t="shared" si="30"/>
        <v>1</v>
      </c>
      <c r="D434" s="268" t="str">
        <f t="shared" si="31"/>
        <v>Janeiro</v>
      </c>
      <c r="E434" s="269"/>
      <c r="F434" s="270" t="str">
        <f>IF(E434="","",VLOOKUP('Conta_FUNBIO (2)'!E434,Relatório!B:I,2,FALSE))</f>
        <v/>
      </c>
      <c r="G434" s="709"/>
      <c r="H434" s="334" t="str">
        <f>IF(G434="","",VLOOKUP(G434,Fundos!B:C,2,FALSE))</f>
        <v/>
      </c>
      <c r="I434" s="272"/>
      <c r="J434" s="294"/>
      <c r="K434" s="301"/>
      <c r="L434" s="367"/>
      <c r="M434" s="355"/>
      <c r="N434" s="296"/>
      <c r="O434" s="296"/>
      <c r="P434" s="276" t="s">
        <v>277</v>
      </c>
      <c r="Q434" s="281"/>
      <c r="R434" s="282"/>
      <c r="S434" s="279">
        <f t="shared" si="26"/>
        <v>-3601.92</v>
      </c>
      <c r="T434" s="333">
        <f t="shared" si="27"/>
        <v>0</v>
      </c>
    </row>
    <row r="435" spans="2:20" ht="24.9" customHeight="1" x14ac:dyDescent="0.3">
      <c r="B435" s="293"/>
      <c r="C435" s="267">
        <f t="shared" si="30"/>
        <v>1</v>
      </c>
      <c r="D435" s="268" t="str">
        <f t="shared" si="31"/>
        <v>Janeiro</v>
      </c>
      <c r="E435" s="269"/>
      <c r="F435" s="270" t="str">
        <f>IF(E435="","",VLOOKUP('Conta_FUNBIO (2)'!E435,Relatório!B:I,2,FALSE))</f>
        <v/>
      </c>
      <c r="G435" s="709"/>
      <c r="H435" s="334" t="str">
        <f>IF(G435="","",VLOOKUP(G435,Fundos!B:C,2,FALSE))</f>
        <v/>
      </c>
      <c r="I435" s="272"/>
      <c r="J435" s="294"/>
      <c r="K435" s="301"/>
      <c r="L435" s="367"/>
      <c r="M435" s="357"/>
      <c r="N435" s="296"/>
      <c r="O435" s="296"/>
      <c r="P435" s="276" t="s">
        <v>277</v>
      </c>
      <c r="Q435" s="281"/>
      <c r="R435" s="282"/>
      <c r="S435" s="279">
        <f t="shared" si="26"/>
        <v>-3601.92</v>
      </c>
      <c r="T435" s="333">
        <f t="shared" si="27"/>
        <v>0</v>
      </c>
    </row>
    <row r="436" spans="2:20" ht="24.9" customHeight="1" x14ac:dyDescent="0.3">
      <c r="B436" s="293"/>
      <c r="C436" s="267">
        <f t="shared" si="30"/>
        <v>1</v>
      </c>
      <c r="D436" s="268" t="str">
        <f t="shared" si="31"/>
        <v>Janeiro</v>
      </c>
      <c r="E436" s="269"/>
      <c r="F436" s="270" t="str">
        <f>IF(E436="","",VLOOKUP('Conta_FUNBIO (2)'!E436,Relatório!B:I,2,FALSE))</f>
        <v/>
      </c>
      <c r="G436" s="709"/>
      <c r="H436" s="334" t="str">
        <f>IF(G436="","",VLOOKUP(G436,Fundos!B:C,2,FALSE))</f>
        <v/>
      </c>
      <c r="I436" s="272"/>
      <c r="J436" s="294"/>
      <c r="K436" s="304"/>
      <c r="L436" s="280"/>
      <c r="M436" s="357"/>
      <c r="N436" s="296"/>
      <c r="O436" s="296"/>
      <c r="P436" s="276" t="s">
        <v>277</v>
      </c>
      <c r="Q436" s="281"/>
      <c r="R436" s="282"/>
      <c r="S436" s="279">
        <f t="shared" si="26"/>
        <v>-3601.92</v>
      </c>
      <c r="T436" s="333">
        <f t="shared" si="27"/>
        <v>0</v>
      </c>
    </row>
    <row r="437" spans="2:20" ht="24.9" customHeight="1" x14ac:dyDescent="0.3">
      <c r="B437" s="293"/>
      <c r="C437" s="267">
        <f t="shared" si="30"/>
        <v>1</v>
      </c>
      <c r="D437" s="268" t="str">
        <f t="shared" si="31"/>
        <v>Janeiro</v>
      </c>
      <c r="E437" s="269"/>
      <c r="F437" s="270" t="str">
        <f>IF(E437="","",VLOOKUP('Conta_FUNBIO (2)'!E437,Relatório!B:I,2,FALSE))</f>
        <v/>
      </c>
      <c r="G437" s="709"/>
      <c r="H437" s="334" t="str">
        <f>IF(G437="","",VLOOKUP(G437,Fundos!B:C,2,FALSE))</f>
        <v/>
      </c>
      <c r="I437" s="272"/>
      <c r="J437" s="294"/>
      <c r="K437" s="301"/>
      <c r="L437" s="367"/>
      <c r="M437" s="357"/>
      <c r="N437" s="296"/>
      <c r="O437" s="296"/>
      <c r="P437" s="276" t="s">
        <v>277</v>
      </c>
      <c r="Q437" s="281"/>
      <c r="R437" s="282"/>
      <c r="S437" s="279">
        <f t="shared" si="26"/>
        <v>-3601.92</v>
      </c>
      <c r="T437" s="333">
        <f t="shared" si="27"/>
        <v>0</v>
      </c>
    </row>
    <row r="438" spans="2:20" ht="24.9" customHeight="1" x14ac:dyDescent="0.3">
      <c r="B438" s="293"/>
      <c r="C438" s="267">
        <f t="shared" si="30"/>
        <v>1</v>
      </c>
      <c r="D438" s="268" t="str">
        <f t="shared" si="31"/>
        <v>Janeiro</v>
      </c>
      <c r="E438" s="269"/>
      <c r="F438" s="270" t="str">
        <f>IF(E438="","",VLOOKUP('Conta_FUNBIO (2)'!E438,Relatório!B:I,2,FALSE))</f>
        <v/>
      </c>
      <c r="G438" s="709"/>
      <c r="H438" s="334" t="str">
        <f>IF(G438="","",VLOOKUP(G438,Fundos!B:C,2,FALSE))</f>
        <v/>
      </c>
      <c r="I438" s="272"/>
      <c r="J438" s="294"/>
      <c r="K438" s="301"/>
      <c r="L438" s="367"/>
      <c r="M438" s="355"/>
      <c r="N438" s="296"/>
      <c r="O438" s="296"/>
      <c r="P438" s="276" t="s">
        <v>277</v>
      </c>
      <c r="Q438" s="281"/>
      <c r="R438" s="282"/>
      <c r="S438" s="279">
        <f t="shared" si="26"/>
        <v>-3601.92</v>
      </c>
      <c r="T438" s="333">
        <f t="shared" si="27"/>
        <v>0</v>
      </c>
    </row>
    <row r="439" spans="2:20" ht="24.9" customHeight="1" x14ac:dyDescent="0.3">
      <c r="B439" s="293"/>
      <c r="C439" s="267">
        <f t="shared" si="30"/>
        <v>1</v>
      </c>
      <c r="D439" s="268" t="str">
        <f t="shared" si="31"/>
        <v>Janeiro</v>
      </c>
      <c r="E439" s="269"/>
      <c r="F439" s="270" t="str">
        <f>IF(E439="","",VLOOKUP('Conta_FUNBIO (2)'!E439,Relatório!B:I,2,FALSE))</f>
        <v/>
      </c>
      <c r="G439" s="709"/>
      <c r="H439" s="334" t="str">
        <f>IF(G439="","",VLOOKUP(G439,Fundos!B:C,2,FALSE))</f>
        <v/>
      </c>
      <c r="I439" s="272"/>
      <c r="J439" s="294"/>
      <c r="K439" s="302"/>
      <c r="L439" s="367"/>
      <c r="M439" s="357"/>
      <c r="N439" s="296"/>
      <c r="O439" s="296"/>
      <c r="P439" s="276" t="s">
        <v>277</v>
      </c>
      <c r="Q439" s="281"/>
      <c r="R439" s="282"/>
      <c r="S439" s="279">
        <f t="shared" si="26"/>
        <v>-3601.92</v>
      </c>
      <c r="T439" s="333">
        <f t="shared" si="27"/>
        <v>0</v>
      </c>
    </row>
    <row r="440" spans="2:20" ht="24.9" customHeight="1" x14ac:dyDescent="0.3">
      <c r="B440" s="293"/>
      <c r="C440" s="267">
        <f t="shared" si="30"/>
        <v>1</v>
      </c>
      <c r="D440" s="268" t="str">
        <f t="shared" si="31"/>
        <v>Janeiro</v>
      </c>
      <c r="E440" s="269"/>
      <c r="F440" s="270" t="str">
        <f>IF(E440="","",VLOOKUP('Conta_FUNBIO (2)'!E440,Relatório!B:I,2,FALSE))</f>
        <v/>
      </c>
      <c r="G440" s="709"/>
      <c r="H440" s="334" t="str">
        <f>IF(G440="","",VLOOKUP(G440,Fundos!B:C,2,FALSE))</f>
        <v/>
      </c>
      <c r="I440" s="272"/>
      <c r="J440" s="294"/>
      <c r="K440" s="302"/>
      <c r="L440" s="367"/>
      <c r="M440" s="357"/>
      <c r="N440" s="296"/>
      <c r="O440" s="296"/>
      <c r="P440" s="276" t="s">
        <v>277</v>
      </c>
      <c r="Q440" s="281"/>
      <c r="R440" s="282"/>
      <c r="S440" s="279">
        <f t="shared" si="26"/>
        <v>-3601.92</v>
      </c>
      <c r="T440" s="333">
        <f t="shared" si="27"/>
        <v>0</v>
      </c>
    </row>
    <row r="441" spans="2:20" ht="24.9" customHeight="1" x14ac:dyDescent="0.3">
      <c r="B441" s="293"/>
      <c r="C441" s="267">
        <f t="shared" si="30"/>
        <v>1</v>
      </c>
      <c r="D441" s="268" t="str">
        <f t="shared" si="31"/>
        <v>Janeiro</v>
      </c>
      <c r="E441" s="269"/>
      <c r="F441" s="270" t="str">
        <f>IF(E441="","",VLOOKUP('Conta_FUNBIO (2)'!E441,Relatório!B:I,2,FALSE))</f>
        <v/>
      </c>
      <c r="G441" s="709"/>
      <c r="H441" s="334" t="str">
        <f>IF(G441="","",VLOOKUP(G441,Fundos!B:C,2,FALSE))</f>
        <v/>
      </c>
      <c r="I441" s="272"/>
      <c r="J441" s="295"/>
      <c r="K441" s="301"/>
      <c r="L441" s="367"/>
      <c r="M441" s="357"/>
      <c r="N441" s="296"/>
      <c r="O441" s="296"/>
      <c r="P441" s="276" t="s">
        <v>277</v>
      </c>
      <c r="Q441" s="281"/>
      <c r="R441" s="282"/>
      <c r="S441" s="279">
        <f t="shared" si="26"/>
        <v>-3601.92</v>
      </c>
      <c r="T441" s="333">
        <f t="shared" si="27"/>
        <v>0</v>
      </c>
    </row>
    <row r="442" spans="2:20" ht="24.9" customHeight="1" x14ac:dyDescent="0.3">
      <c r="B442" s="293"/>
      <c r="C442" s="267">
        <f t="shared" si="30"/>
        <v>1</v>
      </c>
      <c r="D442" s="268" t="str">
        <f t="shared" si="31"/>
        <v>Janeiro</v>
      </c>
      <c r="E442" s="269"/>
      <c r="F442" s="270" t="str">
        <f>IF(E442="","",VLOOKUP('Conta_FUNBIO (2)'!E442,Relatório!B:I,2,FALSE))</f>
        <v/>
      </c>
      <c r="G442" s="709"/>
      <c r="H442" s="334" t="str">
        <f>IF(G442="","",VLOOKUP(G442,Fundos!B:C,2,FALSE))</f>
        <v/>
      </c>
      <c r="I442" s="272"/>
      <c r="J442" s="294"/>
      <c r="K442" s="302"/>
      <c r="L442" s="367"/>
      <c r="M442" s="355"/>
      <c r="N442" s="296"/>
      <c r="O442" s="296"/>
      <c r="P442" s="276" t="s">
        <v>277</v>
      </c>
      <c r="Q442" s="281"/>
      <c r="R442" s="282"/>
      <c r="S442" s="279">
        <f t="shared" si="26"/>
        <v>-3601.92</v>
      </c>
      <c r="T442" s="333">
        <f t="shared" si="27"/>
        <v>0</v>
      </c>
    </row>
    <row r="443" spans="2:20" ht="24.9" customHeight="1" x14ac:dyDescent="0.3">
      <c r="B443" s="293"/>
      <c r="C443" s="267">
        <f t="shared" si="30"/>
        <v>1</v>
      </c>
      <c r="D443" s="268" t="str">
        <f t="shared" si="31"/>
        <v>Janeiro</v>
      </c>
      <c r="E443" s="269"/>
      <c r="F443" s="270" t="str">
        <f>IF(E443="","",VLOOKUP('Conta_FUNBIO (2)'!E443,Relatório!B:I,2,FALSE))</f>
        <v/>
      </c>
      <c r="G443" s="709"/>
      <c r="H443" s="334" t="str">
        <f>IF(G443="","",VLOOKUP(G443,Fundos!B:C,2,FALSE))</f>
        <v/>
      </c>
      <c r="I443" s="272"/>
      <c r="J443" s="448"/>
      <c r="K443" s="443"/>
      <c r="L443" s="367"/>
      <c r="M443" s="356"/>
      <c r="N443" s="296"/>
      <c r="O443" s="296"/>
      <c r="P443" s="276" t="s">
        <v>277</v>
      </c>
      <c r="Q443" s="281"/>
      <c r="R443" s="282"/>
      <c r="S443" s="279">
        <f t="shared" si="26"/>
        <v>-3601.92</v>
      </c>
      <c r="T443" s="333">
        <f t="shared" si="27"/>
        <v>0</v>
      </c>
    </row>
    <row r="444" spans="2:20" ht="24.9" customHeight="1" x14ac:dyDescent="0.3">
      <c r="B444" s="293"/>
      <c r="C444" s="267">
        <f t="shared" si="30"/>
        <v>1</v>
      </c>
      <c r="D444" s="268" t="str">
        <f t="shared" si="31"/>
        <v>Janeiro</v>
      </c>
      <c r="E444" s="269"/>
      <c r="F444" s="270" t="str">
        <f>IF(E444="","",VLOOKUP('Conta_FUNBIO (2)'!E444,Relatório!B:I,2,FALSE))</f>
        <v/>
      </c>
      <c r="G444" s="709"/>
      <c r="H444" s="334" t="str">
        <f>IF(G444="","",VLOOKUP(G444,Fundos!B:C,2,FALSE))</f>
        <v/>
      </c>
      <c r="I444" s="272"/>
      <c r="J444" s="294"/>
      <c r="K444" s="302"/>
      <c r="L444" s="367"/>
      <c r="M444" s="356"/>
      <c r="N444" s="296"/>
      <c r="O444" s="296"/>
      <c r="P444" s="276" t="s">
        <v>277</v>
      </c>
      <c r="Q444" s="281"/>
      <c r="R444" s="282"/>
      <c r="S444" s="279">
        <f t="shared" si="26"/>
        <v>-3601.92</v>
      </c>
      <c r="T444" s="333">
        <f t="shared" si="27"/>
        <v>0</v>
      </c>
    </row>
    <row r="445" spans="2:20" ht="24.9" customHeight="1" x14ac:dyDescent="0.3">
      <c r="B445" s="293"/>
      <c r="C445" s="267">
        <f t="shared" si="30"/>
        <v>1</v>
      </c>
      <c r="D445" s="268" t="str">
        <f t="shared" si="31"/>
        <v>Janeiro</v>
      </c>
      <c r="E445" s="269"/>
      <c r="F445" s="270" t="str">
        <f>IF(E445="","",VLOOKUP('Conta_FUNBIO (2)'!E445,Relatório!B:I,2,FALSE))</f>
        <v/>
      </c>
      <c r="G445" s="709"/>
      <c r="H445" s="334" t="str">
        <f>IF(G445="","",VLOOKUP(G445,Fundos!B:C,2,FALSE))</f>
        <v/>
      </c>
      <c r="I445" s="272"/>
      <c r="J445" s="294"/>
      <c r="K445" s="302"/>
      <c r="L445" s="367"/>
      <c r="M445" s="356"/>
      <c r="N445" s="296"/>
      <c r="O445" s="296"/>
      <c r="P445" s="276" t="s">
        <v>277</v>
      </c>
      <c r="Q445" s="281"/>
      <c r="R445" s="282"/>
      <c r="S445" s="279">
        <f t="shared" si="26"/>
        <v>-3601.92</v>
      </c>
      <c r="T445" s="333">
        <f t="shared" si="27"/>
        <v>0</v>
      </c>
    </row>
    <row r="446" spans="2:20" ht="24.9" customHeight="1" x14ac:dyDescent="0.3">
      <c r="B446" s="293"/>
      <c r="C446" s="267">
        <f t="shared" si="30"/>
        <v>1</v>
      </c>
      <c r="D446" s="268" t="str">
        <f t="shared" si="31"/>
        <v>Janeiro</v>
      </c>
      <c r="E446" s="269"/>
      <c r="F446" s="270" t="str">
        <f>IF(E446="","",VLOOKUP('Conta_FUNBIO (2)'!E446,Relatório!B:I,2,FALSE))</f>
        <v/>
      </c>
      <c r="G446" s="709"/>
      <c r="H446" s="334" t="str">
        <f>IF(G446="","",VLOOKUP(G446,Fundos!B:C,2,FALSE))</f>
        <v/>
      </c>
      <c r="I446" s="272"/>
      <c r="J446" s="294"/>
      <c r="K446" s="301"/>
      <c r="L446" s="367"/>
      <c r="M446" s="356"/>
      <c r="N446" s="296"/>
      <c r="O446" s="296"/>
      <c r="P446" s="276" t="s">
        <v>277</v>
      </c>
      <c r="Q446" s="281"/>
      <c r="R446" s="282"/>
      <c r="S446" s="279">
        <f t="shared" si="26"/>
        <v>-3601.92</v>
      </c>
      <c r="T446" s="333">
        <f t="shared" si="27"/>
        <v>0</v>
      </c>
    </row>
    <row r="447" spans="2:20" ht="24.9" customHeight="1" x14ac:dyDescent="0.3">
      <c r="B447" s="293"/>
      <c r="C447" s="267">
        <f t="shared" si="30"/>
        <v>1</v>
      </c>
      <c r="D447" s="268" t="str">
        <f t="shared" si="31"/>
        <v>Janeiro</v>
      </c>
      <c r="E447" s="269"/>
      <c r="F447" s="270" t="str">
        <f>IF(E447="","",VLOOKUP('Conta_FUNBIO (2)'!E447,Relatório!B:I,2,FALSE))</f>
        <v/>
      </c>
      <c r="G447" s="709"/>
      <c r="H447" s="334" t="str">
        <f>IF(G447="","",VLOOKUP(G447,Fundos!B:C,2,FALSE))</f>
        <v/>
      </c>
      <c r="I447" s="272"/>
      <c r="J447" s="294"/>
      <c r="K447" s="301"/>
      <c r="L447" s="367"/>
      <c r="M447" s="356"/>
      <c r="N447" s="296"/>
      <c r="O447" s="296"/>
      <c r="P447" s="276" t="s">
        <v>277</v>
      </c>
      <c r="Q447" s="281"/>
      <c r="R447" s="282"/>
      <c r="S447" s="279">
        <f t="shared" si="26"/>
        <v>-3601.92</v>
      </c>
      <c r="T447" s="333">
        <f t="shared" si="27"/>
        <v>0</v>
      </c>
    </row>
    <row r="448" spans="2:20" ht="24.9" customHeight="1" x14ac:dyDescent="0.3">
      <c r="B448" s="293"/>
      <c r="C448" s="267">
        <f t="shared" si="30"/>
        <v>1</v>
      </c>
      <c r="D448" s="268" t="str">
        <f t="shared" si="31"/>
        <v>Janeiro</v>
      </c>
      <c r="E448" s="269"/>
      <c r="F448" s="270" t="str">
        <f>IF(E448="","",VLOOKUP('Conta_FUNBIO (2)'!E448,Relatório!B:I,2,FALSE))</f>
        <v/>
      </c>
      <c r="G448" s="709"/>
      <c r="H448" s="334" t="str">
        <f>IF(G448="","",VLOOKUP(G448,Fundos!B:C,2,FALSE))</f>
        <v/>
      </c>
      <c r="I448" s="272"/>
      <c r="J448" s="294"/>
      <c r="K448" s="301"/>
      <c r="L448" s="367"/>
      <c r="M448" s="355"/>
      <c r="N448" s="296"/>
      <c r="O448" s="296"/>
      <c r="P448" s="276" t="s">
        <v>277</v>
      </c>
      <c r="Q448" s="281"/>
      <c r="R448" s="282"/>
      <c r="S448" s="279">
        <f t="shared" si="26"/>
        <v>-3601.92</v>
      </c>
      <c r="T448" s="333">
        <f t="shared" si="27"/>
        <v>0</v>
      </c>
    </row>
    <row r="449" spans="2:20" ht="24.9" customHeight="1" x14ac:dyDescent="0.3">
      <c r="B449" s="293"/>
      <c r="C449" s="267">
        <f t="shared" si="30"/>
        <v>1</v>
      </c>
      <c r="D449" s="268" t="str">
        <f t="shared" si="31"/>
        <v>Janeiro</v>
      </c>
      <c r="E449" s="269"/>
      <c r="F449" s="270" t="str">
        <f>IF(E449="","",VLOOKUP('Conta_FUNBIO (2)'!E449,Relatório!B:I,2,FALSE))</f>
        <v/>
      </c>
      <c r="G449" s="709"/>
      <c r="H449" s="334" t="str">
        <f>IF(G449="","",VLOOKUP(G449,Fundos!B:C,2,FALSE))</f>
        <v/>
      </c>
      <c r="I449" s="272"/>
      <c r="J449" s="294"/>
      <c r="K449" s="301"/>
      <c r="L449" s="367"/>
      <c r="M449" s="355"/>
      <c r="N449" s="296"/>
      <c r="O449" s="296"/>
      <c r="P449" s="276" t="s">
        <v>277</v>
      </c>
      <c r="Q449" s="281"/>
      <c r="R449" s="282"/>
      <c r="S449" s="279">
        <f t="shared" si="26"/>
        <v>-3601.92</v>
      </c>
      <c r="T449" s="333">
        <f t="shared" si="27"/>
        <v>0</v>
      </c>
    </row>
    <row r="450" spans="2:20" ht="24.9" customHeight="1" x14ac:dyDescent="0.3">
      <c r="B450" s="293"/>
      <c r="C450" s="267">
        <f t="shared" si="30"/>
        <v>1</v>
      </c>
      <c r="D450" s="268" t="str">
        <f t="shared" si="31"/>
        <v>Janeiro</v>
      </c>
      <c r="E450" s="269"/>
      <c r="F450" s="270" t="str">
        <f>IF(E450="","",VLOOKUP('Conta_FUNBIO (2)'!E450,Relatório!B:I,2,FALSE))</f>
        <v/>
      </c>
      <c r="G450" s="709"/>
      <c r="H450" s="334" t="str">
        <f>IF(G450="","",VLOOKUP(G450,Fundos!B:C,2,FALSE))</f>
        <v/>
      </c>
      <c r="I450" s="272"/>
      <c r="J450" s="294"/>
      <c r="K450" s="301"/>
      <c r="L450" s="367"/>
      <c r="M450" s="355"/>
      <c r="N450" s="296"/>
      <c r="O450" s="296"/>
      <c r="P450" s="276" t="s">
        <v>277</v>
      </c>
      <c r="Q450" s="281"/>
      <c r="R450" s="282"/>
      <c r="S450" s="279">
        <f t="shared" si="26"/>
        <v>-3601.92</v>
      </c>
      <c r="T450" s="333">
        <f t="shared" si="27"/>
        <v>0</v>
      </c>
    </row>
    <row r="451" spans="2:20" ht="24.9" customHeight="1" x14ac:dyDescent="0.3">
      <c r="B451" s="293"/>
      <c r="C451" s="267">
        <f t="shared" si="30"/>
        <v>1</v>
      </c>
      <c r="D451" s="268" t="str">
        <f t="shared" si="31"/>
        <v>Janeiro</v>
      </c>
      <c r="E451" s="269"/>
      <c r="F451" s="270" t="str">
        <f>IF(E451="","",VLOOKUP('Conta_FUNBIO (2)'!E451,Relatório!B:I,2,FALSE))</f>
        <v/>
      </c>
      <c r="G451" s="709"/>
      <c r="H451" s="334" t="str">
        <f>IF(G451="","",VLOOKUP(G451,Fundos!B:C,2,FALSE))</f>
        <v/>
      </c>
      <c r="I451" s="272"/>
      <c r="J451" s="294"/>
      <c r="K451" s="301"/>
      <c r="L451" s="367"/>
      <c r="M451" s="355"/>
      <c r="N451" s="296"/>
      <c r="O451" s="296"/>
      <c r="P451" s="276" t="s">
        <v>277</v>
      </c>
      <c r="Q451" s="281"/>
      <c r="R451" s="282"/>
      <c r="S451" s="279">
        <f t="shared" si="26"/>
        <v>-3601.92</v>
      </c>
      <c r="T451" s="333">
        <f t="shared" si="27"/>
        <v>0</v>
      </c>
    </row>
    <row r="452" spans="2:20" ht="24.9" customHeight="1" x14ac:dyDescent="0.3">
      <c r="B452" s="293"/>
      <c r="C452" s="267">
        <f t="shared" si="30"/>
        <v>1</v>
      </c>
      <c r="D452" s="268" t="str">
        <f t="shared" si="31"/>
        <v>Janeiro</v>
      </c>
      <c r="E452" s="269"/>
      <c r="F452" s="270" t="str">
        <f>IF(E452="","",VLOOKUP('Conta_FUNBIO (2)'!E452,Relatório!B:I,2,FALSE))</f>
        <v/>
      </c>
      <c r="G452" s="709"/>
      <c r="H452" s="334" t="str">
        <f>IF(G452="","",VLOOKUP(G452,Fundos!B:C,2,FALSE))</f>
        <v/>
      </c>
      <c r="I452" s="272"/>
      <c r="J452" s="294"/>
      <c r="K452" s="301"/>
      <c r="L452" s="367"/>
      <c r="M452" s="355"/>
      <c r="N452" s="296"/>
      <c r="O452" s="296"/>
      <c r="P452" s="276" t="s">
        <v>277</v>
      </c>
      <c r="Q452" s="281"/>
      <c r="R452" s="282"/>
      <c r="S452" s="279">
        <f t="shared" si="26"/>
        <v>-3601.92</v>
      </c>
      <c r="T452" s="333">
        <f t="shared" si="27"/>
        <v>0</v>
      </c>
    </row>
    <row r="453" spans="2:20" ht="24.9" customHeight="1" x14ac:dyDescent="0.3">
      <c r="B453" s="293"/>
      <c r="C453" s="267">
        <f t="shared" si="30"/>
        <v>1</v>
      </c>
      <c r="D453" s="268" t="str">
        <f t="shared" si="31"/>
        <v>Janeiro</v>
      </c>
      <c r="E453" s="269"/>
      <c r="F453" s="270" t="str">
        <f>IF(E453="","",VLOOKUP('Conta_FUNBIO (2)'!E453,Relatório!B:I,2,FALSE))</f>
        <v/>
      </c>
      <c r="G453" s="709"/>
      <c r="H453" s="334" t="str">
        <f>IF(G453="","",VLOOKUP(G453,Fundos!B:C,2,FALSE))</f>
        <v/>
      </c>
      <c r="I453" s="272"/>
      <c r="J453" s="294"/>
      <c r="K453" s="301"/>
      <c r="L453" s="367"/>
      <c r="M453" s="355"/>
      <c r="N453" s="296"/>
      <c r="O453" s="296"/>
      <c r="P453" s="276" t="s">
        <v>277</v>
      </c>
      <c r="Q453" s="281"/>
      <c r="R453" s="282"/>
      <c r="S453" s="279">
        <f t="shared" si="26"/>
        <v>-3601.92</v>
      </c>
      <c r="T453" s="333">
        <f t="shared" si="27"/>
        <v>0</v>
      </c>
    </row>
    <row r="454" spans="2:20" ht="24.9" customHeight="1" x14ac:dyDescent="0.3">
      <c r="B454" s="293"/>
      <c r="C454" s="267">
        <f t="shared" si="30"/>
        <v>1</v>
      </c>
      <c r="D454" s="268" t="str">
        <f t="shared" si="31"/>
        <v>Janeiro</v>
      </c>
      <c r="E454" s="269"/>
      <c r="F454" s="270" t="str">
        <f>IF(E454="","",VLOOKUP('Conta_FUNBIO (2)'!E454,Relatório!B:I,2,FALSE))</f>
        <v/>
      </c>
      <c r="G454" s="709"/>
      <c r="H454" s="334" t="str">
        <f>IF(G454="","",VLOOKUP(G454,Fundos!B:C,2,FALSE))</f>
        <v/>
      </c>
      <c r="I454" s="272"/>
      <c r="J454" s="294"/>
      <c r="K454" s="301"/>
      <c r="L454" s="367"/>
      <c r="M454" s="355"/>
      <c r="N454" s="296"/>
      <c r="O454" s="296"/>
      <c r="P454" s="276" t="s">
        <v>277</v>
      </c>
      <c r="Q454" s="281"/>
      <c r="R454" s="282"/>
      <c r="S454" s="279">
        <f t="shared" si="26"/>
        <v>-3601.92</v>
      </c>
      <c r="T454" s="333">
        <f t="shared" si="27"/>
        <v>0</v>
      </c>
    </row>
    <row r="455" spans="2:20" ht="24.9" customHeight="1" x14ac:dyDescent="0.3">
      <c r="B455" s="293"/>
      <c r="C455" s="267">
        <f t="shared" si="30"/>
        <v>1</v>
      </c>
      <c r="D455" s="268" t="str">
        <f t="shared" si="31"/>
        <v>Janeiro</v>
      </c>
      <c r="E455" s="269"/>
      <c r="F455" s="270" t="str">
        <f>IF(E455="","",VLOOKUP('Conta_FUNBIO (2)'!E455,Relatório!B:I,2,FALSE))</f>
        <v/>
      </c>
      <c r="G455" s="709"/>
      <c r="H455" s="334" t="str">
        <f>IF(G455="","",VLOOKUP(G455,Fundos!B:C,2,FALSE))</f>
        <v/>
      </c>
      <c r="I455" s="272"/>
      <c r="J455" s="294"/>
      <c r="K455" s="301"/>
      <c r="L455" s="367"/>
      <c r="M455" s="355"/>
      <c r="N455" s="296"/>
      <c r="O455" s="296"/>
      <c r="P455" s="276" t="s">
        <v>277</v>
      </c>
      <c r="Q455" s="281"/>
      <c r="R455" s="282"/>
      <c r="S455" s="279">
        <f t="shared" si="26"/>
        <v>-3601.92</v>
      </c>
      <c r="T455" s="333">
        <f t="shared" si="27"/>
        <v>0</v>
      </c>
    </row>
    <row r="456" spans="2:20" ht="24.9" customHeight="1" x14ac:dyDescent="0.3">
      <c r="B456" s="293"/>
      <c r="C456" s="267">
        <f t="shared" si="30"/>
        <v>1</v>
      </c>
      <c r="D456" s="268" t="str">
        <f t="shared" si="31"/>
        <v>Janeiro</v>
      </c>
      <c r="E456" s="269"/>
      <c r="F456" s="270" t="str">
        <f>IF(E456="","",VLOOKUP('Conta_FUNBIO (2)'!E456,Relatório!B:I,2,FALSE))</f>
        <v/>
      </c>
      <c r="G456" s="709"/>
      <c r="H456" s="334" t="str">
        <f>IF(G456="","",VLOOKUP(G456,Fundos!B:C,2,FALSE))</f>
        <v/>
      </c>
      <c r="I456" s="272"/>
      <c r="J456" s="294"/>
      <c r="K456" s="301"/>
      <c r="L456" s="367"/>
      <c r="M456" s="355"/>
      <c r="N456" s="296"/>
      <c r="O456" s="296"/>
      <c r="P456" s="276" t="s">
        <v>277</v>
      </c>
      <c r="Q456" s="281"/>
      <c r="R456" s="282"/>
      <c r="S456" s="279">
        <f t="shared" si="26"/>
        <v>-3601.92</v>
      </c>
      <c r="T456" s="333">
        <f t="shared" si="27"/>
        <v>0</v>
      </c>
    </row>
    <row r="457" spans="2:20" ht="24.9" customHeight="1" x14ac:dyDescent="0.3">
      <c r="B457" s="293"/>
      <c r="C457" s="267">
        <f t="shared" si="30"/>
        <v>1</v>
      </c>
      <c r="D457" s="268" t="str">
        <f t="shared" si="31"/>
        <v>Janeiro</v>
      </c>
      <c r="E457" s="269"/>
      <c r="F457" s="270" t="str">
        <f>IF(E457="","",VLOOKUP('Conta_FUNBIO (2)'!E457,Relatório!B:I,2,FALSE))</f>
        <v/>
      </c>
      <c r="G457" s="709"/>
      <c r="H457" s="334" t="str">
        <f>IF(G457="","",VLOOKUP(G457,Fundos!B:C,2,FALSE))</f>
        <v/>
      </c>
      <c r="I457" s="272"/>
      <c r="J457" s="294"/>
      <c r="K457" s="301"/>
      <c r="L457" s="367"/>
      <c r="M457" s="355"/>
      <c r="N457" s="296"/>
      <c r="O457" s="296"/>
      <c r="P457" s="276" t="s">
        <v>277</v>
      </c>
      <c r="Q457" s="281"/>
      <c r="R457" s="282"/>
      <c r="S457" s="279">
        <f t="shared" ref="S457:S520" si="32">IF(P457="sim",Q457-R457+S456,IF(P457="NÃO",S456))</f>
        <v>-3601.92</v>
      </c>
      <c r="T457" s="333">
        <f t="shared" si="27"/>
        <v>0</v>
      </c>
    </row>
    <row r="458" spans="2:20" ht="24.9" customHeight="1" x14ac:dyDescent="0.3">
      <c r="B458" s="293"/>
      <c r="C458" s="267">
        <f t="shared" si="30"/>
        <v>1</v>
      </c>
      <c r="D458" s="268" t="str">
        <f t="shared" si="31"/>
        <v>Janeiro</v>
      </c>
      <c r="E458" s="269"/>
      <c r="F458" s="270" t="str">
        <f>IF(E458="","",VLOOKUP('Conta_FUNBIO (2)'!E458,Relatório!B:I,2,FALSE))</f>
        <v/>
      </c>
      <c r="G458" s="709"/>
      <c r="H458" s="334" t="str">
        <f>IF(G458="","",VLOOKUP(G458,Fundos!B:C,2,FALSE))</f>
        <v/>
      </c>
      <c r="I458" s="272"/>
      <c r="J458" s="294"/>
      <c r="K458" s="301"/>
      <c r="L458" s="367"/>
      <c r="M458" s="355"/>
      <c r="N458" s="296"/>
      <c r="O458" s="296"/>
      <c r="P458" s="276" t="s">
        <v>277</v>
      </c>
      <c r="Q458" s="281"/>
      <c r="R458" s="282"/>
      <c r="S458" s="279">
        <f t="shared" si="32"/>
        <v>-3601.92</v>
      </c>
      <c r="T458" s="333">
        <f t="shared" ref="T458:T521" si="33">T457</f>
        <v>0</v>
      </c>
    </row>
    <row r="459" spans="2:20" ht="24.9" customHeight="1" x14ac:dyDescent="0.3">
      <c r="B459" s="293"/>
      <c r="C459" s="267">
        <f t="shared" si="30"/>
        <v>1</v>
      </c>
      <c r="D459" s="268" t="str">
        <f t="shared" si="31"/>
        <v>Janeiro</v>
      </c>
      <c r="E459" s="269"/>
      <c r="F459" s="270" t="str">
        <f>IF(E459="","",VLOOKUP('Conta_FUNBIO (2)'!E459,Relatório!B:I,2,FALSE))</f>
        <v/>
      </c>
      <c r="G459" s="709"/>
      <c r="H459" s="334" t="str">
        <f>IF(G459="","",VLOOKUP(G459,Fundos!B:C,2,FALSE))</f>
        <v/>
      </c>
      <c r="I459" s="272"/>
      <c r="J459" s="294"/>
      <c r="K459" s="301"/>
      <c r="L459" s="367"/>
      <c r="M459" s="355"/>
      <c r="N459" s="296"/>
      <c r="O459" s="296"/>
      <c r="P459" s="276" t="s">
        <v>277</v>
      </c>
      <c r="Q459" s="281"/>
      <c r="R459" s="282"/>
      <c r="S459" s="279">
        <f t="shared" si="32"/>
        <v>-3601.92</v>
      </c>
      <c r="T459" s="333">
        <f t="shared" si="33"/>
        <v>0</v>
      </c>
    </row>
    <row r="460" spans="2:20" ht="24.9" customHeight="1" x14ac:dyDescent="0.3">
      <c r="B460" s="293"/>
      <c r="C460" s="267">
        <f t="shared" si="30"/>
        <v>1</v>
      </c>
      <c r="D460" s="268" t="str">
        <f t="shared" si="31"/>
        <v>Janeiro</v>
      </c>
      <c r="E460" s="269"/>
      <c r="F460" s="270" t="str">
        <f>IF(E460="","",VLOOKUP('Conta_FUNBIO (2)'!E460,Relatório!B:I,2,FALSE))</f>
        <v/>
      </c>
      <c r="G460" s="709"/>
      <c r="H460" s="334" t="str">
        <f>IF(G460="","",VLOOKUP(G460,Fundos!B:C,2,FALSE))</f>
        <v/>
      </c>
      <c r="I460" s="272"/>
      <c r="J460" s="294"/>
      <c r="K460" s="443"/>
      <c r="L460" s="367"/>
      <c r="M460" s="355"/>
      <c r="N460" s="296"/>
      <c r="O460" s="296"/>
      <c r="P460" s="276" t="s">
        <v>277</v>
      </c>
      <c r="Q460" s="281"/>
      <c r="R460" s="282"/>
      <c r="S460" s="279">
        <f t="shared" si="32"/>
        <v>-3601.92</v>
      </c>
      <c r="T460" s="333">
        <f t="shared" si="33"/>
        <v>0</v>
      </c>
    </row>
    <row r="461" spans="2:20" ht="24.9" customHeight="1" x14ac:dyDescent="0.3">
      <c r="B461" s="293"/>
      <c r="C461" s="267">
        <f t="shared" si="30"/>
        <v>1</v>
      </c>
      <c r="D461" s="268" t="str">
        <f t="shared" si="31"/>
        <v>Janeiro</v>
      </c>
      <c r="E461" s="269"/>
      <c r="F461" s="270" t="str">
        <f>IF(E461="","",VLOOKUP('Conta_FUNBIO (2)'!E461,Relatório!B:I,2,FALSE))</f>
        <v/>
      </c>
      <c r="G461" s="709"/>
      <c r="H461" s="334" t="str">
        <f>IF(G461="","",VLOOKUP(G461,Fundos!B:C,2,FALSE))</f>
        <v/>
      </c>
      <c r="I461" s="272"/>
      <c r="J461" s="294"/>
      <c r="K461" s="443"/>
      <c r="L461" s="367"/>
      <c r="M461" s="356"/>
      <c r="N461" s="296"/>
      <c r="O461" s="296"/>
      <c r="P461" s="276" t="s">
        <v>277</v>
      </c>
      <c r="Q461" s="281"/>
      <c r="R461" s="282"/>
      <c r="S461" s="279">
        <f t="shared" si="32"/>
        <v>-3601.92</v>
      </c>
      <c r="T461" s="333">
        <f t="shared" si="33"/>
        <v>0</v>
      </c>
    </row>
    <row r="462" spans="2:20" ht="24.9" customHeight="1" x14ac:dyDescent="0.3">
      <c r="B462" s="293"/>
      <c r="C462" s="267">
        <f t="shared" si="30"/>
        <v>1</v>
      </c>
      <c r="D462" s="268" t="str">
        <f t="shared" si="31"/>
        <v>Janeiro</v>
      </c>
      <c r="E462" s="269"/>
      <c r="F462" s="270" t="str">
        <f>IF(E462="","",VLOOKUP('Conta_FUNBIO (2)'!E462,Relatório!B:I,2,FALSE))</f>
        <v/>
      </c>
      <c r="G462" s="709"/>
      <c r="H462" s="334" t="str">
        <f>IF(G462="","",VLOOKUP(G462,Fundos!B:C,2,FALSE))</f>
        <v/>
      </c>
      <c r="I462" s="272"/>
      <c r="J462" s="294"/>
      <c r="K462" s="302"/>
      <c r="L462" s="367"/>
      <c r="M462" s="355"/>
      <c r="N462" s="296"/>
      <c r="O462" s="296"/>
      <c r="P462" s="276" t="s">
        <v>277</v>
      </c>
      <c r="Q462" s="281"/>
      <c r="R462" s="282"/>
      <c r="S462" s="279">
        <f t="shared" si="32"/>
        <v>-3601.92</v>
      </c>
      <c r="T462" s="333">
        <f t="shared" si="33"/>
        <v>0</v>
      </c>
    </row>
    <row r="463" spans="2:20" ht="24.9" customHeight="1" x14ac:dyDescent="0.3">
      <c r="B463" s="293"/>
      <c r="C463" s="267">
        <f t="shared" si="30"/>
        <v>1</v>
      </c>
      <c r="D463" s="268" t="str">
        <f t="shared" si="31"/>
        <v>Janeiro</v>
      </c>
      <c r="E463" s="269"/>
      <c r="F463" s="270" t="str">
        <f>IF(E463="","",VLOOKUP('Conta_FUNBIO (2)'!E463,Relatório!B:I,2,FALSE))</f>
        <v/>
      </c>
      <c r="G463" s="709"/>
      <c r="H463" s="334" t="str">
        <f>IF(G463="","",VLOOKUP(G463,Fundos!B:C,2,FALSE))</f>
        <v/>
      </c>
      <c r="I463" s="272"/>
      <c r="J463" s="294"/>
      <c r="K463" s="302"/>
      <c r="L463" s="367"/>
      <c r="M463" s="355"/>
      <c r="N463" s="296"/>
      <c r="O463" s="296"/>
      <c r="P463" s="276" t="s">
        <v>277</v>
      </c>
      <c r="Q463" s="281"/>
      <c r="R463" s="282"/>
      <c r="S463" s="279">
        <f t="shared" si="32"/>
        <v>-3601.92</v>
      </c>
      <c r="T463" s="333">
        <f t="shared" si="33"/>
        <v>0</v>
      </c>
    </row>
    <row r="464" spans="2:20" ht="24.9" customHeight="1" x14ac:dyDescent="0.3">
      <c r="B464" s="293"/>
      <c r="C464" s="267">
        <f t="shared" si="30"/>
        <v>1</v>
      </c>
      <c r="D464" s="268" t="str">
        <f t="shared" si="31"/>
        <v>Janeiro</v>
      </c>
      <c r="E464" s="269"/>
      <c r="F464" s="270" t="str">
        <f>IF(E464="","",VLOOKUP('Conta_FUNBIO (2)'!E464,Relatório!B:I,2,FALSE))</f>
        <v/>
      </c>
      <c r="G464" s="709"/>
      <c r="H464" s="334" t="str">
        <f>IF(G464="","",VLOOKUP(G464,Fundos!B:C,2,FALSE))</f>
        <v/>
      </c>
      <c r="I464" s="272"/>
      <c r="J464" s="294"/>
      <c r="K464" s="302"/>
      <c r="L464" s="367"/>
      <c r="M464" s="355"/>
      <c r="N464" s="296"/>
      <c r="O464" s="296"/>
      <c r="P464" s="276" t="s">
        <v>277</v>
      </c>
      <c r="Q464" s="281"/>
      <c r="R464" s="282"/>
      <c r="S464" s="279">
        <f t="shared" si="32"/>
        <v>-3601.92</v>
      </c>
      <c r="T464" s="333">
        <f t="shared" si="33"/>
        <v>0</v>
      </c>
    </row>
    <row r="465" spans="2:20" ht="24.9" customHeight="1" x14ac:dyDescent="0.3">
      <c r="B465" s="293"/>
      <c r="C465" s="267">
        <f t="shared" si="30"/>
        <v>1</v>
      </c>
      <c r="D465" s="268" t="str">
        <f t="shared" si="31"/>
        <v>Janeiro</v>
      </c>
      <c r="E465" s="269"/>
      <c r="F465" s="270" t="str">
        <f>IF(E465="","",VLOOKUP('Conta_FUNBIO (2)'!E465,Relatório!B:I,2,FALSE))</f>
        <v/>
      </c>
      <c r="G465" s="709"/>
      <c r="H465" s="334" t="str">
        <f>IF(G465="","",VLOOKUP(G465,Fundos!B:C,2,FALSE))</f>
        <v/>
      </c>
      <c r="I465" s="272"/>
      <c r="J465" s="294"/>
      <c r="K465" s="443"/>
      <c r="L465" s="367"/>
      <c r="M465" s="355"/>
      <c r="N465" s="296"/>
      <c r="O465" s="296"/>
      <c r="P465" s="276" t="s">
        <v>277</v>
      </c>
      <c r="Q465" s="281"/>
      <c r="R465" s="282"/>
      <c r="S465" s="279">
        <f t="shared" si="32"/>
        <v>-3601.92</v>
      </c>
      <c r="T465" s="333">
        <f t="shared" si="33"/>
        <v>0</v>
      </c>
    </row>
    <row r="466" spans="2:20" ht="24.9" customHeight="1" x14ac:dyDescent="0.3">
      <c r="B466" s="293"/>
      <c r="C466" s="267">
        <f t="shared" si="30"/>
        <v>1</v>
      </c>
      <c r="D466" s="268" t="str">
        <f t="shared" si="31"/>
        <v>Janeiro</v>
      </c>
      <c r="E466" s="269"/>
      <c r="F466" s="270" t="str">
        <f>IF(E466="","",VLOOKUP('Conta_FUNBIO (2)'!E466,Relatório!B:I,2,FALSE))</f>
        <v/>
      </c>
      <c r="G466" s="709"/>
      <c r="H466" s="334" t="str">
        <f>IF(G466="","",VLOOKUP(G466,Fundos!B:C,2,FALSE))</f>
        <v/>
      </c>
      <c r="I466" s="272"/>
      <c r="J466" s="294"/>
      <c r="K466" s="301"/>
      <c r="L466" s="367"/>
      <c r="M466" s="355"/>
      <c r="N466" s="296"/>
      <c r="O466" s="296"/>
      <c r="P466" s="276" t="s">
        <v>277</v>
      </c>
      <c r="Q466" s="281"/>
      <c r="R466" s="282"/>
      <c r="S466" s="279">
        <f t="shared" si="32"/>
        <v>-3601.92</v>
      </c>
      <c r="T466" s="333">
        <f t="shared" si="33"/>
        <v>0</v>
      </c>
    </row>
    <row r="467" spans="2:20" ht="24.9" customHeight="1" x14ac:dyDescent="0.3">
      <c r="B467" s="293"/>
      <c r="C467" s="267">
        <f t="shared" si="30"/>
        <v>1</v>
      </c>
      <c r="D467" s="268" t="str">
        <f t="shared" si="31"/>
        <v>Janeiro</v>
      </c>
      <c r="E467" s="269"/>
      <c r="F467" s="270" t="str">
        <f>IF(E467="","",VLOOKUP('Conta_FUNBIO (2)'!E467,Relatório!B:I,2,FALSE))</f>
        <v/>
      </c>
      <c r="G467" s="709"/>
      <c r="H467" s="334" t="str">
        <f>IF(G467="","",VLOOKUP(G467,Fundos!B:C,2,FALSE))</f>
        <v/>
      </c>
      <c r="I467" s="272"/>
      <c r="J467" s="294"/>
      <c r="K467" s="301"/>
      <c r="L467" s="367"/>
      <c r="M467" s="355"/>
      <c r="N467" s="296"/>
      <c r="O467" s="296"/>
      <c r="P467" s="276" t="s">
        <v>277</v>
      </c>
      <c r="Q467" s="281"/>
      <c r="R467" s="282"/>
      <c r="S467" s="279">
        <f t="shared" si="32"/>
        <v>-3601.92</v>
      </c>
      <c r="T467" s="333">
        <f t="shared" si="33"/>
        <v>0</v>
      </c>
    </row>
    <row r="468" spans="2:20" ht="24.9" customHeight="1" x14ac:dyDescent="0.3">
      <c r="B468" s="293"/>
      <c r="C468" s="267">
        <f t="shared" si="30"/>
        <v>1</v>
      </c>
      <c r="D468" s="268" t="str">
        <f t="shared" si="31"/>
        <v>Janeiro</v>
      </c>
      <c r="E468" s="269"/>
      <c r="F468" s="270" t="str">
        <f>IF(E468="","",VLOOKUP('Conta_FUNBIO (2)'!E468,Relatório!B:I,2,FALSE))</f>
        <v/>
      </c>
      <c r="G468" s="709"/>
      <c r="H468" s="334" t="str">
        <f>IF(G468="","",VLOOKUP(G468,Fundos!B:C,2,FALSE))</f>
        <v/>
      </c>
      <c r="I468" s="272"/>
      <c r="J468" s="294"/>
      <c r="K468" s="301"/>
      <c r="L468" s="367"/>
      <c r="M468" s="356"/>
      <c r="N468" s="296"/>
      <c r="O468" s="296"/>
      <c r="P468" s="276" t="s">
        <v>277</v>
      </c>
      <c r="Q468" s="281"/>
      <c r="R468" s="282"/>
      <c r="S468" s="279">
        <f t="shared" si="32"/>
        <v>-3601.92</v>
      </c>
      <c r="T468" s="333">
        <f t="shared" si="33"/>
        <v>0</v>
      </c>
    </row>
    <row r="469" spans="2:20" ht="24.9" customHeight="1" x14ac:dyDescent="0.3">
      <c r="B469" s="293"/>
      <c r="C469" s="267">
        <f t="shared" si="30"/>
        <v>1</v>
      </c>
      <c r="D469" s="268" t="str">
        <f t="shared" si="31"/>
        <v>Janeiro</v>
      </c>
      <c r="E469" s="269"/>
      <c r="F469" s="270" t="str">
        <f>IF(E469="","",VLOOKUP('Conta_FUNBIO (2)'!E469,Relatório!B:I,2,FALSE))</f>
        <v/>
      </c>
      <c r="G469" s="709"/>
      <c r="H469" s="334" t="str">
        <f>IF(G469="","",VLOOKUP(G469,Fundos!B:C,2,FALSE))</f>
        <v/>
      </c>
      <c r="I469" s="272"/>
      <c r="J469" s="294"/>
      <c r="K469" s="301"/>
      <c r="L469" s="367"/>
      <c r="M469" s="356"/>
      <c r="N469" s="296"/>
      <c r="O469" s="296"/>
      <c r="P469" s="276" t="s">
        <v>277</v>
      </c>
      <c r="Q469" s="281"/>
      <c r="R469" s="282"/>
      <c r="S469" s="279">
        <f t="shared" si="32"/>
        <v>-3601.92</v>
      </c>
      <c r="T469" s="333">
        <f t="shared" si="33"/>
        <v>0</v>
      </c>
    </row>
    <row r="470" spans="2:20" ht="24.9" customHeight="1" x14ac:dyDescent="0.3">
      <c r="B470" s="293"/>
      <c r="C470" s="267">
        <f t="shared" si="30"/>
        <v>1</v>
      </c>
      <c r="D470" s="268" t="str">
        <f t="shared" si="31"/>
        <v>Janeiro</v>
      </c>
      <c r="E470" s="269"/>
      <c r="F470" s="270" t="str">
        <f>IF(E470="","",VLOOKUP('Conta_FUNBIO (2)'!E470,Relatório!B:I,2,FALSE))</f>
        <v/>
      </c>
      <c r="G470" s="709"/>
      <c r="H470" s="334" t="str">
        <f>IF(G470="","",VLOOKUP(G470,Fundos!B:C,2,FALSE))</f>
        <v/>
      </c>
      <c r="I470" s="272"/>
      <c r="J470" s="294"/>
      <c r="K470" s="301"/>
      <c r="L470" s="367"/>
      <c r="M470" s="355"/>
      <c r="N470" s="296"/>
      <c r="O470" s="296"/>
      <c r="P470" s="276" t="s">
        <v>277</v>
      </c>
      <c r="Q470" s="281"/>
      <c r="R470" s="282"/>
      <c r="S470" s="279">
        <f t="shared" si="32"/>
        <v>-3601.92</v>
      </c>
      <c r="T470" s="333">
        <f t="shared" si="33"/>
        <v>0</v>
      </c>
    </row>
    <row r="471" spans="2:20" ht="24.9" customHeight="1" x14ac:dyDescent="0.3">
      <c r="B471" s="293"/>
      <c r="C471" s="267">
        <f t="shared" ref="C471:C541" si="34">MONTH(B471)</f>
        <v>1</v>
      </c>
      <c r="D471" s="268" t="str">
        <f t="shared" ref="D471:D541" si="35">IF(C471=1,"Janeiro",IF(C471=2,"Fevereiro",IF(C471=3,"Março",IF(C471=4,"Abril",IF(C471=5,"Maio",IF(C471=6,"Junho",IF(C471=7,"Julho",IF(C471=8,"Agosto",IF(C471=9,"Setembro",IF(C471=10,"Outubro",IF(C471=11,"Novembro",IF(C471=12,"Dezembro",""))))))))))))</f>
        <v>Janeiro</v>
      </c>
      <c r="E471" s="269"/>
      <c r="F471" s="270" t="str">
        <f>IF(E471="","",VLOOKUP('Conta_FUNBIO (2)'!E471,Relatório!B:I,2,FALSE))</f>
        <v/>
      </c>
      <c r="G471" s="709"/>
      <c r="H471" s="334" t="str">
        <f>IF(G471="","",VLOOKUP(G471,Fundos!B:C,2,FALSE))</f>
        <v/>
      </c>
      <c r="I471" s="272"/>
      <c r="J471" s="294"/>
      <c r="K471" s="301"/>
      <c r="L471" s="367"/>
      <c r="M471" s="358"/>
      <c r="N471" s="296"/>
      <c r="O471" s="296"/>
      <c r="P471" s="276" t="s">
        <v>277</v>
      </c>
      <c r="Q471" s="281"/>
      <c r="R471" s="282"/>
      <c r="S471" s="279">
        <f t="shared" si="32"/>
        <v>-3601.92</v>
      </c>
      <c r="T471" s="333">
        <f t="shared" si="33"/>
        <v>0</v>
      </c>
    </row>
    <row r="472" spans="2:20" ht="24.9" customHeight="1" x14ac:dyDescent="0.3">
      <c r="B472" s="293"/>
      <c r="C472" s="267">
        <f t="shared" si="34"/>
        <v>1</v>
      </c>
      <c r="D472" s="268" t="str">
        <f t="shared" si="35"/>
        <v>Janeiro</v>
      </c>
      <c r="E472" s="269"/>
      <c r="F472" s="270" t="str">
        <f>IF(E472="","",VLOOKUP('Conta_FUNBIO (2)'!E472,Relatório!B:I,2,FALSE))</f>
        <v/>
      </c>
      <c r="G472" s="709"/>
      <c r="H472" s="334" t="str">
        <f>IF(G472="","",VLOOKUP(G472,Fundos!B:C,2,FALSE))</f>
        <v/>
      </c>
      <c r="I472" s="272"/>
      <c r="J472" s="294"/>
      <c r="K472" s="301"/>
      <c r="L472" s="367"/>
      <c r="M472" s="358"/>
      <c r="N472" s="296"/>
      <c r="O472" s="296"/>
      <c r="P472" s="276" t="s">
        <v>277</v>
      </c>
      <c r="Q472" s="281"/>
      <c r="R472" s="282"/>
      <c r="S472" s="279">
        <f t="shared" si="32"/>
        <v>-3601.92</v>
      </c>
      <c r="T472" s="333">
        <f t="shared" si="33"/>
        <v>0</v>
      </c>
    </row>
    <row r="473" spans="2:20" ht="24.9" customHeight="1" x14ac:dyDescent="0.3">
      <c r="B473" s="293"/>
      <c r="C473" s="267">
        <f t="shared" si="34"/>
        <v>1</v>
      </c>
      <c r="D473" s="268" t="str">
        <f t="shared" si="35"/>
        <v>Janeiro</v>
      </c>
      <c r="E473" s="269"/>
      <c r="F473" s="270" t="str">
        <f>IF(E473="","",VLOOKUP('Conta_FUNBIO (2)'!E473,Relatório!B:I,2,FALSE))</f>
        <v/>
      </c>
      <c r="G473" s="709"/>
      <c r="H473" s="334" t="str">
        <f>IF(G473="","",VLOOKUP(G473,Fundos!B:C,2,FALSE))</f>
        <v/>
      </c>
      <c r="I473" s="272"/>
      <c r="J473" s="294"/>
      <c r="K473" s="301"/>
      <c r="L473" s="367"/>
      <c r="M473" s="355"/>
      <c r="N473" s="296"/>
      <c r="O473" s="296"/>
      <c r="P473" s="276" t="s">
        <v>277</v>
      </c>
      <c r="Q473" s="281"/>
      <c r="R473" s="282"/>
      <c r="S473" s="279">
        <f t="shared" si="32"/>
        <v>-3601.92</v>
      </c>
      <c r="T473" s="333">
        <f t="shared" si="33"/>
        <v>0</v>
      </c>
    </row>
    <row r="474" spans="2:20" ht="24.9" customHeight="1" x14ac:dyDescent="0.3">
      <c r="B474" s="293"/>
      <c r="C474" s="267">
        <f t="shared" si="34"/>
        <v>1</v>
      </c>
      <c r="D474" s="268" t="str">
        <f t="shared" si="35"/>
        <v>Janeiro</v>
      </c>
      <c r="E474" s="269"/>
      <c r="F474" s="270" t="str">
        <f>IF(E474="","",VLOOKUP('Conta_FUNBIO (2)'!E474,Relatório!B:I,2,FALSE))</f>
        <v/>
      </c>
      <c r="G474" s="709"/>
      <c r="H474" s="334" t="str">
        <f>IF(G474="","",VLOOKUP(G474,Fundos!B:C,2,FALSE))</f>
        <v/>
      </c>
      <c r="I474" s="272"/>
      <c r="J474" s="294"/>
      <c r="K474" s="301"/>
      <c r="L474" s="367"/>
      <c r="M474" s="355"/>
      <c r="N474" s="296"/>
      <c r="O474" s="296"/>
      <c r="P474" s="276" t="s">
        <v>277</v>
      </c>
      <c r="Q474" s="281"/>
      <c r="R474" s="282"/>
      <c r="S474" s="279">
        <f t="shared" si="32"/>
        <v>-3601.92</v>
      </c>
      <c r="T474" s="333">
        <f t="shared" si="33"/>
        <v>0</v>
      </c>
    </row>
    <row r="475" spans="2:20" ht="24.9" customHeight="1" x14ac:dyDescent="0.3">
      <c r="B475" s="293"/>
      <c r="C475" s="267">
        <f t="shared" si="34"/>
        <v>1</v>
      </c>
      <c r="D475" s="268" t="str">
        <f t="shared" si="35"/>
        <v>Janeiro</v>
      </c>
      <c r="E475" s="269"/>
      <c r="F475" s="270" t="str">
        <f>IF(E475="","",VLOOKUP('Conta_FUNBIO (2)'!E475,Relatório!B:I,2,FALSE))</f>
        <v/>
      </c>
      <c r="G475" s="709"/>
      <c r="H475" s="334" t="str">
        <f>IF(G475="","",VLOOKUP(G475,Fundos!B:C,2,FALSE))</f>
        <v/>
      </c>
      <c r="I475" s="272"/>
      <c r="J475" s="294"/>
      <c r="K475" s="301"/>
      <c r="L475" s="367"/>
      <c r="M475" s="355"/>
      <c r="N475" s="296"/>
      <c r="O475" s="296"/>
      <c r="P475" s="276" t="s">
        <v>277</v>
      </c>
      <c r="Q475" s="281"/>
      <c r="R475" s="282"/>
      <c r="S475" s="279">
        <f t="shared" si="32"/>
        <v>-3601.92</v>
      </c>
      <c r="T475" s="333">
        <f t="shared" si="33"/>
        <v>0</v>
      </c>
    </row>
    <row r="476" spans="2:20" ht="24.9" customHeight="1" x14ac:dyDescent="0.3">
      <c r="B476" s="293"/>
      <c r="C476" s="267">
        <f t="shared" si="34"/>
        <v>1</v>
      </c>
      <c r="D476" s="268" t="str">
        <f t="shared" si="35"/>
        <v>Janeiro</v>
      </c>
      <c r="E476" s="269"/>
      <c r="F476" s="270" t="str">
        <f>IF(E476="","",VLOOKUP('Conta_FUNBIO (2)'!E476,Relatório!B:I,2,FALSE))</f>
        <v/>
      </c>
      <c r="G476" s="709"/>
      <c r="H476" s="334" t="str">
        <f>IF(G476="","",VLOOKUP(G476,Fundos!B:C,2,FALSE))</f>
        <v/>
      </c>
      <c r="I476" s="272"/>
      <c r="J476" s="294"/>
      <c r="K476" s="273"/>
      <c r="L476" s="367"/>
      <c r="M476" s="355"/>
      <c r="N476" s="296"/>
      <c r="O476" s="296"/>
      <c r="P476" s="276" t="s">
        <v>277</v>
      </c>
      <c r="Q476" s="281"/>
      <c r="R476" s="282"/>
      <c r="S476" s="279">
        <f t="shared" si="32"/>
        <v>-3601.92</v>
      </c>
      <c r="T476" s="333">
        <f t="shared" si="33"/>
        <v>0</v>
      </c>
    </row>
    <row r="477" spans="2:20" ht="24.9" customHeight="1" x14ac:dyDescent="0.3">
      <c r="B477" s="293"/>
      <c r="C477" s="267">
        <f t="shared" si="34"/>
        <v>1</v>
      </c>
      <c r="D477" s="268" t="str">
        <f t="shared" si="35"/>
        <v>Janeiro</v>
      </c>
      <c r="E477" s="269"/>
      <c r="F477" s="270" t="str">
        <f>IF(E477="","",VLOOKUP('Conta_FUNBIO (2)'!E477,Relatório!B:I,2,FALSE))</f>
        <v/>
      </c>
      <c r="G477" s="709"/>
      <c r="H477" s="334" t="str">
        <f>IF(G477="","",VLOOKUP(G477,Fundos!B:C,2,FALSE))</f>
        <v/>
      </c>
      <c r="I477" s="272"/>
      <c r="J477" s="294"/>
      <c r="K477" s="301"/>
      <c r="L477" s="367"/>
      <c r="M477" s="356"/>
      <c r="N477" s="296"/>
      <c r="O477" s="296"/>
      <c r="P477" s="276" t="s">
        <v>277</v>
      </c>
      <c r="Q477" s="281"/>
      <c r="R477" s="282"/>
      <c r="S477" s="279">
        <f t="shared" si="32"/>
        <v>-3601.92</v>
      </c>
      <c r="T477" s="333">
        <f t="shared" si="33"/>
        <v>0</v>
      </c>
    </row>
    <row r="478" spans="2:20" ht="24.9" customHeight="1" x14ac:dyDescent="0.3">
      <c r="B478" s="446"/>
      <c r="C478" s="267">
        <f t="shared" si="34"/>
        <v>1</v>
      </c>
      <c r="D478" s="268" t="str">
        <f t="shared" si="35"/>
        <v>Janeiro</v>
      </c>
      <c r="E478" s="269"/>
      <c r="F478" s="270" t="str">
        <f>IF(E478="","",VLOOKUP('Conta_FUNBIO (2)'!E478,Relatório!B:I,2,FALSE))</f>
        <v/>
      </c>
      <c r="G478" s="709"/>
      <c r="H478" s="334" t="str">
        <f>IF(G478="","",VLOOKUP(G478,Fundos!B:C,2,FALSE))</f>
        <v/>
      </c>
      <c r="I478" s="272"/>
      <c r="J478" s="443"/>
      <c r="K478" s="443"/>
      <c r="L478" s="686"/>
      <c r="M478" s="353"/>
      <c r="N478" s="577"/>
      <c r="O478" s="353"/>
      <c r="P478" s="276" t="s">
        <v>277</v>
      </c>
      <c r="Q478" s="279"/>
      <c r="R478" s="449"/>
      <c r="S478" s="279">
        <f t="shared" si="32"/>
        <v>-3601.92</v>
      </c>
      <c r="T478" s="333">
        <f t="shared" si="33"/>
        <v>0</v>
      </c>
    </row>
    <row r="479" spans="2:20" ht="24.9" customHeight="1" x14ac:dyDescent="0.3">
      <c r="B479" s="446"/>
      <c r="C479" s="267">
        <f t="shared" si="34"/>
        <v>1</v>
      </c>
      <c r="D479" s="268" t="str">
        <f t="shared" si="35"/>
        <v>Janeiro</v>
      </c>
      <c r="E479" s="269"/>
      <c r="F479" s="270" t="str">
        <f>IF(E479="","",VLOOKUP('Conta_FUNBIO (2)'!E479,Relatório!B:I,2,FALSE))</f>
        <v/>
      </c>
      <c r="G479" s="709"/>
      <c r="H479" s="334" t="str">
        <f>IF(G479="","",VLOOKUP(G479,Fundos!B:C,2,FALSE))</f>
        <v/>
      </c>
      <c r="I479" s="272"/>
      <c r="J479" s="443"/>
      <c r="K479" s="443"/>
      <c r="L479" s="686"/>
      <c r="M479" s="353"/>
      <c r="N479" s="577"/>
      <c r="O479" s="353"/>
      <c r="P479" s="276" t="s">
        <v>277</v>
      </c>
      <c r="Q479" s="279"/>
      <c r="R479" s="449"/>
      <c r="S479" s="279">
        <f t="shared" si="32"/>
        <v>-3601.92</v>
      </c>
      <c r="T479" s="333">
        <f t="shared" si="33"/>
        <v>0</v>
      </c>
    </row>
    <row r="480" spans="2:20" ht="24.9" customHeight="1" x14ac:dyDescent="0.3">
      <c r="B480" s="446"/>
      <c r="C480" s="267">
        <f t="shared" si="34"/>
        <v>1</v>
      </c>
      <c r="D480" s="268" t="str">
        <f t="shared" si="35"/>
        <v>Janeiro</v>
      </c>
      <c r="E480" s="269"/>
      <c r="F480" s="270" t="str">
        <f>IF(E480="","",VLOOKUP('Conta_FUNBIO (2)'!E480,Relatório!B:I,2,FALSE))</f>
        <v/>
      </c>
      <c r="G480" s="709"/>
      <c r="H480" s="334" t="str">
        <f>IF(G480="","",VLOOKUP(G480,Fundos!B:C,2,FALSE))</f>
        <v/>
      </c>
      <c r="I480" s="272"/>
      <c r="J480" s="443"/>
      <c r="K480" s="443"/>
      <c r="L480" s="686"/>
      <c r="M480" s="353"/>
      <c r="N480" s="577"/>
      <c r="O480" s="353"/>
      <c r="P480" s="276" t="s">
        <v>277</v>
      </c>
      <c r="Q480" s="279"/>
      <c r="R480" s="449"/>
      <c r="S480" s="279">
        <f t="shared" si="32"/>
        <v>-3601.92</v>
      </c>
      <c r="T480" s="333">
        <f t="shared" si="33"/>
        <v>0</v>
      </c>
    </row>
    <row r="481" spans="2:20" ht="24.9" customHeight="1" x14ac:dyDescent="0.3">
      <c r="B481" s="446"/>
      <c r="C481" s="267">
        <f t="shared" si="34"/>
        <v>1</v>
      </c>
      <c r="D481" s="268" t="str">
        <f t="shared" si="35"/>
        <v>Janeiro</v>
      </c>
      <c r="E481" s="269"/>
      <c r="F481" s="270" t="str">
        <f>IF(E481="","",VLOOKUP('Conta_FUNBIO (2)'!E481,Relatório!B:I,2,FALSE))</f>
        <v/>
      </c>
      <c r="G481" s="709"/>
      <c r="H481" s="334" t="str">
        <f>IF(G481="","",VLOOKUP(G481,Fundos!B:C,2,FALSE))</f>
        <v/>
      </c>
      <c r="I481" s="272"/>
      <c r="J481" s="443"/>
      <c r="K481" s="443"/>
      <c r="L481" s="686"/>
      <c r="M481" s="353"/>
      <c r="N481" s="577"/>
      <c r="O481" s="353"/>
      <c r="P481" s="276" t="s">
        <v>277</v>
      </c>
      <c r="Q481" s="279"/>
      <c r="R481" s="449"/>
      <c r="S481" s="279">
        <f t="shared" si="32"/>
        <v>-3601.92</v>
      </c>
      <c r="T481" s="333">
        <f t="shared" si="33"/>
        <v>0</v>
      </c>
    </row>
    <row r="482" spans="2:20" ht="24.9" customHeight="1" x14ac:dyDescent="0.3">
      <c r="B482" s="446"/>
      <c r="C482" s="267">
        <f t="shared" si="34"/>
        <v>1</v>
      </c>
      <c r="D482" s="268" t="str">
        <f t="shared" si="35"/>
        <v>Janeiro</v>
      </c>
      <c r="E482" s="269"/>
      <c r="F482" s="270" t="str">
        <f>IF(E482="","",VLOOKUP('Conta_FUNBIO (2)'!E482,Relatório!B:I,2,FALSE))</f>
        <v/>
      </c>
      <c r="G482" s="709"/>
      <c r="H482" s="334" t="str">
        <f>IF(G482="","",VLOOKUP(G482,Fundos!B:C,2,FALSE))</f>
        <v/>
      </c>
      <c r="I482" s="272"/>
      <c r="J482" s="448"/>
      <c r="K482" s="443"/>
      <c r="L482" s="686"/>
      <c r="M482" s="353"/>
      <c r="N482" s="577"/>
      <c r="O482" s="353"/>
      <c r="P482" s="276" t="s">
        <v>277</v>
      </c>
      <c r="Q482" s="279"/>
      <c r="R482" s="449"/>
      <c r="S482" s="279">
        <f t="shared" si="32"/>
        <v>-3601.92</v>
      </c>
      <c r="T482" s="333">
        <f t="shared" si="33"/>
        <v>0</v>
      </c>
    </row>
    <row r="483" spans="2:20" ht="24.9" customHeight="1" x14ac:dyDescent="0.3">
      <c r="B483" s="446"/>
      <c r="C483" s="267">
        <f t="shared" si="34"/>
        <v>1</v>
      </c>
      <c r="D483" s="268" t="str">
        <f t="shared" si="35"/>
        <v>Janeiro</v>
      </c>
      <c r="E483" s="269"/>
      <c r="F483" s="270" t="str">
        <f>IF(E483="","",VLOOKUP('Conta_FUNBIO (2)'!E483,Relatório!B:I,2,FALSE))</f>
        <v/>
      </c>
      <c r="G483" s="709"/>
      <c r="H483" s="334" t="str">
        <f>IF(G483="","",VLOOKUP(G483,Fundos!B:C,2,FALSE))</f>
        <v/>
      </c>
      <c r="I483" s="272"/>
      <c r="J483" s="443"/>
      <c r="K483" s="452"/>
      <c r="L483" s="686"/>
      <c r="M483" s="353"/>
      <c r="N483" s="271"/>
      <c r="O483" s="576"/>
      <c r="P483" s="276" t="s">
        <v>277</v>
      </c>
      <c r="Q483" s="279"/>
      <c r="R483" s="449"/>
      <c r="S483" s="279">
        <f t="shared" si="32"/>
        <v>-3601.92</v>
      </c>
      <c r="T483" s="333">
        <f t="shared" si="33"/>
        <v>0</v>
      </c>
    </row>
    <row r="484" spans="2:20" ht="24.9" customHeight="1" x14ac:dyDescent="0.3">
      <c r="B484" s="446"/>
      <c r="C484" s="267">
        <f t="shared" si="34"/>
        <v>1</v>
      </c>
      <c r="D484" s="268" t="str">
        <f t="shared" si="35"/>
        <v>Janeiro</v>
      </c>
      <c r="E484" s="269"/>
      <c r="F484" s="270" t="str">
        <f>IF(E484="","",VLOOKUP('Conta_FUNBIO (2)'!E484,Relatório!B:I,2,FALSE))</f>
        <v/>
      </c>
      <c r="G484" s="709"/>
      <c r="H484" s="334" t="str">
        <f>IF(G484="","",VLOOKUP(G484,Fundos!B:C,2,FALSE))</f>
        <v/>
      </c>
      <c r="I484" s="272"/>
      <c r="J484" s="443"/>
      <c r="K484" s="443"/>
      <c r="L484" s="686"/>
      <c r="M484" s="353"/>
      <c r="N484" s="271"/>
      <c r="O484" s="576"/>
      <c r="P484" s="276" t="s">
        <v>277</v>
      </c>
      <c r="Q484" s="279"/>
      <c r="R484" s="449"/>
      <c r="S484" s="279">
        <f t="shared" si="32"/>
        <v>-3601.92</v>
      </c>
      <c r="T484" s="333">
        <f t="shared" si="33"/>
        <v>0</v>
      </c>
    </row>
    <row r="485" spans="2:20" ht="24.9" customHeight="1" x14ac:dyDescent="0.3">
      <c r="B485" s="446"/>
      <c r="C485" s="267">
        <f t="shared" si="34"/>
        <v>1</v>
      </c>
      <c r="D485" s="268" t="str">
        <f t="shared" si="35"/>
        <v>Janeiro</v>
      </c>
      <c r="E485" s="269"/>
      <c r="F485" s="270" t="str">
        <f>IF(E485="","",VLOOKUP('Conta_FUNBIO (2)'!E485,Relatório!B:I,2,FALSE))</f>
        <v/>
      </c>
      <c r="G485" s="709"/>
      <c r="H485" s="334" t="str">
        <f>IF(G485="","",VLOOKUP(G485,Fundos!B:C,2,FALSE))</f>
        <v/>
      </c>
      <c r="I485" s="272"/>
      <c r="J485" s="448"/>
      <c r="K485" s="448"/>
      <c r="L485" s="685"/>
      <c r="M485" s="353"/>
      <c r="N485" s="271"/>
      <c r="O485" s="576"/>
      <c r="P485" s="276" t="s">
        <v>277</v>
      </c>
      <c r="Q485" s="279"/>
      <c r="R485" s="449"/>
      <c r="S485" s="279">
        <f t="shared" si="32"/>
        <v>-3601.92</v>
      </c>
      <c r="T485" s="333">
        <f t="shared" si="33"/>
        <v>0</v>
      </c>
    </row>
    <row r="486" spans="2:20" ht="24.9" customHeight="1" x14ac:dyDescent="0.3">
      <c r="B486" s="446"/>
      <c r="C486" s="267">
        <f t="shared" si="34"/>
        <v>1</v>
      </c>
      <c r="D486" s="268" t="str">
        <f t="shared" si="35"/>
        <v>Janeiro</v>
      </c>
      <c r="E486" s="269"/>
      <c r="F486" s="270" t="str">
        <f>IF(E486="","",VLOOKUP('Conta_FUNBIO (2)'!E486,Relatório!B:I,2,FALSE))</f>
        <v/>
      </c>
      <c r="G486" s="709"/>
      <c r="H486" s="334" t="str">
        <f>IF(G486="","",VLOOKUP(G486,Fundos!B:C,2,FALSE))</f>
        <v/>
      </c>
      <c r="I486" s="272"/>
      <c r="J486" s="443"/>
      <c r="K486" s="448"/>
      <c r="L486" s="685"/>
      <c r="M486" s="353"/>
      <c r="N486" s="271"/>
      <c r="O486" s="576"/>
      <c r="P486" s="276" t="s">
        <v>277</v>
      </c>
      <c r="Q486" s="279"/>
      <c r="R486" s="449"/>
      <c r="S486" s="279">
        <f t="shared" si="32"/>
        <v>-3601.92</v>
      </c>
      <c r="T486" s="333">
        <f t="shared" si="33"/>
        <v>0</v>
      </c>
    </row>
    <row r="487" spans="2:20" ht="24.9" customHeight="1" x14ac:dyDescent="0.3">
      <c r="B487" s="446"/>
      <c r="C487" s="267">
        <f t="shared" si="34"/>
        <v>1</v>
      </c>
      <c r="D487" s="268" t="str">
        <f t="shared" si="35"/>
        <v>Janeiro</v>
      </c>
      <c r="E487" s="269"/>
      <c r="F487" s="270" t="str">
        <f>IF(E487="","",VLOOKUP('Conta_FUNBIO (2)'!E487,Relatório!B:I,2,FALSE))</f>
        <v/>
      </c>
      <c r="G487" s="709"/>
      <c r="H487" s="334" t="str">
        <f>IF(G487="","",VLOOKUP(G487,Fundos!B:C,2,FALSE))</f>
        <v/>
      </c>
      <c r="I487" s="272"/>
      <c r="J487" s="443"/>
      <c r="K487" s="443"/>
      <c r="L487" s="685"/>
      <c r="M487" s="353"/>
      <c r="N487" s="271"/>
      <c r="O487" s="576"/>
      <c r="P487" s="276" t="s">
        <v>277</v>
      </c>
      <c r="Q487" s="279"/>
      <c r="R487" s="449"/>
      <c r="S487" s="279">
        <f t="shared" si="32"/>
        <v>-3601.92</v>
      </c>
      <c r="T487" s="333">
        <f t="shared" si="33"/>
        <v>0</v>
      </c>
    </row>
    <row r="488" spans="2:20" ht="24.9" customHeight="1" x14ac:dyDescent="0.3">
      <c r="B488" s="446"/>
      <c r="C488" s="267">
        <f t="shared" si="34"/>
        <v>1</v>
      </c>
      <c r="D488" s="268" t="str">
        <f t="shared" si="35"/>
        <v>Janeiro</v>
      </c>
      <c r="E488" s="269"/>
      <c r="F488" s="270" t="str">
        <f>IF(E488="","",VLOOKUP('Conta_FUNBIO (2)'!E488,Relatório!B:I,2,FALSE))</f>
        <v/>
      </c>
      <c r="G488" s="709"/>
      <c r="H488" s="334" t="str">
        <f>IF(G488="","",VLOOKUP(G488,Fundos!B:C,2,FALSE))</f>
        <v/>
      </c>
      <c r="I488" s="272"/>
      <c r="J488" s="443"/>
      <c r="K488" s="443"/>
      <c r="L488" s="685"/>
      <c r="M488" s="353"/>
      <c r="N488" s="271"/>
      <c r="O488" s="576"/>
      <c r="P488" s="276" t="s">
        <v>277</v>
      </c>
      <c r="Q488" s="279"/>
      <c r="R488" s="449"/>
      <c r="S488" s="279">
        <f t="shared" si="32"/>
        <v>-3601.92</v>
      </c>
      <c r="T488" s="333">
        <f t="shared" si="33"/>
        <v>0</v>
      </c>
    </row>
    <row r="489" spans="2:20" ht="24.9" customHeight="1" x14ac:dyDescent="0.3">
      <c r="B489" s="446"/>
      <c r="C489" s="267">
        <f t="shared" si="34"/>
        <v>1</v>
      </c>
      <c r="D489" s="268" t="str">
        <f t="shared" si="35"/>
        <v>Janeiro</v>
      </c>
      <c r="E489" s="269"/>
      <c r="F489" s="270" t="str">
        <f>IF(E489="","",VLOOKUP('Conta_FUNBIO (2)'!E489,Relatório!B:I,2,FALSE))</f>
        <v/>
      </c>
      <c r="G489" s="709"/>
      <c r="H489" s="334" t="str">
        <f>IF(G489="","",VLOOKUP(G489,Fundos!B:C,2,FALSE))</f>
        <v/>
      </c>
      <c r="I489" s="272"/>
      <c r="J489" s="443"/>
      <c r="K489" s="689"/>
      <c r="L489" s="686"/>
      <c r="M489" s="353"/>
      <c r="N489" s="271"/>
      <c r="O489" s="576"/>
      <c r="P489" s="276" t="s">
        <v>277</v>
      </c>
      <c r="Q489" s="279"/>
      <c r="R489" s="449"/>
      <c r="S489" s="279">
        <f t="shared" si="32"/>
        <v>-3601.92</v>
      </c>
      <c r="T489" s="333">
        <f t="shared" si="33"/>
        <v>0</v>
      </c>
    </row>
    <row r="490" spans="2:20" ht="24.9" customHeight="1" x14ac:dyDescent="0.3">
      <c r="B490" s="446"/>
      <c r="C490" s="267">
        <f t="shared" si="34"/>
        <v>1</v>
      </c>
      <c r="D490" s="268" t="str">
        <f t="shared" si="35"/>
        <v>Janeiro</v>
      </c>
      <c r="E490" s="269"/>
      <c r="F490" s="270" t="str">
        <f>IF(E490="","",VLOOKUP('Conta_FUNBIO (2)'!E490,Relatório!B:I,2,FALSE))</f>
        <v/>
      </c>
      <c r="G490" s="709"/>
      <c r="H490" s="334" t="str">
        <f>IF(G490="","",VLOOKUP(G490,Fundos!B:C,2,FALSE))</f>
        <v/>
      </c>
      <c r="I490" s="272"/>
      <c r="J490" s="443"/>
      <c r="K490" s="443"/>
      <c r="L490" s="685"/>
      <c r="M490" s="353"/>
      <c r="N490" s="271"/>
      <c r="O490" s="576"/>
      <c r="P490" s="276" t="s">
        <v>277</v>
      </c>
      <c r="Q490" s="279"/>
      <c r="R490" s="449"/>
      <c r="S490" s="279">
        <f t="shared" si="32"/>
        <v>-3601.92</v>
      </c>
      <c r="T490" s="333">
        <f t="shared" si="33"/>
        <v>0</v>
      </c>
    </row>
    <row r="491" spans="2:20" ht="24.9" customHeight="1" x14ac:dyDescent="0.3">
      <c r="B491" s="446"/>
      <c r="C491" s="267">
        <f t="shared" si="34"/>
        <v>1</v>
      </c>
      <c r="D491" s="268" t="str">
        <f t="shared" si="35"/>
        <v>Janeiro</v>
      </c>
      <c r="E491" s="269"/>
      <c r="F491" s="270" t="str">
        <f>IF(E491="","",VLOOKUP('Conta_FUNBIO (2)'!E491,Relatório!B:I,2,FALSE))</f>
        <v/>
      </c>
      <c r="G491" s="709"/>
      <c r="H491" s="334" t="str">
        <f>IF(G491="","",VLOOKUP(G491,Fundos!B:C,2,FALSE))</f>
        <v/>
      </c>
      <c r="I491" s="272"/>
      <c r="J491" s="443"/>
      <c r="K491" s="448"/>
      <c r="L491" s="685"/>
      <c r="M491" s="353"/>
      <c r="N491" s="271"/>
      <c r="O491" s="576"/>
      <c r="P491" s="276" t="s">
        <v>277</v>
      </c>
      <c r="Q491" s="279"/>
      <c r="R491" s="449"/>
      <c r="S491" s="279">
        <f t="shared" si="32"/>
        <v>-3601.92</v>
      </c>
      <c r="T491" s="333">
        <f t="shared" si="33"/>
        <v>0</v>
      </c>
    </row>
    <row r="492" spans="2:20" ht="24.9" customHeight="1" x14ac:dyDescent="0.3">
      <c r="B492" s="446"/>
      <c r="C492" s="267">
        <f t="shared" si="34"/>
        <v>1</v>
      </c>
      <c r="D492" s="268" t="str">
        <f t="shared" si="35"/>
        <v>Janeiro</v>
      </c>
      <c r="E492" s="269"/>
      <c r="F492" s="270" t="str">
        <f>IF(E492="","",VLOOKUP('Conta_FUNBIO (2)'!E492,Relatório!B:I,2,FALSE))</f>
        <v/>
      </c>
      <c r="G492" s="709"/>
      <c r="H492" s="334" t="str">
        <f>IF(G492="","",VLOOKUP(G492,Fundos!B:C,2,FALSE))</f>
        <v/>
      </c>
      <c r="I492" s="272"/>
      <c r="J492" s="443"/>
      <c r="K492" s="448"/>
      <c r="L492" s="686"/>
      <c r="M492" s="353"/>
      <c r="N492" s="453"/>
      <c r="O492" s="576"/>
      <c r="P492" s="276" t="s">
        <v>277</v>
      </c>
      <c r="Q492" s="279"/>
      <c r="R492" s="449"/>
      <c r="S492" s="279">
        <f t="shared" si="32"/>
        <v>-3601.92</v>
      </c>
      <c r="T492" s="333">
        <f t="shared" si="33"/>
        <v>0</v>
      </c>
    </row>
    <row r="493" spans="2:20" ht="24.9" customHeight="1" x14ac:dyDescent="0.3">
      <c r="B493" s="446"/>
      <c r="C493" s="267">
        <f t="shared" si="34"/>
        <v>1</v>
      </c>
      <c r="D493" s="268" t="str">
        <f>IF(C493=1,"Janeiro",IF(C493=2,"Fevereiro",IF(C493=3,"Março",IF(C493=4,"Abril",IF(C493=5,"Maio",IF(C493=6,"Junho",IF(C493=7,"Julho",IF(C493=8,"Agosto",IF(C493=9,"Setembro",IF(C493=10,"Outubro",IF(C493=11,"Novembro",IF(C493=12,"Dezembro",""))))))))))))</f>
        <v>Janeiro</v>
      </c>
      <c r="E493" s="269"/>
      <c r="F493" s="270" t="str">
        <f>IF(E493="","",VLOOKUP('Conta_FUNBIO (2)'!E493,Relatório!B:I,2,FALSE))</f>
        <v/>
      </c>
      <c r="G493" s="709"/>
      <c r="H493" s="334" t="str">
        <f>IF(G493="","",VLOOKUP(G493,Fundos!B:C,2,FALSE))</f>
        <v/>
      </c>
      <c r="I493" s="272"/>
      <c r="J493" s="443"/>
      <c r="K493" s="448"/>
      <c r="L493" s="686"/>
      <c r="M493" s="353"/>
      <c r="N493" s="453"/>
      <c r="O493" s="576"/>
      <c r="P493" s="276" t="s">
        <v>277</v>
      </c>
      <c r="Q493" s="279"/>
      <c r="R493" s="449"/>
      <c r="S493" s="279">
        <f t="shared" si="32"/>
        <v>-3601.92</v>
      </c>
      <c r="T493" s="333">
        <f t="shared" si="33"/>
        <v>0</v>
      </c>
    </row>
    <row r="494" spans="2:20" ht="24.9" customHeight="1" x14ac:dyDescent="0.3">
      <c r="B494" s="446"/>
      <c r="C494" s="267">
        <f t="shared" si="34"/>
        <v>1</v>
      </c>
      <c r="D494" s="268" t="str">
        <f t="shared" si="35"/>
        <v>Janeiro</v>
      </c>
      <c r="E494" s="269"/>
      <c r="F494" s="270" t="str">
        <f>IF(E494="","",VLOOKUP('Conta_FUNBIO (2)'!E494,Relatório!B:I,2,FALSE))</f>
        <v/>
      </c>
      <c r="G494" s="709"/>
      <c r="H494" s="334" t="str">
        <f>IF(G494="","",VLOOKUP(G494,Fundos!B:C,2,FALSE))</f>
        <v/>
      </c>
      <c r="I494" s="272"/>
      <c r="J494" s="443"/>
      <c r="K494" s="448"/>
      <c r="L494" s="685"/>
      <c r="M494" s="353"/>
      <c r="N494" s="271"/>
      <c r="O494" s="576"/>
      <c r="P494" s="276" t="s">
        <v>277</v>
      </c>
      <c r="Q494" s="279"/>
      <c r="R494" s="449"/>
      <c r="S494" s="279">
        <f t="shared" si="32"/>
        <v>-3601.92</v>
      </c>
      <c r="T494" s="333">
        <f t="shared" si="33"/>
        <v>0</v>
      </c>
    </row>
    <row r="495" spans="2:20" ht="24.9" customHeight="1" x14ac:dyDescent="0.3">
      <c r="B495" s="446"/>
      <c r="C495" s="267">
        <f t="shared" si="34"/>
        <v>1</v>
      </c>
      <c r="D495" s="268" t="str">
        <f t="shared" si="35"/>
        <v>Janeiro</v>
      </c>
      <c r="E495" s="269"/>
      <c r="F495" s="270" t="str">
        <f>IF(E495="","",VLOOKUP('Conta_FUNBIO (2)'!E495,Relatório!B:I,2,FALSE))</f>
        <v/>
      </c>
      <c r="G495" s="709"/>
      <c r="H495" s="334" t="str">
        <f>IF(G495="","",VLOOKUP(G495,Fundos!B:C,2,FALSE))</f>
        <v/>
      </c>
      <c r="I495" s="272"/>
      <c r="J495" s="443"/>
      <c r="K495" s="448"/>
      <c r="L495" s="694"/>
      <c r="M495" s="353"/>
      <c r="N495" s="580"/>
      <c r="O495" s="576"/>
      <c r="P495" s="276" t="s">
        <v>277</v>
      </c>
      <c r="Q495" s="279"/>
      <c r="R495" s="449"/>
      <c r="S495" s="279">
        <f t="shared" si="32"/>
        <v>-3601.92</v>
      </c>
      <c r="T495" s="333">
        <f t="shared" si="33"/>
        <v>0</v>
      </c>
    </row>
    <row r="496" spans="2:20" ht="24.9" customHeight="1" x14ac:dyDescent="0.3">
      <c r="B496" s="446"/>
      <c r="C496" s="267">
        <f>MONTH(B496)</f>
        <v>1</v>
      </c>
      <c r="D496" s="268" t="str">
        <f>IF(C496=1,"Janeiro",IF(C496=2,"Fevereiro",IF(C496=3,"Março",IF(C496=4,"Abril",IF(C496=5,"Maio",IF(C496=6,"Junho",IF(C496=7,"Julho",IF(C496=8,"Agosto",IF(C496=9,"Setembro",IF(C496=10,"Outubro",IF(C496=11,"Novembro",IF(C496=12,"Dezembro",""))))))))))))</f>
        <v>Janeiro</v>
      </c>
      <c r="E496" s="269"/>
      <c r="F496" s="270" t="str">
        <f>IF(E496="","",VLOOKUP('Conta_FUNBIO (2)'!E496,Relatório!B:I,2,FALSE))</f>
        <v/>
      </c>
      <c r="G496" s="709"/>
      <c r="H496" s="334" t="str">
        <f>IF(G496="","",VLOOKUP(G496,Fundos!B:C,2,FALSE))</f>
        <v/>
      </c>
      <c r="I496" s="272"/>
      <c r="J496" s="443"/>
      <c r="K496" s="448"/>
      <c r="L496" s="694"/>
      <c r="M496" s="353"/>
      <c r="N496" s="453"/>
      <c r="O496" s="576"/>
      <c r="P496" s="276" t="s">
        <v>277</v>
      </c>
      <c r="Q496" s="279"/>
      <c r="R496" s="449"/>
      <c r="S496" s="279">
        <f t="shared" si="32"/>
        <v>-3601.92</v>
      </c>
      <c r="T496" s="333">
        <f t="shared" si="33"/>
        <v>0</v>
      </c>
    </row>
    <row r="497" spans="2:20" ht="24.9" customHeight="1" x14ac:dyDescent="0.3">
      <c r="B497" s="446"/>
      <c r="C497" s="267">
        <f>MONTH(B497)</f>
        <v>1</v>
      </c>
      <c r="D497" s="268" t="str">
        <f>IF(C497=1,"Janeiro",IF(C497=2,"Fevereiro",IF(C497=3,"Março",IF(C497=4,"Abril",IF(C497=5,"Maio",IF(C497=6,"Junho",IF(C497=7,"Julho",IF(C497=8,"Agosto",IF(C497=9,"Setembro",IF(C497=10,"Outubro",IF(C497=11,"Novembro",IF(C497=12,"Dezembro",""))))))))))))</f>
        <v>Janeiro</v>
      </c>
      <c r="E497" s="269"/>
      <c r="F497" s="270" t="str">
        <f>IF(E497="","",VLOOKUP('Conta_FUNBIO (2)'!E497,Relatório!B:I,2,FALSE))</f>
        <v/>
      </c>
      <c r="G497" s="709"/>
      <c r="H497" s="334" t="str">
        <f>IF(G497="","",VLOOKUP(G497,Fundos!B:C,2,FALSE))</f>
        <v/>
      </c>
      <c r="I497" s="272"/>
      <c r="J497" s="443"/>
      <c r="K497" s="448"/>
      <c r="L497" s="694"/>
      <c r="M497" s="353"/>
      <c r="N497" s="453"/>
      <c r="O497" s="576"/>
      <c r="P497" s="276" t="s">
        <v>277</v>
      </c>
      <c r="Q497" s="279"/>
      <c r="R497" s="449"/>
      <c r="S497" s="279">
        <f>IF(P497="sim",Q497-R497+S496,IF(P497="NÃO",S496))</f>
        <v>-3601.92</v>
      </c>
      <c r="T497" s="333">
        <f t="shared" si="33"/>
        <v>0</v>
      </c>
    </row>
    <row r="498" spans="2:20" ht="24.9" customHeight="1" x14ac:dyDescent="0.3">
      <c r="B498" s="446"/>
      <c r="C498" s="267">
        <f>MONTH(B498)</f>
        <v>1</v>
      </c>
      <c r="D498" s="268" t="str">
        <f>IF(C498=1,"Janeiro",IF(C498=2,"Fevereiro",IF(C498=3,"Março",IF(C498=4,"Abril",IF(C498=5,"Maio",IF(C498=6,"Junho",IF(C498=7,"Julho",IF(C498=8,"Agosto",IF(C498=9,"Setembro",IF(C498=10,"Outubro",IF(C498=11,"Novembro",IF(C498=12,"Dezembro",""))))))))))))</f>
        <v>Janeiro</v>
      </c>
      <c r="E498" s="269"/>
      <c r="F498" s="270" t="str">
        <f>IF(E498="","",VLOOKUP('Conta_FUNBIO (2)'!E498,Relatório!B:I,2,FALSE))</f>
        <v/>
      </c>
      <c r="G498" s="709"/>
      <c r="H498" s="334" t="str">
        <f>IF(G498="","",VLOOKUP(G498,Fundos!B:C,2,FALSE))</f>
        <v/>
      </c>
      <c r="I498" s="272"/>
      <c r="J498" s="443"/>
      <c r="K498" s="448"/>
      <c r="L498" s="694"/>
      <c r="M498" s="353"/>
      <c r="N498" s="453"/>
      <c r="O498" s="576"/>
      <c r="P498" s="276" t="s">
        <v>277</v>
      </c>
      <c r="Q498" s="279"/>
      <c r="R498" s="449"/>
      <c r="S498" s="279">
        <f>IF(P498="sim",Q498-R498+S497,IF(P498="NÃO",S497))</f>
        <v>-3601.92</v>
      </c>
      <c r="T498" s="333">
        <f t="shared" si="33"/>
        <v>0</v>
      </c>
    </row>
    <row r="499" spans="2:20" ht="24.9" customHeight="1" x14ac:dyDescent="0.3">
      <c r="B499" s="446"/>
      <c r="C499" s="267">
        <f>MONTH(B499)</f>
        <v>1</v>
      </c>
      <c r="D499" s="268" t="str">
        <f>IF(C499=1,"Janeiro",IF(C499=2,"Fevereiro",IF(C499=3,"Março",IF(C499=4,"Abril",IF(C499=5,"Maio",IF(C499=6,"Junho",IF(C499=7,"Julho",IF(C499=8,"Agosto",IF(C499=9,"Setembro",IF(C499=10,"Outubro",IF(C499=11,"Novembro",IF(C499=12,"Dezembro",""))))))))))))</f>
        <v>Janeiro</v>
      </c>
      <c r="E499" s="269"/>
      <c r="F499" s="270" t="str">
        <f>IF(E499="","",VLOOKUP('Conta_FUNBIO (2)'!E499,Relatório!B:I,2,FALSE))</f>
        <v/>
      </c>
      <c r="G499" s="709"/>
      <c r="H499" s="334" t="str">
        <f>IF(G499="","",VLOOKUP(G499,Fundos!B:C,2,FALSE))</f>
        <v/>
      </c>
      <c r="I499" s="272"/>
      <c r="J499" s="443"/>
      <c r="K499" s="448"/>
      <c r="L499" s="694"/>
      <c r="M499" s="581"/>
      <c r="N499" s="453"/>
      <c r="O499" s="576"/>
      <c r="P499" s="276" t="s">
        <v>277</v>
      </c>
      <c r="Q499" s="279"/>
      <c r="R499" s="449"/>
      <c r="S499" s="279">
        <f>IF(P499="sim",Q499-R499+S498,IF(P499="NÃO",S498))</f>
        <v>-3601.92</v>
      </c>
      <c r="T499" s="333">
        <f t="shared" si="33"/>
        <v>0</v>
      </c>
    </row>
    <row r="500" spans="2:20" ht="24.9" customHeight="1" x14ac:dyDescent="0.3">
      <c r="B500" s="446"/>
      <c r="C500" s="267">
        <f t="shared" si="34"/>
        <v>1</v>
      </c>
      <c r="D500" s="268" t="str">
        <f t="shared" si="35"/>
        <v>Janeiro</v>
      </c>
      <c r="E500" s="269"/>
      <c r="F500" s="270" t="str">
        <f>IF(E500="","",VLOOKUP('Conta_FUNBIO (2)'!E500,Relatório!B:I,2,FALSE))</f>
        <v/>
      </c>
      <c r="G500" s="709"/>
      <c r="H500" s="334" t="str">
        <f>IF(G500="","",VLOOKUP(G500,Fundos!B:C,2,FALSE))</f>
        <v/>
      </c>
      <c r="I500" s="272"/>
      <c r="J500" s="443"/>
      <c r="K500" s="443"/>
      <c r="L500" s="685"/>
      <c r="M500" s="353"/>
      <c r="N500" s="271"/>
      <c r="O500" s="576"/>
      <c r="P500" s="276" t="s">
        <v>277</v>
      </c>
      <c r="Q500" s="279"/>
      <c r="R500" s="449"/>
      <c r="S500" s="279">
        <f>IF(P500="sim",Q500-R500+S499,IF(P500="NÃO",S499))</f>
        <v>-3601.92</v>
      </c>
      <c r="T500" s="333">
        <f t="shared" si="33"/>
        <v>0</v>
      </c>
    </row>
    <row r="501" spans="2:20" ht="24.9" customHeight="1" x14ac:dyDescent="0.3">
      <c r="B501" s="446"/>
      <c r="C501" s="267">
        <f t="shared" si="34"/>
        <v>1</v>
      </c>
      <c r="D501" s="268" t="str">
        <f t="shared" si="35"/>
        <v>Janeiro</v>
      </c>
      <c r="E501" s="269"/>
      <c r="F501" s="270" t="str">
        <f>IF(E501="","",VLOOKUP('Conta_FUNBIO (2)'!E501,Relatório!B:I,2,FALSE))</f>
        <v/>
      </c>
      <c r="G501" s="709"/>
      <c r="H501" s="334" t="str">
        <f>IF(G501="","",VLOOKUP(G501,Fundos!B:C,2,FALSE))</f>
        <v/>
      </c>
      <c r="I501" s="272"/>
      <c r="J501" s="443"/>
      <c r="K501" s="443"/>
      <c r="L501" s="685"/>
      <c r="M501" s="353"/>
      <c r="N501" s="271"/>
      <c r="O501" s="576"/>
      <c r="P501" s="276" t="s">
        <v>277</v>
      </c>
      <c r="Q501" s="279"/>
      <c r="R501" s="449"/>
      <c r="S501" s="279">
        <f>IF(P501="sim",Q501-R501+S500,IF(P501="NÃO",S500))</f>
        <v>-3601.92</v>
      </c>
      <c r="T501" s="333">
        <f t="shared" si="33"/>
        <v>0</v>
      </c>
    </row>
    <row r="502" spans="2:20" ht="24.9" customHeight="1" x14ac:dyDescent="0.3">
      <c r="B502" s="446"/>
      <c r="C502" s="267">
        <f t="shared" si="34"/>
        <v>1</v>
      </c>
      <c r="D502" s="268" t="str">
        <f t="shared" si="35"/>
        <v>Janeiro</v>
      </c>
      <c r="E502" s="269"/>
      <c r="F502" s="270" t="str">
        <f>IF(E502="","",VLOOKUP('Conta_FUNBIO (2)'!E502,Relatório!B:I,2,FALSE))</f>
        <v/>
      </c>
      <c r="G502" s="709"/>
      <c r="H502" s="334" t="str">
        <f>IF(G502="","",VLOOKUP(G502,Fundos!B:C,2,FALSE))</f>
        <v/>
      </c>
      <c r="I502" s="272"/>
      <c r="J502" s="443"/>
      <c r="K502" s="443"/>
      <c r="L502" s="685"/>
      <c r="M502" s="353"/>
      <c r="N502" s="271"/>
      <c r="O502" s="576"/>
      <c r="P502" s="276" t="s">
        <v>277</v>
      </c>
      <c r="Q502" s="279"/>
      <c r="R502" s="449"/>
      <c r="S502" s="279">
        <f t="shared" si="32"/>
        <v>-3601.92</v>
      </c>
      <c r="T502" s="333">
        <f t="shared" si="33"/>
        <v>0</v>
      </c>
    </row>
    <row r="503" spans="2:20" ht="24.9" customHeight="1" x14ac:dyDescent="0.3">
      <c r="B503" s="446"/>
      <c r="C503" s="267">
        <f t="shared" si="34"/>
        <v>1</v>
      </c>
      <c r="D503" s="268" t="str">
        <f t="shared" si="35"/>
        <v>Janeiro</v>
      </c>
      <c r="E503" s="269"/>
      <c r="F503" s="270" t="str">
        <f>IF(E503="","",VLOOKUP('Conta_FUNBIO (2)'!E503,Relatório!B:I,2,FALSE))</f>
        <v/>
      </c>
      <c r="G503" s="709"/>
      <c r="H503" s="334" t="str">
        <f>IF(G503="","",VLOOKUP(G503,Fundos!B:C,2,FALSE))</f>
        <v/>
      </c>
      <c r="I503" s="272"/>
      <c r="J503" s="443"/>
      <c r="K503" s="443"/>
      <c r="L503" s="685"/>
      <c r="M503" s="353"/>
      <c r="N503" s="271"/>
      <c r="O503" s="576"/>
      <c r="P503" s="276" t="s">
        <v>277</v>
      </c>
      <c r="Q503" s="279"/>
      <c r="R503" s="449"/>
      <c r="S503" s="279">
        <f t="shared" si="32"/>
        <v>-3601.92</v>
      </c>
      <c r="T503" s="333">
        <f t="shared" si="33"/>
        <v>0</v>
      </c>
    </row>
    <row r="504" spans="2:20" ht="24.9" customHeight="1" x14ac:dyDescent="0.3">
      <c r="B504" s="446"/>
      <c r="C504" s="267">
        <f t="shared" si="34"/>
        <v>1</v>
      </c>
      <c r="D504" s="268" t="str">
        <f t="shared" si="35"/>
        <v>Janeiro</v>
      </c>
      <c r="E504" s="269"/>
      <c r="F504" s="270" t="str">
        <f>IF(E504="","",VLOOKUP('Conta_FUNBIO (2)'!E504,Relatório!B:I,2,FALSE))</f>
        <v/>
      </c>
      <c r="G504" s="709"/>
      <c r="H504" s="334" t="str">
        <f>IF(G504="","",VLOOKUP(G504,Fundos!B:C,2,FALSE))</f>
        <v/>
      </c>
      <c r="I504" s="272"/>
      <c r="J504" s="443"/>
      <c r="K504" s="443"/>
      <c r="L504" s="685"/>
      <c r="M504" s="353"/>
      <c r="N504" s="271"/>
      <c r="O504" s="576"/>
      <c r="P504" s="276" t="s">
        <v>277</v>
      </c>
      <c r="Q504" s="279"/>
      <c r="R504" s="449"/>
      <c r="S504" s="279">
        <f t="shared" si="32"/>
        <v>-3601.92</v>
      </c>
      <c r="T504" s="333">
        <f t="shared" si="33"/>
        <v>0</v>
      </c>
    </row>
    <row r="505" spans="2:20" ht="24.9" customHeight="1" x14ac:dyDescent="0.3">
      <c r="B505" s="446"/>
      <c r="C505" s="267">
        <f t="shared" si="34"/>
        <v>1</v>
      </c>
      <c r="D505" s="268" t="str">
        <f t="shared" si="35"/>
        <v>Janeiro</v>
      </c>
      <c r="E505" s="269"/>
      <c r="F505" s="270" t="str">
        <f>IF(E505="","",VLOOKUP('Conta_FUNBIO (2)'!E505,Relatório!B:I,2,FALSE))</f>
        <v/>
      </c>
      <c r="G505" s="709"/>
      <c r="H505" s="334" t="str">
        <f>IF(G505="","",VLOOKUP(G505,Fundos!B:C,2,FALSE))</f>
        <v/>
      </c>
      <c r="I505" s="272"/>
      <c r="J505" s="443"/>
      <c r="K505" s="443"/>
      <c r="L505" s="685"/>
      <c r="M505" s="353"/>
      <c r="N505" s="271"/>
      <c r="O505" s="576"/>
      <c r="P505" s="276" t="s">
        <v>277</v>
      </c>
      <c r="Q505" s="279"/>
      <c r="R505" s="449"/>
      <c r="S505" s="279">
        <f t="shared" si="32"/>
        <v>-3601.92</v>
      </c>
      <c r="T505" s="333">
        <f t="shared" si="33"/>
        <v>0</v>
      </c>
    </row>
    <row r="506" spans="2:20" ht="24.9" customHeight="1" x14ac:dyDescent="0.3">
      <c r="B506" s="446"/>
      <c r="C506" s="267">
        <f t="shared" si="34"/>
        <v>1</v>
      </c>
      <c r="D506" s="268" t="str">
        <f t="shared" si="35"/>
        <v>Janeiro</v>
      </c>
      <c r="E506" s="269"/>
      <c r="F506" s="270" t="str">
        <f>IF(E506="","",VLOOKUP('Conta_FUNBIO (2)'!E506,Relatório!B:I,2,FALSE))</f>
        <v/>
      </c>
      <c r="G506" s="709"/>
      <c r="H506" s="334" t="str">
        <f>IF(G506="","",VLOOKUP(G506,Fundos!B:C,2,FALSE))</f>
        <v/>
      </c>
      <c r="I506" s="272"/>
      <c r="J506" s="443"/>
      <c r="K506" s="443"/>
      <c r="L506" s="685"/>
      <c r="M506" s="353"/>
      <c r="N506" s="271"/>
      <c r="O506" s="576"/>
      <c r="P506" s="276" t="s">
        <v>277</v>
      </c>
      <c r="Q506" s="279"/>
      <c r="R506" s="449"/>
      <c r="S506" s="279">
        <f t="shared" si="32"/>
        <v>-3601.92</v>
      </c>
      <c r="T506" s="333">
        <f t="shared" si="33"/>
        <v>0</v>
      </c>
    </row>
    <row r="507" spans="2:20" ht="24.9" customHeight="1" x14ac:dyDescent="0.3">
      <c r="B507" s="446"/>
      <c r="C507" s="267">
        <f t="shared" si="34"/>
        <v>1</v>
      </c>
      <c r="D507" s="268" t="str">
        <f t="shared" si="35"/>
        <v>Janeiro</v>
      </c>
      <c r="E507" s="269"/>
      <c r="F507" s="270" t="str">
        <f>IF(E507="","",VLOOKUP('Conta_FUNBIO (2)'!E507,Relatório!B:I,2,FALSE))</f>
        <v/>
      </c>
      <c r="G507" s="709"/>
      <c r="H507" s="334" t="str">
        <f>IF(G507="","",VLOOKUP(G507,Fundos!B:C,2,FALSE))</f>
        <v/>
      </c>
      <c r="I507" s="272"/>
      <c r="J507" s="443"/>
      <c r="K507" s="443"/>
      <c r="L507" s="685"/>
      <c r="M507" s="353"/>
      <c r="N507" s="271"/>
      <c r="O507" s="576"/>
      <c r="P507" s="276" t="s">
        <v>277</v>
      </c>
      <c r="Q507" s="279"/>
      <c r="R507" s="449"/>
      <c r="S507" s="279">
        <f t="shared" si="32"/>
        <v>-3601.92</v>
      </c>
      <c r="T507" s="333">
        <f t="shared" si="33"/>
        <v>0</v>
      </c>
    </row>
    <row r="508" spans="2:20" ht="24.9" customHeight="1" x14ac:dyDescent="0.3">
      <c r="B508" s="446"/>
      <c r="C508" s="267">
        <f t="shared" si="34"/>
        <v>1</v>
      </c>
      <c r="D508" s="268" t="str">
        <f t="shared" si="35"/>
        <v>Janeiro</v>
      </c>
      <c r="E508" s="269"/>
      <c r="F508" s="270" t="str">
        <f>IF(E508="","",VLOOKUP('Conta_FUNBIO (2)'!E508,Relatório!B:I,2,FALSE))</f>
        <v/>
      </c>
      <c r="G508" s="709"/>
      <c r="H508" s="334" t="str">
        <f>IF(G508="","",VLOOKUP(G508,Fundos!B:C,2,FALSE))</f>
        <v/>
      </c>
      <c r="I508" s="272"/>
      <c r="J508" s="443"/>
      <c r="K508" s="443"/>
      <c r="L508" s="686"/>
      <c r="M508" s="353"/>
      <c r="N508" s="271"/>
      <c r="O508" s="576"/>
      <c r="P508" s="276" t="s">
        <v>277</v>
      </c>
      <c r="Q508" s="279"/>
      <c r="R508" s="449"/>
      <c r="S508" s="279">
        <f t="shared" si="32"/>
        <v>-3601.92</v>
      </c>
      <c r="T508" s="333">
        <f t="shared" si="33"/>
        <v>0</v>
      </c>
    </row>
    <row r="509" spans="2:20" ht="24.9" customHeight="1" x14ac:dyDescent="0.3">
      <c r="B509" s="446"/>
      <c r="C509" s="267">
        <f t="shared" si="34"/>
        <v>1</v>
      </c>
      <c r="D509" s="268" t="str">
        <f t="shared" si="35"/>
        <v>Janeiro</v>
      </c>
      <c r="E509" s="269"/>
      <c r="F509" s="270" t="str">
        <f>IF(E509="","",VLOOKUP('Conta_FUNBIO (2)'!E509,Relatório!B:I,2,FALSE))</f>
        <v/>
      </c>
      <c r="G509" s="709"/>
      <c r="H509" s="334" t="str">
        <f>IF(G509="","",VLOOKUP(G509,Fundos!B:C,2,FALSE))</f>
        <v/>
      </c>
      <c r="I509" s="272"/>
      <c r="J509" s="443"/>
      <c r="K509" s="443"/>
      <c r="L509" s="685"/>
      <c r="M509" s="353"/>
      <c r="N509" s="271"/>
      <c r="O509" s="576"/>
      <c r="P509" s="276" t="s">
        <v>277</v>
      </c>
      <c r="Q509" s="279"/>
      <c r="R509" s="449"/>
      <c r="S509" s="279">
        <f t="shared" si="32"/>
        <v>-3601.92</v>
      </c>
      <c r="T509" s="333">
        <f t="shared" si="33"/>
        <v>0</v>
      </c>
    </row>
    <row r="510" spans="2:20" ht="24.9" customHeight="1" x14ac:dyDescent="0.3">
      <c r="B510" s="446"/>
      <c r="C510" s="267">
        <f t="shared" si="34"/>
        <v>1</v>
      </c>
      <c r="D510" s="268" t="str">
        <f t="shared" si="35"/>
        <v>Janeiro</v>
      </c>
      <c r="E510" s="269"/>
      <c r="F510" s="270" t="str">
        <f>IF(E510="","",VLOOKUP('Conta_FUNBIO (2)'!E510,Relatório!B:I,2,FALSE))</f>
        <v/>
      </c>
      <c r="G510" s="709"/>
      <c r="H510" s="334" t="str">
        <f>IF(G510="","",VLOOKUP(G510,Fundos!B:C,2,FALSE))</f>
        <v/>
      </c>
      <c r="I510" s="272"/>
      <c r="J510" s="443"/>
      <c r="K510" s="443"/>
      <c r="L510" s="685"/>
      <c r="M510" s="353"/>
      <c r="N510" s="271"/>
      <c r="O510" s="576"/>
      <c r="P510" s="276" t="s">
        <v>277</v>
      </c>
      <c r="Q510" s="279"/>
      <c r="R510" s="449"/>
      <c r="S510" s="279">
        <f t="shared" si="32"/>
        <v>-3601.92</v>
      </c>
      <c r="T510" s="333">
        <f t="shared" si="33"/>
        <v>0</v>
      </c>
    </row>
    <row r="511" spans="2:20" ht="24.9" customHeight="1" x14ac:dyDescent="0.3">
      <c r="B511" s="446"/>
      <c r="C511" s="267">
        <f t="shared" si="34"/>
        <v>1</v>
      </c>
      <c r="D511" s="268" t="str">
        <f t="shared" si="35"/>
        <v>Janeiro</v>
      </c>
      <c r="E511" s="269"/>
      <c r="F511" s="270" t="str">
        <f>IF(E511="","",VLOOKUP('Conta_FUNBIO (2)'!E511,Relatório!B:I,2,FALSE))</f>
        <v/>
      </c>
      <c r="G511" s="709"/>
      <c r="H511" s="334" t="str">
        <f>IF(G511="","",VLOOKUP(G511,Fundos!B:C,2,FALSE))</f>
        <v/>
      </c>
      <c r="I511" s="272"/>
      <c r="J511" s="443"/>
      <c r="K511" s="443"/>
      <c r="L511" s="685"/>
      <c r="M511" s="353"/>
      <c r="N511" s="271"/>
      <c r="O511" s="576"/>
      <c r="P511" s="276" t="s">
        <v>277</v>
      </c>
      <c r="Q511" s="279"/>
      <c r="R511" s="449"/>
      <c r="S511" s="279">
        <f t="shared" si="32"/>
        <v>-3601.92</v>
      </c>
      <c r="T511" s="333">
        <f t="shared" si="33"/>
        <v>0</v>
      </c>
    </row>
    <row r="512" spans="2:20" ht="24.9" customHeight="1" x14ac:dyDescent="0.3">
      <c r="B512" s="446"/>
      <c r="C512" s="267">
        <f t="shared" si="34"/>
        <v>1</v>
      </c>
      <c r="D512" s="268" t="str">
        <f t="shared" si="35"/>
        <v>Janeiro</v>
      </c>
      <c r="E512" s="269"/>
      <c r="F512" s="270" t="str">
        <f>IF(E512="","",VLOOKUP('Conta_FUNBIO (2)'!E512,Relatório!B:I,2,FALSE))</f>
        <v/>
      </c>
      <c r="G512" s="709"/>
      <c r="H512" s="334" t="str">
        <f>IF(G512="","",VLOOKUP(G512,Fundos!B:C,2,FALSE))</f>
        <v/>
      </c>
      <c r="I512" s="272"/>
      <c r="J512" s="443"/>
      <c r="K512" s="443"/>
      <c r="L512" s="685"/>
      <c r="M512" s="353"/>
      <c r="N512" s="271"/>
      <c r="O512" s="576"/>
      <c r="P512" s="276" t="s">
        <v>277</v>
      </c>
      <c r="Q512" s="279"/>
      <c r="R512" s="449"/>
      <c r="S512" s="279">
        <f t="shared" si="32"/>
        <v>-3601.92</v>
      </c>
      <c r="T512" s="333">
        <f t="shared" si="33"/>
        <v>0</v>
      </c>
    </row>
    <row r="513" spans="2:20" ht="24.9" customHeight="1" x14ac:dyDescent="0.3">
      <c r="B513" s="446"/>
      <c r="C513" s="267">
        <f t="shared" si="34"/>
        <v>1</v>
      </c>
      <c r="D513" s="268" t="str">
        <f t="shared" si="35"/>
        <v>Janeiro</v>
      </c>
      <c r="E513" s="269"/>
      <c r="F513" s="270" t="str">
        <f>IF(E513="","",VLOOKUP('Conta_FUNBIO (2)'!E513,Relatório!B:I,2,FALSE))</f>
        <v/>
      </c>
      <c r="G513" s="709"/>
      <c r="H513" s="334" t="str">
        <f>IF(G513="","",VLOOKUP(G513,Fundos!B:C,2,FALSE))</f>
        <v/>
      </c>
      <c r="I513" s="272"/>
      <c r="J513" s="443"/>
      <c r="K513" s="443"/>
      <c r="L513" s="685"/>
      <c r="M513" s="353"/>
      <c r="N513" s="271"/>
      <c r="O513" s="576"/>
      <c r="P513" s="276" t="s">
        <v>277</v>
      </c>
      <c r="Q513" s="279"/>
      <c r="R513" s="449"/>
      <c r="S513" s="279">
        <f t="shared" si="32"/>
        <v>-3601.92</v>
      </c>
      <c r="T513" s="333">
        <f t="shared" si="33"/>
        <v>0</v>
      </c>
    </row>
    <row r="514" spans="2:20" ht="24.9" customHeight="1" x14ac:dyDescent="0.3">
      <c r="B514" s="446"/>
      <c r="C514" s="267">
        <f t="shared" si="34"/>
        <v>1</v>
      </c>
      <c r="D514" s="268" t="str">
        <f t="shared" si="35"/>
        <v>Janeiro</v>
      </c>
      <c r="E514" s="269"/>
      <c r="F514" s="270" t="str">
        <f>IF(E514="","",VLOOKUP('Conta_FUNBIO (2)'!E514,Relatório!B:I,2,FALSE))</f>
        <v/>
      </c>
      <c r="G514" s="709"/>
      <c r="H514" s="334" t="str">
        <f>IF(G514="","",VLOOKUP(G514,Fundos!B:C,2,FALSE))</f>
        <v/>
      </c>
      <c r="I514" s="272"/>
      <c r="J514" s="443"/>
      <c r="K514" s="443"/>
      <c r="L514" s="685"/>
      <c r="M514" s="353"/>
      <c r="N514" s="271"/>
      <c r="O514" s="576"/>
      <c r="P514" s="276" t="s">
        <v>277</v>
      </c>
      <c r="Q514" s="279"/>
      <c r="R514" s="449"/>
      <c r="S514" s="279">
        <f t="shared" si="32"/>
        <v>-3601.92</v>
      </c>
      <c r="T514" s="333">
        <f t="shared" si="33"/>
        <v>0</v>
      </c>
    </row>
    <row r="515" spans="2:20" ht="24.9" customHeight="1" x14ac:dyDescent="0.3">
      <c r="B515" s="446"/>
      <c r="C515" s="267">
        <f t="shared" si="34"/>
        <v>1</v>
      </c>
      <c r="D515" s="268" t="str">
        <f t="shared" si="35"/>
        <v>Janeiro</v>
      </c>
      <c r="E515" s="269"/>
      <c r="F515" s="270" t="str">
        <f>IF(E515="","",VLOOKUP('Conta_FUNBIO (2)'!E515,Relatório!B:I,2,FALSE))</f>
        <v/>
      </c>
      <c r="G515" s="709"/>
      <c r="H515" s="334" t="str">
        <f>IF(G515="","",VLOOKUP(G515,Fundos!B:C,2,FALSE))</f>
        <v/>
      </c>
      <c r="I515" s="272"/>
      <c r="J515" s="294"/>
      <c r="K515" s="294"/>
      <c r="L515" s="274"/>
      <c r="M515" s="353"/>
      <c r="N515" s="271"/>
      <c r="O515" s="576"/>
      <c r="P515" s="276" t="s">
        <v>277</v>
      </c>
      <c r="Q515" s="279"/>
      <c r="R515" s="449"/>
      <c r="S515" s="279">
        <f t="shared" si="32"/>
        <v>-3601.92</v>
      </c>
      <c r="T515" s="333">
        <f t="shared" si="33"/>
        <v>0</v>
      </c>
    </row>
    <row r="516" spans="2:20" ht="24.9" customHeight="1" x14ac:dyDescent="0.3">
      <c r="B516" s="446"/>
      <c r="C516" s="267">
        <f t="shared" si="34"/>
        <v>1</v>
      </c>
      <c r="D516" s="268" t="str">
        <f t="shared" si="35"/>
        <v>Janeiro</v>
      </c>
      <c r="E516" s="269"/>
      <c r="F516" s="270" t="str">
        <f>IF(E516="","",VLOOKUP('Conta_FUNBIO (2)'!E516,Relatório!B:I,2,FALSE))</f>
        <v/>
      </c>
      <c r="G516" s="709"/>
      <c r="H516" s="334" t="str">
        <f>IF(G516="","",VLOOKUP(G516,Fundos!B:C,2,FALSE))</f>
        <v/>
      </c>
      <c r="I516" s="272"/>
      <c r="J516" s="443"/>
      <c r="K516" s="443"/>
      <c r="L516" s="685"/>
      <c r="M516" s="353"/>
      <c r="N516" s="271"/>
      <c r="O516" s="576"/>
      <c r="P516" s="276" t="s">
        <v>277</v>
      </c>
      <c r="Q516" s="279"/>
      <c r="R516" s="449"/>
      <c r="S516" s="279">
        <f t="shared" si="32"/>
        <v>-3601.92</v>
      </c>
      <c r="T516" s="333">
        <f t="shared" si="33"/>
        <v>0</v>
      </c>
    </row>
    <row r="517" spans="2:20" ht="24.9" customHeight="1" x14ac:dyDescent="0.3">
      <c r="B517" s="446"/>
      <c r="C517" s="267">
        <f t="shared" si="34"/>
        <v>1</v>
      </c>
      <c r="D517" s="268" t="str">
        <f t="shared" si="35"/>
        <v>Janeiro</v>
      </c>
      <c r="E517" s="269"/>
      <c r="F517" s="270" t="str">
        <f>IF(E517="","",VLOOKUP('Conta_FUNBIO (2)'!E517,Relatório!B:I,2,FALSE))</f>
        <v/>
      </c>
      <c r="G517" s="709"/>
      <c r="H517" s="334" t="str">
        <f>IF(G517="","",VLOOKUP(G517,Fundos!B:C,2,FALSE))</f>
        <v/>
      </c>
      <c r="I517" s="272"/>
      <c r="J517" s="443"/>
      <c r="K517" s="443"/>
      <c r="L517" s="685"/>
      <c r="M517" s="353"/>
      <c r="N517" s="271"/>
      <c r="O517" s="576"/>
      <c r="P517" s="276" t="s">
        <v>277</v>
      </c>
      <c r="Q517" s="279"/>
      <c r="R517" s="449"/>
      <c r="S517" s="279">
        <f>IF(P517="sim",Q517-R517+S516,IF(P517="NÃO",S516))</f>
        <v>-3601.92</v>
      </c>
      <c r="T517" s="333">
        <f t="shared" si="33"/>
        <v>0</v>
      </c>
    </row>
    <row r="518" spans="2:20" ht="24.9" customHeight="1" x14ac:dyDescent="0.3">
      <c r="B518" s="446"/>
      <c r="C518" s="267">
        <f t="shared" si="34"/>
        <v>1</v>
      </c>
      <c r="D518" s="268" t="str">
        <f t="shared" si="35"/>
        <v>Janeiro</v>
      </c>
      <c r="E518" s="269"/>
      <c r="F518" s="270" t="str">
        <f>IF(E518="","",VLOOKUP('Conta_FUNBIO (2)'!E518,Relatório!B:I,2,FALSE))</f>
        <v/>
      </c>
      <c r="G518" s="709"/>
      <c r="H518" s="334" t="str">
        <f>IF(G518="","",VLOOKUP(G518,Fundos!B:C,2,FALSE))</f>
        <v/>
      </c>
      <c r="I518" s="272"/>
      <c r="J518" s="443"/>
      <c r="K518" s="443"/>
      <c r="L518" s="685"/>
      <c r="M518" s="353"/>
      <c r="N518" s="271"/>
      <c r="O518" s="576"/>
      <c r="P518" s="276" t="s">
        <v>277</v>
      </c>
      <c r="Q518" s="279"/>
      <c r="R518" s="449"/>
      <c r="S518" s="279">
        <f t="shared" si="32"/>
        <v>-3601.92</v>
      </c>
      <c r="T518" s="333">
        <f t="shared" si="33"/>
        <v>0</v>
      </c>
    </row>
    <row r="519" spans="2:20" ht="24.9" customHeight="1" x14ac:dyDescent="0.3">
      <c r="B519" s="446"/>
      <c r="C519" s="267">
        <f t="shared" si="34"/>
        <v>1</v>
      </c>
      <c r="D519" s="268" t="str">
        <f t="shared" si="35"/>
        <v>Janeiro</v>
      </c>
      <c r="E519" s="269"/>
      <c r="F519" s="270" t="str">
        <f>IF(E519="","",VLOOKUP('Conta_FUNBIO (2)'!E519,Relatório!B:I,2,FALSE))</f>
        <v/>
      </c>
      <c r="G519" s="709"/>
      <c r="H519" s="334" t="str">
        <f>IF(G519="","",VLOOKUP(G519,Fundos!B:C,2,FALSE))</f>
        <v/>
      </c>
      <c r="I519" s="272"/>
      <c r="J519" s="443"/>
      <c r="K519" s="443"/>
      <c r="L519" s="685"/>
      <c r="M519" s="353"/>
      <c r="N519" s="271"/>
      <c r="O519" s="576"/>
      <c r="P519" s="276" t="s">
        <v>277</v>
      </c>
      <c r="Q519" s="279"/>
      <c r="R519" s="449"/>
      <c r="S519" s="279">
        <f t="shared" si="32"/>
        <v>-3601.92</v>
      </c>
      <c r="T519" s="333">
        <f t="shared" si="33"/>
        <v>0</v>
      </c>
    </row>
    <row r="520" spans="2:20" ht="24.9" customHeight="1" x14ac:dyDescent="0.3">
      <c r="B520" s="446"/>
      <c r="C520" s="267">
        <f t="shared" si="34"/>
        <v>1</v>
      </c>
      <c r="D520" s="268" t="str">
        <f t="shared" si="35"/>
        <v>Janeiro</v>
      </c>
      <c r="E520" s="269"/>
      <c r="F520" s="270" t="str">
        <f>IF(E520="","",VLOOKUP('Conta_FUNBIO (2)'!E520,Relatório!B:I,2,FALSE))</f>
        <v/>
      </c>
      <c r="G520" s="709"/>
      <c r="H520" s="334" t="str">
        <f>IF(G520="","",VLOOKUP(G520,Fundos!B:C,2,FALSE))</f>
        <v/>
      </c>
      <c r="I520" s="272"/>
      <c r="J520" s="443"/>
      <c r="K520" s="443"/>
      <c r="L520" s="685"/>
      <c r="M520" s="353"/>
      <c r="N520" s="271"/>
      <c r="O520" s="576"/>
      <c r="P520" s="276" t="s">
        <v>277</v>
      </c>
      <c r="Q520" s="279"/>
      <c r="R520" s="449"/>
      <c r="S520" s="279">
        <f t="shared" si="32"/>
        <v>-3601.92</v>
      </c>
      <c r="T520" s="333">
        <f t="shared" si="33"/>
        <v>0</v>
      </c>
    </row>
    <row r="521" spans="2:20" ht="24.9" customHeight="1" x14ac:dyDescent="0.3">
      <c r="B521" s="446"/>
      <c r="C521" s="267">
        <f t="shared" si="34"/>
        <v>1</v>
      </c>
      <c r="D521" s="268" t="str">
        <f t="shared" si="35"/>
        <v>Janeiro</v>
      </c>
      <c r="E521" s="269"/>
      <c r="F521" s="270" t="str">
        <f>IF(E521="","",VLOOKUP('Conta_FUNBIO (2)'!E521,Relatório!B:I,2,FALSE))</f>
        <v/>
      </c>
      <c r="G521" s="709"/>
      <c r="H521" s="334" t="str">
        <f>IF(G521="","",VLOOKUP(G521,Fundos!B:C,2,FALSE))</f>
        <v/>
      </c>
      <c r="I521" s="272"/>
      <c r="J521" s="443"/>
      <c r="K521" s="443"/>
      <c r="L521" s="685"/>
      <c r="M521" s="353"/>
      <c r="N521" s="271"/>
      <c r="O521" s="576"/>
      <c r="P521" s="276" t="s">
        <v>277</v>
      </c>
      <c r="Q521" s="279"/>
      <c r="R521" s="449"/>
      <c r="S521" s="279">
        <f t="shared" ref="S521:S526" si="36">IF(P521="sim",Q521-R521+S520,IF(P521="NÃO",S520))</f>
        <v>-3601.92</v>
      </c>
      <c r="T521" s="333">
        <f t="shared" si="33"/>
        <v>0</v>
      </c>
    </row>
    <row r="522" spans="2:20" ht="24.9" customHeight="1" x14ac:dyDescent="0.3">
      <c r="B522" s="446"/>
      <c r="C522" s="267">
        <f t="shared" si="34"/>
        <v>1</v>
      </c>
      <c r="D522" s="268" t="str">
        <f t="shared" si="35"/>
        <v>Janeiro</v>
      </c>
      <c r="E522" s="269"/>
      <c r="F522" s="270" t="str">
        <f>IF(E522="","",VLOOKUP('Conta_FUNBIO (2)'!E522,Relatório!B:I,2,FALSE))</f>
        <v/>
      </c>
      <c r="G522" s="709"/>
      <c r="H522" s="334" t="str">
        <f>IF(G522="","",VLOOKUP(G522,Fundos!B:C,2,FALSE))</f>
        <v/>
      </c>
      <c r="I522" s="272"/>
      <c r="J522" s="443"/>
      <c r="K522" s="443"/>
      <c r="L522" s="685"/>
      <c r="M522" s="353"/>
      <c r="N522" s="271"/>
      <c r="O522" s="576"/>
      <c r="P522" s="276" t="s">
        <v>277</v>
      </c>
      <c r="Q522" s="279"/>
      <c r="R522" s="449"/>
      <c r="S522" s="279">
        <f t="shared" si="36"/>
        <v>-3601.92</v>
      </c>
      <c r="T522" s="333">
        <f t="shared" ref="T522:T585" si="37">T521</f>
        <v>0</v>
      </c>
    </row>
    <row r="523" spans="2:20" ht="24.9" customHeight="1" x14ac:dyDescent="0.3">
      <c r="B523" s="446"/>
      <c r="C523" s="267">
        <f t="shared" si="34"/>
        <v>1</v>
      </c>
      <c r="D523" s="268" t="str">
        <f t="shared" si="35"/>
        <v>Janeiro</v>
      </c>
      <c r="E523" s="269"/>
      <c r="F523" s="270" t="str">
        <f>IF(E523="","",VLOOKUP('Conta_FUNBIO (2)'!E523,Relatório!B:I,2,FALSE))</f>
        <v/>
      </c>
      <c r="G523" s="709"/>
      <c r="H523" s="334" t="str">
        <f>IF(G523="","",VLOOKUP(G523,Fundos!B:C,2,FALSE))</f>
        <v/>
      </c>
      <c r="I523" s="272"/>
      <c r="J523" s="443"/>
      <c r="K523" s="443"/>
      <c r="L523" s="685"/>
      <c r="M523" s="353"/>
      <c r="N523" s="271"/>
      <c r="O523" s="576"/>
      <c r="P523" s="276" t="s">
        <v>277</v>
      </c>
      <c r="Q523" s="279"/>
      <c r="R523" s="449"/>
      <c r="S523" s="279">
        <f t="shared" si="36"/>
        <v>-3601.92</v>
      </c>
      <c r="T523" s="333">
        <f t="shared" si="37"/>
        <v>0</v>
      </c>
    </row>
    <row r="524" spans="2:20" ht="24.9" customHeight="1" x14ac:dyDescent="0.3">
      <c r="B524" s="446"/>
      <c r="C524" s="267">
        <f t="shared" si="34"/>
        <v>1</v>
      </c>
      <c r="D524" s="268" t="str">
        <f t="shared" si="35"/>
        <v>Janeiro</v>
      </c>
      <c r="E524" s="269"/>
      <c r="F524" s="270" t="str">
        <f>IF(E524="","",VLOOKUP('Conta_FUNBIO (2)'!E524,Relatório!B:I,2,FALSE))</f>
        <v/>
      </c>
      <c r="G524" s="709"/>
      <c r="H524" s="334" t="str">
        <f>IF(G524="","",VLOOKUP(G524,Fundos!B:C,2,FALSE))</f>
        <v/>
      </c>
      <c r="I524" s="272"/>
      <c r="J524" s="443"/>
      <c r="K524" s="443"/>
      <c r="L524" s="685"/>
      <c r="M524" s="353"/>
      <c r="N524" s="271"/>
      <c r="O524" s="576"/>
      <c r="P524" s="276" t="s">
        <v>277</v>
      </c>
      <c r="Q524" s="279"/>
      <c r="R524" s="449"/>
      <c r="S524" s="279">
        <f t="shared" si="36"/>
        <v>-3601.92</v>
      </c>
      <c r="T524" s="333">
        <f t="shared" si="37"/>
        <v>0</v>
      </c>
    </row>
    <row r="525" spans="2:20" ht="24.9" customHeight="1" x14ac:dyDescent="0.3">
      <c r="B525" s="446"/>
      <c r="C525" s="267">
        <f t="shared" si="34"/>
        <v>1</v>
      </c>
      <c r="D525" s="268" t="str">
        <f t="shared" si="35"/>
        <v>Janeiro</v>
      </c>
      <c r="E525" s="269"/>
      <c r="F525" s="270" t="str">
        <f>IF(E525="","",VLOOKUP('Conta_FUNBIO (2)'!E525,Relatório!B:I,2,FALSE))</f>
        <v/>
      </c>
      <c r="G525" s="709"/>
      <c r="H525" s="334" t="str">
        <f>IF(G525="","",VLOOKUP(G525,Fundos!B:C,2,FALSE))</f>
        <v/>
      </c>
      <c r="I525" s="272"/>
      <c r="J525" s="443"/>
      <c r="K525" s="443"/>
      <c r="L525" s="685"/>
      <c r="M525" s="353"/>
      <c r="N525" s="271"/>
      <c r="O525" s="576"/>
      <c r="P525" s="276" t="s">
        <v>277</v>
      </c>
      <c r="Q525" s="279"/>
      <c r="R525" s="449"/>
      <c r="S525" s="279">
        <f t="shared" si="36"/>
        <v>-3601.92</v>
      </c>
      <c r="T525" s="333">
        <f t="shared" si="37"/>
        <v>0</v>
      </c>
    </row>
    <row r="526" spans="2:20" ht="24.9" customHeight="1" x14ac:dyDescent="0.3">
      <c r="B526" s="446"/>
      <c r="C526" s="267">
        <f t="shared" si="34"/>
        <v>1</v>
      </c>
      <c r="D526" s="268" t="str">
        <f t="shared" si="35"/>
        <v>Janeiro</v>
      </c>
      <c r="E526" s="269"/>
      <c r="F526" s="270" t="str">
        <f>IF(E526="","",VLOOKUP('Conta_FUNBIO (2)'!E526,Relatório!B:I,2,FALSE))</f>
        <v/>
      </c>
      <c r="G526" s="709"/>
      <c r="H526" s="334" t="str">
        <f>IF(G526="","",VLOOKUP(G526,Fundos!B:C,2,FALSE))</f>
        <v/>
      </c>
      <c r="I526" s="272"/>
      <c r="J526" s="273"/>
      <c r="K526" s="443"/>
      <c r="L526" s="685"/>
      <c r="M526" s="353"/>
      <c r="N526" s="271"/>
      <c r="O526" s="576"/>
      <c r="P526" s="276" t="s">
        <v>277</v>
      </c>
      <c r="Q526" s="279"/>
      <c r="R526" s="449"/>
      <c r="S526" s="279">
        <f t="shared" si="36"/>
        <v>-3601.92</v>
      </c>
      <c r="T526" s="333">
        <f t="shared" si="37"/>
        <v>0</v>
      </c>
    </row>
    <row r="527" spans="2:20" ht="24.9" customHeight="1" x14ac:dyDescent="0.3">
      <c r="B527" s="446"/>
      <c r="C527" s="267">
        <f t="shared" si="34"/>
        <v>1</v>
      </c>
      <c r="D527" s="268" t="str">
        <f t="shared" si="35"/>
        <v>Janeiro</v>
      </c>
      <c r="E527" s="269"/>
      <c r="F527" s="270" t="str">
        <f>IF(E527="","",VLOOKUP('Conta_FUNBIO (2)'!E527,Relatório!B:I,2,FALSE))</f>
        <v/>
      </c>
      <c r="G527" s="709"/>
      <c r="H527" s="334" t="str">
        <f>IF(G527="","",VLOOKUP(G527,Fundos!B:C,2,FALSE))</f>
        <v/>
      </c>
      <c r="I527" s="272"/>
      <c r="J527" s="443"/>
      <c r="K527" s="443"/>
      <c r="L527" s="685"/>
      <c r="M527" s="353"/>
      <c r="N527" s="271"/>
      <c r="O527" s="576"/>
      <c r="P527" s="276" t="s">
        <v>277</v>
      </c>
      <c r="Q527" s="279"/>
      <c r="R527" s="449"/>
      <c r="S527" s="279">
        <f t="shared" ref="S527:S590" si="38">IF(P527="sim",Q527-R527+S526,IF(P527="NÃO",S526))</f>
        <v>-3601.92</v>
      </c>
      <c r="T527" s="333">
        <f t="shared" si="37"/>
        <v>0</v>
      </c>
    </row>
    <row r="528" spans="2:20" ht="24.9" customHeight="1" x14ac:dyDescent="0.3">
      <c r="B528" s="446"/>
      <c r="C528" s="267">
        <f t="shared" si="34"/>
        <v>1</v>
      </c>
      <c r="D528" s="268" t="str">
        <f t="shared" si="35"/>
        <v>Janeiro</v>
      </c>
      <c r="E528" s="269"/>
      <c r="F528" s="270" t="str">
        <f>IF(E528="","",VLOOKUP('Conta_FUNBIO (2)'!E528,Relatório!B:I,2,FALSE))</f>
        <v/>
      </c>
      <c r="G528" s="709"/>
      <c r="H528" s="334" t="str">
        <f>IF(G528="","",VLOOKUP(G528,Fundos!B:C,2,FALSE))</f>
        <v/>
      </c>
      <c r="I528" s="272"/>
      <c r="J528" s="443"/>
      <c r="K528" s="443"/>
      <c r="L528" s="685"/>
      <c r="M528" s="353"/>
      <c r="N528" s="271"/>
      <c r="O528" s="576"/>
      <c r="P528" s="276" t="s">
        <v>277</v>
      </c>
      <c r="Q528" s="279"/>
      <c r="R528" s="449"/>
      <c r="S528" s="279">
        <f t="shared" si="38"/>
        <v>-3601.92</v>
      </c>
      <c r="T528" s="333">
        <f t="shared" si="37"/>
        <v>0</v>
      </c>
    </row>
    <row r="529" spans="2:20" ht="24.9" customHeight="1" x14ac:dyDescent="0.3">
      <c r="B529" s="446"/>
      <c r="C529" s="267">
        <f t="shared" si="34"/>
        <v>1</v>
      </c>
      <c r="D529" s="268" t="str">
        <f t="shared" si="35"/>
        <v>Janeiro</v>
      </c>
      <c r="E529" s="269"/>
      <c r="F529" s="270" t="str">
        <f>IF(E529="","",VLOOKUP('Conta_FUNBIO (2)'!E529,Relatório!B:I,2,FALSE))</f>
        <v/>
      </c>
      <c r="G529" s="709"/>
      <c r="H529" s="334" t="str">
        <f>IF(G529="","",VLOOKUP(G529,Fundos!B:C,2,FALSE))</f>
        <v/>
      </c>
      <c r="I529" s="272"/>
      <c r="J529" s="443"/>
      <c r="K529" s="443"/>
      <c r="L529" s="685"/>
      <c r="M529" s="353"/>
      <c r="N529" s="271"/>
      <c r="O529" s="576"/>
      <c r="P529" s="276" t="s">
        <v>277</v>
      </c>
      <c r="Q529" s="279"/>
      <c r="R529" s="449"/>
      <c r="S529" s="279">
        <f t="shared" si="38"/>
        <v>-3601.92</v>
      </c>
      <c r="T529" s="333">
        <f t="shared" si="37"/>
        <v>0</v>
      </c>
    </row>
    <row r="530" spans="2:20" ht="24.9" customHeight="1" x14ac:dyDescent="0.3">
      <c r="B530" s="446"/>
      <c r="C530" s="267">
        <f t="shared" si="34"/>
        <v>1</v>
      </c>
      <c r="D530" s="268" t="str">
        <f t="shared" si="35"/>
        <v>Janeiro</v>
      </c>
      <c r="E530" s="269"/>
      <c r="F530" s="270" t="str">
        <f>IF(E530="","",VLOOKUP('Conta_FUNBIO (2)'!E530,Relatório!B:I,2,FALSE))</f>
        <v/>
      </c>
      <c r="G530" s="709"/>
      <c r="H530" s="334" t="str">
        <f>IF(G530="","",VLOOKUP(G530,Fundos!B:C,2,FALSE))</f>
        <v/>
      </c>
      <c r="I530" s="272"/>
      <c r="J530" s="443"/>
      <c r="K530" s="443"/>
      <c r="L530" s="685"/>
      <c r="M530" s="353"/>
      <c r="N530" s="271"/>
      <c r="O530" s="576"/>
      <c r="P530" s="276" t="s">
        <v>277</v>
      </c>
      <c r="Q530" s="279"/>
      <c r="R530" s="449"/>
      <c r="S530" s="279">
        <f t="shared" si="38"/>
        <v>-3601.92</v>
      </c>
      <c r="T530" s="333">
        <f t="shared" si="37"/>
        <v>0</v>
      </c>
    </row>
    <row r="531" spans="2:20" ht="24.9" customHeight="1" x14ac:dyDescent="0.3">
      <c r="B531" s="446"/>
      <c r="C531" s="267">
        <f t="shared" si="34"/>
        <v>1</v>
      </c>
      <c r="D531" s="268" t="str">
        <f t="shared" si="35"/>
        <v>Janeiro</v>
      </c>
      <c r="E531" s="269"/>
      <c r="F531" s="270" t="str">
        <f>IF(E531="","",VLOOKUP('Conta_FUNBIO (2)'!E531,Relatório!B:I,2,FALSE))</f>
        <v/>
      </c>
      <c r="G531" s="709"/>
      <c r="H531" s="334" t="str">
        <f>IF(G531="","",VLOOKUP(G531,Fundos!B:C,2,FALSE))</f>
        <v/>
      </c>
      <c r="I531" s="272"/>
      <c r="J531" s="443"/>
      <c r="K531" s="443"/>
      <c r="L531" s="685"/>
      <c r="M531" s="353"/>
      <c r="N531" s="271"/>
      <c r="O531" s="576"/>
      <c r="P531" s="276" t="s">
        <v>277</v>
      </c>
      <c r="Q531" s="279"/>
      <c r="R531" s="449"/>
      <c r="S531" s="279">
        <f t="shared" si="38"/>
        <v>-3601.92</v>
      </c>
      <c r="T531" s="333">
        <f t="shared" si="37"/>
        <v>0</v>
      </c>
    </row>
    <row r="532" spans="2:20" ht="24.9" customHeight="1" x14ac:dyDescent="0.3">
      <c r="B532" s="446"/>
      <c r="C532" s="267">
        <f t="shared" si="34"/>
        <v>1</v>
      </c>
      <c r="D532" s="268" t="str">
        <f t="shared" si="35"/>
        <v>Janeiro</v>
      </c>
      <c r="E532" s="269"/>
      <c r="F532" s="270" t="str">
        <f>IF(E532="","",VLOOKUP('Conta_FUNBIO (2)'!E532,Relatório!B:I,2,FALSE))</f>
        <v/>
      </c>
      <c r="G532" s="709"/>
      <c r="H532" s="334" t="str">
        <f>IF(G532="","",VLOOKUP(G532,Fundos!B:C,2,FALSE))</f>
        <v/>
      </c>
      <c r="I532" s="272"/>
      <c r="J532" s="443"/>
      <c r="K532" s="443"/>
      <c r="L532" s="685"/>
      <c r="M532" s="353"/>
      <c r="N532" s="271"/>
      <c r="O532" s="576"/>
      <c r="P532" s="276" t="s">
        <v>277</v>
      </c>
      <c r="Q532" s="279"/>
      <c r="R532" s="449"/>
      <c r="S532" s="279">
        <f t="shared" si="38"/>
        <v>-3601.92</v>
      </c>
      <c r="T532" s="333">
        <f t="shared" si="37"/>
        <v>0</v>
      </c>
    </row>
    <row r="533" spans="2:20" ht="24.9" customHeight="1" x14ac:dyDescent="0.3">
      <c r="B533" s="446"/>
      <c r="C533" s="267">
        <f t="shared" si="34"/>
        <v>1</v>
      </c>
      <c r="D533" s="268" t="str">
        <f t="shared" si="35"/>
        <v>Janeiro</v>
      </c>
      <c r="E533" s="269"/>
      <c r="F533" s="270" t="str">
        <f>IF(E533="","",VLOOKUP('Conta_FUNBIO (2)'!E533,Relatório!B:I,2,FALSE))</f>
        <v/>
      </c>
      <c r="G533" s="709"/>
      <c r="H533" s="334" t="str">
        <f>IF(G533="","",VLOOKUP(G533,Fundos!B:C,2,FALSE))</f>
        <v/>
      </c>
      <c r="I533" s="272"/>
      <c r="J533" s="443"/>
      <c r="K533" s="443"/>
      <c r="L533" s="685"/>
      <c r="M533" s="353"/>
      <c r="N533" s="271"/>
      <c r="O533" s="576"/>
      <c r="P533" s="276" t="s">
        <v>277</v>
      </c>
      <c r="Q533" s="279"/>
      <c r="R533" s="449"/>
      <c r="S533" s="279">
        <f t="shared" si="38"/>
        <v>-3601.92</v>
      </c>
      <c r="T533" s="333">
        <f t="shared" si="37"/>
        <v>0</v>
      </c>
    </row>
    <row r="534" spans="2:20" ht="24.9" customHeight="1" x14ac:dyDescent="0.3">
      <c r="B534" s="446"/>
      <c r="C534" s="267">
        <f t="shared" si="34"/>
        <v>1</v>
      </c>
      <c r="D534" s="268" t="str">
        <f t="shared" si="35"/>
        <v>Janeiro</v>
      </c>
      <c r="E534" s="269"/>
      <c r="F534" s="270" t="str">
        <f>IF(E534="","",VLOOKUP('Conta_FUNBIO (2)'!E534,Relatório!B:I,2,FALSE))</f>
        <v/>
      </c>
      <c r="G534" s="709"/>
      <c r="H534" s="334" t="str">
        <f>IF(G534="","",VLOOKUP(G534,Fundos!B:C,2,FALSE))</f>
        <v/>
      </c>
      <c r="I534" s="272"/>
      <c r="J534" s="443"/>
      <c r="K534" s="443"/>
      <c r="L534" s="685"/>
      <c r="M534" s="353"/>
      <c r="N534" s="271"/>
      <c r="O534" s="576"/>
      <c r="P534" s="276" t="s">
        <v>277</v>
      </c>
      <c r="Q534" s="279"/>
      <c r="R534" s="449"/>
      <c r="S534" s="279">
        <f t="shared" si="38"/>
        <v>-3601.92</v>
      </c>
      <c r="T534" s="333">
        <f t="shared" si="37"/>
        <v>0</v>
      </c>
    </row>
    <row r="535" spans="2:20" ht="24.9" customHeight="1" x14ac:dyDescent="0.3">
      <c r="B535" s="446"/>
      <c r="C535" s="267">
        <f t="shared" si="34"/>
        <v>1</v>
      </c>
      <c r="D535" s="268" t="str">
        <f t="shared" si="35"/>
        <v>Janeiro</v>
      </c>
      <c r="E535" s="269"/>
      <c r="F535" s="270" t="str">
        <f>IF(E535="","",VLOOKUP('Conta_FUNBIO (2)'!E535,Relatório!B:I,2,FALSE))</f>
        <v/>
      </c>
      <c r="G535" s="709"/>
      <c r="H535" s="334" t="str">
        <f>IF(G535="","",VLOOKUP(G535,Fundos!B:C,2,FALSE))</f>
        <v/>
      </c>
      <c r="I535" s="272"/>
      <c r="J535" s="443"/>
      <c r="K535" s="443"/>
      <c r="L535" s="685"/>
      <c r="M535" s="353"/>
      <c r="N535" s="271"/>
      <c r="O535" s="576"/>
      <c r="P535" s="276" t="s">
        <v>277</v>
      </c>
      <c r="Q535" s="279"/>
      <c r="R535" s="449"/>
      <c r="S535" s="279">
        <f t="shared" si="38"/>
        <v>-3601.92</v>
      </c>
      <c r="T535" s="333">
        <f t="shared" si="37"/>
        <v>0</v>
      </c>
    </row>
    <row r="536" spans="2:20" ht="24.9" customHeight="1" x14ac:dyDescent="0.3">
      <c r="B536" s="446"/>
      <c r="C536" s="267">
        <f t="shared" si="34"/>
        <v>1</v>
      </c>
      <c r="D536" s="268" t="str">
        <f t="shared" si="35"/>
        <v>Janeiro</v>
      </c>
      <c r="E536" s="269"/>
      <c r="F536" s="270" t="str">
        <f>IF(E536="","",VLOOKUP('Conta_FUNBIO (2)'!E536,Relatório!B:I,2,FALSE))</f>
        <v/>
      </c>
      <c r="G536" s="709"/>
      <c r="H536" s="334" t="str">
        <f>IF(G536="","",VLOOKUP(G536,Fundos!B:C,2,FALSE))</f>
        <v/>
      </c>
      <c r="I536" s="272"/>
      <c r="J536" s="443"/>
      <c r="K536" s="443"/>
      <c r="L536" s="685"/>
      <c r="M536" s="353"/>
      <c r="N536" s="271"/>
      <c r="O536" s="576"/>
      <c r="P536" s="276" t="s">
        <v>277</v>
      </c>
      <c r="Q536" s="279"/>
      <c r="R536" s="449"/>
      <c r="S536" s="279">
        <f t="shared" si="38"/>
        <v>-3601.92</v>
      </c>
      <c r="T536" s="333">
        <f t="shared" si="37"/>
        <v>0</v>
      </c>
    </row>
    <row r="537" spans="2:20" ht="24.9" customHeight="1" x14ac:dyDescent="0.3">
      <c r="B537" s="446"/>
      <c r="C537" s="267">
        <f t="shared" si="34"/>
        <v>1</v>
      </c>
      <c r="D537" s="268" t="str">
        <f t="shared" si="35"/>
        <v>Janeiro</v>
      </c>
      <c r="E537" s="269"/>
      <c r="F537" s="270" t="str">
        <f>IF(E537="","",VLOOKUP('Conta_FUNBIO (2)'!E537,Relatório!B:I,2,FALSE))</f>
        <v/>
      </c>
      <c r="G537" s="709"/>
      <c r="H537" s="334" t="str">
        <f>IF(G537="","",VLOOKUP(G537,Fundos!B:C,2,FALSE))</f>
        <v/>
      </c>
      <c r="I537" s="272"/>
      <c r="J537" s="443"/>
      <c r="K537" s="443"/>
      <c r="L537" s="685"/>
      <c r="M537" s="353"/>
      <c r="N537" s="271"/>
      <c r="O537" s="576"/>
      <c r="P537" s="276" t="s">
        <v>277</v>
      </c>
      <c r="Q537" s="279"/>
      <c r="R537" s="449"/>
      <c r="S537" s="279">
        <f t="shared" si="38"/>
        <v>-3601.92</v>
      </c>
      <c r="T537" s="333">
        <f t="shared" si="37"/>
        <v>0</v>
      </c>
    </row>
    <row r="538" spans="2:20" ht="24.9" customHeight="1" x14ac:dyDescent="0.3">
      <c r="B538" s="446"/>
      <c r="C538" s="267">
        <f t="shared" si="34"/>
        <v>1</v>
      </c>
      <c r="D538" s="268" t="str">
        <f t="shared" si="35"/>
        <v>Janeiro</v>
      </c>
      <c r="E538" s="269"/>
      <c r="F538" s="270" t="str">
        <f>IF(E538="","",VLOOKUP('Conta_FUNBIO (2)'!E538,Relatório!B:I,2,FALSE))</f>
        <v/>
      </c>
      <c r="G538" s="709"/>
      <c r="H538" s="334" t="str">
        <f>IF(G538="","",VLOOKUP(G538,Fundos!B:C,2,FALSE))</f>
        <v/>
      </c>
      <c r="I538" s="272"/>
      <c r="J538" s="443"/>
      <c r="K538" s="443"/>
      <c r="L538" s="686"/>
      <c r="M538" s="353"/>
      <c r="N538" s="453"/>
      <c r="O538" s="576"/>
      <c r="P538" s="276" t="s">
        <v>277</v>
      </c>
      <c r="Q538" s="279"/>
      <c r="R538" s="449"/>
      <c r="S538" s="279">
        <f t="shared" si="38"/>
        <v>-3601.92</v>
      </c>
      <c r="T538" s="333">
        <f t="shared" si="37"/>
        <v>0</v>
      </c>
    </row>
    <row r="539" spans="2:20" ht="24.9" customHeight="1" x14ac:dyDescent="0.3">
      <c r="B539" s="446"/>
      <c r="C539" s="267">
        <f t="shared" si="34"/>
        <v>1</v>
      </c>
      <c r="D539" s="268" t="str">
        <f t="shared" si="35"/>
        <v>Janeiro</v>
      </c>
      <c r="E539" s="269"/>
      <c r="F539" s="270" t="str">
        <f>IF(E539="","",VLOOKUP('Conta_FUNBIO (2)'!E539,Relatório!B:I,2,FALSE))</f>
        <v/>
      </c>
      <c r="G539" s="709"/>
      <c r="H539" s="334" t="str">
        <f>IF(G539="","",VLOOKUP(G539,Fundos!B:C,2,FALSE))</f>
        <v/>
      </c>
      <c r="I539" s="272"/>
      <c r="J539" s="443"/>
      <c r="K539" s="443"/>
      <c r="L539" s="686"/>
      <c r="M539" s="353"/>
      <c r="N539" s="453"/>
      <c r="O539" s="576"/>
      <c r="P539" s="276" t="s">
        <v>277</v>
      </c>
      <c r="Q539" s="279"/>
      <c r="R539" s="449"/>
      <c r="S539" s="279">
        <f>IF(P539="sim",Q539-R539+S538,IF(P539="NÃO",S538))</f>
        <v>-3601.92</v>
      </c>
      <c r="T539" s="333">
        <f t="shared" si="37"/>
        <v>0</v>
      </c>
    </row>
    <row r="540" spans="2:20" ht="24.9" customHeight="1" x14ac:dyDescent="0.3">
      <c r="B540" s="446"/>
      <c r="C540" s="267">
        <f t="shared" si="34"/>
        <v>1</v>
      </c>
      <c r="D540" s="268" t="str">
        <f t="shared" si="35"/>
        <v>Janeiro</v>
      </c>
      <c r="E540" s="269"/>
      <c r="F540" s="270" t="str">
        <f>IF(E540="","",VLOOKUP('Conta_FUNBIO (2)'!E540,Relatório!B:I,2,FALSE))</f>
        <v/>
      </c>
      <c r="G540" s="709"/>
      <c r="H540" s="334" t="str">
        <f>IF(G540="","",VLOOKUP(G540,Fundos!B:C,2,FALSE))</f>
        <v/>
      </c>
      <c r="I540" s="272"/>
      <c r="J540" s="443"/>
      <c r="K540" s="689"/>
      <c r="L540" s="686"/>
      <c r="M540" s="353"/>
      <c r="N540" s="271"/>
      <c r="O540" s="576"/>
      <c r="P540" s="276" t="s">
        <v>277</v>
      </c>
      <c r="Q540" s="279"/>
      <c r="R540" s="449"/>
      <c r="S540" s="279">
        <f>IF(P540="sim",Q540-R540+S539,IF(P540="NÃO",S539))</f>
        <v>-3601.92</v>
      </c>
      <c r="T540" s="333">
        <f t="shared" si="37"/>
        <v>0</v>
      </c>
    </row>
    <row r="541" spans="2:20" ht="24.9" customHeight="1" x14ac:dyDescent="0.3">
      <c r="B541" s="446"/>
      <c r="C541" s="267">
        <f t="shared" si="34"/>
        <v>1</v>
      </c>
      <c r="D541" s="268" t="str">
        <f t="shared" si="35"/>
        <v>Janeiro</v>
      </c>
      <c r="E541" s="269"/>
      <c r="F541" s="270" t="str">
        <f>IF(E541="","",VLOOKUP('Conta_FUNBIO (2)'!E541,Relatório!B:I,2,FALSE))</f>
        <v/>
      </c>
      <c r="G541" s="709"/>
      <c r="H541" s="334" t="str">
        <f>IF(G541="","",VLOOKUP(G541,Fundos!B:C,2,FALSE))</f>
        <v/>
      </c>
      <c r="I541" s="272"/>
      <c r="J541" s="443"/>
      <c r="K541" s="443"/>
      <c r="L541" s="685"/>
      <c r="M541" s="353"/>
      <c r="N541" s="271"/>
      <c r="O541" s="576"/>
      <c r="P541" s="276" t="s">
        <v>277</v>
      </c>
      <c r="Q541" s="279"/>
      <c r="R541" s="449"/>
      <c r="S541" s="279">
        <f>IF(P541="sim",Q541-R541+S540,IF(P541="NÃO",S540))</f>
        <v>-3601.92</v>
      </c>
      <c r="T541" s="333">
        <f t="shared" si="37"/>
        <v>0</v>
      </c>
    </row>
    <row r="542" spans="2:20" ht="24.9" customHeight="1" x14ac:dyDescent="0.3">
      <c r="B542" s="446"/>
      <c r="C542" s="267">
        <f t="shared" ref="C542:C608" si="39">MONTH(B542)</f>
        <v>1</v>
      </c>
      <c r="D542" s="268" t="str">
        <f t="shared" ref="D542:D608" si="40">IF(C542=1,"Janeiro",IF(C542=2,"Fevereiro",IF(C542=3,"Março",IF(C542=4,"Abril",IF(C542=5,"Maio",IF(C542=6,"Junho",IF(C542=7,"Julho",IF(C542=8,"Agosto",IF(C542=9,"Setembro",IF(C542=10,"Outubro",IF(C542=11,"Novembro",IF(C542=12,"Dezembro",""))))))))))))</f>
        <v>Janeiro</v>
      </c>
      <c r="E542" s="269"/>
      <c r="F542" s="270" t="str">
        <f>IF(E542="","",VLOOKUP('Conta_FUNBIO (2)'!E542,Relatório!B:I,2,FALSE))</f>
        <v/>
      </c>
      <c r="G542" s="709"/>
      <c r="H542" s="334" t="str">
        <f>IF(G542="","",VLOOKUP(G542,Fundos!B:C,2,FALSE))</f>
        <v/>
      </c>
      <c r="I542" s="272"/>
      <c r="J542" s="443"/>
      <c r="K542" s="443"/>
      <c r="L542" s="685"/>
      <c r="M542" s="353"/>
      <c r="N542" s="271"/>
      <c r="O542" s="576"/>
      <c r="P542" s="276" t="s">
        <v>277</v>
      </c>
      <c r="Q542" s="279"/>
      <c r="R542" s="449"/>
      <c r="S542" s="279">
        <f t="shared" si="38"/>
        <v>-3601.92</v>
      </c>
      <c r="T542" s="333">
        <f t="shared" si="37"/>
        <v>0</v>
      </c>
    </row>
    <row r="543" spans="2:20" ht="24.9" customHeight="1" x14ac:dyDescent="0.3">
      <c r="B543" s="446"/>
      <c r="C543" s="267">
        <f t="shared" si="39"/>
        <v>1</v>
      </c>
      <c r="D543" s="268" t="str">
        <f t="shared" si="40"/>
        <v>Janeiro</v>
      </c>
      <c r="E543" s="269"/>
      <c r="F543" s="270" t="str">
        <f>IF(E543="","",VLOOKUP('Conta_FUNBIO (2)'!E543,Relatório!B:I,2,FALSE))</f>
        <v/>
      </c>
      <c r="G543" s="709"/>
      <c r="H543" s="334" t="str">
        <f>IF(G543="","",VLOOKUP(G543,Fundos!B:C,2,FALSE))</f>
        <v/>
      </c>
      <c r="I543" s="272"/>
      <c r="J543" s="443"/>
      <c r="K543" s="443"/>
      <c r="L543" s="685"/>
      <c r="M543" s="353"/>
      <c r="N543" s="271"/>
      <c r="O543" s="576"/>
      <c r="P543" s="276" t="s">
        <v>277</v>
      </c>
      <c r="Q543" s="279"/>
      <c r="R543" s="449"/>
      <c r="S543" s="279">
        <f t="shared" si="38"/>
        <v>-3601.92</v>
      </c>
      <c r="T543" s="333">
        <f t="shared" si="37"/>
        <v>0</v>
      </c>
    </row>
    <row r="544" spans="2:20" ht="24.9" customHeight="1" x14ac:dyDescent="0.3">
      <c r="B544" s="446"/>
      <c r="C544" s="267">
        <f t="shared" si="39"/>
        <v>1</v>
      </c>
      <c r="D544" s="268" t="str">
        <f t="shared" si="40"/>
        <v>Janeiro</v>
      </c>
      <c r="E544" s="269"/>
      <c r="F544" s="270" t="str">
        <f>IF(E544="","",VLOOKUP('Conta_FUNBIO (2)'!E544,Relatório!B:I,2,FALSE))</f>
        <v/>
      </c>
      <c r="G544" s="709"/>
      <c r="H544" s="334" t="str">
        <f>IF(G544="","",VLOOKUP(G544,Fundos!B:C,2,FALSE))</f>
        <v/>
      </c>
      <c r="I544" s="272"/>
      <c r="J544" s="443"/>
      <c r="K544" s="443"/>
      <c r="L544" s="685"/>
      <c r="M544" s="353"/>
      <c r="N544" s="271"/>
      <c r="O544" s="576"/>
      <c r="P544" s="276" t="s">
        <v>277</v>
      </c>
      <c r="Q544" s="279"/>
      <c r="R544" s="449"/>
      <c r="S544" s="279">
        <f t="shared" si="38"/>
        <v>-3601.92</v>
      </c>
      <c r="T544" s="333">
        <f t="shared" si="37"/>
        <v>0</v>
      </c>
    </row>
    <row r="545" spans="2:20" ht="24.9" customHeight="1" x14ac:dyDescent="0.3">
      <c r="B545" s="446"/>
      <c r="C545" s="267">
        <f t="shared" si="39"/>
        <v>1</v>
      </c>
      <c r="D545" s="268" t="str">
        <f t="shared" si="40"/>
        <v>Janeiro</v>
      </c>
      <c r="E545" s="269"/>
      <c r="F545" s="270" t="str">
        <f>IF(E545="","",VLOOKUP('Conta_FUNBIO (2)'!E545,Relatório!B:I,2,FALSE))</f>
        <v/>
      </c>
      <c r="G545" s="709"/>
      <c r="H545" s="334" t="str">
        <f>IF(G545="","",VLOOKUP(G545,Fundos!B:C,2,FALSE))</f>
        <v/>
      </c>
      <c r="I545" s="272"/>
      <c r="J545" s="443"/>
      <c r="K545" s="443"/>
      <c r="L545" s="685"/>
      <c r="M545" s="353"/>
      <c r="N545" s="271"/>
      <c r="O545" s="576"/>
      <c r="P545" s="276" t="s">
        <v>277</v>
      </c>
      <c r="Q545" s="279"/>
      <c r="R545" s="449"/>
      <c r="S545" s="279">
        <f t="shared" si="38"/>
        <v>-3601.92</v>
      </c>
      <c r="T545" s="333">
        <f t="shared" si="37"/>
        <v>0</v>
      </c>
    </row>
    <row r="546" spans="2:20" ht="24.9" customHeight="1" x14ac:dyDescent="0.3">
      <c r="B546" s="446"/>
      <c r="C546" s="267">
        <f t="shared" si="39"/>
        <v>1</v>
      </c>
      <c r="D546" s="268" t="str">
        <f t="shared" si="40"/>
        <v>Janeiro</v>
      </c>
      <c r="E546" s="269"/>
      <c r="F546" s="270" t="str">
        <f>IF(E546="","",VLOOKUP('Conta_FUNBIO (2)'!E546,Relatório!B:I,2,FALSE))</f>
        <v/>
      </c>
      <c r="G546" s="709"/>
      <c r="H546" s="334" t="str">
        <f>IF(G546="","",VLOOKUP(G546,Fundos!B:C,2,FALSE))</f>
        <v/>
      </c>
      <c r="I546" s="272"/>
      <c r="J546" s="443"/>
      <c r="K546" s="443"/>
      <c r="L546" s="685"/>
      <c r="M546" s="353"/>
      <c r="N546" s="271"/>
      <c r="O546" s="576"/>
      <c r="P546" s="276" t="s">
        <v>277</v>
      </c>
      <c r="Q546" s="279"/>
      <c r="R546" s="449"/>
      <c r="S546" s="279">
        <f t="shared" si="38"/>
        <v>-3601.92</v>
      </c>
      <c r="T546" s="333">
        <f t="shared" si="37"/>
        <v>0</v>
      </c>
    </row>
    <row r="547" spans="2:20" ht="24.9" customHeight="1" x14ac:dyDescent="0.3">
      <c r="B547" s="446"/>
      <c r="C547" s="267">
        <f t="shared" si="39"/>
        <v>1</v>
      </c>
      <c r="D547" s="268" t="str">
        <f t="shared" si="40"/>
        <v>Janeiro</v>
      </c>
      <c r="E547" s="269"/>
      <c r="F547" s="270" t="str">
        <f>IF(E547="","",VLOOKUP('Conta_FUNBIO (2)'!E547,Relatório!B:I,2,FALSE))</f>
        <v/>
      </c>
      <c r="G547" s="709"/>
      <c r="H547" s="334" t="str">
        <f>IF(G547="","",VLOOKUP(G547,Fundos!B:C,2,FALSE))</f>
        <v/>
      </c>
      <c r="I547" s="272"/>
      <c r="J547" s="443"/>
      <c r="K547" s="443"/>
      <c r="L547" s="685"/>
      <c r="M547" s="353"/>
      <c r="N547" s="271"/>
      <c r="O547" s="576"/>
      <c r="P547" s="276" t="s">
        <v>277</v>
      </c>
      <c r="Q547" s="279"/>
      <c r="R547" s="449"/>
      <c r="S547" s="279">
        <f t="shared" si="38"/>
        <v>-3601.92</v>
      </c>
      <c r="T547" s="333">
        <f t="shared" si="37"/>
        <v>0</v>
      </c>
    </row>
    <row r="548" spans="2:20" ht="24.9" customHeight="1" x14ac:dyDescent="0.3">
      <c r="B548" s="446"/>
      <c r="C548" s="267">
        <f t="shared" si="39"/>
        <v>1</v>
      </c>
      <c r="D548" s="268" t="str">
        <f t="shared" si="40"/>
        <v>Janeiro</v>
      </c>
      <c r="E548" s="269"/>
      <c r="F548" s="270" t="str">
        <f>IF(E548="","",VLOOKUP('Conta_FUNBIO (2)'!E548,Relatório!B:I,2,FALSE))</f>
        <v/>
      </c>
      <c r="G548" s="709"/>
      <c r="H548" s="334" t="str">
        <f>IF(G548="","",VLOOKUP(G548,Fundos!B:C,2,FALSE))</f>
        <v/>
      </c>
      <c r="I548" s="272"/>
      <c r="J548" s="443"/>
      <c r="K548" s="443"/>
      <c r="L548" s="685"/>
      <c r="M548" s="353"/>
      <c r="N548" s="271"/>
      <c r="O548" s="576"/>
      <c r="P548" s="276" t="s">
        <v>277</v>
      </c>
      <c r="Q548" s="279"/>
      <c r="R548" s="449"/>
      <c r="S548" s="279">
        <f t="shared" si="38"/>
        <v>-3601.92</v>
      </c>
      <c r="T548" s="333">
        <f t="shared" si="37"/>
        <v>0</v>
      </c>
    </row>
    <row r="549" spans="2:20" ht="24.9" customHeight="1" x14ac:dyDescent="0.3">
      <c r="B549" s="446"/>
      <c r="C549" s="267">
        <f t="shared" si="39"/>
        <v>1</v>
      </c>
      <c r="D549" s="268" t="str">
        <f t="shared" si="40"/>
        <v>Janeiro</v>
      </c>
      <c r="E549" s="269"/>
      <c r="F549" s="270" t="str">
        <f>IF(E549="","",VLOOKUP('Conta_FUNBIO (2)'!E549,Relatório!B:I,2,FALSE))</f>
        <v/>
      </c>
      <c r="G549" s="709"/>
      <c r="H549" s="334" t="str">
        <f>IF(G549="","",VLOOKUP(G549,Fundos!B:C,2,FALSE))</f>
        <v/>
      </c>
      <c r="I549" s="272"/>
      <c r="J549" s="443"/>
      <c r="K549" s="443"/>
      <c r="L549" s="686"/>
      <c r="M549" s="353"/>
      <c r="N549" s="271"/>
      <c r="O549" s="576"/>
      <c r="P549" s="276" t="s">
        <v>277</v>
      </c>
      <c r="Q549" s="279"/>
      <c r="R549" s="449"/>
      <c r="S549" s="279">
        <f t="shared" si="38"/>
        <v>-3601.92</v>
      </c>
      <c r="T549" s="333">
        <f t="shared" si="37"/>
        <v>0</v>
      </c>
    </row>
    <row r="550" spans="2:20" ht="24.9" customHeight="1" x14ac:dyDescent="0.3">
      <c r="B550" s="446"/>
      <c r="C550" s="267">
        <f t="shared" si="39"/>
        <v>1</v>
      </c>
      <c r="D550" s="268" t="str">
        <f t="shared" si="40"/>
        <v>Janeiro</v>
      </c>
      <c r="E550" s="269"/>
      <c r="F550" s="270" t="str">
        <f>IF(E550="","",VLOOKUP('Conta_FUNBIO (2)'!E550,Relatório!B:I,2,FALSE))</f>
        <v/>
      </c>
      <c r="G550" s="709"/>
      <c r="H550" s="334" t="str">
        <f>IF(G550="","",VLOOKUP(G550,Fundos!B:C,2,FALSE))</f>
        <v/>
      </c>
      <c r="I550" s="272"/>
      <c r="J550" s="443"/>
      <c r="K550" s="443"/>
      <c r="L550" s="686"/>
      <c r="M550" s="581"/>
      <c r="N550" s="271"/>
      <c r="O550" s="576"/>
      <c r="P550" s="276" t="s">
        <v>277</v>
      </c>
      <c r="Q550" s="279"/>
      <c r="R550" s="449"/>
      <c r="S550" s="279">
        <f t="shared" si="38"/>
        <v>-3601.92</v>
      </c>
      <c r="T550" s="333">
        <f t="shared" si="37"/>
        <v>0</v>
      </c>
    </row>
    <row r="551" spans="2:20" ht="24.9" customHeight="1" x14ac:dyDescent="0.3">
      <c r="B551" s="446"/>
      <c r="C551" s="267">
        <f t="shared" si="39"/>
        <v>1</v>
      </c>
      <c r="D551" s="268" t="str">
        <f t="shared" si="40"/>
        <v>Janeiro</v>
      </c>
      <c r="E551" s="269"/>
      <c r="F551" s="270" t="str">
        <f>IF(E551="","",VLOOKUP('Conta_FUNBIO (2)'!E551,Relatório!B:I,2,FALSE))</f>
        <v/>
      </c>
      <c r="G551" s="709"/>
      <c r="H551" s="334" t="str">
        <f>IF(G551="","",VLOOKUP(G551,Fundos!B:C,2,FALSE))</f>
        <v/>
      </c>
      <c r="I551" s="272"/>
      <c r="J551" s="443"/>
      <c r="K551" s="443"/>
      <c r="L551" s="685"/>
      <c r="M551" s="353"/>
      <c r="N551" s="271"/>
      <c r="O551" s="576"/>
      <c r="P551" s="276" t="s">
        <v>277</v>
      </c>
      <c r="Q551" s="279"/>
      <c r="R551" s="449"/>
      <c r="S551" s="279">
        <f t="shared" si="38"/>
        <v>-3601.92</v>
      </c>
      <c r="T551" s="333">
        <f t="shared" si="37"/>
        <v>0</v>
      </c>
    </row>
    <row r="552" spans="2:20" ht="24.9" customHeight="1" x14ac:dyDescent="0.3">
      <c r="B552" s="446"/>
      <c r="C552" s="267">
        <f t="shared" si="39"/>
        <v>1</v>
      </c>
      <c r="D552" s="268" t="str">
        <f t="shared" si="40"/>
        <v>Janeiro</v>
      </c>
      <c r="E552" s="269"/>
      <c r="F552" s="270" t="str">
        <f>IF(E552="","",VLOOKUP('Conta_FUNBIO (2)'!E552,Relatório!B:I,2,FALSE))</f>
        <v/>
      </c>
      <c r="G552" s="709"/>
      <c r="H552" s="334" t="str">
        <f>IF(G552="","",VLOOKUP(G552,Fundos!B:C,2,FALSE))</f>
        <v/>
      </c>
      <c r="I552" s="272"/>
      <c r="J552" s="443"/>
      <c r="K552" s="443"/>
      <c r="L552" s="685"/>
      <c r="M552" s="353"/>
      <c r="N552" s="271"/>
      <c r="O552" s="576"/>
      <c r="P552" s="276" t="s">
        <v>277</v>
      </c>
      <c r="Q552" s="279"/>
      <c r="R552" s="449"/>
      <c r="S552" s="279">
        <f t="shared" si="38"/>
        <v>-3601.92</v>
      </c>
      <c r="T552" s="333">
        <f t="shared" si="37"/>
        <v>0</v>
      </c>
    </row>
    <row r="553" spans="2:20" ht="24.9" customHeight="1" x14ac:dyDescent="0.3">
      <c r="B553" s="446"/>
      <c r="C553" s="267">
        <f t="shared" si="39"/>
        <v>1</v>
      </c>
      <c r="D553" s="268" t="str">
        <f t="shared" si="40"/>
        <v>Janeiro</v>
      </c>
      <c r="E553" s="269"/>
      <c r="F553" s="270" t="str">
        <f>IF(E553="","",VLOOKUP('Conta_FUNBIO (2)'!E553,Relatório!B:I,2,FALSE))</f>
        <v/>
      </c>
      <c r="G553" s="709"/>
      <c r="H553" s="334" t="str">
        <f>IF(G553="","",VLOOKUP(G553,Fundos!B:C,2,FALSE))</f>
        <v/>
      </c>
      <c r="I553" s="272"/>
      <c r="J553" s="443"/>
      <c r="K553" s="301"/>
      <c r="L553" s="685"/>
      <c r="M553" s="353"/>
      <c r="N553" s="271"/>
      <c r="O553" s="576"/>
      <c r="P553" s="276" t="s">
        <v>277</v>
      </c>
      <c r="Q553" s="279"/>
      <c r="R553" s="449"/>
      <c r="S553" s="279">
        <f t="shared" si="38"/>
        <v>-3601.92</v>
      </c>
      <c r="T553" s="333">
        <f t="shared" si="37"/>
        <v>0</v>
      </c>
    </row>
    <row r="554" spans="2:20" ht="24.9" customHeight="1" x14ac:dyDescent="0.3">
      <c r="B554" s="446"/>
      <c r="C554" s="267">
        <f t="shared" si="39"/>
        <v>1</v>
      </c>
      <c r="D554" s="268" t="str">
        <f t="shared" si="40"/>
        <v>Janeiro</v>
      </c>
      <c r="E554" s="269"/>
      <c r="F554" s="270" t="str">
        <f>IF(E554="","",VLOOKUP('Conta_FUNBIO (2)'!E554,Relatório!B:I,2,FALSE))</f>
        <v/>
      </c>
      <c r="G554" s="709"/>
      <c r="H554" s="334" t="str">
        <f>IF(G554="","",VLOOKUP(G554,Fundos!B:C,2,FALSE))</f>
        <v/>
      </c>
      <c r="I554" s="272"/>
      <c r="J554" s="443"/>
      <c r="K554" s="443"/>
      <c r="L554" s="685"/>
      <c r="M554" s="353"/>
      <c r="N554" s="271"/>
      <c r="O554" s="576"/>
      <c r="P554" s="276" t="s">
        <v>277</v>
      </c>
      <c r="Q554" s="279"/>
      <c r="R554" s="449"/>
      <c r="S554" s="279">
        <f t="shared" si="38"/>
        <v>-3601.92</v>
      </c>
      <c r="T554" s="333">
        <f t="shared" si="37"/>
        <v>0</v>
      </c>
    </row>
    <row r="555" spans="2:20" ht="24.9" customHeight="1" x14ac:dyDescent="0.3">
      <c r="B555" s="446"/>
      <c r="C555" s="267">
        <f t="shared" si="39"/>
        <v>1</v>
      </c>
      <c r="D555" s="268" t="str">
        <f t="shared" si="40"/>
        <v>Janeiro</v>
      </c>
      <c r="E555" s="269"/>
      <c r="F555" s="270" t="str">
        <f>IF(E555="","",VLOOKUP('Conta_FUNBIO (2)'!E555,Relatório!B:I,2,FALSE))</f>
        <v/>
      </c>
      <c r="G555" s="709"/>
      <c r="H555" s="334" t="str">
        <f>IF(G555="","",VLOOKUP(G555,Fundos!B:C,2,FALSE))</f>
        <v/>
      </c>
      <c r="I555" s="272"/>
      <c r="J555" s="443"/>
      <c r="K555" s="443"/>
      <c r="L555" s="685"/>
      <c r="M555" s="353"/>
      <c r="N555" s="271"/>
      <c r="O555" s="576"/>
      <c r="P555" s="276" t="s">
        <v>277</v>
      </c>
      <c r="Q555" s="279"/>
      <c r="R555" s="449"/>
      <c r="S555" s="279">
        <f t="shared" si="38"/>
        <v>-3601.92</v>
      </c>
      <c r="T555" s="333">
        <f t="shared" si="37"/>
        <v>0</v>
      </c>
    </row>
    <row r="556" spans="2:20" ht="24.9" customHeight="1" x14ac:dyDescent="0.3">
      <c r="B556" s="446"/>
      <c r="C556" s="267">
        <f t="shared" si="39"/>
        <v>1</v>
      </c>
      <c r="D556" s="268" t="str">
        <f t="shared" si="40"/>
        <v>Janeiro</v>
      </c>
      <c r="E556" s="269"/>
      <c r="F556" s="270" t="str">
        <f>IF(E556="","",VLOOKUP('Conta_FUNBIO (2)'!E556,Relatório!B:I,2,FALSE))</f>
        <v/>
      </c>
      <c r="G556" s="709"/>
      <c r="H556" s="334" t="str">
        <f>IF(G556="","",VLOOKUP(G556,Fundos!B:C,2,FALSE))</f>
        <v/>
      </c>
      <c r="I556" s="272"/>
      <c r="J556" s="443"/>
      <c r="K556" s="443"/>
      <c r="L556" s="685"/>
      <c r="M556" s="353"/>
      <c r="N556" s="271"/>
      <c r="O556" s="576"/>
      <c r="P556" s="276" t="s">
        <v>277</v>
      </c>
      <c r="Q556" s="279"/>
      <c r="R556" s="449"/>
      <c r="S556" s="279">
        <f t="shared" si="38"/>
        <v>-3601.92</v>
      </c>
      <c r="T556" s="333">
        <f t="shared" si="37"/>
        <v>0</v>
      </c>
    </row>
    <row r="557" spans="2:20" ht="24.9" customHeight="1" x14ac:dyDescent="0.3">
      <c r="B557" s="446"/>
      <c r="C557" s="267">
        <f t="shared" si="39"/>
        <v>1</v>
      </c>
      <c r="D557" s="268" t="str">
        <f t="shared" si="40"/>
        <v>Janeiro</v>
      </c>
      <c r="E557" s="269"/>
      <c r="F557" s="270" t="str">
        <f>IF(E557="","",VLOOKUP('Conta_FUNBIO (2)'!E557,Relatório!B:I,2,FALSE))</f>
        <v/>
      </c>
      <c r="G557" s="709"/>
      <c r="H557" s="334" t="str">
        <f>IF(G557="","",VLOOKUP(G557,Fundos!B:C,2,FALSE))</f>
        <v/>
      </c>
      <c r="I557" s="272"/>
      <c r="J557" s="443"/>
      <c r="K557" s="443"/>
      <c r="L557" s="685"/>
      <c r="M557" s="353"/>
      <c r="N557" s="453"/>
      <c r="O557" s="576"/>
      <c r="P557" s="276" t="s">
        <v>277</v>
      </c>
      <c r="Q557" s="279"/>
      <c r="R557" s="449"/>
      <c r="S557" s="279">
        <f t="shared" si="38"/>
        <v>-3601.92</v>
      </c>
      <c r="T557" s="333">
        <f t="shared" si="37"/>
        <v>0</v>
      </c>
    </row>
    <row r="558" spans="2:20" ht="24.9" customHeight="1" x14ac:dyDescent="0.3">
      <c r="B558" s="446"/>
      <c r="C558" s="267">
        <f t="shared" si="39"/>
        <v>1</v>
      </c>
      <c r="D558" s="268" t="str">
        <f t="shared" si="40"/>
        <v>Janeiro</v>
      </c>
      <c r="E558" s="269"/>
      <c r="F558" s="270" t="str">
        <f>IF(E558="","",VLOOKUP('Conta_FUNBIO (2)'!E558,Relatório!B:I,2,FALSE))</f>
        <v/>
      </c>
      <c r="G558" s="709"/>
      <c r="H558" s="334" t="str">
        <f>IF(G558="","",VLOOKUP(G558,Fundos!B:C,2,FALSE))</f>
        <v/>
      </c>
      <c r="I558" s="272"/>
      <c r="J558" s="443"/>
      <c r="K558" s="443"/>
      <c r="L558" s="685"/>
      <c r="M558" s="353"/>
      <c r="N558" s="453"/>
      <c r="O558" s="576"/>
      <c r="P558" s="276" t="s">
        <v>277</v>
      </c>
      <c r="Q558" s="279"/>
      <c r="R558" s="449"/>
      <c r="S558" s="279">
        <f t="shared" si="38"/>
        <v>-3601.92</v>
      </c>
      <c r="T558" s="333">
        <f t="shared" si="37"/>
        <v>0</v>
      </c>
    </row>
    <row r="559" spans="2:20" ht="24.9" customHeight="1" x14ac:dyDescent="0.3">
      <c r="B559" s="446"/>
      <c r="C559" s="267">
        <f t="shared" si="39"/>
        <v>1</v>
      </c>
      <c r="D559" s="268" t="str">
        <f t="shared" si="40"/>
        <v>Janeiro</v>
      </c>
      <c r="E559" s="269"/>
      <c r="F559" s="270" t="str">
        <f>IF(E559="","",VLOOKUP('Conta_FUNBIO (2)'!E559,Relatório!B:I,2,FALSE))</f>
        <v/>
      </c>
      <c r="G559" s="709"/>
      <c r="H559" s="334" t="str">
        <f>IF(G559="","",VLOOKUP(G559,Fundos!B:C,2,FALSE))</f>
        <v/>
      </c>
      <c r="I559" s="272"/>
      <c r="J559" s="443"/>
      <c r="K559" s="443"/>
      <c r="L559" s="685"/>
      <c r="M559" s="353"/>
      <c r="N559" s="271"/>
      <c r="O559" s="576"/>
      <c r="P559" s="276" t="s">
        <v>277</v>
      </c>
      <c r="Q559" s="279"/>
      <c r="R559" s="449"/>
      <c r="S559" s="279">
        <f t="shared" si="38"/>
        <v>-3601.92</v>
      </c>
      <c r="T559" s="333">
        <f t="shared" si="37"/>
        <v>0</v>
      </c>
    </row>
    <row r="560" spans="2:20" ht="24.9" customHeight="1" x14ac:dyDescent="0.3">
      <c r="B560" s="446"/>
      <c r="C560" s="267">
        <f t="shared" si="39"/>
        <v>1</v>
      </c>
      <c r="D560" s="268" t="str">
        <f t="shared" si="40"/>
        <v>Janeiro</v>
      </c>
      <c r="E560" s="269"/>
      <c r="F560" s="270" t="str">
        <f>IF(E560="","",VLOOKUP('Conta_FUNBIO (2)'!E560,Relatório!B:I,2,FALSE))</f>
        <v/>
      </c>
      <c r="G560" s="709"/>
      <c r="H560" s="334" t="str">
        <f>IF(G560="","",VLOOKUP(G560,Fundos!B:C,2,FALSE))</f>
        <v/>
      </c>
      <c r="I560" s="272"/>
      <c r="J560" s="443"/>
      <c r="K560" s="443"/>
      <c r="L560" s="685"/>
      <c r="M560" s="353"/>
      <c r="N560" s="453"/>
      <c r="O560" s="576"/>
      <c r="P560" s="276" t="s">
        <v>277</v>
      </c>
      <c r="Q560" s="279"/>
      <c r="R560" s="449"/>
      <c r="S560" s="279">
        <f t="shared" si="38"/>
        <v>-3601.92</v>
      </c>
      <c r="T560" s="333">
        <f t="shared" si="37"/>
        <v>0</v>
      </c>
    </row>
    <row r="561" spans="2:20" ht="24.9" customHeight="1" x14ac:dyDescent="0.3">
      <c r="B561" s="446"/>
      <c r="C561" s="267">
        <f t="shared" si="39"/>
        <v>1</v>
      </c>
      <c r="D561" s="268" t="str">
        <f t="shared" si="40"/>
        <v>Janeiro</v>
      </c>
      <c r="E561" s="269"/>
      <c r="F561" s="270" t="str">
        <f>IF(E561="","",VLOOKUP('Conta_FUNBIO (2)'!E561,Relatório!B:I,2,FALSE))</f>
        <v/>
      </c>
      <c r="G561" s="709"/>
      <c r="H561" s="334" t="str">
        <f>IF(G561="","",VLOOKUP(G561,Fundos!B:C,2,FALSE))</f>
        <v/>
      </c>
      <c r="I561" s="272"/>
      <c r="J561" s="443"/>
      <c r="K561" s="443"/>
      <c r="L561" s="685"/>
      <c r="M561" s="353"/>
      <c r="N561" s="453"/>
      <c r="O561" s="576"/>
      <c r="P561" s="276" t="s">
        <v>277</v>
      </c>
      <c r="Q561" s="279"/>
      <c r="R561" s="449"/>
      <c r="S561" s="279">
        <f t="shared" si="38"/>
        <v>-3601.92</v>
      </c>
      <c r="T561" s="333">
        <f t="shared" si="37"/>
        <v>0</v>
      </c>
    </row>
    <row r="562" spans="2:20" ht="24.9" customHeight="1" x14ac:dyDescent="0.3">
      <c r="B562" s="446"/>
      <c r="C562" s="267">
        <f t="shared" si="39"/>
        <v>1</v>
      </c>
      <c r="D562" s="268" t="str">
        <f t="shared" si="40"/>
        <v>Janeiro</v>
      </c>
      <c r="E562" s="269"/>
      <c r="F562" s="270" t="str">
        <f>IF(E562="","",VLOOKUP('Conta_FUNBIO (2)'!E562,Relatório!B:I,2,FALSE))</f>
        <v/>
      </c>
      <c r="G562" s="709"/>
      <c r="H562" s="334" t="str">
        <f>IF(G562="","",VLOOKUP(G562,Fundos!B:C,2,FALSE))</f>
        <v/>
      </c>
      <c r="I562" s="272"/>
      <c r="J562" s="443"/>
      <c r="K562" s="443"/>
      <c r="L562" s="685"/>
      <c r="M562" s="353"/>
      <c r="N562" s="453"/>
      <c r="O562" s="576"/>
      <c r="P562" s="276" t="s">
        <v>277</v>
      </c>
      <c r="Q562" s="279"/>
      <c r="R562" s="449"/>
      <c r="S562" s="279">
        <f t="shared" si="38"/>
        <v>-3601.92</v>
      </c>
      <c r="T562" s="333">
        <f t="shared" si="37"/>
        <v>0</v>
      </c>
    </row>
    <row r="563" spans="2:20" ht="24.9" customHeight="1" x14ac:dyDescent="0.3">
      <c r="B563" s="446"/>
      <c r="C563" s="267">
        <f t="shared" si="39"/>
        <v>1</v>
      </c>
      <c r="D563" s="268" t="str">
        <f t="shared" si="40"/>
        <v>Janeiro</v>
      </c>
      <c r="E563" s="269"/>
      <c r="F563" s="270" t="str">
        <f>IF(E563="","",VLOOKUP('Conta_FUNBIO (2)'!E563,Relatório!B:I,2,FALSE))</f>
        <v/>
      </c>
      <c r="G563" s="709"/>
      <c r="H563" s="334" t="str">
        <f>IF(G563="","",VLOOKUP(G563,Fundos!B:C,2,FALSE))</f>
        <v/>
      </c>
      <c r="I563" s="272"/>
      <c r="J563" s="443"/>
      <c r="K563" s="689"/>
      <c r="L563" s="686"/>
      <c r="M563" s="353"/>
      <c r="N563" s="271"/>
      <c r="O563" s="576"/>
      <c r="P563" s="276" t="s">
        <v>277</v>
      </c>
      <c r="Q563" s="279"/>
      <c r="R563" s="449"/>
      <c r="S563" s="279">
        <f t="shared" si="38"/>
        <v>-3601.92</v>
      </c>
      <c r="T563" s="333">
        <f t="shared" si="37"/>
        <v>0</v>
      </c>
    </row>
    <row r="564" spans="2:20" ht="24.9" customHeight="1" x14ac:dyDescent="0.3">
      <c r="B564" s="446"/>
      <c r="C564" s="267">
        <f t="shared" si="39"/>
        <v>1</v>
      </c>
      <c r="D564" s="268" t="str">
        <f t="shared" si="40"/>
        <v>Janeiro</v>
      </c>
      <c r="E564" s="269"/>
      <c r="F564" s="270" t="str">
        <f>IF(E564="","",VLOOKUP('Conta_FUNBIO (2)'!E564,Relatório!B:I,2,FALSE))</f>
        <v/>
      </c>
      <c r="G564" s="709"/>
      <c r="H564" s="334" t="str">
        <f>IF(G564="","",VLOOKUP(G564,Fundos!B:C,2,FALSE))</f>
        <v/>
      </c>
      <c r="I564" s="272"/>
      <c r="J564" s="443"/>
      <c r="K564" s="448"/>
      <c r="L564" s="685"/>
      <c r="M564" s="353"/>
      <c r="N564" s="271"/>
      <c r="O564" s="576"/>
      <c r="P564" s="276" t="s">
        <v>277</v>
      </c>
      <c r="Q564" s="279"/>
      <c r="R564" s="449"/>
      <c r="S564" s="279">
        <f t="shared" si="38"/>
        <v>-3601.92</v>
      </c>
      <c r="T564" s="333">
        <f t="shared" si="37"/>
        <v>0</v>
      </c>
    </row>
    <row r="565" spans="2:20" ht="24.9" customHeight="1" x14ac:dyDescent="0.3">
      <c r="B565" s="446"/>
      <c r="C565" s="267">
        <f t="shared" si="39"/>
        <v>1</v>
      </c>
      <c r="D565" s="268" t="str">
        <f t="shared" si="40"/>
        <v>Janeiro</v>
      </c>
      <c r="E565" s="269"/>
      <c r="F565" s="270" t="str">
        <f>IF(E565="","",VLOOKUP('Conta_FUNBIO (2)'!E565,Relatório!B:I,2,FALSE))</f>
        <v/>
      </c>
      <c r="G565" s="709"/>
      <c r="H565" s="334" t="str">
        <f>IF(G565="","",VLOOKUP(G565,Fundos!B:C,2,FALSE))</f>
        <v/>
      </c>
      <c r="I565" s="272"/>
      <c r="J565" s="443"/>
      <c r="K565" s="448"/>
      <c r="L565" s="685"/>
      <c r="M565" s="353"/>
      <c r="N565" s="271"/>
      <c r="O565" s="576"/>
      <c r="P565" s="276" t="s">
        <v>277</v>
      </c>
      <c r="Q565" s="279"/>
      <c r="R565" s="449"/>
      <c r="S565" s="279">
        <f t="shared" si="38"/>
        <v>-3601.92</v>
      </c>
      <c r="T565" s="333">
        <f t="shared" si="37"/>
        <v>0</v>
      </c>
    </row>
    <row r="566" spans="2:20" ht="24.9" customHeight="1" x14ac:dyDescent="0.3">
      <c r="B566" s="446"/>
      <c r="C566" s="267">
        <f t="shared" si="39"/>
        <v>1</v>
      </c>
      <c r="D566" s="268" t="str">
        <f t="shared" si="40"/>
        <v>Janeiro</v>
      </c>
      <c r="E566" s="269"/>
      <c r="F566" s="270" t="str">
        <f>IF(E566="","",VLOOKUP('Conta_FUNBIO (2)'!E566,Relatório!B:I,2,FALSE))</f>
        <v/>
      </c>
      <c r="G566" s="709"/>
      <c r="H566" s="334" t="str">
        <f>IF(G566="","",VLOOKUP(G566,Fundos!B:C,2,FALSE))</f>
        <v/>
      </c>
      <c r="I566" s="272"/>
      <c r="J566" s="443"/>
      <c r="K566" s="443"/>
      <c r="L566" s="685"/>
      <c r="M566" s="353"/>
      <c r="N566" s="271"/>
      <c r="O566" s="576"/>
      <c r="P566" s="276" t="s">
        <v>277</v>
      </c>
      <c r="Q566" s="279"/>
      <c r="R566" s="449"/>
      <c r="S566" s="279">
        <f t="shared" si="38"/>
        <v>-3601.92</v>
      </c>
      <c r="T566" s="333">
        <f t="shared" si="37"/>
        <v>0</v>
      </c>
    </row>
    <row r="567" spans="2:20" ht="24.9" customHeight="1" x14ac:dyDescent="0.3">
      <c r="B567" s="446"/>
      <c r="C567" s="267">
        <f t="shared" si="39"/>
        <v>1</v>
      </c>
      <c r="D567" s="268" t="str">
        <f t="shared" si="40"/>
        <v>Janeiro</v>
      </c>
      <c r="E567" s="269"/>
      <c r="F567" s="270" t="str">
        <f>IF(E567="","",VLOOKUP('Conta_FUNBIO (2)'!E567,Relatório!B:I,2,FALSE))</f>
        <v/>
      </c>
      <c r="G567" s="709"/>
      <c r="H567" s="334" t="str">
        <f>IF(G567="","",VLOOKUP(G567,Fundos!B:C,2,FALSE))</f>
        <v/>
      </c>
      <c r="I567" s="272"/>
      <c r="J567" s="443"/>
      <c r="K567" s="448"/>
      <c r="L567" s="685"/>
      <c r="M567" s="353"/>
      <c r="N567" s="271"/>
      <c r="O567" s="576"/>
      <c r="P567" s="276" t="s">
        <v>277</v>
      </c>
      <c r="Q567" s="279"/>
      <c r="R567" s="449"/>
      <c r="S567" s="279">
        <f t="shared" si="38"/>
        <v>-3601.92</v>
      </c>
      <c r="T567" s="333">
        <f t="shared" si="37"/>
        <v>0</v>
      </c>
    </row>
    <row r="568" spans="2:20" ht="24.9" customHeight="1" x14ac:dyDescent="0.3">
      <c r="B568" s="446"/>
      <c r="C568" s="267">
        <f t="shared" si="39"/>
        <v>1</v>
      </c>
      <c r="D568" s="268" t="str">
        <f t="shared" si="40"/>
        <v>Janeiro</v>
      </c>
      <c r="E568" s="269"/>
      <c r="F568" s="270" t="str">
        <f>IF(E568="","",VLOOKUP('Conta_FUNBIO (2)'!E568,Relatório!B:I,2,FALSE))</f>
        <v/>
      </c>
      <c r="G568" s="709"/>
      <c r="H568" s="334" t="str">
        <f>IF(G568="","",VLOOKUP(G568,Fundos!B:C,2,FALSE))</f>
        <v/>
      </c>
      <c r="I568" s="272"/>
      <c r="J568" s="443"/>
      <c r="K568" s="689"/>
      <c r="L568" s="686"/>
      <c r="M568" s="353"/>
      <c r="N568" s="271"/>
      <c r="O568" s="576"/>
      <c r="P568" s="276" t="s">
        <v>277</v>
      </c>
      <c r="Q568" s="279"/>
      <c r="R568" s="449"/>
      <c r="S568" s="279">
        <f t="shared" si="38"/>
        <v>-3601.92</v>
      </c>
      <c r="T568" s="333">
        <f t="shared" si="37"/>
        <v>0</v>
      </c>
    </row>
    <row r="569" spans="2:20" ht="24.9" customHeight="1" x14ac:dyDescent="0.3">
      <c r="B569" s="446"/>
      <c r="C569" s="267">
        <f t="shared" si="39"/>
        <v>1</v>
      </c>
      <c r="D569" s="268" t="str">
        <f t="shared" si="40"/>
        <v>Janeiro</v>
      </c>
      <c r="E569" s="269"/>
      <c r="F569" s="270" t="str">
        <f>IF(E569="","",VLOOKUP('Conta_FUNBIO (2)'!E569,Relatório!B:I,2,FALSE))</f>
        <v/>
      </c>
      <c r="G569" s="709"/>
      <c r="H569" s="334" t="str">
        <f>IF(G569="","",VLOOKUP(G569,Fundos!B:C,2,FALSE))</f>
        <v/>
      </c>
      <c r="I569" s="272"/>
      <c r="J569" s="443"/>
      <c r="K569" s="443"/>
      <c r="L569" s="685"/>
      <c r="M569" s="353"/>
      <c r="N569" s="271"/>
      <c r="O569" s="576"/>
      <c r="P569" s="276" t="s">
        <v>277</v>
      </c>
      <c r="Q569" s="279"/>
      <c r="R569" s="449"/>
      <c r="S569" s="279">
        <f t="shared" si="38"/>
        <v>-3601.92</v>
      </c>
      <c r="T569" s="333">
        <f t="shared" si="37"/>
        <v>0</v>
      </c>
    </row>
    <row r="570" spans="2:20" ht="24.9" customHeight="1" x14ac:dyDescent="0.3">
      <c r="B570" s="446"/>
      <c r="C570" s="267">
        <f t="shared" si="39"/>
        <v>1</v>
      </c>
      <c r="D570" s="268" t="str">
        <f t="shared" si="40"/>
        <v>Janeiro</v>
      </c>
      <c r="E570" s="269"/>
      <c r="F570" s="270" t="str">
        <f>IF(E570="","",VLOOKUP('Conta_FUNBIO (2)'!E570,Relatório!B:I,2,FALSE))</f>
        <v/>
      </c>
      <c r="G570" s="709"/>
      <c r="H570" s="334" t="str">
        <f>IF(G570="","",VLOOKUP(G570,Fundos!B:C,2,FALSE))</f>
        <v/>
      </c>
      <c r="I570" s="272"/>
      <c r="J570" s="443"/>
      <c r="K570" s="443"/>
      <c r="L570" s="685"/>
      <c r="M570" s="353"/>
      <c r="N570" s="271"/>
      <c r="O570" s="576"/>
      <c r="P570" s="276" t="s">
        <v>277</v>
      </c>
      <c r="Q570" s="279"/>
      <c r="R570" s="449"/>
      <c r="S570" s="279">
        <f t="shared" si="38"/>
        <v>-3601.92</v>
      </c>
      <c r="T570" s="333">
        <f t="shared" si="37"/>
        <v>0</v>
      </c>
    </row>
    <row r="571" spans="2:20" ht="24.9" customHeight="1" x14ac:dyDescent="0.3">
      <c r="B571" s="446"/>
      <c r="C571" s="267">
        <f t="shared" si="39"/>
        <v>1</v>
      </c>
      <c r="D571" s="268" t="str">
        <f t="shared" si="40"/>
        <v>Janeiro</v>
      </c>
      <c r="E571" s="269"/>
      <c r="F571" s="270" t="str">
        <f>IF(E571="","",VLOOKUP('Conta_FUNBIO (2)'!E571,Relatório!B:I,2,FALSE))</f>
        <v/>
      </c>
      <c r="G571" s="709"/>
      <c r="H571" s="334" t="str">
        <f>IF(G571="","",VLOOKUP(G571,Fundos!B:C,2,FALSE))</f>
        <v/>
      </c>
      <c r="I571" s="272"/>
      <c r="J571" s="443"/>
      <c r="K571" s="443"/>
      <c r="L571" s="685"/>
      <c r="M571" s="353"/>
      <c r="N571" s="271"/>
      <c r="O571" s="576"/>
      <c r="P571" s="276" t="s">
        <v>277</v>
      </c>
      <c r="Q571" s="279"/>
      <c r="R571" s="449"/>
      <c r="S571" s="279">
        <f t="shared" si="38"/>
        <v>-3601.92</v>
      </c>
      <c r="T571" s="333">
        <f t="shared" si="37"/>
        <v>0</v>
      </c>
    </row>
    <row r="572" spans="2:20" ht="24.9" customHeight="1" x14ac:dyDescent="0.3">
      <c r="B572" s="446"/>
      <c r="C572" s="267">
        <f t="shared" si="39"/>
        <v>1</v>
      </c>
      <c r="D572" s="268" t="str">
        <f t="shared" si="40"/>
        <v>Janeiro</v>
      </c>
      <c r="E572" s="269"/>
      <c r="F572" s="270" t="str">
        <f>IF(E572="","",VLOOKUP('Conta_FUNBIO (2)'!E572,Relatório!B:I,2,FALSE))</f>
        <v/>
      </c>
      <c r="G572" s="709"/>
      <c r="H572" s="334" t="str">
        <f>IF(G572="","",VLOOKUP(G572,Fundos!B:C,2,FALSE))</f>
        <v/>
      </c>
      <c r="I572" s="272"/>
      <c r="J572" s="443"/>
      <c r="K572" s="443"/>
      <c r="L572" s="685"/>
      <c r="M572" s="353"/>
      <c r="N572" s="271"/>
      <c r="O572" s="576"/>
      <c r="P572" s="276" t="s">
        <v>277</v>
      </c>
      <c r="Q572" s="279"/>
      <c r="R572" s="449"/>
      <c r="S572" s="279">
        <f t="shared" si="38"/>
        <v>-3601.92</v>
      </c>
      <c r="T572" s="333">
        <f t="shared" si="37"/>
        <v>0</v>
      </c>
    </row>
    <row r="573" spans="2:20" ht="24.9" customHeight="1" x14ac:dyDescent="0.3">
      <c r="B573" s="446"/>
      <c r="C573" s="267">
        <f t="shared" si="39"/>
        <v>1</v>
      </c>
      <c r="D573" s="268" t="str">
        <f t="shared" si="40"/>
        <v>Janeiro</v>
      </c>
      <c r="E573" s="269"/>
      <c r="F573" s="270" t="str">
        <f>IF(E573="","",VLOOKUP('Conta_FUNBIO (2)'!E573,Relatório!B:I,2,FALSE))</f>
        <v/>
      </c>
      <c r="G573" s="709"/>
      <c r="H573" s="334" t="str">
        <f>IF(G573="","",VLOOKUP(G573,Fundos!B:C,2,FALSE))</f>
        <v/>
      </c>
      <c r="I573" s="272"/>
      <c r="J573" s="448"/>
      <c r="K573" s="443"/>
      <c r="L573" s="685"/>
      <c r="M573" s="353"/>
      <c r="N573" s="271"/>
      <c r="O573" s="576"/>
      <c r="P573" s="276" t="s">
        <v>277</v>
      </c>
      <c r="Q573" s="279"/>
      <c r="R573" s="449"/>
      <c r="S573" s="279">
        <f t="shared" si="38"/>
        <v>-3601.92</v>
      </c>
      <c r="T573" s="333">
        <f t="shared" si="37"/>
        <v>0</v>
      </c>
    </row>
    <row r="574" spans="2:20" ht="24.9" customHeight="1" x14ac:dyDescent="0.3">
      <c r="B574" s="446"/>
      <c r="C574" s="267">
        <f t="shared" si="39"/>
        <v>1</v>
      </c>
      <c r="D574" s="268" t="str">
        <f t="shared" si="40"/>
        <v>Janeiro</v>
      </c>
      <c r="E574" s="269"/>
      <c r="F574" s="270" t="str">
        <f>IF(E574="","",VLOOKUP('Conta_FUNBIO (2)'!E574,Relatório!B:I,2,FALSE))</f>
        <v/>
      </c>
      <c r="G574" s="709"/>
      <c r="H574" s="334" t="str">
        <f>IF(G574="","",VLOOKUP(G574,Fundos!B:C,2,FALSE))</f>
        <v/>
      </c>
      <c r="I574" s="272"/>
      <c r="J574" s="443"/>
      <c r="K574" s="443"/>
      <c r="L574" s="685"/>
      <c r="M574" s="353"/>
      <c r="N574" s="271"/>
      <c r="O574" s="576"/>
      <c r="P574" s="276" t="s">
        <v>277</v>
      </c>
      <c r="Q574" s="279"/>
      <c r="R574" s="449"/>
      <c r="S574" s="279">
        <f t="shared" si="38"/>
        <v>-3601.92</v>
      </c>
      <c r="T574" s="333">
        <f t="shared" si="37"/>
        <v>0</v>
      </c>
    </row>
    <row r="575" spans="2:20" ht="24.9" customHeight="1" x14ac:dyDescent="0.3">
      <c r="B575" s="446"/>
      <c r="C575" s="267">
        <f t="shared" si="39"/>
        <v>1</v>
      </c>
      <c r="D575" s="268" t="str">
        <f t="shared" si="40"/>
        <v>Janeiro</v>
      </c>
      <c r="E575" s="269"/>
      <c r="F575" s="270" t="str">
        <f>IF(E575="","",VLOOKUP('Conta_FUNBIO (2)'!E575,Relatório!B:I,2,FALSE))</f>
        <v/>
      </c>
      <c r="G575" s="709"/>
      <c r="H575" s="334" t="str">
        <f>IF(G575="","",VLOOKUP(G575,Fundos!B:C,2,FALSE))</f>
        <v/>
      </c>
      <c r="I575" s="272"/>
      <c r="J575" s="443"/>
      <c r="K575" s="443"/>
      <c r="L575" s="685"/>
      <c r="M575" s="353"/>
      <c r="N575" s="271"/>
      <c r="O575" s="576"/>
      <c r="P575" s="276" t="s">
        <v>277</v>
      </c>
      <c r="Q575" s="279"/>
      <c r="R575" s="449"/>
      <c r="S575" s="279">
        <f t="shared" si="38"/>
        <v>-3601.92</v>
      </c>
      <c r="T575" s="333">
        <f t="shared" si="37"/>
        <v>0</v>
      </c>
    </row>
    <row r="576" spans="2:20" ht="24.9" customHeight="1" x14ac:dyDescent="0.3">
      <c r="B576" s="446"/>
      <c r="C576" s="267">
        <f t="shared" si="39"/>
        <v>1</v>
      </c>
      <c r="D576" s="268" t="str">
        <f t="shared" si="40"/>
        <v>Janeiro</v>
      </c>
      <c r="E576" s="269"/>
      <c r="F576" s="270" t="str">
        <f>IF(E576="","",VLOOKUP('Conta_FUNBIO (2)'!E576,Relatório!B:I,2,FALSE))</f>
        <v/>
      </c>
      <c r="G576" s="709"/>
      <c r="H576" s="334" t="str">
        <f>IF(G576="","",VLOOKUP(G576,Fundos!B:C,2,FALSE))</f>
        <v/>
      </c>
      <c r="I576" s="272"/>
      <c r="J576" s="443"/>
      <c r="K576" s="443"/>
      <c r="L576" s="685"/>
      <c r="M576" s="353"/>
      <c r="N576" s="271"/>
      <c r="O576" s="576"/>
      <c r="P576" s="276" t="s">
        <v>277</v>
      </c>
      <c r="Q576" s="279"/>
      <c r="R576" s="449"/>
      <c r="S576" s="279">
        <f t="shared" si="38"/>
        <v>-3601.92</v>
      </c>
      <c r="T576" s="333">
        <f t="shared" si="37"/>
        <v>0</v>
      </c>
    </row>
    <row r="577" spans="2:20" ht="24.9" customHeight="1" x14ac:dyDescent="0.3">
      <c r="B577" s="446"/>
      <c r="C577" s="267">
        <f t="shared" si="39"/>
        <v>1</v>
      </c>
      <c r="D577" s="268" t="str">
        <f t="shared" si="40"/>
        <v>Janeiro</v>
      </c>
      <c r="E577" s="269"/>
      <c r="F577" s="270" t="str">
        <f>IF(E577="","",VLOOKUP('Conta_FUNBIO (2)'!E577,Relatório!B:I,2,FALSE))</f>
        <v/>
      </c>
      <c r="G577" s="709"/>
      <c r="H577" s="334" t="str">
        <f>IF(G577="","",VLOOKUP(G577,Fundos!B:C,2,FALSE))</f>
        <v/>
      </c>
      <c r="I577" s="272"/>
      <c r="J577" s="443"/>
      <c r="K577" s="443"/>
      <c r="L577" s="685"/>
      <c r="M577" s="353"/>
      <c r="N577" s="271"/>
      <c r="O577" s="576"/>
      <c r="P577" s="276" t="s">
        <v>277</v>
      </c>
      <c r="Q577" s="279"/>
      <c r="R577" s="449"/>
      <c r="S577" s="279">
        <f t="shared" si="38"/>
        <v>-3601.92</v>
      </c>
      <c r="T577" s="333">
        <f t="shared" si="37"/>
        <v>0</v>
      </c>
    </row>
    <row r="578" spans="2:20" ht="24.9" customHeight="1" x14ac:dyDescent="0.3">
      <c r="B578" s="446"/>
      <c r="C578" s="267">
        <f t="shared" si="39"/>
        <v>1</v>
      </c>
      <c r="D578" s="268" t="str">
        <f t="shared" si="40"/>
        <v>Janeiro</v>
      </c>
      <c r="E578" s="269"/>
      <c r="F578" s="270" t="str">
        <f>IF(E578="","",VLOOKUP('Conta_FUNBIO (2)'!E578,Relatório!B:I,2,FALSE))</f>
        <v/>
      </c>
      <c r="G578" s="709"/>
      <c r="H578" s="334" t="str">
        <f>IF(G578="","",VLOOKUP(G578,Fundos!B:C,2,FALSE))</f>
        <v/>
      </c>
      <c r="I578" s="272"/>
      <c r="J578" s="443"/>
      <c r="K578" s="443"/>
      <c r="L578" s="685"/>
      <c r="M578" s="353"/>
      <c r="N578" s="271"/>
      <c r="O578" s="576"/>
      <c r="P578" s="276" t="s">
        <v>277</v>
      </c>
      <c r="Q578" s="279"/>
      <c r="R578" s="449"/>
      <c r="S578" s="279">
        <f t="shared" si="38"/>
        <v>-3601.92</v>
      </c>
      <c r="T578" s="333">
        <f t="shared" si="37"/>
        <v>0</v>
      </c>
    </row>
    <row r="579" spans="2:20" ht="24.9" customHeight="1" x14ac:dyDescent="0.3">
      <c r="B579" s="446"/>
      <c r="C579" s="267">
        <f t="shared" si="39"/>
        <v>1</v>
      </c>
      <c r="D579" s="268" t="str">
        <f t="shared" si="40"/>
        <v>Janeiro</v>
      </c>
      <c r="E579" s="269"/>
      <c r="F579" s="270" t="str">
        <f>IF(E579="","",VLOOKUP('Conta_FUNBIO (2)'!E579,Relatório!B:I,2,FALSE))</f>
        <v/>
      </c>
      <c r="G579" s="709"/>
      <c r="H579" s="334" t="str">
        <f>IF(G579="","",VLOOKUP(G579,Fundos!B:C,2,FALSE))</f>
        <v/>
      </c>
      <c r="I579" s="272"/>
      <c r="J579" s="443"/>
      <c r="K579" s="443"/>
      <c r="L579" s="685"/>
      <c r="M579" s="353"/>
      <c r="N579" s="271"/>
      <c r="O579" s="576"/>
      <c r="P579" s="276" t="s">
        <v>277</v>
      </c>
      <c r="Q579" s="279"/>
      <c r="R579" s="449"/>
      <c r="S579" s="279">
        <f t="shared" si="38"/>
        <v>-3601.92</v>
      </c>
      <c r="T579" s="333">
        <f t="shared" si="37"/>
        <v>0</v>
      </c>
    </row>
    <row r="580" spans="2:20" ht="24.9" customHeight="1" x14ac:dyDescent="0.3">
      <c r="B580" s="446"/>
      <c r="C580" s="267">
        <f t="shared" si="39"/>
        <v>1</v>
      </c>
      <c r="D580" s="268" t="str">
        <f t="shared" si="40"/>
        <v>Janeiro</v>
      </c>
      <c r="E580" s="269"/>
      <c r="F580" s="270" t="str">
        <f>IF(E580="","",VLOOKUP('Conta_FUNBIO (2)'!E580,Relatório!B:I,2,FALSE))</f>
        <v/>
      </c>
      <c r="G580" s="709"/>
      <c r="H580" s="334" t="str">
        <f>IF(G580="","",VLOOKUP(G580,Fundos!B:C,2,FALSE))</f>
        <v/>
      </c>
      <c r="I580" s="272"/>
      <c r="J580" s="443"/>
      <c r="K580" s="443"/>
      <c r="L580" s="685"/>
      <c r="M580" s="353"/>
      <c r="N580" s="271"/>
      <c r="O580" s="576"/>
      <c r="P580" s="276" t="s">
        <v>277</v>
      </c>
      <c r="Q580" s="279"/>
      <c r="R580" s="449"/>
      <c r="S580" s="279">
        <f t="shared" si="38"/>
        <v>-3601.92</v>
      </c>
      <c r="T580" s="333">
        <f t="shared" si="37"/>
        <v>0</v>
      </c>
    </row>
    <row r="581" spans="2:20" ht="24.9" customHeight="1" x14ac:dyDescent="0.3">
      <c r="B581" s="446"/>
      <c r="C581" s="267">
        <f t="shared" si="39"/>
        <v>1</v>
      </c>
      <c r="D581" s="268" t="str">
        <f t="shared" si="40"/>
        <v>Janeiro</v>
      </c>
      <c r="E581" s="269"/>
      <c r="F581" s="270" t="str">
        <f>IF(E581="","",VLOOKUP('Conta_FUNBIO (2)'!E581,Relatório!B:I,2,FALSE))</f>
        <v/>
      </c>
      <c r="G581" s="709"/>
      <c r="H581" s="334" t="str">
        <f>IF(G581="","",VLOOKUP(G581,Fundos!B:C,2,FALSE))</f>
        <v/>
      </c>
      <c r="I581" s="272"/>
      <c r="J581" s="443"/>
      <c r="K581" s="443"/>
      <c r="L581" s="685"/>
      <c r="M581" s="696"/>
      <c r="N581" s="271"/>
      <c r="O581" s="576"/>
      <c r="P581" s="276" t="s">
        <v>277</v>
      </c>
      <c r="Q581" s="279"/>
      <c r="R581" s="449"/>
      <c r="S581" s="279">
        <f t="shared" si="38"/>
        <v>-3601.92</v>
      </c>
      <c r="T581" s="333">
        <f t="shared" si="37"/>
        <v>0</v>
      </c>
    </row>
    <row r="582" spans="2:20" ht="24.9" customHeight="1" x14ac:dyDescent="0.3">
      <c r="B582" s="446"/>
      <c r="C582" s="267">
        <f t="shared" si="39"/>
        <v>1</v>
      </c>
      <c r="D582" s="268" t="str">
        <f t="shared" si="40"/>
        <v>Janeiro</v>
      </c>
      <c r="E582" s="269"/>
      <c r="F582" s="270" t="str">
        <f>IF(E582="","",VLOOKUP('Conta_FUNBIO (2)'!E582,Relatório!B:I,2,FALSE))</f>
        <v/>
      </c>
      <c r="G582" s="709"/>
      <c r="H582" s="334" t="str">
        <f>IF(G582="","",VLOOKUP(G582,Fundos!B:C,2,FALSE))</f>
        <v/>
      </c>
      <c r="I582" s="272"/>
      <c r="J582" s="443"/>
      <c r="K582" s="443"/>
      <c r="L582" s="685"/>
      <c r="M582" s="696"/>
      <c r="N582" s="271"/>
      <c r="O582" s="576"/>
      <c r="P582" s="276" t="s">
        <v>277</v>
      </c>
      <c r="Q582" s="279"/>
      <c r="R582" s="449"/>
      <c r="S582" s="279">
        <f t="shared" si="38"/>
        <v>-3601.92</v>
      </c>
      <c r="T582" s="333">
        <f t="shared" si="37"/>
        <v>0</v>
      </c>
    </row>
    <row r="583" spans="2:20" ht="24.9" customHeight="1" x14ac:dyDescent="0.3">
      <c r="B583" s="446"/>
      <c r="C583" s="267">
        <f t="shared" si="39"/>
        <v>1</v>
      </c>
      <c r="D583" s="268" t="str">
        <f t="shared" si="40"/>
        <v>Janeiro</v>
      </c>
      <c r="E583" s="269"/>
      <c r="F583" s="270" t="str">
        <f>IF(E583="","",VLOOKUP('Conta_FUNBIO (2)'!E583,Relatório!B:I,2,FALSE))</f>
        <v/>
      </c>
      <c r="G583" s="709"/>
      <c r="H583" s="334" t="str">
        <f>IF(G583="","",VLOOKUP(G583,Fundos!B:C,2,FALSE))</f>
        <v/>
      </c>
      <c r="I583" s="272"/>
      <c r="J583" s="443"/>
      <c r="K583" s="443"/>
      <c r="L583" s="685"/>
      <c r="M583" s="353"/>
      <c r="N583" s="271"/>
      <c r="O583" s="576"/>
      <c r="P583" s="276" t="s">
        <v>277</v>
      </c>
      <c r="Q583" s="279"/>
      <c r="R583" s="449"/>
      <c r="S583" s="279">
        <f t="shared" si="38"/>
        <v>-3601.92</v>
      </c>
      <c r="T583" s="333">
        <f t="shared" si="37"/>
        <v>0</v>
      </c>
    </row>
    <row r="584" spans="2:20" ht="24.9" customHeight="1" x14ac:dyDescent="0.3">
      <c r="B584" s="446"/>
      <c r="C584" s="267">
        <f t="shared" si="39"/>
        <v>1</v>
      </c>
      <c r="D584" s="268" t="str">
        <f t="shared" si="40"/>
        <v>Janeiro</v>
      </c>
      <c r="E584" s="269"/>
      <c r="F584" s="270" t="str">
        <f>IF(E584="","",VLOOKUP('Conta_FUNBIO (2)'!E584,Relatório!B:I,2,FALSE))</f>
        <v/>
      </c>
      <c r="G584" s="709"/>
      <c r="H584" s="334" t="str">
        <f>IF(G584="","",VLOOKUP(G584,Fundos!B:C,2,FALSE))</f>
        <v/>
      </c>
      <c r="I584" s="272"/>
      <c r="J584" s="443"/>
      <c r="K584" s="443"/>
      <c r="L584" s="685"/>
      <c r="M584" s="353"/>
      <c r="N584" s="271"/>
      <c r="O584" s="576"/>
      <c r="P584" s="276" t="s">
        <v>277</v>
      </c>
      <c r="Q584" s="279"/>
      <c r="R584" s="449"/>
      <c r="S584" s="279">
        <f t="shared" si="38"/>
        <v>-3601.92</v>
      </c>
      <c r="T584" s="333">
        <f t="shared" si="37"/>
        <v>0</v>
      </c>
    </row>
    <row r="585" spans="2:20" ht="24.9" customHeight="1" x14ac:dyDescent="0.3">
      <c r="B585" s="446"/>
      <c r="C585" s="267">
        <f t="shared" si="39"/>
        <v>1</v>
      </c>
      <c r="D585" s="268" t="str">
        <f t="shared" si="40"/>
        <v>Janeiro</v>
      </c>
      <c r="E585" s="269"/>
      <c r="F585" s="270" t="str">
        <f>IF(E585="","",VLOOKUP('Conta_FUNBIO (2)'!E585,Relatório!B:I,2,FALSE))</f>
        <v/>
      </c>
      <c r="G585" s="709"/>
      <c r="H585" s="334" t="str">
        <f>IF(G585="","",VLOOKUP(G585,Fundos!B:C,2,FALSE))</f>
        <v/>
      </c>
      <c r="I585" s="272"/>
      <c r="J585" s="443"/>
      <c r="K585" s="443"/>
      <c r="L585" s="685"/>
      <c r="M585" s="353"/>
      <c r="N585" s="271"/>
      <c r="O585" s="576"/>
      <c r="P585" s="276" t="s">
        <v>277</v>
      </c>
      <c r="Q585" s="279"/>
      <c r="R585" s="449"/>
      <c r="S585" s="279">
        <f t="shared" si="38"/>
        <v>-3601.92</v>
      </c>
      <c r="T585" s="333">
        <f t="shared" si="37"/>
        <v>0</v>
      </c>
    </row>
    <row r="586" spans="2:20" ht="24.9" customHeight="1" x14ac:dyDescent="0.3">
      <c r="B586" s="446"/>
      <c r="C586" s="267">
        <f t="shared" si="39"/>
        <v>1</v>
      </c>
      <c r="D586" s="268" t="str">
        <f t="shared" si="40"/>
        <v>Janeiro</v>
      </c>
      <c r="E586" s="269"/>
      <c r="F586" s="270" t="str">
        <f>IF(E586="","",VLOOKUP('Conta_FUNBIO (2)'!E586,Relatório!B:I,2,FALSE))</f>
        <v/>
      </c>
      <c r="G586" s="709"/>
      <c r="H586" s="334" t="str">
        <f>IF(G586="","",VLOOKUP(G586,Fundos!B:C,2,FALSE))</f>
        <v/>
      </c>
      <c r="I586" s="272"/>
      <c r="J586" s="443"/>
      <c r="K586" s="443"/>
      <c r="L586" s="685"/>
      <c r="M586" s="353"/>
      <c r="N586" s="271"/>
      <c r="O586" s="576"/>
      <c r="P586" s="276" t="s">
        <v>277</v>
      </c>
      <c r="Q586" s="279"/>
      <c r="R586" s="449"/>
      <c r="S586" s="279">
        <f t="shared" si="38"/>
        <v>-3601.92</v>
      </c>
      <c r="T586" s="333">
        <f t="shared" ref="T586:T649" si="41">T585</f>
        <v>0</v>
      </c>
    </row>
    <row r="587" spans="2:20" ht="24.9" customHeight="1" x14ac:dyDescent="0.3">
      <c r="B587" s="446"/>
      <c r="C587" s="267">
        <f t="shared" si="39"/>
        <v>1</v>
      </c>
      <c r="D587" s="268" t="str">
        <f t="shared" si="40"/>
        <v>Janeiro</v>
      </c>
      <c r="E587" s="269"/>
      <c r="F587" s="270" t="str">
        <f>IF(E587="","",VLOOKUP('Conta_FUNBIO (2)'!E587,Relatório!B:I,2,FALSE))</f>
        <v/>
      </c>
      <c r="G587" s="709"/>
      <c r="H587" s="334" t="str">
        <f>IF(G587="","",VLOOKUP(G587,Fundos!B:C,2,FALSE))</f>
        <v/>
      </c>
      <c r="I587" s="272"/>
      <c r="J587" s="443"/>
      <c r="K587" s="443"/>
      <c r="L587" s="686"/>
      <c r="M587" s="581"/>
      <c r="N587" s="271"/>
      <c r="O587" s="576"/>
      <c r="P587" s="276" t="s">
        <v>277</v>
      </c>
      <c r="Q587" s="279"/>
      <c r="R587" s="449"/>
      <c r="S587" s="279">
        <f t="shared" si="38"/>
        <v>-3601.92</v>
      </c>
      <c r="T587" s="333">
        <f t="shared" si="41"/>
        <v>0</v>
      </c>
    </row>
    <row r="588" spans="2:20" ht="24.9" customHeight="1" x14ac:dyDescent="0.3">
      <c r="B588" s="446"/>
      <c r="C588" s="267">
        <f t="shared" si="39"/>
        <v>1</v>
      </c>
      <c r="D588" s="268" t="str">
        <f t="shared" si="40"/>
        <v>Janeiro</v>
      </c>
      <c r="E588" s="269"/>
      <c r="F588" s="270" t="str">
        <f>IF(E588="","",VLOOKUP('Conta_FUNBIO (2)'!E588,Relatório!B:I,2,FALSE))</f>
        <v/>
      </c>
      <c r="G588" s="709"/>
      <c r="H588" s="334" t="str">
        <f>IF(G588="","",VLOOKUP(G588,Fundos!B:C,2,FALSE))</f>
        <v/>
      </c>
      <c r="I588" s="272"/>
      <c r="J588" s="443"/>
      <c r="K588" s="443"/>
      <c r="L588" s="686"/>
      <c r="M588" s="353"/>
      <c r="N588" s="271"/>
      <c r="O588" s="576"/>
      <c r="P588" s="276" t="s">
        <v>277</v>
      </c>
      <c r="Q588" s="279"/>
      <c r="R588" s="449"/>
      <c r="S588" s="279">
        <f t="shared" si="38"/>
        <v>-3601.92</v>
      </c>
      <c r="T588" s="333">
        <f t="shared" si="41"/>
        <v>0</v>
      </c>
    </row>
    <row r="589" spans="2:20" ht="24.9" customHeight="1" x14ac:dyDescent="0.3">
      <c r="B589" s="446"/>
      <c r="C589" s="267">
        <f t="shared" si="39"/>
        <v>1</v>
      </c>
      <c r="D589" s="268" t="str">
        <f t="shared" si="40"/>
        <v>Janeiro</v>
      </c>
      <c r="E589" s="579"/>
      <c r="F589" s="270" t="str">
        <f>IF(E589="","",VLOOKUP('Conta_FUNBIO (2)'!E589,Relatório!B:I,2,FALSE))</f>
        <v/>
      </c>
      <c r="G589" s="709"/>
      <c r="H589" s="334" t="str">
        <f>IF(G589="","",VLOOKUP(G589,Fundos!B:C,2,FALSE))</f>
        <v/>
      </c>
      <c r="I589" s="272"/>
      <c r="J589" s="443"/>
      <c r="K589" s="443"/>
      <c r="L589" s="686"/>
      <c r="M589" s="353"/>
      <c r="N589" s="453"/>
      <c r="O589" s="576"/>
      <c r="P589" s="276" t="s">
        <v>277</v>
      </c>
      <c r="Q589" s="279"/>
      <c r="R589" s="449"/>
      <c r="S589" s="279">
        <f t="shared" si="38"/>
        <v>-3601.92</v>
      </c>
      <c r="T589" s="333">
        <f t="shared" si="41"/>
        <v>0</v>
      </c>
    </row>
    <row r="590" spans="2:20" ht="24.9" customHeight="1" x14ac:dyDescent="0.3">
      <c r="B590" s="446"/>
      <c r="C590" s="267">
        <f t="shared" si="39"/>
        <v>1</v>
      </c>
      <c r="D590" s="268" t="str">
        <f t="shared" si="40"/>
        <v>Janeiro</v>
      </c>
      <c r="E590" s="269"/>
      <c r="F590" s="270" t="str">
        <f>IF(E590="","",VLOOKUP('Conta_FUNBIO (2)'!E590,Relatório!B:I,2,FALSE))</f>
        <v/>
      </c>
      <c r="G590" s="709"/>
      <c r="H590" s="334" t="str">
        <f>IF(G590="","",VLOOKUP(G590,Fundos!B:C,2,FALSE))</f>
        <v/>
      </c>
      <c r="I590" s="272"/>
      <c r="J590" s="443"/>
      <c r="K590" s="448"/>
      <c r="L590" s="685"/>
      <c r="M590" s="353"/>
      <c r="N590" s="271"/>
      <c r="O590" s="576"/>
      <c r="P590" s="276" t="s">
        <v>277</v>
      </c>
      <c r="Q590" s="279"/>
      <c r="R590" s="449"/>
      <c r="S590" s="279">
        <f t="shared" si="38"/>
        <v>-3601.92</v>
      </c>
      <c r="T590" s="333">
        <f t="shared" si="41"/>
        <v>0</v>
      </c>
    </row>
    <row r="591" spans="2:20" ht="24.9" customHeight="1" x14ac:dyDescent="0.3">
      <c r="B591" s="446"/>
      <c r="C591" s="267">
        <f t="shared" si="39"/>
        <v>1</v>
      </c>
      <c r="D591" s="268" t="str">
        <f t="shared" si="40"/>
        <v>Janeiro</v>
      </c>
      <c r="E591" s="269"/>
      <c r="F591" s="270" t="str">
        <f>IF(E591="","",VLOOKUP('Conta_FUNBIO (2)'!E591,Relatório!B:I,2,FALSE))</f>
        <v/>
      </c>
      <c r="G591" s="709"/>
      <c r="H591" s="334" t="str">
        <f>IF(G591="","",VLOOKUP(G591,Fundos!B:C,2,FALSE))</f>
        <v/>
      </c>
      <c r="I591" s="272"/>
      <c r="J591" s="443"/>
      <c r="K591" s="690"/>
      <c r="L591" s="686"/>
      <c r="M591" s="353"/>
      <c r="N591" s="271"/>
      <c r="O591" s="576"/>
      <c r="P591" s="276" t="s">
        <v>277</v>
      </c>
      <c r="Q591" s="279"/>
      <c r="R591" s="449"/>
      <c r="S591" s="279">
        <f t="shared" ref="S591:S654" si="42">IF(P591="sim",Q591-R591+S590,IF(P591="NÃO",S590))</f>
        <v>-3601.92</v>
      </c>
      <c r="T591" s="333">
        <f t="shared" si="41"/>
        <v>0</v>
      </c>
    </row>
    <row r="592" spans="2:20" ht="24.9" customHeight="1" x14ac:dyDescent="0.3">
      <c r="B592" s="446"/>
      <c r="C592" s="267">
        <f t="shared" si="39"/>
        <v>1</v>
      </c>
      <c r="D592" s="268" t="str">
        <f t="shared" si="40"/>
        <v>Janeiro</v>
      </c>
      <c r="E592" s="269"/>
      <c r="F592" s="270" t="str">
        <f>IF(E592="","",VLOOKUP('Conta_FUNBIO (2)'!E592,Relatório!B:I,2,FALSE))</f>
        <v/>
      </c>
      <c r="G592" s="709"/>
      <c r="H592" s="334" t="str">
        <f>IF(G592="","",VLOOKUP(G592,Fundos!B:C,2,FALSE))</f>
        <v/>
      </c>
      <c r="I592" s="272"/>
      <c r="J592" s="443"/>
      <c r="K592" s="443"/>
      <c r="L592" s="685"/>
      <c r="M592" s="353"/>
      <c r="N592" s="271"/>
      <c r="O592" s="576"/>
      <c r="P592" s="276" t="s">
        <v>277</v>
      </c>
      <c r="Q592" s="279"/>
      <c r="R592" s="449"/>
      <c r="S592" s="279">
        <f t="shared" si="42"/>
        <v>-3601.92</v>
      </c>
      <c r="T592" s="333">
        <f t="shared" si="41"/>
        <v>0</v>
      </c>
    </row>
    <row r="593" spans="2:20" ht="24.9" customHeight="1" x14ac:dyDescent="0.3">
      <c r="B593" s="446"/>
      <c r="C593" s="267">
        <f t="shared" si="39"/>
        <v>1</v>
      </c>
      <c r="D593" s="268" t="str">
        <f t="shared" si="40"/>
        <v>Janeiro</v>
      </c>
      <c r="E593" s="269"/>
      <c r="F593" s="270" t="str">
        <f>IF(E593="","",VLOOKUP('Conta_FUNBIO (2)'!E593,Relatório!B:I,2,FALSE))</f>
        <v/>
      </c>
      <c r="G593" s="709"/>
      <c r="H593" s="334" t="str">
        <f>IF(G593="","",VLOOKUP(G593,Fundos!B:C,2,FALSE))</f>
        <v/>
      </c>
      <c r="I593" s="272"/>
      <c r="J593" s="443"/>
      <c r="K593" s="443"/>
      <c r="L593" s="685"/>
      <c r="M593" s="353"/>
      <c r="N593" s="271"/>
      <c r="O593" s="576"/>
      <c r="P593" s="276" t="s">
        <v>277</v>
      </c>
      <c r="Q593" s="279"/>
      <c r="R593" s="449"/>
      <c r="S593" s="279">
        <f t="shared" si="42"/>
        <v>-3601.92</v>
      </c>
      <c r="T593" s="333">
        <f t="shared" si="41"/>
        <v>0</v>
      </c>
    </row>
    <row r="594" spans="2:20" ht="24.9" customHeight="1" x14ac:dyDescent="0.3">
      <c r="B594" s="446"/>
      <c r="C594" s="267">
        <f t="shared" si="39"/>
        <v>1</v>
      </c>
      <c r="D594" s="268" t="str">
        <f t="shared" si="40"/>
        <v>Janeiro</v>
      </c>
      <c r="E594" s="269"/>
      <c r="F594" s="270" t="str">
        <f>IF(E594="","",VLOOKUP('Conta_FUNBIO (2)'!E594,Relatório!B:I,2,FALSE))</f>
        <v/>
      </c>
      <c r="G594" s="709"/>
      <c r="H594" s="334" t="str">
        <f>IF(G594="","",VLOOKUP(G594,Fundos!B:C,2,FALSE))</f>
        <v/>
      </c>
      <c r="I594" s="272"/>
      <c r="J594" s="443"/>
      <c r="K594" s="443"/>
      <c r="L594" s="685"/>
      <c r="M594" s="353"/>
      <c r="N594" s="271"/>
      <c r="O594" s="576"/>
      <c r="P594" s="276" t="s">
        <v>277</v>
      </c>
      <c r="Q594" s="279"/>
      <c r="R594" s="449"/>
      <c r="S594" s="279">
        <f t="shared" si="42"/>
        <v>-3601.92</v>
      </c>
      <c r="T594" s="333">
        <f t="shared" si="41"/>
        <v>0</v>
      </c>
    </row>
    <row r="595" spans="2:20" ht="24.9" customHeight="1" x14ac:dyDescent="0.3">
      <c r="B595" s="446"/>
      <c r="C595" s="267">
        <f t="shared" si="39"/>
        <v>1</v>
      </c>
      <c r="D595" s="268" t="str">
        <f t="shared" si="40"/>
        <v>Janeiro</v>
      </c>
      <c r="E595" s="269"/>
      <c r="F595" s="270" t="str">
        <f>IF(E595="","",VLOOKUP('Conta_FUNBIO (2)'!E595,Relatório!B:I,2,FALSE))</f>
        <v/>
      </c>
      <c r="G595" s="709"/>
      <c r="H595" s="334" t="str">
        <f>IF(G595="","",VLOOKUP(G595,Fundos!B:C,2,FALSE))</f>
        <v/>
      </c>
      <c r="I595" s="272"/>
      <c r="J595" s="443"/>
      <c r="K595" s="443"/>
      <c r="L595" s="685"/>
      <c r="M595" s="353"/>
      <c r="N595" s="271"/>
      <c r="O595" s="576"/>
      <c r="P595" s="276" t="s">
        <v>277</v>
      </c>
      <c r="Q595" s="279"/>
      <c r="R595" s="449"/>
      <c r="S595" s="279">
        <f t="shared" si="42"/>
        <v>-3601.92</v>
      </c>
      <c r="T595" s="333">
        <f t="shared" si="41"/>
        <v>0</v>
      </c>
    </row>
    <row r="596" spans="2:20" ht="24.9" customHeight="1" x14ac:dyDescent="0.3">
      <c r="B596" s="446"/>
      <c r="C596" s="267">
        <f t="shared" si="39"/>
        <v>1</v>
      </c>
      <c r="D596" s="268" t="str">
        <f t="shared" si="40"/>
        <v>Janeiro</v>
      </c>
      <c r="E596" s="269"/>
      <c r="F596" s="270" t="str">
        <f>IF(E596="","",VLOOKUP('Conta_FUNBIO (2)'!E596,Relatório!B:I,2,FALSE))</f>
        <v/>
      </c>
      <c r="G596" s="709"/>
      <c r="H596" s="334" t="str">
        <f>IF(G596="","",VLOOKUP(G596,Fundos!B:C,2,FALSE))</f>
        <v/>
      </c>
      <c r="I596" s="272"/>
      <c r="J596" s="443"/>
      <c r="K596" s="443"/>
      <c r="L596" s="685"/>
      <c r="M596" s="353"/>
      <c r="N596" s="271"/>
      <c r="O596" s="576"/>
      <c r="P596" s="276" t="s">
        <v>277</v>
      </c>
      <c r="Q596" s="279"/>
      <c r="R596" s="449"/>
      <c r="S596" s="279">
        <f t="shared" si="42"/>
        <v>-3601.92</v>
      </c>
      <c r="T596" s="333">
        <f t="shared" si="41"/>
        <v>0</v>
      </c>
    </row>
    <row r="597" spans="2:20" ht="24.9" customHeight="1" x14ac:dyDescent="0.3">
      <c r="B597" s="446"/>
      <c r="C597" s="267">
        <f t="shared" si="39"/>
        <v>1</v>
      </c>
      <c r="D597" s="268" t="str">
        <f t="shared" si="40"/>
        <v>Janeiro</v>
      </c>
      <c r="E597" s="269"/>
      <c r="F597" s="270" t="str">
        <f>IF(E597="","",VLOOKUP('Conta_FUNBIO (2)'!E597,Relatório!B:I,2,FALSE))</f>
        <v/>
      </c>
      <c r="G597" s="709"/>
      <c r="H597" s="334" t="str">
        <f>IF(G597="","",VLOOKUP(G597,Fundos!B:C,2,FALSE))</f>
        <v/>
      </c>
      <c r="I597" s="272"/>
      <c r="J597" s="443"/>
      <c r="K597" s="443"/>
      <c r="L597" s="685"/>
      <c r="M597" s="353"/>
      <c r="N597" s="271"/>
      <c r="O597" s="576"/>
      <c r="P597" s="276" t="s">
        <v>277</v>
      </c>
      <c r="Q597" s="279"/>
      <c r="R597" s="449"/>
      <c r="S597" s="279">
        <f t="shared" si="42"/>
        <v>-3601.92</v>
      </c>
      <c r="T597" s="333">
        <f t="shared" si="41"/>
        <v>0</v>
      </c>
    </row>
    <row r="598" spans="2:20" ht="24.9" customHeight="1" x14ac:dyDescent="0.3">
      <c r="B598" s="446"/>
      <c r="C598" s="267">
        <f t="shared" si="39"/>
        <v>1</v>
      </c>
      <c r="D598" s="268" t="str">
        <f t="shared" si="40"/>
        <v>Janeiro</v>
      </c>
      <c r="E598" s="269"/>
      <c r="F598" s="270" t="str">
        <f>IF(E598="","",VLOOKUP('Conta_FUNBIO (2)'!E598,Relatório!B:I,2,FALSE))</f>
        <v/>
      </c>
      <c r="G598" s="709"/>
      <c r="H598" s="334" t="str">
        <f>IF(G598="","",VLOOKUP(G598,Fundos!B:C,2,FALSE))</f>
        <v/>
      </c>
      <c r="I598" s="272"/>
      <c r="J598" s="443"/>
      <c r="K598" s="443"/>
      <c r="L598" s="685"/>
      <c r="M598" s="353"/>
      <c r="N598" s="271"/>
      <c r="O598" s="576"/>
      <c r="P598" s="276" t="s">
        <v>277</v>
      </c>
      <c r="Q598" s="279"/>
      <c r="R598" s="449"/>
      <c r="S598" s="279">
        <f t="shared" si="42"/>
        <v>-3601.92</v>
      </c>
      <c r="T598" s="333">
        <f t="shared" si="41"/>
        <v>0</v>
      </c>
    </row>
    <row r="599" spans="2:20" ht="24.9" customHeight="1" x14ac:dyDescent="0.3">
      <c r="B599" s="446"/>
      <c r="C599" s="267">
        <f>MONTH(B599)</f>
        <v>1</v>
      </c>
      <c r="D599" s="268" t="str">
        <f>IF(C599=1,"Janeiro",IF(C599=2,"Fevereiro",IF(C599=3,"Março",IF(C599=4,"Abril",IF(C599=5,"Maio",IF(C599=6,"Junho",IF(C599=7,"Julho",IF(C599=8,"Agosto",IF(C599=9,"Setembro",IF(C599=10,"Outubro",IF(C599=11,"Novembro",IF(C599=12,"Dezembro",""))))))))))))</f>
        <v>Janeiro</v>
      </c>
      <c r="E599" s="269"/>
      <c r="F599" s="270" t="str">
        <f>IF(E599="","",VLOOKUP('Conta_FUNBIO (2)'!E599,Relatório!B:I,2,FALSE))</f>
        <v/>
      </c>
      <c r="G599" s="709"/>
      <c r="H599" s="334" t="str">
        <f>IF(G599="","",VLOOKUP(G599,Fundos!B:C,2,FALSE))</f>
        <v/>
      </c>
      <c r="I599" s="272"/>
      <c r="J599" s="443"/>
      <c r="K599" s="443"/>
      <c r="L599" s="685"/>
      <c r="M599" s="353"/>
      <c r="N599" s="271"/>
      <c r="O599" s="576"/>
      <c r="P599" s="276" t="s">
        <v>277</v>
      </c>
      <c r="Q599" s="279"/>
      <c r="R599" s="449"/>
      <c r="S599" s="279">
        <f t="shared" si="42"/>
        <v>-3601.92</v>
      </c>
      <c r="T599" s="333">
        <f t="shared" si="41"/>
        <v>0</v>
      </c>
    </row>
    <row r="600" spans="2:20" ht="24.9" customHeight="1" x14ac:dyDescent="0.3">
      <c r="B600" s="446"/>
      <c r="C600" s="267">
        <f>MONTH(B600)</f>
        <v>1</v>
      </c>
      <c r="D600" s="268" t="str">
        <f>IF(C600=1,"Janeiro",IF(C600=2,"Fevereiro",IF(C600=3,"Março",IF(C600=4,"Abril",IF(C600=5,"Maio",IF(C600=6,"Junho",IF(C600=7,"Julho",IF(C600=8,"Agosto",IF(C600=9,"Setembro",IF(C600=10,"Outubro",IF(C600=11,"Novembro",IF(C600=12,"Dezembro",""))))))))))))</f>
        <v>Janeiro</v>
      </c>
      <c r="E600" s="269"/>
      <c r="F600" s="270" t="str">
        <f>IF(E600="","",VLOOKUP('Conta_FUNBIO (2)'!E600,Relatório!B:I,2,FALSE))</f>
        <v/>
      </c>
      <c r="G600" s="709"/>
      <c r="H600" s="334" t="str">
        <f>IF(G600="","",VLOOKUP(G600,Fundos!B:C,2,FALSE))</f>
        <v/>
      </c>
      <c r="I600" s="272"/>
      <c r="J600" s="443"/>
      <c r="K600" s="443"/>
      <c r="L600" s="685"/>
      <c r="M600" s="353"/>
      <c r="N600" s="271"/>
      <c r="O600" s="576"/>
      <c r="P600" s="276" t="s">
        <v>277</v>
      </c>
      <c r="Q600" s="279"/>
      <c r="R600" s="449"/>
      <c r="S600" s="279">
        <f t="shared" si="42"/>
        <v>-3601.92</v>
      </c>
      <c r="T600" s="333">
        <f t="shared" si="41"/>
        <v>0</v>
      </c>
    </row>
    <row r="601" spans="2:20" ht="24.9" customHeight="1" x14ac:dyDescent="0.3">
      <c r="B601" s="446"/>
      <c r="C601" s="267">
        <f t="shared" si="39"/>
        <v>1</v>
      </c>
      <c r="D601" s="268" t="str">
        <f t="shared" si="40"/>
        <v>Janeiro</v>
      </c>
      <c r="E601" s="269"/>
      <c r="F601" s="270" t="str">
        <f>IF(E601="","",VLOOKUP('Conta_FUNBIO (2)'!E601,Relatório!B:I,2,FALSE))</f>
        <v/>
      </c>
      <c r="G601" s="709"/>
      <c r="H601" s="334" t="str">
        <f>IF(G601="","",VLOOKUP(G601,Fundos!B:C,2,FALSE))</f>
        <v/>
      </c>
      <c r="I601" s="272"/>
      <c r="J601" s="443"/>
      <c r="K601" s="448"/>
      <c r="L601" s="686"/>
      <c r="M601" s="353"/>
      <c r="N601" s="271"/>
      <c r="O601" s="576"/>
      <c r="P601" s="276" t="s">
        <v>277</v>
      </c>
      <c r="Q601" s="279"/>
      <c r="R601" s="449"/>
      <c r="S601" s="279">
        <f t="shared" si="42"/>
        <v>-3601.92</v>
      </c>
      <c r="T601" s="333">
        <f t="shared" si="41"/>
        <v>0</v>
      </c>
    </row>
    <row r="602" spans="2:20" ht="24.9" customHeight="1" x14ac:dyDescent="0.3">
      <c r="B602" s="446"/>
      <c r="C602" s="267">
        <f t="shared" si="39"/>
        <v>1</v>
      </c>
      <c r="D602" s="268" t="str">
        <f t="shared" si="40"/>
        <v>Janeiro</v>
      </c>
      <c r="E602" s="269"/>
      <c r="F602" s="270" t="str">
        <f>IF(E602="","",VLOOKUP('Conta_FUNBIO (2)'!E602,Relatório!B:I,2,FALSE))</f>
        <v/>
      </c>
      <c r="G602" s="709"/>
      <c r="H602" s="334" t="str">
        <f>IF(G602="","",VLOOKUP(G602,Fundos!B:C,2,FALSE))</f>
        <v/>
      </c>
      <c r="I602" s="272"/>
      <c r="J602" s="443"/>
      <c r="K602" s="443"/>
      <c r="L602" s="685"/>
      <c r="M602" s="353"/>
      <c r="N602" s="271"/>
      <c r="O602" s="576"/>
      <c r="P602" s="276" t="s">
        <v>277</v>
      </c>
      <c r="Q602" s="279"/>
      <c r="R602" s="449"/>
      <c r="S602" s="279">
        <f t="shared" si="42"/>
        <v>-3601.92</v>
      </c>
      <c r="T602" s="333">
        <f t="shared" si="41"/>
        <v>0</v>
      </c>
    </row>
    <row r="603" spans="2:20" ht="24.9" customHeight="1" x14ac:dyDescent="0.3">
      <c r="B603" s="446"/>
      <c r="C603" s="267">
        <f t="shared" si="39"/>
        <v>1</v>
      </c>
      <c r="D603" s="268" t="str">
        <f t="shared" si="40"/>
        <v>Janeiro</v>
      </c>
      <c r="E603" s="269"/>
      <c r="F603" s="270" t="str">
        <f>IF(E603="","",VLOOKUP('Conta_FUNBIO (2)'!E603,Relatório!B:I,2,FALSE))</f>
        <v/>
      </c>
      <c r="G603" s="709"/>
      <c r="H603" s="334" t="str">
        <f>IF(G603="","",VLOOKUP(G603,Fundos!B:C,2,FALSE))</f>
        <v/>
      </c>
      <c r="I603" s="272"/>
      <c r="J603" s="443"/>
      <c r="K603" s="443"/>
      <c r="L603" s="685"/>
      <c r="M603" s="353"/>
      <c r="N603" s="271"/>
      <c r="O603" s="576"/>
      <c r="P603" s="276" t="s">
        <v>277</v>
      </c>
      <c r="Q603" s="279"/>
      <c r="R603" s="449"/>
      <c r="S603" s="279">
        <f t="shared" si="42"/>
        <v>-3601.92</v>
      </c>
      <c r="T603" s="333">
        <f t="shared" si="41"/>
        <v>0</v>
      </c>
    </row>
    <row r="604" spans="2:20" ht="24.9" customHeight="1" x14ac:dyDescent="0.3">
      <c r="B604" s="446"/>
      <c r="C604" s="267">
        <f t="shared" si="39"/>
        <v>1</v>
      </c>
      <c r="D604" s="268" t="str">
        <f t="shared" si="40"/>
        <v>Janeiro</v>
      </c>
      <c r="E604" s="269"/>
      <c r="F604" s="270" t="str">
        <f>IF(E604="","",VLOOKUP('Conta_FUNBIO (2)'!E604,Relatório!B:I,2,FALSE))</f>
        <v/>
      </c>
      <c r="G604" s="709"/>
      <c r="H604" s="334" t="str">
        <f>IF(G604="","",VLOOKUP(G604,Fundos!B:C,2,FALSE))</f>
        <v/>
      </c>
      <c r="I604" s="272"/>
      <c r="J604" s="443"/>
      <c r="K604" s="443"/>
      <c r="L604" s="685"/>
      <c r="M604" s="353"/>
      <c r="N604" s="271"/>
      <c r="O604" s="576"/>
      <c r="P604" s="276" t="s">
        <v>277</v>
      </c>
      <c r="Q604" s="279"/>
      <c r="R604" s="449"/>
      <c r="S604" s="279">
        <f t="shared" si="42"/>
        <v>-3601.92</v>
      </c>
      <c r="T604" s="333">
        <f t="shared" si="41"/>
        <v>0</v>
      </c>
    </row>
    <row r="605" spans="2:20" ht="24.9" customHeight="1" x14ac:dyDescent="0.3">
      <c r="B605" s="446"/>
      <c r="C605" s="267">
        <f t="shared" si="39"/>
        <v>1</v>
      </c>
      <c r="D605" s="268" t="str">
        <f t="shared" si="40"/>
        <v>Janeiro</v>
      </c>
      <c r="E605" s="269"/>
      <c r="F605" s="270" t="str">
        <f>IF(E605="","",VLOOKUP('Conta_FUNBIO (2)'!E605,Relatório!B:I,2,FALSE))</f>
        <v/>
      </c>
      <c r="G605" s="709"/>
      <c r="H605" s="334" t="str">
        <f>IF(G605="","",VLOOKUP(G605,Fundos!B:C,2,FALSE))</f>
        <v/>
      </c>
      <c r="I605" s="272"/>
      <c r="J605" s="448"/>
      <c r="K605" s="443"/>
      <c r="L605" s="685"/>
      <c r="M605" s="353"/>
      <c r="N605" s="271"/>
      <c r="O605" s="576"/>
      <c r="P605" s="276" t="s">
        <v>277</v>
      </c>
      <c r="Q605" s="279"/>
      <c r="R605" s="449"/>
      <c r="S605" s="279">
        <f t="shared" si="42"/>
        <v>-3601.92</v>
      </c>
      <c r="T605" s="333">
        <f t="shared" si="41"/>
        <v>0</v>
      </c>
    </row>
    <row r="606" spans="2:20" ht="24.9" customHeight="1" x14ac:dyDescent="0.3">
      <c r="B606" s="446"/>
      <c r="C606" s="267">
        <f t="shared" si="39"/>
        <v>1</v>
      </c>
      <c r="D606" s="268" t="str">
        <f t="shared" si="40"/>
        <v>Janeiro</v>
      </c>
      <c r="E606" s="269"/>
      <c r="F606" s="270" t="str">
        <f>IF(E606="","",VLOOKUP('Conta_FUNBIO (2)'!E606,Relatório!B:I,2,FALSE))</f>
        <v/>
      </c>
      <c r="G606" s="709"/>
      <c r="H606" s="334" t="str">
        <f>IF(G606="","",VLOOKUP(G606,Fundos!B:C,2,FALSE))</f>
        <v/>
      </c>
      <c r="I606" s="272"/>
      <c r="J606" s="294"/>
      <c r="K606" s="273"/>
      <c r="L606" s="685"/>
      <c r="M606" s="353"/>
      <c r="N606" s="271"/>
      <c r="O606" s="576"/>
      <c r="P606" s="276" t="s">
        <v>277</v>
      </c>
      <c r="Q606" s="279"/>
      <c r="R606" s="449"/>
      <c r="S606" s="279">
        <f t="shared" si="42"/>
        <v>-3601.92</v>
      </c>
      <c r="T606" s="333">
        <f t="shared" si="41"/>
        <v>0</v>
      </c>
    </row>
    <row r="607" spans="2:20" ht="24.9" customHeight="1" x14ac:dyDescent="0.3">
      <c r="B607" s="446"/>
      <c r="C607" s="267">
        <f t="shared" si="39"/>
        <v>1</v>
      </c>
      <c r="D607" s="268" t="str">
        <f t="shared" si="40"/>
        <v>Janeiro</v>
      </c>
      <c r="E607" s="269"/>
      <c r="F607" s="270" t="str">
        <f>IF(E607="","",VLOOKUP('Conta_FUNBIO (2)'!E607,Relatório!B:I,2,FALSE))</f>
        <v/>
      </c>
      <c r="G607" s="709"/>
      <c r="H607" s="334" t="str">
        <f>IF(G607="","",VLOOKUP(G607,Fundos!B:C,2,FALSE))</f>
        <v/>
      </c>
      <c r="I607" s="272"/>
      <c r="J607" s="443"/>
      <c r="K607" s="443"/>
      <c r="L607" s="685"/>
      <c r="M607" s="353"/>
      <c r="N607" s="271"/>
      <c r="O607" s="576"/>
      <c r="P607" s="276" t="s">
        <v>277</v>
      </c>
      <c r="Q607" s="279"/>
      <c r="R607" s="449"/>
      <c r="S607" s="279">
        <f t="shared" si="42"/>
        <v>-3601.92</v>
      </c>
      <c r="T607" s="333">
        <f t="shared" si="41"/>
        <v>0</v>
      </c>
    </row>
    <row r="608" spans="2:20" ht="24.9" customHeight="1" x14ac:dyDescent="0.3">
      <c r="B608" s="446"/>
      <c r="C608" s="267">
        <f t="shared" si="39"/>
        <v>1</v>
      </c>
      <c r="D608" s="268" t="str">
        <f t="shared" si="40"/>
        <v>Janeiro</v>
      </c>
      <c r="E608" s="269"/>
      <c r="F608" s="270" t="str">
        <f>IF(E608="","",VLOOKUP('Conta_FUNBIO (2)'!E608,Relatório!B:I,2,FALSE))</f>
        <v/>
      </c>
      <c r="G608" s="709"/>
      <c r="H608" s="334" t="str">
        <f>IF(G608="","",VLOOKUP(G608,Fundos!B:C,2,FALSE))</f>
        <v/>
      </c>
      <c r="I608" s="272"/>
      <c r="J608" s="443"/>
      <c r="K608" s="443"/>
      <c r="L608" s="685"/>
      <c r="M608" s="353"/>
      <c r="N608" s="271"/>
      <c r="O608" s="576"/>
      <c r="P608" s="276" t="s">
        <v>277</v>
      </c>
      <c r="Q608" s="279"/>
      <c r="R608" s="449"/>
      <c r="S608" s="279">
        <f t="shared" si="42"/>
        <v>-3601.92</v>
      </c>
      <c r="T608" s="333">
        <f t="shared" si="41"/>
        <v>0</v>
      </c>
    </row>
    <row r="609" spans="2:20" ht="24.9" customHeight="1" x14ac:dyDescent="0.3">
      <c r="B609" s="446"/>
      <c r="C609" s="267">
        <f t="shared" ref="C609:C677" si="43">MONTH(B609)</f>
        <v>1</v>
      </c>
      <c r="D609" s="268" t="str">
        <f t="shared" ref="D609:D677" si="44">IF(C609=1,"Janeiro",IF(C609=2,"Fevereiro",IF(C609=3,"Março",IF(C609=4,"Abril",IF(C609=5,"Maio",IF(C609=6,"Junho",IF(C609=7,"Julho",IF(C609=8,"Agosto",IF(C609=9,"Setembro",IF(C609=10,"Outubro",IF(C609=11,"Novembro",IF(C609=12,"Dezembro",""))))))))))))</f>
        <v>Janeiro</v>
      </c>
      <c r="E609" s="269"/>
      <c r="F609" s="270" t="str">
        <f>IF(E609="","",VLOOKUP('Conta_FUNBIO (2)'!E609,Relatório!B:I,2,FALSE))</f>
        <v/>
      </c>
      <c r="G609" s="709"/>
      <c r="H609" s="334" t="str">
        <f>IF(G609="","",VLOOKUP(G609,Fundos!B:C,2,FALSE))</f>
        <v/>
      </c>
      <c r="I609" s="272"/>
      <c r="J609" s="443"/>
      <c r="K609" s="301"/>
      <c r="L609" s="280"/>
      <c r="M609" s="581"/>
      <c r="N609" s="271"/>
      <c r="O609" s="576"/>
      <c r="P609" s="276" t="s">
        <v>277</v>
      </c>
      <c r="Q609" s="279"/>
      <c r="R609" s="449"/>
      <c r="S609" s="279">
        <f t="shared" si="42"/>
        <v>-3601.92</v>
      </c>
      <c r="T609" s="333">
        <f t="shared" si="41"/>
        <v>0</v>
      </c>
    </row>
    <row r="610" spans="2:20" ht="24.9" customHeight="1" x14ac:dyDescent="0.3">
      <c r="B610" s="446"/>
      <c r="C610" s="267">
        <f t="shared" si="43"/>
        <v>1</v>
      </c>
      <c r="D610" s="268" t="str">
        <f t="shared" si="44"/>
        <v>Janeiro</v>
      </c>
      <c r="E610" s="269"/>
      <c r="F610" s="270" t="str">
        <f>IF(E610="","",VLOOKUP('Conta_FUNBIO (2)'!E610,Relatório!B:I,2,FALSE))</f>
        <v/>
      </c>
      <c r="G610" s="709"/>
      <c r="H610" s="334" t="str">
        <f>IF(G610="","",VLOOKUP(G610,Fundos!B:C,2,FALSE))</f>
        <v/>
      </c>
      <c r="I610" s="272"/>
      <c r="J610" s="443"/>
      <c r="K610" s="443"/>
      <c r="L610" s="685"/>
      <c r="M610" s="353"/>
      <c r="N610" s="271"/>
      <c r="O610" s="576"/>
      <c r="P610" s="276" t="s">
        <v>277</v>
      </c>
      <c r="Q610" s="279"/>
      <c r="R610" s="449"/>
      <c r="S610" s="279">
        <f t="shared" si="42"/>
        <v>-3601.92</v>
      </c>
      <c r="T610" s="333">
        <f t="shared" si="41"/>
        <v>0</v>
      </c>
    </row>
    <row r="611" spans="2:20" ht="24.9" customHeight="1" x14ac:dyDescent="0.3">
      <c r="B611" s="446"/>
      <c r="C611" s="267">
        <f t="shared" si="43"/>
        <v>1</v>
      </c>
      <c r="D611" s="268" t="str">
        <f t="shared" si="44"/>
        <v>Janeiro</v>
      </c>
      <c r="E611" s="269"/>
      <c r="F611" s="270" t="str">
        <f>IF(E611="","",VLOOKUP('Conta_FUNBIO (2)'!E611,Relatório!B:I,2,FALSE))</f>
        <v/>
      </c>
      <c r="G611" s="709"/>
      <c r="H611" s="334" t="str">
        <f>IF(G611="","",VLOOKUP(G611,Fundos!B:C,2,FALSE))</f>
        <v/>
      </c>
      <c r="I611" s="272"/>
      <c r="J611" s="443"/>
      <c r="K611" s="443"/>
      <c r="L611" s="685"/>
      <c r="M611" s="353"/>
      <c r="N611" s="271"/>
      <c r="O611" s="576"/>
      <c r="P611" s="276" t="s">
        <v>277</v>
      </c>
      <c r="Q611" s="279"/>
      <c r="R611" s="449"/>
      <c r="S611" s="279">
        <f t="shared" si="42"/>
        <v>-3601.92</v>
      </c>
      <c r="T611" s="333">
        <f t="shared" si="41"/>
        <v>0</v>
      </c>
    </row>
    <row r="612" spans="2:20" ht="24.9" customHeight="1" x14ac:dyDescent="0.3">
      <c r="B612" s="446"/>
      <c r="C612" s="267">
        <f t="shared" si="43"/>
        <v>1</v>
      </c>
      <c r="D612" s="268" t="str">
        <f t="shared" si="44"/>
        <v>Janeiro</v>
      </c>
      <c r="E612" s="269"/>
      <c r="F612" s="270" t="str">
        <f>IF(E612="","",VLOOKUP('Conta_FUNBIO (2)'!E612,Relatório!B:I,2,FALSE))</f>
        <v/>
      </c>
      <c r="G612" s="709"/>
      <c r="H612" s="334" t="str">
        <f>IF(G612="","",VLOOKUP(G612,Fundos!B:C,2,FALSE))</f>
        <v/>
      </c>
      <c r="I612" s="272"/>
      <c r="J612" s="443"/>
      <c r="K612" s="443"/>
      <c r="L612" s="685"/>
      <c r="M612" s="353"/>
      <c r="N612" s="271"/>
      <c r="O612" s="576"/>
      <c r="P612" s="276" t="s">
        <v>277</v>
      </c>
      <c r="Q612" s="279"/>
      <c r="R612" s="449"/>
      <c r="S612" s="279">
        <f t="shared" si="42"/>
        <v>-3601.92</v>
      </c>
      <c r="T612" s="333">
        <f t="shared" si="41"/>
        <v>0</v>
      </c>
    </row>
    <row r="613" spans="2:20" ht="24.9" customHeight="1" x14ac:dyDescent="0.3">
      <c r="B613" s="446"/>
      <c r="C613" s="267">
        <f t="shared" si="43"/>
        <v>1</v>
      </c>
      <c r="D613" s="268" t="str">
        <f t="shared" si="44"/>
        <v>Janeiro</v>
      </c>
      <c r="E613" s="269"/>
      <c r="F613" s="270" t="str">
        <f>IF(E613="","",VLOOKUP('Conta_FUNBIO (2)'!E613,Relatório!B:I,2,FALSE))</f>
        <v/>
      </c>
      <c r="G613" s="709"/>
      <c r="H613" s="334" t="str">
        <f>IF(G613="","",VLOOKUP(G613,Fundos!B:C,2,FALSE))</f>
        <v/>
      </c>
      <c r="I613" s="272"/>
      <c r="J613" s="443"/>
      <c r="K613" s="443"/>
      <c r="L613" s="685"/>
      <c r="M613" s="353"/>
      <c r="N613" s="271"/>
      <c r="O613" s="576"/>
      <c r="P613" s="276" t="s">
        <v>277</v>
      </c>
      <c r="Q613" s="279"/>
      <c r="R613" s="449"/>
      <c r="S613" s="279">
        <f t="shared" si="42"/>
        <v>-3601.92</v>
      </c>
      <c r="T613" s="333">
        <f t="shared" si="41"/>
        <v>0</v>
      </c>
    </row>
    <row r="614" spans="2:20" ht="24.9" customHeight="1" x14ac:dyDescent="0.3">
      <c r="B614" s="446"/>
      <c r="C614" s="267">
        <f t="shared" si="43"/>
        <v>1</v>
      </c>
      <c r="D614" s="268" t="str">
        <f t="shared" si="44"/>
        <v>Janeiro</v>
      </c>
      <c r="E614" s="269"/>
      <c r="F614" s="270" t="str">
        <f>IF(E614="","",VLOOKUP('Conta_FUNBIO (2)'!E614,Relatório!B:I,2,FALSE))</f>
        <v/>
      </c>
      <c r="G614" s="709"/>
      <c r="H614" s="334" t="str">
        <f>IF(G614="","",VLOOKUP(G614,Fundos!B:C,2,FALSE))</f>
        <v/>
      </c>
      <c r="I614" s="272"/>
      <c r="J614" s="443"/>
      <c r="K614" s="443"/>
      <c r="L614" s="685"/>
      <c r="M614" s="353"/>
      <c r="N614" s="271"/>
      <c r="O614" s="576"/>
      <c r="P614" s="276" t="s">
        <v>277</v>
      </c>
      <c r="Q614" s="279"/>
      <c r="R614" s="449"/>
      <c r="S614" s="279">
        <f t="shared" si="42"/>
        <v>-3601.92</v>
      </c>
      <c r="T614" s="333">
        <f t="shared" si="41"/>
        <v>0</v>
      </c>
    </row>
    <row r="615" spans="2:20" ht="24.9" customHeight="1" x14ac:dyDescent="0.3">
      <c r="B615" s="446"/>
      <c r="C615" s="267">
        <f t="shared" si="43"/>
        <v>1</v>
      </c>
      <c r="D615" s="268" t="str">
        <f t="shared" si="44"/>
        <v>Janeiro</v>
      </c>
      <c r="E615" s="269"/>
      <c r="F615" s="270" t="str">
        <f>IF(E615="","",VLOOKUP('Conta_FUNBIO (2)'!E615,Relatório!B:I,2,FALSE))</f>
        <v/>
      </c>
      <c r="G615" s="709"/>
      <c r="H615" s="334" t="str">
        <f>IF(G615="","",VLOOKUP(G615,Fundos!B:C,2,FALSE))</f>
        <v/>
      </c>
      <c r="I615" s="272"/>
      <c r="J615" s="443"/>
      <c r="K615" s="443"/>
      <c r="L615" s="685"/>
      <c r="M615" s="353"/>
      <c r="N615" s="271"/>
      <c r="O615" s="576"/>
      <c r="P615" s="276" t="s">
        <v>277</v>
      </c>
      <c r="Q615" s="279"/>
      <c r="R615" s="449"/>
      <c r="S615" s="279">
        <f t="shared" si="42"/>
        <v>-3601.92</v>
      </c>
      <c r="T615" s="333">
        <f t="shared" si="41"/>
        <v>0</v>
      </c>
    </row>
    <row r="616" spans="2:20" ht="24.9" customHeight="1" x14ac:dyDescent="0.3">
      <c r="B616" s="446"/>
      <c r="C616" s="267">
        <f t="shared" si="43"/>
        <v>1</v>
      </c>
      <c r="D616" s="268" t="str">
        <f t="shared" si="44"/>
        <v>Janeiro</v>
      </c>
      <c r="E616" s="269"/>
      <c r="F616" s="270" t="str">
        <f>IF(E616="","",VLOOKUP('Conta_FUNBIO (2)'!E616,Relatório!B:I,2,FALSE))</f>
        <v/>
      </c>
      <c r="G616" s="709"/>
      <c r="H616" s="334" t="str">
        <f>IF(G616="","",VLOOKUP(G616,Fundos!B:C,2,FALSE))</f>
        <v/>
      </c>
      <c r="I616" s="272"/>
      <c r="J616" s="443"/>
      <c r="K616" s="448"/>
      <c r="L616" s="685"/>
      <c r="M616" s="353"/>
      <c r="N616" s="271"/>
      <c r="O616" s="576"/>
      <c r="P616" s="276" t="s">
        <v>277</v>
      </c>
      <c r="Q616" s="279"/>
      <c r="R616" s="449"/>
      <c r="S616" s="279">
        <f t="shared" si="42"/>
        <v>-3601.92</v>
      </c>
      <c r="T616" s="333">
        <f t="shared" si="41"/>
        <v>0</v>
      </c>
    </row>
    <row r="617" spans="2:20" ht="24.9" customHeight="1" x14ac:dyDescent="0.3">
      <c r="B617" s="446"/>
      <c r="C617" s="267">
        <f t="shared" si="43"/>
        <v>1</v>
      </c>
      <c r="D617" s="268" t="str">
        <f t="shared" si="44"/>
        <v>Janeiro</v>
      </c>
      <c r="E617" s="269"/>
      <c r="F617" s="270" t="str">
        <f>IF(E617="","",VLOOKUP('Conta_FUNBIO (2)'!E617,Relatório!B:I,2,FALSE))</f>
        <v/>
      </c>
      <c r="G617" s="709"/>
      <c r="H617" s="334" t="str">
        <f>IF(G617="","",VLOOKUP(G617,Fundos!B:C,2,FALSE))</f>
        <v/>
      </c>
      <c r="I617" s="272"/>
      <c r="J617" s="443"/>
      <c r="K617" s="448"/>
      <c r="L617" s="685"/>
      <c r="M617" s="353"/>
      <c r="N617" s="453"/>
      <c r="O617" s="576"/>
      <c r="P617" s="276" t="s">
        <v>277</v>
      </c>
      <c r="Q617" s="279"/>
      <c r="R617" s="449"/>
      <c r="S617" s="279">
        <f t="shared" si="42"/>
        <v>-3601.92</v>
      </c>
      <c r="T617" s="333">
        <f t="shared" si="41"/>
        <v>0</v>
      </c>
    </row>
    <row r="618" spans="2:20" ht="24.9" customHeight="1" x14ac:dyDescent="0.3">
      <c r="B618" s="446"/>
      <c r="C618" s="267">
        <f>MONTH(B618)</f>
        <v>1</v>
      </c>
      <c r="D618" s="268" t="str">
        <f>IF(C618=1,"Janeiro",IF(C618=2,"Fevereiro",IF(C618=3,"Março",IF(C618=4,"Abril",IF(C618=5,"Maio",IF(C618=6,"Junho",IF(C618=7,"Julho",IF(C618=8,"Agosto",IF(C618=9,"Setembro",IF(C618=10,"Outubro",IF(C618=11,"Novembro",IF(C618=12,"Dezembro",""))))))))))))</f>
        <v>Janeiro</v>
      </c>
      <c r="E618" s="269"/>
      <c r="F618" s="270" t="str">
        <f>IF(E618="","",VLOOKUP('Conta_FUNBIO (2)'!E618,Relatório!B:I,2,FALSE))</f>
        <v/>
      </c>
      <c r="G618" s="709"/>
      <c r="H618" s="334" t="str">
        <f>IF(G618="","",VLOOKUP(G618,Fundos!B:C,2,FALSE))</f>
        <v/>
      </c>
      <c r="I618" s="272"/>
      <c r="J618" s="443"/>
      <c r="K618" s="690"/>
      <c r="L618" s="686"/>
      <c r="M618" s="353"/>
      <c r="N618" s="271"/>
      <c r="O618" s="576"/>
      <c r="P618" s="276" t="s">
        <v>277</v>
      </c>
      <c r="Q618" s="279"/>
      <c r="R618" s="449"/>
      <c r="S618" s="279">
        <f>IF(P618="sim",Q618-R618+S617,IF(P618="NÃO",S617))</f>
        <v>-3601.92</v>
      </c>
      <c r="T618" s="333">
        <f t="shared" si="41"/>
        <v>0</v>
      </c>
    </row>
    <row r="619" spans="2:20" ht="24.9" customHeight="1" x14ac:dyDescent="0.3">
      <c r="B619" s="446"/>
      <c r="C619" s="267">
        <f t="shared" si="43"/>
        <v>1</v>
      </c>
      <c r="D619" s="268" t="str">
        <f t="shared" si="44"/>
        <v>Janeiro</v>
      </c>
      <c r="E619" s="269"/>
      <c r="F619" s="270" t="str">
        <f>IF(E619="","",VLOOKUP('Conta_FUNBIO (2)'!E619,Relatório!B:I,2,FALSE))</f>
        <v/>
      </c>
      <c r="G619" s="709"/>
      <c r="H619" s="334" t="str">
        <f>IF(G619="","",VLOOKUP(G619,Fundos!B:C,2,FALSE))</f>
        <v/>
      </c>
      <c r="I619" s="272"/>
      <c r="J619" s="443"/>
      <c r="K619" s="443"/>
      <c r="L619" s="685"/>
      <c r="M619" s="353"/>
      <c r="N619" s="271"/>
      <c r="O619" s="576"/>
      <c r="P619" s="276" t="s">
        <v>277</v>
      </c>
      <c r="Q619" s="279"/>
      <c r="R619" s="449"/>
      <c r="S619" s="279">
        <f>IF(P619="sim",Q619-R619+S618,IF(P619="NÃO",S618))</f>
        <v>-3601.92</v>
      </c>
      <c r="T619" s="333">
        <f t="shared" si="41"/>
        <v>0</v>
      </c>
    </row>
    <row r="620" spans="2:20" ht="24.9" customHeight="1" x14ac:dyDescent="0.3">
      <c r="B620" s="446"/>
      <c r="C620" s="267">
        <f t="shared" si="43"/>
        <v>1</v>
      </c>
      <c r="D620" s="268" t="str">
        <f t="shared" si="44"/>
        <v>Janeiro</v>
      </c>
      <c r="E620" s="269"/>
      <c r="F620" s="270" t="s">
        <v>200</v>
      </c>
      <c r="G620" s="709"/>
      <c r="H620" s="334" t="str">
        <f>IF(G620="","",VLOOKUP(G620,Fundos!B:C,2,FALSE))</f>
        <v/>
      </c>
      <c r="I620" s="272"/>
      <c r="J620" s="443"/>
      <c r="K620" s="443"/>
      <c r="L620" s="685"/>
      <c r="M620" s="353"/>
      <c r="N620" s="271"/>
      <c r="O620" s="576"/>
      <c r="P620" s="276" t="s">
        <v>277</v>
      </c>
      <c r="Q620" s="279"/>
      <c r="R620" s="449"/>
      <c r="S620" s="279">
        <f t="shared" si="42"/>
        <v>-3601.92</v>
      </c>
      <c r="T620" s="333">
        <f t="shared" si="41"/>
        <v>0</v>
      </c>
    </row>
    <row r="621" spans="2:20" ht="24.9" customHeight="1" x14ac:dyDescent="0.3">
      <c r="B621" s="446"/>
      <c r="C621" s="267">
        <f t="shared" si="43"/>
        <v>1</v>
      </c>
      <c r="D621" s="268" t="str">
        <f t="shared" si="44"/>
        <v>Janeiro</v>
      </c>
      <c r="E621" s="269"/>
      <c r="F621" s="270" t="str">
        <f>IF(E621="","",VLOOKUP('Conta_FUNBIO (2)'!E621,Relatório!B:I,2,FALSE))</f>
        <v/>
      </c>
      <c r="G621" s="709"/>
      <c r="H621" s="334" t="str">
        <f>IF(G621="","",VLOOKUP(G621,Fundos!B:C,2,FALSE))</f>
        <v/>
      </c>
      <c r="I621" s="272"/>
      <c r="J621" s="448"/>
      <c r="K621" s="443"/>
      <c r="L621" s="685"/>
      <c r="M621" s="353"/>
      <c r="N621" s="271"/>
      <c r="O621" s="576"/>
      <c r="P621" s="276" t="s">
        <v>277</v>
      </c>
      <c r="Q621" s="279"/>
      <c r="R621" s="449"/>
      <c r="S621" s="279">
        <f t="shared" si="42"/>
        <v>-3601.92</v>
      </c>
      <c r="T621" s="333">
        <f t="shared" si="41"/>
        <v>0</v>
      </c>
    </row>
    <row r="622" spans="2:20" ht="24.9" customHeight="1" x14ac:dyDescent="0.3">
      <c r="B622" s="446"/>
      <c r="C622" s="267">
        <f>MONTH(B622)</f>
        <v>1</v>
      </c>
      <c r="D622" s="268" t="str">
        <f>IF(C622=1,"Janeiro",IF(C622=2,"Fevereiro",IF(C622=3,"Março",IF(C622=4,"Abril",IF(C622=5,"Maio",IF(C622=6,"Junho",IF(C622=7,"Julho",IF(C622=8,"Agosto",IF(C622=9,"Setembro",IF(C622=10,"Outubro",IF(C622=11,"Novembro",IF(C622=12,"Dezembro",""))))))))))))</f>
        <v>Janeiro</v>
      </c>
      <c r="E622" s="269"/>
      <c r="F622" s="270" t="str">
        <f>IF(E622="","",VLOOKUP('Conta_FUNBIO (2)'!E622,Relatório!B:I,2,FALSE))</f>
        <v/>
      </c>
      <c r="G622" s="709"/>
      <c r="H622" s="334" t="str">
        <f>IF(G622="","",VLOOKUP(G622,Fundos!B:C,2,FALSE))</f>
        <v/>
      </c>
      <c r="I622" s="272"/>
      <c r="J622" s="443"/>
      <c r="K622" s="448"/>
      <c r="L622" s="685"/>
      <c r="M622" s="353"/>
      <c r="N622" s="271"/>
      <c r="O622" s="576"/>
      <c r="P622" s="276" t="s">
        <v>277</v>
      </c>
      <c r="Q622" s="279"/>
      <c r="R622" s="449"/>
      <c r="S622" s="279">
        <f>IF(P622="sim",Q622-R622+S621,IF(P622="NÃO",S621))</f>
        <v>-3601.92</v>
      </c>
      <c r="T622" s="333">
        <f t="shared" si="41"/>
        <v>0</v>
      </c>
    </row>
    <row r="623" spans="2:20" ht="24.9" customHeight="1" x14ac:dyDescent="0.3">
      <c r="B623" s="446"/>
      <c r="C623" s="267">
        <f>MONTH(B623)</f>
        <v>1</v>
      </c>
      <c r="D623" s="268" t="str">
        <f>IF(C623=1,"Janeiro",IF(C623=2,"Fevereiro",IF(C623=3,"Março",IF(C623=4,"Abril",IF(C623=5,"Maio",IF(C623=6,"Junho",IF(C623=7,"Julho",IF(C623=8,"Agosto",IF(C623=9,"Setembro",IF(C623=10,"Outubro",IF(C623=11,"Novembro",IF(C623=12,"Dezembro",""))))))))))))</f>
        <v>Janeiro</v>
      </c>
      <c r="E623" s="269"/>
      <c r="F623" s="270" t="str">
        <f>IF(E623="","",VLOOKUP('Conta_FUNBIO (2)'!E623,Relatório!B:I,2,FALSE))</f>
        <v/>
      </c>
      <c r="G623" s="709"/>
      <c r="H623" s="334" t="str">
        <f>IF(G623="","",VLOOKUP(G623,Fundos!B:C,2,FALSE))</f>
        <v/>
      </c>
      <c r="I623" s="272"/>
      <c r="J623" s="443"/>
      <c r="K623" s="443"/>
      <c r="L623" s="685"/>
      <c r="M623" s="353"/>
      <c r="N623" s="271"/>
      <c r="O623" s="576"/>
      <c r="P623" s="276" t="s">
        <v>277</v>
      </c>
      <c r="Q623" s="279"/>
      <c r="R623" s="449"/>
      <c r="S623" s="279">
        <f>IF(P623="sim",Q623-R623+S622,IF(P623="NÃO",S622))</f>
        <v>-3601.92</v>
      </c>
      <c r="T623" s="333">
        <f t="shared" si="41"/>
        <v>0</v>
      </c>
    </row>
    <row r="624" spans="2:20" ht="24.9" customHeight="1" x14ac:dyDescent="0.3">
      <c r="B624" s="446"/>
      <c r="C624" s="267">
        <f t="shared" si="43"/>
        <v>1</v>
      </c>
      <c r="D624" s="268" t="str">
        <f t="shared" si="44"/>
        <v>Janeiro</v>
      </c>
      <c r="E624" s="269"/>
      <c r="F624" s="270" t="str">
        <f>IF(E624="","",VLOOKUP('Conta_FUNBIO (2)'!E624,Relatório!B:I,2,FALSE))</f>
        <v/>
      </c>
      <c r="G624" s="709"/>
      <c r="H624" s="334" t="str">
        <f>IF(G624="","",VLOOKUP(G624,Fundos!B:C,2,FALSE))</f>
        <v/>
      </c>
      <c r="I624" s="272"/>
      <c r="J624" s="443"/>
      <c r="K624" s="443"/>
      <c r="L624" s="685"/>
      <c r="M624" s="353"/>
      <c r="N624" s="271"/>
      <c r="O624" s="576"/>
      <c r="P624" s="276" t="s">
        <v>277</v>
      </c>
      <c r="Q624" s="279"/>
      <c r="R624" s="449"/>
      <c r="S624" s="279">
        <f>IF(P624="sim",Q624-R624+S623,IF(P624="NÃO",S623))</f>
        <v>-3601.92</v>
      </c>
      <c r="T624" s="333">
        <f t="shared" si="41"/>
        <v>0</v>
      </c>
    </row>
    <row r="625" spans="2:20" ht="24.9" customHeight="1" x14ac:dyDescent="0.3">
      <c r="B625" s="446"/>
      <c r="C625" s="267">
        <f t="shared" si="43"/>
        <v>1</v>
      </c>
      <c r="D625" s="268" t="str">
        <f t="shared" si="44"/>
        <v>Janeiro</v>
      </c>
      <c r="E625" s="269"/>
      <c r="F625" s="270" t="str">
        <f>IF(E625="","",VLOOKUP('Conta_FUNBIO (2)'!E625,Relatório!B:I,2,FALSE))</f>
        <v/>
      </c>
      <c r="G625" s="709"/>
      <c r="H625" s="334" t="str">
        <f>IF(G625="","",VLOOKUP(G625,Fundos!B:C,2,FALSE))</f>
        <v/>
      </c>
      <c r="I625" s="272"/>
      <c r="J625" s="443"/>
      <c r="K625" s="443"/>
      <c r="L625" s="685"/>
      <c r="M625" s="353"/>
      <c r="N625" s="271"/>
      <c r="O625" s="576"/>
      <c r="P625" s="276" t="s">
        <v>277</v>
      </c>
      <c r="Q625" s="279"/>
      <c r="R625" s="449"/>
      <c r="S625" s="279">
        <f>IF(P625="sim",Q625-R625+S624,IF(P625="NÃO",S624))</f>
        <v>-3601.92</v>
      </c>
      <c r="T625" s="333">
        <f t="shared" si="41"/>
        <v>0</v>
      </c>
    </row>
    <row r="626" spans="2:20" ht="24.9" customHeight="1" x14ac:dyDescent="0.3">
      <c r="B626" s="446"/>
      <c r="C626" s="267">
        <f t="shared" si="43"/>
        <v>1</v>
      </c>
      <c r="D626" s="268" t="str">
        <f t="shared" si="44"/>
        <v>Janeiro</v>
      </c>
      <c r="E626" s="269"/>
      <c r="F626" s="270" t="str">
        <f>IF(E626="","",VLOOKUP('Conta_FUNBIO (2)'!E626,Relatório!B:I,2,FALSE))</f>
        <v/>
      </c>
      <c r="G626" s="709"/>
      <c r="H626" s="334" t="str">
        <f>IF(G626="","",VLOOKUP(G626,Fundos!B:C,2,FALSE))</f>
        <v/>
      </c>
      <c r="I626" s="272"/>
      <c r="J626" s="443"/>
      <c r="K626" s="443"/>
      <c r="L626" s="686"/>
      <c r="M626" s="581"/>
      <c r="N626" s="453"/>
      <c r="O626" s="576"/>
      <c r="P626" s="276" t="s">
        <v>277</v>
      </c>
      <c r="Q626" s="279"/>
      <c r="R626" s="449"/>
      <c r="S626" s="279">
        <f t="shared" si="42"/>
        <v>-3601.92</v>
      </c>
      <c r="T626" s="333">
        <f t="shared" si="41"/>
        <v>0</v>
      </c>
    </row>
    <row r="627" spans="2:20" ht="24.9" customHeight="1" x14ac:dyDescent="0.3">
      <c r="B627" s="446"/>
      <c r="C627" s="267">
        <f t="shared" si="43"/>
        <v>1</v>
      </c>
      <c r="D627" s="268" t="str">
        <f t="shared" si="44"/>
        <v>Janeiro</v>
      </c>
      <c r="E627" s="269"/>
      <c r="F627" s="270" t="str">
        <f>IF(E627="","",VLOOKUP('Conta_FUNBIO (2)'!E627,Relatório!B:I,2,FALSE))</f>
        <v/>
      </c>
      <c r="G627" s="709"/>
      <c r="H627" s="334" t="str">
        <f>IF(G627="","",VLOOKUP(G627,Fundos!B:C,2,FALSE))</f>
        <v/>
      </c>
      <c r="I627" s="272"/>
      <c r="J627" s="443"/>
      <c r="K627" s="443"/>
      <c r="L627" s="685"/>
      <c r="M627" s="353"/>
      <c r="N627" s="453"/>
      <c r="O627" s="576"/>
      <c r="P627" s="276" t="s">
        <v>277</v>
      </c>
      <c r="Q627" s="279"/>
      <c r="R627" s="449"/>
      <c r="S627" s="279">
        <f t="shared" si="42"/>
        <v>-3601.92</v>
      </c>
      <c r="T627" s="333">
        <f t="shared" si="41"/>
        <v>0</v>
      </c>
    </row>
    <row r="628" spans="2:20" ht="24.9" customHeight="1" x14ac:dyDescent="0.3">
      <c r="B628" s="446"/>
      <c r="C628" s="267">
        <f>MONTH(B628)</f>
        <v>1</v>
      </c>
      <c r="D628" s="268" t="str">
        <f>IF(C628=1,"Janeiro",IF(C628=2,"Fevereiro",IF(C628=3,"Março",IF(C628=4,"Abril",IF(C628=5,"Maio",IF(C628=6,"Junho",IF(C628=7,"Julho",IF(C628=8,"Agosto",IF(C628=9,"Setembro",IF(C628=10,"Outubro",IF(C628=11,"Novembro",IF(C628=12,"Dezembro",""))))))))))))</f>
        <v>Janeiro</v>
      </c>
      <c r="E628" s="269"/>
      <c r="F628" s="270" t="str">
        <f>IF(E628="","",VLOOKUP('Conta_FUNBIO (2)'!E628,Relatório!B:I,2,FALSE))</f>
        <v/>
      </c>
      <c r="G628" s="709"/>
      <c r="H628" s="334" t="str">
        <f>IF(G628="","",VLOOKUP(G628,Fundos!B:C,2,FALSE))</f>
        <v/>
      </c>
      <c r="I628" s="272"/>
      <c r="J628" s="443"/>
      <c r="K628" s="443"/>
      <c r="L628" s="685"/>
      <c r="M628" s="353"/>
      <c r="N628" s="453"/>
      <c r="O628" s="576"/>
      <c r="P628" s="276" t="s">
        <v>277</v>
      </c>
      <c r="Q628" s="279"/>
      <c r="R628" s="449"/>
      <c r="S628" s="279">
        <f>IF(P628="sim",Q628-R628+S627,IF(P628="NÃO",S627))</f>
        <v>-3601.92</v>
      </c>
      <c r="T628" s="333">
        <f t="shared" si="41"/>
        <v>0</v>
      </c>
    </row>
    <row r="629" spans="2:20" ht="24.9" customHeight="1" x14ac:dyDescent="0.3">
      <c r="B629" s="446"/>
      <c r="C629" s="267">
        <f t="shared" si="43"/>
        <v>1</v>
      </c>
      <c r="D629" s="268" t="str">
        <f t="shared" si="44"/>
        <v>Janeiro</v>
      </c>
      <c r="E629" s="269"/>
      <c r="F629" s="270" t="str">
        <f>IF(E629="","",VLOOKUP('Conta_FUNBIO (2)'!E629,Relatório!B:I,2,FALSE))</f>
        <v/>
      </c>
      <c r="G629" s="709"/>
      <c r="H629" s="334" t="str">
        <f>IF(G629="","",VLOOKUP(G629,Fundos!B:C,2,FALSE))</f>
        <v/>
      </c>
      <c r="I629" s="272"/>
      <c r="J629" s="443"/>
      <c r="K629" s="443"/>
      <c r="L629" s="685"/>
      <c r="M629" s="353"/>
      <c r="N629" s="271"/>
      <c r="O629" s="576"/>
      <c r="P629" s="276" t="s">
        <v>277</v>
      </c>
      <c r="Q629" s="279"/>
      <c r="R629" s="449"/>
      <c r="S629" s="279">
        <f>IF(P629="sim",Q629-R629+S628,IF(P629="NÃO",S628))</f>
        <v>-3601.92</v>
      </c>
      <c r="T629" s="333">
        <f t="shared" si="41"/>
        <v>0</v>
      </c>
    </row>
    <row r="630" spans="2:20" ht="24.9" customHeight="1" x14ac:dyDescent="0.3">
      <c r="B630" s="446"/>
      <c r="C630" s="267">
        <f t="shared" si="43"/>
        <v>1</v>
      </c>
      <c r="D630" s="268" t="str">
        <f t="shared" si="44"/>
        <v>Janeiro</v>
      </c>
      <c r="E630" s="269"/>
      <c r="F630" s="270" t="str">
        <f>IF(E630="","",VLOOKUP('Conta_FUNBIO (2)'!E630,Relatório!B:I,2,FALSE))</f>
        <v/>
      </c>
      <c r="G630" s="709"/>
      <c r="H630" s="334" t="str">
        <f>IF(G630="","",VLOOKUP(G630,Fundos!B:C,2,FALSE))</f>
        <v/>
      </c>
      <c r="I630" s="272"/>
      <c r="J630" s="443"/>
      <c r="K630" s="443"/>
      <c r="L630" s="685"/>
      <c r="M630" s="353"/>
      <c r="N630" s="271"/>
      <c r="O630" s="576"/>
      <c r="P630" s="276" t="s">
        <v>277</v>
      </c>
      <c r="Q630" s="279"/>
      <c r="R630" s="449"/>
      <c r="S630" s="279">
        <f t="shared" si="42"/>
        <v>-3601.92</v>
      </c>
      <c r="T630" s="333">
        <f t="shared" si="41"/>
        <v>0</v>
      </c>
    </row>
    <row r="631" spans="2:20" ht="24.9" customHeight="1" x14ac:dyDescent="0.3">
      <c r="B631" s="446"/>
      <c r="C631" s="267">
        <f t="shared" si="43"/>
        <v>1</v>
      </c>
      <c r="D631" s="268" t="str">
        <f t="shared" si="44"/>
        <v>Janeiro</v>
      </c>
      <c r="E631" s="269"/>
      <c r="F631" s="270" t="str">
        <f>IF(E631="","",VLOOKUP('Conta_FUNBIO (2)'!E631,Relatório!B:I,2,FALSE))</f>
        <v/>
      </c>
      <c r="G631" s="709"/>
      <c r="H631" s="334" t="str">
        <f>IF(G631="","",VLOOKUP(G631,Fundos!B:C,2,FALSE))</f>
        <v/>
      </c>
      <c r="I631" s="272"/>
      <c r="J631" s="443"/>
      <c r="K631" s="443"/>
      <c r="L631" s="685"/>
      <c r="M631" s="353"/>
      <c r="N631" s="271"/>
      <c r="O631" s="576"/>
      <c r="P631" s="276" t="s">
        <v>277</v>
      </c>
      <c r="Q631" s="279"/>
      <c r="R631" s="449"/>
      <c r="S631" s="279">
        <f t="shared" si="42"/>
        <v>-3601.92</v>
      </c>
      <c r="T631" s="333">
        <f t="shared" si="41"/>
        <v>0</v>
      </c>
    </row>
    <row r="632" spans="2:20" ht="24.9" customHeight="1" x14ac:dyDescent="0.3">
      <c r="B632" s="446"/>
      <c r="C632" s="267">
        <f t="shared" si="43"/>
        <v>1</v>
      </c>
      <c r="D632" s="268" t="str">
        <f t="shared" si="44"/>
        <v>Janeiro</v>
      </c>
      <c r="E632" s="269"/>
      <c r="F632" s="270" t="str">
        <f>IF(E632="","",VLOOKUP('Conta_FUNBIO (2)'!E632,Relatório!B:I,2,FALSE))</f>
        <v/>
      </c>
      <c r="G632" s="709"/>
      <c r="H632" s="334" t="str">
        <f>IF(G632="","",VLOOKUP(G632,Fundos!B:C,2,FALSE))</f>
        <v/>
      </c>
      <c r="I632" s="272"/>
      <c r="J632" s="443"/>
      <c r="K632" s="443"/>
      <c r="L632" s="685"/>
      <c r="M632" s="353"/>
      <c r="N632" s="271"/>
      <c r="O632" s="576"/>
      <c r="P632" s="276" t="s">
        <v>277</v>
      </c>
      <c r="Q632" s="279"/>
      <c r="R632" s="449"/>
      <c r="S632" s="279">
        <f t="shared" si="42"/>
        <v>-3601.92</v>
      </c>
      <c r="T632" s="333">
        <f t="shared" si="41"/>
        <v>0</v>
      </c>
    </row>
    <row r="633" spans="2:20" ht="24.9" customHeight="1" x14ac:dyDescent="0.3">
      <c r="B633" s="446"/>
      <c r="C633" s="267">
        <f t="shared" si="43"/>
        <v>1</v>
      </c>
      <c r="D633" s="268" t="str">
        <f t="shared" si="44"/>
        <v>Janeiro</v>
      </c>
      <c r="E633" s="269"/>
      <c r="F633" s="270" t="str">
        <f>IF(E633="","",VLOOKUP('Conta_FUNBIO (2)'!E633,Relatório!B:I,2,FALSE))</f>
        <v/>
      </c>
      <c r="G633" s="709"/>
      <c r="H633" s="334" t="str">
        <f>IF(G633="","",VLOOKUP(G633,Fundos!B:C,2,FALSE))</f>
        <v/>
      </c>
      <c r="I633" s="272"/>
      <c r="J633" s="443"/>
      <c r="K633" s="443"/>
      <c r="L633" s="685"/>
      <c r="M633" s="353"/>
      <c r="N633" s="271"/>
      <c r="O633" s="576"/>
      <c r="P633" s="276" t="s">
        <v>277</v>
      </c>
      <c r="Q633" s="279"/>
      <c r="R633" s="449"/>
      <c r="S633" s="279">
        <f t="shared" si="42"/>
        <v>-3601.92</v>
      </c>
      <c r="T633" s="333">
        <f t="shared" si="41"/>
        <v>0</v>
      </c>
    </row>
    <row r="634" spans="2:20" ht="24.9" customHeight="1" x14ac:dyDescent="0.3">
      <c r="B634" s="446"/>
      <c r="C634" s="267">
        <f t="shared" si="43"/>
        <v>1</v>
      </c>
      <c r="D634" s="268" t="str">
        <f t="shared" si="44"/>
        <v>Janeiro</v>
      </c>
      <c r="E634" s="269"/>
      <c r="F634" s="270" t="str">
        <f>IF(E634="","",VLOOKUP('Conta_FUNBIO (2)'!E634,Relatório!B:I,2,FALSE))</f>
        <v/>
      </c>
      <c r="G634" s="709"/>
      <c r="H634" s="334" t="str">
        <f>IF(G634="","",VLOOKUP(G634,Fundos!B:C,2,FALSE))</f>
        <v/>
      </c>
      <c r="I634" s="272"/>
      <c r="J634" s="443"/>
      <c r="K634" s="443"/>
      <c r="L634" s="685"/>
      <c r="M634" s="353"/>
      <c r="N634" s="271"/>
      <c r="O634" s="576"/>
      <c r="P634" s="276" t="s">
        <v>277</v>
      </c>
      <c r="Q634" s="279"/>
      <c r="R634" s="449"/>
      <c r="S634" s="279">
        <f t="shared" si="42"/>
        <v>-3601.92</v>
      </c>
      <c r="T634" s="333">
        <f t="shared" si="41"/>
        <v>0</v>
      </c>
    </row>
    <row r="635" spans="2:20" ht="24.9" customHeight="1" x14ac:dyDescent="0.3">
      <c r="B635" s="446"/>
      <c r="C635" s="267">
        <f t="shared" si="43"/>
        <v>1</v>
      </c>
      <c r="D635" s="268" t="str">
        <f t="shared" si="44"/>
        <v>Janeiro</v>
      </c>
      <c r="E635" s="269"/>
      <c r="F635" s="270" t="str">
        <f>IF(E635="","",VLOOKUP('Conta_FUNBIO (2)'!E635,Relatório!B:I,2,FALSE))</f>
        <v/>
      </c>
      <c r="G635" s="709"/>
      <c r="H635" s="334" t="str">
        <f>IF(G635="","",VLOOKUP(G635,Fundos!B:C,2,FALSE))</f>
        <v/>
      </c>
      <c r="I635" s="272"/>
      <c r="J635" s="443"/>
      <c r="K635" s="301"/>
      <c r="L635" s="685"/>
      <c r="M635" s="353"/>
      <c r="N635" s="271"/>
      <c r="O635" s="576"/>
      <c r="P635" s="276" t="s">
        <v>277</v>
      </c>
      <c r="Q635" s="279"/>
      <c r="R635" s="449"/>
      <c r="S635" s="279">
        <f t="shared" si="42"/>
        <v>-3601.92</v>
      </c>
      <c r="T635" s="333">
        <f t="shared" si="41"/>
        <v>0</v>
      </c>
    </row>
    <row r="636" spans="2:20" ht="24.9" customHeight="1" x14ac:dyDescent="0.3">
      <c r="B636" s="446"/>
      <c r="C636" s="267">
        <f t="shared" si="43"/>
        <v>1</v>
      </c>
      <c r="D636" s="268" t="str">
        <f t="shared" si="44"/>
        <v>Janeiro</v>
      </c>
      <c r="E636" s="269"/>
      <c r="F636" s="270" t="str">
        <f>IF(E636="","",VLOOKUP('Conta_FUNBIO (2)'!E636,Relatório!B:I,2,FALSE))</f>
        <v/>
      </c>
      <c r="G636" s="709"/>
      <c r="H636" s="334" t="str">
        <f>IF(G636="","",VLOOKUP(G636,Fundos!B:C,2,FALSE))</f>
        <v/>
      </c>
      <c r="I636" s="272"/>
      <c r="J636" s="443"/>
      <c r="K636" s="443"/>
      <c r="L636" s="685"/>
      <c r="M636" s="353"/>
      <c r="N636" s="271"/>
      <c r="O636" s="576"/>
      <c r="P636" s="276" t="s">
        <v>277</v>
      </c>
      <c r="Q636" s="279"/>
      <c r="R636" s="449"/>
      <c r="S636" s="279">
        <f t="shared" si="42"/>
        <v>-3601.92</v>
      </c>
      <c r="T636" s="333">
        <f t="shared" si="41"/>
        <v>0</v>
      </c>
    </row>
    <row r="637" spans="2:20" ht="24.9" customHeight="1" x14ac:dyDescent="0.3">
      <c r="B637" s="446"/>
      <c r="C637" s="267">
        <f>MONTH(B637)</f>
        <v>1</v>
      </c>
      <c r="D637" s="268" t="str">
        <f>IF(C637=1,"Janeiro",IF(C637=2,"Fevereiro",IF(C637=3,"Março",IF(C637=4,"Abril",IF(C637=5,"Maio",IF(C637=6,"Junho",IF(C637=7,"Julho",IF(C637=8,"Agosto",IF(C637=9,"Setembro",IF(C637=10,"Outubro",IF(C637=11,"Novembro",IF(C637=12,"Dezembro",""))))))))))))</f>
        <v>Janeiro</v>
      </c>
      <c r="E637" s="269"/>
      <c r="F637" s="270" t="str">
        <f>IF(E637="","",VLOOKUP('Conta_FUNBIO (2)'!E637,Relatório!B:I,2,FALSE))</f>
        <v/>
      </c>
      <c r="G637" s="709"/>
      <c r="H637" s="334" t="str">
        <f>IF(G637="","",VLOOKUP(G637,Fundos!B:C,2,FALSE))</f>
        <v/>
      </c>
      <c r="I637" s="272"/>
      <c r="J637" s="443"/>
      <c r="K637" s="443"/>
      <c r="L637" s="685"/>
      <c r="M637" s="353"/>
      <c r="N637" s="271"/>
      <c r="O637" s="576"/>
      <c r="P637" s="276" t="s">
        <v>277</v>
      </c>
      <c r="Q637" s="279"/>
      <c r="R637" s="449"/>
      <c r="S637" s="279">
        <f t="shared" si="42"/>
        <v>-3601.92</v>
      </c>
      <c r="T637" s="333">
        <f t="shared" si="41"/>
        <v>0</v>
      </c>
    </row>
    <row r="638" spans="2:20" ht="24.9" customHeight="1" x14ac:dyDescent="0.3">
      <c r="B638" s="446"/>
      <c r="C638" s="267">
        <f>MONTH(B638)</f>
        <v>1</v>
      </c>
      <c r="D638" s="268" t="str">
        <f>IF(C638=1,"Janeiro",IF(C638=2,"Fevereiro",IF(C638=3,"Março",IF(C638=4,"Abril",IF(C638=5,"Maio",IF(C638=6,"Junho",IF(C638=7,"Julho",IF(C638=8,"Agosto",IF(C638=9,"Setembro",IF(C638=10,"Outubro",IF(C638=11,"Novembro",IF(C638=12,"Dezembro",""))))))))))))</f>
        <v>Janeiro</v>
      </c>
      <c r="E638" s="269"/>
      <c r="F638" s="270" t="str">
        <f>IF(E638="","",VLOOKUP('Conta_FUNBIO (2)'!E638,Relatório!B:I,2,FALSE))</f>
        <v/>
      </c>
      <c r="G638" s="709"/>
      <c r="H638" s="334" t="str">
        <f>IF(G638="","",VLOOKUP(G638,Fundos!B:C,2,FALSE))</f>
        <v/>
      </c>
      <c r="I638" s="272"/>
      <c r="J638" s="443"/>
      <c r="K638" s="443"/>
      <c r="L638" s="685"/>
      <c r="M638" s="353"/>
      <c r="N638" s="271"/>
      <c r="O638" s="576"/>
      <c r="P638" s="276" t="s">
        <v>277</v>
      </c>
      <c r="Q638" s="279"/>
      <c r="R638" s="449"/>
      <c r="S638" s="279">
        <f t="shared" si="42"/>
        <v>-3601.92</v>
      </c>
      <c r="T638" s="333">
        <f t="shared" si="41"/>
        <v>0</v>
      </c>
    </row>
    <row r="639" spans="2:20" ht="24.9" customHeight="1" x14ac:dyDescent="0.3">
      <c r="B639" s="446"/>
      <c r="C639" s="267">
        <f>MONTH(B639)</f>
        <v>1</v>
      </c>
      <c r="D639" s="268" t="str">
        <f>IF(C639=1,"Janeiro",IF(C639=2,"Fevereiro",IF(C639=3,"Março",IF(C639=4,"Abril",IF(C639=5,"Maio",IF(C639=6,"Junho",IF(C639=7,"Julho",IF(C639=8,"Agosto",IF(C639=9,"Setembro",IF(C639=10,"Outubro",IF(C639=11,"Novembro",IF(C639=12,"Dezembro",""))))))))))))</f>
        <v>Janeiro</v>
      </c>
      <c r="E639" s="269"/>
      <c r="F639" s="270" t="str">
        <f>IF(E639="","",VLOOKUP('Conta_FUNBIO (2)'!E639,Relatório!B:I,2,FALSE))</f>
        <v/>
      </c>
      <c r="G639" s="709"/>
      <c r="H639" s="334" t="str">
        <f>IF(G639="","",VLOOKUP(G639,Fundos!B:C,2,FALSE))</f>
        <v/>
      </c>
      <c r="I639" s="272"/>
      <c r="J639" s="443"/>
      <c r="K639" s="443"/>
      <c r="L639" s="685"/>
      <c r="M639" s="353"/>
      <c r="N639" s="271"/>
      <c r="O639" s="576"/>
      <c r="P639" s="276" t="s">
        <v>277</v>
      </c>
      <c r="Q639" s="279"/>
      <c r="R639" s="449"/>
      <c r="S639" s="279">
        <f t="shared" si="42"/>
        <v>-3601.92</v>
      </c>
      <c r="T639" s="333">
        <f t="shared" si="41"/>
        <v>0</v>
      </c>
    </row>
    <row r="640" spans="2:20" ht="24.9" customHeight="1" x14ac:dyDescent="0.3">
      <c r="B640" s="446"/>
      <c r="C640" s="267">
        <f>MONTH(B640)</f>
        <v>1</v>
      </c>
      <c r="D640" s="268" t="str">
        <f>IF(C640=1,"Janeiro",IF(C640=2,"Fevereiro",IF(C640=3,"Março",IF(C640=4,"Abril",IF(C640=5,"Maio",IF(C640=6,"Junho",IF(C640=7,"Julho",IF(C640=8,"Agosto",IF(C640=9,"Setembro",IF(C640=10,"Outubro",IF(C640=11,"Novembro",IF(C640=12,"Dezembro",""))))))))))))</f>
        <v>Janeiro</v>
      </c>
      <c r="E640" s="269"/>
      <c r="F640" s="270" t="str">
        <f>IF(E640="","",VLOOKUP('Conta_FUNBIO (2)'!E640,Relatório!B:I,2,FALSE))</f>
        <v/>
      </c>
      <c r="G640" s="709"/>
      <c r="H640" s="334" t="str">
        <f>IF(G640="","",VLOOKUP(G640,Fundos!B:C,2,FALSE))</f>
        <v/>
      </c>
      <c r="I640" s="272"/>
      <c r="J640" s="443"/>
      <c r="K640" s="448"/>
      <c r="L640" s="686"/>
      <c r="M640" s="353"/>
      <c r="N640" s="271"/>
      <c r="O640" s="576"/>
      <c r="P640" s="276" t="s">
        <v>277</v>
      </c>
      <c r="Q640" s="279"/>
      <c r="R640" s="449"/>
      <c r="S640" s="279">
        <f t="shared" si="42"/>
        <v>-3601.92</v>
      </c>
      <c r="T640" s="333">
        <f t="shared" si="41"/>
        <v>0</v>
      </c>
    </row>
    <row r="641" spans="2:20" ht="24.9" customHeight="1" x14ac:dyDescent="0.3">
      <c r="B641" s="446"/>
      <c r="C641" s="267">
        <f t="shared" si="43"/>
        <v>1</v>
      </c>
      <c r="D641" s="268" t="str">
        <f t="shared" si="44"/>
        <v>Janeiro</v>
      </c>
      <c r="E641" s="269"/>
      <c r="F641" s="270" t="str">
        <f>IF(E641="","",VLOOKUP('Conta_FUNBIO (2)'!E641,Relatório!B:I,2,FALSE))</f>
        <v/>
      </c>
      <c r="G641" s="709"/>
      <c r="H641" s="334" t="str">
        <f>IF(G641="","",VLOOKUP(G641,Fundos!B:C,2,FALSE))</f>
        <v/>
      </c>
      <c r="I641" s="272"/>
      <c r="J641" s="443"/>
      <c r="K641" s="443"/>
      <c r="L641" s="685"/>
      <c r="M641" s="353"/>
      <c r="N641" s="271"/>
      <c r="O641" s="576"/>
      <c r="P641" s="276" t="s">
        <v>277</v>
      </c>
      <c r="Q641" s="279"/>
      <c r="R641" s="449"/>
      <c r="S641" s="279">
        <f t="shared" si="42"/>
        <v>-3601.92</v>
      </c>
      <c r="T641" s="333">
        <f t="shared" si="41"/>
        <v>0</v>
      </c>
    </row>
    <row r="642" spans="2:20" ht="24.9" customHeight="1" x14ac:dyDescent="0.3">
      <c r="B642" s="446"/>
      <c r="C642" s="267">
        <f t="shared" si="43"/>
        <v>1</v>
      </c>
      <c r="D642" s="268" t="str">
        <f t="shared" si="44"/>
        <v>Janeiro</v>
      </c>
      <c r="E642" s="269"/>
      <c r="F642" s="270" t="str">
        <f>IF(E642="","",VLOOKUP('Conta_FUNBIO (2)'!E642,Relatório!B:I,2,FALSE))</f>
        <v/>
      </c>
      <c r="G642" s="709"/>
      <c r="H642" s="334" t="str">
        <f>IF(G642="","",VLOOKUP(G642,Fundos!B:C,2,FALSE))</f>
        <v/>
      </c>
      <c r="I642" s="272"/>
      <c r="J642" s="443"/>
      <c r="K642" s="443"/>
      <c r="L642" s="685"/>
      <c r="M642" s="353"/>
      <c r="N642" s="271"/>
      <c r="O642" s="576"/>
      <c r="P642" s="276" t="s">
        <v>277</v>
      </c>
      <c r="Q642" s="279"/>
      <c r="R642" s="449"/>
      <c r="S642" s="279">
        <f t="shared" si="42"/>
        <v>-3601.92</v>
      </c>
      <c r="T642" s="333">
        <f t="shared" si="41"/>
        <v>0</v>
      </c>
    </row>
    <row r="643" spans="2:20" ht="24.9" customHeight="1" x14ac:dyDescent="0.3">
      <c r="B643" s="446"/>
      <c r="C643" s="267">
        <f t="shared" si="43"/>
        <v>1</v>
      </c>
      <c r="D643" s="268" t="str">
        <f t="shared" si="44"/>
        <v>Janeiro</v>
      </c>
      <c r="E643" s="269"/>
      <c r="F643" s="270" t="str">
        <f>IF(E643="","",VLOOKUP('Conta_FUNBIO (2)'!E643,Relatório!B:I,2,FALSE))</f>
        <v/>
      </c>
      <c r="G643" s="709"/>
      <c r="H643" s="334" t="str">
        <f>IF(G643="","",VLOOKUP(G643,Fundos!B:C,2,FALSE))</f>
        <v/>
      </c>
      <c r="I643" s="272"/>
      <c r="J643" s="443"/>
      <c r="K643" s="443"/>
      <c r="L643" s="685"/>
      <c r="M643" s="353"/>
      <c r="N643" s="271"/>
      <c r="O643" s="576"/>
      <c r="P643" s="276" t="s">
        <v>277</v>
      </c>
      <c r="Q643" s="279"/>
      <c r="R643" s="449"/>
      <c r="S643" s="279">
        <f t="shared" si="42"/>
        <v>-3601.92</v>
      </c>
      <c r="T643" s="333">
        <f t="shared" si="41"/>
        <v>0</v>
      </c>
    </row>
    <row r="644" spans="2:20" ht="24.9" customHeight="1" x14ac:dyDescent="0.3">
      <c r="B644" s="446"/>
      <c r="C644" s="267">
        <f t="shared" si="43"/>
        <v>1</v>
      </c>
      <c r="D644" s="268" t="str">
        <f t="shared" si="44"/>
        <v>Janeiro</v>
      </c>
      <c r="E644" s="269"/>
      <c r="F644" s="270" t="str">
        <f>IF(E644="","",VLOOKUP('Conta_FUNBIO (2)'!E644,Relatório!B:I,2,FALSE))</f>
        <v/>
      </c>
      <c r="G644" s="709"/>
      <c r="H644" s="334" t="str">
        <f>IF(G644="","",VLOOKUP(G644,Fundos!B:C,2,FALSE))</f>
        <v/>
      </c>
      <c r="I644" s="272"/>
      <c r="J644" s="443"/>
      <c r="K644" s="443"/>
      <c r="L644" s="685"/>
      <c r="M644" s="353"/>
      <c r="N644" s="271"/>
      <c r="O644" s="576"/>
      <c r="P644" s="276" t="s">
        <v>277</v>
      </c>
      <c r="Q644" s="279"/>
      <c r="R644" s="449"/>
      <c r="S644" s="279">
        <f t="shared" si="42"/>
        <v>-3601.92</v>
      </c>
      <c r="T644" s="333">
        <f t="shared" si="41"/>
        <v>0</v>
      </c>
    </row>
    <row r="645" spans="2:20" ht="24.9" customHeight="1" x14ac:dyDescent="0.3">
      <c r="B645" s="446"/>
      <c r="C645" s="267">
        <f t="shared" si="43"/>
        <v>1</v>
      </c>
      <c r="D645" s="268" t="str">
        <f t="shared" si="44"/>
        <v>Janeiro</v>
      </c>
      <c r="E645" s="269"/>
      <c r="F645" s="270" t="str">
        <f>IF(E645="","",VLOOKUP('Conta_FUNBIO (2)'!E645,Relatório!B:I,2,FALSE))</f>
        <v/>
      </c>
      <c r="G645" s="709"/>
      <c r="H645" s="334" t="str">
        <f>IF(G645="","",VLOOKUP(G645,Fundos!B:C,2,FALSE))</f>
        <v/>
      </c>
      <c r="I645" s="272"/>
      <c r="J645" s="443"/>
      <c r="K645" s="443"/>
      <c r="L645" s="685"/>
      <c r="M645" s="353"/>
      <c r="N645" s="271"/>
      <c r="O645" s="576"/>
      <c r="P645" s="276" t="s">
        <v>277</v>
      </c>
      <c r="Q645" s="279"/>
      <c r="R645" s="449"/>
      <c r="S645" s="279">
        <f t="shared" si="42"/>
        <v>-3601.92</v>
      </c>
      <c r="T645" s="333">
        <f t="shared" si="41"/>
        <v>0</v>
      </c>
    </row>
    <row r="646" spans="2:20" ht="24.9" customHeight="1" x14ac:dyDescent="0.3">
      <c r="B646" s="446"/>
      <c r="C646" s="267">
        <f t="shared" si="43"/>
        <v>1</v>
      </c>
      <c r="D646" s="268" t="str">
        <f t="shared" si="44"/>
        <v>Janeiro</v>
      </c>
      <c r="E646" s="269"/>
      <c r="F646" s="270" t="str">
        <f>IF(E646="","",VLOOKUP('Conta_FUNBIO (2)'!E646,Relatório!B:I,2,FALSE))</f>
        <v/>
      </c>
      <c r="G646" s="709"/>
      <c r="H646" s="334" t="str">
        <f>IF(G646="","",VLOOKUP(G646,Fundos!B:C,2,FALSE))</f>
        <v/>
      </c>
      <c r="I646" s="272"/>
      <c r="J646" s="443"/>
      <c r="K646" s="443"/>
      <c r="L646" s="685"/>
      <c r="M646" s="353"/>
      <c r="N646" s="271"/>
      <c r="O646" s="576"/>
      <c r="P646" s="276" t="s">
        <v>277</v>
      </c>
      <c r="Q646" s="279"/>
      <c r="R646" s="449"/>
      <c r="S646" s="279">
        <f t="shared" si="42"/>
        <v>-3601.92</v>
      </c>
      <c r="T646" s="333">
        <f t="shared" si="41"/>
        <v>0</v>
      </c>
    </row>
    <row r="647" spans="2:20" ht="24.9" customHeight="1" x14ac:dyDescent="0.3">
      <c r="B647" s="446"/>
      <c r="C647" s="267">
        <f t="shared" si="43"/>
        <v>1</v>
      </c>
      <c r="D647" s="268" t="str">
        <f t="shared" si="44"/>
        <v>Janeiro</v>
      </c>
      <c r="E647" s="269"/>
      <c r="F647" s="270" t="str">
        <f>IF(E647="","",VLOOKUP('Conta_FUNBIO (2)'!E647,Relatório!B:I,2,FALSE))</f>
        <v/>
      </c>
      <c r="G647" s="709"/>
      <c r="H647" s="334" t="str">
        <f>IF(G647="","",VLOOKUP(G647,Fundos!B:C,2,FALSE))</f>
        <v/>
      </c>
      <c r="I647" s="272"/>
      <c r="J647" s="443"/>
      <c r="K647" s="443"/>
      <c r="L647" s="685"/>
      <c r="M647" s="353"/>
      <c r="N647" s="271"/>
      <c r="O647" s="576"/>
      <c r="P647" s="276" t="s">
        <v>277</v>
      </c>
      <c r="Q647" s="279"/>
      <c r="R647" s="449"/>
      <c r="S647" s="279">
        <f t="shared" si="42"/>
        <v>-3601.92</v>
      </c>
      <c r="T647" s="333">
        <f t="shared" si="41"/>
        <v>0</v>
      </c>
    </row>
    <row r="648" spans="2:20" ht="24.9" customHeight="1" x14ac:dyDescent="0.3">
      <c r="B648" s="446"/>
      <c r="C648" s="267">
        <f t="shared" si="43"/>
        <v>1</v>
      </c>
      <c r="D648" s="268" t="str">
        <f t="shared" si="44"/>
        <v>Janeiro</v>
      </c>
      <c r="E648" s="269"/>
      <c r="F648" s="270" t="str">
        <f>IF(E648="","",VLOOKUP('Conta_FUNBIO (2)'!E648,Relatório!B:I,2,FALSE))</f>
        <v/>
      </c>
      <c r="G648" s="709"/>
      <c r="H648" s="334" t="str">
        <f>IF(G648="","",VLOOKUP(G648,Fundos!B:C,2,FALSE))</f>
        <v/>
      </c>
      <c r="I648" s="272"/>
      <c r="J648" s="443"/>
      <c r="K648" s="443"/>
      <c r="L648" s="685"/>
      <c r="M648" s="353"/>
      <c r="N648" s="271"/>
      <c r="O648" s="576"/>
      <c r="P648" s="276" t="s">
        <v>277</v>
      </c>
      <c r="Q648" s="279"/>
      <c r="R648" s="449"/>
      <c r="S648" s="279">
        <f t="shared" si="42"/>
        <v>-3601.92</v>
      </c>
      <c r="T648" s="333">
        <f t="shared" si="41"/>
        <v>0</v>
      </c>
    </row>
    <row r="649" spans="2:20" ht="24.9" customHeight="1" x14ac:dyDescent="0.3">
      <c r="B649" s="446"/>
      <c r="C649" s="267">
        <f t="shared" si="43"/>
        <v>1</v>
      </c>
      <c r="D649" s="268" t="str">
        <f t="shared" si="44"/>
        <v>Janeiro</v>
      </c>
      <c r="E649" s="269"/>
      <c r="F649" s="270" t="str">
        <f>IF(E649="","",VLOOKUP('Conta_FUNBIO (2)'!E649,Relatório!B:I,2,FALSE))</f>
        <v/>
      </c>
      <c r="G649" s="709"/>
      <c r="H649" s="334" t="str">
        <f>IF(G649="","",VLOOKUP(G649,Fundos!B:C,2,FALSE))</f>
        <v/>
      </c>
      <c r="I649" s="272"/>
      <c r="J649" s="443"/>
      <c r="K649" s="443"/>
      <c r="L649" s="685"/>
      <c r="M649" s="353"/>
      <c r="N649" s="271"/>
      <c r="O649" s="576"/>
      <c r="P649" s="276" t="s">
        <v>277</v>
      </c>
      <c r="Q649" s="279"/>
      <c r="R649" s="449"/>
      <c r="S649" s="279">
        <f t="shared" si="42"/>
        <v>-3601.92</v>
      </c>
      <c r="T649" s="333">
        <f t="shared" si="41"/>
        <v>0</v>
      </c>
    </row>
    <row r="650" spans="2:20" ht="24.9" customHeight="1" x14ac:dyDescent="0.3">
      <c r="B650" s="446"/>
      <c r="C650" s="267">
        <f t="shared" si="43"/>
        <v>1</v>
      </c>
      <c r="D650" s="268" t="str">
        <f t="shared" si="44"/>
        <v>Janeiro</v>
      </c>
      <c r="E650" s="269"/>
      <c r="F650" s="270" t="str">
        <f>IF(E650="","",VLOOKUP('Conta_FUNBIO (2)'!E650,Relatório!B:I,2,FALSE))</f>
        <v/>
      </c>
      <c r="G650" s="709"/>
      <c r="H650" s="334" t="str">
        <f>IF(G650="","",VLOOKUP(G650,Fundos!B:C,2,FALSE))</f>
        <v/>
      </c>
      <c r="I650" s="272"/>
      <c r="J650" s="443"/>
      <c r="K650" s="443"/>
      <c r="L650" s="685"/>
      <c r="M650" s="353"/>
      <c r="N650" s="271"/>
      <c r="O650" s="576"/>
      <c r="P650" s="276" t="s">
        <v>277</v>
      </c>
      <c r="Q650" s="279"/>
      <c r="R650" s="449"/>
      <c r="S650" s="279">
        <f t="shared" si="42"/>
        <v>-3601.92</v>
      </c>
      <c r="T650" s="333">
        <f t="shared" ref="T650:T713" si="45">T649</f>
        <v>0</v>
      </c>
    </row>
    <row r="651" spans="2:20" ht="24.9" customHeight="1" x14ac:dyDescent="0.3">
      <c r="B651" s="446"/>
      <c r="C651" s="267">
        <f t="shared" si="43"/>
        <v>1</v>
      </c>
      <c r="D651" s="268" t="str">
        <f t="shared" si="44"/>
        <v>Janeiro</v>
      </c>
      <c r="E651" s="269"/>
      <c r="F651" s="270" t="str">
        <f>IF(E651="","",VLOOKUP('Conta_FUNBIO (2)'!E651,Relatório!B:I,2,FALSE))</f>
        <v/>
      </c>
      <c r="G651" s="709"/>
      <c r="H651" s="334" t="str">
        <f>IF(G651="","",VLOOKUP(G651,Fundos!B:C,2,FALSE))</f>
        <v/>
      </c>
      <c r="I651" s="272"/>
      <c r="J651" s="443"/>
      <c r="K651" s="443"/>
      <c r="L651" s="685"/>
      <c r="M651" s="353"/>
      <c r="N651" s="271"/>
      <c r="O651" s="576"/>
      <c r="P651" s="276" t="s">
        <v>277</v>
      </c>
      <c r="Q651" s="279"/>
      <c r="R651" s="449"/>
      <c r="S651" s="279">
        <f t="shared" si="42"/>
        <v>-3601.92</v>
      </c>
      <c r="T651" s="333">
        <f t="shared" si="45"/>
        <v>0</v>
      </c>
    </row>
    <row r="652" spans="2:20" ht="24.9" customHeight="1" x14ac:dyDescent="0.3">
      <c r="B652" s="446"/>
      <c r="C652" s="267">
        <f t="shared" si="43"/>
        <v>1</v>
      </c>
      <c r="D652" s="268" t="str">
        <f t="shared" si="44"/>
        <v>Janeiro</v>
      </c>
      <c r="E652" s="269"/>
      <c r="F652" s="270" t="str">
        <f>IF(E652="","",VLOOKUP('Conta_FUNBIO (2)'!E652,Relatório!B:I,2,FALSE))</f>
        <v/>
      </c>
      <c r="G652" s="709"/>
      <c r="H652" s="334" t="str">
        <f>IF(G652="","",VLOOKUP(G652,Fundos!B:C,2,FALSE))</f>
        <v/>
      </c>
      <c r="I652" s="272"/>
      <c r="J652" s="297"/>
      <c r="K652" s="304"/>
      <c r="L652" s="685"/>
      <c r="M652" s="353"/>
      <c r="N652" s="271"/>
      <c r="O652" s="576"/>
      <c r="P652" s="276" t="s">
        <v>277</v>
      </c>
      <c r="Q652" s="279"/>
      <c r="R652" s="449"/>
      <c r="S652" s="279">
        <f t="shared" si="42"/>
        <v>-3601.92</v>
      </c>
      <c r="T652" s="333">
        <f t="shared" si="45"/>
        <v>0</v>
      </c>
    </row>
    <row r="653" spans="2:20" ht="24.9" customHeight="1" x14ac:dyDescent="0.3">
      <c r="B653" s="446"/>
      <c r="C653" s="267">
        <f t="shared" si="43"/>
        <v>1</v>
      </c>
      <c r="D653" s="268" t="str">
        <f t="shared" si="44"/>
        <v>Janeiro</v>
      </c>
      <c r="E653" s="269"/>
      <c r="F653" s="270" t="str">
        <f>IF(E653="","",VLOOKUP('Conta_FUNBIO (2)'!E653,Relatório!B:I,2,FALSE))</f>
        <v/>
      </c>
      <c r="G653" s="709"/>
      <c r="H653" s="334" t="str">
        <f>IF(G653="","",VLOOKUP(G653,Fundos!B:C,2,FALSE))</f>
        <v/>
      </c>
      <c r="I653" s="272"/>
      <c r="J653" s="443"/>
      <c r="K653" s="443"/>
      <c r="L653" s="685"/>
      <c r="M653" s="353"/>
      <c r="N653" s="271"/>
      <c r="O653" s="576"/>
      <c r="P653" s="276" t="s">
        <v>277</v>
      </c>
      <c r="Q653" s="279"/>
      <c r="R653" s="449"/>
      <c r="S653" s="279">
        <f t="shared" si="42"/>
        <v>-3601.92</v>
      </c>
      <c r="T653" s="333">
        <f t="shared" si="45"/>
        <v>0</v>
      </c>
    </row>
    <row r="654" spans="2:20" ht="24.9" customHeight="1" x14ac:dyDescent="0.3">
      <c r="B654" s="446"/>
      <c r="C654" s="267">
        <f t="shared" si="43"/>
        <v>1</v>
      </c>
      <c r="D654" s="268" t="str">
        <f t="shared" si="44"/>
        <v>Janeiro</v>
      </c>
      <c r="E654" s="269"/>
      <c r="F654" s="270" t="str">
        <f>IF(E654="","",VLOOKUP('Conta_FUNBIO (2)'!E654,Relatório!B:I,2,FALSE))</f>
        <v/>
      </c>
      <c r="G654" s="709"/>
      <c r="H654" s="334" t="str">
        <f>IF(G654="","",VLOOKUP(G654,Fundos!B:C,2,FALSE))</f>
        <v/>
      </c>
      <c r="I654" s="272"/>
      <c r="J654" s="443"/>
      <c r="K654" s="443"/>
      <c r="L654" s="685"/>
      <c r="M654" s="353"/>
      <c r="N654" s="271"/>
      <c r="O654" s="576"/>
      <c r="P654" s="276" t="s">
        <v>277</v>
      </c>
      <c r="Q654" s="279"/>
      <c r="R654" s="449"/>
      <c r="S654" s="279">
        <f t="shared" si="42"/>
        <v>-3601.92</v>
      </c>
      <c r="T654" s="333">
        <f t="shared" si="45"/>
        <v>0</v>
      </c>
    </row>
    <row r="655" spans="2:20" ht="24.9" customHeight="1" x14ac:dyDescent="0.3">
      <c r="B655" s="446"/>
      <c r="C655" s="267">
        <f t="shared" si="43"/>
        <v>1</v>
      </c>
      <c r="D655" s="268" t="str">
        <f t="shared" si="44"/>
        <v>Janeiro</v>
      </c>
      <c r="E655" s="269"/>
      <c r="F655" s="270" t="str">
        <f>IF(E655="","",VLOOKUP('Conta_FUNBIO (2)'!E655,Relatório!B:I,2,FALSE))</f>
        <v/>
      </c>
      <c r="G655" s="709"/>
      <c r="H655" s="334" t="str">
        <f>IF(G655="","",VLOOKUP(G655,Fundos!B:C,2,FALSE))</f>
        <v/>
      </c>
      <c r="I655" s="272"/>
      <c r="J655" s="443"/>
      <c r="K655" s="448"/>
      <c r="L655" s="686"/>
      <c r="M655" s="353"/>
      <c r="N655" s="271"/>
      <c r="O655" s="576"/>
      <c r="P655" s="276" t="s">
        <v>277</v>
      </c>
      <c r="Q655" s="279"/>
      <c r="R655" s="449"/>
      <c r="S655" s="279">
        <f t="shared" ref="S655:S718" si="46">IF(P655="sim",Q655-R655+S654,IF(P655="NÃO",S654))</f>
        <v>-3601.92</v>
      </c>
      <c r="T655" s="333">
        <f t="shared" si="45"/>
        <v>0</v>
      </c>
    </row>
    <row r="656" spans="2:20" ht="24.9" customHeight="1" x14ac:dyDescent="0.3">
      <c r="B656" s="446"/>
      <c r="C656" s="267">
        <f t="shared" si="43"/>
        <v>1</v>
      </c>
      <c r="D656" s="268" t="str">
        <f t="shared" si="44"/>
        <v>Janeiro</v>
      </c>
      <c r="E656" s="269"/>
      <c r="F656" s="270" t="str">
        <f>IF(E656="","",VLOOKUP('Conta_FUNBIO (2)'!E656,Relatório!B:I,2,FALSE))</f>
        <v/>
      </c>
      <c r="G656" s="709"/>
      <c r="H656" s="334" t="str">
        <f>IF(G656="","",VLOOKUP(G656,Fundos!B:C,2,FALSE))</f>
        <v/>
      </c>
      <c r="I656" s="272"/>
      <c r="J656" s="443"/>
      <c r="K656" s="443"/>
      <c r="L656" s="685"/>
      <c r="M656" s="353"/>
      <c r="N656" s="271"/>
      <c r="O656" s="576"/>
      <c r="P656" s="276" t="s">
        <v>277</v>
      </c>
      <c r="Q656" s="279"/>
      <c r="R656" s="449"/>
      <c r="S656" s="279">
        <f t="shared" si="46"/>
        <v>-3601.92</v>
      </c>
      <c r="T656" s="333">
        <f t="shared" si="45"/>
        <v>0</v>
      </c>
    </row>
    <row r="657" spans="2:20" ht="24.9" customHeight="1" x14ac:dyDescent="0.3">
      <c r="B657" s="446"/>
      <c r="C657" s="267">
        <f t="shared" si="43"/>
        <v>1</v>
      </c>
      <c r="D657" s="268" t="str">
        <f t="shared" si="44"/>
        <v>Janeiro</v>
      </c>
      <c r="E657" s="269"/>
      <c r="F657" s="270" t="str">
        <f>IF(E657="","",VLOOKUP('Conta_FUNBIO (2)'!E657,Relatório!B:I,2,FALSE))</f>
        <v/>
      </c>
      <c r="G657" s="709"/>
      <c r="H657" s="334" t="str">
        <f>IF(G657="","",VLOOKUP(G657,Fundos!B:C,2,FALSE))</f>
        <v/>
      </c>
      <c r="I657" s="272"/>
      <c r="J657" s="443"/>
      <c r="K657" s="448"/>
      <c r="L657" s="685"/>
      <c r="M657" s="353"/>
      <c r="N657" s="271"/>
      <c r="O657" s="576"/>
      <c r="P657" s="276" t="s">
        <v>277</v>
      </c>
      <c r="Q657" s="279"/>
      <c r="R657" s="449"/>
      <c r="S657" s="279">
        <f t="shared" si="46"/>
        <v>-3601.92</v>
      </c>
      <c r="T657" s="333">
        <f t="shared" si="45"/>
        <v>0</v>
      </c>
    </row>
    <row r="658" spans="2:20" ht="24.9" customHeight="1" x14ac:dyDescent="0.3">
      <c r="B658" s="446"/>
      <c r="C658" s="267">
        <f t="shared" si="43"/>
        <v>1</v>
      </c>
      <c r="D658" s="268" t="str">
        <f t="shared" si="44"/>
        <v>Janeiro</v>
      </c>
      <c r="E658" s="269"/>
      <c r="F658" s="270" t="str">
        <f>IF(E658="","",VLOOKUP('Conta_FUNBIO (2)'!E658,Relatório!B:I,2,FALSE))</f>
        <v/>
      </c>
      <c r="G658" s="709"/>
      <c r="H658" s="334" t="str">
        <f>IF(G658="","",VLOOKUP(G658,Fundos!B:C,2,FALSE))</f>
        <v/>
      </c>
      <c r="I658" s="272"/>
      <c r="J658" s="443"/>
      <c r="K658" s="273"/>
      <c r="L658" s="685"/>
      <c r="M658" s="353"/>
      <c r="N658" s="271"/>
      <c r="O658" s="576"/>
      <c r="P658" s="276" t="s">
        <v>277</v>
      </c>
      <c r="Q658" s="279"/>
      <c r="R658" s="449"/>
      <c r="S658" s="279">
        <f t="shared" si="46"/>
        <v>-3601.92</v>
      </c>
      <c r="T658" s="333">
        <f t="shared" si="45"/>
        <v>0</v>
      </c>
    </row>
    <row r="659" spans="2:20" ht="24.9" customHeight="1" x14ac:dyDescent="0.3">
      <c r="B659" s="446"/>
      <c r="C659" s="267">
        <f t="shared" si="43"/>
        <v>1</v>
      </c>
      <c r="D659" s="268" t="str">
        <f t="shared" si="44"/>
        <v>Janeiro</v>
      </c>
      <c r="E659" s="269"/>
      <c r="F659" s="270" t="str">
        <f>IF(E659="","",VLOOKUP('Conta_FUNBIO (2)'!E659,Relatório!B:I,2,FALSE))</f>
        <v/>
      </c>
      <c r="G659" s="709"/>
      <c r="H659" s="334" t="str">
        <f>IF(G659="","",VLOOKUP(G659,Fundos!B:C,2,FALSE))</f>
        <v/>
      </c>
      <c r="I659" s="272"/>
      <c r="J659" s="443"/>
      <c r="K659" s="273"/>
      <c r="L659" s="685"/>
      <c r="M659" s="353"/>
      <c r="N659" s="271"/>
      <c r="O659" s="576"/>
      <c r="P659" s="276" t="s">
        <v>277</v>
      </c>
      <c r="Q659" s="279"/>
      <c r="R659" s="449"/>
      <c r="S659" s="279">
        <f t="shared" si="46"/>
        <v>-3601.92</v>
      </c>
      <c r="T659" s="333">
        <f t="shared" si="45"/>
        <v>0</v>
      </c>
    </row>
    <row r="660" spans="2:20" ht="24.9" customHeight="1" x14ac:dyDescent="0.3">
      <c r="B660" s="446"/>
      <c r="C660" s="267">
        <f t="shared" si="43"/>
        <v>1</v>
      </c>
      <c r="D660" s="268" t="str">
        <f t="shared" si="44"/>
        <v>Janeiro</v>
      </c>
      <c r="E660" s="269"/>
      <c r="F660" s="270" t="str">
        <f>IF(E660="","",VLOOKUP('Conta_FUNBIO (2)'!E660,Relatório!B:I,2,FALSE))</f>
        <v/>
      </c>
      <c r="G660" s="709"/>
      <c r="H660" s="334" t="str">
        <f>IF(G660="","",VLOOKUP(G660,Fundos!B:C,2,FALSE))</f>
        <v/>
      </c>
      <c r="I660" s="272"/>
      <c r="J660" s="443"/>
      <c r="K660" s="448"/>
      <c r="L660" s="685"/>
      <c r="M660" s="353"/>
      <c r="N660" s="271"/>
      <c r="O660" s="576"/>
      <c r="P660" s="276" t="s">
        <v>277</v>
      </c>
      <c r="Q660" s="279"/>
      <c r="R660" s="449"/>
      <c r="S660" s="279">
        <f t="shared" si="46"/>
        <v>-3601.92</v>
      </c>
      <c r="T660" s="333">
        <f t="shared" si="45"/>
        <v>0</v>
      </c>
    </row>
    <row r="661" spans="2:20" ht="24.9" customHeight="1" x14ac:dyDescent="0.3">
      <c r="B661" s="446"/>
      <c r="C661" s="267">
        <f t="shared" si="43"/>
        <v>1</v>
      </c>
      <c r="D661" s="268" t="str">
        <f t="shared" si="44"/>
        <v>Janeiro</v>
      </c>
      <c r="E661" s="269"/>
      <c r="F661" s="270" t="str">
        <f>IF(E661="","",VLOOKUP('Conta_FUNBIO (2)'!E661,Relatório!B:I,2,FALSE))</f>
        <v/>
      </c>
      <c r="G661" s="709"/>
      <c r="H661" s="334" t="str">
        <f>IF(G661="","",VLOOKUP(G661,Fundos!B:C,2,FALSE))</f>
        <v/>
      </c>
      <c r="I661" s="272"/>
      <c r="J661" s="443"/>
      <c r="K661" s="443"/>
      <c r="L661" s="685"/>
      <c r="M661" s="353"/>
      <c r="N661" s="271"/>
      <c r="O661" s="576"/>
      <c r="P661" s="276" t="s">
        <v>277</v>
      </c>
      <c r="Q661" s="279"/>
      <c r="R661" s="449"/>
      <c r="S661" s="279">
        <f t="shared" si="46"/>
        <v>-3601.92</v>
      </c>
      <c r="T661" s="333">
        <f t="shared" si="45"/>
        <v>0</v>
      </c>
    </row>
    <row r="662" spans="2:20" ht="24.9" customHeight="1" x14ac:dyDescent="0.3">
      <c r="B662" s="446"/>
      <c r="C662" s="267">
        <f t="shared" si="43"/>
        <v>1</v>
      </c>
      <c r="D662" s="268" t="str">
        <f t="shared" si="44"/>
        <v>Janeiro</v>
      </c>
      <c r="E662" s="269"/>
      <c r="F662" s="270" t="str">
        <f>IF(E662="","",VLOOKUP('Conta_FUNBIO (2)'!E662,Relatório!B:I,2,FALSE))</f>
        <v/>
      </c>
      <c r="G662" s="709"/>
      <c r="H662" s="334" t="str">
        <f>IF(G662="","",VLOOKUP(G662,Fundos!B:C,2,FALSE))</f>
        <v/>
      </c>
      <c r="I662" s="272"/>
      <c r="J662" s="443"/>
      <c r="K662" s="443"/>
      <c r="L662" s="685"/>
      <c r="M662" s="353"/>
      <c r="N662" s="271"/>
      <c r="O662" s="576"/>
      <c r="P662" s="276" t="s">
        <v>277</v>
      </c>
      <c r="Q662" s="279"/>
      <c r="R662" s="449"/>
      <c r="S662" s="279">
        <f t="shared" si="46"/>
        <v>-3601.92</v>
      </c>
      <c r="T662" s="333">
        <f t="shared" si="45"/>
        <v>0</v>
      </c>
    </row>
    <row r="663" spans="2:20" ht="24.9" customHeight="1" x14ac:dyDescent="0.3">
      <c r="B663" s="446"/>
      <c r="C663" s="267">
        <f t="shared" si="43"/>
        <v>1</v>
      </c>
      <c r="D663" s="268" t="str">
        <f t="shared" si="44"/>
        <v>Janeiro</v>
      </c>
      <c r="E663" s="269"/>
      <c r="F663" s="270" t="str">
        <f>IF(E663="","",VLOOKUP('Conta_FUNBIO (2)'!E663,Relatório!B:I,2,FALSE))</f>
        <v/>
      </c>
      <c r="G663" s="709"/>
      <c r="H663" s="334" t="str">
        <f>IF(G663="","",VLOOKUP(G663,Fundos!B:C,2,FALSE))</f>
        <v/>
      </c>
      <c r="I663" s="272"/>
      <c r="J663" s="443"/>
      <c r="K663" s="443"/>
      <c r="L663" s="685"/>
      <c r="M663" s="353"/>
      <c r="N663" s="271"/>
      <c r="O663" s="576"/>
      <c r="P663" s="276" t="s">
        <v>277</v>
      </c>
      <c r="Q663" s="279"/>
      <c r="R663" s="449"/>
      <c r="S663" s="279">
        <f t="shared" si="46"/>
        <v>-3601.92</v>
      </c>
      <c r="T663" s="333">
        <f t="shared" si="45"/>
        <v>0</v>
      </c>
    </row>
    <row r="664" spans="2:20" ht="24.9" customHeight="1" x14ac:dyDescent="0.3">
      <c r="B664" s="446"/>
      <c r="C664" s="267">
        <f t="shared" si="43"/>
        <v>1</v>
      </c>
      <c r="D664" s="268" t="str">
        <f t="shared" si="44"/>
        <v>Janeiro</v>
      </c>
      <c r="E664" s="269"/>
      <c r="F664" s="270" t="str">
        <f>IF(E664="","",VLOOKUP('Conta_FUNBIO (2)'!E664,Relatório!B:I,2,FALSE))</f>
        <v/>
      </c>
      <c r="G664" s="709"/>
      <c r="H664" s="334" t="str">
        <f>IF(G664="","",VLOOKUP(G664,Fundos!B:C,2,FALSE))</f>
        <v/>
      </c>
      <c r="I664" s="272"/>
      <c r="J664" s="443"/>
      <c r="K664" s="443"/>
      <c r="L664" s="685"/>
      <c r="M664" s="353"/>
      <c r="N664" s="271"/>
      <c r="O664" s="576"/>
      <c r="P664" s="276" t="s">
        <v>277</v>
      </c>
      <c r="Q664" s="279"/>
      <c r="R664" s="449"/>
      <c r="S664" s="279">
        <f t="shared" si="46"/>
        <v>-3601.92</v>
      </c>
      <c r="T664" s="333">
        <f t="shared" si="45"/>
        <v>0</v>
      </c>
    </row>
    <row r="665" spans="2:20" ht="24.9" customHeight="1" x14ac:dyDescent="0.3">
      <c r="B665" s="446"/>
      <c r="C665" s="267">
        <f t="shared" si="43"/>
        <v>1</v>
      </c>
      <c r="D665" s="268" t="str">
        <f t="shared" si="44"/>
        <v>Janeiro</v>
      </c>
      <c r="E665" s="269"/>
      <c r="F665" s="270" t="str">
        <f>IF(E665="","",VLOOKUP('Conta_FUNBIO (2)'!E665,Relatório!B:I,2,FALSE))</f>
        <v/>
      </c>
      <c r="G665" s="709"/>
      <c r="H665" s="334" t="str">
        <f>IF(G665="","",VLOOKUP(G665,Fundos!B:C,2,FALSE))</f>
        <v/>
      </c>
      <c r="I665" s="272"/>
      <c r="J665" s="443"/>
      <c r="K665" s="443"/>
      <c r="L665" s="685"/>
      <c r="M665" s="353"/>
      <c r="N665" s="271"/>
      <c r="O665" s="576"/>
      <c r="P665" s="276" t="s">
        <v>277</v>
      </c>
      <c r="Q665" s="279"/>
      <c r="R665" s="449"/>
      <c r="S665" s="279">
        <f t="shared" si="46"/>
        <v>-3601.92</v>
      </c>
      <c r="T665" s="333">
        <f t="shared" si="45"/>
        <v>0</v>
      </c>
    </row>
    <row r="666" spans="2:20" ht="24.9" customHeight="1" x14ac:dyDescent="0.3">
      <c r="B666" s="446"/>
      <c r="C666" s="267">
        <f t="shared" si="43"/>
        <v>1</v>
      </c>
      <c r="D666" s="268" t="str">
        <f t="shared" si="44"/>
        <v>Janeiro</v>
      </c>
      <c r="E666" s="269"/>
      <c r="F666" s="270" t="str">
        <f>IF(E666="","",VLOOKUP('Conta_FUNBIO (2)'!E666,Relatório!B:I,2,FALSE))</f>
        <v/>
      </c>
      <c r="G666" s="709"/>
      <c r="H666" s="334" t="str">
        <f>IF(G666="","",VLOOKUP(G666,Fundos!B:C,2,FALSE))</f>
        <v/>
      </c>
      <c r="I666" s="272"/>
      <c r="J666" s="443"/>
      <c r="K666" s="443"/>
      <c r="L666" s="685"/>
      <c r="M666" s="353"/>
      <c r="N666" s="271"/>
      <c r="O666" s="576"/>
      <c r="P666" s="276" t="s">
        <v>277</v>
      </c>
      <c r="Q666" s="279"/>
      <c r="R666" s="449"/>
      <c r="S666" s="279">
        <f t="shared" si="46"/>
        <v>-3601.92</v>
      </c>
      <c r="T666" s="333">
        <f t="shared" si="45"/>
        <v>0</v>
      </c>
    </row>
    <row r="667" spans="2:20" ht="24.9" customHeight="1" x14ac:dyDescent="0.3">
      <c r="B667" s="446"/>
      <c r="C667" s="267">
        <f t="shared" si="43"/>
        <v>1</v>
      </c>
      <c r="D667" s="268" t="str">
        <f t="shared" si="44"/>
        <v>Janeiro</v>
      </c>
      <c r="E667" s="269"/>
      <c r="F667" s="270" t="str">
        <f>IF(E667="","",VLOOKUP('Conta_FUNBIO (2)'!E667,Relatório!B:I,2,FALSE))</f>
        <v/>
      </c>
      <c r="G667" s="709"/>
      <c r="H667" s="334" t="str">
        <f>IF(G667="","",VLOOKUP(G667,Fundos!B:C,2,FALSE))</f>
        <v/>
      </c>
      <c r="I667" s="272"/>
      <c r="J667" s="443"/>
      <c r="K667" s="448"/>
      <c r="L667" s="685"/>
      <c r="M667" s="353"/>
      <c r="N667" s="271"/>
      <c r="O667" s="576"/>
      <c r="P667" s="276" t="s">
        <v>277</v>
      </c>
      <c r="Q667" s="279"/>
      <c r="R667" s="449"/>
      <c r="S667" s="279">
        <f t="shared" si="46"/>
        <v>-3601.92</v>
      </c>
      <c r="T667" s="333">
        <f t="shared" si="45"/>
        <v>0</v>
      </c>
    </row>
    <row r="668" spans="2:20" ht="24.9" customHeight="1" x14ac:dyDescent="0.3">
      <c r="B668" s="446"/>
      <c r="C668" s="267">
        <f t="shared" si="43"/>
        <v>1</v>
      </c>
      <c r="D668" s="268" t="str">
        <f t="shared" si="44"/>
        <v>Janeiro</v>
      </c>
      <c r="E668" s="269"/>
      <c r="F668" s="270" t="str">
        <f>IF(E668="","",VLOOKUP('Conta_FUNBIO (2)'!E668,Relatório!B:I,2,FALSE))</f>
        <v/>
      </c>
      <c r="G668" s="709"/>
      <c r="H668" s="334" t="str">
        <f>IF(G668="","",VLOOKUP(G668,Fundos!B:C,2,FALSE))</f>
        <v/>
      </c>
      <c r="I668" s="272"/>
      <c r="J668" s="443"/>
      <c r="K668" s="443"/>
      <c r="L668" s="685"/>
      <c r="M668" s="353"/>
      <c r="N668" s="271"/>
      <c r="O668" s="576"/>
      <c r="P668" s="276" t="s">
        <v>277</v>
      </c>
      <c r="Q668" s="279"/>
      <c r="R668" s="449"/>
      <c r="S668" s="279">
        <f t="shared" si="46"/>
        <v>-3601.92</v>
      </c>
      <c r="T668" s="333">
        <f t="shared" si="45"/>
        <v>0</v>
      </c>
    </row>
    <row r="669" spans="2:20" ht="24.9" customHeight="1" x14ac:dyDescent="0.3">
      <c r="B669" s="446"/>
      <c r="C669" s="267">
        <f t="shared" si="43"/>
        <v>1</v>
      </c>
      <c r="D669" s="268" t="str">
        <f t="shared" si="44"/>
        <v>Janeiro</v>
      </c>
      <c r="E669" s="269"/>
      <c r="F669" s="270" t="str">
        <f>IF(E669="","",VLOOKUP('Conta_FUNBIO (2)'!E669,Relatório!B:I,2,FALSE))</f>
        <v/>
      </c>
      <c r="G669" s="709"/>
      <c r="H669" s="334" t="str">
        <f>IF(G669="","",VLOOKUP(G669,Fundos!B:C,2,FALSE))</f>
        <v/>
      </c>
      <c r="I669" s="272"/>
      <c r="J669" s="443"/>
      <c r="K669" s="443"/>
      <c r="L669" s="685"/>
      <c r="M669" s="353"/>
      <c r="N669" s="271"/>
      <c r="O669" s="576"/>
      <c r="P669" s="276" t="s">
        <v>277</v>
      </c>
      <c r="Q669" s="279"/>
      <c r="R669" s="449"/>
      <c r="S669" s="279">
        <f t="shared" si="46"/>
        <v>-3601.92</v>
      </c>
      <c r="T669" s="333">
        <f t="shared" si="45"/>
        <v>0</v>
      </c>
    </row>
    <row r="670" spans="2:20" ht="24.9" customHeight="1" x14ac:dyDescent="0.3">
      <c r="B670" s="446"/>
      <c r="C670" s="267">
        <f t="shared" si="43"/>
        <v>1</v>
      </c>
      <c r="D670" s="268" t="str">
        <f t="shared" si="44"/>
        <v>Janeiro</v>
      </c>
      <c r="E670" s="269"/>
      <c r="F670" s="270" t="str">
        <f>IF(E670="","",VLOOKUP('Conta_FUNBIO (2)'!E670,Relatório!B:I,2,FALSE))</f>
        <v/>
      </c>
      <c r="G670" s="709"/>
      <c r="H670" s="334" t="str">
        <f>IF(G670="","",VLOOKUP(G670,Fundos!B:C,2,FALSE))</f>
        <v/>
      </c>
      <c r="I670" s="272"/>
      <c r="J670" s="443"/>
      <c r="K670" s="443"/>
      <c r="L670" s="685"/>
      <c r="M670" s="353"/>
      <c r="N670" s="271"/>
      <c r="O670" s="576"/>
      <c r="P670" s="276" t="s">
        <v>277</v>
      </c>
      <c r="Q670" s="279"/>
      <c r="R670" s="449"/>
      <c r="S670" s="279">
        <f t="shared" si="46"/>
        <v>-3601.92</v>
      </c>
      <c r="T670" s="333">
        <f t="shared" si="45"/>
        <v>0</v>
      </c>
    </row>
    <row r="671" spans="2:20" ht="24.9" customHeight="1" x14ac:dyDescent="0.3">
      <c r="B671" s="446"/>
      <c r="C671" s="267">
        <f t="shared" si="43"/>
        <v>1</v>
      </c>
      <c r="D671" s="268" t="str">
        <f t="shared" si="44"/>
        <v>Janeiro</v>
      </c>
      <c r="E671" s="269"/>
      <c r="F671" s="270" t="str">
        <f>IF(E671="","",VLOOKUP('Conta_FUNBIO (2)'!E671,Relatório!B:I,2,FALSE))</f>
        <v/>
      </c>
      <c r="G671" s="709"/>
      <c r="H671" s="334" t="str">
        <f>IF(G671="","",VLOOKUP(G671,Fundos!B:C,2,FALSE))</f>
        <v/>
      </c>
      <c r="I671" s="272"/>
      <c r="J671" s="443"/>
      <c r="K671" s="448"/>
      <c r="L671" s="685"/>
      <c r="M671" s="353"/>
      <c r="N671" s="271"/>
      <c r="O671" s="576"/>
      <c r="P671" s="276" t="s">
        <v>277</v>
      </c>
      <c r="Q671" s="279"/>
      <c r="R671" s="449"/>
      <c r="S671" s="279">
        <f t="shared" si="46"/>
        <v>-3601.92</v>
      </c>
      <c r="T671" s="333">
        <f t="shared" si="45"/>
        <v>0</v>
      </c>
    </row>
    <row r="672" spans="2:20" ht="24.9" customHeight="1" x14ac:dyDescent="0.3">
      <c r="B672" s="446"/>
      <c r="C672" s="267">
        <f t="shared" si="43"/>
        <v>1</v>
      </c>
      <c r="D672" s="268" t="str">
        <f t="shared" si="44"/>
        <v>Janeiro</v>
      </c>
      <c r="E672" s="269"/>
      <c r="F672" s="270" t="str">
        <f>IF(E672="","",VLOOKUP('Conta_FUNBIO (2)'!E672,Relatório!B:I,2,FALSE))</f>
        <v/>
      </c>
      <c r="G672" s="709"/>
      <c r="H672" s="334" t="str">
        <f>IF(G672="","",VLOOKUP(G672,Fundos!B:C,2,FALSE))</f>
        <v/>
      </c>
      <c r="I672" s="272"/>
      <c r="J672" s="443"/>
      <c r="K672" s="443"/>
      <c r="L672" s="685"/>
      <c r="M672" s="353"/>
      <c r="N672" s="271"/>
      <c r="O672" s="576"/>
      <c r="P672" s="276" t="s">
        <v>277</v>
      </c>
      <c r="Q672" s="279"/>
      <c r="R672" s="449"/>
      <c r="S672" s="279">
        <f t="shared" si="46"/>
        <v>-3601.92</v>
      </c>
      <c r="T672" s="333">
        <f t="shared" si="45"/>
        <v>0</v>
      </c>
    </row>
    <row r="673" spans="2:20" ht="24.9" customHeight="1" x14ac:dyDescent="0.3">
      <c r="B673" s="446"/>
      <c r="C673" s="267">
        <f>MONTH(B673)</f>
        <v>1</v>
      </c>
      <c r="D673" s="268" t="str">
        <f>IF(C673=1,"Janeiro",IF(C673=2,"Fevereiro",IF(C673=3,"Março",IF(C673=4,"Abril",IF(C673=5,"Maio",IF(C673=6,"Junho",IF(C673=7,"Julho",IF(C673=8,"Agosto",IF(C673=9,"Setembro",IF(C673=10,"Outubro",IF(C673=11,"Novembro",IF(C673=12,"Dezembro",""))))))))))))</f>
        <v>Janeiro</v>
      </c>
      <c r="E673" s="269"/>
      <c r="F673" s="270" t="str">
        <f>IF(E673="","",VLOOKUP('Conta_FUNBIO (2)'!E673,Relatório!B:I,2,FALSE))</f>
        <v/>
      </c>
      <c r="G673" s="709"/>
      <c r="H673" s="334" t="str">
        <f>IF(G673="","",VLOOKUP(G673,Fundos!B:C,2,FALSE))</f>
        <v/>
      </c>
      <c r="I673" s="272"/>
      <c r="J673" s="443"/>
      <c r="K673" s="448"/>
      <c r="L673" s="685"/>
      <c r="M673" s="353"/>
      <c r="N673" s="271"/>
      <c r="O673" s="576"/>
      <c r="P673" s="276" t="s">
        <v>277</v>
      </c>
      <c r="Q673" s="279"/>
      <c r="R673" s="449"/>
      <c r="S673" s="279">
        <f>IF(P673="sim",Q673-R673+S672,IF(P673="NÃO",S672))</f>
        <v>-3601.92</v>
      </c>
      <c r="T673" s="333">
        <f t="shared" si="45"/>
        <v>0</v>
      </c>
    </row>
    <row r="674" spans="2:20" ht="24.9" customHeight="1" x14ac:dyDescent="0.3">
      <c r="B674" s="446"/>
      <c r="C674" s="267">
        <f t="shared" si="43"/>
        <v>1</v>
      </c>
      <c r="D674" s="268" t="str">
        <f t="shared" si="44"/>
        <v>Janeiro</v>
      </c>
      <c r="E674" s="269"/>
      <c r="F674" s="270" t="str">
        <f>IF(E674="","",VLOOKUP('Conta_FUNBIO (2)'!E674,Relatório!B:I,2,FALSE))</f>
        <v/>
      </c>
      <c r="G674" s="709"/>
      <c r="H674" s="334" t="str">
        <f>IF(G674="","",VLOOKUP(G674,Fundos!B:C,2,FALSE))</f>
        <v/>
      </c>
      <c r="I674" s="272"/>
      <c r="J674" s="443"/>
      <c r="K674" s="448"/>
      <c r="L674" s="685"/>
      <c r="M674" s="353"/>
      <c r="N674" s="271"/>
      <c r="O674" s="576"/>
      <c r="P674" s="276" t="s">
        <v>277</v>
      </c>
      <c r="Q674" s="279"/>
      <c r="R674" s="449"/>
      <c r="S674" s="279">
        <f>IF(P674="sim",Q674-R674+S673,IF(P674="NÃO",S673))</f>
        <v>-3601.92</v>
      </c>
      <c r="T674" s="333">
        <f t="shared" si="45"/>
        <v>0</v>
      </c>
    </row>
    <row r="675" spans="2:20" ht="24.9" customHeight="1" x14ac:dyDescent="0.3">
      <c r="B675" s="446"/>
      <c r="C675" s="267">
        <f t="shared" si="43"/>
        <v>1</v>
      </c>
      <c r="D675" s="268" t="str">
        <f t="shared" si="44"/>
        <v>Janeiro</v>
      </c>
      <c r="E675" s="579"/>
      <c r="F675" s="270" t="str">
        <f>IF(E675="","",VLOOKUP('Conta_FUNBIO (2)'!E675,Relatório!B:I,2,FALSE))</f>
        <v/>
      </c>
      <c r="G675" s="709"/>
      <c r="H675" s="334" t="str">
        <f>IF(G675="","",VLOOKUP(G675,Fundos!B:C,2,FALSE))</f>
        <v/>
      </c>
      <c r="I675" s="272"/>
      <c r="J675" s="443"/>
      <c r="K675" s="448"/>
      <c r="L675" s="686"/>
      <c r="M675" s="353"/>
      <c r="N675" s="271"/>
      <c r="O675" s="576"/>
      <c r="P675" s="276" t="s">
        <v>277</v>
      </c>
      <c r="Q675" s="279"/>
      <c r="R675" s="449"/>
      <c r="S675" s="279">
        <f>IF(P675="sim",Q675-R675+S674,IF(P675="NÃO",S674))</f>
        <v>-3601.92</v>
      </c>
      <c r="T675" s="333">
        <f t="shared" si="45"/>
        <v>0</v>
      </c>
    </row>
    <row r="676" spans="2:20" ht="24.9" customHeight="1" x14ac:dyDescent="0.3">
      <c r="B676" s="446"/>
      <c r="C676" s="267">
        <f t="shared" si="43"/>
        <v>1</v>
      </c>
      <c r="D676" s="268" t="str">
        <f t="shared" si="44"/>
        <v>Janeiro</v>
      </c>
      <c r="E676" s="269"/>
      <c r="F676" s="270" t="str">
        <f>IF(E676="","",VLOOKUP('Conta_FUNBIO (2)'!E676,Relatório!B:I,2,FALSE))</f>
        <v/>
      </c>
      <c r="G676" s="709"/>
      <c r="H676" s="334" t="str">
        <f>IF(G676="","",VLOOKUP(G676,Fundos!B:C,2,FALSE))</f>
        <v/>
      </c>
      <c r="I676" s="272"/>
      <c r="J676" s="443"/>
      <c r="K676" s="443"/>
      <c r="L676" s="280"/>
      <c r="M676" s="353"/>
      <c r="N676" s="271"/>
      <c r="O676" s="576"/>
      <c r="P676" s="276" t="s">
        <v>277</v>
      </c>
      <c r="Q676" s="279"/>
      <c r="R676" s="449"/>
      <c r="S676" s="279">
        <f t="shared" si="46"/>
        <v>-3601.92</v>
      </c>
      <c r="T676" s="333">
        <f t="shared" si="45"/>
        <v>0</v>
      </c>
    </row>
    <row r="677" spans="2:20" ht="24.9" customHeight="1" x14ac:dyDescent="0.3">
      <c r="B677" s="446"/>
      <c r="C677" s="267">
        <f t="shared" si="43"/>
        <v>1</v>
      </c>
      <c r="D677" s="268" t="str">
        <f t="shared" si="44"/>
        <v>Janeiro</v>
      </c>
      <c r="E677" s="269"/>
      <c r="F677" s="270" t="str">
        <f>IF(E677="","",VLOOKUP('Conta_FUNBIO (2)'!E677,Relatório!B:I,2,FALSE))</f>
        <v/>
      </c>
      <c r="G677" s="709"/>
      <c r="H677" s="334" t="str">
        <f>IF(G677="","",VLOOKUP(G677,Fundos!B:C,2,FALSE))</f>
        <v/>
      </c>
      <c r="I677" s="272"/>
      <c r="J677" s="443"/>
      <c r="K677" s="443"/>
      <c r="L677" s="685"/>
      <c r="M677" s="353"/>
      <c r="N677" s="271"/>
      <c r="O677" s="576"/>
      <c r="P677" s="276" t="s">
        <v>277</v>
      </c>
      <c r="Q677" s="279"/>
      <c r="R677" s="449"/>
      <c r="S677" s="279">
        <f>IF(P677="sim",Q677-R677+S676,IF(P677="NÃO",S676))</f>
        <v>-3601.92</v>
      </c>
      <c r="T677" s="333">
        <f>T676</f>
        <v>0</v>
      </c>
    </row>
    <row r="678" spans="2:20" ht="24.9" customHeight="1" x14ac:dyDescent="0.3">
      <c r="B678" s="446"/>
      <c r="C678" s="267">
        <f t="shared" ref="C678:C741" si="47">MONTH(B678)</f>
        <v>1</v>
      </c>
      <c r="D678" s="268" t="str">
        <f t="shared" ref="D678:D741" si="48">IF(C678=1,"Janeiro",IF(C678=2,"Fevereiro",IF(C678=3,"Março",IF(C678=4,"Abril",IF(C678=5,"Maio",IF(C678=6,"Junho",IF(C678=7,"Julho",IF(C678=8,"Agosto",IF(C678=9,"Setembro",IF(C678=10,"Outubro",IF(C678=11,"Novembro",IF(C678=12,"Dezembro",""))))))))))))</f>
        <v>Janeiro</v>
      </c>
      <c r="E678" s="269"/>
      <c r="F678" s="270" t="str">
        <f>IF(E678="","",VLOOKUP('Conta_FUNBIO (2)'!E678,Relatório!B:I,2,FALSE))</f>
        <v/>
      </c>
      <c r="G678" s="709"/>
      <c r="H678" s="334" t="str">
        <f>IF(G678="","",VLOOKUP(G678,Fundos!B:C,2,FALSE))</f>
        <v/>
      </c>
      <c r="I678" s="272"/>
      <c r="J678" s="443"/>
      <c r="K678" s="443"/>
      <c r="L678" s="685"/>
      <c r="M678" s="353"/>
      <c r="N678" s="271"/>
      <c r="O678" s="576"/>
      <c r="P678" s="276" t="s">
        <v>277</v>
      </c>
      <c r="Q678" s="279"/>
      <c r="R678" s="449"/>
      <c r="S678" s="279">
        <f t="shared" si="46"/>
        <v>-3601.92</v>
      </c>
      <c r="T678" s="333">
        <f t="shared" si="45"/>
        <v>0</v>
      </c>
    </row>
    <row r="679" spans="2:20" ht="24.9" customHeight="1" x14ac:dyDescent="0.3">
      <c r="B679" s="446"/>
      <c r="C679" s="267">
        <f t="shared" si="47"/>
        <v>1</v>
      </c>
      <c r="D679" s="268" t="str">
        <f t="shared" si="48"/>
        <v>Janeiro</v>
      </c>
      <c r="E679" s="269"/>
      <c r="F679" s="270" t="str">
        <f>IF(E679="","",VLOOKUP('Conta_FUNBIO (2)'!E679,Relatório!B:I,2,FALSE))</f>
        <v/>
      </c>
      <c r="G679" s="709"/>
      <c r="H679" s="334" t="str">
        <f>IF(G679="","",VLOOKUP(G679,Fundos!B:C,2,FALSE))</f>
        <v/>
      </c>
      <c r="I679" s="272"/>
      <c r="J679" s="443"/>
      <c r="K679" s="443"/>
      <c r="L679" s="685"/>
      <c r="M679" s="353"/>
      <c r="N679" s="271"/>
      <c r="O679" s="576"/>
      <c r="P679" s="276" t="s">
        <v>277</v>
      </c>
      <c r="Q679" s="279"/>
      <c r="R679" s="449"/>
      <c r="S679" s="279">
        <f t="shared" si="46"/>
        <v>-3601.92</v>
      </c>
      <c r="T679" s="333">
        <f t="shared" si="45"/>
        <v>0</v>
      </c>
    </row>
    <row r="680" spans="2:20" ht="24.9" customHeight="1" x14ac:dyDescent="0.3">
      <c r="B680" s="446"/>
      <c r="C680" s="267">
        <f t="shared" si="47"/>
        <v>1</v>
      </c>
      <c r="D680" s="268" t="str">
        <f t="shared" si="48"/>
        <v>Janeiro</v>
      </c>
      <c r="E680" s="269"/>
      <c r="F680" s="270" t="str">
        <f>IF(E680="","",VLOOKUP('Conta_FUNBIO (2)'!E680,Relatório!B:I,2,FALSE))</f>
        <v/>
      </c>
      <c r="G680" s="709"/>
      <c r="H680" s="334" t="str">
        <f>IF(G680="","",VLOOKUP(G680,Fundos!B:C,2,FALSE))</f>
        <v/>
      </c>
      <c r="I680" s="272"/>
      <c r="J680" s="443"/>
      <c r="K680" s="443"/>
      <c r="L680" s="685"/>
      <c r="M680" s="353"/>
      <c r="N680" s="271"/>
      <c r="O680" s="576"/>
      <c r="P680" s="276" t="s">
        <v>277</v>
      </c>
      <c r="Q680" s="279"/>
      <c r="R680" s="449"/>
      <c r="S680" s="279">
        <f t="shared" si="46"/>
        <v>-3601.92</v>
      </c>
      <c r="T680" s="333">
        <f t="shared" si="45"/>
        <v>0</v>
      </c>
    </row>
    <row r="681" spans="2:20" ht="24.9" customHeight="1" x14ac:dyDescent="0.3">
      <c r="B681" s="446"/>
      <c r="C681" s="267">
        <f t="shared" si="47"/>
        <v>1</v>
      </c>
      <c r="D681" s="268" t="str">
        <f t="shared" si="48"/>
        <v>Janeiro</v>
      </c>
      <c r="E681" s="269"/>
      <c r="F681" s="270" t="str">
        <f>IF(E681="","",VLOOKUP('Conta_FUNBIO (2)'!E681,Relatório!B:I,2,FALSE))</f>
        <v/>
      </c>
      <c r="G681" s="709"/>
      <c r="H681" s="334" t="str">
        <f>IF(G681="","",VLOOKUP(G681,Fundos!B:C,2,FALSE))</f>
        <v/>
      </c>
      <c r="I681" s="272"/>
      <c r="J681" s="443"/>
      <c r="K681" s="443"/>
      <c r="L681" s="685"/>
      <c r="M681" s="353"/>
      <c r="N681" s="271"/>
      <c r="O681" s="576"/>
      <c r="P681" s="276" t="s">
        <v>277</v>
      </c>
      <c r="Q681" s="279"/>
      <c r="R681" s="449"/>
      <c r="S681" s="279">
        <f t="shared" si="46"/>
        <v>-3601.92</v>
      </c>
      <c r="T681" s="333">
        <f t="shared" si="45"/>
        <v>0</v>
      </c>
    </row>
    <row r="682" spans="2:20" ht="24.9" customHeight="1" x14ac:dyDescent="0.3">
      <c r="B682" s="446"/>
      <c r="C682" s="267">
        <f t="shared" si="47"/>
        <v>1</v>
      </c>
      <c r="D682" s="268" t="str">
        <f t="shared" si="48"/>
        <v>Janeiro</v>
      </c>
      <c r="E682" s="269"/>
      <c r="F682" s="270" t="str">
        <f>IF(E682="","",VLOOKUP('Conta_FUNBIO (2)'!E682,Relatório!B:I,2,FALSE))</f>
        <v/>
      </c>
      <c r="G682" s="709"/>
      <c r="H682" s="334" t="str">
        <f>IF(G682="","",VLOOKUP(G682,Fundos!B:C,2,FALSE))</f>
        <v/>
      </c>
      <c r="I682" s="272"/>
      <c r="J682" s="443"/>
      <c r="K682" s="443"/>
      <c r="L682" s="685"/>
      <c r="M682" s="353"/>
      <c r="N682" s="271"/>
      <c r="O682" s="576"/>
      <c r="P682" s="276" t="s">
        <v>277</v>
      </c>
      <c r="Q682" s="279"/>
      <c r="R682" s="449"/>
      <c r="S682" s="279">
        <f t="shared" si="46"/>
        <v>-3601.92</v>
      </c>
      <c r="T682" s="333">
        <f t="shared" si="45"/>
        <v>0</v>
      </c>
    </row>
    <row r="683" spans="2:20" ht="24.9" customHeight="1" x14ac:dyDescent="0.3">
      <c r="B683" s="446"/>
      <c r="C683" s="267">
        <f t="shared" si="47"/>
        <v>1</v>
      </c>
      <c r="D683" s="268" t="str">
        <f t="shared" si="48"/>
        <v>Janeiro</v>
      </c>
      <c r="E683" s="269"/>
      <c r="F683" s="270" t="str">
        <f>IF(E683="","",VLOOKUP('Conta_FUNBIO (2)'!E683,Relatório!B:I,2,FALSE))</f>
        <v/>
      </c>
      <c r="G683" s="709"/>
      <c r="H683" s="334" t="str">
        <f>IF(G683="","",VLOOKUP(G683,Fundos!B:C,2,FALSE))</f>
        <v/>
      </c>
      <c r="I683" s="272"/>
      <c r="J683" s="443"/>
      <c r="K683" s="443"/>
      <c r="L683" s="685"/>
      <c r="M683" s="353"/>
      <c r="N683" s="271"/>
      <c r="O683" s="576"/>
      <c r="P683" s="276" t="s">
        <v>277</v>
      </c>
      <c r="Q683" s="279"/>
      <c r="R683" s="449"/>
      <c r="S683" s="279">
        <f t="shared" si="46"/>
        <v>-3601.92</v>
      </c>
      <c r="T683" s="333">
        <f t="shared" si="45"/>
        <v>0</v>
      </c>
    </row>
    <row r="684" spans="2:20" ht="24.9" customHeight="1" x14ac:dyDescent="0.3">
      <c r="B684" s="446"/>
      <c r="C684" s="267">
        <f t="shared" si="47"/>
        <v>1</v>
      </c>
      <c r="D684" s="268" t="str">
        <f t="shared" si="48"/>
        <v>Janeiro</v>
      </c>
      <c r="E684" s="269"/>
      <c r="F684" s="270" t="str">
        <f>IF(E684="","",VLOOKUP('Conta_FUNBIO (2)'!E684,Relatório!B:I,2,FALSE))</f>
        <v/>
      </c>
      <c r="G684" s="709"/>
      <c r="H684" s="334" t="str">
        <f>IF(G684="","",VLOOKUP(G684,Fundos!B:C,2,FALSE))</f>
        <v/>
      </c>
      <c r="I684" s="272"/>
      <c r="J684" s="443"/>
      <c r="K684" s="443"/>
      <c r="L684" s="685"/>
      <c r="M684" s="353"/>
      <c r="N684" s="271"/>
      <c r="O684" s="576"/>
      <c r="P684" s="276" t="s">
        <v>277</v>
      </c>
      <c r="Q684" s="279"/>
      <c r="R684" s="449"/>
      <c r="S684" s="279">
        <f t="shared" si="46"/>
        <v>-3601.92</v>
      </c>
      <c r="T684" s="333">
        <f t="shared" si="45"/>
        <v>0</v>
      </c>
    </row>
    <row r="685" spans="2:20" ht="24.9" customHeight="1" x14ac:dyDescent="0.3">
      <c r="B685" s="446"/>
      <c r="C685" s="267">
        <f t="shared" si="47"/>
        <v>1</v>
      </c>
      <c r="D685" s="268" t="str">
        <f t="shared" si="48"/>
        <v>Janeiro</v>
      </c>
      <c r="E685" s="269"/>
      <c r="F685" s="270" t="str">
        <f>IF(E685="","",VLOOKUP('Conta_FUNBIO (2)'!E685,Relatório!B:I,2,FALSE))</f>
        <v/>
      </c>
      <c r="G685" s="709"/>
      <c r="H685" s="334" t="str">
        <f>IF(G685="","",VLOOKUP(G685,Fundos!B:C,2,FALSE))</f>
        <v/>
      </c>
      <c r="I685" s="272"/>
      <c r="J685" s="443"/>
      <c r="K685" s="443"/>
      <c r="L685" s="685"/>
      <c r="M685" s="353"/>
      <c r="N685" s="271"/>
      <c r="O685" s="576"/>
      <c r="P685" s="276" t="s">
        <v>277</v>
      </c>
      <c r="Q685" s="279"/>
      <c r="R685" s="449"/>
      <c r="S685" s="279">
        <f t="shared" si="46"/>
        <v>-3601.92</v>
      </c>
      <c r="T685" s="333">
        <f t="shared" si="45"/>
        <v>0</v>
      </c>
    </row>
    <row r="686" spans="2:20" ht="24.9" customHeight="1" x14ac:dyDescent="0.3">
      <c r="B686" s="446"/>
      <c r="C686" s="267">
        <f t="shared" si="47"/>
        <v>1</v>
      </c>
      <c r="D686" s="268" t="str">
        <f t="shared" si="48"/>
        <v>Janeiro</v>
      </c>
      <c r="E686" s="269"/>
      <c r="F686" s="270" t="str">
        <f>IF(E686="","",VLOOKUP('Conta_FUNBIO (2)'!E686,Relatório!B:I,2,FALSE))</f>
        <v/>
      </c>
      <c r="G686" s="709"/>
      <c r="H686" s="334" t="str">
        <f>IF(G686="","",VLOOKUP(G686,Fundos!B:C,2,FALSE))</f>
        <v/>
      </c>
      <c r="I686" s="272"/>
      <c r="J686" s="443"/>
      <c r="K686" s="443"/>
      <c r="L686" s="685"/>
      <c r="M686" s="353"/>
      <c r="N686" s="271"/>
      <c r="O686" s="576"/>
      <c r="P686" s="276" t="s">
        <v>277</v>
      </c>
      <c r="Q686" s="279"/>
      <c r="R686" s="449"/>
      <c r="S686" s="279">
        <f t="shared" si="46"/>
        <v>-3601.92</v>
      </c>
      <c r="T686" s="333">
        <f t="shared" si="45"/>
        <v>0</v>
      </c>
    </row>
    <row r="687" spans="2:20" ht="24.9" customHeight="1" x14ac:dyDescent="0.3">
      <c r="B687" s="446"/>
      <c r="C687" s="267">
        <f t="shared" si="47"/>
        <v>1</v>
      </c>
      <c r="D687" s="268" t="str">
        <f t="shared" si="48"/>
        <v>Janeiro</v>
      </c>
      <c r="E687" s="269"/>
      <c r="F687" s="270" t="str">
        <f>IF(E687="","",VLOOKUP('Conta_FUNBIO (2)'!E687,Relatório!B:I,2,FALSE))</f>
        <v/>
      </c>
      <c r="G687" s="709"/>
      <c r="H687" s="334" t="str">
        <f>IF(G687="","",VLOOKUP(G687,Fundos!B:C,2,FALSE))</f>
        <v/>
      </c>
      <c r="I687" s="272"/>
      <c r="J687" s="443"/>
      <c r="K687" s="443"/>
      <c r="L687" s="685"/>
      <c r="M687" s="353"/>
      <c r="N687" s="271"/>
      <c r="O687" s="576"/>
      <c r="P687" s="276" t="s">
        <v>277</v>
      </c>
      <c r="Q687" s="279"/>
      <c r="R687" s="449"/>
      <c r="S687" s="279">
        <f t="shared" si="46"/>
        <v>-3601.92</v>
      </c>
      <c r="T687" s="333">
        <f t="shared" si="45"/>
        <v>0</v>
      </c>
    </row>
    <row r="688" spans="2:20" ht="24.9" customHeight="1" x14ac:dyDescent="0.3">
      <c r="B688" s="446"/>
      <c r="C688" s="267">
        <f t="shared" si="47"/>
        <v>1</v>
      </c>
      <c r="D688" s="268" t="str">
        <f t="shared" si="48"/>
        <v>Janeiro</v>
      </c>
      <c r="E688" s="269"/>
      <c r="F688" s="270" t="str">
        <f>IF(E688="","",VLOOKUP('Conta_FUNBIO (2)'!E688,Relatório!B:I,2,FALSE))</f>
        <v/>
      </c>
      <c r="G688" s="709"/>
      <c r="H688" s="334" t="str">
        <f>IF(G688="","",VLOOKUP(G688,Fundos!B:C,2,FALSE))</f>
        <v/>
      </c>
      <c r="I688" s="272"/>
      <c r="J688" s="443"/>
      <c r="K688" s="443"/>
      <c r="L688" s="685"/>
      <c r="M688" s="353"/>
      <c r="N688" s="271"/>
      <c r="O688" s="576"/>
      <c r="P688" s="276" t="s">
        <v>277</v>
      </c>
      <c r="Q688" s="279"/>
      <c r="R688" s="449"/>
      <c r="S688" s="279">
        <f t="shared" si="46"/>
        <v>-3601.92</v>
      </c>
      <c r="T688" s="333">
        <f t="shared" si="45"/>
        <v>0</v>
      </c>
    </row>
    <row r="689" spans="2:20" ht="24.9" customHeight="1" x14ac:dyDescent="0.3">
      <c r="B689" s="446"/>
      <c r="C689" s="267">
        <f t="shared" si="47"/>
        <v>1</v>
      </c>
      <c r="D689" s="268" t="str">
        <f t="shared" si="48"/>
        <v>Janeiro</v>
      </c>
      <c r="E689" s="269"/>
      <c r="F689" s="270" t="str">
        <f>IF(E689="","",VLOOKUP('Conta_FUNBIO (2)'!E689,Relatório!B:I,2,FALSE))</f>
        <v/>
      </c>
      <c r="G689" s="709"/>
      <c r="H689" s="334" t="str">
        <f>IF(G689="","",VLOOKUP(G689,Fundos!B:C,2,FALSE))</f>
        <v/>
      </c>
      <c r="I689" s="272"/>
      <c r="J689" s="443"/>
      <c r="K689" s="443"/>
      <c r="L689" s="685"/>
      <c r="M689" s="353"/>
      <c r="N689" s="271"/>
      <c r="O689" s="576"/>
      <c r="P689" s="276" t="s">
        <v>277</v>
      </c>
      <c r="Q689" s="279"/>
      <c r="R689" s="449"/>
      <c r="S689" s="279">
        <f t="shared" si="46"/>
        <v>-3601.92</v>
      </c>
      <c r="T689" s="333">
        <f t="shared" si="45"/>
        <v>0</v>
      </c>
    </row>
    <row r="690" spans="2:20" ht="24.9" customHeight="1" x14ac:dyDescent="0.3">
      <c r="B690" s="446"/>
      <c r="C690" s="267">
        <f t="shared" si="47"/>
        <v>1</v>
      </c>
      <c r="D690" s="268" t="str">
        <f t="shared" si="48"/>
        <v>Janeiro</v>
      </c>
      <c r="E690" s="269"/>
      <c r="F690" s="270" t="str">
        <f>IF(E690="","",VLOOKUP('Conta_FUNBIO (2)'!E690,Relatório!B:I,2,FALSE))</f>
        <v/>
      </c>
      <c r="G690" s="709"/>
      <c r="H690" s="334" t="str">
        <f>IF(G690="","",VLOOKUP(G690,Fundos!B:C,2,FALSE))</f>
        <v/>
      </c>
      <c r="I690" s="272"/>
      <c r="J690" s="443"/>
      <c r="K690" s="443"/>
      <c r="L690" s="685"/>
      <c r="M690" s="353"/>
      <c r="N690" s="271"/>
      <c r="O690" s="576"/>
      <c r="P690" s="276" t="s">
        <v>277</v>
      </c>
      <c r="Q690" s="279"/>
      <c r="R690" s="449"/>
      <c r="S690" s="279">
        <f t="shared" si="46"/>
        <v>-3601.92</v>
      </c>
      <c r="T690" s="333">
        <f t="shared" si="45"/>
        <v>0</v>
      </c>
    </row>
    <row r="691" spans="2:20" ht="24.9" customHeight="1" x14ac:dyDescent="0.3">
      <c r="B691" s="446"/>
      <c r="C691" s="267">
        <f t="shared" si="47"/>
        <v>1</v>
      </c>
      <c r="D691" s="268" t="str">
        <f t="shared" si="48"/>
        <v>Janeiro</v>
      </c>
      <c r="E691" s="269"/>
      <c r="F691" s="270" t="str">
        <f>IF(E691="","",VLOOKUP('Conta_FUNBIO (2)'!E691,Relatório!B:I,2,FALSE))</f>
        <v/>
      </c>
      <c r="G691" s="709"/>
      <c r="H691" s="334" t="str">
        <f>IF(G691="","",VLOOKUP(G691,Fundos!B:C,2,FALSE))</f>
        <v/>
      </c>
      <c r="I691" s="272"/>
      <c r="J691" s="443"/>
      <c r="K691" s="448"/>
      <c r="L691" s="686"/>
      <c r="M691" s="353"/>
      <c r="N691" s="271"/>
      <c r="O691" s="576"/>
      <c r="P691" s="276" t="s">
        <v>277</v>
      </c>
      <c r="Q691" s="279"/>
      <c r="R691" s="449"/>
      <c r="S691" s="279">
        <f t="shared" si="46"/>
        <v>-3601.92</v>
      </c>
      <c r="T691" s="333">
        <f t="shared" si="45"/>
        <v>0</v>
      </c>
    </row>
    <row r="692" spans="2:20" ht="24.9" customHeight="1" x14ac:dyDescent="0.3">
      <c r="B692" s="446"/>
      <c r="C692" s="267">
        <f>MONTH(B692)</f>
        <v>1</v>
      </c>
      <c r="D692" s="268" t="str">
        <f>IF(C692=1,"Janeiro",IF(C692=2,"Fevereiro",IF(C692=3,"Março",IF(C692=4,"Abril",IF(C692=5,"Maio",IF(C692=6,"Junho",IF(C692=7,"Julho",IF(C692=8,"Agosto",IF(C692=9,"Setembro",IF(C692=10,"Outubro",IF(C692=11,"Novembro",IF(C692=12,"Dezembro",""))))))))))))</f>
        <v>Janeiro</v>
      </c>
      <c r="E692" s="269"/>
      <c r="F692" s="270" t="str">
        <f>IF(E692="","",VLOOKUP('Conta_FUNBIO (2)'!E692,Relatório!B:I,2,FALSE))</f>
        <v/>
      </c>
      <c r="G692" s="709"/>
      <c r="H692" s="334" t="str">
        <f>IF(G692="","",VLOOKUP(G692,Fundos!B:C,2,FALSE))</f>
        <v/>
      </c>
      <c r="I692" s="272"/>
      <c r="J692" s="443"/>
      <c r="K692" s="448"/>
      <c r="L692" s="686"/>
      <c r="M692" s="353"/>
      <c r="N692" s="271"/>
      <c r="O692" s="576"/>
      <c r="P692" s="276" t="s">
        <v>277</v>
      </c>
      <c r="Q692" s="279"/>
      <c r="R692" s="449"/>
      <c r="S692" s="279">
        <f t="shared" si="46"/>
        <v>-3601.92</v>
      </c>
      <c r="T692" s="333">
        <f t="shared" si="45"/>
        <v>0</v>
      </c>
    </row>
    <row r="693" spans="2:20" ht="24.9" customHeight="1" x14ac:dyDescent="0.3">
      <c r="B693" s="446"/>
      <c r="C693" s="267">
        <f t="shared" si="47"/>
        <v>1</v>
      </c>
      <c r="D693" s="268" t="str">
        <f t="shared" si="48"/>
        <v>Janeiro</v>
      </c>
      <c r="E693" s="269"/>
      <c r="F693" s="270" t="str">
        <f>IF(E693="","",VLOOKUP('Conta_FUNBIO (2)'!E693,Relatório!B:I,2,FALSE))</f>
        <v/>
      </c>
      <c r="G693" s="709"/>
      <c r="H693" s="334" t="str">
        <f>IF(G693="","",VLOOKUP(G693,Fundos!B:C,2,FALSE))</f>
        <v/>
      </c>
      <c r="I693" s="272"/>
      <c r="J693" s="443"/>
      <c r="K693" s="448"/>
      <c r="L693" s="685"/>
      <c r="M693" s="353"/>
      <c r="N693" s="271"/>
      <c r="O693" s="576"/>
      <c r="P693" s="276" t="s">
        <v>277</v>
      </c>
      <c r="Q693" s="279"/>
      <c r="R693" s="449"/>
      <c r="S693" s="279">
        <f t="shared" si="46"/>
        <v>-3601.92</v>
      </c>
      <c r="T693" s="333">
        <f t="shared" si="45"/>
        <v>0</v>
      </c>
    </row>
    <row r="694" spans="2:20" ht="24.9" customHeight="1" x14ac:dyDescent="0.3">
      <c r="B694" s="446"/>
      <c r="C694" s="267">
        <f t="shared" si="47"/>
        <v>1</v>
      </c>
      <c r="D694" s="268" t="str">
        <f t="shared" si="48"/>
        <v>Janeiro</v>
      </c>
      <c r="E694" s="269"/>
      <c r="F694" s="270" t="str">
        <f>IF(E694="","",VLOOKUP('Conta_FUNBIO (2)'!E694,Relatório!B:I,2,FALSE))</f>
        <v/>
      </c>
      <c r="G694" s="709"/>
      <c r="H694" s="334" t="str">
        <f>IF(G694="","",VLOOKUP(G694,Fundos!B:C,2,FALSE))</f>
        <v/>
      </c>
      <c r="I694" s="272"/>
      <c r="J694" s="443"/>
      <c r="K694" s="448"/>
      <c r="L694" s="685"/>
      <c r="M694" s="353"/>
      <c r="N694" s="271"/>
      <c r="O694" s="576"/>
      <c r="P694" s="276" t="s">
        <v>277</v>
      </c>
      <c r="Q694" s="279"/>
      <c r="R694" s="449"/>
      <c r="S694" s="279">
        <f t="shared" si="46"/>
        <v>-3601.92</v>
      </c>
      <c r="T694" s="333">
        <f t="shared" si="45"/>
        <v>0</v>
      </c>
    </row>
    <row r="695" spans="2:20" ht="24.9" customHeight="1" x14ac:dyDescent="0.3">
      <c r="B695" s="446"/>
      <c r="C695" s="267">
        <f t="shared" si="47"/>
        <v>1</v>
      </c>
      <c r="D695" s="268" t="str">
        <f t="shared" si="48"/>
        <v>Janeiro</v>
      </c>
      <c r="E695" s="269"/>
      <c r="F695" s="270" t="str">
        <f>IF(E695="","",VLOOKUP('Conta_FUNBIO (2)'!E695,Relatório!B:I,2,FALSE))</f>
        <v/>
      </c>
      <c r="G695" s="709"/>
      <c r="H695" s="334" t="str">
        <f>IF(G695="","",VLOOKUP(G695,Fundos!B:C,2,FALSE))</f>
        <v/>
      </c>
      <c r="I695" s="272"/>
      <c r="J695" s="443"/>
      <c r="K695" s="443"/>
      <c r="L695" s="685"/>
      <c r="M695" s="353"/>
      <c r="N695" s="271"/>
      <c r="O695" s="576"/>
      <c r="P695" s="276" t="s">
        <v>277</v>
      </c>
      <c r="Q695" s="279"/>
      <c r="R695" s="449"/>
      <c r="S695" s="279">
        <f t="shared" si="46"/>
        <v>-3601.92</v>
      </c>
      <c r="T695" s="333">
        <f t="shared" si="45"/>
        <v>0</v>
      </c>
    </row>
    <row r="696" spans="2:20" ht="24.9" customHeight="1" x14ac:dyDescent="0.3">
      <c r="B696" s="446"/>
      <c r="C696" s="267">
        <f t="shared" si="47"/>
        <v>1</v>
      </c>
      <c r="D696" s="268" t="str">
        <f t="shared" si="48"/>
        <v>Janeiro</v>
      </c>
      <c r="E696" s="269"/>
      <c r="F696" s="270" t="str">
        <f>IF(E696="","",VLOOKUP('Conta_FUNBIO (2)'!E696,Relatório!B:I,2,FALSE))</f>
        <v/>
      </c>
      <c r="G696" s="709"/>
      <c r="H696" s="334" t="str">
        <f>IF(G696="","",VLOOKUP(G696,Fundos!B:C,2,FALSE))</f>
        <v/>
      </c>
      <c r="I696" s="272"/>
      <c r="J696" s="443"/>
      <c r="K696" s="448"/>
      <c r="L696" s="685"/>
      <c r="M696" s="353"/>
      <c r="N696" s="271"/>
      <c r="O696" s="576"/>
      <c r="P696" s="276" t="s">
        <v>277</v>
      </c>
      <c r="Q696" s="279"/>
      <c r="R696" s="449"/>
      <c r="S696" s="279">
        <f t="shared" si="46"/>
        <v>-3601.92</v>
      </c>
      <c r="T696" s="333">
        <f t="shared" si="45"/>
        <v>0</v>
      </c>
    </row>
    <row r="697" spans="2:20" ht="24.9" customHeight="1" x14ac:dyDescent="0.3">
      <c r="B697" s="446"/>
      <c r="C697" s="267">
        <f t="shared" si="47"/>
        <v>1</v>
      </c>
      <c r="D697" s="268" t="str">
        <f t="shared" si="48"/>
        <v>Janeiro</v>
      </c>
      <c r="E697" s="269"/>
      <c r="F697" s="270" t="str">
        <f>IF(E697="","",VLOOKUP('Conta_FUNBIO (2)'!E697,Relatório!B:I,2,FALSE))</f>
        <v/>
      </c>
      <c r="G697" s="709"/>
      <c r="H697" s="334" t="str">
        <f>IF(G697="","",VLOOKUP(G697,Fundos!B:C,2,FALSE))</f>
        <v/>
      </c>
      <c r="I697" s="272"/>
      <c r="J697" s="443"/>
      <c r="K697" s="443"/>
      <c r="L697" s="685"/>
      <c r="M697" s="353"/>
      <c r="N697" s="271"/>
      <c r="O697" s="576"/>
      <c r="P697" s="276" t="s">
        <v>277</v>
      </c>
      <c r="Q697" s="279"/>
      <c r="R697" s="449"/>
      <c r="S697" s="279">
        <f t="shared" si="46"/>
        <v>-3601.92</v>
      </c>
      <c r="T697" s="333">
        <f t="shared" si="45"/>
        <v>0</v>
      </c>
    </row>
    <row r="698" spans="2:20" ht="24.9" customHeight="1" x14ac:dyDescent="0.3">
      <c r="B698" s="446"/>
      <c r="C698" s="267">
        <f t="shared" si="47"/>
        <v>1</v>
      </c>
      <c r="D698" s="268" t="str">
        <f t="shared" si="48"/>
        <v>Janeiro</v>
      </c>
      <c r="E698" s="269"/>
      <c r="F698" s="270" t="str">
        <f>IF(E698="","",VLOOKUP('Conta_FUNBIO (2)'!E698,Relatório!B:I,2,FALSE))</f>
        <v/>
      </c>
      <c r="G698" s="709"/>
      <c r="H698" s="334" t="str">
        <f>IF(G698="","",VLOOKUP(G698,Fundos!B:C,2,FALSE))</f>
        <v/>
      </c>
      <c r="I698" s="272"/>
      <c r="J698" s="443"/>
      <c r="K698" s="443"/>
      <c r="L698" s="685"/>
      <c r="M698" s="353"/>
      <c r="N698" s="271"/>
      <c r="O698" s="576"/>
      <c r="P698" s="276" t="s">
        <v>277</v>
      </c>
      <c r="Q698" s="279"/>
      <c r="R698" s="449"/>
      <c r="S698" s="279">
        <f t="shared" si="46"/>
        <v>-3601.92</v>
      </c>
      <c r="T698" s="333">
        <f t="shared" si="45"/>
        <v>0</v>
      </c>
    </row>
    <row r="699" spans="2:20" ht="24.9" customHeight="1" x14ac:dyDescent="0.3">
      <c r="B699" s="446"/>
      <c r="C699" s="267">
        <f t="shared" si="47"/>
        <v>1</v>
      </c>
      <c r="D699" s="268" t="str">
        <f t="shared" si="48"/>
        <v>Janeiro</v>
      </c>
      <c r="E699" s="269"/>
      <c r="F699" s="270" t="str">
        <f>IF(E699="","",VLOOKUP('Conta_FUNBIO (2)'!E699,Relatório!B:I,2,FALSE))</f>
        <v/>
      </c>
      <c r="G699" s="709"/>
      <c r="H699" s="334" t="str">
        <f>IF(G699="","",VLOOKUP(G699,Fundos!B:C,2,FALSE))</f>
        <v/>
      </c>
      <c r="I699" s="272"/>
      <c r="J699" s="443"/>
      <c r="K699" s="448"/>
      <c r="L699" s="685"/>
      <c r="M699" s="353"/>
      <c r="N699" s="271"/>
      <c r="O699" s="576"/>
      <c r="P699" s="276" t="s">
        <v>277</v>
      </c>
      <c r="Q699" s="279"/>
      <c r="R699" s="449"/>
      <c r="S699" s="279">
        <f t="shared" si="46"/>
        <v>-3601.92</v>
      </c>
      <c r="T699" s="333">
        <f t="shared" si="45"/>
        <v>0</v>
      </c>
    </row>
    <row r="700" spans="2:20" ht="24.9" customHeight="1" x14ac:dyDescent="0.3">
      <c r="B700" s="446"/>
      <c r="C700" s="267">
        <f t="shared" si="47"/>
        <v>1</v>
      </c>
      <c r="D700" s="268" t="str">
        <f t="shared" si="48"/>
        <v>Janeiro</v>
      </c>
      <c r="E700" s="269"/>
      <c r="F700" s="270" t="str">
        <f>IF(E700="","",VLOOKUP('Conta_FUNBIO (2)'!E700,Relatório!B:I,2,FALSE))</f>
        <v/>
      </c>
      <c r="G700" s="709"/>
      <c r="H700" s="334" t="str">
        <f>IF(G700="","",VLOOKUP(G700,Fundos!B:C,2,FALSE))</f>
        <v/>
      </c>
      <c r="I700" s="272"/>
      <c r="J700" s="443"/>
      <c r="K700" s="443"/>
      <c r="L700" s="685"/>
      <c r="M700" s="353"/>
      <c r="N700" s="271"/>
      <c r="O700" s="576"/>
      <c r="P700" s="276" t="s">
        <v>277</v>
      </c>
      <c r="Q700" s="279"/>
      <c r="R700" s="449"/>
      <c r="S700" s="279">
        <f t="shared" si="46"/>
        <v>-3601.92</v>
      </c>
      <c r="T700" s="333">
        <f t="shared" si="45"/>
        <v>0</v>
      </c>
    </row>
    <row r="701" spans="2:20" ht="24.9" customHeight="1" x14ac:dyDescent="0.3">
      <c r="B701" s="446"/>
      <c r="C701" s="267">
        <f>MONTH(B701)</f>
        <v>1</v>
      </c>
      <c r="D701" s="268" t="str">
        <f>IF(C701=1,"Janeiro",IF(C701=2,"Fevereiro",IF(C701=3,"Março",IF(C701=4,"Abril",IF(C701=5,"Maio",IF(C701=6,"Junho",IF(C701=7,"Julho",IF(C701=8,"Agosto",IF(C701=9,"Setembro",IF(C701=10,"Outubro",IF(C701=11,"Novembro",IF(C701=12,"Dezembro",""))))))))))))</f>
        <v>Janeiro</v>
      </c>
      <c r="E701" s="269"/>
      <c r="F701" s="270" t="str">
        <f>IF(E701="","",VLOOKUP('Conta_FUNBIO (2)'!E701,Relatório!B:I,2,FALSE))</f>
        <v/>
      </c>
      <c r="G701" s="709"/>
      <c r="H701" s="334" t="str">
        <f>IF(G701="","",VLOOKUP(G701,Fundos!B:C,2,FALSE))</f>
        <v/>
      </c>
      <c r="I701" s="272"/>
      <c r="J701" s="443"/>
      <c r="K701" s="443"/>
      <c r="L701" s="685"/>
      <c r="M701" s="353"/>
      <c r="N701" s="271"/>
      <c r="O701" s="576"/>
      <c r="P701" s="276" t="s">
        <v>277</v>
      </c>
      <c r="Q701" s="279"/>
      <c r="R701" s="449"/>
      <c r="S701" s="279">
        <f>IF(P701="sim",Q701-R701+S700,IF(P701="NÃO",S700))</f>
        <v>-3601.92</v>
      </c>
      <c r="T701" s="333">
        <f t="shared" si="45"/>
        <v>0</v>
      </c>
    </row>
    <row r="702" spans="2:20" ht="24.9" customHeight="1" x14ac:dyDescent="0.3">
      <c r="B702" s="446"/>
      <c r="C702" s="267">
        <f>MONTH(B702)</f>
        <v>1</v>
      </c>
      <c r="D702" s="268" t="str">
        <f>IF(C702=1,"Janeiro",IF(C702=2,"Fevereiro",IF(C702=3,"Março",IF(C702=4,"Abril",IF(C702=5,"Maio",IF(C702=6,"Junho",IF(C702=7,"Julho",IF(C702=8,"Agosto",IF(C702=9,"Setembro",IF(C702=10,"Outubro",IF(C702=11,"Novembro",IF(C702=12,"Dezembro",""))))))))))))</f>
        <v>Janeiro</v>
      </c>
      <c r="E702" s="269"/>
      <c r="F702" s="270" t="str">
        <f>IF(E702="","",VLOOKUP('Conta_FUNBIO (2)'!E702,Relatório!B:I,2,FALSE))</f>
        <v/>
      </c>
      <c r="G702" s="709"/>
      <c r="H702" s="334" t="str">
        <f>IF(G702="","",VLOOKUP(G702,Fundos!B:C,2,FALSE))</f>
        <v/>
      </c>
      <c r="I702" s="272"/>
      <c r="J702" s="443"/>
      <c r="K702" s="443"/>
      <c r="L702" s="685"/>
      <c r="M702" s="353"/>
      <c r="N702" s="271"/>
      <c r="O702" s="576"/>
      <c r="P702" s="276" t="s">
        <v>277</v>
      </c>
      <c r="Q702" s="279"/>
      <c r="R702" s="449"/>
      <c r="S702" s="279">
        <f>IF(P702="sim",Q702-R702+S701,IF(P702="NÃO",S701))</f>
        <v>-3601.92</v>
      </c>
      <c r="T702" s="333">
        <f t="shared" si="45"/>
        <v>0</v>
      </c>
    </row>
    <row r="703" spans="2:20" ht="24.9" customHeight="1" x14ac:dyDescent="0.3">
      <c r="B703" s="446"/>
      <c r="C703" s="267">
        <f t="shared" si="47"/>
        <v>1</v>
      </c>
      <c r="D703" s="268" t="str">
        <f t="shared" si="48"/>
        <v>Janeiro</v>
      </c>
      <c r="E703" s="269"/>
      <c r="F703" s="270" t="str">
        <f>IF(E703="","",VLOOKUP('Conta_FUNBIO (2)'!E703,Relatório!B:I,2,FALSE))</f>
        <v/>
      </c>
      <c r="G703" s="709"/>
      <c r="H703" s="334" t="str">
        <f>IF(G703="","",VLOOKUP(G703,Fundos!B:C,2,FALSE))</f>
        <v/>
      </c>
      <c r="I703" s="272"/>
      <c r="J703" s="443"/>
      <c r="K703" s="443"/>
      <c r="L703" s="685"/>
      <c r="M703" s="353"/>
      <c r="N703" s="271"/>
      <c r="O703" s="576"/>
      <c r="P703" s="276" t="s">
        <v>277</v>
      </c>
      <c r="Q703" s="279"/>
      <c r="R703" s="449"/>
      <c r="S703" s="279">
        <f>IF(P703="sim",Q703-R703+S702,IF(P703="NÃO",S702))</f>
        <v>-3601.92</v>
      </c>
      <c r="T703" s="333">
        <f t="shared" si="45"/>
        <v>0</v>
      </c>
    </row>
    <row r="704" spans="2:20" ht="24.9" customHeight="1" x14ac:dyDescent="0.3">
      <c r="B704" s="446"/>
      <c r="C704" s="267">
        <f t="shared" si="47"/>
        <v>1</v>
      </c>
      <c r="D704" s="268" t="str">
        <f t="shared" si="48"/>
        <v>Janeiro</v>
      </c>
      <c r="E704" s="269"/>
      <c r="F704" s="270" t="str">
        <f>IF(E704="","",VLOOKUP('Conta_FUNBIO (2)'!E704,Relatório!B:I,2,FALSE))</f>
        <v/>
      </c>
      <c r="G704" s="709"/>
      <c r="H704" s="334" t="str">
        <f>IF(G704="","",VLOOKUP(G704,Fundos!B:C,2,FALSE))</f>
        <v/>
      </c>
      <c r="I704" s="272"/>
      <c r="J704" s="443"/>
      <c r="K704" s="443"/>
      <c r="L704" s="685"/>
      <c r="M704" s="353"/>
      <c r="N704" s="271"/>
      <c r="O704" s="576"/>
      <c r="P704" s="276" t="s">
        <v>277</v>
      </c>
      <c r="Q704" s="279"/>
      <c r="R704" s="449"/>
      <c r="S704" s="279">
        <f>IF(P704="sim",Q704-R704+S703,IF(P704="NÃO",S703))</f>
        <v>-3601.92</v>
      </c>
      <c r="T704" s="333">
        <f t="shared" si="45"/>
        <v>0</v>
      </c>
    </row>
    <row r="705" spans="2:22" ht="24.9" customHeight="1" x14ac:dyDescent="0.3">
      <c r="B705" s="446"/>
      <c r="C705" s="267">
        <f t="shared" si="47"/>
        <v>1</v>
      </c>
      <c r="D705" s="268" t="str">
        <f t="shared" si="48"/>
        <v>Janeiro</v>
      </c>
      <c r="E705" s="269"/>
      <c r="F705" s="270" t="str">
        <f>IF(E705="","",VLOOKUP('Conta_FUNBIO (2)'!E705,Relatório!B:I,2,FALSE))</f>
        <v/>
      </c>
      <c r="G705" s="709"/>
      <c r="H705" s="334" t="str">
        <f>IF(G705="","",VLOOKUP(G705,Fundos!B:C,2,FALSE))</f>
        <v/>
      </c>
      <c r="I705" s="272"/>
      <c r="J705" s="443"/>
      <c r="K705" s="443"/>
      <c r="L705" s="685"/>
      <c r="M705" s="353"/>
      <c r="N705" s="271"/>
      <c r="O705" s="576"/>
      <c r="P705" s="276" t="s">
        <v>277</v>
      </c>
      <c r="Q705" s="279"/>
      <c r="R705" s="449"/>
      <c r="S705" s="279">
        <f>IF(P705="sim",Q705-R705+S704,IF(P705="NÃO",S704))</f>
        <v>-3601.92</v>
      </c>
      <c r="T705" s="333">
        <f t="shared" si="45"/>
        <v>0</v>
      </c>
    </row>
    <row r="706" spans="2:22" ht="24.9" customHeight="1" x14ac:dyDescent="0.3">
      <c r="B706" s="446"/>
      <c r="C706" s="267">
        <f t="shared" si="47"/>
        <v>1</v>
      </c>
      <c r="D706" s="268" t="str">
        <f t="shared" si="48"/>
        <v>Janeiro</v>
      </c>
      <c r="E706" s="269"/>
      <c r="F706" s="270" t="str">
        <f>IF(E706="","",VLOOKUP('Conta_FUNBIO (2)'!E706,Relatório!B:I,2,FALSE))</f>
        <v/>
      </c>
      <c r="G706" s="709"/>
      <c r="H706" s="334" t="str">
        <f>IF(G706="","",VLOOKUP(G706,Fundos!B:C,2,FALSE))</f>
        <v/>
      </c>
      <c r="I706" s="272"/>
      <c r="J706" s="443"/>
      <c r="K706" s="443"/>
      <c r="L706" s="685"/>
      <c r="M706" s="353"/>
      <c r="N706" s="271"/>
      <c r="O706" s="576"/>
      <c r="P706" s="276" t="s">
        <v>277</v>
      </c>
      <c r="Q706" s="279"/>
      <c r="R706" s="449"/>
      <c r="S706" s="279">
        <f t="shared" si="46"/>
        <v>-3601.92</v>
      </c>
      <c r="T706" s="333">
        <f t="shared" si="45"/>
        <v>0</v>
      </c>
    </row>
    <row r="707" spans="2:22" ht="24.9" customHeight="1" x14ac:dyDescent="0.3">
      <c r="B707" s="446"/>
      <c r="C707" s="267">
        <f t="shared" si="47"/>
        <v>1</v>
      </c>
      <c r="D707" s="268" t="str">
        <f t="shared" si="48"/>
        <v>Janeiro</v>
      </c>
      <c r="E707" s="269"/>
      <c r="F707" s="270" t="str">
        <f>IF(E707="","",VLOOKUP('Conta_FUNBIO (2)'!E707,Relatório!B:I,2,FALSE))</f>
        <v/>
      </c>
      <c r="G707" s="709"/>
      <c r="H707" s="334" t="str">
        <f>IF(G707="","",VLOOKUP(G707,Fundos!B:C,2,FALSE))</f>
        <v/>
      </c>
      <c r="I707" s="272"/>
      <c r="J707" s="443"/>
      <c r="K707" s="443"/>
      <c r="L707" s="685"/>
      <c r="M707" s="353"/>
      <c r="N707" s="271"/>
      <c r="O707" s="576"/>
      <c r="P707" s="276" t="s">
        <v>277</v>
      </c>
      <c r="Q707" s="279"/>
      <c r="R707" s="449"/>
      <c r="S707" s="279">
        <f t="shared" si="46"/>
        <v>-3601.92</v>
      </c>
      <c r="T707" s="333">
        <f t="shared" si="45"/>
        <v>0</v>
      </c>
    </row>
    <row r="708" spans="2:22" ht="24.9" customHeight="1" x14ac:dyDescent="0.3">
      <c r="B708" s="446"/>
      <c r="C708" s="267">
        <f t="shared" si="47"/>
        <v>1</v>
      </c>
      <c r="D708" s="268" t="str">
        <f t="shared" si="48"/>
        <v>Janeiro</v>
      </c>
      <c r="E708" s="269"/>
      <c r="F708" s="270" t="str">
        <f>IF(E708="","",VLOOKUP('Conta_FUNBIO (2)'!E708,Relatório!B:I,2,FALSE))</f>
        <v/>
      </c>
      <c r="G708" s="709"/>
      <c r="H708" s="334" t="str">
        <f>IF(G708="","",VLOOKUP(G708,Fundos!B:C,2,FALSE))</f>
        <v/>
      </c>
      <c r="I708" s="272"/>
      <c r="J708" s="443"/>
      <c r="K708" s="443"/>
      <c r="L708" s="685"/>
      <c r="M708" s="353"/>
      <c r="N708" s="271"/>
      <c r="O708" s="576"/>
      <c r="P708" s="276" t="s">
        <v>277</v>
      </c>
      <c r="Q708" s="279"/>
      <c r="R708" s="449"/>
      <c r="S708" s="279">
        <f t="shared" si="46"/>
        <v>-3601.92</v>
      </c>
      <c r="T708" s="333">
        <f t="shared" si="45"/>
        <v>0</v>
      </c>
    </row>
    <row r="709" spans="2:22" ht="24.9" customHeight="1" x14ac:dyDescent="0.3">
      <c r="B709" s="446"/>
      <c r="C709" s="267">
        <f t="shared" si="47"/>
        <v>1</v>
      </c>
      <c r="D709" s="268" t="str">
        <f t="shared" si="48"/>
        <v>Janeiro</v>
      </c>
      <c r="E709" s="269"/>
      <c r="F709" s="270" t="str">
        <f>IF(E709="","",VLOOKUP('Conta_FUNBIO (2)'!E709,Relatório!B:I,2,FALSE))</f>
        <v/>
      </c>
      <c r="G709" s="709"/>
      <c r="H709" s="334" t="str">
        <f>IF(G709="","",VLOOKUP(G709,Fundos!B:C,2,FALSE))</f>
        <v/>
      </c>
      <c r="I709" s="272"/>
      <c r="J709" s="443"/>
      <c r="K709" s="443"/>
      <c r="L709" s="685"/>
      <c r="M709" s="353"/>
      <c r="N709" s="271"/>
      <c r="O709" s="576"/>
      <c r="P709" s="276" t="s">
        <v>277</v>
      </c>
      <c r="Q709" s="279"/>
      <c r="R709" s="449"/>
      <c r="S709" s="279">
        <f t="shared" si="46"/>
        <v>-3601.92</v>
      </c>
      <c r="T709" s="333">
        <f t="shared" si="45"/>
        <v>0</v>
      </c>
    </row>
    <row r="710" spans="2:22" ht="24.9" customHeight="1" x14ac:dyDescent="0.3">
      <c r="B710" s="446"/>
      <c r="C710" s="267">
        <f t="shared" si="47"/>
        <v>1</v>
      </c>
      <c r="D710" s="268" t="str">
        <f t="shared" si="48"/>
        <v>Janeiro</v>
      </c>
      <c r="E710" s="269"/>
      <c r="F710" s="270" t="str">
        <f>IF(E710="","",VLOOKUP('Conta_FUNBIO (2)'!E710,Relatório!B:I,2,FALSE))</f>
        <v/>
      </c>
      <c r="G710" s="709"/>
      <c r="H710" s="334" t="str">
        <f>IF(G710="","",VLOOKUP(G710,Fundos!B:C,2,FALSE))</f>
        <v/>
      </c>
      <c r="I710" s="272"/>
      <c r="J710" s="294"/>
      <c r="K710" s="294"/>
      <c r="L710" s="274"/>
      <c r="M710" s="353"/>
      <c r="N710" s="271"/>
      <c r="O710" s="576"/>
      <c r="P710" s="276" t="s">
        <v>277</v>
      </c>
      <c r="Q710" s="279"/>
      <c r="R710" s="449"/>
      <c r="S710" s="279">
        <f t="shared" si="46"/>
        <v>-3601.92</v>
      </c>
      <c r="T710" s="333">
        <f t="shared" si="45"/>
        <v>0</v>
      </c>
    </row>
    <row r="711" spans="2:22" ht="24.9" customHeight="1" x14ac:dyDescent="0.3">
      <c r="B711" s="446"/>
      <c r="C711" s="267">
        <f t="shared" si="47"/>
        <v>1</v>
      </c>
      <c r="D711" s="268" t="str">
        <f t="shared" si="48"/>
        <v>Janeiro</v>
      </c>
      <c r="E711" s="269"/>
      <c r="F711" s="270" t="str">
        <f>IF(E711="","",VLOOKUP('Conta_FUNBIO (2)'!E711,Relatório!B:I,2,FALSE))</f>
        <v/>
      </c>
      <c r="G711" s="709"/>
      <c r="H711" s="334" t="str">
        <f>IF(G711="","",VLOOKUP(G711,Fundos!B:C,2,FALSE))</f>
        <v/>
      </c>
      <c r="I711" s="272"/>
      <c r="J711" s="443"/>
      <c r="K711" s="443"/>
      <c r="L711" s="685"/>
      <c r="M711" s="353"/>
      <c r="N711" s="271"/>
      <c r="O711" s="576"/>
      <c r="P711" s="276" t="s">
        <v>277</v>
      </c>
      <c r="Q711" s="279"/>
      <c r="R711" s="449"/>
      <c r="S711" s="279">
        <f t="shared" si="46"/>
        <v>-3601.92</v>
      </c>
      <c r="T711" s="333">
        <f t="shared" si="45"/>
        <v>0</v>
      </c>
    </row>
    <row r="712" spans="2:22" ht="24.9" customHeight="1" x14ac:dyDescent="0.3">
      <c r="B712" s="446"/>
      <c r="C712" s="267">
        <f t="shared" si="47"/>
        <v>1</v>
      </c>
      <c r="D712" s="268" t="str">
        <f t="shared" si="48"/>
        <v>Janeiro</v>
      </c>
      <c r="E712" s="269"/>
      <c r="F712" s="270" t="str">
        <f>IF(E712="","",VLOOKUP('Conta_FUNBIO (2)'!E712,Relatório!B:I,2,FALSE))</f>
        <v/>
      </c>
      <c r="G712" s="709"/>
      <c r="H712" s="334" t="str">
        <f>IF(G712="","",VLOOKUP(G712,Fundos!B:C,2,FALSE))</f>
        <v/>
      </c>
      <c r="I712" s="272"/>
      <c r="J712" s="443"/>
      <c r="K712" s="443"/>
      <c r="L712" s="685"/>
      <c r="M712" s="353"/>
      <c r="N712" s="271"/>
      <c r="O712" s="576"/>
      <c r="P712" s="276" t="s">
        <v>277</v>
      </c>
      <c r="Q712" s="279"/>
      <c r="R712" s="449"/>
      <c r="S712" s="279">
        <f t="shared" si="46"/>
        <v>-3601.92</v>
      </c>
      <c r="T712" s="333">
        <f t="shared" si="45"/>
        <v>0</v>
      </c>
    </row>
    <row r="713" spans="2:22" ht="24.9" customHeight="1" x14ac:dyDescent="0.3">
      <c r="B713" s="446"/>
      <c r="C713" s="267">
        <f t="shared" si="47"/>
        <v>1</v>
      </c>
      <c r="D713" s="268" t="str">
        <f t="shared" si="48"/>
        <v>Janeiro</v>
      </c>
      <c r="E713" s="269"/>
      <c r="F713" s="270" t="str">
        <f>IF(E713="","",VLOOKUP('Conta_FUNBIO (2)'!E713,Relatório!B:I,2,FALSE))</f>
        <v/>
      </c>
      <c r="G713" s="709"/>
      <c r="H713" s="334" t="str">
        <f>IF(G713="","",VLOOKUP(G713,Fundos!B:C,2,FALSE))</f>
        <v/>
      </c>
      <c r="I713" s="272"/>
      <c r="J713" s="443"/>
      <c r="K713" s="443"/>
      <c r="L713" s="685"/>
      <c r="M713" s="353"/>
      <c r="N713" s="271"/>
      <c r="O713" s="576"/>
      <c r="P713" s="276" t="s">
        <v>277</v>
      </c>
      <c r="Q713" s="279"/>
      <c r="R713" s="449"/>
      <c r="S713" s="279">
        <f t="shared" si="46"/>
        <v>-3601.92</v>
      </c>
      <c r="T713" s="333">
        <f t="shared" si="45"/>
        <v>0</v>
      </c>
    </row>
    <row r="714" spans="2:22" ht="24.9" customHeight="1" x14ac:dyDescent="0.3">
      <c r="B714" s="446"/>
      <c r="C714" s="267">
        <f t="shared" si="47"/>
        <v>1</v>
      </c>
      <c r="D714" s="268" t="str">
        <f t="shared" si="48"/>
        <v>Janeiro</v>
      </c>
      <c r="E714" s="269"/>
      <c r="F714" s="270" t="str">
        <f>IF(E714="","",VLOOKUP('Conta_FUNBIO (2)'!E714,Relatório!B:I,2,FALSE))</f>
        <v/>
      </c>
      <c r="G714" s="709"/>
      <c r="H714" s="334" t="str">
        <f>IF(G714="","",VLOOKUP(G714,Fundos!B:C,2,FALSE))</f>
        <v/>
      </c>
      <c r="I714" s="272"/>
      <c r="J714" s="443"/>
      <c r="K714" s="443"/>
      <c r="L714" s="685"/>
      <c r="M714" s="353"/>
      <c r="N714" s="271"/>
      <c r="O714" s="576"/>
      <c r="P714" s="276" t="s">
        <v>277</v>
      </c>
      <c r="Q714" s="279"/>
      <c r="R714" s="449"/>
      <c r="S714" s="279">
        <f t="shared" si="46"/>
        <v>-3601.92</v>
      </c>
      <c r="T714" s="333">
        <f t="shared" ref="T714:T725" si="49">T713</f>
        <v>0</v>
      </c>
      <c r="V714" s="546"/>
    </row>
    <row r="715" spans="2:22" ht="24.9" customHeight="1" x14ac:dyDescent="0.3">
      <c r="B715" s="446"/>
      <c r="C715" s="267">
        <f t="shared" si="47"/>
        <v>1</v>
      </c>
      <c r="D715" s="268" t="str">
        <f t="shared" si="48"/>
        <v>Janeiro</v>
      </c>
      <c r="E715" s="269"/>
      <c r="F715" s="270" t="str">
        <f>IF(E715="","",VLOOKUP('Conta_FUNBIO (2)'!E715,Relatório!B:I,2,FALSE))</f>
        <v/>
      </c>
      <c r="G715" s="709"/>
      <c r="H715" s="334" t="str">
        <f>IF(G715="","",VLOOKUP(G715,Fundos!B:C,2,FALSE))</f>
        <v/>
      </c>
      <c r="I715" s="272"/>
      <c r="J715" s="443"/>
      <c r="K715" s="443"/>
      <c r="L715" s="685"/>
      <c r="M715" s="353"/>
      <c r="N715" s="271"/>
      <c r="O715" s="576"/>
      <c r="P715" s="276" t="s">
        <v>277</v>
      </c>
      <c r="Q715" s="279"/>
      <c r="R715" s="449"/>
      <c r="S715" s="279">
        <f t="shared" si="46"/>
        <v>-3601.92</v>
      </c>
      <c r="T715" s="333">
        <f t="shared" si="49"/>
        <v>0</v>
      </c>
    </row>
    <row r="716" spans="2:22" ht="24.9" customHeight="1" x14ac:dyDescent="0.3">
      <c r="B716" s="446"/>
      <c r="C716" s="267">
        <f t="shared" si="47"/>
        <v>1</v>
      </c>
      <c r="D716" s="268" t="str">
        <f t="shared" si="48"/>
        <v>Janeiro</v>
      </c>
      <c r="E716" s="269"/>
      <c r="F716" s="270" t="str">
        <f>IF(E716="","",VLOOKUP('Conta_FUNBIO (2)'!E716,Relatório!B:I,2,FALSE))</f>
        <v/>
      </c>
      <c r="G716" s="709"/>
      <c r="H716" s="334" t="str">
        <f>IF(G716="","",VLOOKUP(G716,Fundos!B:C,2,FALSE))</f>
        <v/>
      </c>
      <c r="I716" s="272"/>
      <c r="J716" s="448"/>
      <c r="K716" s="452"/>
      <c r="L716" s="685"/>
      <c r="M716" s="353"/>
      <c r="N716" s="271"/>
      <c r="O716" s="576"/>
      <c r="P716" s="276" t="s">
        <v>277</v>
      </c>
      <c r="Q716" s="279"/>
      <c r="R716" s="449"/>
      <c r="S716" s="279">
        <f t="shared" si="46"/>
        <v>-3601.92</v>
      </c>
      <c r="T716" s="333">
        <f t="shared" si="49"/>
        <v>0</v>
      </c>
    </row>
    <row r="717" spans="2:22" ht="24.9" customHeight="1" x14ac:dyDescent="0.3">
      <c r="B717" s="446"/>
      <c r="C717" s="267">
        <f t="shared" si="47"/>
        <v>1</v>
      </c>
      <c r="D717" s="268" t="str">
        <f t="shared" si="48"/>
        <v>Janeiro</v>
      </c>
      <c r="E717" s="269"/>
      <c r="F717" s="270" t="str">
        <f>IF(E717="","",VLOOKUP('Conta_FUNBIO (2)'!E717,Relatório!B:I,2,FALSE))</f>
        <v/>
      </c>
      <c r="G717" s="709"/>
      <c r="H717" s="334" t="str">
        <f>IF(G717="","",VLOOKUP(G717,Fundos!B:C,2,FALSE))</f>
        <v/>
      </c>
      <c r="I717" s="272"/>
      <c r="J717" s="443"/>
      <c r="K717" s="443"/>
      <c r="L717" s="685"/>
      <c r="M717" s="353"/>
      <c r="N717" s="271"/>
      <c r="O717" s="576"/>
      <c r="P717" s="276" t="s">
        <v>277</v>
      </c>
      <c r="Q717" s="279"/>
      <c r="R717" s="449"/>
      <c r="S717" s="279">
        <f t="shared" si="46"/>
        <v>-3601.92</v>
      </c>
      <c r="T717" s="333">
        <f t="shared" si="49"/>
        <v>0</v>
      </c>
    </row>
    <row r="718" spans="2:22" ht="24.9" customHeight="1" x14ac:dyDescent="0.3">
      <c r="B718" s="446"/>
      <c r="C718" s="267">
        <f t="shared" si="47"/>
        <v>1</v>
      </c>
      <c r="D718" s="268" t="str">
        <f t="shared" si="48"/>
        <v>Janeiro</v>
      </c>
      <c r="E718" s="269"/>
      <c r="F718" s="270" t="str">
        <f>IF(E718="","",VLOOKUP('Conta_FUNBIO (2)'!E718,Relatório!B:I,2,FALSE))</f>
        <v/>
      </c>
      <c r="G718" s="709"/>
      <c r="H718" s="334" t="str">
        <f>IF(G718="","",VLOOKUP(G718,Fundos!B:C,2,FALSE))</f>
        <v/>
      </c>
      <c r="I718" s="272"/>
      <c r="J718" s="443"/>
      <c r="K718" s="443"/>
      <c r="L718" s="685"/>
      <c r="M718" s="353"/>
      <c r="N718" s="271"/>
      <c r="O718" s="576"/>
      <c r="P718" s="276" t="s">
        <v>277</v>
      </c>
      <c r="Q718" s="279"/>
      <c r="R718" s="449"/>
      <c r="S718" s="279">
        <f t="shared" si="46"/>
        <v>-3601.92</v>
      </c>
      <c r="T718" s="333">
        <f t="shared" si="49"/>
        <v>0</v>
      </c>
    </row>
    <row r="719" spans="2:22" ht="24.9" customHeight="1" x14ac:dyDescent="0.3">
      <c r="B719" s="446"/>
      <c r="C719" s="267">
        <f t="shared" si="47"/>
        <v>1</v>
      </c>
      <c r="D719" s="268" t="str">
        <f t="shared" si="48"/>
        <v>Janeiro</v>
      </c>
      <c r="E719" s="269"/>
      <c r="F719" s="270" t="str">
        <f>IF(E719="","",VLOOKUP('Conta_FUNBIO (2)'!E719,Relatório!B:I,2,FALSE))</f>
        <v/>
      </c>
      <c r="G719" s="709"/>
      <c r="H719" s="334" t="str">
        <f>IF(G719="","",VLOOKUP(G719,Fundos!B:C,2,FALSE))</f>
        <v/>
      </c>
      <c r="I719" s="272"/>
      <c r="J719" s="443"/>
      <c r="K719" s="443"/>
      <c r="L719" s="685"/>
      <c r="M719" s="353"/>
      <c r="N719" s="271"/>
      <c r="O719" s="576"/>
      <c r="P719" s="276" t="s">
        <v>277</v>
      </c>
      <c r="Q719" s="279"/>
      <c r="R719" s="449"/>
      <c r="S719" s="279">
        <f t="shared" ref="S719:S724" si="50">IF(P719="sim",Q719-R719+S718,IF(P719="NÃO",S718))</f>
        <v>-3601.92</v>
      </c>
      <c r="T719" s="333">
        <f t="shared" si="49"/>
        <v>0</v>
      </c>
    </row>
    <row r="720" spans="2:22" ht="24.9" customHeight="1" x14ac:dyDescent="0.3">
      <c r="B720" s="446"/>
      <c r="C720" s="267">
        <f t="shared" si="47"/>
        <v>1</v>
      </c>
      <c r="D720" s="268" t="str">
        <f t="shared" si="48"/>
        <v>Janeiro</v>
      </c>
      <c r="E720" s="269"/>
      <c r="F720" s="270" t="str">
        <f>IF(E720="","",VLOOKUP('Conta_FUNBIO (2)'!E720,Relatório!B:I,2,FALSE))</f>
        <v/>
      </c>
      <c r="G720" s="709"/>
      <c r="H720" s="334" t="str">
        <f>IF(G720="","",VLOOKUP(G720,Fundos!B:C,2,FALSE))</f>
        <v/>
      </c>
      <c r="I720" s="272"/>
      <c r="J720" s="443"/>
      <c r="K720" s="443"/>
      <c r="L720" s="685"/>
      <c r="M720" s="353"/>
      <c r="N720" s="271"/>
      <c r="O720" s="576"/>
      <c r="P720" s="276" t="s">
        <v>277</v>
      </c>
      <c r="Q720" s="279"/>
      <c r="R720" s="449"/>
      <c r="S720" s="279">
        <f t="shared" si="50"/>
        <v>-3601.92</v>
      </c>
      <c r="T720" s="333">
        <f t="shared" si="49"/>
        <v>0</v>
      </c>
    </row>
    <row r="721" spans="2:20" ht="24.9" customHeight="1" x14ac:dyDescent="0.3">
      <c r="B721" s="446"/>
      <c r="C721" s="267">
        <f t="shared" si="47"/>
        <v>1</v>
      </c>
      <c r="D721" s="268" t="str">
        <f t="shared" si="48"/>
        <v>Janeiro</v>
      </c>
      <c r="E721" s="269"/>
      <c r="F721" s="270" t="str">
        <f>IF(E721="","",VLOOKUP('Conta_FUNBIO (2)'!E721,Relatório!B:I,2,FALSE))</f>
        <v/>
      </c>
      <c r="G721" s="709"/>
      <c r="H721" s="334" t="str">
        <f>IF(G721="","",VLOOKUP(G721,Fundos!B:C,2,FALSE))</f>
        <v/>
      </c>
      <c r="I721" s="272"/>
      <c r="J721" s="443"/>
      <c r="K721" s="443"/>
      <c r="L721" s="685"/>
      <c r="M721" s="353"/>
      <c r="N721" s="271"/>
      <c r="O721" s="576"/>
      <c r="P721" s="276" t="s">
        <v>277</v>
      </c>
      <c r="Q721" s="279"/>
      <c r="R721" s="449"/>
      <c r="S721" s="279">
        <f t="shared" si="50"/>
        <v>-3601.92</v>
      </c>
      <c r="T721" s="333">
        <f t="shared" si="49"/>
        <v>0</v>
      </c>
    </row>
    <row r="722" spans="2:20" ht="24.9" customHeight="1" x14ac:dyDescent="0.3">
      <c r="B722" s="446"/>
      <c r="C722" s="267">
        <f t="shared" si="47"/>
        <v>1</v>
      </c>
      <c r="D722" s="268" t="str">
        <f t="shared" si="48"/>
        <v>Janeiro</v>
      </c>
      <c r="E722" s="269"/>
      <c r="F722" s="270" t="str">
        <f>IF(E722="","",VLOOKUP('Conta_FUNBIO (2)'!E722,Relatório!B:I,2,FALSE))</f>
        <v/>
      </c>
      <c r="G722" s="709"/>
      <c r="H722" s="334" t="str">
        <f>IF(G722="","",VLOOKUP(G722,Fundos!B:C,2,FALSE))</f>
        <v/>
      </c>
      <c r="I722" s="272"/>
      <c r="J722" s="443"/>
      <c r="K722" s="443"/>
      <c r="L722" s="685"/>
      <c r="M722" s="353"/>
      <c r="N722" s="271"/>
      <c r="O722" s="576"/>
      <c r="P722" s="276" t="s">
        <v>277</v>
      </c>
      <c r="Q722" s="279"/>
      <c r="R722" s="449"/>
      <c r="S722" s="279">
        <f t="shared" si="50"/>
        <v>-3601.92</v>
      </c>
      <c r="T722" s="333">
        <f t="shared" si="49"/>
        <v>0</v>
      </c>
    </row>
    <row r="723" spans="2:20" ht="24.9" customHeight="1" x14ac:dyDescent="0.3">
      <c r="B723" s="446"/>
      <c r="C723" s="267">
        <f t="shared" si="47"/>
        <v>1</v>
      </c>
      <c r="D723" s="268" t="str">
        <f t="shared" si="48"/>
        <v>Janeiro</v>
      </c>
      <c r="E723" s="269"/>
      <c r="F723" s="270" t="str">
        <f>IF(E723="","",VLOOKUP('Conta_FUNBIO (2)'!E723,Relatório!B:I,2,FALSE))</f>
        <v/>
      </c>
      <c r="G723" s="709"/>
      <c r="H723" s="334" t="str">
        <f>IF(G723="","",VLOOKUP(G723,Fundos!B:C,2,FALSE))</f>
        <v/>
      </c>
      <c r="I723" s="272"/>
      <c r="J723" s="443"/>
      <c r="K723" s="443"/>
      <c r="L723" s="685"/>
      <c r="M723" s="353"/>
      <c r="N723" s="271"/>
      <c r="O723" s="576"/>
      <c r="P723" s="276" t="s">
        <v>277</v>
      </c>
      <c r="Q723" s="279"/>
      <c r="R723" s="449"/>
      <c r="S723" s="279">
        <f t="shared" si="50"/>
        <v>-3601.92</v>
      </c>
      <c r="T723" s="333">
        <f t="shared" si="49"/>
        <v>0</v>
      </c>
    </row>
    <row r="724" spans="2:20" ht="24.9" customHeight="1" x14ac:dyDescent="0.3">
      <c r="B724" s="446"/>
      <c r="C724" s="267">
        <f t="shared" si="47"/>
        <v>1</v>
      </c>
      <c r="D724" s="268" t="str">
        <f t="shared" si="48"/>
        <v>Janeiro</v>
      </c>
      <c r="E724" s="269"/>
      <c r="F724" s="270" t="str">
        <f>IF(E724="","",VLOOKUP('Conta_FUNBIO (2)'!E724,Relatório!B:I,2,FALSE))</f>
        <v/>
      </c>
      <c r="G724" s="709"/>
      <c r="H724" s="334" t="str">
        <f>IF(G724="","",VLOOKUP(G724,Fundos!B:C,2,FALSE))</f>
        <v/>
      </c>
      <c r="I724" s="272"/>
      <c r="J724" s="443"/>
      <c r="K724" s="443"/>
      <c r="L724" s="685"/>
      <c r="M724" s="353"/>
      <c r="N724" s="271"/>
      <c r="O724" s="576"/>
      <c r="P724" s="276" t="s">
        <v>277</v>
      </c>
      <c r="Q724" s="279"/>
      <c r="R724" s="449"/>
      <c r="S724" s="279">
        <f t="shared" si="50"/>
        <v>-3601.92</v>
      </c>
      <c r="T724" s="333">
        <f t="shared" si="49"/>
        <v>0</v>
      </c>
    </row>
    <row r="725" spans="2:20" ht="24.9" customHeight="1" x14ac:dyDescent="0.3">
      <c r="B725" s="446"/>
      <c r="C725" s="267">
        <f t="shared" si="47"/>
        <v>1</v>
      </c>
      <c r="D725" s="268" t="str">
        <f t="shared" si="48"/>
        <v>Janeiro</v>
      </c>
      <c r="E725" s="269"/>
      <c r="F725" s="270" t="str">
        <f>IF(E725="","",VLOOKUP('Conta_FUNBIO (2)'!E725,Relatório!B:I,2,FALSE))</f>
        <v/>
      </c>
      <c r="G725" s="709"/>
      <c r="H725" s="334" t="str">
        <f>IF(G725="","",VLOOKUP(G725,Fundos!B:C,2,FALSE))</f>
        <v/>
      </c>
      <c r="I725" s="272"/>
      <c r="J725" s="443"/>
      <c r="K725" s="301"/>
      <c r="L725" s="685"/>
      <c r="M725" s="353"/>
      <c r="N725" s="271"/>
      <c r="O725" s="576"/>
      <c r="P725" s="276" t="s">
        <v>277</v>
      </c>
      <c r="Q725" s="279"/>
      <c r="R725" s="449"/>
      <c r="S725" s="279">
        <f>IF(P725="sim",Q725-R725+S724,IF(P725="NÃO",S724))</f>
        <v>-3601.92</v>
      </c>
      <c r="T725" s="333">
        <f t="shared" si="49"/>
        <v>0</v>
      </c>
    </row>
    <row r="726" spans="2:20" ht="24.9" customHeight="1" x14ac:dyDescent="0.3">
      <c r="B726" s="446"/>
      <c r="C726" s="267">
        <f t="shared" si="47"/>
        <v>1</v>
      </c>
      <c r="D726" s="268" t="str">
        <f t="shared" si="48"/>
        <v>Janeiro</v>
      </c>
      <c r="E726" s="269"/>
      <c r="F726" s="270" t="str">
        <f>IF(E726="","",VLOOKUP('Conta_FUNBIO (2)'!E726,Relatório!B:I,2,FALSE))</f>
        <v/>
      </c>
      <c r="G726" s="709"/>
      <c r="H726" s="334" t="str">
        <f>IF(G726="","",VLOOKUP(G726,Fundos!B:C,2,FALSE))</f>
        <v/>
      </c>
      <c r="I726" s="272"/>
      <c r="J726" s="443"/>
      <c r="K726" s="443"/>
      <c r="L726" s="685"/>
      <c r="M726" s="353"/>
      <c r="N726" s="271"/>
      <c r="O726" s="576"/>
      <c r="P726" s="276" t="s">
        <v>277</v>
      </c>
      <c r="Q726" s="279"/>
      <c r="R726" s="449"/>
      <c r="S726" s="279">
        <f>IF(P726="sim",Q726-R726+S725,IF(P726="NÃO",S725))</f>
        <v>-3601.92</v>
      </c>
      <c r="T726" s="333">
        <f>T725</f>
        <v>0</v>
      </c>
    </row>
    <row r="727" spans="2:20" ht="24.9" customHeight="1" x14ac:dyDescent="0.3">
      <c r="B727" s="446"/>
      <c r="C727" s="267">
        <f t="shared" si="47"/>
        <v>1</v>
      </c>
      <c r="D727" s="268" t="str">
        <f t="shared" si="48"/>
        <v>Janeiro</v>
      </c>
      <c r="E727" s="269"/>
      <c r="F727" s="270" t="str">
        <f>IF(E727="","",VLOOKUP('Conta_FUNBIO (2)'!E727,Relatório!B:I,2,FALSE))</f>
        <v/>
      </c>
      <c r="G727" s="709"/>
      <c r="H727" s="334" t="str">
        <f>IF(G727="","",VLOOKUP(G727,Fundos!B:C,2,FALSE))</f>
        <v/>
      </c>
      <c r="I727" s="272"/>
      <c r="J727" s="443"/>
      <c r="K727" s="443"/>
      <c r="L727" s="685"/>
      <c r="M727" s="353"/>
      <c r="N727" s="271"/>
      <c r="O727" s="576"/>
      <c r="P727" s="276" t="s">
        <v>277</v>
      </c>
      <c r="Q727" s="279"/>
      <c r="R727" s="449"/>
      <c r="S727" s="279">
        <f>IF(P727="sim",Q727-R727+S726,IF(P727="NÃO",S726))</f>
        <v>-3601.92</v>
      </c>
      <c r="T727" s="333">
        <f>T726</f>
        <v>0</v>
      </c>
    </row>
    <row r="728" spans="2:20" ht="24.9" customHeight="1" x14ac:dyDescent="0.3">
      <c r="B728" s="446"/>
      <c r="C728" s="267">
        <f t="shared" si="47"/>
        <v>1</v>
      </c>
      <c r="D728" s="268" t="str">
        <f t="shared" si="48"/>
        <v>Janeiro</v>
      </c>
      <c r="E728" s="269"/>
      <c r="F728" s="270" t="str">
        <f>IF(E728="","",VLOOKUP('Conta_FUNBIO (2)'!E728,Relatório!B:I,2,FALSE))</f>
        <v/>
      </c>
      <c r="G728" s="709"/>
      <c r="H728" s="334" t="str">
        <f>IF(G728="","",VLOOKUP(G728,Fundos!B:C,2,FALSE))</f>
        <v/>
      </c>
      <c r="I728" s="272"/>
      <c r="J728" s="443"/>
      <c r="K728" s="443"/>
      <c r="L728" s="685"/>
      <c r="M728" s="353"/>
      <c r="N728" s="271"/>
      <c r="O728" s="576"/>
      <c r="P728" s="276" t="s">
        <v>277</v>
      </c>
      <c r="Q728" s="279"/>
      <c r="R728" s="449"/>
      <c r="S728" s="279">
        <f>IF(P728="sim",Q728-R728+S727,IF(P728="NÃO",S727))</f>
        <v>-3601.92</v>
      </c>
      <c r="T728" s="333">
        <f>T727</f>
        <v>0</v>
      </c>
    </row>
    <row r="729" spans="2:20" ht="24.9" customHeight="1" x14ac:dyDescent="0.3">
      <c r="B729" s="446"/>
      <c r="C729" s="267">
        <f t="shared" si="47"/>
        <v>1</v>
      </c>
      <c r="D729" s="268" t="str">
        <f t="shared" si="48"/>
        <v>Janeiro</v>
      </c>
      <c r="E729" s="269"/>
      <c r="F729" s="270" t="str">
        <f>IF(E729="","",VLOOKUP('Conta_FUNBIO (2)'!E729,Relatório!B:I,2,FALSE))</f>
        <v/>
      </c>
      <c r="G729" s="709"/>
      <c r="H729" s="334" t="str">
        <f>IF(G729="","",VLOOKUP(G729,Fundos!B:C,2,FALSE))</f>
        <v/>
      </c>
      <c r="I729" s="272"/>
      <c r="J729" s="443"/>
      <c r="K729" s="443"/>
      <c r="L729" s="685"/>
      <c r="M729" s="353"/>
      <c r="N729" s="271"/>
      <c r="O729" s="576"/>
      <c r="P729" s="276" t="s">
        <v>277</v>
      </c>
      <c r="Q729" s="279"/>
      <c r="R729" s="449"/>
      <c r="S729" s="279">
        <f t="shared" ref="S729:S792" si="51">IF(P729="sim",Q729-R729+S728,IF(P729="NÃO",S728))</f>
        <v>-3601.92</v>
      </c>
      <c r="T729" s="333">
        <f t="shared" ref="T729:T792" si="52">T728</f>
        <v>0</v>
      </c>
    </row>
    <row r="730" spans="2:20" ht="24.9" customHeight="1" x14ac:dyDescent="0.3">
      <c r="B730" s="446"/>
      <c r="C730" s="267">
        <f t="shared" si="47"/>
        <v>1</v>
      </c>
      <c r="D730" s="268" t="str">
        <f t="shared" si="48"/>
        <v>Janeiro</v>
      </c>
      <c r="E730" s="269"/>
      <c r="F730" s="270" t="str">
        <f>IF(E730="","",VLOOKUP('Conta_FUNBIO (2)'!E730,Relatório!B:I,2,FALSE))</f>
        <v/>
      </c>
      <c r="G730" s="709"/>
      <c r="H730" s="334" t="str">
        <f>IF(G730="","",VLOOKUP(G730,Fundos!B:C,2,FALSE))</f>
        <v/>
      </c>
      <c r="I730" s="272"/>
      <c r="J730" s="443"/>
      <c r="K730" s="443"/>
      <c r="L730" s="685"/>
      <c r="M730" s="353"/>
      <c r="N730" s="271"/>
      <c r="O730" s="576"/>
      <c r="P730" s="276" t="s">
        <v>277</v>
      </c>
      <c r="Q730" s="279"/>
      <c r="R730" s="449"/>
      <c r="S730" s="279">
        <f t="shared" si="51"/>
        <v>-3601.92</v>
      </c>
      <c r="T730" s="333">
        <f t="shared" si="52"/>
        <v>0</v>
      </c>
    </row>
    <row r="731" spans="2:20" ht="24.9" customHeight="1" x14ac:dyDescent="0.3">
      <c r="B731" s="446"/>
      <c r="C731" s="267">
        <f t="shared" si="47"/>
        <v>1</v>
      </c>
      <c r="D731" s="268" t="str">
        <f t="shared" si="48"/>
        <v>Janeiro</v>
      </c>
      <c r="E731" s="269"/>
      <c r="F731" s="270" t="str">
        <f>IF(E731="","",VLOOKUP('Conta_FUNBIO (2)'!E731,Relatório!B:I,2,FALSE))</f>
        <v/>
      </c>
      <c r="G731" s="709"/>
      <c r="H731" s="334" t="str">
        <f>IF(G731="","",VLOOKUP(G731,Fundos!B:C,2,FALSE))</f>
        <v/>
      </c>
      <c r="I731" s="272"/>
      <c r="J731" s="443"/>
      <c r="K731" s="443"/>
      <c r="L731" s="685"/>
      <c r="M731" s="353"/>
      <c r="N731" s="271"/>
      <c r="O731" s="576"/>
      <c r="P731" s="276" t="s">
        <v>277</v>
      </c>
      <c r="Q731" s="279"/>
      <c r="R731" s="449"/>
      <c r="S731" s="279">
        <f t="shared" si="51"/>
        <v>-3601.92</v>
      </c>
      <c r="T731" s="333">
        <f t="shared" si="52"/>
        <v>0</v>
      </c>
    </row>
    <row r="732" spans="2:20" ht="24.9" customHeight="1" x14ac:dyDescent="0.3">
      <c r="B732" s="446"/>
      <c r="C732" s="267">
        <f t="shared" si="47"/>
        <v>1</v>
      </c>
      <c r="D732" s="268" t="str">
        <f t="shared" si="48"/>
        <v>Janeiro</v>
      </c>
      <c r="E732" s="269"/>
      <c r="F732" s="270" t="str">
        <f>IF(E732="","",VLOOKUP('Conta_FUNBIO (2)'!E732,Relatório!B:I,2,FALSE))</f>
        <v/>
      </c>
      <c r="G732" s="709"/>
      <c r="H732" s="334" t="str">
        <f>IF(G732="","",VLOOKUP(G732,Fundos!B:C,2,FALSE))</f>
        <v/>
      </c>
      <c r="I732" s="272"/>
      <c r="J732" s="443"/>
      <c r="K732" s="443"/>
      <c r="L732" s="685"/>
      <c r="M732" s="353"/>
      <c r="N732" s="271"/>
      <c r="O732" s="576"/>
      <c r="P732" s="276" t="s">
        <v>277</v>
      </c>
      <c r="Q732" s="279"/>
      <c r="R732" s="449"/>
      <c r="S732" s="279">
        <f t="shared" si="51"/>
        <v>-3601.92</v>
      </c>
      <c r="T732" s="333">
        <f t="shared" si="52"/>
        <v>0</v>
      </c>
    </row>
    <row r="733" spans="2:20" ht="24.9" customHeight="1" x14ac:dyDescent="0.3">
      <c r="B733" s="446"/>
      <c r="C733" s="267">
        <f t="shared" si="47"/>
        <v>1</v>
      </c>
      <c r="D733" s="268" t="str">
        <f t="shared" si="48"/>
        <v>Janeiro</v>
      </c>
      <c r="E733" s="269"/>
      <c r="F733" s="270" t="str">
        <f>IF(E733="","",VLOOKUP('Conta_FUNBIO (2)'!E733,Relatório!B:I,2,FALSE))</f>
        <v/>
      </c>
      <c r="G733" s="709"/>
      <c r="H733" s="334" t="str">
        <f>IF(G733="","",VLOOKUP(G733,Fundos!B:C,2,FALSE))</f>
        <v/>
      </c>
      <c r="I733" s="272"/>
      <c r="J733" s="443"/>
      <c r="K733" s="443"/>
      <c r="L733" s="685"/>
      <c r="M733" s="353"/>
      <c r="N733" s="271"/>
      <c r="O733" s="576"/>
      <c r="P733" s="276" t="s">
        <v>277</v>
      </c>
      <c r="Q733" s="279"/>
      <c r="R733" s="449"/>
      <c r="S733" s="279">
        <f t="shared" si="51"/>
        <v>-3601.92</v>
      </c>
      <c r="T733" s="333">
        <f t="shared" si="52"/>
        <v>0</v>
      </c>
    </row>
    <row r="734" spans="2:20" ht="24.9" customHeight="1" x14ac:dyDescent="0.3">
      <c r="B734" s="446"/>
      <c r="C734" s="267">
        <f t="shared" si="47"/>
        <v>1</v>
      </c>
      <c r="D734" s="268" t="str">
        <f t="shared" si="48"/>
        <v>Janeiro</v>
      </c>
      <c r="E734" s="269"/>
      <c r="F734" s="270" t="str">
        <f>IF(E734="","",VLOOKUP('Conta_FUNBIO (2)'!E734,Relatório!B:I,2,FALSE))</f>
        <v/>
      </c>
      <c r="G734" s="709"/>
      <c r="H734" s="334" t="str">
        <f>IF(G734="","",VLOOKUP(G734,Fundos!B:C,2,FALSE))</f>
        <v/>
      </c>
      <c r="I734" s="272"/>
      <c r="J734" s="443"/>
      <c r="K734" s="443"/>
      <c r="L734" s="685"/>
      <c r="M734" s="353"/>
      <c r="N734" s="271"/>
      <c r="O734" s="576"/>
      <c r="P734" s="276" t="s">
        <v>277</v>
      </c>
      <c r="Q734" s="279"/>
      <c r="R734" s="449"/>
      <c r="S734" s="279">
        <f t="shared" si="51"/>
        <v>-3601.92</v>
      </c>
      <c r="T734" s="333">
        <f t="shared" si="52"/>
        <v>0</v>
      </c>
    </row>
    <row r="735" spans="2:20" ht="24.9" customHeight="1" x14ac:dyDescent="0.3">
      <c r="B735" s="446"/>
      <c r="C735" s="267">
        <f t="shared" si="47"/>
        <v>1</v>
      </c>
      <c r="D735" s="268" t="str">
        <f t="shared" si="48"/>
        <v>Janeiro</v>
      </c>
      <c r="E735" s="269"/>
      <c r="F735" s="270" t="str">
        <f>IF(E735="","",VLOOKUP('Conta_FUNBIO (2)'!E735,Relatório!B:I,2,FALSE))</f>
        <v/>
      </c>
      <c r="G735" s="709"/>
      <c r="H735" s="334" t="str">
        <f>IF(G735="","",VLOOKUP(G735,Fundos!B:C,2,FALSE))</f>
        <v/>
      </c>
      <c r="I735" s="272"/>
      <c r="J735" s="443"/>
      <c r="K735" s="443"/>
      <c r="L735" s="685"/>
      <c r="M735" s="353"/>
      <c r="N735" s="271"/>
      <c r="O735" s="576"/>
      <c r="P735" s="276" t="s">
        <v>277</v>
      </c>
      <c r="Q735" s="279"/>
      <c r="R735" s="449"/>
      <c r="S735" s="279">
        <f t="shared" si="51"/>
        <v>-3601.92</v>
      </c>
      <c r="T735" s="333">
        <f t="shared" si="52"/>
        <v>0</v>
      </c>
    </row>
    <row r="736" spans="2:20" ht="24.9" customHeight="1" x14ac:dyDescent="0.3">
      <c r="B736" s="446"/>
      <c r="C736" s="267">
        <f t="shared" si="47"/>
        <v>1</v>
      </c>
      <c r="D736" s="268" t="str">
        <f t="shared" si="48"/>
        <v>Janeiro</v>
      </c>
      <c r="E736" s="269"/>
      <c r="F736" s="270" t="str">
        <f>IF(E736="","",VLOOKUP('Conta_FUNBIO (2)'!E736,Relatório!B:I,2,FALSE))</f>
        <v/>
      </c>
      <c r="G736" s="709"/>
      <c r="H736" s="334" t="str">
        <f>IF(G736="","",VLOOKUP(G736,Fundos!B:C,2,FALSE))</f>
        <v/>
      </c>
      <c r="I736" s="272"/>
      <c r="J736" s="443"/>
      <c r="K736" s="301"/>
      <c r="L736" s="685"/>
      <c r="M736" s="353"/>
      <c r="N736" s="271"/>
      <c r="O736" s="576"/>
      <c r="P736" s="276" t="s">
        <v>277</v>
      </c>
      <c r="Q736" s="279"/>
      <c r="R736" s="449"/>
      <c r="S736" s="279">
        <f t="shared" si="51"/>
        <v>-3601.92</v>
      </c>
      <c r="T736" s="333">
        <f t="shared" si="52"/>
        <v>0</v>
      </c>
    </row>
    <row r="737" spans="2:20" ht="24.9" customHeight="1" x14ac:dyDescent="0.3">
      <c r="B737" s="446"/>
      <c r="C737" s="267">
        <f t="shared" si="47"/>
        <v>1</v>
      </c>
      <c r="D737" s="268" t="str">
        <f t="shared" si="48"/>
        <v>Janeiro</v>
      </c>
      <c r="E737" s="269"/>
      <c r="F737" s="270" t="str">
        <f>IF(E737="","",VLOOKUP('Conta_FUNBIO (2)'!E737,Relatório!B:I,2,FALSE))</f>
        <v/>
      </c>
      <c r="G737" s="709"/>
      <c r="H737" s="334" t="str">
        <f>IF(G737="","",VLOOKUP(G737,Fundos!B:C,2,FALSE))</f>
        <v/>
      </c>
      <c r="I737" s="272"/>
      <c r="J737" s="443"/>
      <c r="K737" s="443"/>
      <c r="L737" s="685"/>
      <c r="M737" s="353"/>
      <c r="N737" s="271"/>
      <c r="O737" s="576"/>
      <c r="P737" s="276" t="s">
        <v>277</v>
      </c>
      <c r="Q737" s="279"/>
      <c r="R737" s="449"/>
      <c r="S737" s="279">
        <f t="shared" si="51"/>
        <v>-3601.92</v>
      </c>
      <c r="T737" s="333">
        <f t="shared" si="52"/>
        <v>0</v>
      </c>
    </row>
    <row r="738" spans="2:20" ht="24.9" customHeight="1" x14ac:dyDescent="0.3">
      <c r="B738" s="446"/>
      <c r="C738" s="267">
        <f t="shared" si="47"/>
        <v>1</v>
      </c>
      <c r="D738" s="268" t="str">
        <f t="shared" si="48"/>
        <v>Janeiro</v>
      </c>
      <c r="E738" s="269"/>
      <c r="F738" s="270" t="str">
        <f>IF(E738="","",VLOOKUP('Conta_FUNBIO (2)'!E738,Relatório!B:I,2,FALSE))</f>
        <v/>
      </c>
      <c r="G738" s="709"/>
      <c r="H738" s="334" t="str">
        <f>IF(G738="","",VLOOKUP(G738,Fundos!B:C,2,FALSE))</f>
        <v/>
      </c>
      <c r="I738" s="272"/>
      <c r="J738" s="443"/>
      <c r="K738" s="443"/>
      <c r="L738" s="685"/>
      <c r="M738" s="353"/>
      <c r="N738" s="271"/>
      <c r="O738" s="576"/>
      <c r="P738" s="276" t="s">
        <v>277</v>
      </c>
      <c r="Q738" s="279"/>
      <c r="R738" s="449"/>
      <c r="S738" s="279">
        <f t="shared" si="51"/>
        <v>-3601.92</v>
      </c>
      <c r="T738" s="333">
        <f t="shared" si="52"/>
        <v>0</v>
      </c>
    </row>
    <row r="739" spans="2:20" ht="24.9" customHeight="1" x14ac:dyDescent="0.3">
      <c r="B739" s="446"/>
      <c r="C739" s="267">
        <f t="shared" si="47"/>
        <v>1</v>
      </c>
      <c r="D739" s="268" t="str">
        <f t="shared" si="48"/>
        <v>Janeiro</v>
      </c>
      <c r="E739" s="269"/>
      <c r="F739" s="270" t="str">
        <f>IF(E739="","",VLOOKUP('Conta_FUNBIO (2)'!E739,Relatório!B:I,2,FALSE))</f>
        <v/>
      </c>
      <c r="G739" s="709"/>
      <c r="H739" s="334" t="str">
        <f>IF(G739="","",VLOOKUP(G739,Fundos!B:C,2,FALSE))</f>
        <v/>
      </c>
      <c r="I739" s="272"/>
      <c r="J739" s="443"/>
      <c r="K739" s="443"/>
      <c r="L739" s="685"/>
      <c r="M739" s="353"/>
      <c r="N739" s="271"/>
      <c r="O739" s="576"/>
      <c r="P739" s="276" t="s">
        <v>277</v>
      </c>
      <c r="Q739" s="279"/>
      <c r="R739" s="449"/>
      <c r="S739" s="279">
        <f t="shared" si="51"/>
        <v>-3601.92</v>
      </c>
      <c r="T739" s="333">
        <f t="shared" si="52"/>
        <v>0</v>
      </c>
    </row>
    <row r="740" spans="2:20" ht="24.9" customHeight="1" x14ac:dyDescent="0.3">
      <c r="B740" s="446"/>
      <c r="C740" s="267">
        <f t="shared" si="47"/>
        <v>1</v>
      </c>
      <c r="D740" s="268" t="str">
        <f t="shared" si="48"/>
        <v>Janeiro</v>
      </c>
      <c r="E740" s="269"/>
      <c r="F740" s="270" t="str">
        <f>IF(E740="","",VLOOKUP('Conta_FUNBIO (2)'!E740,Relatório!B:I,2,FALSE))</f>
        <v/>
      </c>
      <c r="G740" s="709"/>
      <c r="H740" s="334" t="str">
        <f>IF(G740="","",VLOOKUP(G740,Fundos!B:C,2,FALSE))</f>
        <v/>
      </c>
      <c r="I740" s="272"/>
      <c r="J740" s="443"/>
      <c r="K740" s="443"/>
      <c r="L740" s="685"/>
      <c r="M740" s="353"/>
      <c r="N740" s="271"/>
      <c r="O740" s="576"/>
      <c r="P740" s="276" t="s">
        <v>277</v>
      </c>
      <c r="Q740" s="279"/>
      <c r="R740" s="449"/>
      <c r="S740" s="279">
        <f>IF(P740="sim",Q740-R740+S739,IF(P740="NÃO",S739))</f>
        <v>-3601.92</v>
      </c>
      <c r="T740" s="333">
        <f t="shared" si="52"/>
        <v>0</v>
      </c>
    </row>
    <row r="741" spans="2:20" ht="24.9" customHeight="1" x14ac:dyDescent="0.3">
      <c r="B741" s="446"/>
      <c r="C741" s="267">
        <f t="shared" si="47"/>
        <v>1</v>
      </c>
      <c r="D741" s="268" t="str">
        <f t="shared" si="48"/>
        <v>Janeiro</v>
      </c>
      <c r="E741" s="269"/>
      <c r="F741" s="270" t="str">
        <f>IF(E741="","",VLOOKUP('Conta_FUNBIO (2)'!E741,Relatório!B:I,2,FALSE))</f>
        <v/>
      </c>
      <c r="G741" s="709"/>
      <c r="H741" s="334" t="str">
        <f>IF(G741="","",VLOOKUP(G741,Fundos!B:C,2,FALSE))</f>
        <v/>
      </c>
      <c r="I741" s="272"/>
      <c r="J741" s="443"/>
      <c r="K741" s="443"/>
      <c r="L741" s="685"/>
      <c r="M741" s="353"/>
      <c r="N741" s="271"/>
      <c r="O741" s="576"/>
      <c r="P741" s="276" t="s">
        <v>277</v>
      </c>
      <c r="Q741" s="279"/>
      <c r="R741" s="449"/>
      <c r="S741" s="279">
        <f>IF(P741="sim",Q741-R741+S740,IF(P741="NÃO",S740))</f>
        <v>-3601.92</v>
      </c>
      <c r="T741" s="333">
        <f t="shared" si="52"/>
        <v>0</v>
      </c>
    </row>
    <row r="742" spans="2:20" ht="24.9" customHeight="1" x14ac:dyDescent="0.3">
      <c r="B742" s="446"/>
      <c r="C742" s="267">
        <f t="shared" ref="C742:C812" si="53">MONTH(B742)</f>
        <v>1</v>
      </c>
      <c r="D742" s="268" t="str">
        <f t="shared" ref="D742:D812" si="54">IF(C742=1,"Janeiro",IF(C742=2,"Fevereiro",IF(C742=3,"Março",IF(C742=4,"Abril",IF(C742=5,"Maio",IF(C742=6,"Junho",IF(C742=7,"Julho",IF(C742=8,"Agosto",IF(C742=9,"Setembro",IF(C742=10,"Outubro",IF(C742=11,"Novembro",IF(C742=12,"Dezembro",""))))))))))))</f>
        <v>Janeiro</v>
      </c>
      <c r="E742" s="269"/>
      <c r="F742" s="270" t="str">
        <f>IF(E742="","",VLOOKUP('Conta_FUNBIO (2)'!E742,Relatório!B:I,2,FALSE))</f>
        <v/>
      </c>
      <c r="G742" s="709"/>
      <c r="H742" s="334" t="str">
        <f>IF(G742="","",VLOOKUP(G742,Fundos!B:C,2,FALSE))</f>
        <v/>
      </c>
      <c r="I742" s="272"/>
      <c r="J742" s="443"/>
      <c r="K742" s="443"/>
      <c r="L742" s="685"/>
      <c r="M742" s="353"/>
      <c r="N742" s="271"/>
      <c r="O742" s="576"/>
      <c r="P742" s="276" t="s">
        <v>277</v>
      </c>
      <c r="Q742" s="279"/>
      <c r="R742" s="449"/>
      <c r="S742" s="279">
        <f>IF(P742="sim",Q742-R742+S741,IF(P742="NÃO",S741))</f>
        <v>-3601.92</v>
      </c>
      <c r="T742" s="333">
        <f t="shared" si="52"/>
        <v>0</v>
      </c>
    </row>
    <row r="743" spans="2:20" ht="24.9" customHeight="1" x14ac:dyDescent="0.3">
      <c r="B743" s="446"/>
      <c r="C743" s="267">
        <f t="shared" si="53"/>
        <v>1</v>
      </c>
      <c r="D743" s="268" t="str">
        <f t="shared" si="54"/>
        <v>Janeiro</v>
      </c>
      <c r="E743" s="269"/>
      <c r="F743" s="270" t="str">
        <f>IF(E743="","",VLOOKUP('Conta_FUNBIO (2)'!E743,Relatório!B:I,2,FALSE))</f>
        <v/>
      </c>
      <c r="G743" s="709"/>
      <c r="H743" s="334" t="str">
        <f>IF(G743="","",VLOOKUP(G743,Fundos!B:C,2,FALSE))</f>
        <v/>
      </c>
      <c r="I743" s="272"/>
      <c r="J743" s="443"/>
      <c r="K743" s="443"/>
      <c r="L743" s="685"/>
      <c r="M743" s="353"/>
      <c r="N743" s="271"/>
      <c r="O743" s="576"/>
      <c r="P743" s="276" t="s">
        <v>277</v>
      </c>
      <c r="Q743" s="279"/>
      <c r="R743" s="449"/>
      <c r="S743" s="279">
        <f>IF(P743="sim",Q743-R743+S742,IF(P743="NÃO",S742))</f>
        <v>-3601.92</v>
      </c>
      <c r="T743" s="333">
        <f t="shared" si="52"/>
        <v>0</v>
      </c>
    </row>
    <row r="744" spans="2:20" ht="24.9" customHeight="1" x14ac:dyDescent="0.3">
      <c r="B744" s="446"/>
      <c r="C744" s="267">
        <f t="shared" si="53"/>
        <v>1</v>
      </c>
      <c r="D744" s="268" t="str">
        <f t="shared" si="54"/>
        <v>Janeiro</v>
      </c>
      <c r="E744" s="269"/>
      <c r="F744" s="270" t="str">
        <f>IF(E744="","",VLOOKUP('Conta_FUNBIO (2)'!E744,Relatório!B:I,2,FALSE))</f>
        <v/>
      </c>
      <c r="G744" s="709"/>
      <c r="H744" s="334" t="str">
        <f>IF(G744="","",VLOOKUP(G744,Fundos!B:C,2,FALSE))</f>
        <v/>
      </c>
      <c r="I744" s="272"/>
      <c r="J744" s="443"/>
      <c r="K744" s="443"/>
      <c r="L744" s="685"/>
      <c r="M744" s="353"/>
      <c r="N744" s="271"/>
      <c r="O744" s="576"/>
      <c r="P744" s="276" t="s">
        <v>277</v>
      </c>
      <c r="Q744" s="279"/>
      <c r="R744" s="449"/>
      <c r="S744" s="279">
        <f>IF(P744="sim",Q744-R744+S743,IF(P744="NÃO",S743))</f>
        <v>-3601.92</v>
      </c>
      <c r="T744" s="333">
        <f t="shared" si="52"/>
        <v>0</v>
      </c>
    </row>
    <row r="745" spans="2:20" ht="24.9" customHeight="1" x14ac:dyDescent="0.3">
      <c r="B745" s="446"/>
      <c r="C745" s="267">
        <f t="shared" si="53"/>
        <v>1</v>
      </c>
      <c r="D745" s="268" t="str">
        <f t="shared" si="54"/>
        <v>Janeiro</v>
      </c>
      <c r="E745" s="269"/>
      <c r="F745" s="270" t="str">
        <f>IF(E745="","",VLOOKUP('Conta_FUNBIO (2)'!E745,Relatório!B:I,2,FALSE))</f>
        <v/>
      </c>
      <c r="G745" s="709"/>
      <c r="H745" s="334" t="str">
        <f>IF(G745="","",VLOOKUP(G745,Fundos!B:C,2,FALSE))</f>
        <v/>
      </c>
      <c r="I745" s="272"/>
      <c r="J745" s="443"/>
      <c r="K745" s="443"/>
      <c r="L745" s="685"/>
      <c r="M745" s="353"/>
      <c r="N745" s="271"/>
      <c r="O745" s="576"/>
      <c r="P745" s="276" t="s">
        <v>277</v>
      </c>
      <c r="Q745" s="279"/>
      <c r="R745" s="449"/>
      <c r="S745" s="279">
        <f t="shared" si="51"/>
        <v>-3601.92</v>
      </c>
      <c r="T745" s="333">
        <f t="shared" si="52"/>
        <v>0</v>
      </c>
    </row>
    <row r="746" spans="2:20" ht="24.9" customHeight="1" x14ac:dyDescent="0.3">
      <c r="B746" s="446"/>
      <c r="C746" s="267">
        <f t="shared" si="53"/>
        <v>1</v>
      </c>
      <c r="D746" s="268" t="str">
        <f t="shared" si="54"/>
        <v>Janeiro</v>
      </c>
      <c r="E746" s="269"/>
      <c r="F746" s="270" t="str">
        <f>IF(E746="","",VLOOKUP('Conta_FUNBIO (2)'!E746,Relatório!B:I,2,FALSE))</f>
        <v/>
      </c>
      <c r="G746" s="709"/>
      <c r="H746" s="334" t="str">
        <f>IF(G746="","",VLOOKUP(G746,Fundos!B:C,2,FALSE))</f>
        <v/>
      </c>
      <c r="I746" s="272"/>
      <c r="J746" s="443"/>
      <c r="K746" s="443"/>
      <c r="L746" s="685"/>
      <c r="M746" s="353"/>
      <c r="N746" s="271"/>
      <c r="O746" s="576"/>
      <c r="P746" s="276" t="s">
        <v>277</v>
      </c>
      <c r="Q746" s="279"/>
      <c r="R746" s="449"/>
      <c r="S746" s="279">
        <f t="shared" si="51"/>
        <v>-3601.92</v>
      </c>
      <c r="T746" s="333">
        <f t="shared" si="52"/>
        <v>0</v>
      </c>
    </row>
    <row r="747" spans="2:20" ht="24.9" customHeight="1" x14ac:dyDescent="0.3">
      <c r="B747" s="446"/>
      <c r="C747" s="267">
        <f t="shared" si="53"/>
        <v>1</v>
      </c>
      <c r="D747" s="268" t="str">
        <f t="shared" si="54"/>
        <v>Janeiro</v>
      </c>
      <c r="E747" s="269"/>
      <c r="F747" s="270" t="str">
        <f>IF(E747="","",VLOOKUP('Conta_FUNBIO (2)'!E747,Relatório!B:I,2,FALSE))</f>
        <v/>
      </c>
      <c r="G747" s="709"/>
      <c r="H747" s="334" t="str">
        <f>IF(G747="","",VLOOKUP(G747,Fundos!B:C,2,FALSE))</f>
        <v/>
      </c>
      <c r="I747" s="272"/>
      <c r="J747" s="443"/>
      <c r="K747" s="443"/>
      <c r="L747" s="685"/>
      <c r="M747" s="353"/>
      <c r="N747" s="271"/>
      <c r="O747" s="576"/>
      <c r="P747" s="276" t="s">
        <v>277</v>
      </c>
      <c r="Q747" s="279"/>
      <c r="R747" s="449"/>
      <c r="S747" s="279">
        <f t="shared" si="51"/>
        <v>-3601.92</v>
      </c>
      <c r="T747" s="333">
        <f t="shared" si="52"/>
        <v>0</v>
      </c>
    </row>
    <row r="748" spans="2:20" ht="24.9" customHeight="1" x14ac:dyDescent="0.3">
      <c r="B748" s="446"/>
      <c r="C748" s="267">
        <f>MONTH(B748)</f>
        <v>1</v>
      </c>
      <c r="D748" s="268" t="str">
        <f>IF(C748=1,"Janeiro",IF(C748=2,"Fevereiro",IF(C748=3,"Março",IF(C748=4,"Abril",IF(C748=5,"Maio",IF(C748=6,"Junho",IF(C748=7,"Julho",IF(C748=8,"Agosto",IF(C748=9,"Setembro",IF(C748=10,"Outubro",IF(C748=11,"Novembro",IF(C748=12,"Dezembro",""))))))))))))</f>
        <v>Janeiro</v>
      </c>
      <c r="E748" s="269"/>
      <c r="F748" s="270" t="str">
        <f>IF(E748="","",VLOOKUP('Conta_FUNBIO (2)'!E748,Relatório!B:I,2,FALSE))</f>
        <v/>
      </c>
      <c r="G748" s="709"/>
      <c r="H748" s="334" t="str">
        <f>IF(G748="","",VLOOKUP(G748,Fundos!B:C,2,FALSE))</f>
        <v/>
      </c>
      <c r="I748" s="272"/>
      <c r="J748" s="443"/>
      <c r="K748" s="443"/>
      <c r="L748" s="685"/>
      <c r="M748" s="353"/>
      <c r="N748" s="271"/>
      <c r="O748" s="576"/>
      <c r="P748" s="276" t="s">
        <v>277</v>
      </c>
      <c r="Q748" s="279"/>
      <c r="R748" s="449"/>
      <c r="S748" s="279">
        <f>IF(P748="sim",Q748-R748+S747,IF(P748="NÃO",S747))</f>
        <v>-3601.92</v>
      </c>
      <c r="T748" s="333">
        <f t="shared" si="52"/>
        <v>0</v>
      </c>
    </row>
    <row r="749" spans="2:20" ht="24.9" customHeight="1" x14ac:dyDescent="0.3">
      <c r="B749" s="446"/>
      <c r="C749" s="267">
        <f t="shared" si="53"/>
        <v>1</v>
      </c>
      <c r="D749" s="268" t="str">
        <f t="shared" si="54"/>
        <v>Janeiro</v>
      </c>
      <c r="E749" s="269"/>
      <c r="F749" s="270" t="str">
        <f>IF(E749="","",VLOOKUP('Conta_FUNBIO (2)'!E749,Relatório!B:I,2,FALSE))</f>
        <v/>
      </c>
      <c r="G749" s="709"/>
      <c r="H749" s="334" t="str">
        <f>IF(G749="","",VLOOKUP(G749,Fundos!B:C,2,FALSE))</f>
        <v/>
      </c>
      <c r="I749" s="272"/>
      <c r="J749" s="443"/>
      <c r="K749" s="443"/>
      <c r="L749" s="685"/>
      <c r="M749" s="353"/>
      <c r="N749" s="271"/>
      <c r="O749" s="576"/>
      <c r="P749" s="276" t="s">
        <v>277</v>
      </c>
      <c r="Q749" s="279"/>
      <c r="R749" s="449"/>
      <c r="S749" s="279">
        <f>IF(P749="sim",Q749-R749+S748,IF(P749="NÃO",S748))</f>
        <v>-3601.92</v>
      </c>
      <c r="T749" s="333">
        <f t="shared" si="52"/>
        <v>0</v>
      </c>
    </row>
    <row r="750" spans="2:20" ht="24.9" customHeight="1" x14ac:dyDescent="0.3">
      <c r="B750" s="446"/>
      <c r="C750" s="267">
        <f t="shared" si="53"/>
        <v>1</v>
      </c>
      <c r="D750" s="268" t="str">
        <f t="shared" si="54"/>
        <v>Janeiro</v>
      </c>
      <c r="E750" s="269"/>
      <c r="F750" s="270" t="str">
        <f>IF(E750="","",VLOOKUP('Conta_FUNBIO (2)'!E750,Relatório!B:I,2,FALSE))</f>
        <v/>
      </c>
      <c r="G750" s="709"/>
      <c r="H750" s="334" t="str">
        <f>IF(G750="","",VLOOKUP(G750,Fundos!B:C,2,FALSE))</f>
        <v/>
      </c>
      <c r="I750" s="272"/>
      <c r="J750" s="443"/>
      <c r="K750" s="443"/>
      <c r="L750" s="685"/>
      <c r="M750" s="353"/>
      <c r="N750" s="271"/>
      <c r="O750" s="576"/>
      <c r="P750" s="276" t="s">
        <v>277</v>
      </c>
      <c r="Q750" s="279"/>
      <c r="R750" s="449"/>
      <c r="S750" s="279">
        <f>IF(P750="sim",Q750-R750+S749,IF(P750="NÃO",S749))</f>
        <v>-3601.92</v>
      </c>
      <c r="T750" s="333">
        <f t="shared" si="52"/>
        <v>0</v>
      </c>
    </row>
    <row r="751" spans="2:20" ht="24.9" customHeight="1" x14ac:dyDescent="0.3">
      <c r="B751" s="446"/>
      <c r="C751" s="267">
        <f t="shared" si="53"/>
        <v>1</v>
      </c>
      <c r="D751" s="268" t="str">
        <f t="shared" si="54"/>
        <v>Janeiro</v>
      </c>
      <c r="E751" s="269"/>
      <c r="F751" s="270" t="str">
        <f>IF(E751="","",VLOOKUP('Conta_FUNBIO (2)'!E751,Relatório!B:I,2,FALSE))</f>
        <v/>
      </c>
      <c r="G751" s="709"/>
      <c r="H751" s="334" t="str">
        <f>IF(G751="","",VLOOKUP(G751,Fundos!B:C,2,FALSE))</f>
        <v/>
      </c>
      <c r="I751" s="272"/>
      <c r="J751" s="443"/>
      <c r="K751" s="443"/>
      <c r="L751" s="685"/>
      <c r="M751" s="353"/>
      <c r="N751" s="271"/>
      <c r="O751" s="576"/>
      <c r="P751" s="276" t="s">
        <v>277</v>
      </c>
      <c r="Q751" s="279"/>
      <c r="R751" s="449"/>
      <c r="S751" s="279">
        <f t="shared" si="51"/>
        <v>-3601.92</v>
      </c>
      <c r="T751" s="333">
        <f t="shared" si="52"/>
        <v>0</v>
      </c>
    </row>
    <row r="752" spans="2:20" ht="24.9" customHeight="1" x14ac:dyDescent="0.3">
      <c r="B752" s="446"/>
      <c r="C752" s="267">
        <f t="shared" si="53"/>
        <v>1</v>
      </c>
      <c r="D752" s="268" t="str">
        <f t="shared" si="54"/>
        <v>Janeiro</v>
      </c>
      <c r="E752" s="269"/>
      <c r="F752" s="270" t="str">
        <f>IF(E752="","",VLOOKUP('Conta_FUNBIO (2)'!E752,Relatório!B:I,2,FALSE))</f>
        <v/>
      </c>
      <c r="G752" s="709"/>
      <c r="H752" s="334" t="str">
        <f>IF(G752="","",VLOOKUP(G752,Fundos!B:C,2,FALSE))</f>
        <v/>
      </c>
      <c r="I752" s="272"/>
      <c r="J752" s="443"/>
      <c r="K752" s="443"/>
      <c r="L752" s="685"/>
      <c r="M752" s="353"/>
      <c r="N752" s="271"/>
      <c r="O752" s="576"/>
      <c r="P752" s="276" t="s">
        <v>277</v>
      </c>
      <c r="Q752" s="279"/>
      <c r="R752" s="449"/>
      <c r="S752" s="279">
        <f t="shared" si="51"/>
        <v>-3601.92</v>
      </c>
      <c r="T752" s="333">
        <f t="shared" si="52"/>
        <v>0</v>
      </c>
    </row>
    <row r="753" spans="2:20" ht="24.9" customHeight="1" x14ac:dyDescent="0.3">
      <c r="B753" s="446"/>
      <c r="C753" s="267">
        <f t="shared" si="53"/>
        <v>1</v>
      </c>
      <c r="D753" s="268" t="str">
        <f t="shared" si="54"/>
        <v>Janeiro</v>
      </c>
      <c r="E753" s="269"/>
      <c r="F753" s="270" t="str">
        <f>IF(E753="","",VLOOKUP('Conta_FUNBIO (2)'!E753,Relatório!B:I,2,FALSE))</f>
        <v/>
      </c>
      <c r="G753" s="709"/>
      <c r="H753" s="334" t="str">
        <f>IF(G753="","",VLOOKUP(G753,Fundos!B:C,2,FALSE))</f>
        <v/>
      </c>
      <c r="I753" s="272"/>
      <c r="J753" s="443"/>
      <c r="K753" s="443"/>
      <c r="L753" s="685"/>
      <c r="M753" s="353"/>
      <c r="N753" s="271"/>
      <c r="O753" s="576"/>
      <c r="P753" s="276" t="s">
        <v>277</v>
      </c>
      <c r="Q753" s="279"/>
      <c r="R753" s="449"/>
      <c r="S753" s="279">
        <f t="shared" si="51"/>
        <v>-3601.92</v>
      </c>
      <c r="T753" s="333">
        <f t="shared" si="52"/>
        <v>0</v>
      </c>
    </row>
    <row r="754" spans="2:20" ht="24.9" customHeight="1" x14ac:dyDescent="0.3">
      <c r="B754" s="446"/>
      <c r="C754" s="267">
        <f t="shared" si="53"/>
        <v>1</v>
      </c>
      <c r="D754" s="268" t="str">
        <f t="shared" si="54"/>
        <v>Janeiro</v>
      </c>
      <c r="E754" s="269"/>
      <c r="F754" s="270" t="str">
        <f>IF(E754="","",VLOOKUP('Conta_FUNBIO (2)'!E754,Relatório!B:I,2,FALSE))</f>
        <v/>
      </c>
      <c r="G754" s="709"/>
      <c r="H754" s="334" t="str">
        <f>IF(G754="","",VLOOKUP(G754,Fundos!B:C,2,FALSE))</f>
        <v/>
      </c>
      <c r="I754" s="272"/>
      <c r="J754" s="443"/>
      <c r="K754" s="443"/>
      <c r="L754" s="685"/>
      <c r="M754" s="353"/>
      <c r="N754" s="271"/>
      <c r="O754" s="576"/>
      <c r="P754" s="276" t="s">
        <v>277</v>
      </c>
      <c r="Q754" s="279"/>
      <c r="R754" s="449"/>
      <c r="S754" s="279">
        <f t="shared" si="51"/>
        <v>-3601.92</v>
      </c>
      <c r="T754" s="333">
        <f t="shared" si="52"/>
        <v>0</v>
      </c>
    </row>
    <row r="755" spans="2:20" ht="24.9" customHeight="1" x14ac:dyDescent="0.3">
      <c r="B755" s="446"/>
      <c r="C755" s="267">
        <f t="shared" si="53"/>
        <v>1</v>
      </c>
      <c r="D755" s="268" t="str">
        <f t="shared" si="54"/>
        <v>Janeiro</v>
      </c>
      <c r="E755" s="269"/>
      <c r="F755" s="270" t="str">
        <f>IF(E755="","",VLOOKUP('Conta_FUNBIO (2)'!E755,Relatório!B:I,2,FALSE))</f>
        <v/>
      </c>
      <c r="G755" s="709"/>
      <c r="H755" s="334" t="str">
        <f>IF(G755="","",VLOOKUP(G755,Fundos!B:C,2,FALSE))</f>
        <v/>
      </c>
      <c r="I755" s="272"/>
      <c r="J755" s="443"/>
      <c r="K755" s="443"/>
      <c r="L755" s="685"/>
      <c r="M755" s="353"/>
      <c r="N755" s="271"/>
      <c r="O755" s="576"/>
      <c r="P755" s="276" t="s">
        <v>277</v>
      </c>
      <c r="Q755" s="279"/>
      <c r="R755" s="449"/>
      <c r="S755" s="279">
        <f t="shared" si="51"/>
        <v>-3601.92</v>
      </c>
      <c r="T755" s="333">
        <f t="shared" si="52"/>
        <v>0</v>
      </c>
    </row>
    <row r="756" spans="2:20" ht="24.9" customHeight="1" x14ac:dyDescent="0.3">
      <c r="B756" s="446"/>
      <c r="C756" s="267">
        <f t="shared" si="53"/>
        <v>1</v>
      </c>
      <c r="D756" s="268" t="str">
        <f t="shared" si="54"/>
        <v>Janeiro</v>
      </c>
      <c r="E756" s="269"/>
      <c r="F756" s="270" t="str">
        <f>IF(E756="","",VLOOKUP('Conta_FUNBIO (2)'!E756,Relatório!B:I,2,FALSE))</f>
        <v/>
      </c>
      <c r="G756" s="709"/>
      <c r="H756" s="334" t="str">
        <f>IF(G756="","",VLOOKUP(G756,Fundos!B:C,2,FALSE))</f>
        <v/>
      </c>
      <c r="I756" s="272"/>
      <c r="J756" s="443"/>
      <c r="K756" s="690"/>
      <c r="L756" s="686"/>
      <c r="M756" s="353"/>
      <c r="N756" s="271"/>
      <c r="O756" s="576"/>
      <c r="P756" s="276" t="s">
        <v>277</v>
      </c>
      <c r="Q756" s="279"/>
      <c r="R756" s="449"/>
      <c r="S756" s="279">
        <f t="shared" si="51"/>
        <v>-3601.92</v>
      </c>
      <c r="T756" s="333">
        <f t="shared" si="52"/>
        <v>0</v>
      </c>
    </row>
    <row r="757" spans="2:20" ht="24.9" customHeight="1" x14ac:dyDescent="0.3">
      <c r="B757" s="446"/>
      <c r="C757" s="267">
        <f t="shared" si="53"/>
        <v>1</v>
      </c>
      <c r="D757" s="268" t="str">
        <f t="shared" si="54"/>
        <v>Janeiro</v>
      </c>
      <c r="E757" s="269"/>
      <c r="F757" s="270" t="str">
        <f>IF(E757="","",VLOOKUP('Conta_FUNBIO (2)'!E757,Relatório!B:I,2,FALSE))</f>
        <v/>
      </c>
      <c r="G757" s="709"/>
      <c r="H757" s="334" t="str">
        <f>IF(G757="","",VLOOKUP(G757,Fundos!B:C,2,FALSE))</f>
        <v/>
      </c>
      <c r="I757" s="272"/>
      <c r="J757" s="443"/>
      <c r="K757" s="443"/>
      <c r="L757" s="685"/>
      <c r="M757" s="353"/>
      <c r="N757" s="271"/>
      <c r="O757" s="576"/>
      <c r="P757" s="276" t="s">
        <v>277</v>
      </c>
      <c r="Q757" s="279"/>
      <c r="R757" s="449"/>
      <c r="S757" s="279">
        <f t="shared" si="51"/>
        <v>-3601.92</v>
      </c>
      <c r="T757" s="333">
        <f t="shared" si="52"/>
        <v>0</v>
      </c>
    </row>
    <row r="758" spans="2:20" ht="24.9" customHeight="1" x14ac:dyDescent="0.3">
      <c r="B758" s="446"/>
      <c r="C758" s="267">
        <f t="shared" si="53"/>
        <v>1</v>
      </c>
      <c r="D758" s="268" t="str">
        <f t="shared" si="54"/>
        <v>Janeiro</v>
      </c>
      <c r="E758" s="269"/>
      <c r="F758" s="270" t="str">
        <f>IF(E758="","",VLOOKUP('Conta_FUNBIO (2)'!E758,Relatório!B:I,2,FALSE))</f>
        <v/>
      </c>
      <c r="G758" s="709"/>
      <c r="H758" s="334" t="str">
        <f>IF(G758="","",VLOOKUP(G758,Fundos!B:C,2,FALSE))</f>
        <v/>
      </c>
      <c r="I758" s="272"/>
      <c r="J758" s="443"/>
      <c r="K758" s="443"/>
      <c r="L758" s="685"/>
      <c r="M758" s="353"/>
      <c r="N758" s="271"/>
      <c r="O758" s="576"/>
      <c r="P758" s="276" t="s">
        <v>277</v>
      </c>
      <c r="Q758" s="279"/>
      <c r="R758" s="449"/>
      <c r="S758" s="279">
        <f t="shared" si="51"/>
        <v>-3601.92</v>
      </c>
      <c r="T758" s="333">
        <f t="shared" si="52"/>
        <v>0</v>
      </c>
    </row>
    <row r="759" spans="2:20" ht="24.9" customHeight="1" x14ac:dyDescent="0.3">
      <c r="B759" s="446"/>
      <c r="C759" s="267">
        <f t="shared" si="53"/>
        <v>1</v>
      </c>
      <c r="D759" s="268" t="str">
        <f t="shared" si="54"/>
        <v>Janeiro</v>
      </c>
      <c r="E759" s="269"/>
      <c r="F759" s="270" t="str">
        <f>IF(E759="","",VLOOKUP('Conta_FUNBIO (2)'!E759,Relatório!B:I,2,FALSE))</f>
        <v/>
      </c>
      <c r="G759" s="709"/>
      <c r="H759" s="334" t="str">
        <f>IF(G759="","",VLOOKUP(G759,Fundos!B:C,2,FALSE))</f>
        <v/>
      </c>
      <c r="I759" s="272"/>
      <c r="J759" s="443"/>
      <c r="K759" s="443"/>
      <c r="L759" s="685"/>
      <c r="M759" s="353"/>
      <c r="N759" s="271"/>
      <c r="O759" s="576"/>
      <c r="P759" s="276" t="s">
        <v>277</v>
      </c>
      <c r="Q759" s="279"/>
      <c r="R759" s="449"/>
      <c r="S759" s="279">
        <f t="shared" si="51"/>
        <v>-3601.92</v>
      </c>
      <c r="T759" s="333">
        <f t="shared" si="52"/>
        <v>0</v>
      </c>
    </row>
    <row r="760" spans="2:20" ht="24.9" customHeight="1" x14ac:dyDescent="0.3">
      <c r="B760" s="446"/>
      <c r="C760" s="267">
        <f t="shared" si="53"/>
        <v>1</v>
      </c>
      <c r="D760" s="268" t="str">
        <f t="shared" si="54"/>
        <v>Janeiro</v>
      </c>
      <c r="E760" s="269"/>
      <c r="F760" s="270" t="str">
        <f>IF(E760="","",VLOOKUP('Conta_FUNBIO (2)'!E760,Relatório!B:I,2,FALSE))</f>
        <v/>
      </c>
      <c r="G760" s="709"/>
      <c r="H760" s="334" t="str">
        <f>IF(G760="","",VLOOKUP(G760,Fundos!B:C,2,FALSE))</f>
        <v/>
      </c>
      <c r="I760" s="272"/>
      <c r="J760" s="443"/>
      <c r="K760" s="448"/>
      <c r="L760" s="685"/>
      <c r="M760" s="353"/>
      <c r="N760" s="271"/>
      <c r="O760" s="576"/>
      <c r="P760" s="276" t="s">
        <v>277</v>
      </c>
      <c r="Q760" s="279"/>
      <c r="R760" s="449"/>
      <c r="S760" s="279">
        <f t="shared" si="51"/>
        <v>-3601.92</v>
      </c>
      <c r="T760" s="333">
        <f t="shared" si="52"/>
        <v>0</v>
      </c>
    </row>
    <row r="761" spans="2:20" ht="24.9" customHeight="1" x14ac:dyDescent="0.3">
      <c r="B761" s="446"/>
      <c r="C761" s="267">
        <f t="shared" si="53"/>
        <v>1</v>
      </c>
      <c r="D761" s="268" t="str">
        <f>IF(C761=1,"Janeiro",IF(C761=2,"Fevereiro",IF(C761=3,"Março",IF(C761=4,"Abril",IF(C761=5,"Maio",IF(C761=6,"Junho",IF(C761=7,"Julho",IF(C761=8,"Agosto",IF(C761=9,"Setembro",IF(C761=10,"Outubro",IF(C761=11,"Novembro",IF(C761=12,"Dezembro",""))))))))))))</f>
        <v>Janeiro</v>
      </c>
      <c r="E761" s="269"/>
      <c r="F761" s="270" t="str">
        <f>IF(E761="","",VLOOKUP('Conta_FUNBIO (2)'!E761,Relatório!B:I,2,FALSE))</f>
        <v/>
      </c>
      <c r="G761" s="709"/>
      <c r="H761" s="334" t="str">
        <f>IF(G761="","",VLOOKUP(G761,Fundos!B:C,2,FALSE))</f>
        <v/>
      </c>
      <c r="I761" s="272"/>
      <c r="J761" s="443"/>
      <c r="K761" s="443"/>
      <c r="L761" s="685"/>
      <c r="M761" s="353"/>
      <c r="N761" s="271"/>
      <c r="O761" s="576"/>
      <c r="P761" s="276" t="s">
        <v>277</v>
      </c>
      <c r="Q761" s="279"/>
      <c r="R761" s="449"/>
      <c r="S761" s="279">
        <f t="shared" si="51"/>
        <v>-3601.92</v>
      </c>
      <c r="T761" s="333">
        <f t="shared" si="52"/>
        <v>0</v>
      </c>
    </row>
    <row r="762" spans="2:20" ht="24.9" customHeight="1" x14ac:dyDescent="0.3">
      <c r="B762" s="446"/>
      <c r="C762" s="267">
        <f t="shared" si="53"/>
        <v>1</v>
      </c>
      <c r="D762" s="268" t="str">
        <f t="shared" si="54"/>
        <v>Janeiro</v>
      </c>
      <c r="E762" s="269"/>
      <c r="F762" s="270" t="str">
        <f>IF(E762="","",VLOOKUP('Conta_FUNBIO (2)'!E762,Relatório!B:I,2,FALSE))</f>
        <v/>
      </c>
      <c r="G762" s="709"/>
      <c r="H762" s="334" t="str">
        <f>IF(G762="","",VLOOKUP(G762,Fundos!B:C,2,FALSE))</f>
        <v/>
      </c>
      <c r="I762" s="272"/>
      <c r="J762" s="443"/>
      <c r="K762" s="443"/>
      <c r="L762" s="685"/>
      <c r="M762" s="353"/>
      <c r="N762" s="271"/>
      <c r="O762" s="576"/>
      <c r="P762" s="276" t="s">
        <v>277</v>
      </c>
      <c r="Q762" s="279"/>
      <c r="R762" s="449"/>
      <c r="S762" s="279">
        <f t="shared" si="51"/>
        <v>-3601.92</v>
      </c>
      <c r="T762" s="333">
        <f t="shared" si="52"/>
        <v>0</v>
      </c>
    </row>
    <row r="763" spans="2:20" ht="24.9" customHeight="1" x14ac:dyDescent="0.3">
      <c r="B763" s="446"/>
      <c r="C763" s="267">
        <f t="shared" si="53"/>
        <v>1</v>
      </c>
      <c r="D763" s="268" t="str">
        <f t="shared" si="54"/>
        <v>Janeiro</v>
      </c>
      <c r="E763" s="269"/>
      <c r="F763" s="270" t="str">
        <f>IF(E763="","",VLOOKUP('Conta_FUNBIO (2)'!E763,Relatório!B:I,2,FALSE))</f>
        <v/>
      </c>
      <c r="G763" s="709"/>
      <c r="H763" s="334" t="str">
        <f>IF(G763="","",VLOOKUP(G763,Fundos!B:C,2,FALSE))</f>
        <v/>
      </c>
      <c r="I763" s="272"/>
      <c r="J763" s="443"/>
      <c r="K763" s="448"/>
      <c r="L763" s="685"/>
      <c r="M763" s="353"/>
      <c r="N763" s="271"/>
      <c r="O763" s="576"/>
      <c r="P763" s="276" t="s">
        <v>277</v>
      </c>
      <c r="Q763" s="279"/>
      <c r="R763" s="449"/>
      <c r="S763" s="279">
        <f t="shared" si="51"/>
        <v>-3601.92</v>
      </c>
      <c r="T763" s="333">
        <f t="shared" si="52"/>
        <v>0</v>
      </c>
    </row>
    <row r="764" spans="2:20" ht="24.9" customHeight="1" x14ac:dyDescent="0.3">
      <c r="B764" s="446"/>
      <c r="C764" s="267">
        <f t="shared" si="53"/>
        <v>1</v>
      </c>
      <c r="D764" s="268" t="str">
        <f t="shared" si="54"/>
        <v>Janeiro</v>
      </c>
      <c r="E764" s="579"/>
      <c r="F764" s="270" t="str">
        <f>IF(E764="","",VLOOKUP('Conta_FUNBIO (2)'!E764,Relatório!B:I,2,FALSE))</f>
        <v/>
      </c>
      <c r="G764" s="709"/>
      <c r="H764" s="334" t="str">
        <f>IF(G764="","",VLOOKUP(G764,Fundos!B:C,2,FALSE))</f>
        <v/>
      </c>
      <c r="I764" s="272"/>
      <c r="J764" s="443"/>
      <c r="K764" s="448"/>
      <c r="L764" s="686"/>
      <c r="M764" s="353"/>
      <c r="N764" s="271"/>
      <c r="O764" s="576"/>
      <c r="P764" s="276" t="s">
        <v>277</v>
      </c>
      <c r="Q764" s="279"/>
      <c r="R764" s="449"/>
      <c r="S764" s="279">
        <f t="shared" si="51"/>
        <v>-3601.92</v>
      </c>
      <c r="T764" s="333">
        <f t="shared" si="52"/>
        <v>0</v>
      </c>
    </row>
    <row r="765" spans="2:20" ht="24.9" customHeight="1" x14ac:dyDescent="0.3">
      <c r="B765" s="446"/>
      <c r="C765" s="267">
        <f t="shared" si="53"/>
        <v>1</v>
      </c>
      <c r="D765" s="268" t="str">
        <f t="shared" si="54"/>
        <v>Janeiro</v>
      </c>
      <c r="E765" s="269"/>
      <c r="F765" s="270" t="str">
        <f>IF(E765="","",VLOOKUP('Conta_FUNBIO (2)'!E765,Relatório!B:I,2,FALSE))</f>
        <v/>
      </c>
      <c r="G765" s="709"/>
      <c r="H765" s="334" t="str">
        <f>IF(G765="","",VLOOKUP(G765,Fundos!B:C,2,FALSE))</f>
        <v/>
      </c>
      <c r="I765" s="272"/>
      <c r="J765" s="443"/>
      <c r="K765" s="443"/>
      <c r="L765" s="685"/>
      <c r="M765" s="353"/>
      <c r="N765" s="271"/>
      <c r="O765" s="576"/>
      <c r="P765" s="276" t="s">
        <v>277</v>
      </c>
      <c r="Q765" s="279"/>
      <c r="R765" s="449"/>
      <c r="S765" s="279">
        <f t="shared" si="51"/>
        <v>-3601.92</v>
      </c>
      <c r="T765" s="333">
        <f t="shared" si="52"/>
        <v>0</v>
      </c>
    </row>
    <row r="766" spans="2:20" ht="24.9" customHeight="1" x14ac:dyDescent="0.3">
      <c r="B766" s="446"/>
      <c r="C766" s="267">
        <f t="shared" si="53"/>
        <v>1</v>
      </c>
      <c r="D766" s="268" t="str">
        <f t="shared" si="54"/>
        <v>Janeiro</v>
      </c>
      <c r="E766" s="269"/>
      <c r="F766" s="270" t="str">
        <f>IF(E766="","",VLOOKUP('Conta_FUNBIO (2)'!E766,Relatório!B:I,2,FALSE))</f>
        <v/>
      </c>
      <c r="G766" s="709"/>
      <c r="H766" s="334" t="str">
        <f>IF(G766="","",VLOOKUP(G766,Fundos!B:C,2,FALSE))</f>
        <v/>
      </c>
      <c r="I766" s="272"/>
      <c r="J766" s="443"/>
      <c r="K766" s="443"/>
      <c r="L766" s="686"/>
      <c r="M766" s="353"/>
      <c r="N766" s="271"/>
      <c r="O766" s="576"/>
      <c r="P766" s="276" t="s">
        <v>277</v>
      </c>
      <c r="Q766" s="279"/>
      <c r="R766" s="449"/>
      <c r="S766" s="279">
        <f t="shared" si="51"/>
        <v>-3601.92</v>
      </c>
      <c r="T766" s="333">
        <f t="shared" si="52"/>
        <v>0</v>
      </c>
    </row>
    <row r="767" spans="2:20" ht="24.9" customHeight="1" x14ac:dyDescent="0.3">
      <c r="B767" s="446"/>
      <c r="C767" s="267">
        <f t="shared" si="53"/>
        <v>1</v>
      </c>
      <c r="D767" s="268" t="str">
        <f t="shared" si="54"/>
        <v>Janeiro</v>
      </c>
      <c r="E767" s="269"/>
      <c r="F767" s="270" t="str">
        <f>IF(E767="","",VLOOKUP('Conta_FUNBIO (2)'!E767,Relatório!B:I,2,FALSE))</f>
        <v/>
      </c>
      <c r="G767" s="709"/>
      <c r="H767" s="334" t="str">
        <f>IF(G767="","",VLOOKUP(G767,Fundos!B:C,2,FALSE))</f>
        <v/>
      </c>
      <c r="I767" s="272"/>
      <c r="J767" s="443"/>
      <c r="K767" s="448"/>
      <c r="L767" s="686"/>
      <c r="M767" s="353"/>
      <c r="N767" s="271"/>
      <c r="O767" s="576"/>
      <c r="P767" s="276" t="s">
        <v>277</v>
      </c>
      <c r="Q767" s="279"/>
      <c r="R767" s="449"/>
      <c r="S767" s="279">
        <f t="shared" si="51"/>
        <v>-3601.92</v>
      </c>
      <c r="T767" s="333">
        <f t="shared" si="52"/>
        <v>0</v>
      </c>
    </row>
    <row r="768" spans="2:20" ht="24.9" customHeight="1" x14ac:dyDescent="0.3">
      <c r="B768" s="446"/>
      <c r="C768" s="267">
        <f t="shared" si="53"/>
        <v>1</v>
      </c>
      <c r="D768" s="268" t="str">
        <f t="shared" si="54"/>
        <v>Janeiro</v>
      </c>
      <c r="E768" s="269"/>
      <c r="F768" s="270" t="str">
        <f>IF(E768="","",VLOOKUP('Conta_FUNBIO (2)'!E768,Relatório!B:I,2,FALSE))</f>
        <v/>
      </c>
      <c r="G768" s="709"/>
      <c r="H768" s="334" t="str">
        <f>IF(G768="","",VLOOKUP(G768,Fundos!B:C,2,FALSE))</f>
        <v/>
      </c>
      <c r="I768" s="272"/>
      <c r="J768" s="443"/>
      <c r="K768" s="443"/>
      <c r="L768" s="685"/>
      <c r="M768" s="353"/>
      <c r="N768" s="271"/>
      <c r="O768" s="576"/>
      <c r="P768" s="276" t="s">
        <v>277</v>
      </c>
      <c r="Q768" s="279"/>
      <c r="R768" s="449"/>
      <c r="S768" s="279">
        <f t="shared" si="51"/>
        <v>-3601.92</v>
      </c>
      <c r="T768" s="333">
        <f t="shared" si="52"/>
        <v>0</v>
      </c>
    </row>
    <row r="769" spans="2:20" ht="24.9" customHeight="1" x14ac:dyDescent="0.3">
      <c r="B769" s="446"/>
      <c r="C769" s="267">
        <f t="shared" si="53"/>
        <v>1</v>
      </c>
      <c r="D769" s="268" t="str">
        <f t="shared" si="54"/>
        <v>Janeiro</v>
      </c>
      <c r="E769" s="269"/>
      <c r="F769" s="270" t="str">
        <f>IF(E769="","",VLOOKUP('Conta_FUNBIO (2)'!E769,Relatório!B:I,2,FALSE))</f>
        <v/>
      </c>
      <c r="G769" s="709"/>
      <c r="H769" s="334" t="str">
        <f>IF(G769="","",VLOOKUP(G769,Fundos!B:C,2,FALSE))</f>
        <v/>
      </c>
      <c r="I769" s="272"/>
      <c r="J769" s="443"/>
      <c r="K769" s="443"/>
      <c r="L769" s="685"/>
      <c r="M769" s="353"/>
      <c r="N769" s="271"/>
      <c r="O769" s="576"/>
      <c r="P769" s="276" t="s">
        <v>277</v>
      </c>
      <c r="Q769" s="279"/>
      <c r="R769" s="449"/>
      <c r="S769" s="279">
        <f t="shared" si="51"/>
        <v>-3601.92</v>
      </c>
      <c r="T769" s="333">
        <f t="shared" si="52"/>
        <v>0</v>
      </c>
    </row>
    <row r="770" spans="2:20" ht="24.9" customHeight="1" x14ac:dyDescent="0.3">
      <c r="B770" s="446"/>
      <c r="C770" s="267">
        <f t="shared" si="53"/>
        <v>1</v>
      </c>
      <c r="D770" s="268" t="str">
        <f t="shared" si="54"/>
        <v>Janeiro</v>
      </c>
      <c r="E770" s="269"/>
      <c r="F770" s="270" t="str">
        <f>IF(E770="","",VLOOKUP('Conta_FUNBIO (2)'!E770,Relatório!B:I,2,FALSE))</f>
        <v/>
      </c>
      <c r="G770" s="709"/>
      <c r="H770" s="334" t="str">
        <f>IF(G770="","",VLOOKUP(G770,Fundos!B:C,2,FALSE))</f>
        <v/>
      </c>
      <c r="I770" s="272"/>
      <c r="J770" s="443"/>
      <c r="K770" s="443"/>
      <c r="L770" s="686"/>
      <c r="M770" s="353"/>
      <c r="N770" s="271"/>
      <c r="O770" s="576"/>
      <c r="P770" s="276" t="s">
        <v>277</v>
      </c>
      <c r="Q770" s="279"/>
      <c r="R770" s="449"/>
      <c r="S770" s="279">
        <f>IF(P770="sim",Q770-R770+S769,IF(P770="NÃO",S769))</f>
        <v>-3601.92</v>
      </c>
      <c r="T770" s="333">
        <f t="shared" si="52"/>
        <v>0</v>
      </c>
    </row>
    <row r="771" spans="2:20" ht="24.9" customHeight="1" x14ac:dyDescent="0.3">
      <c r="B771" s="446"/>
      <c r="C771" s="267">
        <f t="shared" si="53"/>
        <v>1</v>
      </c>
      <c r="D771" s="268" t="str">
        <f t="shared" si="54"/>
        <v>Janeiro</v>
      </c>
      <c r="E771" s="269"/>
      <c r="F771" s="270" t="str">
        <f>IF(E771="","",VLOOKUP('Conta_FUNBIO (2)'!E771,Relatório!B:I,2,FALSE))</f>
        <v/>
      </c>
      <c r="G771" s="709"/>
      <c r="H771" s="334" t="str">
        <f>IF(G771="","",VLOOKUP(G771,Fundos!B:C,2,FALSE))</f>
        <v/>
      </c>
      <c r="I771" s="272"/>
      <c r="J771" s="443"/>
      <c r="K771" s="443"/>
      <c r="L771" s="686"/>
      <c r="M771" s="353"/>
      <c r="N771" s="271"/>
      <c r="O771" s="576"/>
      <c r="P771" s="276" t="s">
        <v>277</v>
      </c>
      <c r="Q771" s="279"/>
      <c r="R771" s="449"/>
      <c r="S771" s="279">
        <f>IF(P771="sim",Q771-R771+S770,IF(P771="NÃO",S770))</f>
        <v>-3601.92</v>
      </c>
      <c r="T771" s="333">
        <f t="shared" si="52"/>
        <v>0</v>
      </c>
    </row>
    <row r="772" spans="2:20" ht="24.9" customHeight="1" x14ac:dyDescent="0.3">
      <c r="B772" s="446"/>
      <c r="C772" s="267">
        <f>MONTH(B772)</f>
        <v>1</v>
      </c>
      <c r="D772" s="268" t="str">
        <f>IF(C772=1,"Janeiro",IF(C772=2,"Fevereiro",IF(C772=3,"Março",IF(C772=4,"Abril",IF(C772=5,"Maio",IF(C772=6,"Junho",IF(C772=7,"Julho",IF(C772=8,"Agosto",IF(C772=9,"Setembro",IF(C772=10,"Outubro",IF(C772=11,"Novembro",IF(C772=12,"Dezembro",""))))))))))))</f>
        <v>Janeiro</v>
      </c>
      <c r="E772" s="269"/>
      <c r="F772" s="270" t="str">
        <f>IF(E772="","",VLOOKUP('Conta_FUNBIO (2)'!E772,Relatório!B:I,2,FALSE))</f>
        <v/>
      </c>
      <c r="G772" s="709"/>
      <c r="H772" s="334" t="str">
        <f>IF(G772="","",VLOOKUP(G772,Fundos!B:C,2,FALSE))</f>
        <v/>
      </c>
      <c r="I772" s="272"/>
      <c r="J772" s="443"/>
      <c r="K772" s="443"/>
      <c r="L772" s="686"/>
      <c r="M772" s="353"/>
      <c r="N772" s="271"/>
      <c r="O772" s="576"/>
      <c r="P772" s="276" t="s">
        <v>277</v>
      </c>
      <c r="Q772" s="279"/>
      <c r="R772" s="449"/>
      <c r="S772" s="279">
        <f>IF(P772="sim",Q772-R772+S771,IF(P772="NÃO",S771))</f>
        <v>-3601.92</v>
      </c>
      <c r="T772" s="333">
        <f t="shared" si="52"/>
        <v>0</v>
      </c>
    </row>
    <row r="773" spans="2:20" ht="24.9" customHeight="1" x14ac:dyDescent="0.3">
      <c r="B773" s="446"/>
      <c r="C773" s="267">
        <f t="shared" si="53"/>
        <v>1</v>
      </c>
      <c r="D773" s="268" t="str">
        <f t="shared" si="54"/>
        <v>Janeiro</v>
      </c>
      <c r="E773" s="269"/>
      <c r="F773" s="270" t="str">
        <f>IF(E773="","",VLOOKUP('Conta_FUNBIO (2)'!E773,Relatório!B:I,2,FALSE))</f>
        <v/>
      </c>
      <c r="G773" s="709"/>
      <c r="H773" s="334" t="str">
        <f>IF(G773="","",VLOOKUP(G773,Fundos!B:C,2,FALSE))</f>
        <v/>
      </c>
      <c r="I773" s="272"/>
      <c r="J773" s="443"/>
      <c r="K773" s="443"/>
      <c r="L773" s="685"/>
      <c r="M773" s="353"/>
      <c r="N773" s="271"/>
      <c r="O773" s="576"/>
      <c r="P773" s="276" t="s">
        <v>277</v>
      </c>
      <c r="Q773" s="279"/>
      <c r="R773" s="449"/>
      <c r="S773" s="279">
        <f>IF(P773="sim",Q773-R773+S772,IF(P773="NÃO",S772))</f>
        <v>-3601.92</v>
      </c>
      <c r="T773" s="333">
        <f t="shared" si="52"/>
        <v>0</v>
      </c>
    </row>
    <row r="774" spans="2:20" ht="24.9" customHeight="1" x14ac:dyDescent="0.3">
      <c r="B774" s="446"/>
      <c r="C774" s="267">
        <f t="shared" si="53"/>
        <v>1</v>
      </c>
      <c r="D774" s="268" t="str">
        <f t="shared" si="54"/>
        <v>Janeiro</v>
      </c>
      <c r="E774" s="269"/>
      <c r="F774" s="270" t="str">
        <f>IF(E774="","",VLOOKUP('Conta_FUNBIO (2)'!E774,Relatório!B:I,2,FALSE))</f>
        <v/>
      </c>
      <c r="G774" s="709"/>
      <c r="H774" s="334" t="str">
        <f>IF(G774="","",VLOOKUP(G774,Fundos!B:C,2,FALSE))</f>
        <v/>
      </c>
      <c r="I774" s="272"/>
      <c r="J774" s="443"/>
      <c r="K774" s="443"/>
      <c r="L774" s="685"/>
      <c r="M774" s="353"/>
      <c r="N774" s="271"/>
      <c r="O774" s="576"/>
      <c r="P774" s="276" t="s">
        <v>277</v>
      </c>
      <c r="Q774" s="279"/>
      <c r="R774" s="449"/>
      <c r="S774" s="279">
        <f t="shared" si="51"/>
        <v>-3601.92</v>
      </c>
      <c r="T774" s="333">
        <f t="shared" si="52"/>
        <v>0</v>
      </c>
    </row>
    <row r="775" spans="2:20" ht="24.9" customHeight="1" x14ac:dyDescent="0.3">
      <c r="B775" s="446"/>
      <c r="C775" s="267">
        <f t="shared" si="53"/>
        <v>1</v>
      </c>
      <c r="D775" s="268" t="str">
        <f t="shared" si="54"/>
        <v>Janeiro</v>
      </c>
      <c r="E775" s="269"/>
      <c r="F775" s="270" t="str">
        <f>IF(E775="","",VLOOKUP('Conta_FUNBIO (2)'!E775,Relatório!B:I,2,FALSE))</f>
        <v/>
      </c>
      <c r="G775" s="709"/>
      <c r="H775" s="334" t="str">
        <f>IF(G775="","",VLOOKUP(G775,Fundos!B:C,2,FALSE))</f>
        <v/>
      </c>
      <c r="I775" s="272"/>
      <c r="J775" s="443"/>
      <c r="K775" s="443"/>
      <c r="L775" s="685"/>
      <c r="M775" s="353"/>
      <c r="N775" s="271"/>
      <c r="O775" s="576"/>
      <c r="P775" s="276" t="s">
        <v>277</v>
      </c>
      <c r="Q775" s="279"/>
      <c r="R775" s="449"/>
      <c r="S775" s="279">
        <f t="shared" si="51"/>
        <v>-3601.92</v>
      </c>
      <c r="T775" s="333">
        <f t="shared" si="52"/>
        <v>0</v>
      </c>
    </row>
    <row r="776" spans="2:20" ht="24.9" customHeight="1" x14ac:dyDescent="0.3">
      <c r="B776" s="446"/>
      <c r="C776" s="267">
        <f t="shared" si="53"/>
        <v>1</v>
      </c>
      <c r="D776" s="268" t="str">
        <f t="shared" si="54"/>
        <v>Janeiro</v>
      </c>
      <c r="E776" s="269"/>
      <c r="F776" s="270" t="str">
        <f>IF(E776="","",VLOOKUP('Conta_FUNBIO (2)'!E776,Relatório!B:I,2,FALSE))</f>
        <v/>
      </c>
      <c r="G776" s="709"/>
      <c r="H776" s="334" t="str">
        <f>IF(G776="","",VLOOKUP(G776,Fundos!B:C,2,FALSE))</f>
        <v/>
      </c>
      <c r="I776" s="272"/>
      <c r="J776" s="443"/>
      <c r="K776" s="443"/>
      <c r="L776" s="685"/>
      <c r="M776" s="353"/>
      <c r="N776" s="271"/>
      <c r="O776" s="576"/>
      <c r="P776" s="276" t="s">
        <v>277</v>
      </c>
      <c r="Q776" s="279"/>
      <c r="R776" s="449"/>
      <c r="S776" s="279">
        <f t="shared" si="51"/>
        <v>-3601.92</v>
      </c>
      <c r="T776" s="333">
        <f t="shared" si="52"/>
        <v>0</v>
      </c>
    </row>
    <row r="777" spans="2:20" ht="24.9" customHeight="1" x14ac:dyDescent="0.3">
      <c r="B777" s="446"/>
      <c r="C777" s="267">
        <f t="shared" si="53"/>
        <v>1</v>
      </c>
      <c r="D777" s="268" t="str">
        <f t="shared" si="54"/>
        <v>Janeiro</v>
      </c>
      <c r="E777" s="269"/>
      <c r="F777" s="270" t="str">
        <f>IF(E777="","",VLOOKUP('Conta_FUNBIO (2)'!E777,Relatório!B:I,2,FALSE))</f>
        <v/>
      </c>
      <c r="G777" s="709"/>
      <c r="H777" s="334" t="str">
        <f>IF(G777="","",VLOOKUP(G777,Fundos!B:C,2,FALSE))</f>
        <v/>
      </c>
      <c r="I777" s="272"/>
      <c r="J777" s="443"/>
      <c r="K777" s="443"/>
      <c r="L777" s="685"/>
      <c r="M777" s="353"/>
      <c r="N777" s="271"/>
      <c r="O777" s="576"/>
      <c r="P777" s="276" t="s">
        <v>277</v>
      </c>
      <c r="Q777" s="279"/>
      <c r="R777" s="449"/>
      <c r="S777" s="279">
        <f t="shared" si="51"/>
        <v>-3601.92</v>
      </c>
      <c r="T777" s="333">
        <f t="shared" si="52"/>
        <v>0</v>
      </c>
    </row>
    <row r="778" spans="2:20" ht="24.9" customHeight="1" x14ac:dyDescent="0.3">
      <c r="B778" s="446"/>
      <c r="C778" s="267">
        <f t="shared" si="53"/>
        <v>1</v>
      </c>
      <c r="D778" s="268" t="str">
        <f t="shared" si="54"/>
        <v>Janeiro</v>
      </c>
      <c r="E778" s="269"/>
      <c r="F778" s="270" t="str">
        <f>IF(E778="","",VLOOKUP('Conta_FUNBIO (2)'!E778,Relatório!B:I,2,FALSE))</f>
        <v/>
      </c>
      <c r="G778" s="709"/>
      <c r="H778" s="334" t="str">
        <f>IF(G778="","",VLOOKUP(G778,Fundos!B:C,2,FALSE))</f>
        <v/>
      </c>
      <c r="I778" s="272"/>
      <c r="J778" s="443"/>
      <c r="K778" s="443"/>
      <c r="L778" s="685"/>
      <c r="M778" s="353"/>
      <c r="N778" s="271"/>
      <c r="O778" s="576"/>
      <c r="P778" s="276" t="s">
        <v>277</v>
      </c>
      <c r="Q778" s="279"/>
      <c r="R778" s="449"/>
      <c r="S778" s="279">
        <f t="shared" si="51"/>
        <v>-3601.92</v>
      </c>
      <c r="T778" s="333">
        <f t="shared" si="52"/>
        <v>0</v>
      </c>
    </row>
    <row r="779" spans="2:20" ht="24.9" customHeight="1" x14ac:dyDescent="0.3">
      <c r="B779" s="446"/>
      <c r="C779" s="267">
        <f t="shared" si="53"/>
        <v>1</v>
      </c>
      <c r="D779" s="268" t="str">
        <f t="shared" si="54"/>
        <v>Janeiro</v>
      </c>
      <c r="E779" s="269"/>
      <c r="F779" s="270" t="str">
        <f>IF(E779="","",VLOOKUP('Conta_FUNBIO (2)'!E779,Relatório!B:I,2,FALSE))</f>
        <v/>
      </c>
      <c r="G779" s="709"/>
      <c r="H779" s="334" t="str">
        <f>IF(G779="","",VLOOKUP(G779,Fundos!B:C,2,FALSE))</f>
        <v/>
      </c>
      <c r="I779" s="272"/>
      <c r="J779" s="443"/>
      <c r="K779" s="690"/>
      <c r="L779" s="686"/>
      <c r="M779" s="353"/>
      <c r="N779" s="271"/>
      <c r="O779" s="576"/>
      <c r="P779" s="276" t="s">
        <v>277</v>
      </c>
      <c r="Q779" s="279"/>
      <c r="R779" s="449"/>
      <c r="S779" s="279">
        <f t="shared" si="51"/>
        <v>-3601.92</v>
      </c>
      <c r="T779" s="333">
        <f t="shared" si="52"/>
        <v>0</v>
      </c>
    </row>
    <row r="780" spans="2:20" ht="24.9" customHeight="1" x14ac:dyDescent="0.3">
      <c r="B780" s="446"/>
      <c r="C780" s="267">
        <f t="shared" si="53"/>
        <v>1</v>
      </c>
      <c r="D780" s="268" t="str">
        <f t="shared" si="54"/>
        <v>Janeiro</v>
      </c>
      <c r="E780" s="269"/>
      <c r="F780" s="270" t="str">
        <f>IF(E780="","",VLOOKUP('Conta_FUNBIO (2)'!E780,Relatório!B:I,2,FALSE))</f>
        <v/>
      </c>
      <c r="G780" s="709"/>
      <c r="H780" s="334" t="str">
        <f>IF(G780="","",VLOOKUP(G780,Fundos!B:C,2,FALSE))</f>
        <v/>
      </c>
      <c r="I780" s="272"/>
      <c r="J780" s="443"/>
      <c r="K780" s="443"/>
      <c r="L780" s="280"/>
      <c r="M780" s="353"/>
      <c r="N780" s="453"/>
      <c r="O780" s="576"/>
      <c r="P780" s="276" t="s">
        <v>277</v>
      </c>
      <c r="Q780" s="279"/>
      <c r="R780" s="449"/>
      <c r="S780" s="279">
        <f t="shared" si="51"/>
        <v>-3601.92</v>
      </c>
      <c r="T780" s="333">
        <f t="shared" si="52"/>
        <v>0</v>
      </c>
    </row>
    <row r="781" spans="2:20" ht="24.9" customHeight="1" x14ac:dyDescent="0.3">
      <c r="B781" s="446"/>
      <c r="C781" s="267">
        <f t="shared" si="53"/>
        <v>1</v>
      </c>
      <c r="D781" s="268" t="str">
        <f t="shared" si="54"/>
        <v>Janeiro</v>
      </c>
      <c r="E781" s="269"/>
      <c r="F781" s="270" t="str">
        <f>IF(E781="","",VLOOKUP('Conta_FUNBIO (2)'!E781,Relatório!B:I,2,FALSE))</f>
        <v/>
      </c>
      <c r="G781" s="709"/>
      <c r="H781" s="334" t="str">
        <f>IF(G781="","",VLOOKUP(G781,Fundos!B:C,2,FALSE))</f>
        <v/>
      </c>
      <c r="I781" s="272"/>
      <c r="J781" s="443"/>
      <c r="K781" s="448"/>
      <c r="L781" s="685"/>
      <c r="M781" s="353"/>
      <c r="N781" s="271"/>
      <c r="O781" s="576"/>
      <c r="P781" s="276" t="s">
        <v>277</v>
      </c>
      <c r="Q781" s="279"/>
      <c r="R781" s="449"/>
      <c r="S781" s="279">
        <f t="shared" si="51"/>
        <v>-3601.92</v>
      </c>
      <c r="T781" s="333">
        <f t="shared" si="52"/>
        <v>0</v>
      </c>
    </row>
    <row r="782" spans="2:20" ht="24.9" customHeight="1" x14ac:dyDescent="0.3">
      <c r="B782" s="446"/>
      <c r="C782" s="267">
        <f t="shared" si="53"/>
        <v>1</v>
      </c>
      <c r="D782" s="268" t="str">
        <f t="shared" si="54"/>
        <v>Janeiro</v>
      </c>
      <c r="E782" s="269"/>
      <c r="F782" s="270" t="str">
        <f>IF(E782="","",VLOOKUP('Conta_FUNBIO (2)'!E782,Relatório!B:I,2,FALSE))</f>
        <v/>
      </c>
      <c r="G782" s="709"/>
      <c r="H782" s="334" t="str">
        <f>IF(G782="","",VLOOKUP(G782,Fundos!B:C,2,FALSE))</f>
        <v/>
      </c>
      <c r="I782" s="272"/>
      <c r="J782" s="443"/>
      <c r="K782" s="443"/>
      <c r="L782" s="685"/>
      <c r="M782" s="353"/>
      <c r="N782" s="271"/>
      <c r="O782" s="576"/>
      <c r="P782" s="276" t="s">
        <v>277</v>
      </c>
      <c r="Q782" s="279"/>
      <c r="R782" s="449"/>
      <c r="S782" s="279">
        <f t="shared" si="51"/>
        <v>-3601.92</v>
      </c>
      <c r="T782" s="333">
        <f t="shared" si="52"/>
        <v>0</v>
      </c>
    </row>
    <row r="783" spans="2:20" ht="24.9" customHeight="1" x14ac:dyDescent="0.3">
      <c r="B783" s="446"/>
      <c r="C783" s="267">
        <f t="shared" si="53"/>
        <v>1</v>
      </c>
      <c r="D783" s="268" t="str">
        <f t="shared" si="54"/>
        <v>Janeiro</v>
      </c>
      <c r="E783" s="269"/>
      <c r="F783" s="270" t="str">
        <f>IF(E783="","",VLOOKUP('Conta_FUNBIO (2)'!E783,Relatório!B:I,2,FALSE))</f>
        <v/>
      </c>
      <c r="G783" s="709"/>
      <c r="H783" s="334" t="str">
        <f>IF(G783="","",VLOOKUP(G783,Fundos!B:C,2,FALSE))</f>
        <v/>
      </c>
      <c r="I783" s="272"/>
      <c r="J783" s="443"/>
      <c r="K783" s="448"/>
      <c r="L783" s="686"/>
      <c r="M783" s="353"/>
      <c r="N783" s="271"/>
      <c r="O783" s="576"/>
      <c r="P783" s="276" t="s">
        <v>277</v>
      </c>
      <c r="Q783" s="279"/>
      <c r="R783" s="449"/>
      <c r="S783" s="279">
        <f t="shared" si="51"/>
        <v>-3601.92</v>
      </c>
      <c r="T783" s="333">
        <f t="shared" si="52"/>
        <v>0</v>
      </c>
    </row>
    <row r="784" spans="2:20" ht="24.9" customHeight="1" x14ac:dyDescent="0.3">
      <c r="B784" s="446"/>
      <c r="C784" s="267">
        <f>MONTH(B784)</f>
        <v>1</v>
      </c>
      <c r="D784" s="268" t="str">
        <f>IF(C784=1,"Janeiro",IF(C784=2,"Fevereiro",IF(C784=3,"Março",IF(C784=4,"Abril",IF(C784=5,"Maio",IF(C784=6,"Junho",IF(C784=7,"Julho",IF(C784=8,"Agosto",IF(C784=9,"Setembro",IF(C784=10,"Outubro",IF(C784=11,"Novembro",IF(C784=12,"Dezembro",""))))))))))))</f>
        <v>Janeiro</v>
      </c>
      <c r="E784" s="269"/>
      <c r="F784" s="270" t="str">
        <f>IF(E784="","",VLOOKUP('Conta_FUNBIO (2)'!E784,Relatório!B:I,2,FALSE))</f>
        <v/>
      </c>
      <c r="G784" s="709"/>
      <c r="H784" s="334" t="str">
        <f>IF(G784="","",VLOOKUP(G784,Fundos!B:C,2,FALSE))</f>
        <v/>
      </c>
      <c r="I784" s="272"/>
      <c r="J784" s="443"/>
      <c r="K784" s="448"/>
      <c r="L784" s="686"/>
      <c r="M784" s="353"/>
      <c r="N784" s="271"/>
      <c r="O784" s="576"/>
      <c r="P784" s="276" t="s">
        <v>277</v>
      </c>
      <c r="Q784" s="279"/>
      <c r="R784" s="449"/>
      <c r="S784" s="279">
        <f>IF(P784="sim",Q784-R784+S783,IF(P784="NÃO",S783))</f>
        <v>-3601.92</v>
      </c>
      <c r="T784" s="333">
        <f t="shared" si="52"/>
        <v>0</v>
      </c>
    </row>
    <row r="785" spans="2:20" ht="24.9" customHeight="1" x14ac:dyDescent="0.3">
      <c r="B785" s="446"/>
      <c r="C785" s="267">
        <f t="shared" si="53"/>
        <v>1</v>
      </c>
      <c r="D785" s="268" t="str">
        <f t="shared" si="54"/>
        <v>Janeiro</v>
      </c>
      <c r="E785" s="269"/>
      <c r="F785" s="270" t="str">
        <f>IF(E785="","",VLOOKUP('Conta_FUNBIO (2)'!E785,Relatório!B:I,2,FALSE))</f>
        <v/>
      </c>
      <c r="G785" s="709"/>
      <c r="H785" s="334" t="str">
        <f>IF(G785="","",VLOOKUP(G785,Fundos!B:C,2,FALSE))</f>
        <v/>
      </c>
      <c r="I785" s="272"/>
      <c r="J785" s="443"/>
      <c r="K785" s="443"/>
      <c r="L785" s="685"/>
      <c r="M785" s="353"/>
      <c r="N785" s="271"/>
      <c r="O785" s="576"/>
      <c r="P785" s="276" t="s">
        <v>277</v>
      </c>
      <c r="Q785" s="279"/>
      <c r="R785" s="449"/>
      <c r="S785" s="279">
        <f>IF(P785="sim",Q785-R785+S784,IF(P785="NÃO",S784))</f>
        <v>-3601.92</v>
      </c>
      <c r="T785" s="333">
        <f t="shared" si="52"/>
        <v>0</v>
      </c>
    </row>
    <row r="786" spans="2:20" ht="24.9" customHeight="1" x14ac:dyDescent="0.3">
      <c r="B786" s="446"/>
      <c r="C786" s="267">
        <f t="shared" si="53"/>
        <v>1</v>
      </c>
      <c r="D786" s="268" t="str">
        <f t="shared" si="54"/>
        <v>Janeiro</v>
      </c>
      <c r="E786" s="269"/>
      <c r="F786" s="270" t="str">
        <f>IF(E786="","",VLOOKUP('Conta_FUNBIO (2)'!E786,Relatório!B:I,2,FALSE))</f>
        <v/>
      </c>
      <c r="G786" s="709"/>
      <c r="H786" s="334" t="str">
        <f>IF(G786="","",VLOOKUP(G786,Fundos!B:C,2,FALSE))</f>
        <v/>
      </c>
      <c r="I786" s="272"/>
      <c r="J786" s="443"/>
      <c r="K786" s="443"/>
      <c r="L786" s="685"/>
      <c r="M786" s="353"/>
      <c r="N786" s="271"/>
      <c r="O786" s="576"/>
      <c r="P786" s="276" t="s">
        <v>277</v>
      </c>
      <c r="Q786" s="279"/>
      <c r="R786" s="449"/>
      <c r="S786" s="279">
        <f t="shared" si="51"/>
        <v>-3601.92</v>
      </c>
      <c r="T786" s="333">
        <f t="shared" si="52"/>
        <v>0</v>
      </c>
    </row>
    <row r="787" spans="2:20" ht="24.9" customHeight="1" x14ac:dyDescent="0.3">
      <c r="B787" s="446"/>
      <c r="C787" s="267">
        <f t="shared" si="53"/>
        <v>1</v>
      </c>
      <c r="D787" s="268" t="str">
        <f t="shared" si="54"/>
        <v>Janeiro</v>
      </c>
      <c r="E787" s="269"/>
      <c r="F787" s="270" t="str">
        <f>IF(E787="","",VLOOKUP('Conta_FUNBIO (2)'!E787,Relatório!B:I,2,FALSE))</f>
        <v/>
      </c>
      <c r="G787" s="709"/>
      <c r="H787" s="334" t="str">
        <f>IF(G787="","",VLOOKUP(G787,Fundos!B:C,2,FALSE))</f>
        <v/>
      </c>
      <c r="I787" s="272"/>
      <c r="J787" s="443"/>
      <c r="K787" s="448"/>
      <c r="L787" s="685"/>
      <c r="M787" s="353"/>
      <c r="N787" s="271"/>
      <c r="O787" s="576"/>
      <c r="P787" s="276" t="s">
        <v>277</v>
      </c>
      <c r="Q787" s="279"/>
      <c r="R787" s="449"/>
      <c r="S787" s="279">
        <f t="shared" si="51"/>
        <v>-3601.92</v>
      </c>
      <c r="T787" s="333">
        <f t="shared" si="52"/>
        <v>0</v>
      </c>
    </row>
    <row r="788" spans="2:20" ht="24.9" customHeight="1" x14ac:dyDescent="0.3">
      <c r="B788" s="446"/>
      <c r="C788" s="267">
        <f t="shared" si="53"/>
        <v>1</v>
      </c>
      <c r="D788" s="268" t="str">
        <f t="shared" si="54"/>
        <v>Janeiro</v>
      </c>
      <c r="E788" s="269"/>
      <c r="F788" s="270" t="str">
        <f>IF(E788="","",VLOOKUP('Conta_FUNBIO (2)'!E788,Relatório!B:I,2,FALSE))</f>
        <v/>
      </c>
      <c r="G788" s="709"/>
      <c r="H788" s="334" t="str">
        <f>IF(G788="","",VLOOKUP(G788,Fundos!B:C,2,FALSE))</f>
        <v/>
      </c>
      <c r="I788" s="272"/>
      <c r="J788" s="443"/>
      <c r="K788" s="443"/>
      <c r="L788" s="685"/>
      <c r="M788" s="353"/>
      <c r="N788" s="271"/>
      <c r="O788" s="576"/>
      <c r="P788" s="276" t="s">
        <v>277</v>
      </c>
      <c r="Q788" s="279"/>
      <c r="R788" s="449"/>
      <c r="S788" s="279">
        <f t="shared" si="51"/>
        <v>-3601.92</v>
      </c>
      <c r="T788" s="333">
        <f t="shared" si="52"/>
        <v>0</v>
      </c>
    </row>
    <row r="789" spans="2:20" ht="24.9" customHeight="1" x14ac:dyDescent="0.3">
      <c r="B789" s="446"/>
      <c r="C789" s="267">
        <f t="shared" si="53"/>
        <v>1</v>
      </c>
      <c r="D789" s="268" t="str">
        <f t="shared" si="54"/>
        <v>Janeiro</v>
      </c>
      <c r="E789" s="269"/>
      <c r="F789" s="270" t="str">
        <f>IF(E789="","",VLOOKUP('Conta_FUNBIO (2)'!E789,Relatório!B:I,2,FALSE))</f>
        <v/>
      </c>
      <c r="G789" s="709"/>
      <c r="H789" s="334" t="str">
        <f>IF(G789="","",VLOOKUP(G789,Fundos!B:C,2,FALSE))</f>
        <v/>
      </c>
      <c r="I789" s="272"/>
      <c r="J789" s="443"/>
      <c r="K789" s="443"/>
      <c r="L789" s="685"/>
      <c r="M789" s="353"/>
      <c r="N789" s="271"/>
      <c r="O789" s="576"/>
      <c r="P789" s="276" t="s">
        <v>277</v>
      </c>
      <c r="Q789" s="279"/>
      <c r="R789" s="449"/>
      <c r="S789" s="279">
        <f t="shared" si="51"/>
        <v>-3601.92</v>
      </c>
      <c r="T789" s="333">
        <f t="shared" si="52"/>
        <v>0</v>
      </c>
    </row>
    <row r="790" spans="2:20" ht="24.9" customHeight="1" x14ac:dyDescent="0.3">
      <c r="B790" s="446"/>
      <c r="C790" s="267">
        <f t="shared" si="53"/>
        <v>1</v>
      </c>
      <c r="D790" s="268" t="str">
        <f t="shared" si="54"/>
        <v>Janeiro</v>
      </c>
      <c r="E790" s="269"/>
      <c r="F790" s="270" t="str">
        <f>IF(E790="","",VLOOKUP('Conta_FUNBIO (2)'!E790,Relatório!B:I,2,FALSE))</f>
        <v/>
      </c>
      <c r="G790" s="709"/>
      <c r="H790" s="334" t="str">
        <f>IF(G790="","",VLOOKUP(G790,Fundos!B:C,2,FALSE))</f>
        <v/>
      </c>
      <c r="I790" s="272"/>
      <c r="J790" s="443"/>
      <c r="K790" s="443"/>
      <c r="L790" s="685"/>
      <c r="M790" s="353"/>
      <c r="N790" s="271"/>
      <c r="O790" s="576"/>
      <c r="P790" s="276" t="s">
        <v>277</v>
      </c>
      <c r="Q790" s="279"/>
      <c r="R790" s="449"/>
      <c r="S790" s="279">
        <f t="shared" si="51"/>
        <v>-3601.92</v>
      </c>
      <c r="T790" s="333">
        <f t="shared" si="52"/>
        <v>0</v>
      </c>
    </row>
    <row r="791" spans="2:20" ht="24.9" customHeight="1" x14ac:dyDescent="0.3">
      <c r="B791" s="446"/>
      <c r="C791" s="267">
        <f t="shared" si="53"/>
        <v>1</v>
      </c>
      <c r="D791" s="268" t="str">
        <f t="shared" si="54"/>
        <v>Janeiro</v>
      </c>
      <c r="E791" s="269"/>
      <c r="F791" s="270" t="str">
        <f>IF(E791="","",VLOOKUP('Conta_FUNBIO (2)'!E791,Relatório!B:I,2,FALSE))</f>
        <v/>
      </c>
      <c r="G791" s="709"/>
      <c r="H791" s="334" t="str">
        <f>IF(G791="","",VLOOKUP(G791,Fundos!B:C,2,FALSE))</f>
        <v/>
      </c>
      <c r="I791" s="272"/>
      <c r="J791" s="443"/>
      <c r="K791" s="443"/>
      <c r="L791" s="685"/>
      <c r="M791" s="353"/>
      <c r="N791" s="271"/>
      <c r="O791" s="576"/>
      <c r="P791" s="276" t="s">
        <v>277</v>
      </c>
      <c r="Q791" s="279"/>
      <c r="R791" s="449"/>
      <c r="S791" s="279">
        <f t="shared" si="51"/>
        <v>-3601.92</v>
      </c>
      <c r="T791" s="333">
        <f t="shared" si="52"/>
        <v>0</v>
      </c>
    </row>
    <row r="792" spans="2:20" ht="24.9" customHeight="1" x14ac:dyDescent="0.3">
      <c r="B792" s="446"/>
      <c r="C792" s="267">
        <f t="shared" si="53"/>
        <v>1</v>
      </c>
      <c r="D792" s="268" t="str">
        <f t="shared" si="54"/>
        <v>Janeiro</v>
      </c>
      <c r="E792" s="269"/>
      <c r="F792" s="270" t="str">
        <f>IF(E792="","",VLOOKUP('Conta_FUNBIO (2)'!E792,Relatório!B:I,2,FALSE))</f>
        <v/>
      </c>
      <c r="G792" s="709"/>
      <c r="H792" s="334" t="str">
        <f>IF(G792="","",VLOOKUP(G792,Fundos!B:C,2,FALSE))</f>
        <v/>
      </c>
      <c r="I792" s="272"/>
      <c r="J792" s="443"/>
      <c r="K792" s="443"/>
      <c r="L792" s="685"/>
      <c r="M792" s="353"/>
      <c r="N792" s="271"/>
      <c r="O792" s="576"/>
      <c r="P792" s="276" t="s">
        <v>277</v>
      </c>
      <c r="Q792" s="279"/>
      <c r="R792" s="449"/>
      <c r="S792" s="279">
        <f t="shared" si="51"/>
        <v>-3601.92</v>
      </c>
      <c r="T792" s="333">
        <f t="shared" si="52"/>
        <v>0</v>
      </c>
    </row>
    <row r="793" spans="2:20" ht="24.9" customHeight="1" x14ac:dyDescent="0.3">
      <c r="B793" s="446"/>
      <c r="C793" s="267">
        <f t="shared" si="53"/>
        <v>1</v>
      </c>
      <c r="D793" s="268" t="str">
        <f t="shared" si="54"/>
        <v>Janeiro</v>
      </c>
      <c r="E793" s="269"/>
      <c r="F793" s="270" t="str">
        <f>IF(E793="","",VLOOKUP('Conta_FUNBIO (2)'!E793,Relatório!B:I,2,FALSE))</f>
        <v/>
      </c>
      <c r="G793" s="709"/>
      <c r="H793" s="334" t="str">
        <f>IF(G793="","",VLOOKUP(G793,Fundos!B:C,2,FALSE))</f>
        <v/>
      </c>
      <c r="I793" s="272"/>
      <c r="J793" s="443"/>
      <c r="K793" s="443"/>
      <c r="L793" s="685"/>
      <c r="M793" s="353"/>
      <c r="N793" s="271"/>
      <c r="O793" s="576"/>
      <c r="P793" s="276" t="s">
        <v>277</v>
      </c>
      <c r="Q793" s="279"/>
      <c r="R793" s="449"/>
      <c r="S793" s="279">
        <f t="shared" ref="S793:S856" si="55">IF(P793="sim",Q793-R793+S792,IF(P793="NÃO",S792))</f>
        <v>-3601.92</v>
      </c>
      <c r="T793" s="333">
        <f t="shared" ref="T793:T856" si="56">T792</f>
        <v>0</v>
      </c>
    </row>
    <row r="794" spans="2:20" ht="24.9" customHeight="1" x14ac:dyDescent="0.3">
      <c r="B794" s="446"/>
      <c r="C794" s="267">
        <f t="shared" si="53"/>
        <v>1</v>
      </c>
      <c r="D794" s="268" t="str">
        <f t="shared" si="54"/>
        <v>Janeiro</v>
      </c>
      <c r="E794" s="269"/>
      <c r="F794" s="270" t="str">
        <f>IF(E794="","",VLOOKUP('Conta_FUNBIO (2)'!E794,Relatório!B:I,2,FALSE))</f>
        <v/>
      </c>
      <c r="G794" s="709"/>
      <c r="H794" s="334" t="str">
        <f>IF(G794="","",VLOOKUP(G794,Fundos!B:C,2,FALSE))</f>
        <v/>
      </c>
      <c r="I794" s="272"/>
      <c r="J794" s="443"/>
      <c r="K794" s="443"/>
      <c r="L794" s="685"/>
      <c r="M794" s="353"/>
      <c r="N794" s="271"/>
      <c r="O794" s="576"/>
      <c r="P794" s="276" t="s">
        <v>277</v>
      </c>
      <c r="Q794" s="279"/>
      <c r="R794" s="449"/>
      <c r="S794" s="279">
        <f t="shared" si="55"/>
        <v>-3601.92</v>
      </c>
      <c r="T794" s="333">
        <f t="shared" si="56"/>
        <v>0</v>
      </c>
    </row>
    <row r="795" spans="2:20" ht="24.9" customHeight="1" x14ac:dyDescent="0.3">
      <c r="B795" s="446"/>
      <c r="C795" s="267">
        <f t="shared" si="53"/>
        <v>1</v>
      </c>
      <c r="D795" s="268" t="str">
        <f t="shared" si="54"/>
        <v>Janeiro</v>
      </c>
      <c r="E795" s="269"/>
      <c r="F795" s="270" t="str">
        <f>IF(E795="","",VLOOKUP('Conta_FUNBIO (2)'!E795,Relatório!B:I,2,FALSE))</f>
        <v/>
      </c>
      <c r="G795" s="709"/>
      <c r="H795" s="334" t="str">
        <f>IF(G795="","",VLOOKUP(G795,Fundos!B:C,2,FALSE))</f>
        <v/>
      </c>
      <c r="I795" s="272"/>
      <c r="J795" s="443"/>
      <c r="K795" s="443"/>
      <c r="L795" s="685"/>
      <c r="M795" s="353"/>
      <c r="N795" s="271"/>
      <c r="O795" s="576"/>
      <c r="P795" s="276" t="s">
        <v>277</v>
      </c>
      <c r="Q795" s="279"/>
      <c r="R795" s="449"/>
      <c r="S795" s="279">
        <f t="shared" si="55"/>
        <v>-3601.92</v>
      </c>
      <c r="T795" s="333">
        <f t="shared" si="56"/>
        <v>0</v>
      </c>
    </row>
    <row r="796" spans="2:20" ht="24.9" customHeight="1" x14ac:dyDescent="0.3">
      <c r="B796" s="446"/>
      <c r="C796" s="267">
        <f t="shared" si="53"/>
        <v>1</v>
      </c>
      <c r="D796" s="268" t="str">
        <f t="shared" si="54"/>
        <v>Janeiro</v>
      </c>
      <c r="E796" s="269"/>
      <c r="F796" s="270" t="str">
        <f>IF(E796="","",VLOOKUP('Conta_FUNBIO (2)'!E796,Relatório!B:I,2,FALSE))</f>
        <v/>
      </c>
      <c r="G796" s="709"/>
      <c r="H796" s="334" t="str">
        <f>IF(G796="","",VLOOKUP(G796,Fundos!B:C,2,FALSE))</f>
        <v/>
      </c>
      <c r="I796" s="272"/>
      <c r="J796" s="443"/>
      <c r="K796" s="443"/>
      <c r="L796" s="453"/>
      <c r="M796" s="353"/>
      <c r="N796" s="453"/>
      <c r="O796" s="576"/>
      <c r="P796" s="276" t="s">
        <v>277</v>
      </c>
      <c r="Q796" s="279"/>
      <c r="R796" s="449"/>
      <c r="S796" s="279">
        <f t="shared" si="55"/>
        <v>-3601.92</v>
      </c>
      <c r="T796" s="333">
        <f t="shared" si="56"/>
        <v>0</v>
      </c>
    </row>
    <row r="797" spans="2:20" ht="24.9" customHeight="1" x14ac:dyDescent="0.3">
      <c r="B797" s="446"/>
      <c r="C797" s="267">
        <f t="shared" si="53"/>
        <v>1</v>
      </c>
      <c r="D797" s="268" t="str">
        <f t="shared" si="54"/>
        <v>Janeiro</v>
      </c>
      <c r="E797" s="269"/>
      <c r="F797" s="270" t="str">
        <f>IF(E797="","",VLOOKUP('Conta_FUNBIO (2)'!E797,Relatório!B:I,2,FALSE))</f>
        <v/>
      </c>
      <c r="G797" s="709"/>
      <c r="H797" s="334" t="str">
        <f>IF(G797="","",VLOOKUP(G797,Fundos!B:C,2,FALSE))</f>
        <v/>
      </c>
      <c r="I797" s="272"/>
      <c r="J797" s="443"/>
      <c r="K797" s="443"/>
      <c r="L797" s="453"/>
      <c r="M797" s="353"/>
      <c r="N797" s="453"/>
      <c r="O797" s="576"/>
      <c r="P797" s="276" t="s">
        <v>277</v>
      </c>
      <c r="Q797" s="279"/>
      <c r="R797" s="449"/>
      <c r="S797" s="279">
        <f t="shared" si="55"/>
        <v>-3601.92</v>
      </c>
      <c r="T797" s="333">
        <f t="shared" si="56"/>
        <v>0</v>
      </c>
    </row>
    <row r="798" spans="2:20" ht="24.9" customHeight="1" x14ac:dyDescent="0.3">
      <c r="B798" s="446"/>
      <c r="C798" s="267">
        <f t="shared" si="53"/>
        <v>1</v>
      </c>
      <c r="D798" s="268" t="str">
        <f t="shared" si="54"/>
        <v>Janeiro</v>
      </c>
      <c r="E798" s="269"/>
      <c r="F798" s="270" t="str">
        <f>IF(E798="","",VLOOKUP('Conta_FUNBIO (2)'!E798,Relatório!B:I,2,FALSE))</f>
        <v/>
      </c>
      <c r="G798" s="709"/>
      <c r="H798" s="334" t="str">
        <f>IF(G798="","",VLOOKUP(G798,Fundos!B:C,2,FALSE))</f>
        <v/>
      </c>
      <c r="I798" s="272"/>
      <c r="J798" s="443"/>
      <c r="K798" s="443"/>
      <c r="L798" s="453"/>
      <c r="M798" s="353"/>
      <c r="N798" s="453"/>
      <c r="O798" s="576"/>
      <c r="P798" s="276" t="s">
        <v>277</v>
      </c>
      <c r="Q798" s="279"/>
      <c r="R798" s="449"/>
      <c r="S798" s="279">
        <f t="shared" si="55"/>
        <v>-3601.92</v>
      </c>
      <c r="T798" s="333">
        <f t="shared" si="56"/>
        <v>0</v>
      </c>
    </row>
    <row r="799" spans="2:20" ht="24.9" customHeight="1" x14ac:dyDescent="0.3">
      <c r="B799" s="446"/>
      <c r="C799" s="267">
        <f t="shared" si="53"/>
        <v>1</v>
      </c>
      <c r="D799" s="268" t="str">
        <f t="shared" si="54"/>
        <v>Janeiro</v>
      </c>
      <c r="E799" s="269"/>
      <c r="F799" s="270" t="str">
        <f>IF(E799="","",VLOOKUP('Conta_FUNBIO (2)'!E799,Relatório!B:I,2,FALSE))</f>
        <v/>
      </c>
      <c r="G799" s="709"/>
      <c r="H799" s="334" t="str">
        <f>IF(G799="","",VLOOKUP(G799,Fundos!B:C,2,FALSE))</f>
        <v/>
      </c>
      <c r="I799" s="272"/>
      <c r="J799" s="443"/>
      <c r="K799" s="443"/>
      <c r="L799" s="453"/>
      <c r="M799" s="353"/>
      <c r="N799" s="453"/>
      <c r="O799" s="576"/>
      <c r="P799" s="276" t="s">
        <v>277</v>
      </c>
      <c r="Q799" s="279"/>
      <c r="R799" s="449"/>
      <c r="S799" s="279">
        <f t="shared" si="55"/>
        <v>-3601.92</v>
      </c>
      <c r="T799" s="333">
        <f t="shared" si="56"/>
        <v>0</v>
      </c>
    </row>
    <row r="800" spans="2:20" ht="24.9" customHeight="1" x14ac:dyDescent="0.3">
      <c r="B800" s="446"/>
      <c r="C800" s="267">
        <f t="shared" si="53"/>
        <v>1</v>
      </c>
      <c r="D800" s="268" t="str">
        <f t="shared" si="54"/>
        <v>Janeiro</v>
      </c>
      <c r="E800" s="269"/>
      <c r="F800" s="270" t="str">
        <f>IF(E800="","",VLOOKUP('Conta_FUNBIO (2)'!E800,Relatório!B:I,2,FALSE))</f>
        <v/>
      </c>
      <c r="G800" s="709"/>
      <c r="H800" s="334" t="str">
        <f>IF(G800="","",VLOOKUP(G800,Fundos!B:C,2,FALSE))</f>
        <v/>
      </c>
      <c r="I800" s="272"/>
      <c r="J800" s="443"/>
      <c r="K800" s="443"/>
      <c r="L800" s="453"/>
      <c r="M800" s="353"/>
      <c r="N800" s="453"/>
      <c r="O800" s="576"/>
      <c r="P800" s="276" t="s">
        <v>277</v>
      </c>
      <c r="Q800" s="279"/>
      <c r="R800" s="449"/>
      <c r="S800" s="279">
        <f t="shared" si="55"/>
        <v>-3601.92</v>
      </c>
      <c r="T800" s="333">
        <f t="shared" si="56"/>
        <v>0</v>
      </c>
    </row>
    <row r="801" spans="2:20" ht="24.9" customHeight="1" x14ac:dyDescent="0.3">
      <c r="B801" s="446"/>
      <c r="C801" s="267">
        <f t="shared" si="53"/>
        <v>1</v>
      </c>
      <c r="D801" s="268" t="str">
        <f t="shared" si="54"/>
        <v>Janeiro</v>
      </c>
      <c r="E801" s="269"/>
      <c r="F801" s="270" t="str">
        <f>IF(E801="","",VLOOKUP('Conta_FUNBIO (2)'!E801,Relatório!B:I,2,FALSE))</f>
        <v/>
      </c>
      <c r="G801" s="709"/>
      <c r="H801" s="334" t="str">
        <f>IF(G801="","",VLOOKUP(G801,Fundos!B:C,2,FALSE))</f>
        <v/>
      </c>
      <c r="I801" s="272"/>
      <c r="J801" s="443"/>
      <c r="K801" s="443"/>
      <c r="L801" s="453"/>
      <c r="M801" s="353"/>
      <c r="N801" s="453"/>
      <c r="O801" s="576"/>
      <c r="P801" s="276" t="s">
        <v>277</v>
      </c>
      <c r="Q801" s="279"/>
      <c r="R801" s="449"/>
      <c r="S801" s="279">
        <f t="shared" si="55"/>
        <v>-3601.92</v>
      </c>
      <c r="T801" s="333">
        <f t="shared" si="56"/>
        <v>0</v>
      </c>
    </row>
    <row r="802" spans="2:20" ht="24.9" customHeight="1" x14ac:dyDescent="0.3">
      <c r="B802" s="446"/>
      <c r="C802" s="267">
        <f t="shared" si="53"/>
        <v>1</v>
      </c>
      <c r="D802" s="268" t="str">
        <f t="shared" si="54"/>
        <v>Janeiro</v>
      </c>
      <c r="E802" s="269"/>
      <c r="F802" s="270" t="str">
        <f>IF(E802="","",VLOOKUP('Conta_FUNBIO (2)'!E802,Relatório!B:I,2,FALSE))</f>
        <v/>
      </c>
      <c r="G802" s="709"/>
      <c r="H802" s="334" t="str">
        <f>IF(G802="","",VLOOKUP(G802,Fundos!B:C,2,FALSE))</f>
        <v/>
      </c>
      <c r="I802" s="272"/>
      <c r="J802" s="443"/>
      <c r="K802" s="443"/>
      <c r="L802" s="453"/>
      <c r="M802" s="353"/>
      <c r="N802" s="453"/>
      <c r="O802" s="576"/>
      <c r="P802" s="276" t="s">
        <v>277</v>
      </c>
      <c r="Q802" s="279"/>
      <c r="R802" s="449"/>
      <c r="S802" s="279">
        <f t="shared" si="55"/>
        <v>-3601.92</v>
      </c>
      <c r="T802" s="333">
        <f t="shared" si="56"/>
        <v>0</v>
      </c>
    </row>
    <row r="803" spans="2:20" ht="24.9" customHeight="1" x14ac:dyDescent="0.3">
      <c r="B803" s="446"/>
      <c r="C803" s="267">
        <f t="shared" si="53"/>
        <v>1</v>
      </c>
      <c r="D803" s="268" t="str">
        <f t="shared" si="54"/>
        <v>Janeiro</v>
      </c>
      <c r="E803" s="269"/>
      <c r="F803" s="270" t="str">
        <f>IF(E803="","",VLOOKUP('Conta_FUNBIO (2)'!E803,Relatório!B:I,2,FALSE))</f>
        <v/>
      </c>
      <c r="G803" s="709"/>
      <c r="H803" s="334" t="str">
        <f>IF(G803="","",VLOOKUP(G803,Fundos!B:C,2,FALSE))</f>
        <v/>
      </c>
      <c r="I803" s="272"/>
      <c r="J803" s="443"/>
      <c r="K803" s="443"/>
      <c r="L803" s="453"/>
      <c r="M803" s="353"/>
      <c r="N803" s="453"/>
      <c r="O803" s="576"/>
      <c r="P803" s="276" t="s">
        <v>277</v>
      </c>
      <c r="Q803" s="279"/>
      <c r="R803" s="449"/>
      <c r="S803" s="279">
        <f t="shared" si="55"/>
        <v>-3601.92</v>
      </c>
      <c r="T803" s="333">
        <f t="shared" si="56"/>
        <v>0</v>
      </c>
    </row>
    <row r="804" spans="2:20" ht="24.9" customHeight="1" x14ac:dyDescent="0.3">
      <c r="B804" s="446"/>
      <c r="C804" s="267">
        <f t="shared" si="53"/>
        <v>1</v>
      </c>
      <c r="D804" s="268" t="str">
        <f t="shared" si="54"/>
        <v>Janeiro</v>
      </c>
      <c r="E804" s="269"/>
      <c r="F804" s="270" t="str">
        <f>IF(E804="","",VLOOKUP('Conta_FUNBIO (2)'!E804,Relatório!B:I,2,FALSE))</f>
        <v/>
      </c>
      <c r="G804" s="709"/>
      <c r="H804" s="334" t="str">
        <f>IF(G804="","",VLOOKUP(G804,Fundos!B:C,2,FALSE))</f>
        <v/>
      </c>
      <c r="I804" s="272"/>
      <c r="J804" s="443"/>
      <c r="K804" s="443"/>
      <c r="L804" s="685"/>
      <c r="M804" s="353"/>
      <c r="N804" s="271"/>
      <c r="O804" s="576"/>
      <c r="P804" s="276" t="s">
        <v>277</v>
      </c>
      <c r="Q804" s="279"/>
      <c r="R804" s="449"/>
      <c r="S804" s="279">
        <f t="shared" si="55"/>
        <v>-3601.92</v>
      </c>
      <c r="T804" s="333">
        <f t="shared" si="56"/>
        <v>0</v>
      </c>
    </row>
    <row r="805" spans="2:20" ht="24.9" customHeight="1" x14ac:dyDescent="0.3">
      <c r="B805" s="446"/>
      <c r="C805" s="267">
        <f t="shared" si="53"/>
        <v>1</v>
      </c>
      <c r="D805" s="268" t="str">
        <f t="shared" si="54"/>
        <v>Janeiro</v>
      </c>
      <c r="E805" s="269"/>
      <c r="F805" s="270" t="str">
        <f>IF(E805="","",VLOOKUP('Conta_FUNBIO (2)'!E805,Relatório!B:I,2,FALSE))</f>
        <v/>
      </c>
      <c r="G805" s="709"/>
      <c r="H805" s="334" t="str">
        <f>IF(G805="","",VLOOKUP(G805,Fundos!B:C,2,FALSE))</f>
        <v/>
      </c>
      <c r="I805" s="272"/>
      <c r="J805" s="443"/>
      <c r="K805" s="273"/>
      <c r="L805" s="685"/>
      <c r="M805" s="353"/>
      <c r="N805" s="271"/>
      <c r="O805" s="576"/>
      <c r="P805" s="276" t="s">
        <v>277</v>
      </c>
      <c r="Q805" s="279"/>
      <c r="R805" s="449"/>
      <c r="S805" s="279">
        <f t="shared" si="55"/>
        <v>-3601.92</v>
      </c>
      <c r="T805" s="333">
        <f t="shared" si="56"/>
        <v>0</v>
      </c>
    </row>
    <row r="806" spans="2:20" ht="24.9" customHeight="1" x14ac:dyDescent="0.3">
      <c r="B806" s="446"/>
      <c r="C806" s="267">
        <f t="shared" si="53"/>
        <v>1</v>
      </c>
      <c r="D806" s="268" t="str">
        <f t="shared" si="54"/>
        <v>Janeiro</v>
      </c>
      <c r="E806" s="269"/>
      <c r="F806" s="270" t="str">
        <f>IF(E806="","",VLOOKUP('Conta_FUNBIO (2)'!E806,Relatório!B:I,2,FALSE))</f>
        <v/>
      </c>
      <c r="G806" s="709"/>
      <c r="H806" s="334" t="str">
        <f>IF(G806="","",VLOOKUP(G806,Fundos!B:C,2,FALSE))</f>
        <v/>
      </c>
      <c r="I806" s="272"/>
      <c r="J806" s="443"/>
      <c r="K806" s="273"/>
      <c r="L806" s="685"/>
      <c r="M806" s="353"/>
      <c r="N806" s="271"/>
      <c r="O806" s="576"/>
      <c r="P806" s="276" t="s">
        <v>277</v>
      </c>
      <c r="Q806" s="279"/>
      <c r="R806" s="449"/>
      <c r="S806" s="279">
        <f t="shared" si="55"/>
        <v>-3601.92</v>
      </c>
      <c r="T806" s="333">
        <f t="shared" si="56"/>
        <v>0</v>
      </c>
    </row>
    <row r="807" spans="2:20" ht="24.9" customHeight="1" x14ac:dyDescent="0.3">
      <c r="B807" s="446"/>
      <c r="C807" s="267">
        <f t="shared" si="53"/>
        <v>1</v>
      </c>
      <c r="D807" s="268" t="str">
        <f t="shared" si="54"/>
        <v>Janeiro</v>
      </c>
      <c r="E807" s="269"/>
      <c r="F807" s="270" t="str">
        <f>IF(E807="","",VLOOKUP('Conta_FUNBIO (2)'!E807,Relatório!B:I,2,FALSE))</f>
        <v/>
      </c>
      <c r="G807" s="709"/>
      <c r="H807" s="334" t="str">
        <f>IF(G807="","",VLOOKUP(G807,Fundos!B:C,2,FALSE))</f>
        <v/>
      </c>
      <c r="I807" s="272"/>
      <c r="J807" s="443"/>
      <c r="K807" s="443"/>
      <c r="L807" s="685"/>
      <c r="M807" s="353"/>
      <c r="N807" s="271"/>
      <c r="O807" s="576"/>
      <c r="P807" s="276" t="s">
        <v>277</v>
      </c>
      <c r="Q807" s="279"/>
      <c r="R807" s="449"/>
      <c r="S807" s="279">
        <f t="shared" si="55"/>
        <v>-3601.92</v>
      </c>
      <c r="T807" s="333">
        <f t="shared" si="56"/>
        <v>0</v>
      </c>
    </row>
    <row r="808" spans="2:20" ht="24.9" customHeight="1" x14ac:dyDescent="0.3">
      <c r="B808" s="446"/>
      <c r="C808" s="267">
        <f t="shared" si="53"/>
        <v>1</v>
      </c>
      <c r="D808" s="268" t="str">
        <f t="shared" si="54"/>
        <v>Janeiro</v>
      </c>
      <c r="E808" s="269"/>
      <c r="F808" s="270" t="str">
        <f>IF(E808="","",VLOOKUP('Conta_FUNBIO (2)'!E808,Relatório!B:I,2,FALSE))</f>
        <v/>
      </c>
      <c r="G808" s="709"/>
      <c r="H808" s="334" t="str">
        <f>IF(G808="","",VLOOKUP(G808,Fundos!B:C,2,FALSE))</f>
        <v/>
      </c>
      <c r="I808" s="272"/>
      <c r="J808" s="443"/>
      <c r="K808" s="443"/>
      <c r="L808" s="686"/>
      <c r="M808" s="353"/>
      <c r="N808" s="271"/>
      <c r="O808" s="576"/>
      <c r="P808" s="276" t="s">
        <v>277</v>
      </c>
      <c r="Q808" s="279"/>
      <c r="R808" s="449"/>
      <c r="S808" s="279">
        <f t="shared" si="55"/>
        <v>-3601.92</v>
      </c>
      <c r="T808" s="333">
        <f t="shared" si="56"/>
        <v>0</v>
      </c>
    </row>
    <row r="809" spans="2:20" ht="24.9" customHeight="1" x14ac:dyDescent="0.3">
      <c r="B809" s="446"/>
      <c r="C809" s="267">
        <f t="shared" si="53"/>
        <v>1</v>
      </c>
      <c r="D809" s="268" t="str">
        <f t="shared" si="54"/>
        <v>Janeiro</v>
      </c>
      <c r="E809" s="269"/>
      <c r="F809" s="270" t="str">
        <f>IF(E809="","",VLOOKUP('Conta_FUNBIO (2)'!E809,Relatório!B:I,2,FALSE))</f>
        <v/>
      </c>
      <c r="G809" s="709"/>
      <c r="H809" s="334" t="str">
        <f>IF(G809="","",VLOOKUP(G809,Fundos!B:C,2,FALSE))</f>
        <v/>
      </c>
      <c r="I809" s="272"/>
      <c r="J809" s="443"/>
      <c r="K809" s="443"/>
      <c r="L809" s="685"/>
      <c r="M809" s="353"/>
      <c r="N809" s="271"/>
      <c r="O809" s="576"/>
      <c r="P809" s="276" t="s">
        <v>277</v>
      </c>
      <c r="Q809" s="279"/>
      <c r="R809" s="449"/>
      <c r="S809" s="279">
        <f t="shared" si="55"/>
        <v>-3601.92</v>
      </c>
      <c r="T809" s="333">
        <f t="shared" si="56"/>
        <v>0</v>
      </c>
    </row>
    <row r="810" spans="2:20" ht="24.9" customHeight="1" x14ac:dyDescent="0.3">
      <c r="B810" s="446"/>
      <c r="C810" s="267">
        <f t="shared" si="53"/>
        <v>1</v>
      </c>
      <c r="D810" s="268" t="str">
        <f t="shared" si="54"/>
        <v>Janeiro</v>
      </c>
      <c r="E810" s="269"/>
      <c r="F810" s="270" t="str">
        <f>IF(E810="","",VLOOKUP('Conta_FUNBIO (2)'!E810,Relatório!B:I,2,FALSE))</f>
        <v/>
      </c>
      <c r="G810" s="709"/>
      <c r="H810" s="334" t="str">
        <f>IF(G810="","",VLOOKUP(G810,Fundos!B:C,2,FALSE))</f>
        <v/>
      </c>
      <c r="I810" s="272"/>
      <c r="J810" s="443"/>
      <c r="K810" s="443"/>
      <c r="L810" s="685"/>
      <c r="M810" s="353"/>
      <c r="N810" s="271"/>
      <c r="O810" s="576"/>
      <c r="P810" s="276" t="s">
        <v>277</v>
      </c>
      <c r="Q810" s="279"/>
      <c r="R810" s="449"/>
      <c r="S810" s="279">
        <f t="shared" si="55"/>
        <v>-3601.92</v>
      </c>
      <c r="T810" s="333">
        <f t="shared" si="56"/>
        <v>0</v>
      </c>
    </row>
    <row r="811" spans="2:20" ht="24.9" customHeight="1" x14ac:dyDescent="0.3">
      <c r="B811" s="446"/>
      <c r="C811" s="267">
        <f t="shared" si="53"/>
        <v>1</v>
      </c>
      <c r="D811" s="268" t="str">
        <f t="shared" si="54"/>
        <v>Janeiro</v>
      </c>
      <c r="E811" s="269"/>
      <c r="F811" s="270" t="str">
        <f>IF(E811="","",VLOOKUP('Conta_FUNBIO (2)'!E811,Relatório!B:I,2,FALSE))</f>
        <v/>
      </c>
      <c r="G811" s="709"/>
      <c r="H811" s="334" t="str">
        <f>IF(G811="","",VLOOKUP(G811,Fundos!B:C,2,FALSE))</f>
        <v/>
      </c>
      <c r="I811" s="272"/>
      <c r="J811" s="443"/>
      <c r="K811" s="443"/>
      <c r="L811" s="685"/>
      <c r="M811" s="353"/>
      <c r="N811" s="271"/>
      <c r="O811" s="576"/>
      <c r="P811" s="276" t="s">
        <v>277</v>
      </c>
      <c r="Q811" s="279"/>
      <c r="R811" s="449"/>
      <c r="S811" s="279">
        <f t="shared" si="55"/>
        <v>-3601.92</v>
      </c>
      <c r="T811" s="333">
        <f t="shared" si="56"/>
        <v>0</v>
      </c>
    </row>
    <row r="812" spans="2:20" ht="24.9" customHeight="1" x14ac:dyDescent="0.3">
      <c r="B812" s="446"/>
      <c r="C812" s="267">
        <f t="shared" si="53"/>
        <v>1</v>
      </c>
      <c r="D812" s="268" t="str">
        <f t="shared" si="54"/>
        <v>Janeiro</v>
      </c>
      <c r="E812" s="269"/>
      <c r="F812" s="270" t="str">
        <f>IF(E812="","",VLOOKUP('Conta_FUNBIO (2)'!E812,Relatório!B:I,2,FALSE))</f>
        <v/>
      </c>
      <c r="G812" s="709"/>
      <c r="H812" s="334" t="str">
        <f>IF(G812="","",VLOOKUP(G812,Fundos!B:C,2,FALSE))</f>
        <v/>
      </c>
      <c r="I812" s="272"/>
      <c r="J812" s="443"/>
      <c r="K812" s="443"/>
      <c r="L812" s="685"/>
      <c r="M812" s="353"/>
      <c r="N812" s="271"/>
      <c r="O812" s="576"/>
      <c r="P812" s="276" t="s">
        <v>277</v>
      </c>
      <c r="Q812" s="279"/>
      <c r="R812" s="449"/>
      <c r="S812" s="279">
        <f t="shared" si="55"/>
        <v>-3601.92</v>
      </c>
      <c r="T812" s="333">
        <f t="shared" si="56"/>
        <v>0</v>
      </c>
    </row>
    <row r="813" spans="2:20" ht="24.9" customHeight="1" x14ac:dyDescent="0.3">
      <c r="B813" s="446"/>
      <c r="C813" s="267">
        <f t="shared" ref="C813:C885" si="57">MONTH(B813)</f>
        <v>1</v>
      </c>
      <c r="D813" s="268" t="str">
        <f t="shared" ref="D813:D885" si="58">IF(C813=1,"Janeiro",IF(C813=2,"Fevereiro",IF(C813=3,"Março",IF(C813=4,"Abril",IF(C813=5,"Maio",IF(C813=6,"Junho",IF(C813=7,"Julho",IF(C813=8,"Agosto",IF(C813=9,"Setembro",IF(C813=10,"Outubro",IF(C813=11,"Novembro",IF(C813=12,"Dezembro",""))))))))))))</f>
        <v>Janeiro</v>
      </c>
      <c r="E813" s="269"/>
      <c r="F813" s="270" t="str">
        <f>IF(E813="","",VLOOKUP('Conta_FUNBIO (2)'!E813,Relatório!B:I,2,FALSE))</f>
        <v/>
      </c>
      <c r="G813" s="709"/>
      <c r="H813" s="334" t="str">
        <f>IF(G813="","",VLOOKUP(G813,Fundos!B:C,2,FALSE))</f>
        <v/>
      </c>
      <c r="I813" s="272"/>
      <c r="J813" s="443"/>
      <c r="K813" s="443"/>
      <c r="L813" s="685"/>
      <c r="M813" s="353"/>
      <c r="N813" s="271"/>
      <c r="O813" s="576"/>
      <c r="P813" s="276" t="s">
        <v>277</v>
      </c>
      <c r="Q813" s="279"/>
      <c r="R813" s="449"/>
      <c r="S813" s="279">
        <f t="shared" si="55"/>
        <v>-3601.92</v>
      </c>
      <c r="T813" s="333">
        <f t="shared" si="56"/>
        <v>0</v>
      </c>
    </row>
    <row r="814" spans="2:20" ht="24.9" customHeight="1" x14ac:dyDescent="0.3">
      <c r="B814" s="446"/>
      <c r="C814" s="267">
        <f t="shared" si="57"/>
        <v>1</v>
      </c>
      <c r="D814" s="268" t="str">
        <f t="shared" si="58"/>
        <v>Janeiro</v>
      </c>
      <c r="E814" s="269"/>
      <c r="F814" s="270" t="str">
        <f>IF(E814="","",VLOOKUP('Conta_FUNBIO (2)'!E814,Relatório!B:I,2,FALSE))</f>
        <v/>
      </c>
      <c r="G814" s="709"/>
      <c r="H814" s="334" t="str">
        <f>IF(G814="","",VLOOKUP(G814,Fundos!B:C,2,FALSE))</f>
        <v/>
      </c>
      <c r="I814" s="272"/>
      <c r="J814" s="443"/>
      <c r="K814" s="443"/>
      <c r="L814" s="685"/>
      <c r="M814" s="353"/>
      <c r="N814" s="271"/>
      <c r="O814" s="576"/>
      <c r="P814" s="276" t="s">
        <v>277</v>
      </c>
      <c r="Q814" s="279"/>
      <c r="R814" s="449"/>
      <c r="S814" s="279">
        <f t="shared" si="55"/>
        <v>-3601.92</v>
      </c>
      <c r="T814" s="333">
        <f t="shared" si="56"/>
        <v>0</v>
      </c>
    </row>
    <row r="815" spans="2:20" ht="24.9" customHeight="1" x14ac:dyDescent="0.3">
      <c r="B815" s="446"/>
      <c r="C815" s="267">
        <f t="shared" si="57"/>
        <v>1</v>
      </c>
      <c r="D815" s="268" t="str">
        <f t="shared" si="58"/>
        <v>Janeiro</v>
      </c>
      <c r="E815" s="269"/>
      <c r="F815" s="270" t="str">
        <f>IF(E815="","",VLOOKUP('Conta_FUNBIO (2)'!E815,Relatório!B:I,2,FALSE))</f>
        <v/>
      </c>
      <c r="G815" s="709"/>
      <c r="H815" s="334" t="str">
        <f>IF(G815="","",VLOOKUP(G815,Fundos!B:C,2,FALSE))</f>
        <v/>
      </c>
      <c r="I815" s="272"/>
      <c r="J815" s="443"/>
      <c r="K815" s="443"/>
      <c r="L815" s="685"/>
      <c r="M815" s="353"/>
      <c r="N815" s="271"/>
      <c r="O815" s="576"/>
      <c r="P815" s="276" t="s">
        <v>277</v>
      </c>
      <c r="Q815" s="279"/>
      <c r="R815" s="449"/>
      <c r="S815" s="279">
        <f t="shared" si="55"/>
        <v>-3601.92</v>
      </c>
      <c r="T815" s="333">
        <f t="shared" si="56"/>
        <v>0</v>
      </c>
    </row>
    <row r="816" spans="2:20" ht="24.9" customHeight="1" x14ac:dyDescent="0.3">
      <c r="B816" s="446"/>
      <c r="C816" s="267">
        <f t="shared" si="57"/>
        <v>1</v>
      </c>
      <c r="D816" s="268" t="str">
        <f t="shared" si="58"/>
        <v>Janeiro</v>
      </c>
      <c r="E816" s="269"/>
      <c r="F816" s="270" t="str">
        <f>IF(E816="","",VLOOKUP('Conta_FUNBIO (2)'!E816,Relatório!B:I,2,FALSE))</f>
        <v/>
      </c>
      <c r="G816" s="709"/>
      <c r="H816" s="334" t="str">
        <f>IF(G816="","",VLOOKUP(G816,Fundos!B:C,2,FALSE))</f>
        <v/>
      </c>
      <c r="I816" s="272"/>
      <c r="J816" s="443"/>
      <c r="K816" s="443"/>
      <c r="L816" s="685"/>
      <c r="M816" s="353"/>
      <c r="N816" s="271"/>
      <c r="O816" s="576"/>
      <c r="P816" s="276" t="s">
        <v>277</v>
      </c>
      <c r="Q816" s="279"/>
      <c r="R816" s="449"/>
      <c r="S816" s="279">
        <f t="shared" si="55"/>
        <v>-3601.92</v>
      </c>
      <c r="T816" s="333">
        <f t="shared" si="56"/>
        <v>0</v>
      </c>
    </row>
    <row r="817" spans="2:20" ht="24.9" customHeight="1" x14ac:dyDescent="0.3">
      <c r="B817" s="446"/>
      <c r="C817" s="267">
        <f t="shared" si="57"/>
        <v>1</v>
      </c>
      <c r="D817" s="268" t="str">
        <f t="shared" si="58"/>
        <v>Janeiro</v>
      </c>
      <c r="E817" s="269"/>
      <c r="F817" s="270" t="str">
        <f>IF(E817="","",VLOOKUP('Conta_FUNBIO (2)'!E817,Relatório!B:I,2,FALSE))</f>
        <v/>
      </c>
      <c r="G817" s="709"/>
      <c r="H817" s="334" t="str">
        <f>IF(G817="","",VLOOKUP(G817,Fundos!B:C,2,FALSE))</f>
        <v/>
      </c>
      <c r="I817" s="272"/>
      <c r="J817" s="443"/>
      <c r="K817" s="443"/>
      <c r="L817" s="685"/>
      <c r="M817" s="353"/>
      <c r="N817" s="271"/>
      <c r="O817" s="576"/>
      <c r="P817" s="276" t="s">
        <v>277</v>
      </c>
      <c r="Q817" s="279"/>
      <c r="R817" s="449"/>
      <c r="S817" s="279">
        <f t="shared" si="55"/>
        <v>-3601.92</v>
      </c>
      <c r="T817" s="333">
        <f t="shared" si="56"/>
        <v>0</v>
      </c>
    </row>
    <row r="818" spans="2:20" ht="24.9" customHeight="1" x14ac:dyDescent="0.3">
      <c r="B818" s="446"/>
      <c r="C818" s="267">
        <f t="shared" si="57"/>
        <v>1</v>
      </c>
      <c r="D818" s="268" t="str">
        <f t="shared" si="58"/>
        <v>Janeiro</v>
      </c>
      <c r="E818" s="269"/>
      <c r="F818" s="270" t="str">
        <f>IF(E818="","",VLOOKUP('Conta_FUNBIO (2)'!E818,Relatório!B:I,2,FALSE))</f>
        <v/>
      </c>
      <c r="G818" s="709"/>
      <c r="H818" s="334" t="str">
        <f>IF(G818="","",VLOOKUP(G818,Fundos!B:C,2,FALSE))</f>
        <v/>
      </c>
      <c r="I818" s="272"/>
      <c r="J818" s="443"/>
      <c r="K818" s="443"/>
      <c r="L818" s="685"/>
      <c r="M818" s="353"/>
      <c r="N818" s="271"/>
      <c r="O818" s="576"/>
      <c r="P818" s="276" t="s">
        <v>277</v>
      </c>
      <c r="Q818" s="279"/>
      <c r="R818" s="449"/>
      <c r="S818" s="279">
        <f t="shared" si="55"/>
        <v>-3601.92</v>
      </c>
      <c r="T818" s="333">
        <f t="shared" si="56"/>
        <v>0</v>
      </c>
    </row>
    <row r="819" spans="2:20" ht="24.9" customHeight="1" x14ac:dyDescent="0.3">
      <c r="B819" s="446"/>
      <c r="C819" s="267">
        <f t="shared" si="57"/>
        <v>1</v>
      </c>
      <c r="D819" s="268" t="str">
        <f t="shared" si="58"/>
        <v>Janeiro</v>
      </c>
      <c r="E819" s="269"/>
      <c r="F819" s="270" t="str">
        <f>IF(E819="","",VLOOKUP('Conta_FUNBIO (2)'!E819,Relatório!B:I,2,FALSE))</f>
        <v/>
      </c>
      <c r="G819" s="709"/>
      <c r="H819" s="334" t="str">
        <f>IF(G819="","",VLOOKUP(G819,Fundos!B:C,2,FALSE))</f>
        <v/>
      </c>
      <c r="I819" s="272"/>
      <c r="J819" s="443"/>
      <c r="K819" s="443"/>
      <c r="L819" s="685"/>
      <c r="M819" s="353"/>
      <c r="N819" s="271"/>
      <c r="O819" s="576"/>
      <c r="P819" s="276" t="s">
        <v>277</v>
      </c>
      <c r="Q819" s="279"/>
      <c r="R819" s="449"/>
      <c r="S819" s="279">
        <f t="shared" si="55"/>
        <v>-3601.92</v>
      </c>
      <c r="T819" s="333">
        <f t="shared" si="56"/>
        <v>0</v>
      </c>
    </row>
    <row r="820" spans="2:20" ht="24.9" customHeight="1" x14ac:dyDescent="0.3">
      <c r="B820" s="446"/>
      <c r="C820" s="267">
        <f t="shared" si="57"/>
        <v>1</v>
      </c>
      <c r="D820" s="268" t="str">
        <f t="shared" si="58"/>
        <v>Janeiro</v>
      </c>
      <c r="E820" s="269"/>
      <c r="F820" s="270" t="str">
        <f>IF(E820="","",VLOOKUP('Conta_FUNBIO (2)'!E820,Relatório!B:I,2,FALSE))</f>
        <v/>
      </c>
      <c r="G820" s="709"/>
      <c r="H820" s="334" t="str">
        <f>IF(G820="","",VLOOKUP(G820,Fundos!B:C,2,FALSE))</f>
        <v/>
      </c>
      <c r="I820" s="272"/>
      <c r="J820" s="443"/>
      <c r="K820" s="443"/>
      <c r="L820" s="685"/>
      <c r="M820" s="353"/>
      <c r="N820" s="271"/>
      <c r="O820" s="576"/>
      <c r="P820" s="276" t="s">
        <v>277</v>
      </c>
      <c r="Q820" s="279"/>
      <c r="R820" s="449"/>
      <c r="S820" s="279">
        <f t="shared" si="55"/>
        <v>-3601.92</v>
      </c>
      <c r="T820" s="333">
        <f t="shared" si="56"/>
        <v>0</v>
      </c>
    </row>
    <row r="821" spans="2:20" ht="24.9" customHeight="1" x14ac:dyDescent="0.3">
      <c r="B821" s="446"/>
      <c r="C821" s="267">
        <f t="shared" si="57"/>
        <v>1</v>
      </c>
      <c r="D821" s="268" t="str">
        <f t="shared" si="58"/>
        <v>Janeiro</v>
      </c>
      <c r="E821" s="269"/>
      <c r="F821" s="270" t="str">
        <f>IF(E821="","",VLOOKUP('Conta_FUNBIO (2)'!E821,Relatório!B:I,2,FALSE))</f>
        <v/>
      </c>
      <c r="G821" s="709"/>
      <c r="H821" s="334" t="str">
        <f>IF(G821="","",VLOOKUP(G821,Fundos!B:C,2,FALSE))</f>
        <v/>
      </c>
      <c r="I821" s="272"/>
      <c r="J821" s="443"/>
      <c r="K821" s="443"/>
      <c r="L821" s="685"/>
      <c r="M821" s="353"/>
      <c r="N821" s="271"/>
      <c r="O821" s="576"/>
      <c r="P821" s="276" t="s">
        <v>277</v>
      </c>
      <c r="Q821" s="279"/>
      <c r="R821" s="449"/>
      <c r="S821" s="279">
        <f t="shared" si="55"/>
        <v>-3601.92</v>
      </c>
      <c r="T821" s="333">
        <f t="shared" si="56"/>
        <v>0</v>
      </c>
    </row>
    <row r="822" spans="2:20" ht="24.9" customHeight="1" x14ac:dyDescent="0.3">
      <c r="B822" s="446"/>
      <c r="C822" s="267">
        <f t="shared" si="57"/>
        <v>1</v>
      </c>
      <c r="D822" s="268" t="str">
        <f t="shared" si="58"/>
        <v>Janeiro</v>
      </c>
      <c r="E822" s="269"/>
      <c r="F822" s="270" t="str">
        <f>IF(E822="","",VLOOKUP('Conta_FUNBIO (2)'!E822,Relatório!B:I,2,FALSE))</f>
        <v/>
      </c>
      <c r="G822" s="709"/>
      <c r="H822" s="334" t="str">
        <f>IF(G822="","",VLOOKUP(G822,Fundos!B:C,2,FALSE))</f>
        <v/>
      </c>
      <c r="I822" s="272"/>
      <c r="J822" s="443"/>
      <c r="K822" s="443"/>
      <c r="L822" s="685"/>
      <c r="M822" s="353"/>
      <c r="N822" s="271"/>
      <c r="O822" s="576"/>
      <c r="P822" s="276" t="s">
        <v>277</v>
      </c>
      <c r="Q822" s="279"/>
      <c r="R822" s="449"/>
      <c r="S822" s="279">
        <f t="shared" si="55"/>
        <v>-3601.92</v>
      </c>
      <c r="T822" s="333">
        <f t="shared" si="56"/>
        <v>0</v>
      </c>
    </row>
    <row r="823" spans="2:20" ht="24.9" customHeight="1" x14ac:dyDescent="0.3">
      <c r="B823" s="446"/>
      <c r="C823" s="267">
        <f t="shared" si="57"/>
        <v>1</v>
      </c>
      <c r="D823" s="268" t="str">
        <f t="shared" si="58"/>
        <v>Janeiro</v>
      </c>
      <c r="E823" s="269"/>
      <c r="F823" s="270" t="str">
        <f>IF(E823="","",VLOOKUP('Conta_FUNBIO (2)'!E823,Relatório!B:I,2,FALSE))</f>
        <v/>
      </c>
      <c r="G823" s="709"/>
      <c r="H823" s="334" t="str">
        <f>IF(G823="","",VLOOKUP(G823,Fundos!B:C,2,FALSE))</f>
        <v/>
      </c>
      <c r="I823" s="272"/>
      <c r="J823" s="443"/>
      <c r="K823" s="443"/>
      <c r="L823" s="685"/>
      <c r="M823" s="353"/>
      <c r="N823" s="271"/>
      <c r="O823" s="576"/>
      <c r="P823" s="276" t="s">
        <v>277</v>
      </c>
      <c r="Q823" s="279"/>
      <c r="R823" s="449"/>
      <c r="S823" s="279">
        <f t="shared" si="55"/>
        <v>-3601.92</v>
      </c>
      <c r="T823" s="333">
        <f t="shared" si="56"/>
        <v>0</v>
      </c>
    </row>
    <row r="824" spans="2:20" ht="24.9" customHeight="1" x14ac:dyDescent="0.3">
      <c r="B824" s="446"/>
      <c r="C824" s="267">
        <f t="shared" si="57"/>
        <v>1</v>
      </c>
      <c r="D824" s="268" t="str">
        <f t="shared" si="58"/>
        <v>Janeiro</v>
      </c>
      <c r="E824" s="269"/>
      <c r="F824" s="270" t="str">
        <f>IF(E824="","",VLOOKUP('Conta_FUNBIO (2)'!E824,Relatório!B:I,2,FALSE))</f>
        <v/>
      </c>
      <c r="G824" s="709"/>
      <c r="H824" s="334" t="str">
        <f>IF(G824="","",VLOOKUP(G824,Fundos!B:C,2,FALSE))</f>
        <v/>
      </c>
      <c r="I824" s="272"/>
      <c r="J824" s="443"/>
      <c r="K824" s="443"/>
      <c r="L824" s="685"/>
      <c r="M824" s="353"/>
      <c r="N824" s="271"/>
      <c r="O824" s="576"/>
      <c r="P824" s="276" t="s">
        <v>277</v>
      </c>
      <c r="Q824" s="279"/>
      <c r="R824" s="449"/>
      <c r="S824" s="279">
        <f t="shared" si="55"/>
        <v>-3601.92</v>
      </c>
      <c r="T824" s="333">
        <f t="shared" si="56"/>
        <v>0</v>
      </c>
    </row>
    <row r="825" spans="2:20" ht="24.9" customHeight="1" x14ac:dyDescent="0.3">
      <c r="B825" s="446"/>
      <c r="C825" s="267">
        <f t="shared" si="57"/>
        <v>1</v>
      </c>
      <c r="D825" s="268" t="str">
        <f t="shared" si="58"/>
        <v>Janeiro</v>
      </c>
      <c r="E825" s="269"/>
      <c r="F825" s="270" t="str">
        <f>IF(E825="","",VLOOKUP('Conta_FUNBIO (2)'!E825,Relatório!B:I,2,FALSE))</f>
        <v/>
      </c>
      <c r="G825" s="709"/>
      <c r="H825" s="334" t="str">
        <f>IF(G825="","",VLOOKUP(G825,Fundos!B:C,2,FALSE))</f>
        <v/>
      </c>
      <c r="I825" s="272"/>
      <c r="J825" s="443"/>
      <c r="K825" s="443"/>
      <c r="L825" s="685"/>
      <c r="M825" s="353"/>
      <c r="N825" s="453"/>
      <c r="O825" s="576"/>
      <c r="P825" s="276" t="s">
        <v>277</v>
      </c>
      <c r="Q825" s="279"/>
      <c r="R825" s="449"/>
      <c r="S825" s="279">
        <f t="shared" si="55"/>
        <v>-3601.92</v>
      </c>
      <c r="T825" s="333">
        <f t="shared" si="56"/>
        <v>0</v>
      </c>
    </row>
    <row r="826" spans="2:20" ht="24.9" customHeight="1" x14ac:dyDescent="0.3">
      <c r="B826" s="446"/>
      <c r="C826" s="267">
        <f t="shared" si="57"/>
        <v>1</v>
      </c>
      <c r="D826" s="268" t="str">
        <f t="shared" si="58"/>
        <v>Janeiro</v>
      </c>
      <c r="E826" s="269"/>
      <c r="F826" s="270" t="str">
        <f>IF(E826="","",VLOOKUP('Conta_FUNBIO (2)'!E826,Relatório!B:I,2,FALSE))</f>
        <v/>
      </c>
      <c r="G826" s="709"/>
      <c r="H826" s="334" t="str">
        <f>IF(G826="","",VLOOKUP(G826,Fundos!B:C,2,FALSE))</f>
        <v/>
      </c>
      <c r="I826" s="272"/>
      <c r="J826" s="443"/>
      <c r="K826" s="443"/>
      <c r="L826" s="685"/>
      <c r="M826" s="353"/>
      <c r="N826" s="453"/>
      <c r="O826" s="576"/>
      <c r="P826" s="276" t="s">
        <v>277</v>
      </c>
      <c r="Q826" s="279"/>
      <c r="R826" s="449"/>
      <c r="S826" s="279">
        <f>IF(P826="sim",Q826-R826+S825,IF(P826="NÃO",S825))</f>
        <v>-3601.92</v>
      </c>
      <c r="T826" s="333">
        <f t="shared" si="56"/>
        <v>0</v>
      </c>
    </row>
    <row r="827" spans="2:20" ht="24.9" customHeight="1" x14ac:dyDescent="0.3">
      <c r="B827" s="446"/>
      <c r="C827" s="267">
        <f t="shared" si="57"/>
        <v>1</v>
      </c>
      <c r="D827" s="268" t="str">
        <f t="shared" si="58"/>
        <v>Janeiro</v>
      </c>
      <c r="E827" s="269"/>
      <c r="F827" s="270" t="str">
        <f>IF(E827="","",VLOOKUP('Conta_FUNBIO (2)'!E827,Relatório!B:I,2,FALSE))</f>
        <v/>
      </c>
      <c r="G827" s="709"/>
      <c r="H827" s="334" t="str">
        <f>IF(G827="","",VLOOKUP(G827,Fundos!B:C,2,FALSE))</f>
        <v/>
      </c>
      <c r="I827" s="272"/>
      <c r="J827" s="443"/>
      <c r="K827" s="443"/>
      <c r="L827" s="685"/>
      <c r="M827" s="353"/>
      <c r="N827" s="271"/>
      <c r="O827" s="576"/>
      <c r="P827" s="276" t="s">
        <v>277</v>
      </c>
      <c r="Q827" s="279"/>
      <c r="R827" s="449"/>
      <c r="S827" s="279">
        <f>IF(P827="sim",Q827-R827+S826,IF(P827="NÃO",S826))</f>
        <v>-3601.92</v>
      </c>
      <c r="T827" s="333">
        <f t="shared" si="56"/>
        <v>0</v>
      </c>
    </row>
    <row r="828" spans="2:20" ht="24.9" customHeight="1" x14ac:dyDescent="0.3">
      <c r="B828" s="446"/>
      <c r="C828" s="267">
        <f t="shared" si="57"/>
        <v>1</v>
      </c>
      <c r="D828" s="268" t="str">
        <f t="shared" si="58"/>
        <v>Janeiro</v>
      </c>
      <c r="E828" s="269"/>
      <c r="F828" s="270" t="str">
        <f>IF(E828="","",VLOOKUP('Conta_FUNBIO (2)'!E828,Relatório!B:I,2,FALSE))</f>
        <v/>
      </c>
      <c r="G828" s="709"/>
      <c r="H828" s="334" t="str">
        <f>IF(G828="","",VLOOKUP(G828,Fundos!B:C,2,FALSE))</f>
        <v/>
      </c>
      <c r="I828" s="272"/>
      <c r="J828" s="443"/>
      <c r="K828" s="443"/>
      <c r="L828" s="685"/>
      <c r="M828" s="353"/>
      <c r="N828" s="271"/>
      <c r="O828" s="576"/>
      <c r="P828" s="276" t="s">
        <v>277</v>
      </c>
      <c r="Q828" s="279"/>
      <c r="R828" s="449"/>
      <c r="S828" s="279">
        <f>IF(P828="sim",Q828-R828+S827,IF(P828="NÃO",S827))</f>
        <v>-3601.92</v>
      </c>
      <c r="T828" s="333">
        <f t="shared" si="56"/>
        <v>0</v>
      </c>
    </row>
    <row r="829" spans="2:20" ht="24.9" customHeight="1" x14ac:dyDescent="0.3">
      <c r="B829" s="446"/>
      <c r="C829" s="267">
        <f t="shared" si="57"/>
        <v>1</v>
      </c>
      <c r="D829" s="268" t="str">
        <f t="shared" si="58"/>
        <v>Janeiro</v>
      </c>
      <c r="E829" s="269"/>
      <c r="F829" s="270" t="str">
        <f>IF(E829="","",VLOOKUP('Conta_FUNBIO (2)'!E829,Relatório!B:I,2,FALSE))</f>
        <v/>
      </c>
      <c r="G829" s="709"/>
      <c r="H829" s="334" t="str">
        <f>IF(G829="","",VLOOKUP(G829,Fundos!B:C,2,FALSE))</f>
        <v/>
      </c>
      <c r="I829" s="272"/>
      <c r="J829" s="443"/>
      <c r="K829" s="443"/>
      <c r="L829" s="685"/>
      <c r="M829" s="353"/>
      <c r="N829" s="271"/>
      <c r="O829" s="576"/>
      <c r="P829" s="276" t="s">
        <v>277</v>
      </c>
      <c r="Q829" s="279"/>
      <c r="R829" s="449"/>
      <c r="S829" s="279">
        <f t="shared" si="55"/>
        <v>-3601.92</v>
      </c>
      <c r="T829" s="333">
        <f t="shared" si="56"/>
        <v>0</v>
      </c>
    </row>
    <row r="830" spans="2:20" ht="24.9" customHeight="1" x14ac:dyDescent="0.3">
      <c r="B830" s="446"/>
      <c r="C830" s="267">
        <f t="shared" si="57"/>
        <v>1</v>
      </c>
      <c r="D830" s="268" t="str">
        <f t="shared" si="58"/>
        <v>Janeiro</v>
      </c>
      <c r="E830" s="269"/>
      <c r="F830" s="270" t="str">
        <f>IF(E830="","",VLOOKUP('Conta_FUNBIO (2)'!E830,Relatório!B:I,2,FALSE))</f>
        <v/>
      </c>
      <c r="G830" s="709"/>
      <c r="H830" s="334" t="str">
        <f>IF(G830="","",VLOOKUP(G830,Fundos!B:C,2,FALSE))</f>
        <v/>
      </c>
      <c r="I830" s="272"/>
      <c r="J830" s="448"/>
      <c r="K830" s="443"/>
      <c r="L830" s="685"/>
      <c r="M830" s="581"/>
      <c r="N830" s="271"/>
      <c r="O830" s="576"/>
      <c r="P830" s="276" t="s">
        <v>277</v>
      </c>
      <c r="Q830" s="279"/>
      <c r="R830" s="449"/>
      <c r="S830" s="279">
        <f t="shared" si="55"/>
        <v>-3601.92</v>
      </c>
      <c r="T830" s="333">
        <f t="shared" si="56"/>
        <v>0</v>
      </c>
    </row>
    <row r="831" spans="2:20" ht="24.9" customHeight="1" x14ac:dyDescent="0.3">
      <c r="B831" s="446"/>
      <c r="C831" s="267">
        <f t="shared" si="57"/>
        <v>1</v>
      </c>
      <c r="D831" s="268" t="str">
        <f t="shared" si="58"/>
        <v>Janeiro</v>
      </c>
      <c r="E831" s="269"/>
      <c r="F831" s="270" t="str">
        <f>IF(E831="","",VLOOKUP('Conta_FUNBIO (2)'!E831,Relatório!B:I,2,FALSE))</f>
        <v/>
      </c>
      <c r="G831" s="709"/>
      <c r="H831" s="334" t="str">
        <f>IF(G831="","",VLOOKUP(G831,Fundos!B:C,2,FALSE))</f>
        <v/>
      </c>
      <c r="I831" s="272"/>
      <c r="J831" s="443"/>
      <c r="K831" s="443"/>
      <c r="L831" s="685"/>
      <c r="M831" s="353"/>
      <c r="N831" s="271"/>
      <c r="O831" s="576"/>
      <c r="P831" s="276" t="s">
        <v>277</v>
      </c>
      <c r="Q831" s="279"/>
      <c r="R831" s="449"/>
      <c r="S831" s="279">
        <f t="shared" si="55"/>
        <v>-3601.92</v>
      </c>
      <c r="T831" s="333">
        <f t="shared" si="56"/>
        <v>0</v>
      </c>
    </row>
    <row r="832" spans="2:20" ht="24.9" customHeight="1" x14ac:dyDescent="0.3">
      <c r="B832" s="446"/>
      <c r="C832" s="267">
        <f t="shared" si="57"/>
        <v>1</v>
      </c>
      <c r="D832" s="268" t="str">
        <f t="shared" si="58"/>
        <v>Janeiro</v>
      </c>
      <c r="E832" s="269"/>
      <c r="F832" s="270" t="str">
        <f>IF(E832="","",VLOOKUP('Conta_FUNBIO (2)'!E832,Relatório!B:I,2,FALSE))</f>
        <v/>
      </c>
      <c r="G832" s="709"/>
      <c r="H832" s="334" t="str">
        <f>IF(G832="","",VLOOKUP(G832,Fundos!B:C,2,FALSE))</f>
        <v/>
      </c>
      <c r="I832" s="272"/>
      <c r="J832" s="443"/>
      <c r="K832" s="443"/>
      <c r="L832" s="685"/>
      <c r="M832" s="353"/>
      <c r="N832" s="271"/>
      <c r="O832" s="576"/>
      <c r="P832" s="276" t="s">
        <v>277</v>
      </c>
      <c r="Q832" s="279"/>
      <c r="R832" s="449"/>
      <c r="S832" s="279">
        <f t="shared" si="55"/>
        <v>-3601.92</v>
      </c>
      <c r="T832" s="333">
        <f t="shared" si="56"/>
        <v>0</v>
      </c>
    </row>
    <row r="833" spans="2:20" ht="24.9" customHeight="1" x14ac:dyDescent="0.3">
      <c r="B833" s="446"/>
      <c r="C833" s="267">
        <f t="shared" si="57"/>
        <v>1</v>
      </c>
      <c r="D833" s="268" t="str">
        <f t="shared" si="58"/>
        <v>Janeiro</v>
      </c>
      <c r="E833" s="269"/>
      <c r="F833" s="270" t="str">
        <f>IF(E833="","",VLOOKUP('Conta_FUNBIO (2)'!E833,Relatório!B:I,2,FALSE))</f>
        <v/>
      </c>
      <c r="G833" s="709"/>
      <c r="H833" s="334" t="str">
        <f>IF(G833="","",VLOOKUP(G833,Fundos!B:C,2,FALSE))</f>
        <v/>
      </c>
      <c r="I833" s="272"/>
      <c r="J833" s="443"/>
      <c r="K833" s="443"/>
      <c r="L833" s="685"/>
      <c r="M833" s="353"/>
      <c r="N833" s="271"/>
      <c r="O833" s="576"/>
      <c r="P833" s="276" t="s">
        <v>277</v>
      </c>
      <c r="Q833" s="279"/>
      <c r="R833" s="449"/>
      <c r="S833" s="279">
        <f t="shared" si="55"/>
        <v>-3601.92</v>
      </c>
      <c r="T833" s="333">
        <f t="shared" si="56"/>
        <v>0</v>
      </c>
    </row>
    <row r="834" spans="2:20" ht="24.9" customHeight="1" x14ac:dyDescent="0.3">
      <c r="B834" s="446"/>
      <c r="C834" s="267">
        <f t="shared" si="57"/>
        <v>1</v>
      </c>
      <c r="D834" s="268" t="str">
        <f t="shared" si="58"/>
        <v>Janeiro</v>
      </c>
      <c r="E834" s="269"/>
      <c r="F834" s="270" t="str">
        <f>IF(E834="","",VLOOKUP('Conta_FUNBIO (2)'!E834,Relatório!B:I,2,FALSE))</f>
        <v/>
      </c>
      <c r="G834" s="709"/>
      <c r="H834" s="334" t="str">
        <f>IF(G834="","",VLOOKUP(G834,Fundos!B:C,2,FALSE))</f>
        <v/>
      </c>
      <c r="I834" s="272"/>
      <c r="J834" s="443"/>
      <c r="K834" s="443"/>
      <c r="L834" s="685"/>
      <c r="M834" s="353"/>
      <c r="N834" s="271"/>
      <c r="O834" s="576"/>
      <c r="P834" s="276" t="s">
        <v>277</v>
      </c>
      <c r="Q834" s="279"/>
      <c r="R834" s="449"/>
      <c r="S834" s="279">
        <f t="shared" si="55"/>
        <v>-3601.92</v>
      </c>
      <c r="T834" s="333">
        <f t="shared" si="56"/>
        <v>0</v>
      </c>
    </row>
    <row r="835" spans="2:20" ht="24.9" customHeight="1" x14ac:dyDescent="0.3">
      <c r="B835" s="446"/>
      <c r="C835" s="267">
        <f t="shared" si="57"/>
        <v>1</v>
      </c>
      <c r="D835" s="268" t="str">
        <f t="shared" si="58"/>
        <v>Janeiro</v>
      </c>
      <c r="E835" s="269"/>
      <c r="F835" s="270" t="str">
        <f>IF(E835="","",VLOOKUP('Conta_FUNBIO (2)'!E835,Relatório!B:I,2,FALSE))</f>
        <v/>
      </c>
      <c r="G835" s="709"/>
      <c r="H835" s="334" t="str">
        <f>IF(G835="","",VLOOKUP(G835,Fundos!B:C,2,FALSE))</f>
        <v/>
      </c>
      <c r="I835" s="272"/>
      <c r="J835" s="443"/>
      <c r="K835" s="443"/>
      <c r="L835" s="685"/>
      <c r="M835" s="353"/>
      <c r="N835" s="453"/>
      <c r="O835" s="576"/>
      <c r="P835" s="276" t="s">
        <v>277</v>
      </c>
      <c r="Q835" s="279"/>
      <c r="R835" s="449"/>
      <c r="S835" s="279">
        <f t="shared" si="55"/>
        <v>-3601.92</v>
      </c>
      <c r="T835" s="333">
        <f t="shared" si="56"/>
        <v>0</v>
      </c>
    </row>
    <row r="836" spans="2:20" ht="24.9" customHeight="1" x14ac:dyDescent="0.3">
      <c r="B836" s="446"/>
      <c r="C836" s="267">
        <f t="shared" si="57"/>
        <v>1</v>
      </c>
      <c r="D836" s="268" t="str">
        <f t="shared" si="58"/>
        <v>Janeiro</v>
      </c>
      <c r="E836" s="269"/>
      <c r="F836" s="270" t="str">
        <f>IF(E836="","",VLOOKUP('Conta_FUNBIO (2)'!E836,Relatório!B:I,2,FALSE))</f>
        <v/>
      </c>
      <c r="G836" s="709"/>
      <c r="H836" s="334" t="str">
        <f>IF(G836="","",VLOOKUP(G836,Fundos!B:C,2,FALSE))</f>
        <v/>
      </c>
      <c r="I836" s="272"/>
      <c r="J836" s="443"/>
      <c r="K836" s="443"/>
      <c r="L836" s="685"/>
      <c r="M836" s="353"/>
      <c r="N836" s="453"/>
      <c r="O836" s="576"/>
      <c r="P836" s="276" t="s">
        <v>277</v>
      </c>
      <c r="Q836" s="279"/>
      <c r="R836" s="449"/>
      <c r="S836" s="279">
        <f>IF(P836="sim",Q836-R836+S835,IF(P836="NÃO",S835))</f>
        <v>-3601.92</v>
      </c>
      <c r="T836" s="333">
        <f t="shared" si="56"/>
        <v>0</v>
      </c>
    </row>
    <row r="837" spans="2:20" ht="24.9" customHeight="1" x14ac:dyDescent="0.3">
      <c r="B837" s="446"/>
      <c r="C837" s="267">
        <f t="shared" si="57"/>
        <v>1</v>
      </c>
      <c r="D837" s="268" t="str">
        <f t="shared" si="58"/>
        <v>Janeiro</v>
      </c>
      <c r="E837" s="269"/>
      <c r="F837" s="270" t="str">
        <f>IF(E837="","",VLOOKUP('Conta_FUNBIO (2)'!E837,Relatório!B:I,2,FALSE))</f>
        <v/>
      </c>
      <c r="G837" s="709"/>
      <c r="H837" s="334" t="str">
        <f>IF(G837="","",VLOOKUP(G837,Fundos!B:C,2,FALSE))</f>
        <v/>
      </c>
      <c r="I837" s="272"/>
      <c r="J837" s="443"/>
      <c r="K837" s="448"/>
      <c r="L837" s="686"/>
      <c r="M837" s="353"/>
      <c r="N837" s="271"/>
      <c r="O837" s="576"/>
      <c r="P837" s="276" t="s">
        <v>277</v>
      </c>
      <c r="Q837" s="279"/>
      <c r="R837" s="449"/>
      <c r="S837" s="279">
        <f>IF(P837="sim",Q837-R837+S836,IF(P837="NÃO",S836))</f>
        <v>-3601.92</v>
      </c>
      <c r="T837" s="333">
        <f t="shared" si="56"/>
        <v>0</v>
      </c>
    </row>
    <row r="838" spans="2:20" ht="24.9" customHeight="1" x14ac:dyDescent="0.3">
      <c r="B838" s="446"/>
      <c r="C838" s="267">
        <f t="shared" si="57"/>
        <v>1</v>
      </c>
      <c r="D838" s="268" t="str">
        <f t="shared" si="58"/>
        <v>Janeiro</v>
      </c>
      <c r="E838" s="269"/>
      <c r="F838" s="270" t="str">
        <f>IF(E838="","",VLOOKUP('Conta_FUNBIO (2)'!E838,Relatório!B:I,2,FALSE))</f>
        <v/>
      </c>
      <c r="G838" s="709"/>
      <c r="H838" s="334" t="str">
        <f>IF(G838="","",VLOOKUP(G838,Fundos!B:C,2,FALSE))</f>
        <v/>
      </c>
      <c r="I838" s="272"/>
      <c r="J838" s="443"/>
      <c r="K838" s="443"/>
      <c r="L838" s="685"/>
      <c r="M838" s="353"/>
      <c r="N838" s="271"/>
      <c r="O838" s="576"/>
      <c r="P838" s="276" t="s">
        <v>277</v>
      </c>
      <c r="Q838" s="279"/>
      <c r="R838" s="449"/>
      <c r="S838" s="279">
        <f>IF(P838="sim",Q838-R838+S837,IF(P838="NÃO",S837))</f>
        <v>-3601.92</v>
      </c>
      <c r="T838" s="333">
        <f t="shared" si="56"/>
        <v>0</v>
      </c>
    </row>
    <row r="839" spans="2:20" ht="24.9" customHeight="1" x14ac:dyDescent="0.3">
      <c r="B839" s="446"/>
      <c r="C839" s="267">
        <f t="shared" si="57"/>
        <v>1</v>
      </c>
      <c r="D839" s="268" t="str">
        <f t="shared" si="58"/>
        <v>Janeiro</v>
      </c>
      <c r="E839" s="269"/>
      <c r="F839" s="270" t="str">
        <f>IF(E839="","",VLOOKUP('Conta_FUNBIO (2)'!E839,Relatório!B:I,2,FALSE))</f>
        <v/>
      </c>
      <c r="G839" s="709"/>
      <c r="H839" s="334" t="str">
        <f>IF(G839="","",VLOOKUP(G839,Fundos!B:C,2,FALSE))</f>
        <v/>
      </c>
      <c r="I839" s="272"/>
      <c r="J839" s="443"/>
      <c r="K839" s="443"/>
      <c r="L839" s="685"/>
      <c r="M839" s="353"/>
      <c r="N839" s="271"/>
      <c r="O839" s="576"/>
      <c r="P839" s="276" t="s">
        <v>277</v>
      </c>
      <c r="Q839" s="279"/>
      <c r="R839" s="449"/>
      <c r="S839" s="279">
        <f>IF(P839="sim",Q839-R839+S838,IF(P839="NÃO",S838))</f>
        <v>-3601.92</v>
      </c>
      <c r="T839" s="333">
        <f t="shared" si="56"/>
        <v>0</v>
      </c>
    </row>
    <row r="840" spans="2:20" ht="24.9" customHeight="1" x14ac:dyDescent="0.3">
      <c r="B840" s="446"/>
      <c r="C840" s="267">
        <f t="shared" si="57"/>
        <v>1</v>
      </c>
      <c r="D840" s="268" t="str">
        <f t="shared" si="58"/>
        <v>Janeiro</v>
      </c>
      <c r="E840" s="269"/>
      <c r="F840" s="270" t="str">
        <f>IF(E840="","",VLOOKUP('Conta_FUNBIO (2)'!E840,Relatório!B:I,2,FALSE))</f>
        <v/>
      </c>
      <c r="G840" s="709"/>
      <c r="H840" s="334" t="str">
        <f>IF(G840="","",VLOOKUP(G840,Fundos!B:C,2,FALSE))</f>
        <v/>
      </c>
      <c r="I840" s="272"/>
      <c r="J840" s="443"/>
      <c r="K840" s="443"/>
      <c r="L840" s="685"/>
      <c r="M840" s="353"/>
      <c r="N840" s="271"/>
      <c r="O840" s="576"/>
      <c r="P840" s="276" t="s">
        <v>277</v>
      </c>
      <c r="Q840" s="279"/>
      <c r="R840" s="449"/>
      <c r="S840" s="279">
        <f t="shared" si="55"/>
        <v>-3601.92</v>
      </c>
      <c r="T840" s="333">
        <f t="shared" si="56"/>
        <v>0</v>
      </c>
    </row>
    <row r="841" spans="2:20" ht="24.9" customHeight="1" x14ac:dyDescent="0.3">
      <c r="B841" s="446"/>
      <c r="C841" s="267">
        <f t="shared" si="57"/>
        <v>1</v>
      </c>
      <c r="D841" s="268" t="str">
        <f t="shared" si="58"/>
        <v>Janeiro</v>
      </c>
      <c r="E841" s="269"/>
      <c r="F841" s="270" t="str">
        <f>IF(E841="","",VLOOKUP('Conta_FUNBIO (2)'!E841,Relatório!B:I,2,FALSE))</f>
        <v/>
      </c>
      <c r="G841" s="709"/>
      <c r="H841" s="334" t="str">
        <f>IF(G841="","",VLOOKUP(G841,Fundos!B:C,2,FALSE))</f>
        <v/>
      </c>
      <c r="I841" s="272"/>
      <c r="J841" s="443"/>
      <c r="K841" s="443"/>
      <c r="L841" s="685"/>
      <c r="M841" s="353"/>
      <c r="N841" s="271"/>
      <c r="O841" s="576"/>
      <c r="P841" s="276" t="s">
        <v>277</v>
      </c>
      <c r="Q841" s="279"/>
      <c r="R841" s="449"/>
      <c r="S841" s="279">
        <f t="shared" si="55"/>
        <v>-3601.92</v>
      </c>
      <c r="T841" s="333">
        <f t="shared" si="56"/>
        <v>0</v>
      </c>
    </row>
    <row r="842" spans="2:20" ht="24.9" customHeight="1" x14ac:dyDescent="0.3">
      <c r="B842" s="446"/>
      <c r="C842" s="267">
        <f t="shared" si="57"/>
        <v>1</v>
      </c>
      <c r="D842" s="268" t="str">
        <f t="shared" si="58"/>
        <v>Janeiro</v>
      </c>
      <c r="E842" s="269"/>
      <c r="F842" s="270" t="str">
        <f>IF(E842="","",VLOOKUP('Conta_FUNBIO (2)'!E842,Relatório!B:I,2,FALSE))</f>
        <v/>
      </c>
      <c r="G842" s="709"/>
      <c r="H842" s="334" t="str">
        <f>IF(G842="","",VLOOKUP(G842,Fundos!B:C,2,FALSE))</f>
        <v/>
      </c>
      <c r="I842" s="272"/>
      <c r="J842" s="443"/>
      <c r="K842" s="443"/>
      <c r="L842" s="685"/>
      <c r="M842" s="353"/>
      <c r="N842" s="271"/>
      <c r="O842" s="576"/>
      <c r="P842" s="276" t="s">
        <v>277</v>
      </c>
      <c r="Q842" s="279"/>
      <c r="R842" s="449"/>
      <c r="S842" s="279">
        <f t="shared" si="55"/>
        <v>-3601.92</v>
      </c>
      <c r="T842" s="333">
        <f t="shared" si="56"/>
        <v>0</v>
      </c>
    </row>
    <row r="843" spans="2:20" ht="24.9" customHeight="1" x14ac:dyDescent="0.3">
      <c r="B843" s="446"/>
      <c r="C843" s="267">
        <f t="shared" si="57"/>
        <v>1</v>
      </c>
      <c r="D843" s="268" t="str">
        <f t="shared" si="58"/>
        <v>Janeiro</v>
      </c>
      <c r="E843" s="269"/>
      <c r="F843" s="270" t="str">
        <f>IF(E843="","",VLOOKUP('Conta_FUNBIO (2)'!E843,Relatório!B:I,2,FALSE))</f>
        <v/>
      </c>
      <c r="G843" s="709"/>
      <c r="H843" s="334" t="str">
        <f>IF(G843="","",VLOOKUP(G843,Fundos!B:C,2,FALSE))</f>
        <v/>
      </c>
      <c r="I843" s="272"/>
      <c r="J843" s="443"/>
      <c r="K843" s="443"/>
      <c r="L843" s="685"/>
      <c r="M843" s="353"/>
      <c r="N843" s="271"/>
      <c r="O843" s="576"/>
      <c r="P843" s="276" t="s">
        <v>277</v>
      </c>
      <c r="Q843" s="279"/>
      <c r="R843" s="449"/>
      <c r="S843" s="279">
        <f t="shared" si="55"/>
        <v>-3601.92</v>
      </c>
      <c r="T843" s="333">
        <f t="shared" si="56"/>
        <v>0</v>
      </c>
    </row>
    <row r="844" spans="2:20" ht="24.9" customHeight="1" x14ac:dyDescent="0.3">
      <c r="B844" s="446"/>
      <c r="C844" s="267">
        <f t="shared" si="57"/>
        <v>1</v>
      </c>
      <c r="D844" s="268" t="str">
        <f t="shared" si="58"/>
        <v>Janeiro</v>
      </c>
      <c r="E844" s="269"/>
      <c r="F844" s="270" t="str">
        <f>IF(E844="","",VLOOKUP('Conta_FUNBIO (2)'!E844,Relatório!B:I,2,FALSE))</f>
        <v/>
      </c>
      <c r="G844" s="709"/>
      <c r="H844" s="334" t="str">
        <f>IF(G844="","",VLOOKUP(G844,Fundos!B:C,2,FALSE))</f>
        <v/>
      </c>
      <c r="I844" s="272"/>
      <c r="J844" s="443"/>
      <c r="K844" s="443"/>
      <c r="L844" s="685"/>
      <c r="M844" s="353"/>
      <c r="N844" s="271"/>
      <c r="O844" s="576"/>
      <c r="P844" s="276" t="s">
        <v>277</v>
      </c>
      <c r="Q844" s="279"/>
      <c r="R844" s="449"/>
      <c r="S844" s="279">
        <f t="shared" si="55"/>
        <v>-3601.92</v>
      </c>
      <c r="T844" s="333">
        <f t="shared" si="56"/>
        <v>0</v>
      </c>
    </row>
    <row r="845" spans="2:20" ht="24.9" customHeight="1" x14ac:dyDescent="0.3">
      <c r="B845" s="446"/>
      <c r="C845" s="267">
        <f t="shared" si="57"/>
        <v>1</v>
      </c>
      <c r="D845" s="268" t="str">
        <f t="shared" si="58"/>
        <v>Janeiro</v>
      </c>
      <c r="E845" s="269"/>
      <c r="F845" s="270" t="str">
        <f>IF(E845="","",VLOOKUP('Conta_FUNBIO (2)'!E845,Relatório!B:I,2,FALSE))</f>
        <v/>
      </c>
      <c r="G845" s="709"/>
      <c r="H845" s="334" t="str">
        <f>IF(G845="","",VLOOKUP(G845,Fundos!B:C,2,FALSE))</f>
        <v/>
      </c>
      <c r="I845" s="272"/>
      <c r="J845" s="443"/>
      <c r="K845" s="443"/>
      <c r="L845" s="685"/>
      <c r="M845" s="353"/>
      <c r="N845" s="271"/>
      <c r="O845" s="576"/>
      <c r="P845" s="276" t="s">
        <v>277</v>
      </c>
      <c r="Q845" s="279"/>
      <c r="R845" s="449"/>
      <c r="S845" s="279">
        <f t="shared" si="55"/>
        <v>-3601.92</v>
      </c>
      <c r="T845" s="333">
        <f t="shared" si="56"/>
        <v>0</v>
      </c>
    </row>
    <row r="846" spans="2:20" ht="24.9" customHeight="1" x14ac:dyDescent="0.3">
      <c r="B846" s="446"/>
      <c r="C846" s="267">
        <f t="shared" si="57"/>
        <v>1</v>
      </c>
      <c r="D846" s="268" t="str">
        <f t="shared" si="58"/>
        <v>Janeiro</v>
      </c>
      <c r="E846" s="269"/>
      <c r="F846" s="270" t="str">
        <f>IF(E846="","",VLOOKUP('Conta_FUNBIO (2)'!E846,Relatório!B:I,2,FALSE))</f>
        <v/>
      </c>
      <c r="G846" s="709"/>
      <c r="H846" s="334" t="str">
        <f>IF(G846="","",VLOOKUP(G846,Fundos!B:C,2,FALSE))</f>
        <v/>
      </c>
      <c r="I846" s="272"/>
      <c r="J846" s="443"/>
      <c r="K846" s="443"/>
      <c r="L846" s="685"/>
      <c r="M846" s="353"/>
      <c r="N846" s="271"/>
      <c r="O846" s="576"/>
      <c r="P846" s="276" t="s">
        <v>277</v>
      </c>
      <c r="Q846" s="279"/>
      <c r="R846" s="449"/>
      <c r="S846" s="279">
        <f t="shared" si="55"/>
        <v>-3601.92</v>
      </c>
      <c r="T846" s="333">
        <f t="shared" si="56"/>
        <v>0</v>
      </c>
    </row>
    <row r="847" spans="2:20" ht="24.9" customHeight="1" x14ac:dyDescent="0.3">
      <c r="B847" s="446"/>
      <c r="C847" s="267">
        <f t="shared" si="57"/>
        <v>1</v>
      </c>
      <c r="D847" s="268" t="str">
        <f t="shared" si="58"/>
        <v>Janeiro</v>
      </c>
      <c r="E847" s="269"/>
      <c r="F847" s="270" t="str">
        <f>IF(E847="","",VLOOKUP('Conta_FUNBIO (2)'!E847,Relatório!B:I,2,FALSE))</f>
        <v/>
      </c>
      <c r="G847" s="709"/>
      <c r="H847" s="334" t="str">
        <f>IF(G847="","",VLOOKUP(G847,Fundos!B:C,2,FALSE))</f>
        <v/>
      </c>
      <c r="I847" s="272"/>
      <c r="J847" s="443"/>
      <c r="K847" s="443"/>
      <c r="L847" s="685"/>
      <c r="M847" s="353"/>
      <c r="N847" s="271"/>
      <c r="O847" s="576"/>
      <c r="P847" s="276" t="s">
        <v>277</v>
      </c>
      <c r="Q847" s="279"/>
      <c r="R847" s="449"/>
      <c r="S847" s="279">
        <f t="shared" si="55"/>
        <v>-3601.92</v>
      </c>
      <c r="T847" s="333">
        <f t="shared" si="56"/>
        <v>0</v>
      </c>
    </row>
    <row r="848" spans="2:20" ht="24.9" customHeight="1" x14ac:dyDescent="0.3">
      <c r="B848" s="446"/>
      <c r="C848" s="267">
        <f t="shared" si="57"/>
        <v>1</v>
      </c>
      <c r="D848" s="268" t="str">
        <f t="shared" si="58"/>
        <v>Janeiro</v>
      </c>
      <c r="E848" s="269"/>
      <c r="F848" s="270" t="str">
        <f>IF(E848="","",VLOOKUP('Conta_FUNBIO (2)'!E848,Relatório!B:I,2,FALSE))</f>
        <v/>
      </c>
      <c r="G848" s="709"/>
      <c r="H848" s="334" t="str">
        <f>IF(G848="","",VLOOKUP(G848,Fundos!B:C,2,FALSE))</f>
        <v/>
      </c>
      <c r="I848" s="272"/>
      <c r="J848" s="443"/>
      <c r="K848" s="443"/>
      <c r="L848" s="685"/>
      <c r="M848" s="353"/>
      <c r="N848" s="271"/>
      <c r="O848" s="576"/>
      <c r="P848" s="276" t="s">
        <v>277</v>
      </c>
      <c r="Q848" s="279"/>
      <c r="R848" s="449"/>
      <c r="S848" s="279">
        <f t="shared" si="55"/>
        <v>-3601.92</v>
      </c>
      <c r="T848" s="333">
        <f t="shared" si="56"/>
        <v>0</v>
      </c>
    </row>
    <row r="849" spans="2:20" ht="24.9" customHeight="1" x14ac:dyDescent="0.3">
      <c r="B849" s="446"/>
      <c r="C849" s="267">
        <f t="shared" si="57"/>
        <v>1</v>
      </c>
      <c r="D849" s="268" t="str">
        <f t="shared" si="58"/>
        <v>Janeiro</v>
      </c>
      <c r="E849" s="269"/>
      <c r="F849" s="270" t="str">
        <f>IF(E849="","",VLOOKUP('Conta_FUNBIO (2)'!E849,Relatório!B:I,2,FALSE))</f>
        <v/>
      </c>
      <c r="G849" s="709"/>
      <c r="H849" s="334" t="str">
        <f>IF(G849="","",VLOOKUP(G849,Fundos!B:C,2,FALSE))</f>
        <v/>
      </c>
      <c r="I849" s="272"/>
      <c r="J849" s="443"/>
      <c r="K849" s="443"/>
      <c r="L849" s="685"/>
      <c r="M849" s="353"/>
      <c r="N849" s="271"/>
      <c r="O849" s="576"/>
      <c r="P849" s="276" t="s">
        <v>277</v>
      </c>
      <c r="Q849" s="279"/>
      <c r="R849" s="449"/>
      <c r="S849" s="279">
        <f t="shared" si="55"/>
        <v>-3601.92</v>
      </c>
      <c r="T849" s="333">
        <f t="shared" si="56"/>
        <v>0</v>
      </c>
    </row>
    <row r="850" spans="2:20" ht="24.9" customHeight="1" x14ac:dyDescent="0.3">
      <c r="B850" s="446"/>
      <c r="C850" s="267">
        <f t="shared" si="57"/>
        <v>1</v>
      </c>
      <c r="D850" s="268" t="str">
        <f t="shared" si="58"/>
        <v>Janeiro</v>
      </c>
      <c r="E850" s="269"/>
      <c r="F850" s="270" t="str">
        <f>IF(E850="","",VLOOKUP('Conta_FUNBIO (2)'!E850,Relatório!B:I,2,FALSE))</f>
        <v/>
      </c>
      <c r="G850" s="709"/>
      <c r="H850" s="334" t="str">
        <f>IF(G850="","",VLOOKUP(G850,Fundos!B:C,2,FALSE))</f>
        <v/>
      </c>
      <c r="I850" s="272"/>
      <c r="J850" s="443"/>
      <c r="K850" s="443"/>
      <c r="L850" s="685"/>
      <c r="M850" s="353"/>
      <c r="N850" s="271"/>
      <c r="O850" s="576"/>
      <c r="P850" s="276" t="s">
        <v>277</v>
      </c>
      <c r="Q850" s="279"/>
      <c r="R850" s="449"/>
      <c r="S850" s="279">
        <f t="shared" si="55"/>
        <v>-3601.92</v>
      </c>
      <c r="T850" s="333">
        <f t="shared" si="56"/>
        <v>0</v>
      </c>
    </row>
    <row r="851" spans="2:20" ht="24.9" customHeight="1" x14ac:dyDescent="0.3">
      <c r="B851" s="446"/>
      <c r="C851" s="267">
        <f t="shared" si="57"/>
        <v>1</v>
      </c>
      <c r="D851" s="268" t="str">
        <f t="shared" si="58"/>
        <v>Janeiro</v>
      </c>
      <c r="E851" s="269"/>
      <c r="F851" s="270" t="str">
        <f>IF(E851="","",VLOOKUP('Conta_FUNBIO (2)'!E851,Relatório!B:I,2,FALSE))</f>
        <v/>
      </c>
      <c r="G851" s="709"/>
      <c r="H851" s="334" t="str">
        <f>IF(G851="","",VLOOKUP(G851,Fundos!B:C,2,FALSE))</f>
        <v/>
      </c>
      <c r="I851" s="272"/>
      <c r="J851" s="443"/>
      <c r="K851" s="443"/>
      <c r="L851" s="685"/>
      <c r="M851" s="353"/>
      <c r="N851" s="271"/>
      <c r="O851" s="576"/>
      <c r="P851" s="276" t="s">
        <v>277</v>
      </c>
      <c r="Q851" s="279"/>
      <c r="R851" s="449"/>
      <c r="S851" s="279">
        <f t="shared" si="55"/>
        <v>-3601.92</v>
      </c>
      <c r="T851" s="333">
        <f t="shared" si="56"/>
        <v>0</v>
      </c>
    </row>
    <row r="852" spans="2:20" ht="24.9" customHeight="1" x14ac:dyDescent="0.3">
      <c r="B852" s="446"/>
      <c r="C852" s="267">
        <f t="shared" si="57"/>
        <v>1</v>
      </c>
      <c r="D852" s="268" t="str">
        <f t="shared" si="58"/>
        <v>Janeiro</v>
      </c>
      <c r="E852" s="269"/>
      <c r="F852" s="270" t="str">
        <f>IF(E852="","",VLOOKUP('Conta_FUNBIO (2)'!E852,Relatório!B:I,2,FALSE))</f>
        <v/>
      </c>
      <c r="G852" s="709"/>
      <c r="H852" s="334" t="str">
        <f>IF(G852="","",VLOOKUP(G852,Fundos!B:C,2,FALSE))</f>
        <v/>
      </c>
      <c r="I852" s="272"/>
      <c r="J852" s="443"/>
      <c r="K852" s="443"/>
      <c r="L852" s="685"/>
      <c r="M852" s="353"/>
      <c r="N852" s="271"/>
      <c r="O852" s="576"/>
      <c r="P852" s="276" t="s">
        <v>277</v>
      </c>
      <c r="Q852" s="279"/>
      <c r="R852" s="449"/>
      <c r="S852" s="279">
        <f t="shared" si="55"/>
        <v>-3601.92</v>
      </c>
      <c r="T852" s="333">
        <f t="shared" si="56"/>
        <v>0</v>
      </c>
    </row>
    <row r="853" spans="2:20" ht="24.9" customHeight="1" x14ac:dyDescent="0.3">
      <c r="B853" s="446"/>
      <c r="C853" s="267">
        <f t="shared" si="57"/>
        <v>1</v>
      </c>
      <c r="D853" s="268" t="str">
        <f t="shared" si="58"/>
        <v>Janeiro</v>
      </c>
      <c r="E853" s="269"/>
      <c r="F853" s="270" t="str">
        <f>IF(E853="","",VLOOKUP('Conta_FUNBIO (2)'!E853,Relatório!B:I,2,FALSE))</f>
        <v/>
      </c>
      <c r="G853" s="709"/>
      <c r="H853" s="334" t="str">
        <f>IF(G853="","",VLOOKUP(G853,Fundos!B:C,2,FALSE))</f>
        <v/>
      </c>
      <c r="I853" s="272"/>
      <c r="J853" s="443"/>
      <c r="K853" s="443"/>
      <c r="L853" s="685"/>
      <c r="M853" s="353"/>
      <c r="N853" s="271"/>
      <c r="O853" s="576"/>
      <c r="P853" s="276" t="s">
        <v>277</v>
      </c>
      <c r="Q853" s="279"/>
      <c r="R853" s="449"/>
      <c r="S853" s="279">
        <f t="shared" si="55"/>
        <v>-3601.92</v>
      </c>
      <c r="T853" s="333">
        <f t="shared" si="56"/>
        <v>0</v>
      </c>
    </row>
    <row r="854" spans="2:20" ht="24.9" customHeight="1" x14ac:dyDescent="0.3">
      <c r="B854" s="446"/>
      <c r="C854" s="267">
        <f t="shared" si="57"/>
        <v>1</v>
      </c>
      <c r="D854" s="268" t="str">
        <f t="shared" si="58"/>
        <v>Janeiro</v>
      </c>
      <c r="E854" s="269"/>
      <c r="F854" s="270" t="str">
        <f>IF(E854="","",VLOOKUP('Conta_FUNBIO (2)'!E854,Relatório!B:I,2,FALSE))</f>
        <v/>
      </c>
      <c r="G854" s="709"/>
      <c r="H854" s="334" t="str">
        <f>IF(G854="","",VLOOKUP(G854,Fundos!B:C,2,FALSE))</f>
        <v/>
      </c>
      <c r="I854" s="272"/>
      <c r="J854" s="443"/>
      <c r="K854" s="443"/>
      <c r="L854" s="685"/>
      <c r="M854" s="353"/>
      <c r="N854" s="271"/>
      <c r="O854" s="576"/>
      <c r="P854" s="276" t="s">
        <v>277</v>
      </c>
      <c r="Q854" s="279"/>
      <c r="R854" s="449"/>
      <c r="S854" s="279">
        <f t="shared" si="55"/>
        <v>-3601.92</v>
      </c>
      <c r="T854" s="333">
        <f t="shared" si="56"/>
        <v>0</v>
      </c>
    </row>
    <row r="855" spans="2:20" ht="24.9" customHeight="1" x14ac:dyDescent="0.3">
      <c r="B855" s="446"/>
      <c r="C855" s="267">
        <f t="shared" si="57"/>
        <v>1</v>
      </c>
      <c r="D855" s="268" t="str">
        <f t="shared" si="58"/>
        <v>Janeiro</v>
      </c>
      <c r="E855" s="269"/>
      <c r="F855" s="270" t="str">
        <f>IF(E855="","",VLOOKUP('Conta_FUNBIO (2)'!E855,Relatório!B:I,2,FALSE))</f>
        <v/>
      </c>
      <c r="G855" s="709"/>
      <c r="H855" s="334" t="str">
        <f>IF(G855="","",VLOOKUP(G855,Fundos!B:C,2,FALSE))</f>
        <v/>
      </c>
      <c r="I855" s="272"/>
      <c r="J855" s="443"/>
      <c r="K855" s="443"/>
      <c r="L855" s="685"/>
      <c r="M855" s="353"/>
      <c r="N855" s="271"/>
      <c r="O855" s="576"/>
      <c r="P855" s="276" t="s">
        <v>277</v>
      </c>
      <c r="Q855" s="279"/>
      <c r="R855" s="449"/>
      <c r="S855" s="279">
        <f t="shared" si="55"/>
        <v>-3601.92</v>
      </c>
      <c r="T855" s="333">
        <f t="shared" si="56"/>
        <v>0</v>
      </c>
    </row>
    <row r="856" spans="2:20" ht="24.9" customHeight="1" x14ac:dyDescent="0.3">
      <c r="B856" s="446"/>
      <c r="C856" s="267">
        <f t="shared" si="57"/>
        <v>1</v>
      </c>
      <c r="D856" s="268" t="str">
        <f t="shared" si="58"/>
        <v>Janeiro</v>
      </c>
      <c r="E856" s="269"/>
      <c r="F856" s="270" t="str">
        <f>IF(E856="","",VLOOKUP('Conta_FUNBIO (2)'!E856,Relatório!B:I,2,FALSE))</f>
        <v/>
      </c>
      <c r="G856" s="709"/>
      <c r="H856" s="334" t="str">
        <f>IF(G856="","",VLOOKUP(G856,Fundos!B:C,2,FALSE))</f>
        <v/>
      </c>
      <c r="I856" s="272"/>
      <c r="J856" s="443"/>
      <c r="K856" s="443"/>
      <c r="L856" s="685"/>
      <c r="M856" s="353"/>
      <c r="N856" s="271"/>
      <c r="O856" s="576"/>
      <c r="P856" s="276" t="s">
        <v>277</v>
      </c>
      <c r="Q856" s="279"/>
      <c r="R856" s="449"/>
      <c r="S856" s="279">
        <f t="shared" si="55"/>
        <v>-3601.92</v>
      </c>
      <c r="T856" s="333">
        <f t="shared" si="56"/>
        <v>0</v>
      </c>
    </row>
    <row r="857" spans="2:20" ht="24.9" customHeight="1" x14ac:dyDescent="0.3">
      <c r="B857" s="446"/>
      <c r="C857" s="267">
        <f t="shared" si="57"/>
        <v>1</v>
      </c>
      <c r="D857" s="268" t="str">
        <f t="shared" si="58"/>
        <v>Janeiro</v>
      </c>
      <c r="E857" s="269"/>
      <c r="F857" s="270" t="str">
        <f>IF(E857="","",VLOOKUP('Conta_FUNBIO (2)'!E857,Relatório!B:I,2,FALSE))</f>
        <v/>
      </c>
      <c r="G857" s="709"/>
      <c r="H857" s="334" t="str">
        <f>IF(G857="","",VLOOKUP(G857,Fundos!B:C,2,FALSE))</f>
        <v/>
      </c>
      <c r="I857" s="272"/>
      <c r="J857" s="443"/>
      <c r="K857" s="443"/>
      <c r="L857" s="685"/>
      <c r="M857" s="353"/>
      <c r="N857" s="271"/>
      <c r="O857" s="576"/>
      <c r="P857" s="276" t="s">
        <v>277</v>
      </c>
      <c r="Q857" s="279"/>
      <c r="R857" s="449"/>
      <c r="S857" s="279">
        <f t="shared" ref="S857:S917" si="59">IF(P857="sim",Q857-R857+S856,IF(P857="NÃO",S856))</f>
        <v>-3601.92</v>
      </c>
      <c r="T857" s="333">
        <f t="shared" ref="T857:T920" si="60">T856</f>
        <v>0</v>
      </c>
    </row>
    <row r="858" spans="2:20" ht="24.9" customHeight="1" x14ac:dyDescent="0.3">
      <c r="B858" s="446"/>
      <c r="C858" s="267">
        <f t="shared" si="57"/>
        <v>1</v>
      </c>
      <c r="D858" s="268" t="str">
        <f t="shared" si="58"/>
        <v>Janeiro</v>
      </c>
      <c r="E858" s="269"/>
      <c r="F858" s="270" t="str">
        <f>IF(E858="","",VLOOKUP('Conta_FUNBIO (2)'!E858,Relatório!B:I,2,FALSE))</f>
        <v/>
      </c>
      <c r="G858" s="709"/>
      <c r="H858" s="334" t="str">
        <f>IF(G858="","",VLOOKUP(G858,Fundos!B:C,2,FALSE))</f>
        <v/>
      </c>
      <c r="I858" s="272"/>
      <c r="J858" s="443"/>
      <c r="K858" s="443"/>
      <c r="L858" s="685"/>
      <c r="M858" s="353"/>
      <c r="N858" s="271"/>
      <c r="O858" s="576"/>
      <c r="P858" s="276" t="s">
        <v>277</v>
      </c>
      <c r="Q858" s="279"/>
      <c r="R858" s="449"/>
      <c r="S858" s="279">
        <f t="shared" si="59"/>
        <v>-3601.92</v>
      </c>
      <c r="T858" s="333">
        <f t="shared" si="60"/>
        <v>0</v>
      </c>
    </row>
    <row r="859" spans="2:20" ht="24.9" customHeight="1" x14ac:dyDescent="0.3">
      <c r="B859" s="446"/>
      <c r="C859" s="267">
        <f t="shared" si="57"/>
        <v>1</v>
      </c>
      <c r="D859" s="268" t="str">
        <f t="shared" si="58"/>
        <v>Janeiro</v>
      </c>
      <c r="E859" s="269"/>
      <c r="F859" s="270" t="str">
        <f>IF(E859="","",VLOOKUP('Conta_FUNBIO (2)'!E859,Relatório!B:I,2,FALSE))</f>
        <v/>
      </c>
      <c r="G859" s="709"/>
      <c r="H859" s="334" t="str">
        <f>IF(G859="","",VLOOKUP(G859,Fundos!B:C,2,FALSE))</f>
        <v/>
      </c>
      <c r="I859" s="272"/>
      <c r="J859" s="443"/>
      <c r="K859" s="443"/>
      <c r="L859" s="685"/>
      <c r="M859" s="353"/>
      <c r="N859" s="271"/>
      <c r="O859" s="576"/>
      <c r="P859" s="276" t="s">
        <v>277</v>
      </c>
      <c r="Q859" s="279"/>
      <c r="R859" s="449"/>
      <c r="S859" s="279">
        <f t="shared" si="59"/>
        <v>-3601.92</v>
      </c>
      <c r="T859" s="333">
        <f t="shared" si="60"/>
        <v>0</v>
      </c>
    </row>
    <row r="860" spans="2:20" ht="24.9" customHeight="1" x14ac:dyDescent="0.3">
      <c r="B860" s="446"/>
      <c r="C860" s="267">
        <f t="shared" si="57"/>
        <v>1</v>
      </c>
      <c r="D860" s="268" t="str">
        <f t="shared" si="58"/>
        <v>Janeiro</v>
      </c>
      <c r="E860" s="269"/>
      <c r="F860" s="270" t="str">
        <f>IF(E860="","",VLOOKUP('Conta_FUNBIO (2)'!E860,Relatório!B:I,2,FALSE))</f>
        <v/>
      </c>
      <c r="G860" s="709"/>
      <c r="H860" s="334" t="str">
        <f>IF(G860="","",VLOOKUP(G860,Fundos!B:C,2,FALSE))</f>
        <v/>
      </c>
      <c r="I860" s="272"/>
      <c r="J860" s="443"/>
      <c r="K860" s="443"/>
      <c r="L860" s="685"/>
      <c r="M860" s="353"/>
      <c r="N860" s="271"/>
      <c r="O860" s="576"/>
      <c r="P860" s="276" t="s">
        <v>277</v>
      </c>
      <c r="Q860" s="279"/>
      <c r="R860" s="449"/>
      <c r="S860" s="279">
        <f t="shared" si="59"/>
        <v>-3601.92</v>
      </c>
      <c r="T860" s="333">
        <f t="shared" si="60"/>
        <v>0</v>
      </c>
    </row>
    <row r="861" spans="2:20" ht="24.9" customHeight="1" x14ac:dyDescent="0.3">
      <c r="B861" s="446"/>
      <c r="C861" s="267">
        <f t="shared" si="57"/>
        <v>1</v>
      </c>
      <c r="D861" s="268" t="str">
        <f t="shared" si="58"/>
        <v>Janeiro</v>
      </c>
      <c r="E861" s="269"/>
      <c r="F861" s="270" t="str">
        <f>IF(E861="","",VLOOKUP('Conta_FUNBIO (2)'!E861,Relatório!B:I,2,FALSE))</f>
        <v/>
      </c>
      <c r="G861" s="709"/>
      <c r="H861" s="334" t="str">
        <f>IF(G861="","",VLOOKUP(G861,Fundos!B:C,2,FALSE))</f>
        <v/>
      </c>
      <c r="I861" s="272"/>
      <c r="J861" s="443"/>
      <c r="K861" s="443"/>
      <c r="L861" s="685"/>
      <c r="M861" s="353"/>
      <c r="N861" s="271"/>
      <c r="O861" s="576"/>
      <c r="P861" s="276" t="s">
        <v>277</v>
      </c>
      <c r="Q861" s="279"/>
      <c r="R861" s="449"/>
      <c r="S861" s="279">
        <f t="shared" si="59"/>
        <v>-3601.92</v>
      </c>
      <c r="T861" s="333">
        <f t="shared" si="60"/>
        <v>0</v>
      </c>
    </row>
    <row r="862" spans="2:20" ht="24.9" customHeight="1" x14ac:dyDescent="0.3">
      <c r="B862" s="446"/>
      <c r="C862" s="267">
        <f t="shared" si="57"/>
        <v>1</v>
      </c>
      <c r="D862" s="268" t="str">
        <f t="shared" si="58"/>
        <v>Janeiro</v>
      </c>
      <c r="E862" s="269"/>
      <c r="F862" s="270" t="str">
        <f>IF(E862="","",VLOOKUP('Conta_FUNBIO (2)'!E862,Relatório!B:I,2,FALSE))</f>
        <v/>
      </c>
      <c r="G862" s="709"/>
      <c r="H862" s="334" t="str">
        <f>IF(G862="","",VLOOKUP(G862,Fundos!B:C,2,FALSE))</f>
        <v/>
      </c>
      <c r="I862" s="272"/>
      <c r="J862" s="443"/>
      <c r="K862" s="448"/>
      <c r="L862" s="685"/>
      <c r="M862" s="353"/>
      <c r="N862" s="271"/>
      <c r="O862" s="576"/>
      <c r="P862" s="276" t="s">
        <v>277</v>
      </c>
      <c r="Q862" s="279"/>
      <c r="R862" s="449"/>
      <c r="S862" s="279">
        <f t="shared" si="59"/>
        <v>-3601.92</v>
      </c>
      <c r="T862" s="333">
        <f t="shared" si="60"/>
        <v>0</v>
      </c>
    </row>
    <row r="863" spans="2:20" ht="24.9" customHeight="1" x14ac:dyDescent="0.3">
      <c r="B863" s="446"/>
      <c r="C863" s="267">
        <f t="shared" si="57"/>
        <v>1</v>
      </c>
      <c r="D863" s="268" t="str">
        <f t="shared" si="58"/>
        <v>Janeiro</v>
      </c>
      <c r="E863" s="269"/>
      <c r="F863" s="270" t="str">
        <f>IF(E863="","",VLOOKUP('Conta_FUNBIO (2)'!E863,Relatório!B:I,2,FALSE))</f>
        <v/>
      </c>
      <c r="G863" s="709"/>
      <c r="H863" s="334" t="str">
        <f>IF(G863="","",VLOOKUP(G863,Fundos!B:C,2,FALSE))</f>
        <v/>
      </c>
      <c r="I863" s="272"/>
      <c r="J863" s="443"/>
      <c r="K863" s="443"/>
      <c r="L863" s="685"/>
      <c r="M863" s="353"/>
      <c r="N863" s="271"/>
      <c r="O863" s="576"/>
      <c r="P863" s="276" t="s">
        <v>277</v>
      </c>
      <c r="Q863" s="279"/>
      <c r="R863" s="449"/>
      <c r="S863" s="279">
        <f t="shared" si="59"/>
        <v>-3601.92</v>
      </c>
      <c r="T863" s="333">
        <f t="shared" si="60"/>
        <v>0</v>
      </c>
    </row>
    <row r="864" spans="2:20" ht="24.9" customHeight="1" x14ac:dyDescent="0.3">
      <c r="B864" s="446"/>
      <c r="C864" s="267">
        <f t="shared" si="57"/>
        <v>1</v>
      </c>
      <c r="D864" s="268" t="str">
        <f t="shared" si="58"/>
        <v>Janeiro</v>
      </c>
      <c r="E864" s="269"/>
      <c r="F864" s="270" t="str">
        <f>IF(E864="","",VLOOKUP('Conta_FUNBIO (2)'!E864,Relatório!B:I,2,FALSE))</f>
        <v/>
      </c>
      <c r="G864" s="709"/>
      <c r="H864" s="334" t="str">
        <f>IF(G864="","",VLOOKUP(G864,Fundos!B:C,2,FALSE))</f>
        <v/>
      </c>
      <c r="I864" s="272"/>
      <c r="J864" s="443"/>
      <c r="K864" s="443"/>
      <c r="L864" s="685"/>
      <c r="M864" s="353"/>
      <c r="N864" s="271"/>
      <c r="O864" s="576"/>
      <c r="P864" s="276" t="s">
        <v>277</v>
      </c>
      <c r="Q864" s="279"/>
      <c r="R864" s="449"/>
      <c r="S864" s="279">
        <f t="shared" si="59"/>
        <v>-3601.92</v>
      </c>
      <c r="T864" s="333">
        <f t="shared" si="60"/>
        <v>0</v>
      </c>
    </row>
    <row r="865" spans="2:20" ht="24.9" customHeight="1" x14ac:dyDescent="0.3">
      <c r="B865" s="446"/>
      <c r="C865" s="267">
        <f t="shared" si="57"/>
        <v>1</v>
      </c>
      <c r="D865" s="268" t="str">
        <f t="shared" si="58"/>
        <v>Janeiro</v>
      </c>
      <c r="E865" s="269"/>
      <c r="F865" s="270" t="str">
        <f>IF(E865="","",VLOOKUP('Conta_FUNBIO (2)'!E865,Relatório!B:I,2,FALSE))</f>
        <v/>
      </c>
      <c r="G865" s="709"/>
      <c r="H865" s="334" t="str">
        <f>IF(G865="","",VLOOKUP(G865,Fundos!B:C,2,FALSE))</f>
        <v/>
      </c>
      <c r="I865" s="272"/>
      <c r="J865" s="443"/>
      <c r="K865" s="448"/>
      <c r="L865" s="685"/>
      <c r="M865" s="353"/>
      <c r="N865" s="271"/>
      <c r="O865" s="576"/>
      <c r="P865" s="276" t="s">
        <v>277</v>
      </c>
      <c r="Q865" s="279"/>
      <c r="R865" s="449"/>
      <c r="S865" s="279">
        <f t="shared" si="59"/>
        <v>-3601.92</v>
      </c>
      <c r="T865" s="333">
        <f t="shared" si="60"/>
        <v>0</v>
      </c>
    </row>
    <row r="866" spans="2:20" ht="24.9" customHeight="1" x14ac:dyDescent="0.3">
      <c r="B866" s="446"/>
      <c r="C866" s="267">
        <f t="shared" si="57"/>
        <v>1</v>
      </c>
      <c r="D866" s="268" t="str">
        <f t="shared" si="58"/>
        <v>Janeiro</v>
      </c>
      <c r="E866" s="269"/>
      <c r="F866" s="270" t="str">
        <f>IF(E866="","",VLOOKUP('Conta_FUNBIO (2)'!E866,Relatório!B:I,2,FALSE))</f>
        <v/>
      </c>
      <c r="G866" s="709"/>
      <c r="H866" s="334" t="str">
        <f>IF(G866="","",VLOOKUP(G866,Fundos!B:C,2,FALSE))</f>
        <v/>
      </c>
      <c r="I866" s="272"/>
      <c r="J866" s="443"/>
      <c r="K866" s="443"/>
      <c r="L866" s="685"/>
      <c r="M866" s="353"/>
      <c r="N866" s="271"/>
      <c r="O866" s="576"/>
      <c r="P866" s="276" t="s">
        <v>277</v>
      </c>
      <c r="Q866" s="279"/>
      <c r="R866" s="449"/>
      <c r="S866" s="279">
        <f t="shared" si="59"/>
        <v>-3601.92</v>
      </c>
      <c r="T866" s="333">
        <f t="shared" si="60"/>
        <v>0</v>
      </c>
    </row>
    <row r="867" spans="2:20" ht="24.9" customHeight="1" x14ac:dyDescent="0.3">
      <c r="B867" s="446"/>
      <c r="C867" s="267">
        <f t="shared" si="57"/>
        <v>1</v>
      </c>
      <c r="D867" s="268" t="str">
        <f t="shared" si="58"/>
        <v>Janeiro</v>
      </c>
      <c r="E867" s="269"/>
      <c r="F867" s="270" t="str">
        <f>IF(E867="","",VLOOKUP('Conta_FUNBIO (2)'!E867,Relatório!B:I,2,FALSE))</f>
        <v/>
      </c>
      <c r="G867" s="709"/>
      <c r="H867" s="334" t="str">
        <f>IF(G867="","",VLOOKUP(G867,Fundos!B:C,2,FALSE))</f>
        <v/>
      </c>
      <c r="I867" s="272"/>
      <c r="J867" s="443"/>
      <c r="K867" s="448"/>
      <c r="L867" s="685"/>
      <c r="M867" s="353"/>
      <c r="N867" s="271"/>
      <c r="O867" s="576"/>
      <c r="P867" s="276" t="s">
        <v>277</v>
      </c>
      <c r="Q867" s="279"/>
      <c r="R867" s="449"/>
      <c r="S867" s="279">
        <f t="shared" si="59"/>
        <v>-3601.92</v>
      </c>
      <c r="T867" s="333">
        <f t="shared" si="60"/>
        <v>0</v>
      </c>
    </row>
    <row r="868" spans="2:20" ht="24.9" customHeight="1" x14ac:dyDescent="0.3">
      <c r="B868" s="446"/>
      <c r="C868" s="267">
        <f t="shared" si="57"/>
        <v>1</v>
      </c>
      <c r="D868" s="268" t="str">
        <f t="shared" si="58"/>
        <v>Janeiro</v>
      </c>
      <c r="E868" s="269"/>
      <c r="F868" s="270" t="str">
        <f>IF(E868="","",VLOOKUP('Conta_FUNBIO (2)'!E868,Relatório!B:I,2,FALSE))</f>
        <v/>
      </c>
      <c r="G868" s="709"/>
      <c r="H868" s="334" t="str">
        <f>IF(G868="","",VLOOKUP(G868,Fundos!B:C,2,FALSE))</f>
        <v/>
      </c>
      <c r="I868" s="272"/>
      <c r="J868" s="443"/>
      <c r="K868" s="443"/>
      <c r="L868" s="685"/>
      <c r="M868" s="353"/>
      <c r="N868" s="271"/>
      <c r="O868" s="576"/>
      <c r="P868" s="276" t="s">
        <v>277</v>
      </c>
      <c r="Q868" s="279"/>
      <c r="R868" s="449"/>
      <c r="S868" s="279">
        <f t="shared" si="59"/>
        <v>-3601.92</v>
      </c>
      <c r="T868" s="333">
        <f t="shared" si="60"/>
        <v>0</v>
      </c>
    </row>
    <row r="869" spans="2:20" ht="24.9" customHeight="1" x14ac:dyDescent="0.3">
      <c r="B869" s="446"/>
      <c r="C869" s="267">
        <f t="shared" si="57"/>
        <v>1</v>
      </c>
      <c r="D869" s="268" t="str">
        <f t="shared" si="58"/>
        <v>Janeiro</v>
      </c>
      <c r="E869" s="269"/>
      <c r="F869" s="270" t="str">
        <f>IF(E869="","",VLOOKUP('Conta_FUNBIO (2)'!E869,Relatório!B:I,2,FALSE))</f>
        <v/>
      </c>
      <c r="G869" s="709"/>
      <c r="H869" s="334" t="str">
        <f>IF(G869="","",VLOOKUP(G869,Fundos!B:C,2,FALSE))</f>
        <v/>
      </c>
      <c r="I869" s="272"/>
      <c r="J869" s="443"/>
      <c r="K869" s="443"/>
      <c r="L869" s="685"/>
      <c r="M869" s="353"/>
      <c r="N869" s="271"/>
      <c r="O869" s="576"/>
      <c r="P869" s="276" t="s">
        <v>277</v>
      </c>
      <c r="Q869" s="279"/>
      <c r="R869" s="449"/>
      <c r="S869" s="279">
        <f t="shared" si="59"/>
        <v>-3601.92</v>
      </c>
      <c r="T869" s="333">
        <f t="shared" si="60"/>
        <v>0</v>
      </c>
    </row>
    <row r="870" spans="2:20" ht="24.9" customHeight="1" x14ac:dyDescent="0.3">
      <c r="B870" s="446"/>
      <c r="C870" s="267">
        <f t="shared" si="57"/>
        <v>1</v>
      </c>
      <c r="D870" s="268" t="str">
        <f t="shared" si="58"/>
        <v>Janeiro</v>
      </c>
      <c r="E870" s="269"/>
      <c r="F870" s="270" t="str">
        <f>IF(E870="","",VLOOKUP('Conta_FUNBIO (2)'!E870,Relatório!B:I,2,FALSE))</f>
        <v/>
      </c>
      <c r="G870" s="709"/>
      <c r="H870" s="334" t="str">
        <f>IF(G870="","",VLOOKUP(G870,Fundos!B:C,2,FALSE))</f>
        <v/>
      </c>
      <c r="I870" s="272"/>
      <c r="J870" s="443"/>
      <c r="K870" s="443"/>
      <c r="L870" s="686"/>
      <c r="M870" s="353"/>
      <c r="N870" s="271"/>
      <c r="O870" s="576"/>
      <c r="P870" s="276" t="s">
        <v>277</v>
      </c>
      <c r="Q870" s="279"/>
      <c r="R870" s="449"/>
      <c r="S870" s="279">
        <f t="shared" si="59"/>
        <v>-3601.92</v>
      </c>
      <c r="T870" s="333">
        <f t="shared" si="60"/>
        <v>0</v>
      </c>
    </row>
    <row r="871" spans="2:20" ht="24.9" customHeight="1" x14ac:dyDescent="0.3">
      <c r="B871" s="446"/>
      <c r="C871" s="267">
        <f>MONTH(B871)</f>
        <v>1</v>
      </c>
      <c r="D871" s="268" t="str">
        <f>IF(C871=1,"Janeiro",IF(C871=2,"Fevereiro",IF(C871=3,"Março",IF(C871=4,"Abril",IF(C871=5,"Maio",IF(C871=6,"Junho",IF(C871=7,"Julho",IF(C871=8,"Agosto",IF(C871=9,"Setembro",IF(C871=10,"Outubro",IF(C871=11,"Novembro",IF(C871=12,"Dezembro",""))))))))))))</f>
        <v>Janeiro</v>
      </c>
      <c r="E871" s="269"/>
      <c r="F871" s="270" t="str">
        <f>IF(E871="","",VLOOKUP('Conta_FUNBIO (2)'!E871,Relatório!B:I,2,FALSE))</f>
        <v/>
      </c>
      <c r="G871" s="709"/>
      <c r="H871" s="334" t="str">
        <f>IF(G871="","",VLOOKUP(G871,Fundos!B:C,2,FALSE))</f>
        <v/>
      </c>
      <c r="I871" s="272"/>
      <c r="J871" s="443"/>
      <c r="K871" s="448"/>
      <c r="L871" s="686"/>
      <c r="M871" s="353"/>
      <c r="N871" s="271"/>
      <c r="O871" s="576"/>
      <c r="P871" s="276" t="s">
        <v>277</v>
      </c>
      <c r="Q871" s="279"/>
      <c r="R871" s="449"/>
      <c r="S871" s="279">
        <f>IF(P871="sim",Q871-R871+S870,IF(P871="NÃO",S870))</f>
        <v>-3601.92</v>
      </c>
      <c r="T871" s="333">
        <f t="shared" si="60"/>
        <v>0</v>
      </c>
    </row>
    <row r="872" spans="2:20" ht="24.9" customHeight="1" x14ac:dyDescent="0.3">
      <c r="B872" s="446"/>
      <c r="C872" s="267">
        <f>MONTH(B872)</f>
        <v>1</v>
      </c>
      <c r="D872" s="268" t="str">
        <f>IF(C872=1,"Janeiro",IF(C872=2,"Fevereiro",IF(C872=3,"Março",IF(C872=4,"Abril",IF(C872=5,"Maio",IF(C872=6,"Junho",IF(C872=7,"Julho",IF(C872=8,"Agosto",IF(C872=9,"Setembro",IF(C872=10,"Outubro",IF(C872=11,"Novembro",IF(C872=12,"Dezembro",""))))))))))))</f>
        <v>Janeiro</v>
      </c>
      <c r="E872" s="269"/>
      <c r="F872" s="270" t="str">
        <f>IF(E872="","",VLOOKUP('Conta_FUNBIO (2)'!E872,Relatório!B:I,2,FALSE))</f>
        <v/>
      </c>
      <c r="G872" s="709"/>
      <c r="H872" s="334" t="str">
        <f>IF(G872="","",VLOOKUP(G872,Fundos!B:C,2,FALSE))</f>
        <v/>
      </c>
      <c r="I872" s="272"/>
      <c r="J872" s="443"/>
      <c r="K872" s="448"/>
      <c r="L872" s="686"/>
      <c r="M872" s="353"/>
      <c r="N872" s="271"/>
      <c r="O872" s="576"/>
      <c r="P872" s="276" t="s">
        <v>277</v>
      </c>
      <c r="Q872" s="279"/>
      <c r="R872" s="449"/>
      <c r="S872" s="279">
        <f>IF(P872="sim",Q872-R872+S871,IF(P872="NÃO",S871))</f>
        <v>-3601.92</v>
      </c>
      <c r="T872" s="333">
        <f t="shared" si="60"/>
        <v>0</v>
      </c>
    </row>
    <row r="873" spans="2:20" ht="24.9" customHeight="1" x14ac:dyDescent="0.3">
      <c r="B873" s="446"/>
      <c r="C873" s="267">
        <f t="shared" si="57"/>
        <v>1</v>
      </c>
      <c r="D873" s="268" t="str">
        <f t="shared" si="58"/>
        <v>Janeiro</v>
      </c>
      <c r="E873" s="269"/>
      <c r="F873" s="270" t="str">
        <f>IF(E873="","",VLOOKUP('Conta_FUNBIO (2)'!E873,Relatório!B:I,2,FALSE))</f>
        <v/>
      </c>
      <c r="G873" s="709"/>
      <c r="H873" s="334" t="str">
        <f>IF(G873="","",VLOOKUP(G873,Fundos!B:C,2,FALSE))</f>
        <v/>
      </c>
      <c r="I873" s="272"/>
      <c r="J873" s="443"/>
      <c r="K873" s="443"/>
      <c r="L873" s="685"/>
      <c r="M873" s="353"/>
      <c r="N873" s="271"/>
      <c r="O873" s="576"/>
      <c r="P873" s="276" t="s">
        <v>277</v>
      </c>
      <c r="Q873" s="279"/>
      <c r="R873" s="449"/>
      <c r="S873" s="279">
        <f>IF(P873="sim",Q873-R873+S872,IF(P873="NÃO",S872))</f>
        <v>-3601.92</v>
      </c>
      <c r="T873" s="333">
        <f t="shared" si="60"/>
        <v>0</v>
      </c>
    </row>
    <row r="874" spans="2:20" ht="24.9" customHeight="1" x14ac:dyDescent="0.3">
      <c r="B874" s="446"/>
      <c r="C874" s="267">
        <f t="shared" si="57"/>
        <v>1</v>
      </c>
      <c r="D874" s="268" t="str">
        <f t="shared" si="58"/>
        <v>Janeiro</v>
      </c>
      <c r="E874" s="269"/>
      <c r="F874" s="270" t="str">
        <f>IF(E874="","",VLOOKUP('Conta_FUNBIO (2)'!E874,Relatório!B:I,2,FALSE))</f>
        <v/>
      </c>
      <c r="G874" s="709"/>
      <c r="H874" s="334" t="str">
        <f>IF(G874="","",VLOOKUP(G874,Fundos!B:C,2,FALSE))</f>
        <v/>
      </c>
      <c r="I874" s="272"/>
      <c r="J874" s="443"/>
      <c r="K874" s="443"/>
      <c r="L874" s="685"/>
      <c r="M874" s="353"/>
      <c r="N874" s="271"/>
      <c r="O874" s="576"/>
      <c r="P874" s="276" t="s">
        <v>277</v>
      </c>
      <c r="Q874" s="279"/>
      <c r="R874" s="449"/>
      <c r="S874" s="279">
        <f t="shared" si="59"/>
        <v>-3601.92</v>
      </c>
      <c r="T874" s="333">
        <f t="shared" si="60"/>
        <v>0</v>
      </c>
    </row>
    <row r="875" spans="2:20" ht="24.9" customHeight="1" x14ac:dyDescent="0.3">
      <c r="B875" s="446"/>
      <c r="C875" s="267">
        <f t="shared" si="57"/>
        <v>1</v>
      </c>
      <c r="D875" s="268" t="str">
        <f t="shared" si="58"/>
        <v>Janeiro</v>
      </c>
      <c r="E875" s="269"/>
      <c r="F875" s="270" t="str">
        <f>IF(E875="","",VLOOKUP('Conta_FUNBIO (2)'!E875,Relatório!B:I,2,FALSE))</f>
        <v/>
      </c>
      <c r="G875" s="709"/>
      <c r="H875" s="334" t="str">
        <f>IF(G875="","",VLOOKUP(G875,Fundos!B:C,2,FALSE))</f>
        <v/>
      </c>
      <c r="I875" s="272"/>
      <c r="J875" s="443"/>
      <c r="K875" s="443"/>
      <c r="L875" s="685"/>
      <c r="M875" s="353"/>
      <c r="N875" s="271"/>
      <c r="O875" s="576"/>
      <c r="P875" s="276" t="s">
        <v>277</v>
      </c>
      <c r="Q875" s="279"/>
      <c r="R875" s="449"/>
      <c r="S875" s="279">
        <f t="shared" si="59"/>
        <v>-3601.92</v>
      </c>
      <c r="T875" s="333">
        <f t="shared" si="60"/>
        <v>0</v>
      </c>
    </row>
    <row r="876" spans="2:20" ht="24.9" customHeight="1" x14ac:dyDescent="0.3">
      <c r="B876" s="446"/>
      <c r="C876" s="267">
        <f t="shared" si="57"/>
        <v>1</v>
      </c>
      <c r="D876" s="268" t="str">
        <f t="shared" si="58"/>
        <v>Janeiro</v>
      </c>
      <c r="E876" s="269"/>
      <c r="F876" s="270" t="str">
        <f>IF(E876="","",VLOOKUP('Conta_FUNBIO (2)'!E876,Relatório!B:I,2,FALSE))</f>
        <v/>
      </c>
      <c r="G876" s="709"/>
      <c r="H876" s="334" t="str">
        <f>IF(G876="","",VLOOKUP(G876,Fundos!B:C,2,FALSE))</f>
        <v/>
      </c>
      <c r="I876" s="272"/>
      <c r="J876" s="443"/>
      <c r="K876" s="443"/>
      <c r="L876" s="685"/>
      <c r="M876" s="353"/>
      <c r="N876" s="271"/>
      <c r="O876" s="576"/>
      <c r="P876" s="276" t="s">
        <v>277</v>
      </c>
      <c r="Q876" s="279"/>
      <c r="R876" s="449"/>
      <c r="S876" s="279">
        <f t="shared" si="59"/>
        <v>-3601.92</v>
      </c>
      <c r="T876" s="333">
        <f t="shared" si="60"/>
        <v>0</v>
      </c>
    </row>
    <row r="877" spans="2:20" ht="24.9" customHeight="1" x14ac:dyDescent="0.3">
      <c r="B877" s="446"/>
      <c r="C877" s="267">
        <f t="shared" si="57"/>
        <v>1</v>
      </c>
      <c r="D877" s="268" t="str">
        <f t="shared" si="58"/>
        <v>Janeiro</v>
      </c>
      <c r="E877" s="269"/>
      <c r="F877" s="270" t="str">
        <f>IF(E877="","",VLOOKUP('Conta_FUNBIO (2)'!E877,Relatório!B:I,2,FALSE))</f>
        <v/>
      </c>
      <c r="G877" s="709"/>
      <c r="H877" s="334" t="str">
        <f>IF(G877="","",VLOOKUP(G877,Fundos!B:C,2,FALSE))</f>
        <v/>
      </c>
      <c r="I877" s="272"/>
      <c r="J877" s="443"/>
      <c r="K877" s="443"/>
      <c r="L877" s="685"/>
      <c r="M877" s="353"/>
      <c r="N877" s="271"/>
      <c r="O877" s="576"/>
      <c r="P877" s="276" t="s">
        <v>277</v>
      </c>
      <c r="Q877" s="279"/>
      <c r="R877" s="449"/>
      <c r="S877" s="279">
        <f t="shared" si="59"/>
        <v>-3601.92</v>
      </c>
      <c r="T877" s="333">
        <f t="shared" si="60"/>
        <v>0</v>
      </c>
    </row>
    <row r="878" spans="2:20" ht="24.9" customHeight="1" x14ac:dyDescent="0.3">
      <c r="B878" s="446"/>
      <c r="C878" s="267">
        <f t="shared" si="57"/>
        <v>1</v>
      </c>
      <c r="D878" s="268" t="str">
        <f t="shared" si="58"/>
        <v>Janeiro</v>
      </c>
      <c r="E878" s="269"/>
      <c r="F878" s="270" t="str">
        <f>IF(E878="","",VLOOKUP('Conta_FUNBIO (2)'!E878,Relatório!B:I,2,FALSE))</f>
        <v/>
      </c>
      <c r="G878" s="709"/>
      <c r="H878" s="334" t="str">
        <f>IF(G878="","",VLOOKUP(G878,Fundos!B:C,2,FALSE))</f>
        <v/>
      </c>
      <c r="I878" s="272"/>
      <c r="J878" s="443"/>
      <c r="K878" s="443"/>
      <c r="L878" s="685"/>
      <c r="M878" s="353"/>
      <c r="N878" s="271"/>
      <c r="O878" s="576"/>
      <c r="P878" s="276" t="s">
        <v>277</v>
      </c>
      <c r="Q878" s="279"/>
      <c r="R878" s="449"/>
      <c r="S878" s="279">
        <f t="shared" si="59"/>
        <v>-3601.92</v>
      </c>
      <c r="T878" s="333">
        <f t="shared" si="60"/>
        <v>0</v>
      </c>
    </row>
    <row r="879" spans="2:20" ht="24.9" customHeight="1" x14ac:dyDescent="0.3">
      <c r="B879" s="446"/>
      <c r="C879" s="267">
        <f t="shared" si="57"/>
        <v>1</v>
      </c>
      <c r="D879" s="268" t="str">
        <f t="shared" si="58"/>
        <v>Janeiro</v>
      </c>
      <c r="E879" s="269"/>
      <c r="F879" s="270" t="str">
        <f>IF(E879="","",VLOOKUP('Conta_FUNBIO (2)'!E879,Relatório!B:I,2,FALSE))</f>
        <v/>
      </c>
      <c r="G879" s="709"/>
      <c r="H879" s="334" t="str">
        <f>IF(G879="","",VLOOKUP(G879,Fundos!B:C,2,FALSE))</f>
        <v/>
      </c>
      <c r="I879" s="272"/>
      <c r="J879" s="443"/>
      <c r="K879" s="443"/>
      <c r="L879" s="685"/>
      <c r="M879" s="353"/>
      <c r="N879" s="271"/>
      <c r="O879" s="576"/>
      <c r="P879" s="276" t="s">
        <v>277</v>
      </c>
      <c r="Q879" s="279"/>
      <c r="R879" s="449"/>
      <c r="S879" s="279">
        <f t="shared" si="59"/>
        <v>-3601.92</v>
      </c>
      <c r="T879" s="333">
        <f t="shared" si="60"/>
        <v>0</v>
      </c>
    </row>
    <row r="880" spans="2:20" ht="24.9" customHeight="1" x14ac:dyDescent="0.3">
      <c r="B880" s="446"/>
      <c r="C880" s="267">
        <f t="shared" si="57"/>
        <v>1</v>
      </c>
      <c r="D880" s="268" t="str">
        <f t="shared" si="58"/>
        <v>Janeiro</v>
      </c>
      <c r="E880" s="269"/>
      <c r="F880" s="270" t="str">
        <f>IF(E880="","",VLOOKUP('Conta_FUNBIO (2)'!E880,Relatório!B:I,2,FALSE))</f>
        <v/>
      </c>
      <c r="G880" s="709"/>
      <c r="H880" s="334" t="str">
        <f>IF(G880="","",VLOOKUP(G880,Fundos!B:C,2,FALSE))</f>
        <v/>
      </c>
      <c r="I880" s="272"/>
      <c r="J880" s="443"/>
      <c r="K880" s="443"/>
      <c r="L880" s="685"/>
      <c r="M880" s="353"/>
      <c r="N880" s="271"/>
      <c r="O880" s="576"/>
      <c r="P880" s="276" t="s">
        <v>277</v>
      </c>
      <c r="Q880" s="279"/>
      <c r="R880" s="449"/>
      <c r="S880" s="279">
        <f t="shared" si="59"/>
        <v>-3601.92</v>
      </c>
      <c r="T880" s="333">
        <f t="shared" si="60"/>
        <v>0</v>
      </c>
    </row>
    <row r="881" spans="2:20" ht="24.9" customHeight="1" x14ac:dyDescent="0.3">
      <c r="B881" s="446"/>
      <c r="C881" s="267">
        <f t="shared" si="57"/>
        <v>1</v>
      </c>
      <c r="D881" s="268" t="str">
        <f t="shared" si="58"/>
        <v>Janeiro</v>
      </c>
      <c r="E881" s="269"/>
      <c r="F881" s="270" t="str">
        <f>IF(E881="","",VLOOKUP('Conta_FUNBIO (2)'!E881,Relatório!B:I,2,FALSE))</f>
        <v/>
      </c>
      <c r="G881" s="709"/>
      <c r="H881" s="334" t="str">
        <f>IF(G881="","",VLOOKUP(G881,Fundos!B:C,2,FALSE))</f>
        <v/>
      </c>
      <c r="I881" s="272"/>
      <c r="J881" s="443"/>
      <c r="K881" s="443"/>
      <c r="L881" s="685"/>
      <c r="M881" s="353"/>
      <c r="N881" s="271"/>
      <c r="O881" s="576"/>
      <c r="P881" s="276" t="s">
        <v>277</v>
      </c>
      <c r="Q881" s="279"/>
      <c r="R881" s="449"/>
      <c r="S881" s="279">
        <f t="shared" si="59"/>
        <v>-3601.92</v>
      </c>
      <c r="T881" s="333">
        <f t="shared" si="60"/>
        <v>0</v>
      </c>
    </row>
    <row r="882" spans="2:20" ht="24.9" customHeight="1" x14ac:dyDescent="0.3">
      <c r="B882" s="446"/>
      <c r="C882" s="267">
        <f t="shared" si="57"/>
        <v>1</v>
      </c>
      <c r="D882" s="268" t="str">
        <f t="shared" si="58"/>
        <v>Janeiro</v>
      </c>
      <c r="E882" s="269"/>
      <c r="F882" s="270" t="str">
        <f>IF(E882="","",VLOOKUP('Conta_FUNBIO (2)'!E882,Relatório!B:I,2,FALSE))</f>
        <v/>
      </c>
      <c r="G882" s="709"/>
      <c r="H882" s="334" t="str">
        <f>IF(G882="","",VLOOKUP(G882,Fundos!B:C,2,FALSE))</f>
        <v/>
      </c>
      <c r="I882" s="272"/>
      <c r="J882" s="443"/>
      <c r="K882" s="443"/>
      <c r="L882" s="685"/>
      <c r="M882" s="353"/>
      <c r="N882" s="271"/>
      <c r="O882" s="576"/>
      <c r="P882" s="276" t="s">
        <v>277</v>
      </c>
      <c r="Q882" s="279"/>
      <c r="R882" s="449"/>
      <c r="S882" s="279">
        <f t="shared" si="59"/>
        <v>-3601.92</v>
      </c>
      <c r="T882" s="333">
        <f t="shared" si="60"/>
        <v>0</v>
      </c>
    </row>
    <row r="883" spans="2:20" ht="24.9" customHeight="1" x14ac:dyDescent="0.3">
      <c r="B883" s="446"/>
      <c r="C883" s="267">
        <f t="shared" si="57"/>
        <v>1</v>
      </c>
      <c r="D883" s="268" t="str">
        <f t="shared" si="58"/>
        <v>Janeiro</v>
      </c>
      <c r="E883" s="269"/>
      <c r="F883" s="270" t="str">
        <f>IF(E883="","",VLOOKUP('Conta_FUNBIO (2)'!E883,Relatório!B:I,2,FALSE))</f>
        <v/>
      </c>
      <c r="G883" s="709"/>
      <c r="H883" s="334" t="str">
        <f>IF(G883="","",VLOOKUP(G883,Fundos!B:C,2,FALSE))</f>
        <v/>
      </c>
      <c r="I883" s="272"/>
      <c r="J883" s="443"/>
      <c r="K883" s="443"/>
      <c r="L883" s="685"/>
      <c r="M883" s="353"/>
      <c r="N883" s="271"/>
      <c r="O883" s="576"/>
      <c r="P883" s="276" t="s">
        <v>277</v>
      </c>
      <c r="Q883" s="279"/>
      <c r="R883" s="449"/>
      <c r="S883" s="279">
        <f t="shared" si="59"/>
        <v>-3601.92</v>
      </c>
      <c r="T883" s="333">
        <f t="shared" si="60"/>
        <v>0</v>
      </c>
    </row>
    <row r="884" spans="2:20" ht="24.9" customHeight="1" x14ac:dyDescent="0.3">
      <c r="B884" s="446"/>
      <c r="C884" s="267">
        <f t="shared" si="57"/>
        <v>1</v>
      </c>
      <c r="D884" s="268" t="str">
        <f t="shared" si="58"/>
        <v>Janeiro</v>
      </c>
      <c r="E884" s="269"/>
      <c r="F884" s="270" t="str">
        <f>IF(E884="","",VLOOKUP('Conta_FUNBIO (2)'!E884,Relatório!B:I,2,FALSE))</f>
        <v/>
      </c>
      <c r="G884" s="709"/>
      <c r="H884" s="334" t="str">
        <f>IF(G884="","",VLOOKUP(G884,Fundos!B:C,2,FALSE))</f>
        <v/>
      </c>
      <c r="I884" s="272"/>
      <c r="J884" s="443"/>
      <c r="K884" s="443"/>
      <c r="L884" s="685"/>
      <c r="M884" s="353"/>
      <c r="N884" s="271"/>
      <c r="O884" s="576"/>
      <c r="P884" s="276" t="s">
        <v>277</v>
      </c>
      <c r="Q884" s="279"/>
      <c r="R884" s="449"/>
      <c r="S884" s="279">
        <f t="shared" si="59"/>
        <v>-3601.92</v>
      </c>
      <c r="T884" s="333">
        <f t="shared" si="60"/>
        <v>0</v>
      </c>
    </row>
    <row r="885" spans="2:20" ht="24.9" customHeight="1" x14ac:dyDescent="0.3">
      <c r="B885" s="446"/>
      <c r="C885" s="267">
        <f t="shared" si="57"/>
        <v>1</v>
      </c>
      <c r="D885" s="268" t="str">
        <f t="shared" si="58"/>
        <v>Janeiro</v>
      </c>
      <c r="E885" s="269"/>
      <c r="F885" s="270" t="str">
        <f>IF(E885="","",VLOOKUP('Conta_FUNBIO (2)'!E885,Relatório!B:I,2,FALSE))</f>
        <v/>
      </c>
      <c r="G885" s="709"/>
      <c r="H885" s="334" t="str">
        <f>IF(G885="","",VLOOKUP(G885,Fundos!B:C,2,FALSE))</f>
        <v/>
      </c>
      <c r="I885" s="272"/>
      <c r="J885" s="443"/>
      <c r="K885" s="443"/>
      <c r="L885" s="685"/>
      <c r="M885" s="353"/>
      <c r="N885" s="271"/>
      <c r="O885" s="576"/>
      <c r="P885" s="276" t="s">
        <v>277</v>
      </c>
      <c r="Q885" s="279"/>
      <c r="R885" s="449"/>
      <c r="S885" s="279">
        <f t="shared" si="59"/>
        <v>-3601.92</v>
      </c>
      <c r="T885" s="333">
        <f t="shared" si="60"/>
        <v>0</v>
      </c>
    </row>
    <row r="886" spans="2:20" ht="24.9" customHeight="1" x14ac:dyDescent="0.3">
      <c r="B886" s="446"/>
      <c r="C886" s="267">
        <f t="shared" ref="C886:C965" si="61">MONTH(B886)</f>
        <v>1</v>
      </c>
      <c r="D886" s="268" t="str">
        <f t="shared" ref="D886:D965" si="62">IF(C886=1,"Janeiro",IF(C886=2,"Fevereiro",IF(C886=3,"Março",IF(C886=4,"Abril",IF(C886=5,"Maio",IF(C886=6,"Junho",IF(C886=7,"Julho",IF(C886=8,"Agosto",IF(C886=9,"Setembro",IF(C886=10,"Outubro",IF(C886=11,"Novembro",IF(C886=12,"Dezembro",""))))))))))))</f>
        <v>Janeiro</v>
      </c>
      <c r="E886" s="269"/>
      <c r="F886" s="270" t="str">
        <f>IF(E886="","",VLOOKUP('Conta_FUNBIO (2)'!E886,Relatório!B:I,2,FALSE))</f>
        <v/>
      </c>
      <c r="G886" s="709"/>
      <c r="H886" s="334" t="str">
        <f>IF(G886="","",VLOOKUP(G886,Fundos!B:C,2,FALSE))</f>
        <v/>
      </c>
      <c r="I886" s="272"/>
      <c r="J886" s="443"/>
      <c r="K886" s="443"/>
      <c r="L886" s="685"/>
      <c r="M886" s="353"/>
      <c r="N886" s="271"/>
      <c r="O886" s="576"/>
      <c r="P886" s="276" t="s">
        <v>277</v>
      </c>
      <c r="Q886" s="279"/>
      <c r="R886" s="449"/>
      <c r="S886" s="279">
        <f t="shared" si="59"/>
        <v>-3601.92</v>
      </c>
      <c r="T886" s="333">
        <f t="shared" si="60"/>
        <v>0</v>
      </c>
    </row>
    <row r="887" spans="2:20" ht="24.9" customHeight="1" x14ac:dyDescent="0.3">
      <c r="B887" s="446"/>
      <c r="C887" s="267">
        <f t="shared" si="61"/>
        <v>1</v>
      </c>
      <c r="D887" s="268" t="str">
        <f t="shared" si="62"/>
        <v>Janeiro</v>
      </c>
      <c r="E887" s="269"/>
      <c r="F887" s="270" t="str">
        <f>IF(E887="","",VLOOKUP('Conta_FUNBIO (2)'!E887,Relatório!B:I,2,FALSE))</f>
        <v/>
      </c>
      <c r="G887" s="709"/>
      <c r="H887" s="334" t="str">
        <f>IF(G887="","",VLOOKUP(G887,Fundos!B:C,2,FALSE))</f>
        <v/>
      </c>
      <c r="I887" s="272"/>
      <c r="J887" s="443"/>
      <c r="K887" s="443"/>
      <c r="L887" s="685"/>
      <c r="M887" s="353"/>
      <c r="N887" s="271"/>
      <c r="O887" s="576"/>
      <c r="P887" s="276" t="s">
        <v>277</v>
      </c>
      <c r="Q887" s="279"/>
      <c r="R887" s="449"/>
      <c r="S887" s="279">
        <f t="shared" si="59"/>
        <v>-3601.92</v>
      </c>
      <c r="T887" s="333">
        <f t="shared" si="60"/>
        <v>0</v>
      </c>
    </row>
    <row r="888" spans="2:20" ht="24.9" customHeight="1" x14ac:dyDescent="0.3">
      <c r="B888" s="446"/>
      <c r="C888" s="267">
        <f t="shared" si="61"/>
        <v>1</v>
      </c>
      <c r="D888" s="268" t="str">
        <f t="shared" si="62"/>
        <v>Janeiro</v>
      </c>
      <c r="E888" s="269"/>
      <c r="F888" s="270" t="str">
        <f>IF(E888="","",VLOOKUP('Conta_FUNBIO (2)'!E888,Relatório!B:I,2,FALSE))</f>
        <v/>
      </c>
      <c r="G888" s="709"/>
      <c r="H888" s="334" t="str">
        <f>IF(G888="","",VLOOKUP(G888,Fundos!B:C,2,FALSE))</f>
        <v/>
      </c>
      <c r="I888" s="272"/>
      <c r="J888" s="443"/>
      <c r="K888" s="443"/>
      <c r="L888" s="685"/>
      <c r="M888" s="353"/>
      <c r="N888" s="271"/>
      <c r="O888" s="576"/>
      <c r="P888" s="276" t="s">
        <v>277</v>
      </c>
      <c r="Q888" s="279"/>
      <c r="R888" s="449"/>
      <c r="S888" s="279">
        <f t="shared" si="59"/>
        <v>-3601.92</v>
      </c>
      <c r="T888" s="333">
        <f t="shared" si="60"/>
        <v>0</v>
      </c>
    </row>
    <row r="889" spans="2:20" ht="24.9" customHeight="1" x14ac:dyDescent="0.3">
      <c r="B889" s="446"/>
      <c r="C889" s="267">
        <f t="shared" si="61"/>
        <v>1</v>
      </c>
      <c r="D889" s="268" t="str">
        <f t="shared" si="62"/>
        <v>Janeiro</v>
      </c>
      <c r="E889" s="269"/>
      <c r="F889" s="270" t="str">
        <f>IF(E889="","",VLOOKUP('Conta_FUNBIO (2)'!E889,Relatório!B:I,2,FALSE))</f>
        <v/>
      </c>
      <c r="G889" s="709"/>
      <c r="H889" s="334" t="str">
        <f>IF(G889="","",VLOOKUP(G889,Fundos!B:C,2,FALSE))</f>
        <v/>
      </c>
      <c r="I889" s="272"/>
      <c r="J889" s="443"/>
      <c r="K889" s="443"/>
      <c r="L889" s="685"/>
      <c r="M889" s="353"/>
      <c r="N889" s="271"/>
      <c r="O889" s="576"/>
      <c r="P889" s="276" t="s">
        <v>277</v>
      </c>
      <c r="Q889" s="279"/>
      <c r="R889" s="449"/>
      <c r="S889" s="279">
        <f t="shared" si="59"/>
        <v>-3601.92</v>
      </c>
      <c r="T889" s="333">
        <f t="shared" si="60"/>
        <v>0</v>
      </c>
    </row>
    <row r="890" spans="2:20" ht="24.9" customHeight="1" x14ac:dyDescent="0.3">
      <c r="B890" s="446"/>
      <c r="C890" s="267">
        <f t="shared" si="61"/>
        <v>1</v>
      </c>
      <c r="D890" s="268" t="str">
        <f t="shared" si="62"/>
        <v>Janeiro</v>
      </c>
      <c r="E890" s="269"/>
      <c r="F890" s="270" t="str">
        <f>IF(E890="","",VLOOKUP('Conta_FUNBIO (2)'!E890,Relatório!B:I,2,FALSE))</f>
        <v/>
      </c>
      <c r="G890" s="709"/>
      <c r="H890" s="334" t="str">
        <f>IF(G890="","",VLOOKUP(G890,Fundos!B:C,2,FALSE))</f>
        <v/>
      </c>
      <c r="I890" s="272"/>
      <c r="J890" s="443"/>
      <c r="K890" s="443"/>
      <c r="L890" s="685"/>
      <c r="M890" s="353"/>
      <c r="N890" s="271"/>
      <c r="O890" s="576"/>
      <c r="P890" s="276" t="s">
        <v>277</v>
      </c>
      <c r="Q890" s="279"/>
      <c r="R890" s="449"/>
      <c r="S890" s="279">
        <f t="shared" si="59"/>
        <v>-3601.92</v>
      </c>
      <c r="T890" s="333">
        <f t="shared" si="60"/>
        <v>0</v>
      </c>
    </row>
    <row r="891" spans="2:20" ht="24.9" customHeight="1" x14ac:dyDescent="0.3">
      <c r="B891" s="446"/>
      <c r="C891" s="267">
        <f t="shared" si="61"/>
        <v>1</v>
      </c>
      <c r="D891" s="268" t="str">
        <f t="shared" si="62"/>
        <v>Janeiro</v>
      </c>
      <c r="E891" s="269"/>
      <c r="F891" s="270" t="str">
        <f>IF(E891="","",VLOOKUP('Conta_FUNBIO (2)'!E891,Relatório!B:I,2,FALSE))</f>
        <v/>
      </c>
      <c r="G891" s="709"/>
      <c r="H891" s="334" t="str">
        <f>IF(G891="","",VLOOKUP(G891,Fundos!B:C,2,FALSE))</f>
        <v/>
      </c>
      <c r="I891" s="272"/>
      <c r="J891" s="443"/>
      <c r="K891" s="443"/>
      <c r="L891" s="685"/>
      <c r="M891" s="353"/>
      <c r="N891" s="271"/>
      <c r="O891" s="576"/>
      <c r="P891" s="276" t="s">
        <v>277</v>
      </c>
      <c r="Q891" s="279"/>
      <c r="R891" s="449"/>
      <c r="S891" s="279">
        <f t="shared" si="59"/>
        <v>-3601.92</v>
      </c>
      <c r="T891" s="333">
        <f t="shared" si="60"/>
        <v>0</v>
      </c>
    </row>
    <row r="892" spans="2:20" ht="24.9" customHeight="1" x14ac:dyDescent="0.3">
      <c r="B892" s="446"/>
      <c r="C892" s="267">
        <f t="shared" si="61"/>
        <v>1</v>
      </c>
      <c r="D892" s="268" t="str">
        <f t="shared" si="62"/>
        <v>Janeiro</v>
      </c>
      <c r="E892" s="269"/>
      <c r="F892" s="270" t="str">
        <f>IF(E892="","",VLOOKUP('Conta_FUNBIO (2)'!E892,Relatório!B:I,2,FALSE))</f>
        <v/>
      </c>
      <c r="G892" s="709"/>
      <c r="H892" s="334" t="str">
        <f>IF(G892="","",VLOOKUP(G892,Fundos!B:C,2,FALSE))</f>
        <v/>
      </c>
      <c r="I892" s="272"/>
      <c r="J892" s="443"/>
      <c r="K892" s="443"/>
      <c r="L892" s="686"/>
      <c r="M892" s="353"/>
      <c r="N892" s="271"/>
      <c r="O892" s="576"/>
      <c r="P892" s="276" t="s">
        <v>277</v>
      </c>
      <c r="Q892" s="279"/>
      <c r="R892" s="449"/>
      <c r="S892" s="279">
        <f t="shared" si="59"/>
        <v>-3601.92</v>
      </c>
      <c r="T892" s="333">
        <f t="shared" si="60"/>
        <v>0</v>
      </c>
    </row>
    <row r="893" spans="2:20" ht="24.9" customHeight="1" x14ac:dyDescent="0.3">
      <c r="B893" s="446"/>
      <c r="C893" s="267">
        <f t="shared" si="61"/>
        <v>1</v>
      </c>
      <c r="D893" s="268" t="str">
        <f t="shared" si="62"/>
        <v>Janeiro</v>
      </c>
      <c r="E893" s="269"/>
      <c r="F893" s="270" t="str">
        <f>IF(E893="","",VLOOKUP('Conta_FUNBIO (2)'!E893,Relatório!B:I,2,FALSE))</f>
        <v/>
      </c>
      <c r="G893" s="709"/>
      <c r="H893" s="334" t="str">
        <f>IF(G893="","",VLOOKUP(G893,Fundos!B:C,2,FALSE))</f>
        <v/>
      </c>
      <c r="I893" s="272"/>
      <c r="J893" s="443"/>
      <c r="K893" s="448"/>
      <c r="L893" s="686"/>
      <c r="M893" s="353"/>
      <c r="N893" s="271"/>
      <c r="O893" s="576"/>
      <c r="P893" s="276" t="s">
        <v>277</v>
      </c>
      <c r="Q893" s="279"/>
      <c r="R893" s="449"/>
      <c r="S893" s="279">
        <f t="shared" si="59"/>
        <v>-3601.92</v>
      </c>
      <c r="T893" s="333">
        <f t="shared" si="60"/>
        <v>0</v>
      </c>
    </row>
    <row r="894" spans="2:20" ht="24.9" customHeight="1" x14ac:dyDescent="0.3">
      <c r="B894" s="446"/>
      <c r="C894" s="267">
        <f t="shared" si="61"/>
        <v>1</v>
      </c>
      <c r="D894" s="268" t="str">
        <f t="shared" si="62"/>
        <v>Janeiro</v>
      </c>
      <c r="E894" s="269"/>
      <c r="F894" s="270" t="str">
        <f>IF(E894="","",VLOOKUP('Conta_FUNBIO (2)'!E894,Relatório!B:I,2,FALSE))</f>
        <v/>
      </c>
      <c r="G894" s="709"/>
      <c r="H894" s="334" t="str">
        <f>IF(G894="","",VLOOKUP(G894,Fundos!B:C,2,FALSE))</f>
        <v/>
      </c>
      <c r="I894" s="272"/>
      <c r="J894" s="443"/>
      <c r="K894" s="448"/>
      <c r="L894" s="685"/>
      <c r="M894" s="353"/>
      <c r="N894" s="271"/>
      <c r="O894" s="576"/>
      <c r="P894" s="276" t="s">
        <v>277</v>
      </c>
      <c r="Q894" s="279"/>
      <c r="R894" s="449"/>
      <c r="S894" s="279">
        <f t="shared" si="59"/>
        <v>-3601.92</v>
      </c>
      <c r="T894" s="333">
        <f t="shared" si="60"/>
        <v>0</v>
      </c>
    </row>
    <row r="895" spans="2:20" ht="24.9" customHeight="1" x14ac:dyDescent="0.3">
      <c r="B895" s="446"/>
      <c r="C895" s="267">
        <f t="shared" si="61"/>
        <v>1</v>
      </c>
      <c r="D895" s="268" t="str">
        <f t="shared" si="62"/>
        <v>Janeiro</v>
      </c>
      <c r="E895" s="269"/>
      <c r="F895" s="270" t="str">
        <f>IF(E895="","",VLOOKUP('Conta_FUNBIO (2)'!E895,Relatório!B:I,2,FALSE))</f>
        <v/>
      </c>
      <c r="G895" s="709"/>
      <c r="H895" s="334" t="str">
        <f>IF(G895="","",VLOOKUP(G895,Fundos!B:C,2,FALSE))</f>
        <v/>
      </c>
      <c r="I895" s="272"/>
      <c r="J895" s="443"/>
      <c r="K895" s="443"/>
      <c r="L895" s="685"/>
      <c r="M895" s="353"/>
      <c r="N895" s="271"/>
      <c r="O895" s="576"/>
      <c r="P895" s="276" t="s">
        <v>277</v>
      </c>
      <c r="Q895" s="279"/>
      <c r="R895" s="449"/>
      <c r="S895" s="279">
        <f t="shared" si="59"/>
        <v>-3601.92</v>
      </c>
      <c r="T895" s="333">
        <f t="shared" si="60"/>
        <v>0</v>
      </c>
    </row>
    <row r="896" spans="2:20" ht="24.9" customHeight="1" x14ac:dyDescent="0.3">
      <c r="B896" s="446"/>
      <c r="C896" s="267">
        <f t="shared" si="61"/>
        <v>1</v>
      </c>
      <c r="D896" s="268" t="str">
        <f t="shared" si="62"/>
        <v>Janeiro</v>
      </c>
      <c r="E896" s="269"/>
      <c r="F896" s="270" t="str">
        <f>IF(E896="","",VLOOKUP('Conta_FUNBIO (2)'!E896,Relatório!B:I,2,FALSE))</f>
        <v/>
      </c>
      <c r="G896" s="709"/>
      <c r="H896" s="334" t="str">
        <f>IF(G896="","",VLOOKUP(G896,Fundos!B:C,2,FALSE))</f>
        <v/>
      </c>
      <c r="I896" s="272"/>
      <c r="J896" s="443"/>
      <c r="K896" s="443"/>
      <c r="L896" s="685"/>
      <c r="M896" s="353"/>
      <c r="N896" s="271"/>
      <c r="O896" s="576"/>
      <c r="P896" s="276" t="s">
        <v>277</v>
      </c>
      <c r="Q896" s="279"/>
      <c r="R896" s="449"/>
      <c r="S896" s="279">
        <f t="shared" si="59"/>
        <v>-3601.92</v>
      </c>
      <c r="T896" s="333">
        <f t="shared" si="60"/>
        <v>0</v>
      </c>
    </row>
    <row r="897" spans="2:20" ht="24.9" customHeight="1" x14ac:dyDescent="0.3">
      <c r="B897" s="446"/>
      <c r="C897" s="267">
        <f t="shared" si="61"/>
        <v>1</v>
      </c>
      <c r="D897" s="268" t="str">
        <f t="shared" si="62"/>
        <v>Janeiro</v>
      </c>
      <c r="E897" s="269"/>
      <c r="F897" s="270" t="str">
        <f>IF(E897="","",VLOOKUP('Conta_FUNBIO (2)'!E897,Relatório!B:I,2,FALSE))</f>
        <v/>
      </c>
      <c r="G897" s="709"/>
      <c r="H897" s="334" t="str">
        <f>IF(G897="","",VLOOKUP(G897,Fundos!B:C,2,FALSE))</f>
        <v/>
      </c>
      <c r="I897" s="272"/>
      <c r="J897" s="443"/>
      <c r="K897" s="443"/>
      <c r="L897" s="685"/>
      <c r="M897" s="353"/>
      <c r="N897" s="271"/>
      <c r="O897" s="576"/>
      <c r="P897" s="276" t="s">
        <v>277</v>
      </c>
      <c r="Q897" s="279"/>
      <c r="R897" s="449"/>
      <c r="S897" s="279">
        <f t="shared" si="59"/>
        <v>-3601.92</v>
      </c>
      <c r="T897" s="333">
        <f t="shared" si="60"/>
        <v>0</v>
      </c>
    </row>
    <row r="898" spans="2:20" ht="24.9" customHeight="1" x14ac:dyDescent="0.3">
      <c r="B898" s="446"/>
      <c r="C898" s="267">
        <f t="shared" si="61"/>
        <v>1</v>
      </c>
      <c r="D898" s="268" t="str">
        <f t="shared" si="62"/>
        <v>Janeiro</v>
      </c>
      <c r="E898" s="269"/>
      <c r="F898" s="270" t="str">
        <f>IF(E898="","",VLOOKUP('Conta_FUNBIO (2)'!E898,Relatório!B:I,2,FALSE))</f>
        <v/>
      </c>
      <c r="G898" s="709"/>
      <c r="H898" s="334" t="str">
        <f>IF(G898="","",VLOOKUP(G898,Fundos!B:C,2,FALSE))</f>
        <v/>
      </c>
      <c r="I898" s="272"/>
      <c r="J898" s="443"/>
      <c r="K898" s="443"/>
      <c r="L898" s="685"/>
      <c r="M898" s="353"/>
      <c r="N898" s="271"/>
      <c r="O898" s="576"/>
      <c r="P898" s="276" t="s">
        <v>277</v>
      </c>
      <c r="Q898" s="279"/>
      <c r="R898" s="449"/>
      <c r="S898" s="279">
        <f t="shared" si="59"/>
        <v>-3601.92</v>
      </c>
      <c r="T898" s="333">
        <f t="shared" si="60"/>
        <v>0</v>
      </c>
    </row>
    <row r="899" spans="2:20" ht="24.9" customHeight="1" x14ac:dyDescent="0.3">
      <c r="B899" s="446"/>
      <c r="C899" s="267">
        <f t="shared" si="61"/>
        <v>1</v>
      </c>
      <c r="D899" s="268" t="str">
        <f t="shared" si="62"/>
        <v>Janeiro</v>
      </c>
      <c r="E899" s="269"/>
      <c r="F899" s="270" t="str">
        <f>IF(E899="","",VLOOKUP('Conta_FUNBIO (2)'!E899,Relatório!B:I,2,FALSE))</f>
        <v/>
      </c>
      <c r="G899" s="709"/>
      <c r="H899" s="334" t="str">
        <f>IF(G899="","",VLOOKUP(G899,Fundos!B:C,2,FALSE))</f>
        <v/>
      </c>
      <c r="I899" s="272"/>
      <c r="J899" s="443"/>
      <c r="K899" s="443"/>
      <c r="L899" s="685"/>
      <c r="M899" s="353"/>
      <c r="N899" s="271"/>
      <c r="O899" s="576"/>
      <c r="P899" s="276" t="s">
        <v>277</v>
      </c>
      <c r="Q899" s="279"/>
      <c r="R899" s="449"/>
      <c r="S899" s="279">
        <f t="shared" si="59"/>
        <v>-3601.92</v>
      </c>
      <c r="T899" s="333">
        <f t="shared" si="60"/>
        <v>0</v>
      </c>
    </row>
    <row r="900" spans="2:20" ht="24.9" customHeight="1" x14ac:dyDescent="0.3">
      <c r="B900" s="446"/>
      <c r="C900" s="267">
        <f t="shared" si="61"/>
        <v>1</v>
      </c>
      <c r="D900" s="268" t="str">
        <f t="shared" si="62"/>
        <v>Janeiro</v>
      </c>
      <c r="E900" s="269"/>
      <c r="F900" s="270" t="str">
        <f>IF(E900="","",VLOOKUP('Conta_FUNBIO (2)'!E900,Relatório!B:I,2,FALSE))</f>
        <v/>
      </c>
      <c r="G900" s="709"/>
      <c r="H900" s="334" t="str">
        <f>IF(G900="","",VLOOKUP(G900,Fundos!B:C,2,FALSE))</f>
        <v/>
      </c>
      <c r="I900" s="272"/>
      <c r="J900" s="443"/>
      <c r="K900" s="443"/>
      <c r="L900" s="686"/>
      <c r="M900" s="353"/>
      <c r="N900" s="271"/>
      <c r="O900" s="576"/>
      <c r="P900" s="276" t="s">
        <v>277</v>
      </c>
      <c r="Q900" s="279"/>
      <c r="R900" s="449"/>
      <c r="S900" s="279">
        <f t="shared" si="59"/>
        <v>-3601.92</v>
      </c>
      <c r="T900" s="333">
        <f t="shared" si="60"/>
        <v>0</v>
      </c>
    </row>
    <row r="901" spans="2:20" ht="24.9" customHeight="1" x14ac:dyDescent="0.3">
      <c r="B901" s="446"/>
      <c r="C901" s="267">
        <f t="shared" si="61"/>
        <v>1</v>
      </c>
      <c r="D901" s="268" t="str">
        <f t="shared" si="62"/>
        <v>Janeiro</v>
      </c>
      <c r="E901" s="269"/>
      <c r="F901" s="270" t="str">
        <f>IF(E901="","",VLOOKUP('Conta_FUNBIO (2)'!E901,Relatório!B:I,2,FALSE))</f>
        <v/>
      </c>
      <c r="G901" s="709"/>
      <c r="H901" s="334" t="str">
        <f>IF(G901="","",VLOOKUP(G901,Fundos!B:C,2,FALSE))</f>
        <v/>
      </c>
      <c r="I901" s="272"/>
      <c r="J901" s="443"/>
      <c r="K901" s="443"/>
      <c r="L901" s="685"/>
      <c r="M901" s="353"/>
      <c r="N901" s="271"/>
      <c r="O901" s="576"/>
      <c r="P901" s="276" t="s">
        <v>277</v>
      </c>
      <c r="Q901" s="279"/>
      <c r="R901" s="449"/>
      <c r="S901" s="279">
        <f t="shared" si="59"/>
        <v>-3601.92</v>
      </c>
      <c r="T901" s="333">
        <f t="shared" si="60"/>
        <v>0</v>
      </c>
    </row>
    <row r="902" spans="2:20" ht="24.9" customHeight="1" x14ac:dyDescent="0.3">
      <c r="B902" s="446"/>
      <c r="C902" s="267">
        <f t="shared" si="61"/>
        <v>1</v>
      </c>
      <c r="D902" s="268" t="str">
        <f t="shared" si="62"/>
        <v>Janeiro</v>
      </c>
      <c r="E902" s="269"/>
      <c r="F902" s="270" t="str">
        <f>IF(E902="","",VLOOKUP('Conta_FUNBIO (2)'!E902,Relatório!B:I,2,FALSE))</f>
        <v/>
      </c>
      <c r="G902" s="709"/>
      <c r="H902" s="334" t="str">
        <f>IF(G902="","",VLOOKUP(G902,Fundos!B:C,2,FALSE))</f>
        <v/>
      </c>
      <c r="I902" s="272"/>
      <c r="J902" s="297"/>
      <c r="K902" s="688"/>
      <c r="L902" s="685"/>
      <c r="M902" s="353"/>
      <c r="N902" s="271"/>
      <c r="O902" s="576"/>
      <c r="P902" s="276" t="s">
        <v>277</v>
      </c>
      <c r="Q902" s="279"/>
      <c r="R902" s="449"/>
      <c r="S902" s="279">
        <f t="shared" si="59"/>
        <v>-3601.92</v>
      </c>
      <c r="T902" s="333">
        <f t="shared" si="60"/>
        <v>0</v>
      </c>
    </row>
    <row r="903" spans="2:20" ht="24.9" customHeight="1" x14ac:dyDescent="0.3">
      <c r="B903" s="446"/>
      <c r="C903" s="267">
        <f t="shared" si="61"/>
        <v>1</v>
      </c>
      <c r="D903" s="268" t="str">
        <f t="shared" si="62"/>
        <v>Janeiro</v>
      </c>
      <c r="E903" s="269"/>
      <c r="F903" s="270" t="str">
        <f>IF(E903="","",VLOOKUP('Conta_FUNBIO (2)'!E903,Relatório!B:I,2,FALSE))</f>
        <v/>
      </c>
      <c r="G903" s="709"/>
      <c r="H903" s="334" t="str">
        <f>IF(G903="","",VLOOKUP(G903,Fundos!B:C,2,FALSE))</f>
        <v/>
      </c>
      <c r="I903" s="272"/>
      <c r="J903" s="443"/>
      <c r="K903" s="443"/>
      <c r="L903" s="686"/>
      <c r="M903" s="353"/>
      <c r="N903" s="271"/>
      <c r="O903" s="576"/>
      <c r="P903" s="276" t="s">
        <v>277</v>
      </c>
      <c r="Q903" s="279"/>
      <c r="R903" s="449"/>
      <c r="S903" s="279">
        <f t="shared" si="59"/>
        <v>-3601.92</v>
      </c>
      <c r="T903" s="333">
        <f t="shared" si="60"/>
        <v>0</v>
      </c>
    </row>
    <row r="904" spans="2:20" ht="24.9" customHeight="1" x14ac:dyDescent="0.3">
      <c r="B904" s="446"/>
      <c r="C904" s="267">
        <f>MONTH(B904)</f>
        <v>1</v>
      </c>
      <c r="D904" s="268" t="str">
        <f>IF(C904=1,"Janeiro",IF(C904=2,"Fevereiro",IF(C904=3,"Março",IF(C904=4,"Abril",IF(C904=5,"Maio",IF(C904=6,"Junho",IF(C904=7,"Julho",IF(C904=8,"Agosto",IF(C904=9,"Setembro",IF(C904=10,"Outubro",IF(C904=11,"Novembro",IF(C904=12,"Dezembro",""))))))))))))</f>
        <v>Janeiro</v>
      </c>
      <c r="E904" s="269"/>
      <c r="F904" s="270" t="str">
        <f>IF(E904="","",VLOOKUP('Conta_FUNBIO (2)'!E904,Relatório!B:I,2,FALSE))</f>
        <v/>
      </c>
      <c r="G904" s="709"/>
      <c r="H904" s="334" t="str">
        <f>IF(G904="","",VLOOKUP(G904,Fundos!B:C,2,FALSE))</f>
        <v/>
      </c>
      <c r="I904" s="272"/>
      <c r="J904" s="443"/>
      <c r="K904" s="443"/>
      <c r="L904" s="686"/>
      <c r="M904" s="353"/>
      <c r="N904" s="271"/>
      <c r="O904" s="576"/>
      <c r="P904" s="276" t="s">
        <v>277</v>
      </c>
      <c r="Q904" s="279"/>
      <c r="R904" s="449"/>
      <c r="S904" s="279">
        <f>IF(P904="sim",Q904-R904+S903,IF(P904="NÃO",S903))</f>
        <v>-3601.92</v>
      </c>
      <c r="T904" s="333">
        <f t="shared" si="60"/>
        <v>0</v>
      </c>
    </row>
    <row r="905" spans="2:20" ht="24.9" customHeight="1" x14ac:dyDescent="0.3">
      <c r="B905" s="446"/>
      <c r="C905" s="267">
        <f>MONTH(B905)</f>
        <v>1</v>
      </c>
      <c r="D905" s="268" t="str">
        <f>IF(C905=1,"Janeiro",IF(C905=2,"Fevereiro",IF(C905=3,"Março",IF(C905=4,"Abril",IF(C905=5,"Maio",IF(C905=6,"Junho",IF(C905=7,"Julho",IF(C905=8,"Agosto",IF(C905=9,"Setembro",IF(C905=10,"Outubro",IF(C905=11,"Novembro",IF(C905=12,"Dezembro",""))))))))))))</f>
        <v>Janeiro</v>
      </c>
      <c r="E905" s="269"/>
      <c r="F905" s="270" t="str">
        <f>IF(E905="","",VLOOKUP('Conta_FUNBIO (2)'!E905,Relatório!B:I,2,FALSE))</f>
        <v/>
      </c>
      <c r="G905" s="709"/>
      <c r="H905" s="334" t="str">
        <f>IF(G905="","",VLOOKUP(G905,Fundos!B:C,2,FALSE))</f>
        <v/>
      </c>
      <c r="I905" s="272"/>
      <c r="J905" s="704"/>
      <c r="K905" s="704"/>
      <c r="L905" s="685"/>
      <c r="M905" s="353"/>
      <c r="N905" s="271"/>
      <c r="O905" s="576"/>
      <c r="P905" s="276" t="s">
        <v>277</v>
      </c>
      <c r="Q905" s="279"/>
      <c r="R905" s="449"/>
      <c r="S905" s="279">
        <f>IF(P905="sim",Q905-R905+S904,IF(P905="NÃO",S904))</f>
        <v>-3601.92</v>
      </c>
      <c r="T905" s="333">
        <f t="shared" si="60"/>
        <v>0</v>
      </c>
    </row>
    <row r="906" spans="2:20" ht="24.9" customHeight="1" x14ac:dyDescent="0.3">
      <c r="B906" s="446"/>
      <c r="C906" s="267">
        <f t="shared" si="61"/>
        <v>1</v>
      </c>
      <c r="D906" s="268" t="str">
        <f t="shared" si="62"/>
        <v>Janeiro</v>
      </c>
      <c r="E906" s="269"/>
      <c r="F906" s="270" t="str">
        <f>IF(E906="","",VLOOKUP('Conta_FUNBIO (2)'!E906,Relatório!B:I,2,FALSE))</f>
        <v/>
      </c>
      <c r="G906" s="709"/>
      <c r="H906" s="334" t="str">
        <f>IF(G906="","",VLOOKUP(G906,Fundos!B:C,2,FALSE))</f>
        <v/>
      </c>
      <c r="I906" s="272"/>
      <c r="J906" s="297"/>
      <c r="K906" s="304"/>
      <c r="L906" s="685"/>
      <c r="M906" s="353"/>
      <c r="N906" s="271"/>
      <c r="O906" s="576"/>
      <c r="P906" s="276" t="s">
        <v>277</v>
      </c>
      <c r="Q906" s="279"/>
      <c r="R906" s="449"/>
      <c r="S906" s="279">
        <f t="shared" si="59"/>
        <v>-3601.92</v>
      </c>
      <c r="T906" s="333">
        <f t="shared" si="60"/>
        <v>0</v>
      </c>
    </row>
    <row r="907" spans="2:20" ht="24.9" customHeight="1" x14ac:dyDescent="0.3">
      <c r="B907" s="446"/>
      <c r="C907" s="267">
        <f t="shared" si="61"/>
        <v>1</v>
      </c>
      <c r="D907" s="268" t="str">
        <f t="shared" si="62"/>
        <v>Janeiro</v>
      </c>
      <c r="E907" s="269"/>
      <c r="F907" s="270" t="str">
        <f>IF(E907="","",VLOOKUP('Conta_FUNBIO (2)'!E907,Relatório!B:I,2,FALSE))</f>
        <v/>
      </c>
      <c r="G907" s="709"/>
      <c r="H907" s="334" t="str">
        <f>IF(G907="","",VLOOKUP(G907,Fundos!B:C,2,FALSE))</f>
        <v/>
      </c>
      <c r="I907" s="272"/>
      <c r="J907" s="294"/>
      <c r="K907" s="294"/>
      <c r="L907" s="274"/>
      <c r="M907" s="353"/>
      <c r="N907" s="271"/>
      <c r="O907" s="576"/>
      <c r="P907" s="276" t="s">
        <v>277</v>
      </c>
      <c r="Q907" s="279"/>
      <c r="R907" s="449"/>
      <c r="S907" s="279">
        <f t="shared" si="59"/>
        <v>-3601.92</v>
      </c>
      <c r="T907" s="333">
        <f t="shared" si="60"/>
        <v>0</v>
      </c>
    </row>
    <row r="908" spans="2:20" ht="24.9" customHeight="1" x14ac:dyDescent="0.3">
      <c r="B908" s="446"/>
      <c r="C908" s="267">
        <f t="shared" si="61"/>
        <v>1</v>
      </c>
      <c r="D908" s="268" t="str">
        <f t="shared" si="62"/>
        <v>Janeiro</v>
      </c>
      <c r="E908" s="269"/>
      <c r="F908" s="270" t="str">
        <f>IF(E908="","",VLOOKUP('Conta_FUNBIO (2)'!E908,Relatório!B:I,2,FALSE))</f>
        <v/>
      </c>
      <c r="G908" s="709"/>
      <c r="H908" s="334" t="str">
        <f>IF(G908="","",VLOOKUP(G908,Fundos!B:C,2,FALSE))</f>
        <v/>
      </c>
      <c r="I908" s="272"/>
      <c r="J908" s="443"/>
      <c r="K908" s="443"/>
      <c r="L908" s="685"/>
      <c r="M908" s="353"/>
      <c r="N908" s="271"/>
      <c r="O908" s="576"/>
      <c r="P908" s="276" t="s">
        <v>277</v>
      </c>
      <c r="Q908" s="279"/>
      <c r="R908" s="449"/>
      <c r="S908" s="279">
        <f t="shared" si="59"/>
        <v>-3601.92</v>
      </c>
      <c r="T908" s="333">
        <f t="shared" si="60"/>
        <v>0</v>
      </c>
    </row>
    <row r="909" spans="2:20" ht="24.9" customHeight="1" x14ac:dyDescent="0.3">
      <c r="B909" s="446"/>
      <c r="C909" s="267">
        <f t="shared" si="61"/>
        <v>1</v>
      </c>
      <c r="D909" s="268" t="str">
        <f t="shared" si="62"/>
        <v>Janeiro</v>
      </c>
      <c r="E909" s="269"/>
      <c r="F909" s="270" t="str">
        <f>IF(E909="","",VLOOKUP('Conta_FUNBIO (2)'!E909,Relatório!B:I,2,FALSE))</f>
        <v/>
      </c>
      <c r="G909" s="709"/>
      <c r="H909" s="334" t="str">
        <f>IF(G909="","",VLOOKUP(G909,Fundos!B:C,2,FALSE))</f>
        <v/>
      </c>
      <c r="I909" s="272"/>
      <c r="J909" s="443"/>
      <c r="K909" s="443"/>
      <c r="L909" s="685"/>
      <c r="M909" s="353"/>
      <c r="N909" s="271"/>
      <c r="O909" s="576"/>
      <c r="P909" s="276" t="s">
        <v>277</v>
      </c>
      <c r="Q909" s="279"/>
      <c r="R909" s="449"/>
      <c r="S909" s="279">
        <f t="shared" si="59"/>
        <v>-3601.92</v>
      </c>
      <c r="T909" s="333">
        <f t="shared" si="60"/>
        <v>0</v>
      </c>
    </row>
    <row r="910" spans="2:20" ht="24.9" customHeight="1" x14ac:dyDescent="0.3">
      <c r="B910" s="446"/>
      <c r="C910" s="267">
        <f t="shared" si="61"/>
        <v>1</v>
      </c>
      <c r="D910" s="268" t="str">
        <f t="shared" si="62"/>
        <v>Janeiro</v>
      </c>
      <c r="E910" s="269"/>
      <c r="F910" s="270" t="str">
        <f>IF(E910="","",VLOOKUP('Conta_FUNBIO (2)'!E910,Relatório!B:I,2,FALSE))</f>
        <v/>
      </c>
      <c r="G910" s="709"/>
      <c r="H910" s="334" t="str">
        <f>IF(G910="","",VLOOKUP(G910,Fundos!B:C,2,FALSE))</f>
        <v/>
      </c>
      <c r="I910" s="272"/>
      <c r="J910" s="443"/>
      <c r="K910" s="443"/>
      <c r="L910" s="685"/>
      <c r="M910" s="353"/>
      <c r="N910" s="271"/>
      <c r="O910" s="576"/>
      <c r="P910" s="276" t="s">
        <v>277</v>
      </c>
      <c r="Q910" s="279"/>
      <c r="R910" s="449"/>
      <c r="S910" s="279">
        <f t="shared" si="59"/>
        <v>-3601.92</v>
      </c>
      <c r="T910" s="333">
        <f t="shared" si="60"/>
        <v>0</v>
      </c>
    </row>
    <row r="911" spans="2:20" ht="24.9" customHeight="1" x14ac:dyDescent="0.3">
      <c r="B911" s="446"/>
      <c r="C911" s="267">
        <f t="shared" si="61"/>
        <v>1</v>
      </c>
      <c r="D911" s="268" t="str">
        <f t="shared" si="62"/>
        <v>Janeiro</v>
      </c>
      <c r="E911" s="269"/>
      <c r="F911" s="270" t="str">
        <f>IF(E911="","",VLOOKUP('Conta_FUNBIO (2)'!E911,Relatório!B:I,2,FALSE))</f>
        <v/>
      </c>
      <c r="G911" s="709"/>
      <c r="H911" s="334" t="str">
        <f>IF(G911="","",VLOOKUP(G911,Fundos!B:C,2,FALSE))</f>
        <v/>
      </c>
      <c r="I911" s="272"/>
      <c r="J911" s="443"/>
      <c r="K911" s="443"/>
      <c r="L911" s="686"/>
      <c r="M911" s="353"/>
      <c r="N911" s="271"/>
      <c r="O911" s="576"/>
      <c r="P911" s="276" t="s">
        <v>277</v>
      </c>
      <c r="Q911" s="279"/>
      <c r="R911" s="449"/>
      <c r="S911" s="279">
        <f t="shared" si="59"/>
        <v>-3601.92</v>
      </c>
      <c r="T911" s="333">
        <f t="shared" si="60"/>
        <v>0</v>
      </c>
    </row>
    <row r="912" spans="2:20" ht="24.9" customHeight="1" x14ac:dyDescent="0.3">
      <c r="B912" s="446"/>
      <c r="C912" s="267">
        <f t="shared" si="61"/>
        <v>1</v>
      </c>
      <c r="D912" s="268" t="str">
        <f t="shared" si="62"/>
        <v>Janeiro</v>
      </c>
      <c r="E912" s="269"/>
      <c r="F912" s="270" t="str">
        <f>IF(E912="","",VLOOKUP('Conta_FUNBIO (2)'!E912,Relatório!B:I,2,FALSE))</f>
        <v/>
      </c>
      <c r="G912" s="709"/>
      <c r="H912" s="334" t="str">
        <f>IF(G912="","",VLOOKUP(G912,Fundos!B:C,2,FALSE))</f>
        <v/>
      </c>
      <c r="I912" s="272"/>
      <c r="J912" s="443"/>
      <c r="K912" s="443"/>
      <c r="L912" s="686"/>
      <c r="M912" s="353"/>
      <c r="N912" s="271"/>
      <c r="O912" s="576"/>
      <c r="P912" s="276" t="s">
        <v>277</v>
      </c>
      <c r="Q912" s="279"/>
      <c r="R912" s="449"/>
      <c r="S912" s="279">
        <f>IF(P912="sim",Q912-R912+S911,IF(P912="NÃO",S911))</f>
        <v>-3601.92</v>
      </c>
      <c r="T912" s="333">
        <f t="shared" si="60"/>
        <v>0</v>
      </c>
    </row>
    <row r="913" spans="2:20" ht="24.9" customHeight="1" x14ac:dyDescent="0.3">
      <c r="B913" s="446"/>
      <c r="C913" s="267">
        <f t="shared" si="61"/>
        <v>1</v>
      </c>
      <c r="D913" s="268" t="str">
        <f t="shared" si="62"/>
        <v>Janeiro</v>
      </c>
      <c r="E913" s="269"/>
      <c r="F913" s="270" t="str">
        <f>IF(E913="","",VLOOKUP('Conta_FUNBIO (2)'!E913,Relatório!B:I,2,FALSE))</f>
        <v/>
      </c>
      <c r="G913" s="709"/>
      <c r="H913" s="334" t="str">
        <f>IF(G913="","",VLOOKUP(G913,Fundos!B:C,2,FALSE))</f>
        <v/>
      </c>
      <c r="I913" s="272"/>
      <c r="J913" s="443"/>
      <c r="K913" s="443"/>
      <c r="L913" s="686"/>
      <c r="M913" s="353"/>
      <c r="N913" s="271"/>
      <c r="O913" s="576"/>
      <c r="P913" s="276" t="s">
        <v>277</v>
      </c>
      <c r="Q913" s="279"/>
      <c r="R913" s="449"/>
      <c r="S913" s="279">
        <f>IF(P913="sim",Q913-R913+S912,IF(P913="NÃO",S912))</f>
        <v>-3601.92</v>
      </c>
      <c r="T913" s="333">
        <f t="shared" si="60"/>
        <v>0</v>
      </c>
    </row>
    <row r="914" spans="2:20" ht="24.9" customHeight="1" x14ac:dyDescent="0.3">
      <c r="B914" s="446"/>
      <c r="C914" s="267">
        <f t="shared" si="61"/>
        <v>1</v>
      </c>
      <c r="D914" s="268" t="str">
        <f t="shared" si="62"/>
        <v>Janeiro</v>
      </c>
      <c r="E914" s="269"/>
      <c r="F914" s="270" t="str">
        <f>IF(E914="","",VLOOKUP('Conta_FUNBIO (2)'!E914,Relatório!B:I,2,FALSE))</f>
        <v/>
      </c>
      <c r="G914" s="709"/>
      <c r="H914" s="334" t="str">
        <f>IF(G914="","",VLOOKUP(G914,Fundos!B:C,2,FALSE))</f>
        <v/>
      </c>
      <c r="I914" s="272"/>
      <c r="J914" s="443"/>
      <c r="K914" s="443"/>
      <c r="L914" s="685"/>
      <c r="M914" s="353"/>
      <c r="N914" s="271"/>
      <c r="O914" s="576"/>
      <c r="P914" s="276" t="s">
        <v>277</v>
      </c>
      <c r="Q914" s="279"/>
      <c r="R914" s="449"/>
      <c r="S914" s="279">
        <f>IF(P914="sim",Q914-R914+S913,IF(P914="NÃO",S913))</f>
        <v>-3601.92</v>
      </c>
      <c r="T914" s="333">
        <f t="shared" si="60"/>
        <v>0</v>
      </c>
    </row>
    <row r="915" spans="2:20" ht="24.9" customHeight="1" x14ac:dyDescent="0.3">
      <c r="B915" s="446"/>
      <c r="C915" s="267">
        <f t="shared" si="61"/>
        <v>1</v>
      </c>
      <c r="D915" s="268" t="str">
        <f t="shared" si="62"/>
        <v>Janeiro</v>
      </c>
      <c r="E915" s="269"/>
      <c r="F915" s="270" t="str">
        <f>IF(E915="","",VLOOKUP('Conta_FUNBIO (2)'!E915,Relatório!B:I,2,FALSE))</f>
        <v/>
      </c>
      <c r="G915" s="709"/>
      <c r="H915" s="334" t="str">
        <f>IF(G915="","",VLOOKUP(G915,Fundos!B:C,2,FALSE))</f>
        <v/>
      </c>
      <c r="I915" s="272"/>
      <c r="J915" s="443"/>
      <c r="K915" s="448"/>
      <c r="L915" s="685"/>
      <c r="M915" s="353"/>
      <c r="N915" s="271"/>
      <c r="O915" s="576"/>
      <c r="P915" s="276" t="s">
        <v>277</v>
      </c>
      <c r="Q915" s="279"/>
      <c r="R915" s="449"/>
      <c r="S915" s="279">
        <f t="shared" si="59"/>
        <v>-3601.92</v>
      </c>
      <c r="T915" s="333">
        <f t="shared" si="60"/>
        <v>0</v>
      </c>
    </row>
    <row r="916" spans="2:20" ht="24.9" customHeight="1" x14ac:dyDescent="0.3">
      <c r="B916" s="446"/>
      <c r="C916" s="267">
        <f t="shared" si="61"/>
        <v>1</v>
      </c>
      <c r="D916" s="268" t="str">
        <f t="shared" si="62"/>
        <v>Janeiro</v>
      </c>
      <c r="E916" s="269"/>
      <c r="F916" s="270" t="str">
        <f>IF(E916="","",VLOOKUP('Conta_FUNBIO (2)'!E916,Relatório!B:I,2,FALSE))</f>
        <v/>
      </c>
      <c r="G916" s="709"/>
      <c r="H916" s="334" t="str">
        <f>IF(G916="","",VLOOKUP(G916,Fundos!B:C,2,FALSE))</f>
        <v/>
      </c>
      <c r="I916" s="272"/>
      <c r="J916" s="443"/>
      <c r="K916" s="443"/>
      <c r="L916" s="685"/>
      <c r="M916" s="353"/>
      <c r="N916" s="271"/>
      <c r="O916" s="576"/>
      <c r="P916" s="276" t="s">
        <v>277</v>
      </c>
      <c r="Q916" s="279"/>
      <c r="R916" s="449"/>
      <c r="S916" s="279">
        <f t="shared" si="59"/>
        <v>-3601.92</v>
      </c>
      <c r="T916" s="333">
        <f t="shared" si="60"/>
        <v>0</v>
      </c>
    </row>
    <row r="917" spans="2:20" ht="24.9" customHeight="1" x14ac:dyDescent="0.3">
      <c r="B917" s="446"/>
      <c r="C917" s="267">
        <f t="shared" si="61"/>
        <v>1</v>
      </c>
      <c r="D917" s="268" t="str">
        <f t="shared" si="62"/>
        <v>Janeiro</v>
      </c>
      <c r="E917" s="269"/>
      <c r="F917" s="270" t="str">
        <f>IF(E917="","",VLOOKUP('Conta_FUNBIO (2)'!E917,Relatório!B:I,2,FALSE))</f>
        <v/>
      </c>
      <c r="G917" s="709"/>
      <c r="H917" s="334" t="str">
        <f>IF(G917="","",VLOOKUP(G917,Fundos!B:C,2,FALSE))</f>
        <v/>
      </c>
      <c r="I917" s="272"/>
      <c r="J917" s="443"/>
      <c r="K917" s="443"/>
      <c r="L917" s="686"/>
      <c r="M917" s="353"/>
      <c r="N917" s="271"/>
      <c r="O917" s="576"/>
      <c r="P917" s="276" t="s">
        <v>277</v>
      </c>
      <c r="Q917" s="279"/>
      <c r="R917" s="449"/>
      <c r="S917" s="279">
        <f t="shared" si="59"/>
        <v>-3601.92</v>
      </c>
      <c r="T917" s="333">
        <f t="shared" si="60"/>
        <v>0</v>
      </c>
    </row>
    <row r="918" spans="2:20" ht="24.9" customHeight="1" x14ac:dyDescent="0.3">
      <c r="B918" s="446"/>
      <c r="C918" s="267">
        <f>MONTH(B918)</f>
        <v>1</v>
      </c>
      <c r="D918" s="268" t="str">
        <f>IF(C918=1,"Janeiro",IF(C918=2,"Fevereiro",IF(C918=3,"Março",IF(C918=4,"Abril",IF(C918=5,"Maio",IF(C918=6,"Junho",IF(C918=7,"Julho",IF(C918=8,"Agosto",IF(C918=9,"Setembro",IF(C918=10,"Outubro",IF(C918=11,"Novembro",IF(C918=12,"Dezembro",""))))))))))))</f>
        <v>Janeiro</v>
      </c>
      <c r="E918" s="269"/>
      <c r="F918" s="270" t="str">
        <f>IF(E918="","",VLOOKUP('Conta_FUNBIO (2)'!E918,Relatório!B:I,2,FALSE))</f>
        <v/>
      </c>
      <c r="G918" s="709"/>
      <c r="H918" s="334" t="str">
        <f>IF(G918="","",VLOOKUP(G918,Fundos!B:C,2,FALSE))</f>
        <v/>
      </c>
      <c r="I918" s="272"/>
      <c r="J918" s="443"/>
      <c r="K918" s="443"/>
      <c r="L918" s="686"/>
      <c r="M918" s="353"/>
      <c r="N918" s="271"/>
      <c r="O918" s="576"/>
      <c r="P918" s="276" t="s">
        <v>277</v>
      </c>
      <c r="Q918" s="279"/>
      <c r="R918" s="449"/>
      <c r="S918" s="279">
        <f>IF(P918="sim",Q918-R918+S917,IF(P918="NÃO",S917))</f>
        <v>-3601.92</v>
      </c>
      <c r="T918" s="333">
        <f t="shared" si="60"/>
        <v>0</v>
      </c>
    </row>
    <row r="919" spans="2:20" ht="24.9" customHeight="1" x14ac:dyDescent="0.3">
      <c r="B919" s="446"/>
      <c r="C919" s="267">
        <f>MONTH(B919)</f>
        <v>1</v>
      </c>
      <c r="D919" s="268" t="str">
        <f>IF(C919=1,"Janeiro",IF(C919=2,"Fevereiro",IF(C919=3,"Março",IF(C919=4,"Abril",IF(C919=5,"Maio",IF(C919=6,"Junho",IF(C919=7,"Julho",IF(C919=8,"Agosto",IF(C919=9,"Setembro",IF(C919=10,"Outubro",IF(C919=11,"Novembro",IF(C919=12,"Dezembro",""))))))))))))</f>
        <v>Janeiro</v>
      </c>
      <c r="E919" s="269"/>
      <c r="F919" s="270" t="str">
        <f>IF(E919="","",VLOOKUP('Conta_FUNBIO (2)'!E919,Relatório!B:I,2,FALSE))</f>
        <v/>
      </c>
      <c r="G919" s="709"/>
      <c r="H919" s="334" t="str">
        <f>IF(G919="","",VLOOKUP(G919,Fundos!B:C,2,FALSE))</f>
        <v/>
      </c>
      <c r="I919" s="272"/>
      <c r="J919" s="443"/>
      <c r="K919" s="443"/>
      <c r="L919" s="686"/>
      <c r="M919" s="353"/>
      <c r="N919" s="271"/>
      <c r="O919" s="576"/>
      <c r="P919" s="276" t="s">
        <v>277</v>
      </c>
      <c r="Q919" s="279"/>
      <c r="R919" s="449"/>
      <c r="S919" s="279">
        <f>IF(P919="sim",Q919-R919+S918,IF(P919="NÃO",S918))</f>
        <v>-3601.92</v>
      </c>
      <c r="T919" s="333">
        <f t="shared" si="60"/>
        <v>0</v>
      </c>
    </row>
    <row r="920" spans="2:20" ht="24.9" customHeight="1" x14ac:dyDescent="0.3">
      <c r="B920" s="446"/>
      <c r="C920" s="267">
        <f t="shared" si="61"/>
        <v>1</v>
      </c>
      <c r="D920" s="268" t="str">
        <f t="shared" si="62"/>
        <v>Janeiro</v>
      </c>
      <c r="E920" s="269"/>
      <c r="F920" s="270" t="str">
        <f>IF(E920="","",VLOOKUP('Conta_FUNBIO (2)'!E920,Relatório!B:I,2,FALSE))</f>
        <v/>
      </c>
      <c r="G920" s="709"/>
      <c r="H920" s="334" t="str">
        <f>IF(G920="","",VLOOKUP(G920,Fundos!B:C,2,FALSE))</f>
        <v/>
      </c>
      <c r="I920" s="272"/>
      <c r="J920" s="443"/>
      <c r="K920" s="443"/>
      <c r="L920" s="685"/>
      <c r="M920" s="353"/>
      <c r="N920" s="271"/>
      <c r="O920" s="576"/>
      <c r="P920" s="276" t="s">
        <v>277</v>
      </c>
      <c r="Q920" s="279"/>
      <c r="R920" s="449"/>
      <c r="S920" s="279">
        <f>IF(P920="sim",Q920-R920+S919,IF(P920="NÃO",S919))</f>
        <v>-3601.92</v>
      </c>
      <c r="T920" s="333">
        <f t="shared" si="60"/>
        <v>0</v>
      </c>
    </row>
    <row r="921" spans="2:20" ht="24.9" customHeight="1" x14ac:dyDescent="0.3">
      <c r="B921" s="446"/>
      <c r="C921" s="267">
        <f t="shared" si="61"/>
        <v>1</v>
      </c>
      <c r="D921" s="268" t="str">
        <f t="shared" si="62"/>
        <v>Janeiro</v>
      </c>
      <c r="E921" s="269"/>
      <c r="F921" s="270" t="str">
        <f>IF(E921="","",VLOOKUP('Conta_FUNBIO (2)'!E921,Relatório!B:I,2,FALSE))</f>
        <v/>
      </c>
      <c r="G921" s="709"/>
      <c r="H921" s="334" t="str">
        <f>IF(G921="","",VLOOKUP(G921,Fundos!B:C,2,FALSE))</f>
        <v/>
      </c>
      <c r="I921" s="272"/>
      <c r="J921" s="443"/>
      <c r="K921" s="443"/>
      <c r="L921" s="685"/>
      <c r="M921" s="353"/>
      <c r="N921" s="271"/>
      <c r="O921" s="576"/>
      <c r="P921" s="276" t="s">
        <v>277</v>
      </c>
      <c r="Q921" s="279"/>
      <c r="R921" s="449"/>
      <c r="S921" s="279">
        <f t="shared" ref="S921:S984" si="63">IF(P921="sim",Q921-R921+S920,IF(P921="NÃO",S920))</f>
        <v>-3601.92</v>
      </c>
      <c r="T921" s="333">
        <f t="shared" ref="T921:T984" si="64">T920</f>
        <v>0</v>
      </c>
    </row>
    <row r="922" spans="2:20" ht="24.9" customHeight="1" x14ac:dyDescent="0.3">
      <c r="B922" s="446"/>
      <c r="C922" s="267">
        <f t="shared" si="61"/>
        <v>1</v>
      </c>
      <c r="D922" s="268" t="str">
        <f t="shared" si="62"/>
        <v>Janeiro</v>
      </c>
      <c r="E922" s="269"/>
      <c r="F922" s="270" t="str">
        <f>IF(E922="","",VLOOKUP('Conta_FUNBIO (2)'!E922,Relatório!B:I,2,FALSE))</f>
        <v/>
      </c>
      <c r="G922" s="709"/>
      <c r="H922" s="334" t="str">
        <f>IF(G922="","",VLOOKUP(G922,Fundos!B:C,2,FALSE))</f>
        <v/>
      </c>
      <c r="I922" s="272"/>
      <c r="J922" s="443"/>
      <c r="K922" s="443"/>
      <c r="L922" s="686"/>
      <c r="M922" s="353"/>
      <c r="N922" s="271"/>
      <c r="O922" s="576"/>
      <c r="P922" s="276" t="s">
        <v>277</v>
      </c>
      <c r="Q922" s="279"/>
      <c r="R922" s="449"/>
      <c r="S922" s="279">
        <f t="shared" si="63"/>
        <v>-3601.92</v>
      </c>
      <c r="T922" s="333">
        <f t="shared" si="64"/>
        <v>0</v>
      </c>
    </row>
    <row r="923" spans="2:20" ht="24.9" customHeight="1" x14ac:dyDescent="0.3">
      <c r="B923" s="446"/>
      <c r="C923" s="267">
        <f t="shared" si="61"/>
        <v>1</v>
      </c>
      <c r="D923" s="268" t="str">
        <f t="shared" si="62"/>
        <v>Janeiro</v>
      </c>
      <c r="E923" s="269"/>
      <c r="F923" s="270" t="str">
        <f>IF(E923="","",VLOOKUP('Conta_FUNBIO (2)'!E923,Relatório!B:I,2,FALSE))</f>
        <v/>
      </c>
      <c r="G923" s="709"/>
      <c r="H923" s="334" t="str">
        <f>IF(G923="","",VLOOKUP(G923,Fundos!B:C,2,FALSE))</f>
        <v/>
      </c>
      <c r="I923" s="272"/>
      <c r="J923" s="443"/>
      <c r="K923" s="443"/>
      <c r="L923" s="685"/>
      <c r="M923" s="353"/>
      <c r="N923" s="271"/>
      <c r="O923" s="576"/>
      <c r="P923" s="276" t="s">
        <v>277</v>
      </c>
      <c r="Q923" s="279"/>
      <c r="R923" s="449"/>
      <c r="S923" s="279">
        <f t="shared" si="63"/>
        <v>-3601.92</v>
      </c>
      <c r="T923" s="333">
        <f t="shared" si="64"/>
        <v>0</v>
      </c>
    </row>
    <row r="924" spans="2:20" ht="24.9" customHeight="1" x14ac:dyDescent="0.3">
      <c r="B924" s="446"/>
      <c r="C924" s="267">
        <f t="shared" si="61"/>
        <v>1</v>
      </c>
      <c r="D924" s="268" t="str">
        <f t="shared" si="62"/>
        <v>Janeiro</v>
      </c>
      <c r="E924" s="269"/>
      <c r="F924" s="270" t="str">
        <f>IF(E924="","",VLOOKUP('Conta_FUNBIO (2)'!E924,Relatório!B:I,2,FALSE))</f>
        <v/>
      </c>
      <c r="G924" s="709"/>
      <c r="H924" s="334" t="str">
        <f>IF(G924="","",VLOOKUP(G924,Fundos!B:C,2,FALSE))</f>
        <v/>
      </c>
      <c r="I924" s="272"/>
      <c r="J924" s="443"/>
      <c r="K924" s="443"/>
      <c r="L924" s="685"/>
      <c r="M924" s="353"/>
      <c r="N924" s="271"/>
      <c r="O924" s="576"/>
      <c r="P924" s="276" t="s">
        <v>277</v>
      </c>
      <c r="Q924" s="279"/>
      <c r="R924" s="449"/>
      <c r="S924" s="279">
        <f t="shared" si="63"/>
        <v>-3601.92</v>
      </c>
      <c r="T924" s="333">
        <f t="shared" si="64"/>
        <v>0</v>
      </c>
    </row>
    <row r="925" spans="2:20" ht="24.9" customHeight="1" x14ac:dyDescent="0.3">
      <c r="B925" s="446"/>
      <c r="C925" s="267">
        <f t="shared" si="61"/>
        <v>1</v>
      </c>
      <c r="D925" s="268" t="str">
        <f t="shared" si="62"/>
        <v>Janeiro</v>
      </c>
      <c r="E925" s="269"/>
      <c r="F925" s="270" t="str">
        <f>IF(E925="","",VLOOKUP('Conta_FUNBIO (2)'!E925,Relatório!B:I,2,FALSE))</f>
        <v/>
      </c>
      <c r="G925" s="709"/>
      <c r="H925" s="334" t="str">
        <f>IF(G925="","",VLOOKUP(G925,Fundos!B:C,2,FALSE))</f>
        <v/>
      </c>
      <c r="I925" s="272"/>
      <c r="J925" s="443"/>
      <c r="K925" s="443"/>
      <c r="L925" s="685"/>
      <c r="M925" s="353"/>
      <c r="N925" s="271"/>
      <c r="O925" s="576"/>
      <c r="P925" s="276" t="s">
        <v>277</v>
      </c>
      <c r="Q925" s="279"/>
      <c r="R925" s="449"/>
      <c r="S925" s="279">
        <f t="shared" si="63"/>
        <v>-3601.92</v>
      </c>
      <c r="T925" s="333">
        <f t="shared" si="64"/>
        <v>0</v>
      </c>
    </row>
    <row r="926" spans="2:20" ht="24.9" customHeight="1" x14ac:dyDescent="0.3">
      <c r="B926" s="446"/>
      <c r="C926" s="267">
        <f t="shared" si="61"/>
        <v>1</v>
      </c>
      <c r="D926" s="268" t="str">
        <f t="shared" si="62"/>
        <v>Janeiro</v>
      </c>
      <c r="E926" s="269"/>
      <c r="F926" s="270" t="str">
        <f>IF(E926="","",VLOOKUP('Conta_FUNBIO (2)'!E926,Relatório!B:I,2,FALSE))</f>
        <v/>
      </c>
      <c r="G926" s="709"/>
      <c r="H926" s="334" t="str">
        <f>IF(G926="","",VLOOKUP(G926,Fundos!B:C,2,FALSE))</f>
        <v/>
      </c>
      <c r="I926" s="272"/>
      <c r="J926" s="443"/>
      <c r="K926" s="443"/>
      <c r="L926" s="685"/>
      <c r="M926" s="353"/>
      <c r="N926" s="271"/>
      <c r="O926" s="576"/>
      <c r="P926" s="276" t="s">
        <v>277</v>
      </c>
      <c r="Q926" s="279"/>
      <c r="R926" s="449"/>
      <c r="S926" s="279">
        <f t="shared" si="63"/>
        <v>-3601.92</v>
      </c>
      <c r="T926" s="333">
        <f t="shared" si="64"/>
        <v>0</v>
      </c>
    </row>
    <row r="927" spans="2:20" ht="24.9" customHeight="1" x14ac:dyDescent="0.3">
      <c r="B927" s="446"/>
      <c r="C927" s="267">
        <f t="shared" si="61"/>
        <v>1</v>
      </c>
      <c r="D927" s="268" t="str">
        <f t="shared" si="62"/>
        <v>Janeiro</v>
      </c>
      <c r="E927" s="269"/>
      <c r="F927" s="270" t="str">
        <f>IF(E927="","",VLOOKUP('Conta_FUNBIO (2)'!E927,Relatório!B:I,2,FALSE))</f>
        <v/>
      </c>
      <c r="G927" s="709"/>
      <c r="H927" s="334" t="str">
        <f>IF(G927="","",VLOOKUP(G927,Fundos!B:C,2,FALSE))</f>
        <v/>
      </c>
      <c r="I927" s="272"/>
      <c r="J927" s="443"/>
      <c r="K927" s="443"/>
      <c r="L927" s="686"/>
      <c r="M927" s="353"/>
      <c r="N927" s="271"/>
      <c r="O927" s="576"/>
      <c r="P927" s="276" t="s">
        <v>277</v>
      </c>
      <c r="Q927" s="279"/>
      <c r="R927" s="449"/>
      <c r="S927" s="279">
        <f t="shared" si="63"/>
        <v>-3601.92</v>
      </c>
      <c r="T927" s="333">
        <f t="shared" si="64"/>
        <v>0</v>
      </c>
    </row>
    <row r="928" spans="2:20" ht="24.9" customHeight="1" x14ac:dyDescent="0.3">
      <c r="B928" s="446"/>
      <c r="C928" s="267">
        <f>MONTH(B928)</f>
        <v>1</v>
      </c>
      <c r="D928" s="268" t="str">
        <f>IF(C928=1,"Janeiro",IF(C928=2,"Fevereiro",IF(C928=3,"Março",IF(C928=4,"Abril",IF(C928=5,"Maio",IF(C928=6,"Junho",IF(C928=7,"Julho",IF(C928=8,"Agosto",IF(C928=9,"Setembro",IF(C928=10,"Outubro",IF(C928=11,"Novembro",IF(C928=12,"Dezembro",""))))))))))))</f>
        <v>Janeiro</v>
      </c>
      <c r="E928" s="269"/>
      <c r="F928" s="270" t="str">
        <f>IF(E928="","",VLOOKUP('Conta_FUNBIO (2)'!E928,Relatório!B:I,2,FALSE))</f>
        <v/>
      </c>
      <c r="G928" s="709"/>
      <c r="H928" s="334" t="str">
        <f>IF(G928="","",VLOOKUP(G928,Fundos!B:C,2,FALSE))</f>
        <v/>
      </c>
      <c r="I928" s="272"/>
      <c r="J928" s="443"/>
      <c r="K928" s="443"/>
      <c r="L928" s="686"/>
      <c r="M928" s="353"/>
      <c r="N928" s="271"/>
      <c r="O928" s="576"/>
      <c r="P928" s="276" t="s">
        <v>277</v>
      </c>
      <c r="Q928" s="279"/>
      <c r="R928" s="449"/>
      <c r="S928" s="279">
        <f>IF(P928="sim",Q928-R928+S927,IF(P928="NÃO",S927))</f>
        <v>-3601.92</v>
      </c>
      <c r="T928" s="333">
        <f t="shared" si="64"/>
        <v>0</v>
      </c>
    </row>
    <row r="929" spans="2:20" ht="24.9" customHeight="1" x14ac:dyDescent="0.3">
      <c r="B929" s="446"/>
      <c r="C929" s="267">
        <f>MONTH(B929)</f>
        <v>1</v>
      </c>
      <c r="D929" s="268" t="str">
        <f>IF(C929=1,"Janeiro",IF(C929=2,"Fevereiro",IF(C929=3,"Março",IF(C929=4,"Abril",IF(C929=5,"Maio",IF(C929=6,"Junho",IF(C929=7,"Julho",IF(C929=8,"Agosto",IF(C929=9,"Setembro",IF(C929=10,"Outubro",IF(C929=11,"Novembro",IF(C929=12,"Dezembro",""))))))))))))</f>
        <v>Janeiro</v>
      </c>
      <c r="E929" s="269"/>
      <c r="F929" s="270" t="str">
        <f>IF(E929="","",VLOOKUP('Conta_FUNBIO (2)'!E929,Relatório!B:I,2,FALSE))</f>
        <v/>
      </c>
      <c r="G929" s="709"/>
      <c r="H929" s="334" t="str">
        <f>IF(G929="","",VLOOKUP(G929,Fundos!B:C,2,FALSE))</f>
        <v/>
      </c>
      <c r="I929" s="272"/>
      <c r="J929" s="443"/>
      <c r="K929" s="443"/>
      <c r="L929" s="686"/>
      <c r="M929" s="353"/>
      <c r="N929" s="271"/>
      <c r="O929" s="576"/>
      <c r="P929" s="276" t="s">
        <v>277</v>
      </c>
      <c r="Q929" s="279"/>
      <c r="R929" s="449"/>
      <c r="S929" s="279">
        <f>IF(P929="sim",Q929-R929+S928,IF(P929="NÃO",S928))</f>
        <v>-3601.92</v>
      </c>
      <c r="T929" s="333">
        <f t="shared" si="64"/>
        <v>0</v>
      </c>
    </row>
    <row r="930" spans="2:20" ht="24.9" customHeight="1" x14ac:dyDescent="0.3">
      <c r="B930" s="446"/>
      <c r="C930" s="267">
        <f>MONTH(B930)</f>
        <v>1</v>
      </c>
      <c r="D930" s="268" t="str">
        <f>IF(C930=1,"Janeiro",IF(C930=2,"Fevereiro",IF(C930=3,"Março",IF(C930=4,"Abril",IF(C930=5,"Maio",IF(C930=6,"Junho",IF(C930=7,"Julho",IF(C930=8,"Agosto",IF(C930=9,"Setembro",IF(C930=10,"Outubro",IF(C930=11,"Novembro",IF(C930=12,"Dezembro",""))))))))))))</f>
        <v>Janeiro</v>
      </c>
      <c r="E930" s="269"/>
      <c r="F930" s="270" t="str">
        <f>IF(E930="","",VLOOKUP('Conta_FUNBIO (2)'!E930,Relatório!B:I,2,FALSE))</f>
        <v/>
      </c>
      <c r="G930" s="709"/>
      <c r="H930" s="334" t="str">
        <f>IF(G930="","",VLOOKUP(G930,Fundos!B:C,2,FALSE))</f>
        <v/>
      </c>
      <c r="I930" s="272"/>
      <c r="J930" s="443"/>
      <c r="K930" s="443"/>
      <c r="L930" s="686"/>
      <c r="M930" s="353"/>
      <c r="N930" s="271"/>
      <c r="O930" s="576"/>
      <c r="P930" s="276" t="s">
        <v>277</v>
      </c>
      <c r="Q930" s="279"/>
      <c r="R930" s="449"/>
      <c r="S930" s="279">
        <f>IF(P930="sim",Q930-R930+S929,IF(P930="NÃO",S929))</f>
        <v>-3601.92</v>
      </c>
      <c r="T930" s="333">
        <f t="shared" si="64"/>
        <v>0</v>
      </c>
    </row>
    <row r="931" spans="2:20" ht="24.9" customHeight="1" x14ac:dyDescent="0.3">
      <c r="B931" s="446"/>
      <c r="C931" s="267">
        <f>MONTH(B931)</f>
        <v>1</v>
      </c>
      <c r="D931" s="268" t="str">
        <f>IF(C931=1,"Janeiro",IF(C931=2,"Fevereiro",IF(C931=3,"Março",IF(C931=4,"Abril",IF(C931=5,"Maio",IF(C931=6,"Junho",IF(C931=7,"Julho",IF(C931=8,"Agosto",IF(C931=9,"Setembro",IF(C931=10,"Outubro",IF(C931=11,"Novembro",IF(C931=12,"Dezembro",""))))))))))))</f>
        <v>Janeiro</v>
      </c>
      <c r="E931" s="269"/>
      <c r="F931" s="270" t="str">
        <f>IF(E931="","",VLOOKUP('Conta_FUNBIO (2)'!E931,Relatório!B:I,2,FALSE))</f>
        <v/>
      </c>
      <c r="G931" s="709"/>
      <c r="H931" s="334" t="str">
        <f>IF(G931="","",VLOOKUP(G931,Fundos!B:C,2,FALSE))</f>
        <v/>
      </c>
      <c r="I931" s="272"/>
      <c r="J931" s="443"/>
      <c r="K931" s="443"/>
      <c r="L931" s="685"/>
      <c r="M931" s="353"/>
      <c r="N931" s="271"/>
      <c r="O931" s="576"/>
      <c r="P931" s="276" t="s">
        <v>277</v>
      </c>
      <c r="Q931" s="279"/>
      <c r="R931" s="449"/>
      <c r="S931" s="279">
        <f>IF(P931="sim",Q931-R931+S930,IF(P931="NÃO",S930))</f>
        <v>-3601.92</v>
      </c>
      <c r="T931" s="333">
        <f t="shared" si="64"/>
        <v>0</v>
      </c>
    </row>
    <row r="932" spans="2:20" ht="24.9" customHeight="1" x14ac:dyDescent="0.3">
      <c r="B932" s="446"/>
      <c r="C932" s="267">
        <f t="shared" si="61"/>
        <v>1</v>
      </c>
      <c r="D932" s="268" t="str">
        <f t="shared" si="62"/>
        <v>Janeiro</v>
      </c>
      <c r="E932" s="269"/>
      <c r="F932" s="270" t="str">
        <f>IF(E932="","",VLOOKUP('Conta_FUNBIO (2)'!E932,Relatório!B:I,2,FALSE))</f>
        <v/>
      </c>
      <c r="G932" s="709"/>
      <c r="H932" s="334" t="str">
        <f>IF(G932="","",VLOOKUP(G932,Fundos!B:C,2,FALSE))</f>
        <v/>
      </c>
      <c r="I932" s="272"/>
      <c r="J932" s="443"/>
      <c r="K932" s="443"/>
      <c r="L932" s="685"/>
      <c r="M932" s="353"/>
      <c r="N932" s="271"/>
      <c r="O932" s="576"/>
      <c r="P932" s="276" t="s">
        <v>277</v>
      </c>
      <c r="Q932" s="279"/>
      <c r="R932" s="449"/>
      <c r="S932" s="279">
        <f t="shared" si="63"/>
        <v>-3601.92</v>
      </c>
      <c r="T932" s="333">
        <f t="shared" si="64"/>
        <v>0</v>
      </c>
    </row>
    <row r="933" spans="2:20" ht="24.9" customHeight="1" x14ac:dyDescent="0.3">
      <c r="B933" s="446"/>
      <c r="C933" s="267">
        <f t="shared" si="61"/>
        <v>1</v>
      </c>
      <c r="D933" s="268" t="str">
        <f t="shared" si="62"/>
        <v>Janeiro</v>
      </c>
      <c r="E933" s="269"/>
      <c r="F933" s="270" t="str">
        <f>IF(E933="","",VLOOKUP('Conta_FUNBIO (2)'!E933,Relatório!B:I,2,FALSE))</f>
        <v/>
      </c>
      <c r="G933" s="709"/>
      <c r="H933" s="334" t="str">
        <f>IF(G933="","",VLOOKUP(G933,Fundos!B:C,2,FALSE))</f>
        <v/>
      </c>
      <c r="I933" s="272"/>
      <c r="J933" s="443"/>
      <c r="K933" s="443"/>
      <c r="L933" s="686"/>
      <c r="M933" s="581"/>
      <c r="N933" s="271"/>
      <c r="O933" s="576"/>
      <c r="P933" s="276" t="s">
        <v>277</v>
      </c>
      <c r="Q933" s="279"/>
      <c r="R933" s="449"/>
      <c r="S933" s="279">
        <f t="shared" si="63"/>
        <v>-3601.92</v>
      </c>
      <c r="T933" s="333">
        <f t="shared" si="64"/>
        <v>0</v>
      </c>
    </row>
    <row r="934" spans="2:20" ht="24.9" customHeight="1" x14ac:dyDescent="0.3">
      <c r="B934" s="446"/>
      <c r="C934" s="267">
        <f t="shared" si="61"/>
        <v>1</v>
      </c>
      <c r="D934" s="268" t="str">
        <f t="shared" si="62"/>
        <v>Janeiro</v>
      </c>
      <c r="E934" s="269"/>
      <c r="F934" s="270" t="str">
        <f>IF(E934="","",VLOOKUP('Conta_FUNBIO (2)'!E934,Relatório!B:I,2,FALSE))</f>
        <v/>
      </c>
      <c r="G934" s="709"/>
      <c r="H934" s="334" t="str">
        <f>IF(G934="","",VLOOKUP(G934,Fundos!B:C,2,FALSE))</f>
        <v/>
      </c>
      <c r="I934" s="272"/>
      <c r="J934" s="443"/>
      <c r="K934" s="301"/>
      <c r="L934" s="685"/>
      <c r="M934" s="353"/>
      <c r="N934" s="271"/>
      <c r="O934" s="576"/>
      <c r="P934" s="276" t="s">
        <v>277</v>
      </c>
      <c r="Q934" s="279"/>
      <c r="R934" s="449"/>
      <c r="S934" s="279">
        <f t="shared" si="63"/>
        <v>-3601.92</v>
      </c>
      <c r="T934" s="333">
        <f t="shared" si="64"/>
        <v>0</v>
      </c>
    </row>
    <row r="935" spans="2:20" ht="24.9" customHeight="1" x14ac:dyDescent="0.3">
      <c r="B935" s="446"/>
      <c r="C935" s="267">
        <f t="shared" si="61"/>
        <v>1</v>
      </c>
      <c r="D935" s="268" t="str">
        <f t="shared" si="62"/>
        <v>Janeiro</v>
      </c>
      <c r="E935" s="269"/>
      <c r="F935" s="270" t="str">
        <f>IF(E935="","",VLOOKUP('Conta_FUNBIO (2)'!E935,Relatório!B:I,2,FALSE))</f>
        <v/>
      </c>
      <c r="G935" s="709"/>
      <c r="H935" s="334" t="str">
        <f>IF(G935="","",VLOOKUP(G935,Fundos!B:C,2,FALSE))</f>
        <v/>
      </c>
      <c r="I935" s="272"/>
      <c r="J935" s="443"/>
      <c r="K935" s="443"/>
      <c r="L935" s="685"/>
      <c r="M935" s="353"/>
      <c r="N935" s="271"/>
      <c r="O935" s="576"/>
      <c r="P935" s="276" t="s">
        <v>277</v>
      </c>
      <c r="Q935" s="279"/>
      <c r="R935" s="449"/>
      <c r="S935" s="279">
        <f t="shared" si="63"/>
        <v>-3601.92</v>
      </c>
      <c r="T935" s="333">
        <f t="shared" si="64"/>
        <v>0</v>
      </c>
    </row>
    <row r="936" spans="2:20" ht="24.9" customHeight="1" x14ac:dyDescent="0.3">
      <c r="B936" s="446"/>
      <c r="C936" s="267">
        <f t="shared" si="61"/>
        <v>1</v>
      </c>
      <c r="D936" s="268" t="str">
        <f t="shared" si="62"/>
        <v>Janeiro</v>
      </c>
      <c r="E936" s="269"/>
      <c r="F936" s="270" t="str">
        <f>IF(E936="","",VLOOKUP('Conta_FUNBIO (2)'!E936,Relatório!B:I,2,FALSE))</f>
        <v/>
      </c>
      <c r="G936" s="709"/>
      <c r="H936" s="334" t="str">
        <f>IF(G936="","",VLOOKUP(G936,Fundos!B:C,2,FALSE))</f>
        <v/>
      </c>
      <c r="I936" s="272"/>
      <c r="J936" s="443"/>
      <c r="K936" s="443"/>
      <c r="L936" s="685"/>
      <c r="M936" s="353"/>
      <c r="N936" s="271"/>
      <c r="O936" s="576"/>
      <c r="P936" s="276" t="s">
        <v>277</v>
      </c>
      <c r="Q936" s="279"/>
      <c r="R936" s="449"/>
      <c r="S936" s="279">
        <f t="shared" si="63"/>
        <v>-3601.92</v>
      </c>
      <c r="T936" s="333">
        <f t="shared" si="64"/>
        <v>0</v>
      </c>
    </row>
    <row r="937" spans="2:20" ht="24.9" customHeight="1" x14ac:dyDescent="0.3">
      <c r="B937" s="446"/>
      <c r="C937" s="267">
        <f t="shared" si="61"/>
        <v>1</v>
      </c>
      <c r="D937" s="268" t="str">
        <f t="shared" si="62"/>
        <v>Janeiro</v>
      </c>
      <c r="E937" s="269"/>
      <c r="F937" s="270" t="str">
        <f>IF(E937="","",VLOOKUP('Conta_FUNBIO (2)'!E937,Relatório!B:I,2,FALSE))</f>
        <v/>
      </c>
      <c r="G937" s="709"/>
      <c r="H937" s="334" t="str">
        <f>IF(G937="","",VLOOKUP(G937,Fundos!B:C,2,FALSE))</f>
        <v/>
      </c>
      <c r="I937" s="272"/>
      <c r="J937" s="443"/>
      <c r="K937" s="443"/>
      <c r="L937" s="685"/>
      <c r="M937" s="353"/>
      <c r="N937" s="271"/>
      <c r="O937" s="576"/>
      <c r="P937" s="276" t="s">
        <v>277</v>
      </c>
      <c r="Q937" s="279"/>
      <c r="R937" s="449"/>
      <c r="S937" s="279">
        <f t="shared" si="63"/>
        <v>-3601.92</v>
      </c>
      <c r="T937" s="333">
        <f t="shared" si="64"/>
        <v>0</v>
      </c>
    </row>
    <row r="938" spans="2:20" ht="24.9" customHeight="1" x14ac:dyDescent="0.3">
      <c r="B938" s="446"/>
      <c r="C938" s="267">
        <f t="shared" si="61"/>
        <v>1</v>
      </c>
      <c r="D938" s="268" t="str">
        <f t="shared" si="62"/>
        <v>Janeiro</v>
      </c>
      <c r="E938" s="269"/>
      <c r="F938" s="270" t="str">
        <f>IF(E938="","",VLOOKUP('Conta_FUNBIO (2)'!E938,Relatório!B:I,2,FALSE))</f>
        <v/>
      </c>
      <c r="G938" s="709"/>
      <c r="H938" s="334" t="str">
        <f>IF(G938="","",VLOOKUP(G938,Fundos!B:C,2,FALSE))</f>
        <v/>
      </c>
      <c r="I938" s="272"/>
      <c r="J938" s="443"/>
      <c r="K938" s="443"/>
      <c r="L938" s="685"/>
      <c r="M938" s="353"/>
      <c r="N938" s="271"/>
      <c r="O938" s="576"/>
      <c r="P938" s="276" t="s">
        <v>277</v>
      </c>
      <c r="Q938" s="279"/>
      <c r="R938" s="449"/>
      <c r="S938" s="279">
        <f t="shared" si="63"/>
        <v>-3601.92</v>
      </c>
      <c r="T938" s="333">
        <f t="shared" si="64"/>
        <v>0</v>
      </c>
    </row>
    <row r="939" spans="2:20" ht="24.9" customHeight="1" x14ac:dyDescent="0.3">
      <c r="B939" s="446"/>
      <c r="C939" s="267">
        <f t="shared" si="61"/>
        <v>1</v>
      </c>
      <c r="D939" s="268" t="str">
        <f t="shared" si="62"/>
        <v>Janeiro</v>
      </c>
      <c r="E939" s="269"/>
      <c r="F939" s="270" t="str">
        <f>IF(E939="","",VLOOKUP('Conta_FUNBIO (2)'!E939,Relatório!B:I,2,FALSE))</f>
        <v/>
      </c>
      <c r="G939" s="709"/>
      <c r="H939" s="334" t="str">
        <f>IF(G939="","",VLOOKUP(G939,Fundos!B:C,2,FALSE))</f>
        <v/>
      </c>
      <c r="I939" s="272"/>
      <c r="J939" s="443"/>
      <c r="K939" s="443"/>
      <c r="L939" s="685"/>
      <c r="M939" s="353"/>
      <c r="N939" s="271"/>
      <c r="O939" s="576"/>
      <c r="P939" s="276" t="s">
        <v>277</v>
      </c>
      <c r="Q939" s="279"/>
      <c r="R939" s="449"/>
      <c r="S939" s="279">
        <f t="shared" si="63"/>
        <v>-3601.92</v>
      </c>
      <c r="T939" s="333">
        <f t="shared" si="64"/>
        <v>0</v>
      </c>
    </row>
    <row r="940" spans="2:20" ht="24.9" customHeight="1" x14ac:dyDescent="0.3">
      <c r="B940" s="446"/>
      <c r="C940" s="267">
        <f t="shared" si="61"/>
        <v>1</v>
      </c>
      <c r="D940" s="268" t="str">
        <f t="shared" si="62"/>
        <v>Janeiro</v>
      </c>
      <c r="E940" s="269"/>
      <c r="F940" s="270" t="str">
        <f>IF(E940="","",VLOOKUP('Conta_FUNBIO (2)'!E940,Relatório!B:I,2,FALSE))</f>
        <v/>
      </c>
      <c r="G940" s="709"/>
      <c r="H940" s="334" t="str">
        <f>IF(G940="","",VLOOKUP(G940,Fundos!B:C,2,FALSE))</f>
        <v/>
      </c>
      <c r="I940" s="272"/>
      <c r="J940" s="443"/>
      <c r="K940" s="443"/>
      <c r="L940" s="685"/>
      <c r="M940" s="353"/>
      <c r="N940" s="271"/>
      <c r="O940" s="576"/>
      <c r="P940" s="276" t="s">
        <v>277</v>
      </c>
      <c r="Q940" s="279"/>
      <c r="R940" s="449"/>
      <c r="S940" s="279">
        <f t="shared" si="63"/>
        <v>-3601.92</v>
      </c>
      <c r="T940" s="333">
        <f t="shared" si="64"/>
        <v>0</v>
      </c>
    </row>
    <row r="941" spans="2:20" ht="24.9" customHeight="1" x14ac:dyDescent="0.3">
      <c r="B941" s="446"/>
      <c r="C941" s="267">
        <f t="shared" si="61"/>
        <v>1</v>
      </c>
      <c r="D941" s="268" t="str">
        <f t="shared" si="62"/>
        <v>Janeiro</v>
      </c>
      <c r="E941" s="269"/>
      <c r="F941" s="270" t="str">
        <f>IF(E941="","",VLOOKUP('Conta_FUNBIO (2)'!E941,Relatório!B:I,2,FALSE))</f>
        <v/>
      </c>
      <c r="G941" s="709"/>
      <c r="H941" s="334" t="str">
        <f>IF(G941="","",VLOOKUP(G941,Fundos!B:C,2,FALSE))</f>
        <v/>
      </c>
      <c r="I941" s="272"/>
      <c r="J941" s="443"/>
      <c r="K941" s="443"/>
      <c r="L941" s="685"/>
      <c r="M941" s="353"/>
      <c r="N941" s="271"/>
      <c r="O941" s="576"/>
      <c r="P941" s="276" t="s">
        <v>277</v>
      </c>
      <c r="Q941" s="279"/>
      <c r="R941" s="449"/>
      <c r="S941" s="279">
        <f t="shared" si="63"/>
        <v>-3601.92</v>
      </c>
      <c r="T941" s="333">
        <f t="shared" si="64"/>
        <v>0</v>
      </c>
    </row>
    <row r="942" spans="2:20" ht="24.9" customHeight="1" x14ac:dyDescent="0.3">
      <c r="B942" s="446"/>
      <c r="C942" s="267">
        <f t="shared" si="61"/>
        <v>1</v>
      </c>
      <c r="D942" s="268" t="str">
        <f t="shared" si="62"/>
        <v>Janeiro</v>
      </c>
      <c r="E942" s="269"/>
      <c r="F942" s="270" t="str">
        <f>IF(E942="","",VLOOKUP('Conta_FUNBIO (2)'!E942,Relatório!B:I,2,FALSE))</f>
        <v/>
      </c>
      <c r="G942" s="709"/>
      <c r="H942" s="334" t="str">
        <f>IF(G942="","",VLOOKUP(G942,Fundos!B:C,2,FALSE))</f>
        <v/>
      </c>
      <c r="I942" s="272"/>
      <c r="J942" s="443"/>
      <c r="K942" s="443"/>
      <c r="L942" s="685"/>
      <c r="M942" s="353"/>
      <c r="N942" s="271"/>
      <c r="O942" s="576"/>
      <c r="P942" s="276" t="s">
        <v>277</v>
      </c>
      <c r="Q942" s="279"/>
      <c r="R942" s="449"/>
      <c r="S942" s="279">
        <f t="shared" si="63"/>
        <v>-3601.92</v>
      </c>
      <c r="T942" s="333">
        <f t="shared" si="64"/>
        <v>0</v>
      </c>
    </row>
    <row r="943" spans="2:20" ht="24.9" customHeight="1" x14ac:dyDescent="0.3">
      <c r="B943" s="446"/>
      <c r="C943" s="267">
        <f t="shared" si="61"/>
        <v>1</v>
      </c>
      <c r="D943" s="268" t="str">
        <f t="shared" si="62"/>
        <v>Janeiro</v>
      </c>
      <c r="E943" s="269"/>
      <c r="F943" s="270" t="str">
        <f>IF(E943="","",VLOOKUP('Conta_FUNBIO (2)'!E943,Relatório!B:I,2,FALSE))</f>
        <v/>
      </c>
      <c r="G943" s="709"/>
      <c r="H943" s="334" t="str">
        <f>IF(G943="","",VLOOKUP(G943,Fundos!B:C,2,FALSE))</f>
        <v/>
      </c>
      <c r="I943" s="272"/>
      <c r="J943" s="443"/>
      <c r="K943" s="443"/>
      <c r="L943" s="685"/>
      <c r="M943" s="353"/>
      <c r="N943" s="271"/>
      <c r="O943" s="576"/>
      <c r="P943" s="276" t="s">
        <v>277</v>
      </c>
      <c r="Q943" s="279"/>
      <c r="R943" s="449"/>
      <c r="S943" s="279">
        <f t="shared" si="63"/>
        <v>-3601.92</v>
      </c>
      <c r="T943" s="333">
        <f t="shared" si="64"/>
        <v>0</v>
      </c>
    </row>
    <row r="944" spans="2:20" ht="24.9" customHeight="1" x14ac:dyDescent="0.3">
      <c r="B944" s="446"/>
      <c r="C944" s="267">
        <f t="shared" si="61"/>
        <v>1</v>
      </c>
      <c r="D944" s="268" t="str">
        <f t="shared" si="62"/>
        <v>Janeiro</v>
      </c>
      <c r="E944" s="269"/>
      <c r="F944" s="270" t="str">
        <f>IF(E944="","",VLOOKUP('Conta_FUNBIO (2)'!E944,Relatório!B:I,2,FALSE))</f>
        <v/>
      </c>
      <c r="G944" s="709"/>
      <c r="H944" s="334" t="str">
        <f>IF(G944="","",VLOOKUP(G944,Fundos!B:C,2,FALSE))</f>
        <v/>
      </c>
      <c r="I944" s="272"/>
      <c r="J944" s="443"/>
      <c r="K944" s="443"/>
      <c r="L944" s="685"/>
      <c r="M944" s="353"/>
      <c r="N944" s="271"/>
      <c r="O944" s="576"/>
      <c r="P944" s="276" t="s">
        <v>277</v>
      </c>
      <c r="Q944" s="279"/>
      <c r="R944" s="449"/>
      <c r="S944" s="279">
        <f t="shared" si="63"/>
        <v>-3601.92</v>
      </c>
      <c r="T944" s="333">
        <f t="shared" si="64"/>
        <v>0</v>
      </c>
    </row>
    <row r="945" spans="2:20" ht="24.9" customHeight="1" x14ac:dyDescent="0.3">
      <c r="B945" s="446"/>
      <c r="C945" s="267">
        <f t="shared" si="61"/>
        <v>1</v>
      </c>
      <c r="D945" s="268" t="str">
        <f t="shared" si="62"/>
        <v>Janeiro</v>
      </c>
      <c r="E945" s="269"/>
      <c r="F945" s="270" t="str">
        <f>IF(E945="","",VLOOKUP('Conta_FUNBIO (2)'!E945,Relatório!B:I,2,FALSE))</f>
        <v/>
      </c>
      <c r="G945" s="709"/>
      <c r="H945" s="334" t="str">
        <f>IF(G945="","",VLOOKUP(G945,Fundos!B:C,2,FALSE))</f>
        <v/>
      </c>
      <c r="I945" s="272"/>
      <c r="J945" s="443"/>
      <c r="K945" s="443"/>
      <c r="L945" s="686"/>
      <c r="M945" s="353"/>
      <c r="N945" s="271"/>
      <c r="O945" s="576"/>
      <c r="P945" s="276" t="s">
        <v>277</v>
      </c>
      <c r="Q945" s="279"/>
      <c r="R945" s="449"/>
      <c r="S945" s="279">
        <f t="shared" si="63"/>
        <v>-3601.92</v>
      </c>
      <c r="T945" s="333">
        <f t="shared" si="64"/>
        <v>0</v>
      </c>
    </row>
    <row r="946" spans="2:20" ht="24.9" customHeight="1" x14ac:dyDescent="0.3">
      <c r="B946" s="446"/>
      <c r="C946" s="267">
        <f>MONTH(B946)</f>
        <v>1</v>
      </c>
      <c r="D946" s="268" t="str">
        <f>IF(C946=1,"Janeiro",IF(C946=2,"Fevereiro",IF(C946=3,"Março",IF(C946=4,"Abril",IF(C946=5,"Maio",IF(C946=6,"Junho",IF(C946=7,"Julho",IF(C946=8,"Agosto",IF(C946=9,"Setembro",IF(C946=10,"Outubro",IF(C946=11,"Novembro",IF(C946=12,"Dezembro",""))))))))))))</f>
        <v>Janeiro</v>
      </c>
      <c r="E946" s="269"/>
      <c r="F946" s="270" t="str">
        <f>IF(E946="","",VLOOKUP('Conta_FUNBIO (2)'!E946,Relatório!B:I,2,FALSE))</f>
        <v/>
      </c>
      <c r="G946" s="709"/>
      <c r="H946" s="334" t="str">
        <f>IF(G946="","",VLOOKUP(G946,Fundos!B:C,2,FALSE))</f>
        <v/>
      </c>
      <c r="I946" s="272"/>
      <c r="J946" s="443"/>
      <c r="K946" s="443"/>
      <c r="L946" s="686"/>
      <c r="M946" s="353"/>
      <c r="N946" s="271"/>
      <c r="O946" s="576"/>
      <c r="P946" s="276" t="s">
        <v>277</v>
      </c>
      <c r="Q946" s="279"/>
      <c r="R946" s="449"/>
      <c r="S946" s="279">
        <f t="shared" si="63"/>
        <v>-3601.92</v>
      </c>
      <c r="T946" s="333">
        <f t="shared" si="64"/>
        <v>0</v>
      </c>
    </row>
    <row r="947" spans="2:20" ht="24.9" customHeight="1" x14ac:dyDescent="0.3">
      <c r="B947" s="446"/>
      <c r="C947" s="267">
        <f t="shared" si="61"/>
        <v>1</v>
      </c>
      <c r="D947" s="268" t="str">
        <f t="shared" si="62"/>
        <v>Janeiro</v>
      </c>
      <c r="E947" s="269"/>
      <c r="F947" s="270" t="str">
        <f>IF(E947="","",VLOOKUP('Conta_FUNBIO (2)'!E947,Relatório!B:I,2,FALSE))</f>
        <v/>
      </c>
      <c r="G947" s="709"/>
      <c r="H947" s="334" t="str">
        <f>IF(G947="","",VLOOKUP(G947,Fundos!B:C,2,FALSE))</f>
        <v/>
      </c>
      <c r="I947" s="272"/>
      <c r="J947" s="443"/>
      <c r="K947" s="443"/>
      <c r="L947" s="685"/>
      <c r="M947" s="353"/>
      <c r="N947" s="453"/>
      <c r="O947" s="576"/>
      <c r="P947" s="276" t="s">
        <v>277</v>
      </c>
      <c r="Q947" s="279"/>
      <c r="R947" s="449"/>
      <c r="S947" s="279">
        <f t="shared" si="63"/>
        <v>-3601.92</v>
      </c>
      <c r="T947" s="333">
        <f>T945</f>
        <v>0</v>
      </c>
    </row>
    <row r="948" spans="2:20" ht="24.9" customHeight="1" x14ac:dyDescent="0.3">
      <c r="B948" s="446"/>
      <c r="C948" s="267">
        <f>MONTH(B948)</f>
        <v>1</v>
      </c>
      <c r="D948" s="268" t="str">
        <f>IF(C948=1,"Janeiro",IF(C948=2,"Fevereiro",IF(C948=3,"Março",IF(C948=4,"Abril",IF(C948=5,"Maio",IF(C948=6,"Junho",IF(C948=7,"Julho",IF(C948=8,"Agosto",IF(C948=9,"Setembro",IF(C948=10,"Outubro",IF(C948=11,"Novembro",IF(C948=12,"Dezembro",""))))))))))))</f>
        <v>Janeiro</v>
      </c>
      <c r="E948" s="269"/>
      <c r="F948" s="270" t="str">
        <f>IF(E948="","",VLOOKUP('Conta_FUNBIO (2)'!E948,Relatório!B:I,2,FALSE))</f>
        <v/>
      </c>
      <c r="G948" s="709"/>
      <c r="H948" s="334" t="str">
        <f>IF(G948="","",VLOOKUP(G948,Fundos!B:C,2,FALSE))</f>
        <v/>
      </c>
      <c r="I948" s="272"/>
      <c r="J948" s="443"/>
      <c r="K948" s="443"/>
      <c r="L948" s="685"/>
      <c r="M948" s="353"/>
      <c r="N948" s="453"/>
      <c r="O948" s="576"/>
      <c r="P948" s="276" t="s">
        <v>277</v>
      </c>
      <c r="Q948" s="279"/>
      <c r="R948" s="449"/>
      <c r="S948" s="279">
        <f t="shared" si="63"/>
        <v>-3601.92</v>
      </c>
      <c r="T948" s="333">
        <f>T946</f>
        <v>0</v>
      </c>
    </row>
    <row r="949" spans="2:20" ht="24.9" customHeight="1" x14ac:dyDescent="0.3">
      <c r="B949" s="446"/>
      <c r="C949" s="267">
        <f>MONTH(B949)</f>
        <v>1</v>
      </c>
      <c r="D949" s="268" t="str">
        <f>IF(C949=1,"Janeiro",IF(C949=2,"Fevereiro",IF(C949=3,"Março",IF(C949=4,"Abril",IF(C949=5,"Maio",IF(C949=6,"Junho",IF(C949=7,"Julho",IF(C949=8,"Agosto",IF(C949=9,"Setembro",IF(C949=10,"Outubro",IF(C949=11,"Novembro",IF(C949=12,"Dezembro",""))))))))))))</f>
        <v>Janeiro</v>
      </c>
      <c r="E949" s="269"/>
      <c r="F949" s="270" t="str">
        <f>IF(E949="","",VLOOKUP('Conta_FUNBIO (2)'!E949,Relatório!B:I,2,FALSE))</f>
        <v/>
      </c>
      <c r="G949" s="709"/>
      <c r="H949" s="334" t="str">
        <f>IF(G949="","",VLOOKUP(G949,Fundos!B:C,2,FALSE))</f>
        <v/>
      </c>
      <c r="I949" s="272"/>
      <c r="J949" s="443"/>
      <c r="K949" s="443"/>
      <c r="L949" s="685"/>
      <c r="M949" s="353"/>
      <c r="N949" s="453"/>
      <c r="O949" s="576"/>
      <c r="P949" s="276" t="s">
        <v>277</v>
      </c>
      <c r="Q949" s="279"/>
      <c r="R949" s="449"/>
      <c r="S949" s="279">
        <f t="shared" si="63"/>
        <v>-3601.92</v>
      </c>
      <c r="T949" s="333">
        <f>T947</f>
        <v>0</v>
      </c>
    </row>
    <row r="950" spans="2:20" ht="24.9" customHeight="1" x14ac:dyDescent="0.3">
      <c r="B950" s="446"/>
      <c r="C950" s="267">
        <f>MONTH(B950)</f>
        <v>1</v>
      </c>
      <c r="D950" s="268" t="str">
        <f>IF(C950=1,"Janeiro",IF(C950=2,"Fevereiro",IF(C950=3,"Março",IF(C950=4,"Abril",IF(C950=5,"Maio",IF(C950=6,"Junho",IF(C950=7,"Julho",IF(C950=8,"Agosto",IF(C950=9,"Setembro",IF(C950=10,"Outubro",IF(C950=11,"Novembro",IF(C950=12,"Dezembro",""))))))))))))</f>
        <v>Janeiro</v>
      </c>
      <c r="E950" s="269"/>
      <c r="F950" s="270" t="str">
        <f>IF(E950="","",VLOOKUP('Conta_FUNBIO (2)'!E950,Relatório!B:I,2,FALSE))</f>
        <v/>
      </c>
      <c r="G950" s="709"/>
      <c r="H950" s="334" t="str">
        <f>IF(G950="","",VLOOKUP(G950,Fundos!B:C,2,FALSE))</f>
        <v/>
      </c>
      <c r="I950" s="272"/>
      <c r="J950" s="443"/>
      <c r="K950" s="443"/>
      <c r="L950" s="685"/>
      <c r="M950" s="353"/>
      <c r="N950" s="271"/>
      <c r="O950" s="576"/>
      <c r="P950" s="276" t="s">
        <v>277</v>
      </c>
      <c r="Q950" s="279"/>
      <c r="R950" s="449"/>
      <c r="S950" s="279">
        <f t="shared" si="63"/>
        <v>-3601.92</v>
      </c>
      <c r="T950" s="333">
        <f>T948</f>
        <v>0</v>
      </c>
    </row>
    <row r="951" spans="2:20" ht="24.9" customHeight="1" x14ac:dyDescent="0.3">
      <c r="B951" s="446"/>
      <c r="C951" s="267">
        <f t="shared" si="61"/>
        <v>1</v>
      </c>
      <c r="D951" s="268" t="str">
        <f t="shared" si="62"/>
        <v>Janeiro</v>
      </c>
      <c r="E951" s="269"/>
      <c r="F951" s="270" t="str">
        <f>IF(E951="","",VLOOKUP('Conta_FUNBIO (2)'!E951,Relatório!B:I,2,FALSE))</f>
        <v/>
      </c>
      <c r="G951" s="709"/>
      <c r="H951" s="334" t="str">
        <f>IF(G951="","",VLOOKUP(G951,Fundos!B:C,2,FALSE))</f>
        <v/>
      </c>
      <c r="I951" s="272"/>
      <c r="J951" s="443"/>
      <c r="K951" s="443"/>
      <c r="L951" s="685"/>
      <c r="M951" s="353"/>
      <c r="N951" s="271"/>
      <c r="O951" s="576"/>
      <c r="P951" s="276" t="s">
        <v>277</v>
      </c>
      <c r="Q951" s="279"/>
      <c r="R951" s="449"/>
      <c r="S951" s="279">
        <f t="shared" si="63"/>
        <v>-3601.92</v>
      </c>
      <c r="T951" s="333">
        <f t="shared" si="64"/>
        <v>0</v>
      </c>
    </row>
    <row r="952" spans="2:20" ht="24.9" customHeight="1" x14ac:dyDescent="0.3">
      <c r="B952" s="446"/>
      <c r="C952" s="267">
        <f t="shared" si="61"/>
        <v>1</v>
      </c>
      <c r="D952" s="268" t="str">
        <f t="shared" si="62"/>
        <v>Janeiro</v>
      </c>
      <c r="E952" s="269"/>
      <c r="F952" s="270" t="str">
        <f>IF(E952="","",VLOOKUP('Conta_FUNBIO (2)'!E952,Relatório!B:I,2,FALSE))</f>
        <v/>
      </c>
      <c r="G952" s="709"/>
      <c r="H952" s="334" t="str">
        <f>IF(G952="","",VLOOKUP(G952,Fundos!B:C,2,FALSE))</f>
        <v/>
      </c>
      <c r="I952" s="272"/>
      <c r="J952" s="443"/>
      <c r="K952" s="301"/>
      <c r="L952" s="685"/>
      <c r="M952" s="353"/>
      <c r="N952" s="271"/>
      <c r="O952" s="576"/>
      <c r="P952" s="276" t="s">
        <v>277</v>
      </c>
      <c r="Q952" s="279"/>
      <c r="R952" s="449"/>
      <c r="S952" s="279">
        <f t="shared" si="63"/>
        <v>-3601.92</v>
      </c>
      <c r="T952" s="333">
        <f t="shared" si="64"/>
        <v>0</v>
      </c>
    </row>
    <row r="953" spans="2:20" ht="24.9" customHeight="1" x14ac:dyDescent="0.3">
      <c r="B953" s="446"/>
      <c r="C953" s="267">
        <f t="shared" si="61"/>
        <v>1</v>
      </c>
      <c r="D953" s="268" t="str">
        <f t="shared" si="62"/>
        <v>Janeiro</v>
      </c>
      <c r="E953" s="269"/>
      <c r="F953" s="270" t="str">
        <f>IF(E953="","",VLOOKUP('Conta_FUNBIO (2)'!E953,Relatório!B:I,2,FALSE))</f>
        <v/>
      </c>
      <c r="G953" s="709"/>
      <c r="H953" s="334" t="str">
        <f>IF(G953="","",VLOOKUP(G953,Fundos!B:C,2,FALSE))</f>
        <v/>
      </c>
      <c r="I953" s="272"/>
      <c r="J953" s="443"/>
      <c r="K953" s="443"/>
      <c r="L953" s="685"/>
      <c r="M953" s="353"/>
      <c r="N953" s="271"/>
      <c r="O953" s="576"/>
      <c r="P953" s="276" t="s">
        <v>277</v>
      </c>
      <c r="Q953" s="279"/>
      <c r="R953" s="449"/>
      <c r="S953" s="279">
        <f t="shared" si="63"/>
        <v>-3601.92</v>
      </c>
      <c r="T953" s="333">
        <f t="shared" si="64"/>
        <v>0</v>
      </c>
    </row>
    <row r="954" spans="2:20" ht="24.9" customHeight="1" x14ac:dyDescent="0.3">
      <c r="B954" s="446"/>
      <c r="C954" s="267">
        <f t="shared" si="61"/>
        <v>1</v>
      </c>
      <c r="D954" s="268" t="str">
        <f t="shared" si="62"/>
        <v>Janeiro</v>
      </c>
      <c r="E954" s="269"/>
      <c r="F954" s="270" t="str">
        <f>IF(E954="","",VLOOKUP('Conta_FUNBIO (2)'!E954,Relatório!B:I,2,FALSE))</f>
        <v/>
      </c>
      <c r="G954" s="709"/>
      <c r="H954" s="334" t="str">
        <f>IF(G954="","",VLOOKUP(G954,Fundos!B:C,2,FALSE))</f>
        <v/>
      </c>
      <c r="I954" s="272"/>
      <c r="J954" s="443"/>
      <c r="K954" s="443"/>
      <c r="L954" s="685"/>
      <c r="M954" s="353"/>
      <c r="N954" s="271"/>
      <c r="O954" s="576"/>
      <c r="P954" s="276" t="s">
        <v>277</v>
      </c>
      <c r="Q954" s="279"/>
      <c r="R954" s="449"/>
      <c r="S954" s="279">
        <f t="shared" si="63"/>
        <v>-3601.92</v>
      </c>
      <c r="T954" s="333">
        <f t="shared" si="64"/>
        <v>0</v>
      </c>
    </row>
    <row r="955" spans="2:20" ht="24.9" customHeight="1" x14ac:dyDescent="0.3">
      <c r="B955" s="446"/>
      <c r="C955" s="267">
        <f t="shared" si="61"/>
        <v>1</v>
      </c>
      <c r="D955" s="268" t="str">
        <f t="shared" si="62"/>
        <v>Janeiro</v>
      </c>
      <c r="E955" s="269"/>
      <c r="F955" s="270" t="str">
        <f>IF(E955="","",VLOOKUP('Conta_FUNBIO (2)'!E955,Relatório!B:I,2,FALSE))</f>
        <v/>
      </c>
      <c r="G955" s="709"/>
      <c r="H955" s="334" t="str">
        <f>IF(G955="","",VLOOKUP(G955,Fundos!B:C,2,FALSE))</f>
        <v/>
      </c>
      <c r="I955" s="272"/>
      <c r="J955" s="443"/>
      <c r="K955" s="443"/>
      <c r="L955" s="686"/>
      <c r="M955" s="353"/>
      <c r="N955" s="271"/>
      <c r="O955" s="576"/>
      <c r="P955" s="276" t="s">
        <v>277</v>
      </c>
      <c r="Q955" s="279"/>
      <c r="R955" s="449"/>
      <c r="S955" s="279">
        <f t="shared" si="63"/>
        <v>-3601.92</v>
      </c>
      <c r="T955" s="333">
        <f t="shared" si="64"/>
        <v>0</v>
      </c>
    </row>
    <row r="956" spans="2:20" ht="24.9" customHeight="1" x14ac:dyDescent="0.3">
      <c r="B956" s="446"/>
      <c r="C956" s="267">
        <f>MONTH(B956)</f>
        <v>1</v>
      </c>
      <c r="D956" s="268" t="str">
        <f>IF(C956=1,"Janeiro",IF(C956=2,"Fevereiro",IF(C956=3,"Março",IF(C956=4,"Abril",IF(C956=5,"Maio",IF(C956=6,"Junho",IF(C956=7,"Julho",IF(C956=8,"Agosto",IF(C956=9,"Setembro",IF(C956=10,"Outubro",IF(C956=11,"Novembro",IF(C956=12,"Dezembro",""))))))))))))</f>
        <v>Janeiro</v>
      </c>
      <c r="E956" s="269"/>
      <c r="F956" s="270" t="str">
        <f>IF(E956="","",VLOOKUP('Conta_FUNBIO (2)'!E956,Relatório!B:I,2,FALSE))</f>
        <v/>
      </c>
      <c r="G956" s="709"/>
      <c r="H956" s="334" t="str">
        <f>IF(G956="","",VLOOKUP(G956,Fundos!B:C,2,FALSE))</f>
        <v/>
      </c>
      <c r="I956" s="272"/>
      <c r="J956" s="443"/>
      <c r="K956" s="443"/>
      <c r="L956" s="686"/>
      <c r="M956" s="353"/>
      <c r="N956" s="271"/>
      <c r="O956" s="576"/>
      <c r="P956" s="276" t="s">
        <v>277</v>
      </c>
      <c r="Q956" s="279"/>
      <c r="R956" s="449"/>
      <c r="S956" s="279">
        <f>IF(P956="sim",Q956-R956+S955,IF(P956="NÃO",S955))</f>
        <v>-3601.92</v>
      </c>
      <c r="T956" s="333">
        <f t="shared" si="64"/>
        <v>0</v>
      </c>
    </row>
    <row r="957" spans="2:20" ht="24.9" customHeight="1" x14ac:dyDescent="0.3">
      <c r="B957" s="446"/>
      <c r="C957" s="267">
        <f>MONTH(B957)</f>
        <v>1</v>
      </c>
      <c r="D957" s="268" t="str">
        <f>IF(C957=1,"Janeiro",IF(C957=2,"Fevereiro",IF(C957=3,"Março",IF(C957=4,"Abril",IF(C957=5,"Maio",IF(C957=6,"Junho",IF(C957=7,"Julho",IF(C957=8,"Agosto",IF(C957=9,"Setembro",IF(C957=10,"Outubro",IF(C957=11,"Novembro",IF(C957=12,"Dezembro",""))))))))))))</f>
        <v>Janeiro</v>
      </c>
      <c r="E957" s="269"/>
      <c r="F957" s="270" t="str">
        <f>IF(E957="","",VLOOKUP('Conta_FUNBIO (2)'!E957,Relatório!B:I,2,FALSE))</f>
        <v/>
      </c>
      <c r="G957" s="709"/>
      <c r="H957" s="334" t="str">
        <f>IF(G957="","",VLOOKUP(G957,Fundos!B:C,2,FALSE))</f>
        <v/>
      </c>
      <c r="I957" s="272"/>
      <c r="J957" s="443"/>
      <c r="K957" s="443"/>
      <c r="L957" s="686"/>
      <c r="M957" s="353"/>
      <c r="N957" s="271"/>
      <c r="O957" s="576"/>
      <c r="P957" s="276" t="s">
        <v>277</v>
      </c>
      <c r="Q957" s="279"/>
      <c r="R957" s="449"/>
      <c r="S957" s="279">
        <f>IF(P957="sim",Q957-R957+S956,IF(P957="NÃO",S956))</f>
        <v>-3601.92</v>
      </c>
      <c r="T957" s="333">
        <f t="shared" si="64"/>
        <v>0</v>
      </c>
    </row>
    <row r="958" spans="2:20" ht="24.9" customHeight="1" x14ac:dyDescent="0.3">
      <c r="B958" s="446"/>
      <c r="C958" s="267">
        <f>MONTH(B958)</f>
        <v>1</v>
      </c>
      <c r="D958" s="268" t="str">
        <f>IF(C958=1,"Janeiro",IF(C958=2,"Fevereiro",IF(C958=3,"Março",IF(C958=4,"Abril",IF(C958=5,"Maio",IF(C958=6,"Junho",IF(C958=7,"Julho",IF(C958=8,"Agosto",IF(C958=9,"Setembro",IF(C958=10,"Outubro",IF(C958=11,"Novembro",IF(C958=12,"Dezembro",""))))))))))))</f>
        <v>Janeiro</v>
      </c>
      <c r="E958" s="269"/>
      <c r="F958" s="270" t="str">
        <f>IF(E958="","",VLOOKUP('Conta_FUNBIO (2)'!E958,Relatório!B:I,2,FALSE))</f>
        <v/>
      </c>
      <c r="G958" s="709"/>
      <c r="H958" s="334" t="str">
        <f>IF(G958="","",VLOOKUP(G958,Fundos!B:C,2,FALSE))</f>
        <v/>
      </c>
      <c r="I958" s="272"/>
      <c r="J958" s="443"/>
      <c r="K958" s="443"/>
      <c r="L958" s="686"/>
      <c r="M958" s="353"/>
      <c r="N958" s="271"/>
      <c r="O958" s="576"/>
      <c r="P958" s="276" t="s">
        <v>277</v>
      </c>
      <c r="Q958" s="279"/>
      <c r="R958" s="449"/>
      <c r="S958" s="279">
        <f>IF(P958="sim",Q958-R958+S957,IF(P958="NÃO",S957))</f>
        <v>-3601.92</v>
      </c>
      <c r="T958" s="333">
        <f t="shared" si="64"/>
        <v>0</v>
      </c>
    </row>
    <row r="959" spans="2:20" ht="24.9" customHeight="1" x14ac:dyDescent="0.3">
      <c r="B959" s="446"/>
      <c r="C959" s="267">
        <f>MONTH(B959)</f>
        <v>1</v>
      </c>
      <c r="D959" s="268" t="str">
        <f>IF(C959=1,"Janeiro",IF(C959=2,"Fevereiro",IF(C959=3,"Março",IF(C959=4,"Abril",IF(C959=5,"Maio",IF(C959=6,"Junho",IF(C959=7,"Julho",IF(C959=8,"Agosto",IF(C959=9,"Setembro",IF(C959=10,"Outubro",IF(C959=11,"Novembro",IF(C959=12,"Dezembro",""))))))))))))</f>
        <v>Janeiro</v>
      </c>
      <c r="E959" s="269"/>
      <c r="F959" s="270" t="str">
        <f>IF(E959="","",VLOOKUP('Conta_FUNBIO (2)'!E959,Relatório!B:I,2,FALSE))</f>
        <v/>
      </c>
      <c r="G959" s="709"/>
      <c r="H959" s="334" t="str">
        <f>IF(G959="","",VLOOKUP(G959,Fundos!B:C,2,FALSE))</f>
        <v/>
      </c>
      <c r="I959" s="272"/>
      <c r="J959" s="443"/>
      <c r="K959" s="443"/>
      <c r="L959" s="685"/>
      <c r="M959" s="353"/>
      <c r="N959" s="271"/>
      <c r="O959" s="576"/>
      <c r="P959" s="276" t="s">
        <v>277</v>
      </c>
      <c r="Q959" s="279"/>
      <c r="R959" s="449"/>
      <c r="S959" s="279">
        <f>IF(P959="sim",Q959-R959+S958,IF(P959="NÃO",S958))</f>
        <v>-3601.92</v>
      </c>
      <c r="T959" s="333">
        <f t="shared" si="64"/>
        <v>0</v>
      </c>
    </row>
    <row r="960" spans="2:20" ht="24.9" customHeight="1" x14ac:dyDescent="0.3">
      <c r="B960" s="446"/>
      <c r="C960" s="267">
        <f t="shared" si="61"/>
        <v>1</v>
      </c>
      <c r="D960" s="268" t="str">
        <f t="shared" si="62"/>
        <v>Janeiro</v>
      </c>
      <c r="E960" s="269"/>
      <c r="F960" s="270" t="str">
        <f>IF(E960="","",VLOOKUP('Conta_FUNBIO (2)'!E960,Relatório!B:I,2,FALSE))</f>
        <v/>
      </c>
      <c r="G960" s="709"/>
      <c r="H960" s="334" t="str">
        <f>IF(G960="","",VLOOKUP(G960,Fundos!B:C,2,FALSE))</f>
        <v/>
      </c>
      <c r="I960" s="272"/>
      <c r="J960" s="443"/>
      <c r="K960" s="443"/>
      <c r="L960" s="685"/>
      <c r="M960" s="353"/>
      <c r="N960" s="271"/>
      <c r="O960" s="576"/>
      <c r="P960" s="276" t="s">
        <v>277</v>
      </c>
      <c r="Q960" s="279"/>
      <c r="R960" s="449"/>
      <c r="S960" s="279">
        <f t="shared" si="63"/>
        <v>-3601.92</v>
      </c>
      <c r="T960" s="333">
        <f t="shared" si="64"/>
        <v>0</v>
      </c>
    </row>
    <row r="961" spans="2:20" ht="24.9" customHeight="1" x14ac:dyDescent="0.3">
      <c r="B961" s="446"/>
      <c r="C961" s="267">
        <f t="shared" si="61"/>
        <v>1</v>
      </c>
      <c r="D961" s="268" t="str">
        <f t="shared" si="62"/>
        <v>Janeiro</v>
      </c>
      <c r="E961" s="269"/>
      <c r="F961" s="270" t="str">
        <f>IF(E961="","",VLOOKUP('Conta_FUNBIO (2)'!E961,Relatório!B:I,2,FALSE))</f>
        <v/>
      </c>
      <c r="G961" s="709"/>
      <c r="H961" s="334" t="str">
        <f>IF(G961="","",VLOOKUP(G961,Fundos!B:C,2,FALSE))</f>
        <v/>
      </c>
      <c r="I961" s="272"/>
      <c r="J961" s="443"/>
      <c r="K961" s="448"/>
      <c r="L961" s="685"/>
      <c r="M961" s="353"/>
      <c r="N961" s="271"/>
      <c r="O961" s="576"/>
      <c r="P961" s="276" t="s">
        <v>277</v>
      </c>
      <c r="Q961" s="279"/>
      <c r="R961" s="449"/>
      <c r="S961" s="279">
        <f t="shared" si="63"/>
        <v>-3601.92</v>
      </c>
      <c r="T961" s="333">
        <f t="shared" si="64"/>
        <v>0</v>
      </c>
    </row>
    <row r="962" spans="2:20" ht="24.9" customHeight="1" x14ac:dyDescent="0.3">
      <c r="B962" s="446"/>
      <c r="C962" s="267">
        <f>MONTH(B962)</f>
        <v>1</v>
      </c>
      <c r="D962" s="268" t="str">
        <f>IF(C962=1,"Janeiro",IF(C962=2,"Fevereiro",IF(C962=3,"Março",IF(C962=4,"Abril",IF(C962=5,"Maio",IF(C962=6,"Junho",IF(C962=7,"Julho",IF(C962=8,"Agosto",IF(C962=9,"Setembro",IF(C962=10,"Outubro",IF(C962=11,"Novembro",IF(C962=12,"Dezembro",""))))))))))))</f>
        <v>Janeiro</v>
      </c>
      <c r="E962" s="269"/>
      <c r="F962" s="270" t="str">
        <f>IF(E962="","",VLOOKUP('Conta_FUNBIO (2)'!E962,Relatório!B:I,2,FALSE))</f>
        <v/>
      </c>
      <c r="G962" s="709"/>
      <c r="H962" s="334" t="str">
        <f>IF(G962="","",VLOOKUP(G962,Fundos!B:C,2,FALSE))</f>
        <v/>
      </c>
      <c r="I962" s="272"/>
      <c r="J962" s="443"/>
      <c r="K962" s="443"/>
      <c r="L962" s="685"/>
      <c r="M962" s="353"/>
      <c r="N962" s="271"/>
      <c r="O962" s="576"/>
      <c r="P962" s="276" t="s">
        <v>277</v>
      </c>
      <c r="Q962" s="279"/>
      <c r="R962" s="449"/>
      <c r="S962" s="279">
        <f>IF(P962="sim",Q962-R962+S961,IF(P962="NÃO",S961))</f>
        <v>-3601.92</v>
      </c>
      <c r="T962" s="333">
        <f t="shared" si="64"/>
        <v>0</v>
      </c>
    </row>
    <row r="963" spans="2:20" ht="24.9" customHeight="1" x14ac:dyDescent="0.3">
      <c r="B963" s="446"/>
      <c r="C963" s="267">
        <f>MONTH(B963)</f>
        <v>1</v>
      </c>
      <c r="D963" s="268" t="str">
        <f>IF(C963=1,"Janeiro",IF(C963=2,"Fevereiro",IF(C963=3,"Março",IF(C963=4,"Abril",IF(C963=5,"Maio",IF(C963=6,"Junho",IF(C963=7,"Julho",IF(C963=8,"Agosto",IF(C963=9,"Setembro",IF(C963=10,"Outubro",IF(C963=11,"Novembro",IF(C963=12,"Dezembro",""))))))))))))</f>
        <v>Janeiro</v>
      </c>
      <c r="E963" s="269"/>
      <c r="F963" s="270" t="str">
        <f>IF(E963="","",VLOOKUP('Conta_FUNBIO (2)'!E963,Relatório!B:I,2,FALSE))</f>
        <v/>
      </c>
      <c r="G963" s="709"/>
      <c r="H963" s="334" t="str">
        <f>IF(G963="","",VLOOKUP(G963,Fundos!B:C,2,FALSE))</f>
        <v/>
      </c>
      <c r="I963" s="272"/>
      <c r="J963" s="443"/>
      <c r="K963" s="443"/>
      <c r="L963" s="685"/>
      <c r="M963" s="353"/>
      <c r="N963" s="271"/>
      <c r="O963" s="576"/>
      <c r="P963" s="276" t="s">
        <v>277</v>
      </c>
      <c r="Q963" s="279"/>
      <c r="R963" s="449"/>
      <c r="S963" s="279">
        <f>IF(P963="sim",Q963-R963+S962,IF(P963="NÃO",S962))</f>
        <v>-3601.92</v>
      </c>
      <c r="T963" s="333">
        <f t="shared" si="64"/>
        <v>0</v>
      </c>
    </row>
    <row r="964" spans="2:20" ht="24.9" customHeight="1" x14ac:dyDescent="0.3">
      <c r="B964" s="446"/>
      <c r="C964" s="267">
        <f t="shared" si="61"/>
        <v>1</v>
      </c>
      <c r="D964" s="268" t="str">
        <f t="shared" si="62"/>
        <v>Janeiro</v>
      </c>
      <c r="E964" s="269"/>
      <c r="F964" s="270" t="str">
        <f>IF(E964="","",VLOOKUP('Conta_FUNBIO (2)'!E964,Relatório!B:I,2,FALSE))</f>
        <v/>
      </c>
      <c r="G964" s="709"/>
      <c r="H964" s="334" t="str">
        <f>IF(G964="","",VLOOKUP(G964,Fundos!B:C,2,FALSE))</f>
        <v/>
      </c>
      <c r="I964" s="272"/>
      <c r="J964" s="443"/>
      <c r="K964" s="443"/>
      <c r="L964" s="685"/>
      <c r="M964" s="353"/>
      <c r="N964" s="271"/>
      <c r="O964" s="576"/>
      <c r="P964" s="276" t="s">
        <v>277</v>
      </c>
      <c r="Q964" s="279"/>
      <c r="R964" s="449"/>
      <c r="S964" s="279">
        <f t="shared" si="63"/>
        <v>-3601.92</v>
      </c>
      <c r="T964" s="333">
        <f t="shared" si="64"/>
        <v>0</v>
      </c>
    </row>
    <row r="965" spans="2:20" ht="24.9" customHeight="1" x14ac:dyDescent="0.3">
      <c r="B965" s="446"/>
      <c r="C965" s="267">
        <f t="shared" si="61"/>
        <v>1</v>
      </c>
      <c r="D965" s="268" t="str">
        <f t="shared" si="62"/>
        <v>Janeiro</v>
      </c>
      <c r="E965" s="269"/>
      <c r="F965" s="270" t="str">
        <f>IF(E965="","",VLOOKUP('Conta_FUNBIO (2)'!E965,Relatório!B:I,2,FALSE))</f>
        <v/>
      </c>
      <c r="G965" s="709"/>
      <c r="H965" s="334" t="str">
        <f>IF(G965="","",VLOOKUP(G965,Fundos!B:C,2,FALSE))</f>
        <v/>
      </c>
      <c r="I965" s="272"/>
      <c r="J965" s="443"/>
      <c r="K965" s="443"/>
      <c r="L965" s="686"/>
      <c r="M965" s="353"/>
      <c r="N965" s="271"/>
      <c r="O965" s="576"/>
      <c r="P965" s="276" t="s">
        <v>277</v>
      </c>
      <c r="Q965" s="279"/>
      <c r="R965" s="449"/>
      <c r="S965" s="279">
        <f t="shared" si="63"/>
        <v>-3601.92</v>
      </c>
      <c r="T965" s="333">
        <f t="shared" si="64"/>
        <v>0</v>
      </c>
    </row>
    <row r="966" spans="2:20" ht="24.9" customHeight="1" x14ac:dyDescent="0.3">
      <c r="B966" s="446"/>
      <c r="C966" s="267">
        <f>MONTH(B966)</f>
        <v>1</v>
      </c>
      <c r="D966" s="268" t="str">
        <f>IF(C966=1,"Janeiro",IF(C966=2,"Fevereiro",IF(C966=3,"Março",IF(C966=4,"Abril",IF(C966=5,"Maio",IF(C966=6,"Junho",IF(C966=7,"Julho",IF(C966=8,"Agosto",IF(C966=9,"Setembro",IF(C966=10,"Outubro",IF(C966=11,"Novembro",IF(C966=12,"Dezembro",""))))))))))))</f>
        <v>Janeiro</v>
      </c>
      <c r="E966" s="269"/>
      <c r="F966" s="270" t="str">
        <f>IF(E966="","",VLOOKUP('Conta_FUNBIO (2)'!E966,Relatório!B:I,2,FALSE))</f>
        <v/>
      </c>
      <c r="G966" s="709"/>
      <c r="H966" s="334" t="str">
        <f>IF(G966="","",VLOOKUP(G966,Fundos!B:C,2,FALSE))</f>
        <v/>
      </c>
      <c r="I966" s="272"/>
      <c r="J966" s="443"/>
      <c r="K966" s="443"/>
      <c r="L966" s="685"/>
      <c r="M966" s="353"/>
      <c r="N966" s="271"/>
      <c r="O966" s="576"/>
      <c r="P966" s="276" t="s">
        <v>277</v>
      </c>
      <c r="Q966" s="279"/>
      <c r="R966" s="449"/>
      <c r="S966" s="279">
        <f>IF(P966="sim",Q966-R966+S965,IF(P966="NÃO",S965))</f>
        <v>-3601.92</v>
      </c>
      <c r="T966" s="333">
        <f t="shared" si="64"/>
        <v>0</v>
      </c>
    </row>
    <row r="967" spans="2:20" ht="24.9" customHeight="1" x14ac:dyDescent="0.3">
      <c r="B967" s="446"/>
      <c r="C967" s="267">
        <f t="shared" ref="C967:C1035" si="65">MONTH(B967)</f>
        <v>1</v>
      </c>
      <c r="D967" s="268" t="str">
        <f t="shared" ref="D967:D1035" si="66">IF(C967=1,"Janeiro",IF(C967=2,"Fevereiro",IF(C967=3,"Março",IF(C967=4,"Abril",IF(C967=5,"Maio",IF(C967=6,"Junho",IF(C967=7,"Julho",IF(C967=8,"Agosto",IF(C967=9,"Setembro",IF(C967=10,"Outubro",IF(C967=11,"Novembro",IF(C967=12,"Dezembro",""))))))))))))</f>
        <v>Janeiro</v>
      </c>
      <c r="E967" s="269"/>
      <c r="F967" s="270" t="str">
        <f>IF(E967="","",VLOOKUP('Conta_FUNBIO (2)'!E967,Relatório!B:I,2,FALSE))</f>
        <v/>
      </c>
      <c r="G967" s="709"/>
      <c r="H967" s="334" t="str">
        <f>IF(G967="","",VLOOKUP(G967,Fundos!B:C,2,FALSE))</f>
        <v/>
      </c>
      <c r="I967" s="272"/>
      <c r="J967" s="443"/>
      <c r="K967" s="443"/>
      <c r="L967" s="685"/>
      <c r="M967" s="353"/>
      <c r="N967" s="271"/>
      <c r="O967" s="576"/>
      <c r="P967" s="276" t="s">
        <v>277</v>
      </c>
      <c r="Q967" s="279"/>
      <c r="R967" s="449"/>
      <c r="S967" s="279">
        <f>IF(P967="sim",Q967-R967+S966,IF(P967="NÃO",S966))</f>
        <v>-3601.92</v>
      </c>
      <c r="T967" s="333">
        <f t="shared" si="64"/>
        <v>0</v>
      </c>
    </row>
    <row r="968" spans="2:20" ht="24.9" customHeight="1" x14ac:dyDescent="0.3">
      <c r="B968" s="446"/>
      <c r="C968" s="267">
        <f t="shared" si="65"/>
        <v>1</v>
      </c>
      <c r="D968" s="268" t="str">
        <f t="shared" si="66"/>
        <v>Janeiro</v>
      </c>
      <c r="E968" s="269"/>
      <c r="F968" s="270" t="str">
        <f>IF(E968="","",VLOOKUP('Conta_FUNBIO (2)'!E968,Relatório!B:I,2,FALSE))</f>
        <v/>
      </c>
      <c r="G968" s="709"/>
      <c r="H968" s="334" t="str">
        <f>IF(G968="","",VLOOKUP(G968,Fundos!B:C,2,FALSE))</f>
        <v/>
      </c>
      <c r="I968" s="272"/>
      <c r="J968" s="443"/>
      <c r="K968" s="443"/>
      <c r="L968" s="686"/>
      <c r="M968" s="353"/>
      <c r="N968" s="271"/>
      <c r="O968" s="576"/>
      <c r="P968" s="276" t="s">
        <v>277</v>
      </c>
      <c r="Q968" s="279"/>
      <c r="R968" s="449"/>
      <c r="S968" s="279">
        <f>IF(P968="sim",Q968-R968+S967,IF(P968="NÃO",S967))</f>
        <v>-3601.92</v>
      </c>
      <c r="T968" s="333">
        <f t="shared" si="64"/>
        <v>0</v>
      </c>
    </row>
    <row r="969" spans="2:20" ht="24.9" customHeight="1" x14ac:dyDescent="0.3">
      <c r="B969" s="446"/>
      <c r="C969" s="267">
        <f t="shared" si="65"/>
        <v>1</v>
      </c>
      <c r="D969" s="268" t="str">
        <f t="shared" si="66"/>
        <v>Janeiro</v>
      </c>
      <c r="E969" s="269"/>
      <c r="F969" s="270" t="str">
        <f>IF(E969="","",VLOOKUP('Conta_FUNBIO (2)'!E969,Relatório!B:I,2,FALSE))</f>
        <v/>
      </c>
      <c r="G969" s="709"/>
      <c r="H969" s="334" t="str">
        <f>IF(G969="","",VLOOKUP(G969,Fundos!B:C,2,FALSE))</f>
        <v/>
      </c>
      <c r="I969" s="272"/>
      <c r="J969" s="443"/>
      <c r="K969" s="448"/>
      <c r="L969" s="685"/>
      <c r="M969" s="353"/>
      <c r="N969" s="271"/>
      <c r="O969" s="576"/>
      <c r="P969" s="276" t="s">
        <v>277</v>
      </c>
      <c r="Q969" s="279"/>
      <c r="R969" s="449"/>
      <c r="S969" s="279">
        <f t="shared" si="63"/>
        <v>-3601.92</v>
      </c>
      <c r="T969" s="333">
        <f t="shared" si="64"/>
        <v>0</v>
      </c>
    </row>
    <row r="970" spans="2:20" ht="24.9" customHeight="1" x14ac:dyDescent="0.3">
      <c r="B970" s="446"/>
      <c r="C970" s="267">
        <f t="shared" si="65"/>
        <v>1</v>
      </c>
      <c r="D970" s="268" t="str">
        <f t="shared" si="66"/>
        <v>Janeiro</v>
      </c>
      <c r="E970" s="269"/>
      <c r="F970" s="270" t="str">
        <f>IF(E970="","",VLOOKUP('Conta_FUNBIO (2)'!E970,Relatório!B:I,2,FALSE))</f>
        <v/>
      </c>
      <c r="G970" s="709"/>
      <c r="H970" s="334" t="str">
        <f>IF(G970="","",VLOOKUP(G970,Fundos!B:C,2,FALSE))</f>
        <v/>
      </c>
      <c r="I970" s="272"/>
      <c r="J970" s="443"/>
      <c r="K970" s="443"/>
      <c r="L970" s="685"/>
      <c r="M970" s="353"/>
      <c r="N970" s="271"/>
      <c r="O970" s="576"/>
      <c r="P970" s="276" t="s">
        <v>277</v>
      </c>
      <c r="Q970" s="279"/>
      <c r="R970" s="449"/>
      <c r="S970" s="279">
        <f t="shared" si="63"/>
        <v>-3601.92</v>
      </c>
      <c r="T970" s="333">
        <f t="shared" si="64"/>
        <v>0</v>
      </c>
    </row>
    <row r="971" spans="2:20" ht="24.9" customHeight="1" x14ac:dyDescent="0.3">
      <c r="B971" s="446"/>
      <c r="C971" s="267">
        <f t="shared" si="65"/>
        <v>1</v>
      </c>
      <c r="D971" s="268" t="str">
        <f t="shared" si="66"/>
        <v>Janeiro</v>
      </c>
      <c r="E971" s="269"/>
      <c r="F971" s="270" t="str">
        <f>IF(E971="","",VLOOKUP('Conta_FUNBIO (2)'!E971,Relatório!B:I,2,FALSE))</f>
        <v/>
      </c>
      <c r="G971" s="709"/>
      <c r="H971" s="334" t="str">
        <f>IF(G971="","",VLOOKUP(G971,Fundos!B:C,2,FALSE))</f>
        <v/>
      </c>
      <c r="I971" s="272"/>
      <c r="J971" s="443"/>
      <c r="K971" s="448"/>
      <c r="L971" s="685"/>
      <c r="M971" s="353"/>
      <c r="N971" s="271"/>
      <c r="O971" s="576"/>
      <c r="P971" s="276" t="s">
        <v>277</v>
      </c>
      <c r="Q971" s="279"/>
      <c r="R971" s="449"/>
      <c r="S971" s="279">
        <f t="shared" si="63"/>
        <v>-3601.92</v>
      </c>
      <c r="T971" s="333">
        <f t="shared" si="64"/>
        <v>0</v>
      </c>
    </row>
    <row r="972" spans="2:20" ht="24.9" customHeight="1" x14ac:dyDescent="0.3">
      <c r="B972" s="446"/>
      <c r="C972" s="267">
        <f t="shared" si="65"/>
        <v>1</v>
      </c>
      <c r="D972" s="268" t="str">
        <f t="shared" si="66"/>
        <v>Janeiro</v>
      </c>
      <c r="E972" s="269"/>
      <c r="F972" s="270" t="str">
        <f>IF(E972="","",VLOOKUP('Conta_FUNBIO (2)'!E972,Relatório!B:I,2,FALSE))</f>
        <v/>
      </c>
      <c r="G972" s="709"/>
      <c r="H972" s="334" t="str">
        <f>IF(G972="","",VLOOKUP(G972,Fundos!B:C,2,FALSE))</f>
        <v/>
      </c>
      <c r="I972" s="272"/>
      <c r="J972" s="443"/>
      <c r="K972" s="448"/>
      <c r="L972" s="685"/>
      <c r="M972" s="353"/>
      <c r="N972" s="271"/>
      <c r="O972" s="576"/>
      <c r="P972" s="276" t="s">
        <v>277</v>
      </c>
      <c r="Q972" s="279"/>
      <c r="R972" s="449"/>
      <c r="S972" s="279">
        <f t="shared" si="63"/>
        <v>-3601.92</v>
      </c>
      <c r="T972" s="333">
        <f t="shared" si="64"/>
        <v>0</v>
      </c>
    </row>
    <row r="973" spans="2:20" ht="24.9" customHeight="1" x14ac:dyDescent="0.3">
      <c r="B973" s="446"/>
      <c r="C973" s="267">
        <f t="shared" si="65"/>
        <v>1</v>
      </c>
      <c r="D973" s="268" t="str">
        <f t="shared" si="66"/>
        <v>Janeiro</v>
      </c>
      <c r="E973" s="269"/>
      <c r="F973" s="270" t="str">
        <f>IF(E973="","",VLOOKUP('Conta_FUNBIO (2)'!E973,Relatório!B:I,2,FALSE))</f>
        <v/>
      </c>
      <c r="G973" s="709"/>
      <c r="H973" s="334" t="str">
        <f>IF(G973="","",VLOOKUP(G973,Fundos!B:C,2,FALSE))</f>
        <v/>
      </c>
      <c r="I973" s="272"/>
      <c r="J973" s="443"/>
      <c r="K973" s="443"/>
      <c r="L973" s="685"/>
      <c r="M973" s="353"/>
      <c r="N973" s="271"/>
      <c r="O973" s="576"/>
      <c r="P973" s="276" t="s">
        <v>277</v>
      </c>
      <c r="Q973" s="279"/>
      <c r="R973" s="449"/>
      <c r="S973" s="279">
        <f t="shared" si="63"/>
        <v>-3601.92</v>
      </c>
      <c r="T973" s="333">
        <f t="shared" si="64"/>
        <v>0</v>
      </c>
    </row>
    <row r="974" spans="2:20" ht="24.9" customHeight="1" x14ac:dyDescent="0.3">
      <c r="B974" s="446"/>
      <c r="C974" s="267">
        <f t="shared" si="65"/>
        <v>1</v>
      </c>
      <c r="D974" s="268" t="str">
        <f t="shared" si="66"/>
        <v>Janeiro</v>
      </c>
      <c r="E974" s="269"/>
      <c r="F974" s="270" t="str">
        <f>IF(E974="","",VLOOKUP('Conta_FUNBIO (2)'!E974,Relatório!B:I,2,FALSE))</f>
        <v/>
      </c>
      <c r="G974" s="709"/>
      <c r="H974" s="334" t="str">
        <f>IF(G974="","",VLOOKUP(G974,Fundos!B:C,2,FALSE))</f>
        <v/>
      </c>
      <c r="I974" s="272"/>
      <c r="J974" s="443"/>
      <c r="K974" s="448"/>
      <c r="L974" s="685"/>
      <c r="M974" s="353"/>
      <c r="N974" s="271"/>
      <c r="O974" s="576"/>
      <c r="P974" s="276" t="s">
        <v>277</v>
      </c>
      <c r="Q974" s="279"/>
      <c r="R974" s="449"/>
      <c r="S974" s="279">
        <f t="shared" si="63"/>
        <v>-3601.92</v>
      </c>
      <c r="T974" s="333">
        <f t="shared" si="64"/>
        <v>0</v>
      </c>
    </row>
    <row r="975" spans="2:20" ht="24.9" customHeight="1" x14ac:dyDescent="0.3">
      <c r="B975" s="446"/>
      <c r="C975" s="267">
        <f t="shared" si="65"/>
        <v>1</v>
      </c>
      <c r="D975" s="268" t="str">
        <f t="shared" si="66"/>
        <v>Janeiro</v>
      </c>
      <c r="E975" s="269"/>
      <c r="F975" s="270" t="str">
        <f>IF(E975="","",VLOOKUP('Conta_FUNBIO (2)'!E975,Relatório!B:I,2,FALSE))</f>
        <v/>
      </c>
      <c r="G975" s="709"/>
      <c r="H975" s="334" t="str">
        <f>IF(G975="","",VLOOKUP(G975,Fundos!B:C,2,FALSE))</f>
        <v/>
      </c>
      <c r="I975" s="272"/>
      <c r="J975" s="443"/>
      <c r="K975" s="448"/>
      <c r="L975" s="685"/>
      <c r="M975" s="353"/>
      <c r="N975" s="271"/>
      <c r="O975" s="576"/>
      <c r="P975" s="276" t="s">
        <v>277</v>
      </c>
      <c r="Q975" s="279"/>
      <c r="R975" s="449"/>
      <c r="S975" s="279">
        <f t="shared" si="63"/>
        <v>-3601.92</v>
      </c>
      <c r="T975" s="333">
        <f t="shared" si="64"/>
        <v>0</v>
      </c>
    </row>
    <row r="976" spans="2:20" ht="24.9" customHeight="1" x14ac:dyDescent="0.3">
      <c r="B976" s="446"/>
      <c r="C976" s="267">
        <f t="shared" si="65"/>
        <v>1</v>
      </c>
      <c r="D976" s="268" t="str">
        <f t="shared" si="66"/>
        <v>Janeiro</v>
      </c>
      <c r="E976" s="269"/>
      <c r="F976" s="270" t="str">
        <f>IF(E976="","",VLOOKUP('Conta_FUNBIO (2)'!E976,Relatório!B:I,2,FALSE))</f>
        <v/>
      </c>
      <c r="G976" s="709"/>
      <c r="H976" s="334" t="str">
        <f>IF(G976="","",VLOOKUP(G976,Fundos!B:C,2,FALSE))</f>
        <v/>
      </c>
      <c r="I976" s="272"/>
      <c r="J976" s="443"/>
      <c r="K976" s="443"/>
      <c r="L976" s="685"/>
      <c r="M976" s="353"/>
      <c r="N976" s="271"/>
      <c r="O976" s="576"/>
      <c r="P976" s="276" t="s">
        <v>277</v>
      </c>
      <c r="Q976" s="279"/>
      <c r="R976" s="449"/>
      <c r="S976" s="279">
        <f t="shared" si="63"/>
        <v>-3601.92</v>
      </c>
      <c r="T976" s="333">
        <f t="shared" si="64"/>
        <v>0</v>
      </c>
    </row>
    <row r="977" spans="2:20" ht="24.9" customHeight="1" x14ac:dyDescent="0.3">
      <c r="B977" s="446"/>
      <c r="C977" s="267">
        <f t="shared" si="65"/>
        <v>1</v>
      </c>
      <c r="D977" s="268" t="str">
        <f t="shared" si="66"/>
        <v>Janeiro</v>
      </c>
      <c r="E977" s="269"/>
      <c r="F977" s="270" t="str">
        <f>IF(E977="","",VLOOKUP('Conta_FUNBIO (2)'!E977,Relatório!B:I,2,FALSE))</f>
        <v/>
      </c>
      <c r="G977" s="709"/>
      <c r="H977" s="334" t="str">
        <f>IF(G977="","",VLOOKUP(G977,Fundos!B:C,2,FALSE))</f>
        <v/>
      </c>
      <c r="I977" s="272"/>
      <c r="J977" s="443"/>
      <c r="K977" s="448"/>
      <c r="L977" s="685"/>
      <c r="M977" s="353"/>
      <c r="N977" s="271"/>
      <c r="O977" s="576"/>
      <c r="P977" s="276" t="s">
        <v>277</v>
      </c>
      <c r="Q977" s="279"/>
      <c r="R977" s="449"/>
      <c r="S977" s="279">
        <f t="shared" si="63"/>
        <v>-3601.92</v>
      </c>
      <c r="T977" s="333">
        <f t="shared" si="64"/>
        <v>0</v>
      </c>
    </row>
    <row r="978" spans="2:20" ht="24.9" customHeight="1" x14ac:dyDescent="0.3">
      <c r="B978" s="446"/>
      <c r="C978" s="267">
        <f t="shared" si="65"/>
        <v>1</v>
      </c>
      <c r="D978" s="268" t="str">
        <f t="shared" si="66"/>
        <v>Janeiro</v>
      </c>
      <c r="E978" s="269"/>
      <c r="F978" s="270" t="str">
        <f>IF(E978="","",VLOOKUP('Conta_FUNBIO (2)'!E978,Relatório!B:I,2,FALSE))</f>
        <v/>
      </c>
      <c r="G978" s="709"/>
      <c r="H978" s="334" t="str">
        <f>IF(G978="","",VLOOKUP(G978,Fundos!B:C,2,FALSE))</f>
        <v/>
      </c>
      <c r="I978" s="272"/>
      <c r="J978" s="443"/>
      <c r="K978" s="448"/>
      <c r="L978" s="685"/>
      <c r="M978" s="353"/>
      <c r="N978" s="271"/>
      <c r="O978" s="576"/>
      <c r="P978" s="276" t="s">
        <v>277</v>
      </c>
      <c r="Q978" s="279"/>
      <c r="R978" s="449"/>
      <c r="S978" s="279">
        <f t="shared" si="63"/>
        <v>-3601.92</v>
      </c>
      <c r="T978" s="333">
        <f t="shared" si="64"/>
        <v>0</v>
      </c>
    </row>
    <row r="979" spans="2:20" ht="24.9" customHeight="1" x14ac:dyDescent="0.3">
      <c r="B979" s="446"/>
      <c r="C979" s="267">
        <f t="shared" si="65"/>
        <v>1</v>
      </c>
      <c r="D979" s="268" t="str">
        <f t="shared" si="66"/>
        <v>Janeiro</v>
      </c>
      <c r="E979" s="269"/>
      <c r="F979" s="270" t="str">
        <f>IF(E979="","",VLOOKUP('Conta_FUNBIO (2)'!E979,Relatório!B:I,2,FALSE))</f>
        <v/>
      </c>
      <c r="G979" s="709"/>
      <c r="H979" s="334" t="str">
        <f>IF(G979="","",VLOOKUP(G979,Fundos!B:C,2,FALSE))</f>
        <v/>
      </c>
      <c r="I979" s="272"/>
      <c r="J979" s="443"/>
      <c r="K979" s="443"/>
      <c r="L979" s="686"/>
      <c r="M979" s="353"/>
      <c r="N979" s="271"/>
      <c r="O979" s="576"/>
      <c r="P979" s="276" t="s">
        <v>277</v>
      </c>
      <c r="Q979" s="279"/>
      <c r="R979" s="449"/>
      <c r="S979" s="279">
        <f t="shared" si="63"/>
        <v>-3601.92</v>
      </c>
      <c r="T979" s="333">
        <f t="shared" si="64"/>
        <v>0</v>
      </c>
    </row>
    <row r="980" spans="2:20" ht="24.9" customHeight="1" x14ac:dyDescent="0.3">
      <c r="B980" s="446"/>
      <c r="C980" s="267">
        <f t="shared" si="65"/>
        <v>1</v>
      </c>
      <c r="D980" s="268" t="str">
        <f t="shared" si="66"/>
        <v>Janeiro</v>
      </c>
      <c r="E980" s="269"/>
      <c r="F980" s="270" t="str">
        <f>IF(E980="","",VLOOKUP('Conta_FUNBIO (2)'!E980,Relatório!B:I,2,FALSE))</f>
        <v/>
      </c>
      <c r="G980" s="709"/>
      <c r="H980" s="334" t="str">
        <f>IF(G980="","",VLOOKUP(G980,Fundos!B:C,2,FALSE))</f>
        <v/>
      </c>
      <c r="I980" s="272"/>
      <c r="J980" s="443"/>
      <c r="K980" s="443"/>
      <c r="L980" s="686"/>
      <c r="M980" s="353"/>
      <c r="N980" s="271"/>
      <c r="O980" s="576"/>
      <c r="P980" s="276" t="s">
        <v>277</v>
      </c>
      <c r="Q980" s="279"/>
      <c r="R980" s="449"/>
      <c r="S980" s="279">
        <f t="shared" si="63"/>
        <v>-3601.92</v>
      </c>
      <c r="T980" s="333">
        <f t="shared" si="64"/>
        <v>0</v>
      </c>
    </row>
    <row r="981" spans="2:20" ht="24.9" customHeight="1" x14ac:dyDescent="0.3">
      <c r="B981" s="446"/>
      <c r="C981" s="267">
        <f t="shared" si="65"/>
        <v>1</v>
      </c>
      <c r="D981" s="268" t="str">
        <f t="shared" si="66"/>
        <v>Janeiro</v>
      </c>
      <c r="E981" s="269"/>
      <c r="F981" s="270" t="str">
        <f>IF(E981="","",VLOOKUP('Conta_FUNBIO (2)'!E981,Relatório!B:I,2,FALSE))</f>
        <v/>
      </c>
      <c r="G981" s="709"/>
      <c r="H981" s="334" t="str">
        <f>IF(G981="","",VLOOKUP(G981,Fundos!B:C,2,FALSE))</f>
        <v/>
      </c>
      <c r="I981" s="272"/>
      <c r="J981" s="443"/>
      <c r="K981" s="443"/>
      <c r="L981" s="686"/>
      <c r="M981" s="353"/>
      <c r="N981" s="271"/>
      <c r="O981" s="576"/>
      <c r="P981" s="276" t="s">
        <v>277</v>
      </c>
      <c r="Q981" s="279"/>
      <c r="R981" s="449"/>
      <c r="S981" s="279">
        <f t="shared" si="63"/>
        <v>-3601.92</v>
      </c>
      <c r="T981" s="333">
        <f t="shared" si="64"/>
        <v>0</v>
      </c>
    </row>
    <row r="982" spans="2:20" ht="24.9" customHeight="1" x14ac:dyDescent="0.3">
      <c r="B982" s="446"/>
      <c r="C982" s="267">
        <f t="shared" si="65"/>
        <v>1</v>
      </c>
      <c r="D982" s="268" t="str">
        <f t="shared" si="66"/>
        <v>Janeiro</v>
      </c>
      <c r="E982" s="269"/>
      <c r="F982" s="270" t="str">
        <f>IF(E982="","",VLOOKUP('Conta_FUNBIO (2)'!E982,Relatório!B:I,2,FALSE))</f>
        <v/>
      </c>
      <c r="G982" s="709"/>
      <c r="H982" s="334" t="str">
        <f>IF(G982="","",VLOOKUP(G982,Fundos!B:C,2,FALSE))</f>
        <v/>
      </c>
      <c r="I982" s="272"/>
      <c r="J982" s="443"/>
      <c r="K982" s="443"/>
      <c r="L982" s="686"/>
      <c r="M982" s="353"/>
      <c r="N982" s="271"/>
      <c r="O982" s="576"/>
      <c r="P982" s="276" t="s">
        <v>277</v>
      </c>
      <c r="Q982" s="279"/>
      <c r="R982" s="449"/>
      <c r="S982" s="279">
        <f t="shared" si="63"/>
        <v>-3601.92</v>
      </c>
      <c r="T982" s="333">
        <f t="shared" si="64"/>
        <v>0</v>
      </c>
    </row>
    <row r="983" spans="2:20" ht="24.9" customHeight="1" x14ac:dyDescent="0.3">
      <c r="B983" s="446"/>
      <c r="C983" s="267">
        <f t="shared" si="65"/>
        <v>1</v>
      </c>
      <c r="D983" s="268" t="str">
        <f t="shared" si="66"/>
        <v>Janeiro</v>
      </c>
      <c r="E983" s="269"/>
      <c r="F983" s="270" t="str">
        <f>IF(E983="","",VLOOKUP('Conta_FUNBIO (2)'!E983,Relatório!B:I,2,FALSE))</f>
        <v/>
      </c>
      <c r="G983" s="709"/>
      <c r="H983" s="334" t="str">
        <f>IF(G983="","",VLOOKUP(G983,Fundos!B:C,2,FALSE))</f>
        <v/>
      </c>
      <c r="I983" s="272"/>
      <c r="J983" s="443"/>
      <c r="K983" s="443"/>
      <c r="L983" s="686"/>
      <c r="M983" s="353"/>
      <c r="N983" s="271"/>
      <c r="O983" s="576"/>
      <c r="P983" s="276" t="s">
        <v>277</v>
      </c>
      <c r="Q983" s="279"/>
      <c r="R983" s="449"/>
      <c r="S983" s="279">
        <f t="shared" si="63"/>
        <v>-3601.92</v>
      </c>
      <c r="T983" s="333">
        <f t="shared" si="64"/>
        <v>0</v>
      </c>
    </row>
    <row r="984" spans="2:20" ht="24.9" customHeight="1" x14ac:dyDescent="0.3">
      <c r="B984" s="446"/>
      <c r="C984" s="267">
        <f t="shared" si="65"/>
        <v>1</v>
      </c>
      <c r="D984" s="268" t="str">
        <f t="shared" si="66"/>
        <v>Janeiro</v>
      </c>
      <c r="E984" s="269"/>
      <c r="F984" s="270" t="str">
        <f>IF(E984="","",VLOOKUP('Conta_FUNBIO (2)'!E984,Relatório!B:I,2,FALSE))</f>
        <v/>
      </c>
      <c r="G984" s="709"/>
      <c r="H984" s="334" t="str">
        <f>IF(G984="","",VLOOKUP(G984,Fundos!B:C,2,FALSE))</f>
        <v/>
      </c>
      <c r="I984" s="272"/>
      <c r="J984" s="443"/>
      <c r="K984" s="443"/>
      <c r="L984" s="685"/>
      <c r="M984" s="353"/>
      <c r="N984" s="453"/>
      <c r="O984" s="576"/>
      <c r="P984" s="276" t="s">
        <v>277</v>
      </c>
      <c r="Q984" s="279"/>
      <c r="R984" s="449"/>
      <c r="S984" s="279">
        <f t="shared" si="63"/>
        <v>-3601.92</v>
      </c>
      <c r="T984" s="333">
        <f t="shared" si="64"/>
        <v>0</v>
      </c>
    </row>
    <row r="985" spans="2:20" ht="24.9" customHeight="1" x14ac:dyDescent="0.3">
      <c r="B985" s="446"/>
      <c r="C985" s="267">
        <f t="shared" si="65"/>
        <v>1</v>
      </c>
      <c r="D985" s="268" t="str">
        <f t="shared" si="66"/>
        <v>Janeiro</v>
      </c>
      <c r="E985" s="269"/>
      <c r="F985" s="270" t="str">
        <f>IF(E985="","",VLOOKUP('Conta_FUNBIO (2)'!E985,Relatório!B:I,2,FALSE))</f>
        <v/>
      </c>
      <c r="G985" s="709"/>
      <c r="H985" s="334" t="str">
        <f>IF(G985="","",VLOOKUP(G985,Fundos!B:C,2,FALSE))</f>
        <v/>
      </c>
      <c r="I985" s="272"/>
      <c r="J985" s="443"/>
      <c r="K985" s="443"/>
      <c r="L985" s="685"/>
      <c r="M985" s="353"/>
      <c r="N985" s="453"/>
      <c r="O985" s="576"/>
      <c r="P985" s="276" t="s">
        <v>277</v>
      </c>
      <c r="Q985" s="279"/>
      <c r="R985" s="449"/>
      <c r="S985" s="279">
        <f>IF(P985="sim",Q985-R985+S984,IF(P985="NÃO",S984))</f>
        <v>-3601.92</v>
      </c>
      <c r="T985" s="333">
        <f t="shared" ref="T985:T1016" si="67">T984</f>
        <v>0</v>
      </c>
    </row>
    <row r="986" spans="2:20" ht="24.9" customHeight="1" x14ac:dyDescent="0.3">
      <c r="B986" s="446"/>
      <c r="C986" s="267">
        <f t="shared" si="65"/>
        <v>1</v>
      </c>
      <c r="D986" s="268" t="str">
        <f t="shared" si="66"/>
        <v>Janeiro</v>
      </c>
      <c r="E986" s="269"/>
      <c r="F986" s="270" t="str">
        <f>IF(E986="","",VLOOKUP('Conta_FUNBIO (2)'!E986,Relatório!B:I,2,FALSE))</f>
        <v/>
      </c>
      <c r="G986" s="709"/>
      <c r="H986" s="334" t="str">
        <f>IF(G986="","",VLOOKUP(G986,Fundos!B:C,2,FALSE))</f>
        <v/>
      </c>
      <c r="I986" s="272"/>
      <c r="J986" s="443"/>
      <c r="K986" s="443"/>
      <c r="L986" s="685"/>
      <c r="M986" s="353"/>
      <c r="N986" s="271"/>
      <c r="O986" s="576"/>
      <c r="P986" s="276" t="s">
        <v>277</v>
      </c>
      <c r="Q986" s="279"/>
      <c r="R986" s="449"/>
      <c r="S986" s="279">
        <f>IF(P986="sim",Q986-R986+S985,IF(P986="NÃO",S985))</f>
        <v>-3601.92</v>
      </c>
      <c r="T986" s="333">
        <f t="shared" si="67"/>
        <v>0</v>
      </c>
    </row>
    <row r="987" spans="2:20" ht="24.9" customHeight="1" x14ac:dyDescent="0.3">
      <c r="B987" s="446"/>
      <c r="C987" s="267">
        <f t="shared" si="65"/>
        <v>1</v>
      </c>
      <c r="D987" s="268" t="str">
        <f t="shared" si="66"/>
        <v>Janeiro</v>
      </c>
      <c r="E987" s="269"/>
      <c r="F987" s="270" t="str">
        <f>IF(E987="","",VLOOKUP('Conta_FUNBIO (2)'!E987,Relatório!B:I,2,FALSE))</f>
        <v/>
      </c>
      <c r="G987" s="709"/>
      <c r="H987" s="334" t="str">
        <f>IF(G987="","",VLOOKUP(G987,Fundos!B:C,2,FALSE))</f>
        <v/>
      </c>
      <c r="I987" s="272"/>
      <c r="J987" s="443"/>
      <c r="K987" s="443"/>
      <c r="L987" s="685"/>
      <c r="M987" s="353"/>
      <c r="N987" s="271"/>
      <c r="O987" s="576"/>
      <c r="P987" s="276" t="s">
        <v>277</v>
      </c>
      <c r="Q987" s="279"/>
      <c r="R987" s="449"/>
      <c r="S987" s="279">
        <f t="shared" ref="S987:S1050" si="68">IF(P987="sim",Q987-R987+S986,IF(P987="NÃO",S986))</f>
        <v>-3601.92</v>
      </c>
      <c r="T987" s="333">
        <f t="shared" si="67"/>
        <v>0</v>
      </c>
    </row>
    <row r="988" spans="2:20" ht="24.9" customHeight="1" x14ac:dyDescent="0.3">
      <c r="B988" s="446"/>
      <c r="C988" s="267">
        <f t="shared" si="65"/>
        <v>1</v>
      </c>
      <c r="D988" s="268" t="str">
        <f t="shared" si="66"/>
        <v>Janeiro</v>
      </c>
      <c r="E988" s="269"/>
      <c r="F988" s="270" t="str">
        <f>IF(E988="","",VLOOKUP('Conta_FUNBIO (2)'!E988,Relatório!B:I,2,FALSE))</f>
        <v/>
      </c>
      <c r="G988" s="709"/>
      <c r="H988" s="334" t="str">
        <f>IF(G988="","",VLOOKUP(G988,Fundos!B:C,2,FALSE))</f>
        <v/>
      </c>
      <c r="I988" s="272"/>
      <c r="J988" s="443"/>
      <c r="K988" s="448"/>
      <c r="L988" s="685"/>
      <c r="M988" s="353"/>
      <c r="N988" s="271"/>
      <c r="O988" s="576"/>
      <c r="P988" s="276" t="s">
        <v>277</v>
      </c>
      <c r="Q988" s="279"/>
      <c r="R988" s="449"/>
      <c r="S988" s="279">
        <f t="shared" si="68"/>
        <v>-3601.92</v>
      </c>
      <c r="T988" s="333">
        <f t="shared" si="67"/>
        <v>0</v>
      </c>
    </row>
    <row r="989" spans="2:20" ht="24.9" customHeight="1" x14ac:dyDescent="0.3">
      <c r="B989" s="446"/>
      <c r="C989" s="267">
        <f t="shared" si="65"/>
        <v>1</v>
      </c>
      <c r="D989" s="268" t="str">
        <f t="shared" si="66"/>
        <v>Janeiro</v>
      </c>
      <c r="E989" s="269"/>
      <c r="F989" s="270" t="str">
        <f>IF(E989="","",VLOOKUP('Conta_FUNBIO (2)'!E989,Relatório!B:I,2,FALSE))</f>
        <v/>
      </c>
      <c r="G989" s="709"/>
      <c r="H989" s="334" t="str">
        <f>IF(G989="","",VLOOKUP(G989,Fundos!B:C,2,FALSE))</f>
        <v/>
      </c>
      <c r="I989" s="272"/>
      <c r="J989" s="443"/>
      <c r="K989" s="452"/>
      <c r="L989" s="686"/>
      <c r="M989" s="353"/>
      <c r="N989" s="271"/>
      <c r="O989" s="576"/>
      <c r="P989" s="276" t="s">
        <v>277</v>
      </c>
      <c r="Q989" s="279"/>
      <c r="R989" s="449"/>
      <c r="S989" s="279">
        <f t="shared" si="68"/>
        <v>-3601.92</v>
      </c>
      <c r="T989" s="333">
        <f t="shared" si="67"/>
        <v>0</v>
      </c>
    </row>
    <row r="990" spans="2:20" ht="24.9" customHeight="1" x14ac:dyDescent="0.3">
      <c r="B990" s="446"/>
      <c r="C990" s="267">
        <f t="shared" si="65"/>
        <v>1</v>
      </c>
      <c r="D990" s="268" t="str">
        <f t="shared" si="66"/>
        <v>Janeiro</v>
      </c>
      <c r="E990" s="269"/>
      <c r="F990" s="270" t="str">
        <f>IF(E990="","",VLOOKUP('Conta_FUNBIO (2)'!E990,Relatório!B:I,2,FALSE))</f>
        <v/>
      </c>
      <c r="G990" s="709"/>
      <c r="H990" s="334" t="str">
        <f>IF(G990="","",VLOOKUP(G990,Fundos!B:C,2,FALSE))</f>
        <v/>
      </c>
      <c r="I990" s="272"/>
      <c r="J990" s="443"/>
      <c r="K990" s="443"/>
      <c r="L990" s="686"/>
      <c r="M990" s="353"/>
      <c r="N990" s="271"/>
      <c r="O990" s="576"/>
      <c r="P990" s="276" t="s">
        <v>277</v>
      </c>
      <c r="Q990" s="279"/>
      <c r="R990" s="449"/>
      <c r="S990" s="279">
        <f t="shared" si="68"/>
        <v>-3601.92</v>
      </c>
      <c r="T990" s="333">
        <f t="shared" si="67"/>
        <v>0</v>
      </c>
    </row>
    <row r="991" spans="2:20" ht="24.9" customHeight="1" x14ac:dyDescent="0.3">
      <c r="B991" s="446"/>
      <c r="C991" s="267">
        <f t="shared" si="65"/>
        <v>1</v>
      </c>
      <c r="D991" s="268" t="str">
        <f t="shared" si="66"/>
        <v>Janeiro</v>
      </c>
      <c r="E991" s="269"/>
      <c r="F991" s="270" t="str">
        <f>IF(E991="","",VLOOKUP('Conta_FUNBIO (2)'!E991,Relatório!B:I,2,FALSE))</f>
        <v/>
      </c>
      <c r="G991" s="709"/>
      <c r="H991" s="334" t="str">
        <f>IF(G991="","",VLOOKUP(G991,Fundos!B:C,2,FALSE))</f>
        <v/>
      </c>
      <c r="I991" s="272"/>
      <c r="J991" s="443"/>
      <c r="K991" s="443"/>
      <c r="L991" s="685"/>
      <c r="M991" s="353"/>
      <c r="N991" s="271"/>
      <c r="O991" s="576"/>
      <c r="P991" s="276" t="s">
        <v>277</v>
      </c>
      <c r="Q991" s="279"/>
      <c r="R991" s="449"/>
      <c r="S991" s="279">
        <f t="shared" si="68"/>
        <v>-3601.92</v>
      </c>
      <c r="T991" s="333">
        <f t="shared" si="67"/>
        <v>0</v>
      </c>
    </row>
    <row r="992" spans="2:20" ht="24.9" customHeight="1" x14ac:dyDescent="0.3">
      <c r="B992" s="446"/>
      <c r="C992" s="267">
        <f t="shared" si="65"/>
        <v>1</v>
      </c>
      <c r="D992" s="268" t="str">
        <f t="shared" si="66"/>
        <v>Janeiro</v>
      </c>
      <c r="E992" s="269"/>
      <c r="F992" s="270" t="str">
        <f>IF(E992="","",VLOOKUP('Conta_FUNBIO (2)'!E992,Relatório!B:I,2,FALSE))</f>
        <v/>
      </c>
      <c r="G992" s="709"/>
      <c r="H992" s="334" t="str">
        <f>IF(G992="","",VLOOKUP(G992,Fundos!B:C,2,FALSE))</f>
        <v/>
      </c>
      <c r="I992" s="272"/>
      <c r="J992" s="443"/>
      <c r="K992" s="443"/>
      <c r="L992" s="685"/>
      <c r="M992" s="353"/>
      <c r="N992" s="271"/>
      <c r="O992" s="576"/>
      <c r="P992" s="276" t="s">
        <v>277</v>
      </c>
      <c r="Q992" s="279"/>
      <c r="R992" s="449"/>
      <c r="S992" s="279">
        <f t="shared" si="68"/>
        <v>-3601.92</v>
      </c>
      <c r="T992" s="333">
        <f t="shared" si="67"/>
        <v>0</v>
      </c>
    </row>
    <row r="993" spans="2:20" ht="24.9" customHeight="1" x14ac:dyDescent="0.3">
      <c r="B993" s="446"/>
      <c r="C993" s="267">
        <f t="shared" si="65"/>
        <v>1</v>
      </c>
      <c r="D993" s="268" t="str">
        <f t="shared" si="66"/>
        <v>Janeiro</v>
      </c>
      <c r="E993" s="269"/>
      <c r="F993" s="270" t="str">
        <f>IF(E993="","",VLOOKUP('Conta_FUNBIO (2)'!E993,Relatório!B:I,2,FALSE))</f>
        <v/>
      </c>
      <c r="G993" s="709"/>
      <c r="H993" s="334" t="str">
        <f>IF(G993="","",VLOOKUP(G993,Fundos!B:C,2,FALSE))</f>
        <v/>
      </c>
      <c r="I993" s="272"/>
      <c r="J993" s="443"/>
      <c r="K993" s="443"/>
      <c r="L993" s="685"/>
      <c r="M993" s="353"/>
      <c r="N993" s="271"/>
      <c r="O993" s="576"/>
      <c r="P993" s="276" t="s">
        <v>277</v>
      </c>
      <c r="Q993" s="279"/>
      <c r="R993" s="449"/>
      <c r="S993" s="279">
        <f t="shared" si="68"/>
        <v>-3601.92</v>
      </c>
      <c r="T993" s="333">
        <f t="shared" si="67"/>
        <v>0</v>
      </c>
    </row>
    <row r="994" spans="2:20" ht="24.9" customHeight="1" x14ac:dyDescent="0.3">
      <c r="B994" s="446"/>
      <c r="C994" s="267">
        <f t="shared" si="65"/>
        <v>1</v>
      </c>
      <c r="D994" s="268" t="str">
        <f t="shared" si="66"/>
        <v>Janeiro</v>
      </c>
      <c r="E994" s="269"/>
      <c r="F994" s="270" t="str">
        <f>IF(E994="","",VLOOKUP('Conta_FUNBIO (2)'!E994,Relatório!B:I,2,FALSE))</f>
        <v/>
      </c>
      <c r="G994" s="709"/>
      <c r="H994" s="334" t="str">
        <f>IF(G994="","",VLOOKUP(G994,Fundos!B:C,2,FALSE))</f>
        <v/>
      </c>
      <c r="I994" s="272"/>
      <c r="J994" s="443"/>
      <c r="K994" s="443"/>
      <c r="L994" s="685"/>
      <c r="M994" s="353"/>
      <c r="N994" s="271"/>
      <c r="O994" s="576"/>
      <c r="P994" s="276" t="s">
        <v>277</v>
      </c>
      <c r="Q994" s="279"/>
      <c r="R994" s="449"/>
      <c r="S994" s="279">
        <f t="shared" si="68"/>
        <v>-3601.92</v>
      </c>
      <c r="T994" s="333">
        <f t="shared" si="67"/>
        <v>0</v>
      </c>
    </row>
    <row r="995" spans="2:20" ht="24.9" customHeight="1" x14ac:dyDescent="0.3">
      <c r="B995" s="446"/>
      <c r="C995" s="267">
        <f t="shared" si="65"/>
        <v>1</v>
      </c>
      <c r="D995" s="268" t="str">
        <f t="shared" si="66"/>
        <v>Janeiro</v>
      </c>
      <c r="E995" s="269"/>
      <c r="F995" s="270" t="str">
        <f>IF(E995="","",VLOOKUP('Conta_FUNBIO (2)'!E995,Relatório!B:I,2,FALSE))</f>
        <v/>
      </c>
      <c r="G995" s="709"/>
      <c r="H995" s="334" t="str">
        <f>IF(G995="","",VLOOKUP(G995,Fundos!B:C,2,FALSE))</f>
        <v/>
      </c>
      <c r="I995" s="272"/>
      <c r="J995" s="443"/>
      <c r="K995" s="443"/>
      <c r="L995" s="685"/>
      <c r="M995" s="353"/>
      <c r="N995" s="271"/>
      <c r="O995" s="576"/>
      <c r="P995" s="276" t="s">
        <v>277</v>
      </c>
      <c r="Q995" s="279"/>
      <c r="R995" s="449"/>
      <c r="S995" s="279">
        <f t="shared" si="68"/>
        <v>-3601.92</v>
      </c>
      <c r="T995" s="333">
        <f t="shared" si="67"/>
        <v>0</v>
      </c>
    </row>
    <row r="996" spans="2:20" ht="24.9" customHeight="1" x14ac:dyDescent="0.3">
      <c r="B996" s="446"/>
      <c r="C996" s="267">
        <f t="shared" si="65"/>
        <v>1</v>
      </c>
      <c r="D996" s="268" t="str">
        <f t="shared" si="66"/>
        <v>Janeiro</v>
      </c>
      <c r="E996" s="269"/>
      <c r="F996" s="270" t="str">
        <f>IF(E996="","",VLOOKUP('Conta_FUNBIO (2)'!E996,Relatório!B:I,2,FALSE))</f>
        <v/>
      </c>
      <c r="G996" s="709"/>
      <c r="H996" s="334" t="str">
        <f>IF(G996="","",VLOOKUP(G996,Fundos!B:C,2,FALSE))</f>
        <v/>
      </c>
      <c r="I996" s="272"/>
      <c r="J996" s="443"/>
      <c r="K996" s="443"/>
      <c r="L996" s="685"/>
      <c r="M996" s="353"/>
      <c r="N996" s="271"/>
      <c r="O996" s="576"/>
      <c r="P996" s="276" t="s">
        <v>277</v>
      </c>
      <c r="Q996" s="279"/>
      <c r="R996" s="449"/>
      <c r="S996" s="279">
        <f t="shared" si="68"/>
        <v>-3601.92</v>
      </c>
      <c r="T996" s="333">
        <f t="shared" si="67"/>
        <v>0</v>
      </c>
    </row>
    <row r="997" spans="2:20" ht="24.9" customHeight="1" x14ac:dyDescent="0.3">
      <c r="B997" s="446"/>
      <c r="C997" s="267">
        <f t="shared" si="65"/>
        <v>1</v>
      </c>
      <c r="D997" s="268" t="str">
        <f t="shared" si="66"/>
        <v>Janeiro</v>
      </c>
      <c r="E997" s="269"/>
      <c r="F997" s="270" t="str">
        <f>IF(E997="","",VLOOKUP('Conta_FUNBIO (2)'!E997,Relatório!B:I,2,FALSE))</f>
        <v/>
      </c>
      <c r="G997" s="709"/>
      <c r="H997" s="334" t="str">
        <f>IF(G997="","",VLOOKUP(G997,Fundos!B:C,2,FALSE))</f>
        <v/>
      </c>
      <c r="I997" s="272"/>
      <c r="J997" s="443"/>
      <c r="K997" s="443"/>
      <c r="L997" s="685"/>
      <c r="M997" s="353"/>
      <c r="N997" s="271"/>
      <c r="O997" s="576"/>
      <c r="P997" s="276" t="s">
        <v>277</v>
      </c>
      <c r="Q997" s="279"/>
      <c r="R997" s="449"/>
      <c r="S997" s="279">
        <f t="shared" si="68"/>
        <v>-3601.92</v>
      </c>
      <c r="T997" s="333">
        <f t="shared" si="67"/>
        <v>0</v>
      </c>
    </row>
    <row r="998" spans="2:20" ht="24.9" customHeight="1" x14ac:dyDescent="0.3">
      <c r="B998" s="446"/>
      <c r="C998" s="267">
        <f t="shared" si="65"/>
        <v>1</v>
      </c>
      <c r="D998" s="268" t="str">
        <f t="shared" si="66"/>
        <v>Janeiro</v>
      </c>
      <c r="E998" s="269"/>
      <c r="F998" s="270" t="str">
        <f>IF(E998="","",VLOOKUP('Conta_FUNBIO (2)'!E998,Relatório!B:I,2,FALSE))</f>
        <v/>
      </c>
      <c r="G998" s="709"/>
      <c r="H998" s="334" t="str">
        <f>IF(G998="","",VLOOKUP(G998,Fundos!B:C,2,FALSE))</f>
        <v/>
      </c>
      <c r="I998" s="272"/>
      <c r="J998" s="443"/>
      <c r="K998" s="443"/>
      <c r="L998" s="685"/>
      <c r="M998" s="353"/>
      <c r="N998" s="271"/>
      <c r="O998" s="576"/>
      <c r="P998" s="276" t="s">
        <v>277</v>
      </c>
      <c r="Q998" s="279"/>
      <c r="R998" s="449"/>
      <c r="S998" s="279">
        <f t="shared" si="68"/>
        <v>-3601.92</v>
      </c>
      <c r="T998" s="333">
        <f t="shared" si="67"/>
        <v>0</v>
      </c>
    </row>
    <row r="999" spans="2:20" ht="24.9" customHeight="1" x14ac:dyDescent="0.3">
      <c r="B999" s="446"/>
      <c r="C999" s="267">
        <f t="shared" si="65"/>
        <v>1</v>
      </c>
      <c r="D999" s="268" t="str">
        <f t="shared" si="66"/>
        <v>Janeiro</v>
      </c>
      <c r="E999" s="269"/>
      <c r="F999" s="270" t="str">
        <f>IF(E999="","",VLOOKUP('Conta_FUNBIO (2)'!E999,Relatório!B:I,2,FALSE))</f>
        <v/>
      </c>
      <c r="G999" s="709"/>
      <c r="H999" s="334" t="str">
        <f>IF(G999="","",VLOOKUP(G999,Fundos!B:C,2,FALSE))</f>
        <v/>
      </c>
      <c r="I999" s="272"/>
      <c r="J999" s="443"/>
      <c r="K999" s="443"/>
      <c r="L999" s="685"/>
      <c r="M999" s="353"/>
      <c r="N999" s="271"/>
      <c r="O999" s="576"/>
      <c r="P999" s="276" t="s">
        <v>277</v>
      </c>
      <c r="Q999" s="279"/>
      <c r="R999" s="449"/>
      <c r="S999" s="279">
        <f t="shared" si="68"/>
        <v>-3601.92</v>
      </c>
      <c r="T999" s="333">
        <f t="shared" si="67"/>
        <v>0</v>
      </c>
    </row>
    <row r="1000" spans="2:20" ht="24.9" customHeight="1" x14ac:dyDescent="0.3">
      <c r="B1000" s="446"/>
      <c r="C1000" s="267">
        <f t="shared" si="65"/>
        <v>1</v>
      </c>
      <c r="D1000" s="268" t="str">
        <f t="shared" si="66"/>
        <v>Janeiro</v>
      </c>
      <c r="E1000" s="269"/>
      <c r="F1000" s="270" t="str">
        <f>IF(E1000="","",VLOOKUP('Conta_FUNBIO (2)'!E1000,Relatório!B:I,2,FALSE))</f>
        <v/>
      </c>
      <c r="G1000" s="709"/>
      <c r="H1000" s="334" t="str">
        <f>IF(G1000="","",VLOOKUP(G1000,Fundos!B:C,2,FALSE))</f>
        <v/>
      </c>
      <c r="I1000" s="272"/>
      <c r="J1000" s="443"/>
      <c r="K1000" s="443"/>
      <c r="L1000" s="685"/>
      <c r="M1000" s="353"/>
      <c r="N1000" s="271"/>
      <c r="O1000" s="576"/>
      <c r="P1000" s="276" t="s">
        <v>277</v>
      </c>
      <c r="Q1000" s="279"/>
      <c r="R1000" s="449"/>
      <c r="S1000" s="279">
        <f t="shared" si="68"/>
        <v>-3601.92</v>
      </c>
      <c r="T1000" s="333">
        <f t="shared" si="67"/>
        <v>0</v>
      </c>
    </row>
    <row r="1001" spans="2:20" ht="24.9" customHeight="1" x14ac:dyDescent="0.3">
      <c r="B1001" s="446"/>
      <c r="C1001" s="267">
        <f t="shared" si="65"/>
        <v>1</v>
      </c>
      <c r="D1001" s="268" t="str">
        <f t="shared" si="66"/>
        <v>Janeiro</v>
      </c>
      <c r="E1001" s="269"/>
      <c r="F1001" s="270" t="str">
        <f>IF(E1001="","",VLOOKUP('Conta_FUNBIO (2)'!E1001,Relatório!B:I,2,FALSE))</f>
        <v/>
      </c>
      <c r="G1001" s="709"/>
      <c r="H1001" s="334" t="str">
        <f>IF(G1001="","",VLOOKUP(G1001,Fundos!B:C,2,FALSE))</f>
        <v/>
      </c>
      <c r="I1001" s="272"/>
      <c r="J1001" s="443"/>
      <c r="K1001" s="443"/>
      <c r="L1001" s="685"/>
      <c r="M1001" s="353"/>
      <c r="N1001" s="271"/>
      <c r="O1001" s="576"/>
      <c r="P1001" s="276" t="s">
        <v>277</v>
      </c>
      <c r="Q1001" s="279"/>
      <c r="R1001" s="449"/>
      <c r="S1001" s="279">
        <f t="shared" si="68"/>
        <v>-3601.92</v>
      </c>
      <c r="T1001" s="333">
        <f t="shared" si="67"/>
        <v>0</v>
      </c>
    </row>
    <row r="1002" spans="2:20" ht="24.9" customHeight="1" x14ac:dyDescent="0.3">
      <c r="B1002" s="446"/>
      <c r="C1002" s="267">
        <f t="shared" si="65"/>
        <v>1</v>
      </c>
      <c r="D1002" s="268" t="str">
        <f t="shared" si="66"/>
        <v>Janeiro</v>
      </c>
      <c r="E1002" s="269"/>
      <c r="F1002" s="270" t="str">
        <f>IF(E1002="","",VLOOKUP('Conta_FUNBIO (2)'!E1002,Relatório!B:I,2,FALSE))</f>
        <v/>
      </c>
      <c r="G1002" s="709"/>
      <c r="H1002" s="334" t="str">
        <f>IF(G1002="","",VLOOKUP(G1002,Fundos!B:C,2,FALSE))</f>
        <v/>
      </c>
      <c r="I1002" s="272"/>
      <c r="J1002" s="443"/>
      <c r="K1002" s="443"/>
      <c r="L1002" s="685"/>
      <c r="M1002" s="353"/>
      <c r="N1002" s="271"/>
      <c r="O1002" s="576"/>
      <c r="P1002" s="276" t="s">
        <v>277</v>
      </c>
      <c r="Q1002" s="279"/>
      <c r="R1002" s="449"/>
      <c r="S1002" s="279">
        <f t="shared" si="68"/>
        <v>-3601.92</v>
      </c>
      <c r="T1002" s="333">
        <f t="shared" si="67"/>
        <v>0</v>
      </c>
    </row>
    <row r="1003" spans="2:20" ht="24.9" customHeight="1" x14ac:dyDescent="0.3">
      <c r="B1003" s="446"/>
      <c r="C1003" s="267">
        <f t="shared" si="65"/>
        <v>1</v>
      </c>
      <c r="D1003" s="268" t="str">
        <f t="shared" si="66"/>
        <v>Janeiro</v>
      </c>
      <c r="E1003" s="269"/>
      <c r="F1003" s="270" t="str">
        <f>IF(E1003="","",VLOOKUP('Conta_FUNBIO (2)'!E1003,Relatório!B:I,2,FALSE))</f>
        <v/>
      </c>
      <c r="G1003" s="709"/>
      <c r="H1003" s="334" t="str">
        <f>IF(G1003="","",VLOOKUP(G1003,Fundos!B:C,2,FALSE))</f>
        <v/>
      </c>
      <c r="I1003" s="272"/>
      <c r="J1003" s="443"/>
      <c r="K1003" s="443"/>
      <c r="L1003" s="685"/>
      <c r="M1003" s="353"/>
      <c r="N1003" s="271"/>
      <c r="O1003" s="576"/>
      <c r="P1003" s="276" t="s">
        <v>277</v>
      </c>
      <c r="Q1003" s="279"/>
      <c r="R1003" s="449"/>
      <c r="S1003" s="279">
        <f t="shared" si="68"/>
        <v>-3601.92</v>
      </c>
      <c r="T1003" s="333">
        <f t="shared" si="67"/>
        <v>0</v>
      </c>
    </row>
    <row r="1004" spans="2:20" ht="24.9" customHeight="1" x14ac:dyDescent="0.3">
      <c r="B1004" s="446"/>
      <c r="C1004" s="267">
        <f t="shared" si="65"/>
        <v>1</v>
      </c>
      <c r="D1004" s="268" t="str">
        <f t="shared" si="66"/>
        <v>Janeiro</v>
      </c>
      <c r="E1004" s="269"/>
      <c r="F1004" s="270" t="str">
        <f>IF(E1004="","",VLOOKUP('Conta_FUNBIO (2)'!E1004,Relatório!B:I,2,FALSE))</f>
        <v/>
      </c>
      <c r="G1004" s="709"/>
      <c r="H1004" s="334" t="str">
        <f>IF(G1004="","",VLOOKUP(G1004,Fundos!B:C,2,FALSE))</f>
        <v/>
      </c>
      <c r="I1004" s="272"/>
      <c r="J1004" s="443"/>
      <c r="K1004" s="443"/>
      <c r="L1004" s="685"/>
      <c r="M1004" s="353"/>
      <c r="N1004" s="271"/>
      <c r="O1004" s="576"/>
      <c r="P1004" s="276" t="s">
        <v>277</v>
      </c>
      <c r="Q1004" s="279"/>
      <c r="R1004" s="449"/>
      <c r="S1004" s="279">
        <f t="shared" si="68"/>
        <v>-3601.92</v>
      </c>
      <c r="T1004" s="333">
        <f t="shared" si="67"/>
        <v>0</v>
      </c>
    </row>
    <row r="1005" spans="2:20" ht="24.9" customHeight="1" x14ac:dyDescent="0.3">
      <c r="B1005" s="713"/>
      <c r="C1005" s="267">
        <f t="shared" si="65"/>
        <v>1</v>
      </c>
      <c r="D1005" s="268" t="str">
        <f t="shared" si="66"/>
        <v>Janeiro</v>
      </c>
      <c r="E1005" s="579"/>
      <c r="F1005" s="270" t="str">
        <f>IF(E1005="","",VLOOKUP('Conta_FUNBIO (2)'!E1005,Relatório!B:I,2,FALSE))</f>
        <v/>
      </c>
      <c r="G1005" s="709"/>
      <c r="H1005" s="334" t="str">
        <f>IF(G1005="","",VLOOKUP(G1005,Fundos!B:C,2,FALSE))</f>
        <v/>
      </c>
      <c r="I1005" s="272"/>
      <c r="J1005" s="704"/>
      <c r="K1005" s="443"/>
      <c r="L1005" s="712"/>
      <c r="M1005" s="353"/>
      <c r="N1005" s="271"/>
      <c r="O1005" s="576"/>
      <c r="P1005" s="276" t="s">
        <v>277</v>
      </c>
      <c r="Q1005" s="279"/>
      <c r="R1005" s="449"/>
      <c r="S1005" s="279">
        <f t="shared" si="68"/>
        <v>-3601.92</v>
      </c>
      <c r="T1005" s="333">
        <f t="shared" si="67"/>
        <v>0</v>
      </c>
    </row>
    <row r="1006" spans="2:20" ht="24.9" customHeight="1" x14ac:dyDescent="0.3">
      <c r="B1006" s="713"/>
      <c r="C1006" s="267">
        <f t="shared" si="65"/>
        <v>1</v>
      </c>
      <c r="D1006" s="268" t="str">
        <f t="shared" si="66"/>
        <v>Janeiro</v>
      </c>
      <c r="E1006" s="579"/>
      <c r="F1006" s="270" t="str">
        <f>IF(E1006="","",VLOOKUP('Conta_FUNBIO (2)'!E1006,Relatório!B:I,2,FALSE))</f>
        <v/>
      </c>
      <c r="G1006" s="709"/>
      <c r="H1006" s="334" t="str">
        <f>IF(G1006="","",VLOOKUP(G1006,Fundos!B:C,2,FALSE))</f>
        <v/>
      </c>
      <c r="I1006" s="272"/>
      <c r="J1006" s="704"/>
      <c r="K1006" s="443"/>
      <c r="L1006" s="712"/>
      <c r="M1006" s="353"/>
      <c r="N1006" s="271"/>
      <c r="O1006" s="576"/>
      <c r="P1006" s="276" t="s">
        <v>277</v>
      </c>
      <c r="Q1006" s="279"/>
      <c r="R1006" s="449"/>
      <c r="S1006" s="279">
        <f t="shared" si="68"/>
        <v>-3601.92</v>
      </c>
      <c r="T1006" s="333">
        <f t="shared" si="67"/>
        <v>0</v>
      </c>
    </row>
    <row r="1007" spans="2:20" ht="24.9" customHeight="1" x14ac:dyDescent="0.3">
      <c r="B1007" s="713"/>
      <c r="C1007" s="267">
        <f t="shared" si="65"/>
        <v>1</v>
      </c>
      <c r="D1007" s="268" t="str">
        <f t="shared" si="66"/>
        <v>Janeiro</v>
      </c>
      <c r="E1007" s="579"/>
      <c r="F1007" s="270" t="str">
        <f>IF(E1007="","",VLOOKUP('Conta_FUNBIO (2)'!E1007,Relatório!B:I,2,FALSE))</f>
        <v/>
      </c>
      <c r="G1007" s="709"/>
      <c r="H1007" s="334" t="str">
        <f>IF(G1007="","",VLOOKUP(G1007,Fundos!B:C,2,FALSE))</f>
        <v/>
      </c>
      <c r="I1007" s="272"/>
      <c r="J1007" s="704"/>
      <c r="K1007" s="443"/>
      <c r="L1007" s="712"/>
      <c r="M1007" s="353"/>
      <c r="N1007" s="271"/>
      <c r="O1007" s="577"/>
      <c r="P1007" s="276" t="s">
        <v>277</v>
      </c>
      <c r="Q1007" s="279"/>
      <c r="R1007" s="449"/>
      <c r="S1007" s="279">
        <f t="shared" si="68"/>
        <v>-3601.92</v>
      </c>
      <c r="T1007" s="333">
        <f t="shared" si="67"/>
        <v>0</v>
      </c>
    </row>
    <row r="1008" spans="2:20" ht="24.9" customHeight="1" x14ac:dyDescent="0.3">
      <c r="B1008" s="446"/>
      <c r="C1008" s="267">
        <f t="shared" si="65"/>
        <v>1</v>
      </c>
      <c r="D1008" s="268" t="str">
        <f t="shared" si="66"/>
        <v>Janeiro</v>
      </c>
      <c r="E1008" s="269"/>
      <c r="F1008" s="270" t="str">
        <f>IF(E1008="","",VLOOKUP('Conta_FUNBIO (2)'!E1008,Relatório!B:I,2,FALSE))</f>
        <v/>
      </c>
      <c r="G1008" s="709"/>
      <c r="H1008" s="334" t="str">
        <f>IF(G1008="","",VLOOKUP(G1008,Fundos!B:C,2,FALSE))</f>
        <v/>
      </c>
      <c r="I1008" s="272"/>
      <c r="J1008" s="443"/>
      <c r="K1008" s="443"/>
      <c r="L1008" s="685"/>
      <c r="M1008" s="353"/>
      <c r="N1008" s="271"/>
      <c r="O1008" s="576"/>
      <c r="P1008" s="276" t="s">
        <v>277</v>
      </c>
      <c r="Q1008" s="279"/>
      <c r="R1008" s="449"/>
      <c r="S1008" s="279">
        <f t="shared" si="68"/>
        <v>-3601.92</v>
      </c>
      <c r="T1008" s="333">
        <f t="shared" si="67"/>
        <v>0</v>
      </c>
    </row>
    <row r="1009" spans="2:20" ht="24.9" customHeight="1" x14ac:dyDescent="0.3">
      <c r="B1009" s="446"/>
      <c r="C1009" s="267">
        <f t="shared" si="65"/>
        <v>1</v>
      </c>
      <c r="D1009" s="268" t="str">
        <f t="shared" si="66"/>
        <v>Janeiro</v>
      </c>
      <c r="E1009" s="269"/>
      <c r="F1009" s="270" t="str">
        <f>IF(E1009="","",VLOOKUP('Conta_FUNBIO (2)'!E1009,Relatório!B:I,2,FALSE))</f>
        <v/>
      </c>
      <c r="G1009" s="709"/>
      <c r="H1009" s="334" t="str">
        <f>IF(G1009="","",VLOOKUP(G1009,Fundos!B:C,2,FALSE))</f>
        <v/>
      </c>
      <c r="I1009" s="272"/>
      <c r="J1009" s="443"/>
      <c r="K1009" s="443"/>
      <c r="L1009" s="685"/>
      <c r="M1009" s="353"/>
      <c r="N1009" s="271"/>
      <c r="O1009" s="576"/>
      <c r="P1009" s="276" t="s">
        <v>277</v>
      </c>
      <c r="Q1009" s="279"/>
      <c r="R1009" s="449"/>
      <c r="S1009" s="279">
        <f t="shared" si="68"/>
        <v>-3601.92</v>
      </c>
      <c r="T1009" s="333">
        <f t="shared" si="67"/>
        <v>0</v>
      </c>
    </row>
    <row r="1010" spans="2:20" ht="24.9" customHeight="1" x14ac:dyDescent="0.3">
      <c r="B1010" s="446"/>
      <c r="C1010" s="267">
        <f t="shared" si="65"/>
        <v>1</v>
      </c>
      <c r="D1010" s="268" t="str">
        <f t="shared" si="66"/>
        <v>Janeiro</v>
      </c>
      <c r="E1010" s="269"/>
      <c r="F1010" s="270" t="str">
        <f>IF(E1010="","",VLOOKUP('Conta_FUNBIO (2)'!E1010,Relatório!B:I,2,FALSE))</f>
        <v/>
      </c>
      <c r="G1010" s="709"/>
      <c r="H1010" s="334" t="str">
        <f>IF(G1010="","",VLOOKUP(G1010,Fundos!B:C,2,FALSE))</f>
        <v/>
      </c>
      <c r="I1010" s="272"/>
      <c r="J1010" s="443"/>
      <c r="K1010" s="443"/>
      <c r="L1010" s="685"/>
      <c r="M1010" s="353"/>
      <c r="N1010" s="271"/>
      <c r="O1010" s="576"/>
      <c r="P1010" s="276" t="s">
        <v>277</v>
      </c>
      <c r="Q1010" s="279"/>
      <c r="R1010" s="449"/>
      <c r="S1010" s="279">
        <f t="shared" si="68"/>
        <v>-3601.92</v>
      </c>
      <c r="T1010" s="333">
        <f t="shared" si="67"/>
        <v>0</v>
      </c>
    </row>
    <row r="1011" spans="2:20" ht="24.9" customHeight="1" x14ac:dyDescent="0.3">
      <c r="B1011" s="446"/>
      <c r="C1011" s="267">
        <f t="shared" si="65"/>
        <v>1</v>
      </c>
      <c r="D1011" s="268" t="str">
        <f t="shared" si="66"/>
        <v>Janeiro</v>
      </c>
      <c r="E1011" s="269"/>
      <c r="F1011" s="270" t="str">
        <f>IF(E1011="","",VLOOKUP('Conta_FUNBIO (2)'!E1011,Relatório!B:I,2,FALSE))</f>
        <v/>
      </c>
      <c r="G1011" s="709"/>
      <c r="H1011" s="334" t="str">
        <f>IF(G1011="","",VLOOKUP(G1011,Fundos!B:C,2,FALSE))</f>
        <v/>
      </c>
      <c r="I1011" s="272"/>
      <c r="J1011" s="443"/>
      <c r="K1011" s="443"/>
      <c r="L1011" s="685"/>
      <c r="M1011" s="353"/>
      <c r="N1011" s="271"/>
      <c r="O1011" s="576"/>
      <c r="P1011" s="276" t="s">
        <v>277</v>
      </c>
      <c r="Q1011" s="279"/>
      <c r="R1011" s="449"/>
      <c r="S1011" s="279">
        <f t="shared" si="68"/>
        <v>-3601.92</v>
      </c>
      <c r="T1011" s="333">
        <f t="shared" si="67"/>
        <v>0</v>
      </c>
    </row>
    <row r="1012" spans="2:20" ht="24.9" customHeight="1" x14ac:dyDescent="0.3">
      <c r="B1012" s="446"/>
      <c r="C1012" s="267">
        <f t="shared" si="65"/>
        <v>1</v>
      </c>
      <c r="D1012" s="268" t="str">
        <f t="shared" si="66"/>
        <v>Janeiro</v>
      </c>
      <c r="E1012" s="269"/>
      <c r="F1012" s="270" t="str">
        <f>IF(E1012="","",VLOOKUP('Conta_FUNBIO (2)'!E1012,Relatório!B:I,2,FALSE))</f>
        <v/>
      </c>
      <c r="G1012" s="709"/>
      <c r="H1012" s="334" t="str">
        <f>IF(G1012="","",VLOOKUP(G1012,Fundos!B:C,2,FALSE))</f>
        <v/>
      </c>
      <c r="I1012" s="272"/>
      <c r="J1012" s="443"/>
      <c r="K1012" s="443"/>
      <c r="L1012" s="685"/>
      <c r="M1012" s="353"/>
      <c r="N1012" s="271"/>
      <c r="O1012" s="576"/>
      <c r="P1012" s="276" t="s">
        <v>277</v>
      </c>
      <c r="Q1012" s="279"/>
      <c r="R1012" s="449"/>
      <c r="S1012" s="279">
        <f t="shared" si="68"/>
        <v>-3601.92</v>
      </c>
      <c r="T1012" s="333">
        <f t="shared" si="67"/>
        <v>0</v>
      </c>
    </row>
    <row r="1013" spans="2:20" ht="24.9" customHeight="1" x14ac:dyDescent="0.3">
      <c r="B1013" s="446"/>
      <c r="C1013" s="267">
        <f t="shared" si="65"/>
        <v>1</v>
      </c>
      <c r="D1013" s="268" t="str">
        <f t="shared" si="66"/>
        <v>Janeiro</v>
      </c>
      <c r="E1013" s="269"/>
      <c r="F1013" s="270" t="str">
        <f>IF(E1013="","",VLOOKUP('Conta_FUNBIO (2)'!E1013,Relatório!B:I,2,FALSE))</f>
        <v/>
      </c>
      <c r="G1013" s="709"/>
      <c r="H1013" s="334" t="str">
        <f>IF(G1013="","",VLOOKUP(G1013,Fundos!B:C,2,FALSE))</f>
        <v/>
      </c>
      <c r="I1013" s="272"/>
      <c r="J1013" s="443"/>
      <c r="K1013" s="443"/>
      <c r="L1013" s="685"/>
      <c r="M1013" s="353"/>
      <c r="N1013" s="271"/>
      <c r="O1013" s="576"/>
      <c r="P1013" s="276" t="s">
        <v>277</v>
      </c>
      <c r="Q1013" s="279"/>
      <c r="R1013" s="449"/>
      <c r="S1013" s="279">
        <f t="shared" si="68"/>
        <v>-3601.92</v>
      </c>
      <c r="T1013" s="333">
        <f t="shared" si="67"/>
        <v>0</v>
      </c>
    </row>
    <row r="1014" spans="2:20" ht="24.9" customHeight="1" x14ac:dyDescent="0.3">
      <c r="B1014" s="446"/>
      <c r="C1014" s="267">
        <f t="shared" si="65"/>
        <v>1</v>
      </c>
      <c r="D1014" s="268" t="str">
        <f t="shared" si="66"/>
        <v>Janeiro</v>
      </c>
      <c r="E1014" s="269"/>
      <c r="F1014" s="270" t="str">
        <f>IF(E1014="","",VLOOKUP('Conta_FUNBIO (2)'!E1014,Relatório!B:I,2,FALSE))</f>
        <v/>
      </c>
      <c r="G1014" s="709"/>
      <c r="H1014" s="334" t="str">
        <f>IF(G1014="","",VLOOKUP(G1014,Fundos!B:C,2,FALSE))</f>
        <v/>
      </c>
      <c r="I1014" s="272"/>
      <c r="J1014" s="443"/>
      <c r="K1014" s="448"/>
      <c r="L1014" s="685"/>
      <c r="M1014" s="353"/>
      <c r="N1014" s="271"/>
      <c r="O1014" s="576"/>
      <c r="P1014" s="276" t="s">
        <v>277</v>
      </c>
      <c r="Q1014" s="279"/>
      <c r="R1014" s="449"/>
      <c r="S1014" s="279">
        <f t="shared" si="68"/>
        <v>-3601.92</v>
      </c>
      <c r="T1014" s="333">
        <f t="shared" si="67"/>
        <v>0</v>
      </c>
    </row>
    <row r="1015" spans="2:20" ht="24.9" customHeight="1" x14ac:dyDescent="0.3">
      <c r="B1015" s="446"/>
      <c r="C1015" s="267">
        <f t="shared" si="65"/>
        <v>1</v>
      </c>
      <c r="D1015" s="268" t="str">
        <f t="shared" si="66"/>
        <v>Janeiro</v>
      </c>
      <c r="E1015" s="269"/>
      <c r="F1015" s="270" t="str">
        <f>IF(E1015="","",VLOOKUP('Conta_FUNBIO (2)'!E1015,Relatório!B:I,2,FALSE))</f>
        <v/>
      </c>
      <c r="G1015" s="709"/>
      <c r="H1015" s="334" t="str">
        <f>IF(G1015="","",VLOOKUP(G1015,Fundos!B:C,2,FALSE))</f>
        <v/>
      </c>
      <c r="I1015" s="272"/>
      <c r="J1015" s="443"/>
      <c r="K1015" s="443"/>
      <c r="L1015" s="686"/>
      <c r="M1015" s="353"/>
      <c r="N1015" s="271"/>
      <c r="O1015" s="576"/>
      <c r="P1015" s="276" t="s">
        <v>277</v>
      </c>
      <c r="Q1015" s="279"/>
      <c r="R1015" s="449"/>
      <c r="S1015" s="279">
        <f t="shared" si="68"/>
        <v>-3601.92</v>
      </c>
      <c r="T1015" s="333">
        <f t="shared" si="67"/>
        <v>0</v>
      </c>
    </row>
    <row r="1016" spans="2:20" ht="24.9" customHeight="1" x14ac:dyDescent="0.3">
      <c r="B1016" s="446"/>
      <c r="C1016" s="267">
        <f t="shared" si="65"/>
        <v>1</v>
      </c>
      <c r="D1016" s="268" t="str">
        <f t="shared" si="66"/>
        <v>Janeiro</v>
      </c>
      <c r="E1016" s="269"/>
      <c r="F1016" s="270" t="str">
        <f>IF(E1016="","",VLOOKUP('Conta_FUNBIO (2)'!E1016,Relatório!B:I,2,FALSE))</f>
        <v/>
      </c>
      <c r="G1016" s="709"/>
      <c r="H1016" s="334" t="str">
        <f>IF(G1016="","",VLOOKUP(G1016,Fundos!B:C,2,FALSE))</f>
        <v/>
      </c>
      <c r="I1016" s="272"/>
      <c r="J1016" s="443"/>
      <c r="K1016" s="443"/>
      <c r="L1016" s="686"/>
      <c r="M1016" s="353"/>
      <c r="N1016" s="271"/>
      <c r="O1016" s="576"/>
      <c r="P1016" s="276" t="s">
        <v>277</v>
      </c>
      <c r="Q1016" s="279"/>
      <c r="R1016" s="449"/>
      <c r="S1016" s="279">
        <f t="shared" si="68"/>
        <v>-3601.92</v>
      </c>
      <c r="T1016" s="333">
        <f t="shared" si="67"/>
        <v>0</v>
      </c>
    </row>
    <row r="1017" spans="2:20" ht="24.9" customHeight="1" x14ac:dyDescent="0.3">
      <c r="B1017" s="446"/>
      <c r="C1017" s="267">
        <f t="shared" si="65"/>
        <v>1</v>
      </c>
      <c r="D1017" s="268" t="str">
        <f t="shared" si="66"/>
        <v>Janeiro</v>
      </c>
      <c r="E1017" s="269"/>
      <c r="F1017" s="270" t="str">
        <f>IF(E1017="","",VLOOKUP('Conta_FUNBIO (2)'!E1017,Relatório!B:I,2,FALSE))</f>
        <v/>
      </c>
      <c r="G1017" s="709"/>
      <c r="H1017" s="334" t="str">
        <f>IF(G1017="","",VLOOKUP(G1017,Fundos!B:C,2,FALSE))</f>
        <v/>
      </c>
      <c r="I1017" s="272"/>
      <c r="J1017" s="443"/>
      <c r="K1017" s="443"/>
      <c r="L1017" s="685"/>
      <c r="M1017" s="353"/>
      <c r="N1017" s="271"/>
      <c r="O1017" s="576"/>
      <c r="P1017" s="276" t="s">
        <v>277</v>
      </c>
      <c r="Q1017" s="279"/>
      <c r="R1017" s="449"/>
      <c r="S1017" s="279">
        <f t="shared" si="68"/>
        <v>-3601.92</v>
      </c>
      <c r="T1017" s="333">
        <f>T1015</f>
        <v>0</v>
      </c>
    </row>
    <row r="1018" spans="2:20" ht="24.9" customHeight="1" x14ac:dyDescent="0.3">
      <c r="B1018" s="446"/>
      <c r="C1018" s="267">
        <f t="shared" si="65"/>
        <v>1</v>
      </c>
      <c r="D1018" s="268" t="str">
        <f t="shared" si="66"/>
        <v>Janeiro</v>
      </c>
      <c r="E1018" s="269"/>
      <c r="F1018" s="270" t="str">
        <f>IF(E1018="","",VLOOKUP('Conta_FUNBIO (2)'!E1018,Relatório!B:I,2,FALSE))</f>
        <v/>
      </c>
      <c r="G1018" s="709"/>
      <c r="H1018" s="334" t="str">
        <f>IF(G1018="","",VLOOKUP(G1018,Fundos!B:C,2,FALSE))</f>
        <v/>
      </c>
      <c r="I1018" s="272"/>
      <c r="J1018" s="443"/>
      <c r="K1018" s="443"/>
      <c r="L1018" s="685"/>
      <c r="M1018" s="353"/>
      <c r="N1018" s="271"/>
      <c r="O1018" s="576"/>
      <c r="P1018" s="276" t="s">
        <v>277</v>
      </c>
      <c r="Q1018" s="279"/>
      <c r="R1018" s="449"/>
      <c r="S1018" s="279">
        <f t="shared" si="68"/>
        <v>-3601.92</v>
      </c>
      <c r="T1018" s="333">
        <f t="shared" ref="T1018:T1081" si="69">T1017</f>
        <v>0</v>
      </c>
    </row>
    <row r="1019" spans="2:20" ht="24.9" customHeight="1" x14ac:dyDescent="0.3">
      <c r="B1019" s="446"/>
      <c r="C1019" s="267">
        <f t="shared" si="65"/>
        <v>1</v>
      </c>
      <c r="D1019" s="268" t="str">
        <f t="shared" si="66"/>
        <v>Janeiro</v>
      </c>
      <c r="E1019" s="269"/>
      <c r="F1019" s="270" t="str">
        <f>IF(E1019="","",VLOOKUP('Conta_FUNBIO (2)'!E1019,Relatório!B:I,2,FALSE))</f>
        <v/>
      </c>
      <c r="G1019" s="709"/>
      <c r="H1019" s="334" t="str">
        <f>IF(G1019="","",VLOOKUP(G1019,Fundos!B:C,2,FALSE))</f>
        <v/>
      </c>
      <c r="I1019" s="272"/>
      <c r="J1019" s="443"/>
      <c r="K1019" s="443"/>
      <c r="L1019" s="685"/>
      <c r="M1019" s="353"/>
      <c r="N1019" s="271"/>
      <c r="O1019" s="576"/>
      <c r="P1019" s="276" t="s">
        <v>277</v>
      </c>
      <c r="Q1019" s="279"/>
      <c r="R1019" s="449"/>
      <c r="S1019" s="279">
        <f t="shared" si="68"/>
        <v>-3601.92</v>
      </c>
      <c r="T1019" s="333">
        <f t="shared" si="69"/>
        <v>0</v>
      </c>
    </row>
    <row r="1020" spans="2:20" ht="24.9" customHeight="1" x14ac:dyDescent="0.3">
      <c r="B1020" s="446"/>
      <c r="C1020" s="267">
        <f t="shared" si="65"/>
        <v>1</v>
      </c>
      <c r="D1020" s="268" t="str">
        <f t="shared" si="66"/>
        <v>Janeiro</v>
      </c>
      <c r="E1020" s="269"/>
      <c r="F1020" s="270" t="str">
        <f>IF(E1020="","",VLOOKUP('Conta_FUNBIO (2)'!E1020,Relatório!B:I,2,FALSE))</f>
        <v/>
      </c>
      <c r="G1020" s="709"/>
      <c r="H1020" s="334" t="str">
        <f>IF(G1020="","",VLOOKUP(G1020,Fundos!B:C,2,FALSE))</f>
        <v/>
      </c>
      <c r="I1020" s="272"/>
      <c r="J1020" s="443"/>
      <c r="K1020" s="443"/>
      <c r="L1020" s="685"/>
      <c r="M1020" s="353"/>
      <c r="N1020" s="271"/>
      <c r="O1020" s="576"/>
      <c r="P1020" s="276" t="s">
        <v>277</v>
      </c>
      <c r="Q1020" s="279"/>
      <c r="R1020" s="449"/>
      <c r="S1020" s="279">
        <f t="shared" si="68"/>
        <v>-3601.92</v>
      </c>
      <c r="T1020" s="333">
        <f t="shared" si="69"/>
        <v>0</v>
      </c>
    </row>
    <row r="1021" spans="2:20" ht="24.9" customHeight="1" x14ac:dyDescent="0.3">
      <c r="B1021" s="446"/>
      <c r="C1021" s="267">
        <f t="shared" si="65"/>
        <v>1</v>
      </c>
      <c r="D1021" s="268" t="str">
        <f t="shared" si="66"/>
        <v>Janeiro</v>
      </c>
      <c r="E1021" s="269"/>
      <c r="F1021" s="270" t="str">
        <f>IF(E1021="","",VLOOKUP('Conta_FUNBIO (2)'!E1021,Relatório!B:I,2,FALSE))</f>
        <v/>
      </c>
      <c r="G1021" s="709"/>
      <c r="H1021" s="334" t="str">
        <f>IF(G1021="","",VLOOKUP(G1021,Fundos!B:C,2,FALSE))</f>
        <v/>
      </c>
      <c r="I1021" s="272"/>
      <c r="J1021" s="443"/>
      <c r="K1021" s="443"/>
      <c r="L1021" s="685"/>
      <c r="M1021" s="353"/>
      <c r="N1021" s="271"/>
      <c r="O1021" s="576"/>
      <c r="P1021" s="276" t="s">
        <v>277</v>
      </c>
      <c r="Q1021" s="279"/>
      <c r="R1021" s="449"/>
      <c r="S1021" s="279">
        <f t="shared" si="68"/>
        <v>-3601.92</v>
      </c>
      <c r="T1021" s="333">
        <f t="shared" si="69"/>
        <v>0</v>
      </c>
    </row>
    <row r="1022" spans="2:20" ht="24.9" customHeight="1" x14ac:dyDescent="0.3">
      <c r="B1022" s="446"/>
      <c r="C1022" s="267">
        <f t="shared" si="65"/>
        <v>1</v>
      </c>
      <c r="D1022" s="268" t="str">
        <f t="shared" si="66"/>
        <v>Janeiro</v>
      </c>
      <c r="E1022" s="269"/>
      <c r="F1022" s="270" t="str">
        <f>IF(E1022="","",VLOOKUP('Conta_FUNBIO (2)'!E1022,Relatório!B:I,2,FALSE))</f>
        <v/>
      </c>
      <c r="G1022" s="709"/>
      <c r="H1022" s="334" t="str">
        <f>IF(G1022="","",VLOOKUP(G1022,Fundos!B:C,2,FALSE))</f>
        <v/>
      </c>
      <c r="I1022" s="272"/>
      <c r="J1022" s="443"/>
      <c r="K1022" s="443"/>
      <c r="L1022" s="685"/>
      <c r="M1022" s="353"/>
      <c r="N1022" s="271"/>
      <c r="O1022" s="576"/>
      <c r="P1022" s="276" t="s">
        <v>277</v>
      </c>
      <c r="Q1022" s="279"/>
      <c r="R1022" s="449"/>
      <c r="S1022" s="279">
        <f t="shared" si="68"/>
        <v>-3601.92</v>
      </c>
      <c r="T1022" s="333">
        <f t="shared" si="69"/>
        <v>0</v>
      </c>
    </row>
    <row r="1023" spans="2:20" ht="24.9" customHeight="1" x14ac:dyDescent="0.3">
      <c r="B1023" s="446"/>
      <c r="C1023" s="267">
        <f t="shared" si="65"/>
        <v>1</v>
      </c>
      <c r="D1023" s="268" t="str">
        <f t="shared" si="66"/>
        <v>Janeiro</v>
      </c>
      <c r="E1023" s="269"/>
      <c r="F1023" s="270" t="str">
        <f>IF(E1023="","",VLOOKUP('Conta_FUNBIO (2)'!E1023,Relatório!B:I,2,FALSE))</f>
        <v/>
      </c>
      <c r="G1023" s="709"/>
      <c r="H1023" s="334" t="str">
        <f>IF(G1023="","",VLOOKUP(G1023,Fundos!B:C,2,FALSE))</f>
        <v/>
      </c>
      <c r="I1023" s="272"/>
      <c r="J1023" s="443"/>
      <c r="K1023" s="443"/>
      <c r="L1023" s="685"/>
      <c r="M1023" s="353"/>
      <c r="N1023" s="271"/>
      <c r="O1023" s="576"/>
      <c r="P1023" s="276" t="s">
        <v>277</v>
      </c>
      <c r="Q1023" s="279"/>
      <c r="R1023" s="449"/>
      <c r="S1023" s="279">
        <f t="shared" si="68"/>
        <v>-3601.92</v>
      </c>
      <c r="T1023" s="333">
        <f t="shared" si="69"/>
        <v>0</v>
      </c>
    </row>
    <row r="1024" spans="2:20" ht="24.9" customHeight="1" x14ac:dyDescent="0.3">
      <c r="B1024" s="446"/>
      <c r="C1024" s="267">
        <f t="shared" si="65"/>
        <v>1</v>
      </c>
      <c r="D1024" s="268" t="str">
        <f t="shared" si="66"/>
        <v>Janeiro</v>
      </c>
      <c r="E1024" s="269"/>
      <c r="F1024" s="270" t="str">
        <f>IF(E1024="","",VLOOKUP('Conta_FUNBIO (2)'!E1024,Relatório!B:I,2,FALSE))</f>
        <v/>
      </c>
      <c r="G1024" s="709"/>
      <c r="H1024" s="334" t="str">
        <f>IF(G1024="","",VLOOKUP(G1024,Fundos!B:C,2,FALSE))</f>
        <v/>
      </c>
      <c r="I1024" s="272"/>
      <c r="J1024" s="443"/>
      <c r="K1024" s="443"/>
      <c r="L1024" s="685"/>
      <c r="M1024" s="353"/>
      <c r="N1024" s="271"/>
      <c r="O1024" s="576"/>
      <c r="P1024" s="276" t="s">
        <v>277</v>
      </c>
      <c r="Q1024" s="279"/>
      <c r="R1024" s="449"/>
      <c r="S1024" s="279">
        <f t="shared" si="68"/>
        <v>-3601.92</v>
      </c>
      <c r="T1024" s="333">
        <f t="shared" si="69"/>
        <v>0</v>
      </c>
    </row>
    <row r="1025" spans="2:20" ht="24.9" customHeight="1" x14ac:dyDescent="0.3">
      <c r="B1025" s="446"/>
      <c r="C1025" s="267">
        <f t="shared" si="65"/>
        <v>1</v>
      </c>
      <c r="D1025" s="268" t="str">
        <f t="shared" si="66"/>
        <v>Janeiro</v>
      </c>
      <c r="E1025" s="269"/>
      <c r="F1025" s="270" t="str">
        <f>IF(E1025="","",VLOOKUP('Conta_FUNBIO (2)'!E1025,Relatório!B:I,2,FALSE))</f>
        <v/>
      </c>
      <c r="G1025" s="709"/>
      <c r="H1025" s="334" t="str">
        <f>IF(G1025="","",VLOOKUP(G1025,Fundos!B:C,2,FALSE))</f>
        <v/>
      </c>
      <c r="I1025" s="272"/>
      <c r="J1025" s="443"/>
      <c r="K1025" s="443"/>
      <c r="L1025" s="685"/>
      <c r="M1025" s="353"/>
      <c r="N1025" s="271"/>
      <c r="O1025" s="576"/>
      <c r="P1025" s="276" t="s">
        <v>277</v>
      </c>
      <c r="Q1025" s="279"/>
      <c r="R1025" s="449"/>
      <c r="S1025" s="279">
        <f t="shared" si="68"/>
        <v>-3601.92</v>
      </c>
      <c r="T1025" s="333">
        <f t="shared" si="69"/>
        <v>0</v>
      </c>
    </row>
    <row r="1026" spans="2:20" ht="24.9" customHeight="1" x14ac:dyDescent="0.3">
      <c r="B1026" s="446"/>
      <c r="C1026" s="267">
        <f t="shared" si="65"/>
        <v>1</v>
      </c>
      <c r="D1026" s="268" t="str">
        <f t="shared" si="66"/>
        <v>Janeiro</v>
      </c>
      <c r="E1026" s="269"/>
      <c r="F1026" s="270" t="str">
        <f>IF(E1026="","",VLOOKUP('Conta_FUNBIO (2)'!E1026,Relatório!B:I,2,FALSE))</f>
        <v/>
      </c>
      <c r="G1026" s="709"/>
      <c r="H1026" s="334" t="str">
        <f>IF(G1026="","",VLOOKUP(G1026,Fundos!B:C,2,FALSE))</f>
        <v/>
      </c>
      <c r="I1026" s="272"/>
      <c r="J1026" s="443"/>
      <c r="K1026" s="443"/>
      <c r="L1026" s="685"/>
      <c r="M1026" s="353"/>
      <c r="N1026" s="271"/>
      <c r="O1026" s="576"/>
      <c r="P1026" s="276" t="s">
        <v>277</v>
      </c>
      <c r="Q1026" s="279"/>
      <c r="R1026" s="449"/>
      <c r="S1026" s="279">
        <f t="shared" si="68"/>
        <v>-3601.92</v>
      </c>
      <c r="T1026" s="333">
        <f t="shared" si="69"/>
        <v>0</v>
      </c>
    </row>
    <row r="1027" spans="2:20" ht="24.9" customHeight="1" x14ac:dyDescent="0.3">
      <c r="B1027" s="446"/>
      <c r="C1027" s="267">
        <f t="shared" si="65"/>
        <v>1</v>
      </c>
      <c r="D1027" s="268" t="str">
        <f t="shared" si="66"/>
        <v>Janeiro</v>
      </c>
      <c r="E1027" s="269"/>
      <c r="F1027" s="270" t="str">
        <f>IF(E1027="","",VLOOKUP('Conta_FUNBIO (2)'!E1027,Relatório!B:I,2,FALSE))</f>
        <v/>
      </c>
      <c r="G1027" s="709"/>
      <c r="H1027" s="334" t="str">
        <f>IF(G1027="","",VLOOKUP(G1027,Fundos!B:C,2,FALSE))</f>
        <v/>
      </c>
      <c r="I1027" s="272"/>
      <c r="J1027" s="443"/>
      <c r="K1027" s="443"/>
      <c r="L1027" s="686"/>
      <c r="M1027" s="353"/>
      <c r="N1027" s="271"/>
      <c r="O1027" s="576"/>
      <c r="P1027" s="276" t="s">
        <v>277</v>
      </c>
      <c r="Q1027" s="279"/>
      <c r="R1027" s="449"/>
      <c r="S1027" s="279">
        <f t="shared" si="68"/>
        <v>-3601.92</v>
      </c>
      <c r="T1027" s="333">
        <f t="shared" si="69"/>
        <v>0</v>
      </c>
    </row>
    <row r="1028" spans="2:20" ht="24.9" customHeight="1" x14ac:dyDescent="0.3">
      <c r="B1028" s="446"/>
      <c r="C1028" s="267">
        <f t="shared" si="65"/>
        <v>1</v>
      </c>
      <c r="D1028" s="268" t="str">
        <f t="shared" si="66"/>
        <v>Janeiro</v>
      </c>
      <c r="E1028" s="269"/>
      <c r="F1028" s="270" t="str">
        <f>IF(E1028="","",VLOOKUP('Conta_FUNBIO (2)'!E1028,Relatório!B:I,2,FALSE))</f>
        <v/>
      </c>
      <c r="G1028" s="709"/>
      <c r="H1028" s="334" t="str">
        <f>IF(G1028="","",VLOOKUP(G1028,Fundos!B:C,2,FALSE))</f>
        <v/>
      </c>
      <c r="I1028" s="272"/>
      <c r="J1028" s="443"/>
      <c r="K1028" s="443"/>
      <c r="L1028" s="685"/>
      <c r="M1028" s="353"/>
      <c r="N1028" s="271"/>
      <c r="O1028" s="576"/>
      <c r="P1028" s="276" t="s">
        <v>277</v>
      </c>
      <c r="Q1028" s="279"/>
      <c r="R1028" s="449"/>
      <c r="S1028" s="279">
        <f t="shared" si="68"/>
        <v>-3601.92</v>
      </c>
      <c r="T1028" s="333">
        <f t="shared" si="69"/>
        <v>0</v>
      </c>
    </row>
    <row r="1029" spans="2:20" ht="24.9" customHeight="1" x14ac:dyDescent="0.3">
      <c r="B1029" s="446"/>
      <c r="C1029" s="267">
        <f t="shared" si="65"/>
        <v>1</v>
      </c>
      <c r="D1029" s="268" t="str">
        <f t="shared" si="66"/>
        <v>Janeiro</v>
      </c>
      <c r="E1029" s="269"/>
      <c r="F1029" s="270" t="str">
        <f>IF(E1029="","",VLOOKUP('Conta_FUNBIO (2)'!E1029,Relatório!B:I,2,FALSE))</f>
        <v/>
      </c>
      <c r="G1029" s="709"/>
      <c r="H1029" s="334" t="str">
        <f>IF(G1029="","",VLOOKUP(G1029,Fundos!B:C,2,FALSE))</f>
        <v/>
      </c>
      <c r="I1029" s="272"/>
      <c r="J1029" s="443"/>
      <c r="K1029" s="443"/>
      <c r="L1029" s="685"/>
      <c r="M1029" s="353"/>
      <c r="N1029" s="271"/>
      <c r="O1029" s="576"/>
      <c r="P1029" s="276" t="s">
        <v>277</v>
      </c>
      <c r="Q1029" s="279"/>
      <c r="R1029" s="449"/>
      <c r="S1029" s="279">
        <f t="shared" si="68"/>
        <v>-3601.92</v>
      </c>
      <c r="T1029" s="333">
        <f t="shared" si="69"/>
        <v>0</v>
      </c>
    </row>
    <row r="1030" spans="2:20" ht="24.9" customHeight="1" x14ac:dyDescent="0.3">
      <c r="B1030" s="446"/>
      <c r="C1030" s="267">
        <f t="shared" si="65"/>
        <v>1</v>
      </c>
      <c r="D1030" s="268" t="str">
        <f t="shared" si="66"/>
        <v>Janeiro</v>
      </c>
      <c r="E1030" s="269"/>
      <c r="F1030" s="270" t="str">
        <f>IF(E1030="","",VLOOKUP('Conta_FUNBIO (2)'!E1030,Relatório!B:I,2,FALSE))</f>
        <v/>
      </c>
      <c r="G1030" s="709"/>
      <c r="H1030" s="334" t="str">
        <f>IF(G1030="","",VLOOKUP(G1030,Fundos!B:C,2,FALSE))</f>
        <v/>
      </c>
      <c r="I1030" s="272"/>
      <c r="J1030" s="443"/>
      <c r="K1030" s="443"/>
      <c r="L1030" s="685"/>
      <c r="M1030" s="353"/>
      <c r="N1030" s="271"/>
      <c r="O1030" s="576"/>
      <c r="P1030" s="276" t="s">
        <v>277</v>
      </c>
      <c r="Q1030" s="279"/>
      <c r="R1030" s="449"/>
      <c r="S1030" s="279">
        <f t="shared" si="68"/>
        <v>-3601.92</v>
      </c>
      <c r="T1030" s="333">
        <f>T1029</f>
        <v>0</v>
      </c>
    </row>
    <row r="1031" spans="2:20" ht="24.9" customHeight="1" x14ac:dyDescent="0.3">
      <c r="B1031" s="446"/>
      <c r="C1031" s="267">
        <f t="shared" si="65"/>
        <v>1</v>
      </c>
      <c r="D1031" s="268" t="str">
        <f t="shared" si="66"/>
        <v>Janeiro</v>
      </c>
      <c r="E1031" s="269"/>
      <c r="F1031" s="270" t="str">
        <f>IF(E1031="","",VLOOKUP('Conta_FUNBIO (2)'!E1031,Relatório!B:I,2,FALSE))</f>
        <v/>
      </c>
      <c r="G1031" s="709"/>
      <c r="H1031" s="334" t="str">
        <f>IF(G1031="","",VLOOKUP(G1031,Fundos!B:C,2,FALSE))</f>
        <v/>
      </c>
      <c r="I1031" s="272"/>
      <c r="J1031" s="443"/>
      <c r="K1031" s="443"/>
      <c r="L1031" s="686"/>
      <c r="M1031" s="353"/>
      <c r="N1031" s="271"/>
      <c r="O1031" s="576"/>
      <c r="P1031" s="276" t="s">
        <v>277</v>
      </c>
      <c r="Q1031" s="279"/>
      <c r="R1031" s="449"/>
      <c r="S1031" s="279">
        <f t="shared" si="68"/>
        <v>-3601.92</v>
      </c>
      <c r="T1031" s="333">
        <f t="shared" si="69"/>
        <v>0</v>
      </c>
    </row>
    <row r="1032" spans="2:20" ht="24.9" customHeight="1" x14ac:dyDescent="0.3">
      <c r="B1032" s="446"/>
      <c r="C1032" s="267">
        <f t="shared" si="65"/>
        <v>1</v>
      </c>
      <c r="D1032" s="268" t="str">
        <f t="shared" si="66"/>
        <v>Janeiro</v>
      </c>
      <c r="E1032" s="269"/>
      <c r="F1032" s="270" t="str">
        <f>IF(E1032="","",VLOOKUP('Conta_FUNBIO (2)'!E1032,Relatório!B:I,2,FALSE))</f>
        <v/>
      </c>
      <c r="G1032" s="709"/>
      <c r="H1032" s="334" t="str">
        <f>IF(G1032="","",VLOOKUP(G1032,Fundos!B:C,2,FALSE))</f>
        <v/>
      </c>
      <c r="I1032" s="272"/>
      <c r="J1032" s="443"/>
      <c r="K1032" s="443"/>
      <c r="L1032" s="685"/>
      <c r="M1032" s="353"/>
      <c r="N1032" s="271"/>
      <c r="O1032" s="576"/>
      <c r="P1032" s="276" t="s">
        <v>277</v>
      </c>
      <c r="Q1032" s="279"/>
      <c r="R1032" s="449"/>
      <c r="S1032" s="279">
        <f t="shared" si="68"/>
        <v>-3601.92</v>
      </c>
      <c r="T1032" s="333">
        <f t="shared" si="69"/>
        <v>0</v>
      </c>
    </row>
    <row r="1033" spans="2:20" ht="24.9" customHeight="1" x14ac:dyDescent="0.3">
      <c r="B1033" s="446"/>
      <c r="C1033" s="267">
        <f t="shared" si="65"/>
        <v>1</v>
      </c>
      <c r="D1033" s="268" t="str">
        <f t="shared" si="66"/>
        <v>Janeiro</v>
      </c>
      <c r="E1033" s="269"/>
      <c r="F1033" s="270" t="str">
        <f>IF(E1033="","",VLOOKUP('Conta_FUNBIO (2)'!E1033,Relatório!B:I,2,FALSE))</f>
        <v/>
      </c>
      <c r="G1033" s="709"/>
      <c r="H1033" s="334" t="str">
        <f>IF(G1033="","",VLOOKUP(G1033,Fundos!B:C,2,FALSE))</f>
        <v/>
      </c>
      <c r="I1033" s="272"/>
      <c r="J1033" s="443"/>
      <c r="K1033" s="443"/>
      <c r="L1033" s="686"/>
      <c r="M1033" s="353"/>
      <c r="N1033" s="271"/>
      <c r="O1033" s="576"/>
      <c r="P1033" s="276" t="s">
        <v>277</v>
      </c>
      <c r="Q1033" s="279"/>
      <c r="R1033" s="449"/>
      <c r="S1033" s="279">
        <f t="shared" si="68"/>
        <v>-3601.92</v>
      </c>
      <c r="T1033" s="333">
        <f t="shared" si="69"/>
        <v>0</v>
      </c>
    </row>
    <row r="1034" spans="2:20" ht="24.9" customHeight="1" x14ac:dyDescent="0.3">
      <c r="B1034" s="446"/>
      <c r="C1034" s="267">
        <f t="shared" si="65"/>
        <v>1</v>
      </c>
      <c r="D1034" s="268" t="str">
        <f t="shared" si="66"/>
        <v>Janeiro</v>
      </c>
      <c r="E1034" s="269"/>
      <c r="F1034" s="270" t="str">
        <f>IF(E1034="","",VLOOKUP('Conta_FUNBIO (2)'!E1034,Relatório!B:I,2,FALSE))</f>
        <v/>
      </c>
      <c r="G1034" s="709"/>
      <c r="H1034" s="334" t="str">
        <f>IF(G1034="","",VLOOKUP(G1034,Fundos!B:C,2,FALSE))</f>
        <v/>
      </c>
      <c r="I1034" s="272"/>
      <c r="J1034" s="443"/>
      <c r="K1034" s="443"/>
      <c r="L1034" s="685"/>
      <c r="M1034" s="353"/>
      <c r="N1034" s="271"/>
      <c r="O1034" s="576"/>
      <c r="P1034" s="276" t="s">
        <v>277</v>
      </c>
      <c r="Q1034" s="279"/>
      <c r="R1034" s="449"/>
      <c r="S1034" s="279">
        <f t="shared" si="68"/>
        <v>-3601.92</v>
      </c>
      <c r="T1034" s="333">
        <f t="shared" si="69"/>
        <v>0</v>
      </c>
    </row>
    <row r="1035" spans="2:20" ht="24.9" customHeight="1" x14ac:dyDescent="0.3">
      <c r="B1035" s="446"/>
      <c r="C1035" s="267">
        <f t="shared" si="65"/>
        <v>1</v>
      </c>
      <c r="D1035" s="268" t="str">
        <f t="shared" si="66"/>
        <v>Janeiro</v>
      </c>
      <c r="E1035" s="269"/>
      <c r="F1035" s="270" t="str">
        <f>IF(E1035="","",VLOOKUP('Conta_FUNBIO (2)'!E1035,Relatório!B:I,2,FALSE))</f>
        <v/>
      </c>
      <c r="G1035" s="709"/>
      <c r="H1035" s="334" t="str">
        <f>IF(G1035="","",VLOOKUP(G1035,Fundos!B:C,2,FALSE))</f>
        <v/>
      </c>
      <c r="I1035" s="272"/>
      <c r="J1035" s="443"/>
      <c r="K1035" s="443"/>
      <c r="L1035" s="685"/>
      <c r="M1035" s="353"/>
      <c r="N1035" s="271"/>
      <c r="O1035" s="576"/>
      <c r="P1035" s="276" t="s">
        <v>277</v>
      </c>
      <c r="Q1035" s="279"/>
      <c r="R1035" s="449"/>
      <c r="S1035" s="279">
        <f t="shared" si="68"/>
        <v>-3601.92</v>
      </c>
      <c r="T1035" s="333">
        <f t="shared" si="69"/>
        <v>0</v>
      </c>
    </row>
    <row r="1036" spans="2:20" ht="24.9" customHeight="1" x14ac:dyDescent="0.3">
      <c r="B1036" s="446"/>
      <c r="C1036" s="267">
        <f t="shared" ref="C1036:C1099" si="70">MONTH(B1036)</f>
        <v>1</v>
      </c>
      <c r="D1036" s="268" t="str">
        <f t="shared" ref="D1036:D1099" si="71">IF(C1036=1,"Janeiro",IF(C1036=2,"Fevereiro",IF(C1036=3,"Março",IF(C1036=4,"Abril",IF(C1036=5,"Maio",IF(C1036=6,"Junho",IF(C1036=7,"Julho",IF(C1036=8,"Agosto",IF(C1036=9,"Setembro",IF(C1036=10,"Outubro",IF(C1036=11,"Novembro",IF(C1036=12,"Dezembro",""))))))))))))</f>
        <v>Janeiro</v>
      </c>
      <c r="E1036" s="269"/>
      <c r="F1036" s="270" t="str">
        <f>IF(E1036="","",VLOOKUP('Conta_FUNBIO (2)'!E1036,Relatório!B:I,2,FALSE))</f>
        <v/>
      </c>
      <c r="G1036" s="709"/>
      <c r="H1036" s="334" t="str">
        <f>IF(G1036="","",VLOOKUP(G1036,Fundos!B:C,2,FALSE))</f>
        <v/>
      </c>
      <c r="I1036" s="272"/>
      <c r="J1036" s="443"/>
      <c r="K1036" s="443"/>
      <c r="L1036" s="685"/>
      <c r="M1036" s="353"/>
      <c r="N1036" s="271"/>
      <c r="O1036" s="576"/>
      <c r="P1036" s="276" t="s">
        <v>277</v>
      </c>
      <c r="Q1036" s="279"/>
      <c r="R1036" s="449"/>
      <c r="S1036" s="279">
        <f t="shared" si="68"/>
        <v>-3601.92</v>
      </c>
      <c r="T1036" s="333">
        <f t="shared" si="69"/>
        <v>0</v>
      </c>
    </row>
    <row r="1037" spans="2:20" ht="24.9" customHeight="1" x14ac:dyDescent="0.3">
      <c r="B1037" s="446"/>
      <c r="C1037" s="267">
        <f t="shared" si="70"/>
        <v>1</v>
      </c>
      <c r="D1037" s="268" t="str">
        <f t="shared" si="71"/>
        <v>Janeiro</v>
      </c>
      <c r="E1037" s="269"/>
      <c r="F1037" s="270" t="str">
        <f>IF(E1037="","",VLOOKUP('Conta_FUNBIO (2)'!E1037,Relatório!B:I,2,FALSE))</f>
        <v/>
      </c>
      <c r="G1037" s="709"/>
      <c r="H1037" s="334" t="str">
        <f>IF(G1037="","",VLOOKUP(G1037,Fundos!B:C,2,FALSE))</f>
        <v/>
      </c>
      <c r="I1037" s="272"/>
      <c r="J1037" s="443"/>
      <c r="K1037" s="443"/>
      <c r="L1037" s="685"/>
      <c r="M1037" s="353"/>
      <c r="N1037" s="271"/>
      <c r="O1037" s="576"/>
      <c r="P1037" s="276" t="s">
        <v>277</v>
      </c>
      <c r="Q1037" s="279"/>
      <c r="R1037" s="449"/>
      <c r="S1037" s="279">
        <f t="shared" si="68"/>
        <v>-3601.92</v>
      </c>
      <c r="T1037" s="333">
        <f t="shared" si="69"/>
        <v>0</v>
      </c>
    </row>
    <row r="1038" spans="2:20" ht="24.9" customHeight="1" x14ac:dyDescent="0.3">
      <c r="B1038" s="446"/>
      <c r="C1038" s="267">
        <f t="shared" si="70"/>
        <v>1</v>
      </c>
      <c r="D1038" s="268" t="str">
        <f t="shared" si="71"/>
        <v>Janeiro</v>
      </c>
      <c r="E1038" s="269"/>
      <c r="F1038" s="270" t="str">
        <f>IF(E1038="","",VLOOKUP('Conta_FUNBIO (2)'!E1038,Relatório!B:I,2,FALSE))</f>
        <v/>
      </c>
      <c r="G1038" s="709"/>
      <c r="H1038" s="334" t="str">
        <f>IF(G1038="","",VLOOKUP(G1038,Fundos!B:C,2,FALSE))</f>
        <v/>
      </c>
      <c r="I1038" s="272"/>
      <c r="J1038" s="443"/>
      <c r="K1038" s="443"/>
      <c r="L1038" s="685"/>
      <c r="M1038" s="353"/>
      <c r="N1038" s="271"/>
      <c r="O1038" s="576"/>
      <c r="P1038" s="276" t="s">
        <v>277</v>
      </c>
      <c r="Q1038" s="279"/>
      <c r="R1038" s="449"/>
      <c r="S1038" s="279">
        <f t="shared" si="68"/>
        <v>-3601.92</v>
      </c>
      <c r="T1038" s="333">
        <f t="shared" si="69"/>
        <v>0</v>
      </c>
    </row>
    <row r="1039" spans="2:20" ht="24.9" customHeight="1" x14ac:dyDescent="0.3">
      <c r="B1039" s="446"/>
      <c r="C1039" s="267">
        <f t="shared" si="70"/>
        <v>1</v>
      </c>
      <c r="D1039" s="268" t="str">
        <f t="shared" si="71"/>
        <v>Janeiro</v>
      </c>
      <c r="E1039" s="269"/>
      <c r="F1039" s="270" t="str">
        <f>IF(E1039="","",VLOOKUP('Conta_FUNBIO (2)'!E1039,Relatório!B:I,2,FALSE))</f>
        <v/>
      </c>
      <c r="G1039" s="709"/>
      <c r="H1039" s="334" t="str">
        <f>IF(G1039="","",VLOOKUP(G1039,Fundos!B:C,2,FALSE))</f>
        <v/>
      </c>
      <c r="I1039" s="272"/>
      <c r="J1039" s="443"/>
      <c r="K1039" s="443"/>
      <c r="L1039" s="685"/>
      <c r="M1039" s="353"/>
      <c r="N1039" s="271"/>
      <c r="O1039" s="576"/>
      <c r="P1039" s="276" t="s">
        <v>277</v>
      </c>
      <c r="Q1039" s="279"/>
      <c r="R1039" s="449"/>
      <c r="S1039" s="279">
        <f t="shared" si="68"/>
        <v>-3601.92</v>
      </c>
      <c r="T1039" s="333">
        <f t="shared" si="69"/>
        <v>0</v>
      </c>
    </row>
    <row r="1040" spans="2:20" ht="24.9" customHeight="1" x14ac:dyDescent="0.3">
      <c r="B1040" s="446"/>
      <c r="C1040" s="267">
        <f t="shared" si="70"/>
        <v>1</v>
      </c>
      <c r="D1040" s="268" t="str">
        <f t="shared" si="71"/>
        <v>Janeiro</v>
      </c>
      <c r="E1040" s="269"/>
      <c r="F1040" s="270" t="str">
        <f>IF(E1040="","",VLOOKUP('Conta_FUNBIO (2)'!E1040,Relatório!B:I,2,FALSE))</f>
        <v/>
      </c>
      <c r="G1040" s="709"/>
      <c r="H1040" s="334" t="str">
        <f>IF(G1040="","",VLOOKUP(G1040,Fundos!B:C,2,FALSE))</f>
        <v/>
      </c>
      <c r="I1040" s="272"/>
      <c r="J1040" s="443"/>
      <c r="K1040" s="443"/>
      <c r="L1040" s="685"/>
      <c r="M1040" s="353"/>
      <c r="N1040" s="271"/>
      <c r="O1040" s="576"/>
      <c r="P1040" s="276" t="s">
        <v>277</v>
      </c>
      <c r="Q1040" s="279"/>
      <c r="R1040" s="449"/>
      <c r="S1040" s="279">
        <f t="shared" si="68"/>
        <v>-3601.92</v>
      </c>
      <c r="T1040" s="333">
        <f t="shared" si="69"/>
        <v>0</v>
      </c>
    </row>
    <row r="1041" spans="2:20" ht="24.9" customHeight="1" x14ac:dyDescent="0.3">
      <c r="B1041" s="446"/>
      <c r="C1041" s="267">
        <f t="shared" si="70"/>
        <v>1</v>
      </c>
      <c r="D1041" s="268" t="str">
        <f t="shared" si="71"/>
        <v>Janeiro</v>
      </c>
      <c r="E1041" s="269"/>
      <c r="F1041" s="270" t="str">
        <f>IF(E1041="","",VLOOKUP('Conta_FUNBIO (2)'!E1041,Relatório!B:I,2,FALSE))</f>
        <v/>
      </c>
      <c r="G1041" s="709"/>
      <c r="H1041" s="334" t="str">
        <f>IF(G1041="","",VLOOKUP(G1041,Fundos!B:C,2,FALSE))</f>
        <v/>
      </c>
      <c r="I1041" s="272"/>
      <c r="J1041" s="448"/>
      <c r="K1041" s="443"/>
      <c r="L1041" s="685"/>
      <c r="M1041" s="353"/>
      <c r="N1041" s="271"/>
      <c r="O1041" s="576"/>
      <c r="P1041" s="276" t="s">
        <v>277</v>
      </c>
      <c r="Q1041" s="279"/>
      <c r="R1041" s="449"/>
      <c r="S1041" s="279">
        <f t="shared" si="68"/>
        <v>-3601.92</v>
      </c>
      <c r="T1041" s="333">
        <f t="shared" si="69"/>
        <v>0</v>
      </c>
    </row>
    <row r="1042" spans="2:20" ht="24.9" customHeight="1" x14ac:dyDescent="0.3">
      <c r="B1042" s="446"/>
      <c r="C1042" s="267">
        <f t="shared" si="70"/>
        <v>1</v>
      </c>
      <c r="D1042" s="268" t="str">
        <f t="shared" si="71"/>
        <v>Janeiro</v>
      </c>
      <c r="E1042" s="269"/>
      <c r="F1042" s="270" t="str">
        <f>IF(E1042="","",VLOOKUP('Conta_FUNBIO (2)'!E1042,Relatório!B:I,2,FALSE))</f>
        <v/>
      </c>
      <c r="G1042" s="709"/>
      <c r="H1042" s="334" t="str">
        <f>IF(G1042="","",VLOOKUP(G1042,Fundos!B:C,2,FALSE))</f>
        <v/>
      </c>
      <c r="I1042" s="272"/>
      <c r="J1042" s="443"/>
      <c r="K1042" s="443"/>
      <c r="L1042" s="685"/>
      <c r="M1042" s="353"/>
      <c r="N1042" s="271"/>
      <c r="O1042" s="576"/>
      <c r="P1042" s="276" t="s">
        <v>277</v>
      </c>
      <c r="Q1042" s="279"/>
      <c r="R1042" s="449"/>
      <c r="S1042" s="279">
        <f t="shared" si="68"/>
        <v>-3601.92</v>
      </c>
      <c r="T1042" s="333">
        <f t="shared" si="69"/>
        <v>0</v>
      </c>
    </row>
    <row r="1043" spans="2:20" ht="24.9" customHeight="1" x14ac:dyDescent="0.3">
      <c r="B1043" s="446"/>
      <c r="C1043" s="267">
        <f t="shared" si="70"/>
        <v>1</v>
      </c>
      <c r="D1043" s="268" t="str">
        <f t="shared" si="71"/>
        <v>Janeiro</v>
      </c>
      <c r="E1043" s="269"/>
      <c r="F1043" s="270" t="str">
        <f>IF(E1043="","",VLOOKUP('Conta_FUNBIO (2)'!E1043,Relatório!B:I,2,FALSE))</f>
        <v/>
      </c>
      <c r="G1043" s="709"/>
      <c r="H1043" s="334" t="str">
        <f>IF(G1043="","",VLOOKUP(G1043,Fundos!B:C,2,FALSE))</f>
        <v/>
      </c>
      <c r="I1043" s="272"/>
      <c r="J1043" s="443"/>
      <c r="K1043" s="448"/>
      <c r="L1043" s="685"/>
      <c r="M1043" s="353"/>
      <c r="N1043" s="271"/>
      <c r="O1043" s="576"/>
      <c r="P1043" s="276" t="s">
        <v>277</v>
      </c>
      <c r="Q1043" s="279"/>
      <c r="R1043" s="449"/>
      <c r="S1043" s="279">
        <f t="shared" si="68"/>
        <v>-3601.92</v>
      </c>
      <c r="T1043" s="333">
        <f t="shared" si="69"/>
        <v>0</v>
      </c>
    </row>
    <row r="1044" spans="2:20" ht="24.9" customHeight="1" x14ac:dyDescent="0.3">
      <c r="B1044" s="446"/>
      <c r="C1044" s="267">
        <f t="shared" si="70"/>
        <v>1</v>
      </c>
      <c r="D1044" s="268" t="str">
        <f t="shared" si="71"/>
        <v>Janeiro</v>
      </c>
      <c r="E1044" s="269"/>
      <c r="F1044" s="270" t="str">
        <f>IF(E1044="","",VLOOKUP('Conta_FUNBIO (2)'!E1044,Relatório!B:I,2,FALSE))</f>
        <v/>
      </c>
      <c r="G1044" s="709"/>
      <c r="H1044" s="334" t="str">
        <f>IF(G1044="","",VLOOKUP(G1044,Fundos!B:C,2,FALSE))</f>
        <v/>
      </c>
      <c r="I1044" s="272"/>
      <c r="J1044" s="443"/>
      <c r="K1044" s="443"/>
      <c r="L1044" s="685"/>
      <c r="M1044" s="353"/>
      <c r="N1044" s="271"/>
      <c r="O1044" s="576"/>
      <c r="P1044" s="276" t="s">
        <v>277</v>
      </c>
      <c r="Q1044" s="279"/>
      <c r="R1044" s="449"/>
      <c r="S1044" s="279">
        <f t="shared" si="68"/>
        <v>-3601.92</v>
      </c>
      <c r="T1044" s="333">
        <f t="shared" si="69"/>
        <v>0</v>
      </c>
    </row>
    <row r="1045" spans="2:20" ht="24.9" customHeight="1" x14ac:dyDescent="0.3">
      <c r="B1045" s="446"/>
      <c r="C1045" s="267">
        <f t="shared" si="70"/>
        <v>1</v>
      </c>
      <c r="D1045" s="268" t="str">
        <f t="shared" si="71"/>
        <v>Janeiro</v>
      </c>
      <c r="E1045" s="269"/>
      <c r="F1045" s="270" t="str">
        <f>IF(E1045="","",VLOOKUP('Conta_FUNBIO (2)'!E1045,Relatório!B:I,2,FALSE))</f>
        <v/>
      </c>
      <c r="G1045" s="709"/>
      <c r="H1045" s="334" t="str">
        <f>IF(G1045="","",VLOOKUP(G1045,Fundos!B:C,2,FALSE))</f>
        <v/>
      </c>
      <c r="I1045" s="272"/>
      <c r="J1045" s="443"/>
      <c r="K1045" s="443"/>
      <c r="L1045" s="685"/>
      <c r="M1045" s="353"/>
      <c r="N1045" s="271"/>
      <c r="O1045" s="576"/>
      <c r="P1045" s="276" t="s">
        <v>277</v>
      </c>
      <c r="Q1045" s="279"/>
      <c r="R1045" s="449"/>
      <c r="S1045" s="279">
        <f t="shared" si="68"/>
        <v>-3601.92</v>
      </c>
      <c r="T1045" s="333">
        <f t="shared" si="69"/>
        <v>0</v>
      </c>
    </row>
    <row r="1046" spans="2:20" ht="24.9" customHeight="1" x14ac:dyDescent="0.3">
      <c r="B1046" s="446"/>
      <c r="C1046" s="267">
        <f t="shared" si="70"/>
        <v>1</v>
      </c>
      <c r="D1046" s="268" t="str">
        <f t="shared" si="71"/>
        <v>Janeiro</v>
      </c>
      <c r="E1046" s="269"/>
      <c r="F1046" s="270" t="str">
        <f>IF(E1046="","",VLOOKUP('Conta_FUNBIO (2)'!E1046,Relatório!B:I,2,FALSE))</f>
        <v/>
      </c>
      <c r="G1046" s="709"/>
      <c r="H1046" s="334" t="str">
        <f>IF(G1046="","",VLOOKUP(G1046,Fundos!B:C,2,FALSE))</f>
        <v/>
      </c>
      <c r="I1046" s="272"/>
      <c r="J1046" s="443"/>
      <c r="K1046" s="443"/>
      <c r="L1046" s="685"/>
      <c r="M1046" s="353"/>
      <c r="N1046" s="271"/>
      <c r="O1046" s="576"/>
      <c r="P1046" s="276" t="s">
        <v>277</v>
      </c>
      <c r="Q1046" s="279"/>
      <c r="R1046" s="449"/>
      <c r="S1046" s="279">
        <f t="shared" si="68"/>
        <v>-3601.92</v>
      </c>
      <c r="T1046" s="333">
        <f t="shared" si="69"/>
        <v>0</v>
      </c>
    </row>
    <row r="1047" spans="2:20" ht="24.9" customHeight="1" x14ac:dyDescent="0.3">
      <c r="B1047" s="446"/>
      <c r="C1047" s="267">
        <f t="shared" si="70"/>
        <v>1</v>
      </c>
      <c r="D1047" s="268" t="str">
        <f t="shared" si="71"/>
        <v>Janeiro</v>
      </c>
      <c r="E1047" s="269"/>
      <c r="F1047" s="270" t="str">
        <f>IF(E1047="","",VLOOKUP('Conta_FUNBIO (2)'!E1047,Relatório!B:I,2,FALSE))</f>
        <v/>
      </c>
      <c r="G1047" s="709"/>
      <c r="H1047" s="334" t="str">
        <f>IF(G1047="","",VLOOKUP(G1047,Fundos!B:C,2,FALSE))</f>
        <v/>
      </c>
      <c r="I1047" s="272"/>
      <c r="J1047" s="443"/>
      <c r="K1047" s="443"/>
      <c r="L1047" s="685"/>
      <c r="M1047" s="353"/>
      <c r="N1047" s="271"/>
      <c r="O1047" s="576"/>
      <c r="P1047" s="276" t="s">
        <v>277</v>
      </c>
      <c r="Q1047" s="279"/>
      <c r="R1047" s="449"/>
      <c r="S1047" s="279">
        <f t="shared" si="68"/>
        <v>-3601.92</v>
      </c>
      <c r="T1047" s="333">
        <f t="shared" si="69"/>
        <v>0</v>
      </c>
    </row>
    <row r="1048" spans="2:20" ht="24.9" customHeight="1" x14ac:dyDescent="0.3">
      <c r="B1048" s="446"/>
      <c r="C1048" s="267">
        <f t="shared" si="70"/>
        <v>1</v>
      </c>
      <c r="D1048" s="268" t="str">
        <f t="shared" si="71"/>
        <v>Janeiro</v>
      </c>
      <c r="E1048" s="269"/>
      <c r="F1048" s="270" t="str">
        <f>IF(E1048="","",VLOOKUP('Conta_FUNBIO (2)'!E1048,Relatório!B:I,2,FALSE))</f>
        <v/>
      </c>
      <c r="G1048" s="709"/>
      <c r="H1048" s="334" t="str">
        <f>IF(G1048="","",VLOOKUP(G1048,Fundos!B:C,2,FALSE))</f>
        <v/>
      </c>
      <c r="I1048" s="272"/>
      <c r="J1048" s="443"/>
      <c r="K1048" s="443"/>
      <c r="L1048" s="685"/>
      <c r="M1048" s="353"/>
      <c r="N1048" s="271"/>
      <c r="O1048" s="576"/>
      <c r="P1048" s="276" t="s">
        <v>277</v>
      </c>
      <c r="Q1048" s="279"/>
      <c r="R1048" s="449"/>
      <c r="S1048" s="279">
        <f t="shared" si="68"/>
        <v>-3601.92</v>
      </c>
      <c r="T1048" s="333">
        <f t="shared" si="69"/>
        <v>0</v>
      </c>
    </row>
    <row r="1049" spans="2:20" ht="24.9" customHeight="1" x14ac:dyDescent="0.3">
      <c r="B1049" s="446"/>
      <c r="C1049" s="267">
        <f t="shared" si="70"/>
        <v>1</v>
      </c>
      <c r="D1049" s="268" t="str">
        <f t="shared" si="71"/>
        <v>Janeiro</v>
      </c>
      <c r="E1049" s="269"/>
      <c r="F1049" s="270" t="str">
        <f>IF(E1049="","",VLOOKUP('Conta_FUNBIO (2)'!E1049,Relatório!B:I,2,FALSE))</f>
        <v/>
      </c>
      <c r="G1049" s="709"/>
      <c r="H1049" s="334" t="str">
        <f>IF(G1049="","",VLOOKUP(G1049,Fundos!B:C,2,FALSE))</f>
        <v/>
      </c>
      <c r="I1049" s="272"/>
      <c r="J1049" s="443"/>
      <c r="K1049" s="443"/>
      <c r="L1049" s="685"/>
      <c r="M1049" s="353"/>
      <c r="N1049" s="271"/>
      <c r="O1049" s="576"/>
      <c r="P1049" s="276" t="s">
        <v>277</v>
      </c>
      <c r="Q1049" s="279"/>
      <c r="R1049" s="449"/>
      <c r="S1049" s="279">
        <f t="shared" si="68"/>
        <v>-3601.92</v>
      </c>
      <c r="T1049" s="333">
        <f t="shared" si="69"/>
        <v>0</v>
      </c>
    </row>
    <row r="1050" spans="2:20" ht="24.9" customHeight="1" x14ac:dyDescent="0.3">
      <c r="B1050" s="446"/>
      <c r="C1050" s="267">
        <f t="shared" si="70"/>
        <v>1</v>
      </c>
      <c r="D1050" s="268" t="str">
        <f t="shared" si="71"/>
        <v>Janeiro</v>
      </c>
      <c r="E1050" s="269"/>
      <c r="F1050" s="270" t="str">
        <f>IF(E1050="","",VLOOKUP('Conta_FUNBIO (2)'!E1050,Relatório!B:I,2,FALSE))</f>
        <v/>
      </c>
      <c r="G1050" s="709"/>
      <c r="H1050" s="334" t="str">
        <f>IF(G1050="","",VLOOKUP(G1050,Fundos!B:C,2,FALSE))</f>
        <v/>
      </c>
      <c r="I1050" s="272"/>
      <c r="J1050" s="443"/>
      <c r="K1050" s="443"/>
      <c r="L1050" s="685"/>
      <c r="M1050" s="353"/>
      <c r="N1050" s="271"/>
      <c r="O1050" s="576"/>
      <c r="P1050" s="276" t="s">
        <v>277</v>
      </c>
      <c r="Q1050" s="279"/>
      <c r="R1050" s="449"/>
      <c r="S1050" s="279">
        <f t="shared" si="68"/>
        <v>-3601.92</v>
      </c>
      <c r="T1050" s="333">
        <f t="shared" si="69"/>
        <v>0</v>
      </c>
    </row>
    <row r="1051" spans="2:20" ht="24.9" customHeight="1" x14ac:dyDescent="0.3">
      <c r="B1051" s="446"/>
      <c r="C1051" s="267">
        <f t="shared" si="70"/>
        <v>1</v>
      </c>
      <c r="D1051" s="268" t="str">
        <f t="shared" si="71"/>
        <v>Janeiro</v>
      </c>
      <c r="E1051" s="269"/>
      <c r="F1051" s="270" t="str">
        <f>IF(E1051="","",VLOOKUP('Conta_FUNBIO (2)'!E1051,Relatório!B:I,2,FALSE))</f>
        <v/>
      </c>
      <c r="G1051" s="709"/>
      <c r="H1051" s="334" t="str">
        <f>IF(G1051="","",VLOOKUP(G1051,Fundos!B:C,2,FALSE))</f>
        <v/>
      </c>
      <c r="I1051" s="272"/>
      <c r="J1051" s="443"/>
      <c r="K1051" s="443"/>
      <c r="L1051" s="685"/>
      <c r="M1051" s="353"/>
      <c r="N1051" s="271"/>
      <c r="O1051" s="576"/>
      <c r="P1051" s="276" t="s">
        <v>277</v>
      </c>
      <c r="Q1051" s="279"/>
      <c r="R1051" s="449"/>
      <c r="S1051" s="279">
        <f t="shared" ref="S1051:S1114" si="72">IF(P1051="sim",Q1051-R1051+S1050,IF(P1051="NÃO",S1050))</f>
        <v>-3601.92</v>
      </c>
      <c r="T1051" s="333">
        <f t="shared" si="69"/>
        <v>0</v>
      </c>
    </row>
    <row r="1052" spans="2:20" ht="24.9" customHeight="1" x14ac:dyDescent="0.3">
      <c r="B1052" s="446"/>
      <c r="C1052" s="267">
        <f t="shared" si="70"/>
        <v>1</v>
      </c>
      <c r="D1052" s="268" t="str">
        <f t="shared" si="71"/>
        <v>Janeiro</v>
      </c>
      <c r="E1052" s="269"/>
      <c r="F1052" s="270" t="str">
        <f>IF(E1052="","",VLOOKUP('Conta_FUNBIO (2)'!E1052,Relatório!B:I,2,FALSE))</f>
        <v/>
      </c>
      <c r="G1052" s="709"/>
      <c r="H1052" s="334" t="str">
        <f>IF(G1052="","",VLOOKUP(G1052,Fundos!B:C,2,FALSE))</f>
        <v/>
      </c>
      <c r="I1052" s="272"/>
      <c r="J1052" s="443"/>
      <c r="K1052" s="443"/>
      <c r="L1052" s="685"/>
      <c r="M1052" s="353"/>
      <c r="N1052" s="271"/>
      <c r="O1052" s="576"/>
      <c r="P1052" s="276" t="s">
        <v>277</v>
      </c>
      <c r="Q1052" s="279"/>
      <c r="R1052" s="449"/>
      <c r="S1052" s="279">
        <f t="shared" si="72"/>
        <v>-3601.92</v>
      </c>
      <c r="T1052" s="333">
        <f t="shared" si="69"/>
        <v>0</v>
      </c>
    </row>
    <row r="1053" spans="2:20" ht="24.9" customHeight="1" x14ac:dyDescent="0.3">
      <c r="B1053" s="446"/>
      <c r="C1053" s="267">
        <f t="shared" si="70"/>
        <v>1</v>
      </c>
      <c r="D1053" s="268" t="str">
        <f t="shared" si="71"/>
        <v>Janeiro</v>
      </c>
      <c r="E1053" s="269"/>
      <c r="F1053" s="270" t="str">
        <f>IF(E1053="","",VLOOKUP('Conta_FUNBIO (2)'!E1053,Relatório!B:I,2,FALSE))</f>
        <v/>
      </c>
      <c r="G1053" s="709"/>
      <c r="H1053" s="334" t="str">
        <f>IF(G1053="","",VLOOKUP(G1053,Fundos!B:C,2,FALSE))</f>
        <v/>
      </c>
      <c r="I1053" s="272"/>
      <c r="J1053" s="443"/>
      <c r="K1053" s="443"/>
      <c r="L1053" s="685"/>
      <c r="M1053" s="353"/>
      <c r="N1053" s="271"/>
      <c r="O1053" s="576"/>
      <c r="P1053" s="276" t="s">
        <v>277</v>
      </c>
      <c r="Q1053" s="279"/>
      <c r="R1053" s="449"/>
      <c r="S1053" s="279">
        <f t="shared" si="72"/>
        <v>-3601.92</v>
      </c>
      <c r="T1053" s="333">
        <f t="shared" si="69"/>
        <v>0</v>
      </c>
    </row>
    <row r="1054" spans="2:20" ht="24.9" customHeight="1" x14ac:dyDescent="0.3">
      <c r="B1054" s="446"/>
      <c r="C1054" s="267">
        <f t="shared" si="70"/>
        <v>1</v>
      </c>
      <c r="D1054" s="268" t="str">
        <f t="shared" si="71"/>
        <v>Janeiro</v>
      </c>
      <c r="E1054" s="269"/>
      <c r="F1054" s="270" t="str">
        <f>IF(E1054="","",VLOOKUP('Conta_FUNBIO (2)'!E1054,Relatório!B:I,2,FALSE))</f>
        <v/>
      </c>
      <c r="G1054" s="709"/>
      <c r="H1054" s="334" t="str">
        <f>IF(G1054="","",VLOOKUP(G1054,Fundos!B:C,2,FALSE))</f>
        <v/>
      </c>
      <c r="I1054" s="272"/>
      <c r="J1054" s="443"/>
      <c r="K1054" s="443"/>
      <c r="L1054" s="685"/>
      <c r="M1054" s="353"/>
      <c r="N1054" s="271"/>
      <c r="O1054" s="576"/>
      <c r="P1054" s="276" t="s">
        <v>277</v>
      </c>
      <c r="Q1054" s="279"/>
      <c r="R1054" s="449"/>
      <c r="S1054" s="279">
        <f t="shared" si="72"/>
        <v>-3601.92</v>
      </c>
      <c r="T1054" s="333">
        <f t="shared" si="69"/>
        <v>0</v>
      </c>
    </row>
    <row r="1055" spans="2:20" ht="24.9" customHeight="1" x14ac:dyDescent="0.3">
      <c r="B1055" s="446"/>
      <c r="C1055" s="267">
        <f t="shared" si="70"/>
        <v>1</v>
      </c>
      <c r="D1055" s="268" t="str">
        <f t="shared" si="71"/>
        <v>Janeiro</v>
      </c>
      <c r="E1055" s="269"/>
      <c r="F1055" s="270" t="str">
        <f>IF(E1055="","",VLOOKUP('Conta_FUNBIO (2)'!E1055,Relatório!B:I,2,FALSE))</f>
        <v/>
      </c>
      <c r="G1055" s="709"/>
      <c r="H1055" s="334" t="str">
        <f>IF(G1055="","",VLOOKUP(G1055,Fundos!B:C,2,FALSE))</f>
        <v/>
      </c>
      <c r="I1055" s="272"/>
      <c r="J1055" s="443"/>
      <c r="K1055" s="443"/>
      <c r="L1055" s="685"/>
      <c r="M1055" s="353"/>
      <c r="N1055" s="271"/>
      <c r="O1055" s="576"/>
      <c r="P1055" s="276" t="s">
        <v>277</v>
      </c>
      <c r="Q1055" s="279"/>
      <c r="R1055" s="449"/>
      <c r="S1055" s="279">
        <f t="shared" si="72"/>
        <v>-3601.92</v>
      </c>
      <c r="T1055" s="333">
        <f t="shared" si="69"/>
        <v>0</v>
      </c>
    </row>
    <row r="1056" spans="2:20" ht="24.9" customHeight="1" x14ac:dyDescent="0.3">
      <c r="B1056" s="446"/>
      <c r="C1056" s="267">
        <f t="shared" si="70"/>
        <v>1</v>
      </c>
      <c r="D1056" s="268" t="str">
        <f t="shared" si="71"/>
        <v>Janeiro</v>
      </c>
      <c r="E1056" s="269"/>
      <c r="F1056" s="270" t="str">
        <f>IF(E1056="","",VLOOKUP('Conta_FUNBIO (2)'!E1056,Relatório!B:I,2,FALSE))</f>
        <v/>
      </c>
      <c r="G1056" s="709"/>
      <c r="H1056" s="334" t="str">
        <f>IF(G1056="","",VLOOKUP(G1056,Fundos!B:C,2,FALSE))</f>
        <v/>
      </c>
      <c r="I1056" s="272"/>
      <c r="J1056" s="443"/>
      <c r="K1056" s="443"/>
      <c r="L1056" s="685"/>
      <c r="M1056" s="353"/>
      <c r="N1056" s="271"/>
      <c r="O1056" s="576"/>
      <c r="P1056" s="276" t="s">
        <v>277</v>
      </c>
      <c r="Q1056" s="279"/>
      <c r="R1056" s="449"/>
      <c r="S1056" s="279">
        <f t="shared" si="72"/>
        <v>-3601.92</v>
      </c>
      <c r="T1056" s="333">
        <f t="shared" si="69"/>
        <v>0</v>
      </c>
    </row>
    <row r="1057" spans="2:20" ht="24.9" customHeight="1" x14ac:dyDescent="0.3">
      <c r="B1057" s="446"/>
      <c r="C1057" s="267">
        <f t="shared" si="70"/>
        <v>1</v>
      </c>
      <c r="D1057" s="268" t="str">
        <f t="shared" si="71"/>
        <v>Janeiro</v>
      </c>
      <c r="E1057" s="269"/>
      <c r="F1057" s="270" t="str">
        <f>IF(E1057="","",VLOOKUP('Conta_FUNBIO (2)'!E1057,Relatório!B:I,2,FALSE))</f>
        <v/>
      </c>
      <c r="G1057" s="709"/>
      <c r="H1057" s="334" t="str">
        <f>IF(G1057="","",VLOOKUP(G1057,Fundos!B:C,2,FALSE))</f>
        <v/>
      </c>
      <c r="I1057" s="272"/>
      <c r="J1057" s="443"/>
      <c r="K1057" s="443"/>
      <c r="L1057" s="685"/>
      <c r="M1057" s="353"/>
      <c r="N1057" s="271"/>
      <c r="O1057" s="576"/>
      <c r="P1057" s="276" t="s">
        <v>277</v>
      </c>
      <c r="Q1057" s="279"/>
      <c r="R1057" s="449"/>
      <c r="S1057" s="279">
        <f t="shared" si="72"/>
        <v>-3601.92</v>
      </c>
      <c r="T1057" s="333">
        <f t="shared" si="69"/>
        <v>0</v>
      </c>
    </row>
    <row r="1058" spans="2:20" ht="24.9" customHeight="1" x14ac:dyDescent="0.3">
      <c r="B1058" s="446"/>
      <c r="C1058" s="267">
        <f t="shared" si="70"/>
        <v>1</v>
      </c>
      <c r="D1058" s="268" t="str">
        <f t="shared" si="71"/>
        <v>Janeiro</v>
      </c>
      <c r="E1058" s="269"/>
      <c r="F1058" s="270" t="str">
        <f>IF(E1058="","",VLOOKUP('Conta_FUNBIO (2)'!E1058,Relatório!B:I,2,FALSE))</f>
        <v/>
      </c>
      <c r="G1058" s="709"/>
      <c r="H1058" s="334" t="str">
        <f>IF(G1058="","",VLOOKUP(G1058,Fundos!B:C,2,FALSE))</f>
        <v/>
      </c>
      <c r="I1058" s="272"/>
      <c r="J1058" s="443"/>
      <c r="K1058" s="443"/>
      <c r="L1058" s="685"/>
      <c r="M1058" s="353"/>
      <c r="N1058" s="271"/>
      <c r="O1058" s="576"/>
      <c r="P1058" s="276" t="s">
        <v>277</v>
      </c>
      <c r="Q1058" s="279"/>
      <c r="R1058" s="449"/>
      <c r="S1058" s="279">
        <f t="shared" si="72"/>
        <v>-3601.92</v>
      </c>
      <c r="T1058" s="333">
        <f t="shared" si="69"/>
        <v>0</v>
      </c>
    </row>
    <row r="1059" spans="2:20" ht="24.9" customHeight="1" x14ac:dyDescent="0.3">
      <c r="B1059" s="446"/>
      <c r="C1059" s="267">
        <f t="shared" si="70"/>
        <v>1</v>
      </c>
      <c r="D1059" s="268" t="str">
        <f t="shared" si="71"/>
        <v>Janeiro</v>
      </c>
      <c r="E1059" s="269"/>
      <c r="F1059" s="270" t="str">
        <f>IF(E1059="","",VLOOKUP('Conta_FUNBIO (2)'!E1059,Relatório!B:I,2,FALSE))</f>
        <v/>
      </c>
      <c r="G1059" s="709"/>
      <c r="H1059" s="334" t="str">
        <f>IF(G1059="","",VLOOKUP(G1059,Fundos!B:C,2,FALSE))</f>
        <v/>
      </c>
      <c r="I1059" s="272"/>
      <c r="J1059" s="443"/>
      <c r="K1059" s="443"/>
      <c r="L1059" s="685"/>
      <c r="M1059" s="353"/>
      <c r="N1059" s="271"/>
      <c r="O1059" s="576"/>
      <c r="P1059" s="276" t="s">
        <v>277</v>
      </c>
      <c r="Q1059" s="279"/>
      <c r="R1059" s="449"/>
      <c r="S1059" s="279">
        <f t="shared" si="72"/>
        <v>-3601.92</v>
      </c>
      <c r="T1059" s="333">
        <f t="shared" si="69"/>
        <v>0</v>
      </c>
    </row>
    <row r="1060" spans="2:20" ht="24.9" customHeight="1" x14ac:dyDescent="0.3">
      <c r="B1060" s="446"/>
      <c r="C1060" s="267">
        <f t="shared" si="70"/>
        <v>1</v>
      </c>
      <c r="D1060" s="268" t="str">
        <f t="shared" si="71"/>
        <v>Janeiro</v>
      </c>
      <c r="E1060" s="269"/>
      <c r="F1060" s="270" t="str">
        <f>IF(E1060="","",VLOOKUP('Conta_FUNBIO (2)'!E1060,Relatório!B:I,2,FALSE))</f>
        <v/>
      </c>
      <c r="G1060" s="709"/>
      <c r="H1060" s="334" t="str">
        <f>IF(G1060="","",VLOOKUP(G1060,Fundos!B:C,2,FALSE))</f>
        <v/>
      </c>
      <c r="I1060" s="272"/>
      <c r="J1060" s="443"/>
      <c r="K1060" s="443"/>
      <c r="L1060" s="685"/>
      <c r="M1060" s="353"/>
      <c r="N1060" s="271"/>
      <c r="O1060" s="576"/>
      <c r="P1060" s="276" t="s">
        <v>277</v>
      </c>
      <c r="Q1060" s="279"/>
      <c r="R1060" s="449"/>
      <c r="S1060" s="279">
        <f t="shared" si="72"/>
        <v>-3601.92</v>
      </c>
      <c r="T1060" s="333">
        <f t="shared" si="69"/>
        <v>0</v>
      </c>
    </row>
    <row r="1061" spans="2:20" ht="24.9" customHeight="1" x14ac:dyDescent="0.3">
      <c r="B1061" s="446"/>
      <c r="C1061" s="267">
        <f t="shared" si="70"/>
        <v>1</v>
      </c>
      <c r="D1061" s="268" t="str">
        <f t="shared" si="71"/>
        <v>Janeiro</v>
      </c>
      <c r="E1061" s="269"/>
      <c r="F1061" s="270" t="str">
        <f>IF(E1061="","",VLOOKUP('Conta_FUNBIO (2)'!E1061,Relatório!B:I,2,FALSE))</f>
        <v/>
      </c>
      <c r="G1061" s="709"/>
      <c r="H1061" s="334" t="str">
        <f>IF(G1061="","",VLOOKUP(G1061,Fundos!B:C,2,FALSE))</f>
        <v/>
      </c>
      <c r="I1061" s="272"/>
      <c r="J1061" s="443"/>
      <c r="K1061" s="443"/>
      <c r="L1061" s="685"/>
      <c r="M1061" s="353"/>
      <c r="N1061" s="271"/>
      <c r="O1061" s="576"/>
      <c r="P1061" s="276" t="s">
        <v>277</v>
      </c>
      <c r="Q1061" s="279"/>
      <c r="R1061" s="449"/>
      <c r="S1061" s="279">
        <f t="shared" si="72"/>
        <v>-3601.92</v>
      </c>
      <c r="T1061" s="333">
        <f t="shared" si="69"/>
        <v>0</v>
      </c>
    </row>
    <row r="1062" spans="2:20" ht="24.9" customHeight="1" x14ac:dyDescent="0.3">
      <c r="B1062" s="446"/>
      <c r="C1062" s="267">
        <f t="shared" si="70"/>
        <v>1</v>
      </c>
      <c r="D1062" s="268" t="str">
        <f t="shared" si="71"/>
        <v>Janeiro</v>
      </c>
      <c r="E1062" s="269"/>
      <c r="F1062" s="270" t="str">
        <f>IF(E1062="","",VLOOKUP('Conta_FUNBIO (2)'!E1062,Relatório!B:I,2,FALSE))</f>
        <v/>
      </c>
      <c r="G1062" s="709"/>
      <c r="H1062" s="334" t="str">
        <f>IF(G1062="","",VLOOKUP(G1062,Fundos!B:C,2,FALSE))</f>
        <v/>
      </c>
      <c r="I1062" s="272"/>
      <c r="J1062" s="443"/>
      <c r="K1062" s="443"/>
      <c r="L1062" s="685"/>
      <c r="M1062" s="353"/>
      <c r="N1062" s="271"/>
      <c r="O1062" s="576"/>
      <c r="P1062" s="276" t="s">
        <v>277</v>
      </c>
      <c r="Q1062" s="279"/>
      <c r="R1062" s="449"/>
      <c r="S1062" s="279">
        <f t="shared" si="72"/>
        <v>-3601.92</v>
      </c>
      <c r="T1062" s="333">
        <f t="shared" si="69"/>
        <v>0</v>
      </c>
    </row>
    <row r="1063" spans="2:20" ht="24.9" customHeight="1" x14ac:dyDescent="0.3">
      <c r="B1063" s="446"/>
      <c r="C1063" s="267">
        <f t="shared" si="70"/>
        <v>1</v>
      </c>
      <c r="D1063" s="268" t="str">
        <f t="shared" si="71"/>
        <v>Janeiro</v>
      </c>
      <c r="E1063" s="269"/>
      <c r="F1063" s="270" t="str">
        <f>IF(E1063="","",VLOOKUP('Conta_FUNBIO (2)'!E1063,Relatório!B:I,2,FALSE))</f>
        <v/>
      </c>
      <c r="G1063" s="709"/>
      <c r="H1063" s="334" t="str">
        <f>IF(G1063="","",VLOOKUP(G1063,Fundos!B:C,2,FALSE))</f>
        <v/>
      </c>
      <c r="I1063" s="272"/>
      <c r="J1063" s="443"/>
      <c r="K1063" s="443"/>
      <c r="L1063" s="685"/>
      <c r="M1063" s="353"/>
      <c r="N1063" s="271"/>
      <c r="O1063" s="576"/>
      <c r="P1063" s="276" t="s">
        <v>277</v>
      </c>
      <c r="Q1063" s="279"/>
      <c r="R1063" s="449"/>
      <c r="S1063" s="279">
        <f t="shared" si="72"/>
        <v>-3601.92</v>
      </c>
      <c r="T1063" s="333">
        <f t="shared" si="69"/>
        <v>0</v>
      </c>
    </row>
    <row r="1064" spans="2:20" ht="24.9" customHeight="1" x14ac:dyDescent="0.3">
      <c r="B1064" s="446"/>
      <c r="C1064" s="267">
        <f t="shared" si="70"/>
        <v>1</v>
      </c>
      <c r="D1064" s="268" t="str">
        <f t="shared" si="71"/>
        <v>Janeiro</v>
      </c>
      <c r="E1064" s="269"/>
      <c r="F1064" s="270" t="str">
        <f>IF(E1064="","",VLOOKUP('Conta_FUNBIO (2)'!E1064,Relatório!B:I,2,FALSE))</f>
        <v/>
      </c>
      <c r="G1064" s="709"/>
      <c r="H1064" s="334" t="str">
        <f>IF(G1064="","",VLOOKUP(G1064,Fundos!B:C,2,FALSE))</f>
        <v/>
      </c>
      <c r="I1064" s="272"/>
      <c r="J1064" s="443"/>
      <c r="K1064" s="443"/>
      <c r="L1064" s="685"/>
      <c r="M1064" s="353"/>
      <c r="N1064" s="271"/>
      <c r="O1064" s="576"/>
      <c r="P1064" s="276" t="s">
        <v>277</v>
      </c>
      <c r="Q1064" s="279"/>
      <c r="R1064" s="449"/>
      <c r="S1064" s="279">
        <f t="shared" si="72"/>
        <v>-3601.92</v>
      </c>
      <c r="T1064" s="333">
        <f t="shared" si="69"/>
        <v>0</v>
      </c>
    </row>
    <row r="1065" spans="2:20" ht="24.9" customHeight="1" x14ac:dyDescent="0.3">
      <c r="B1065" s="446"/>
      <c r="C1065" s="267">
        <f t="shared" si="70"/>
        <v>1</v>
      </c>
      <c r="D1065" s="268" t="str">
        <f t="shared" si="71"/>
        <v>Janeiro</v>
      </c>
      <c r="E1065" s="269"/>
      <c r="F1065" s="270" t="str">
        <f>IF(E1065="","",VLOOKUP('Conta_FUNBIO (2)'!E1065,Relatório!B:I,2,FALSE))</f>
        <v/>
      </c>
      <c r="G1065" s="709"/>
      <c r="H1065" s="334" t="str">
        <f>IF(G1065="","",VLOOKUP(G1065,Fundos!B:C,2,FALSE))</f>
        <v/>
      </c>
      <c r="I1065" s="272"/>
      <c r="J1065" s="443"/>
      <c r="K1065" s="443"/>
      <c r="L1065" s="685"/>
      <c r="M1065" s="353"/>
      <c r="N1065" s="271"/>
      <c r="O1065" s="576"/>
      <c r="P1065" s="276" t="s">
        <v>277</v>
      </c>
      <c r="Q1065" s="279"/>
      <c r="R1065" s="449"/>
      <c r="S1065" s="279">
        <f t="shared" si="72"/>
        <v>-3601.92</v>
      </c>
      <c r="T1065" s="333">
        <f t="shared" si="69"/>
        <v>0</v>
      </c>
    </row>
    <row r="1066" spans="2:20" ht="24.9" customHeight="1" x14ac:dyDescent="0.3">
      <c r="B1066" s="446"/>
      <c r="C1066" s="267">
        <f t="shared" si="70"/>
        <v>1</v>
      </c>
      <c r="D1066" s="268" t="str">
        <f t="shared" si="71"/>
        <v>Janeiro</v>
      </c>
      <c r="E1066" s="269"/>
      <c r="F1066" s="270" t="str">
        <f>IF(E1066="","",VLOOKUP('Conta_FUNBIO (2)'!E1066,Relatório!B:I,2,FALSE))</f>
        <v/>
      </c>
      <c r="G1066" s="709"/>
      <c r="H1066" s="334" t="str">
        <f>IF(G1066="","",VLOOKUP(G1066,Fundos!B:C,2,FALSE))</f>
        <v/>
      </c>
      <c r="I1066" s="272"/>
      <c r="J1066" s="443"/>
      <c r="K1066" s="443"/>
      <c r="L1066" s="685"/>
      <c r="M1066" s="353"/>
      <c r="N1066" s="271"/>
      <c r="O1066" s="576"/>
      <c r="P1066" s="276" t="s">
        <v>277</v>
      </c>
      <c r="Q1066" s="279"/>
      <c r="R1066" s="449"/>
      <c r="S1066" s="279">
        <f t="shared" si="72"/>
        <v>-3601.92</v>
      </c>
      <c r="T1066" s="333">
        <f t="shared" si="69"/>
        <v>0</v>
      </c>
    </row>
    <row r="1067" spans="2:20" ht="24.9" customHeight="1" x14ac:dyDescent="0.3">
      <c r="B1067" s="446"/>
      <c r="C1067" s="267">
        <f t="shared" si="70"/>
        <v>1</v>
      </c>
      <c r="D1067" s="268" t="str">
        <f t="shared" si="71"/>
        <v>Janeiro</v>
      </c>
      <c r="E1067" s="269"/>
      <c r="F1067" s="270" t="str">
        <f>IF(E1067="","",VLOOKUP('Conta_FUNBIO (2)'!E1067,Relatório!B:I,2,FALSE))</f>
        <v/>
      </c>
      <c r="G1067" s="709"/>
      <c r="H1067" s="334" t="str">
        <f>IF(G1067="","",VLOOKUP(G1067,Fundos!B:C,2,FALSE))</f>
        <v/>
      </c>
      <c r="I1067" s="272"/>
      <c r="J1067" s="443"/>
      <c r="K1067" s="443"/>
      <c r="L1067" s="685"/>
      <c r="M1067" s="353"/>
      <c r="N1067" s="271"/>
      <c r="O1067" s="576"/>
      <c r="P1067" s="276" t="s">
        <v>277</v>
      </c>
      <c r="Q1067" s="279"/>
      <c r="R1067" s="449"/>
      <c r="S1067" s="279">
        <f t="shared" si="72"/>
        <v>-3601.92</v>
      </c>
      <c r="T1067" s="333">
        <f t="shared" si="69"/>
        <v>0</v>
      </c>
    </row>
    <row r="1068" spans="2:20" ht="24.9" customHeight="1" x14ac:dyDescent="0.3">
      <c r="B1068" s="446"/>
      <c r="C1068" s="267">
        <f t="shared" si="70"/>
        <v>1</v>
      </c>
      <c r="D1068" s="268" t="str">
        <f t="shared" si="71"/>
        <v>Janeiro</v>
      </c>
      <c r="E1068" s="269"/>
      <c r="F1068" s="270" t="str">
        <f>IF(E1068="","",VLOOKUP('Conta_FUNBIO (2)'!E1068,Relatório!B:I,2,FALSE))</f>
        <v/>
      </c>
      <c r="G1068" s="709"/>
      <c r="H1068" s="334" t="str">
        <f>IF(G1068="","",VLOOKUP(G1068,Fundos!B:C,2,FALSE))</f>
        <v/>
      </c>
      <c r="I1068" s="272"/>
      <c r="J1068" s="443"/>
      <c r="K1068" s="443"/>
      <c r="L1068" s="685"/>
      <c r="M1068" s="353"/>
      <c r="N1068" s="271"/>
      <c r="O1068" s="576"/>
      <c r="P1068" s="276" t="s">
        <v>277</v>
      </c>
      <c r="Q1068" s="279"/>
      <c r="R1068" s="449"/>
      <c r="S1068" s="279">
        <f t="shared" si="72"/>
        <v>-3601.92</v>
      </c>
      <c r="T1068" s="333">
        <f t="shared" si="69"/>
        <v>0</v>
      </c>
    </row>
    <row r="1069" spans="2:20" ht="24.9" customHeight="1" x14ac:dyDescent="0.3">
      <c r="B1069" s="446"/>
      <c r="C1069" s="267">
        <f t="shared" si="70"/>
        <v>1</v>
      </c>
      <c r="D1069" s="268" t="str">
        <f t="shared" si="71"/>
        <v>Janeiro</v>
      </c>
      <c r="E1069" s="269"/>
      <c r="F1069" s="270" t="str">
        <f>IF(E1069="","",VLOOKUP('Conta_FUNBIO (2)'!E1069,Relatório!B:I,2,FALSE))</f>
        <v/>
      </c>
      <c r="G1069" s="709"/>
      <c r="H1069" s="334" t="str">
        <f>IF(G1069="","",VLOOKUP(G1069,Fundos!B:C,2,FALSE))</f>
        <v/>
      </c>
      <c r="I1069" s="272"/>
      <c r="J1069" s="443"/>
      <c r="K1069" s="443"/>
      <c r="L1069" s="685"/>
      <c r="M1069" s="353"/>
      <c r="N1069" s="271"/>
      <c r="O1069" s="576"/>
      <c r="P1069" s="276" t="s">
        <v>277</v>
      </c>
      <c r="Q1069" s="279"/>
      <c r="R1069" s="449"/>
      <c r="S1069" s="279">
        <f t="shared" si="72"/>
        <v>-3601.92</v>
      </c>
      <c r="T1069" s="333">
        <f t="shared" si="69"/>
        <v>0</v>
      </c>
    </row>
    <row r="1070" spans="2:20" ht="24.9" customHeight="1" x14ac:dyDescent="0.3">
      <c r="B1070" s="446"/>
      <c r="C1070" s="267">
        <f t="shared" si="70"/>
        <v>1</v>
      </c>
      <c r="D1070" s="268" t="str">
        <f t="shared" si="71"/>
        <v>Janeiro</v>
      </c>
      <c r="E1070" s="269"/>
      <c r="F1070" s="270" t="str">
        <f>IF(E1070="","",VLOOKUP('Conta_FUNBIO (2)'!E1070,Relatório!B:I,2,FALSE))</f>
        <v/>
      </c>
      <c r="G1070" s="709"/>
      <c r="H1070" s="334" t="str">
        <f>IF(G1070="","",VLOOKUP(G1070,Fundos!B:C,2,FALSE))</f>
        <v/>
      </c>
      <c r="I1070" s="272"/>
      <c r="J1070" s="443"/>
      <c r="K1070" s="443"/>
      <c r="L1070" s="685"/>
      <c r="M1070" s="353"/>
      <c r="N1070" s="271"/>
      <c r="O1070" s="576"/>
      <c r="P1070" s="276" t="s">
        <v>277</v>
      </c>
      <c r="Q1070" s="279"/>
      <c r="R1070" s="449"/>
      <c r="S1070" s="279">
        <f t="shared" si="72"/>
        <v>-3601.92</v>
      </c>
      <c r="T1070" s="333">
        <f t="shared" si="69"/>
        <v>0</v>
      </c>
    </row>
    <row r="1071" spans="2:20" ht="24.9" customHeight="1" x14ac:dyDescent="0.3">
      <c r="B1071" s="446"/>
      <c r="C1071" s="267">
        <f t="shared" si="70"/>
        <v>1</v>
      </c>
      <c r="D1071" s="268" t="str">
        <f t="shared" si="71"/>
        <v>Janeiro</v>
      </c>
      <c r="E1071" s="269"/>
      <c r="F1071" s="270" t="str">
        <f>IF(E1071="","",VLOOKUP('Conta_FUNBIO (2)'!E1071,Relatório!B:I,2,FALSE))</f>
        <v/>
      </c>
      <c r="G1071" s="709"/>
      <c r="H1071" s="334" t="str">
        <f>IF(G1071="","",VLOOKUP(G1071,Fundos!B:C,2,FALSE))</f>
        <v/>
      </c>
      <c r="I1071" s="272"/>
      <c r="J1071" s="443"/>
      <c r="K1071" s="443"/>
      <c r="L1071" s="685"/>
      <c r="M1071" s="353"/>
      <c r="N1071" s="271"/>
      <c r="O1071" s="576"/>
      <c r="P1071" s="276" t="s">
        <v>277</v>
      </c>
      <c r="Q1071" s="279"/>
      <c r="R1071" s="449"/>
      <c r="S1071" s="279">
        <f t="shared" si="72"/>
        <v>-3601.92</v>
      </c>
      <c r="T1071" s="333">
        <f t="shared" si="69"/>
        <v>0</v>
      </c>
    </row>
    <row r="1072" spans="2:20" ht="24.9" customHeight="1" x14ac:dyDescent="0.3">
      <c r="B1072" s="446"/>
      <c r="C1072" s="267">
        <f t="shared" si="70"/>
        <v>1</v>
      </c>
      <c r="D1072" s="268" t="str">
        <f t="shared" si="71"/>
        <v>Janeiro</v>
      </c>
      <c r="E1072" s="269"/>
      <c r="F1072" s="270" t="str">
        <f>IF(E1072="","",VLOOKUP('Conta_FUNBIO (2)'!E1072,Relatório!B:I,2,FALSE))</f>
        <v/>
      </c>
      <c r="G1072" s="709"/>
      <c r="H1072" s="334" t="str">
        <f>IF(G1072="","",VLOOKUP(G1072,Fundos!B:C,2,FALSE))</f>
        <v/>
      </c>
      <c r="I1072" s="272"/>
      <c r="J1072" s="443"/>
      <c r="K1072" s="443"/>
      <c r="L1072" s="685"/>
      <c r="M1072" s="353"/>
      <c r="N1072" s="271"/>
      <c r="O1072" s="576"/>
      <c r="P1072" s="276" t="s">
        <v>277</v>
      </c>
      <c r="Q1072" s="279"/>
      <c r="R1072" s="449"/>
      <c r="S1072" s="279">
        <f t="shared" si="72"/>
        <v>-3601.92</v>
      </c>
      <c r="T1072" s="333">
        <f t="shared" si="69"/>
        <v>0</v>
      </c>
    </row>
    <row r="1073" spans="2:20" ht="24.9" customHeight="1" x14ac:dyDescent="0.3">
      <c r="B1073" s="446"/>
      <c r="C1073" s="267">
        <f t="shared" si="70"/>
        <v>1</v>
      </c>
      <c r="D1073" s="268" t="str">
        <f t="shared" si="71"/>
        <v>Janeiro</v>
      </c>
      <c r="E1073" s="269"/>
      <c r="F1073" s="270" t="str">
        <f>IF(E1073="","",VLOOKUP('Conta_FUNBIO (2)'!E1073,Relatório!B:I,2,FALSE))</f>
        <v/>
      </c>
      <c r="G1073" s="709"/>
      <c r="H1073" s="334" t="str">
        <f>IF(G1073="","",VLOOKUP(G1073,Fundos!B:C,2,FALSE))</f>
        <v/>
      </c>
      <c r="I1073" s="272"/>
      <c r="J1073" s="443"/>
      <c r="K1073" s="443"/>
      <c r="L1073" s="685"/>
      <c r="M1073" s="353"/>
      <c r="N1073" s="271"/>
      <c r="O1073" s="576"/>
      <c r="P1073" s="276" t="s">
        <v>277</v>
      </c>
      <c r="Q1073" s="279"/>
      <c r="R1073" s="449"/>
      <c r="S1073" s="279">
        <f t="shared" si="72"/>
        <v>-3601.92</v>
      </c>
      <c r="T1073" s="333">
        <f t="shared" si="69"/>
        <v>0</v>
      </c>
    </row>
    <row r="1074" spans="2:20" ht="24.9" customHeight="1" x14ac:dyDescent="0.3">
      <c r="B1074" s="446"/>
      <c r="C1074" s="267">
        <f t="shared" si="70"/>
        <v>1</v>
      </c>
      <c r="D1074" s="268" t="str">
        <f t="shared" si="71"/>
        <v>Janeiro</v>
      </c>
      <c r="E1074" s="269"/>
      <c r="F1074" s="270" t="str">
        <f>IF(E1074="","",VLOOKUP('Conta_FUNBIO (2)'!E1074,Relatório!B:I,2,FALSE))</f>
        <v/>
      </c>
      <c r="G1074" s="709"/>
      <c r="H1074" s="334" t="str">
        <f>IF(G1074="","",VLOOKUP(G1074,Fundos!B:C,2,FALSE))</f>
        <v/>
      </c>
      <c r="I1074" s="272"/>
      <c r="J1074" s="443"/>
      <c r="K1074" s="443"/>
      <c r="L1074" s="685"/>
      <c r="M1074" s="353"/>
      <c r="N1074" s="271"/>
      <c r="O1074" s="576"/>
      <c r="P1074" s="276" t="s">
        <v>277</v>
      </c>
      <c r="Q1074" s="279"/>
      <c r="R1074" s="449"/>
      <c r="S1074" s="279">
        <f t="shared" si="72"/>
        <v>-3601.92</v>
      </c>
      <c r="T1074" s="333">
        <f t="shared" si="69"/>
        <v>0</v>
      </c>
    </row>
    <row r="1075" spans="2:20" ht="24.9" customHeight="1" x14ac:dyDescent="0.3">
      <c r="B1075" s="446"/>
      <c r="C1075" s="267">
        <f t="shared" si="70"/>
        <v>1</v>
      </c>
      <c r="D1075" s="268" t="str">
        <f t="shared" si="71"/>
        <v>Janeiro</v>
      </c>
      <c r="E1075" s="269"/>
      <c r="F1075" s="270" t="str">
        <f>IF(E1075="","",VLOOKUP('Conta_FUNBIO (2)'!E1075,Relatório!B:I,2,FALSE))</f>
        <v/>
      </c>
      <c r="G1075" s="709"/>
      <c r="H1075" s="334" t="str">
        <f>IF(G1075="","",VLOOKUP(G1075,Fundos!B:C,2,FALSE))</f>
        <v/>
      </c>
      <c r="I1075" s="272"/>
      <c r="J1075" s="443"/>
      <c r="K1075" s="443"/>
      <c r="L1075" s="685"/>
      <c r="M1075" s="353"/>
      <c r="N1075" s="271"/>
      <c r="O1075" s="576"/>
      <c r="P1075" s="276" t="s">
        <v>277</v>
      </c>
      <c r="Q1075" s="279"/>
      <c r="R1075" s="449"/>
      <c r="S1075" s="279">
        <f t="shared" si="72"/>
        <v>-3601.92</v>
      </c>
      <c r="T1075" s="333">
        <f t="shared" si="69"/>
        <v>0</v>
      </c>
    </row>
    <row r="1076" spans="2:20" ht="24.9" customHeight="1" x14ac:dyDescent="0.3">
      <c r="B1076" s="446"/>
      <c r="C1076" s="267">
        <f t="shared" si="70"/>
        <v>1</v>
      </c>
      <c r="D1076" s="268" t="str">
        <f t="shared" si="71"/>
        <v>Janeiro</v>
      </c>
      <c r="E1076" s="269"/>
      <c r="F1076" s="270" t="str">
        <f>IF(E1076="","",VLOOKUP('Conta_FUNBIO (2)'!E1076,Relatório!B:I,2,FALSE))</f>
        <v/>
      </c>
      <c r="G1076" s="709"/>
      <c r="H1076" s="334" t="str">
        <f>IF(G1076="","",VLOOKUP(G1076,Fundos!B:C,2,FALSE))</f>
        <v/>
      </c>
      <c r="I1076" s="272"/>
      <c r="J1076" s="443"/>
      <c r="K1076" s="443"/>
      <c r="L1076" s="685"/>
      <c r="M1076" s="353"/>
      <c r="N1076" s="271"/>
      <c r="O1076" s="576"/>
      <c r="P1076" s="276" t="s">
        <v>277</v>
      </c>
      <c r="Q1076" s="279"/>
      <c r="R1076" s="449"/>
      <c r="S1076" s="279">
        <f t="shared" si="72"/>
        <v>-3601.92</v>
      </c>
      <c r="T1076" s="333">
        <f t="shared" si="69"/>
        <v>0</v>
      </c>
    </row>
    <row r="1077" spans="2:20" ht="24.9" customHeight="1" x14ac:dyDescent="0.3">
      <c r="B1077" s="446"/>
      <c r="C1077" s="267">
        <f t="shared" si="70"/>
        <v>1</v>
      </c>
      <c r="D1077" s="268" t="str">
        <f t="shared" si="71"/>
        <v>Janeiro</v>
      </c>
      <c r="E1077" s="269"/>
      <c r="F1077" s="270" t="str">
        <f>IF(E1077="","",VLOOKUP('Conta_FUNBIO (2)'!E1077,Relatório!B:I,2,FALSE))</f>
        <v/>
      </c>
      <c r="G1077" s="709"/>
      <c r="H1077" s="334" t="str">
        <f>IF(G1077="","",VLOOKUP(G1077,Fundos!B:C,2,FALSE))</f>
        <v/>
      </c>
      <c r="I1077" s="272"/>
      <c r="J1077" s="443"/>
      <c r="K1077" s="443"/>
      <c r="L1077" s="685"/>
      <c r="M1077" s="353"/>
      <c r="N1077" s="271"/>
      <c r="O1077" s="576"/>
      <c r="P1077" s="276" t="s">
        <v>277</v>
      </c>
      <c r="Q1077" s="279"/>
      <c r="R1077" s="449"/>
      <c r="S1077" s="279">
        <f t="shared" si="72"/>
        <v>-3601.92</v>
      </c>
      <c r="T1077" s="333">
        <f t="shared" si="69"/>
        <v>0</v>
      </c>
    </row>
    <row r="1078" spans="2:20" ht="24.9" customHeight="1" x14ac:dyDescent="0.3">
      <c r="B1078" s="446"/>
      <c r="C1078" s="267">
        <f t="shared" si="70"/>
        <v>1</v>
      </c>
      <c r="D1078" s="268" t="str">
        <f t="shared" si="71"/>
        <v>Janeiro</v>
      </c>
      <c r="E1078" s="269"/>
      <c r="F1078" s="270" t="str">
        <f>IF(E1078="","",VLOOKUP('Conta_FUNBIO (2)'!E1078,Relatório!B:I,2,FALSE))</f>
        <v/>
      </c>
      <c r="G1078" s="709"/>
      <c r="H1078" s="334" t="str">
        <f>IF(G1078="","",VLOOKUP(G1078,Fundos!B:C,2,FALSE))</f>
        <v/>
      </c>
      <c r="I1078" s="272"/>
      <c r="J1078" s="443"/>
      <c r="K1078" s="443"/>
      <c r="L1078" s="685"/>
      <c r="M1078" s="353"/>
      <c r="N1078" s="271"/>
      <c r="O1078" s="576"/>
      <c r="P1078" s="276" t="s">
        <v>277</v>
      </c>
      <c r="Q1078" s="279"/>
      <c r="R1078" s="449"/>
      <c r="S1078" s="279">
        <f t="shared" si="72"/>
        <v>-3601.92</v>
      </c>
      <c r="T1078" s="333">
        <f t="shared" si="69"/>
        <v>0</v>
      </c>
    </row>
    <row r="1079" spans="2:20" ht="24.9" customHeight="1" x14ac:dyDescent="0.3">
      <c r="B1079" s="446"/>
      <c r="C1079" s="267">
        <f t="shared" si="70"/>
        <v>1</v>
      </c>
      <c r="D1079" s="268" t="str">
        <f t="shared" si="71"/>
        <v>Janeiro</v>
      </c>
      <c r="E1079" s="269"/>
      <c r="F1079" s="270" t="str">
        <f>IF(E1079="","",VLOOKUP('Conta_FUNBIO (2)'!E1079,Relatório!B:I,2,FALSE))</f>
        <v/>
      </c>
      <c r="G1079" s="709"/>
      <c r="H1079" s="334" t="str">
        <f>IF(G1079="","",VLOOKUP(G1079,Fundos!B:C,2,FALSE))</f>
        <v/>
      </c>
      <c r="I1079" s="272"/>
      <c r="J1079" s="443"/>
      <c r="K1079" s="443"/>
      <c r="L1079" s="685"/>
      <c r="M1079" s="353"/>
      <c r="N1079" s="271"/>
      <c r="O1079" s="576"/>
      <c r="P1079" s="276" t="s">
        <v>277</v>
      </c>
      <c r="Q1079" s="279"/>
      <c r="R1079" s="449"/>
      <c r="S1079" s="279">
        <f t="shared" si="72"/>
        <v>-3601.92</v>
      </c>
      <c r="T1079" s="333">
        <f t="shared" si="69"/>
        <v>0</v>
      </c>
    </row>
    <row r="1080" spans="2:20" ht="24.9" customHeight="1" x14ac:dyDescent="0.3">
      <c r="B1080" s="446"/>
      <c r="C1080" s="267">
        <f t="shared" si="70"/>
        <v>1</v>
      </c>
      <c r="D1080" s="268" t="str">
        <f t="shared" si="71"/>
        <v>Janeiro</v>
      </c>
      <c r="E1080" s="269"/>
      <c r="F1080" s="270" t="str">
        <f>IF(E1080="","",VLOOKUP('Conta_FUNBIO (2)'!E1080,Relatório!B:I,2,FALSE))</f>
        <v/>
      </c>
      <c r="G1080" s="709"/>
      <c r="H1080" s="334" t="str">
        <f>IF(G1080="","",VLOOKUP(G1080,Fundos!B:C,2,FALSE))</f>
        <v/>
      </c>
      <c r="I1080" s="272"/>
      <c r="J1080" s="443"/>
      <c r="K1080" s="443"/>
      <c r="L1080" s="685"/>
      <c r="M1080" s="353"/>
      <c r="N1080" s="271"/>
      <c r="O1080" s="576"/>
      <c r="P1080" s="276" t="s">
        <v>277</v>
      </c>
      <c r="Q1080" s="279"/>
      <c r="R1080" s="449"/>
      <c r="S1080" s="279">
        <f t="shared" si="72"/>
        <v>-3601.92</v>
      </c>
      <c r="T1080" s="333">
        <f t="shared" si="69"/>
        <v>0</v>
      </c>
    </row>
    <row r="1081" spans="2:20" ht="24.9" customHeight="1" x14ac:dyDescent="0.3">
      <c r="B1081" s="446"/>
      <c r="C1081" s="267">
        <f t="shared" si="70"/>
        <v>1</v>
      </c>
      <c r="D1081" s="268" t="str">
        <f t="shared" si="71"/>
        <v>Janeiro</v>
      </c>
      <c r="E1081" s="269"/>
      <c r="F1081" s="270" t="str">
        <f>IF(E1081="","",VLOOKUP('Conta_FUNBIO (2)'!E1081,Relatório!B:I,2,FALSE))</f>
        <v/>
      </c>
      <c r="G1081" s="709"/>
      <c r="H1081" s="334" t="str">
        <f>IF(G1081="","",VLOOKUP(G1081,Fundos!B:C,2,FALSE))</f>
        <v/>
      </c>
      <c r="I1081" s="272"/>
      <c r="J1081" s="443"/>
      <c r="K1081" s="443"/>
      <c r="L1081" s="685"/>
      <c r="M1081" s="353"/>
      <c r="N1081" s="271"/>
      <c r="O1081" s="576"/>
      <c r="P1081" s="276" t="s">
        <v>277</v>
      </c>
      <c r="Q1081" s="279"/>
      <c r="R1081" s="449"/>
      <c r="S1081" s="279">
        <f t="shared" si="72"/>
        <v>-3601.92</v>
      </c>
      <c r="T1081" s="333">
        <f t="shared" si="69"/>
        <v>0</v>
      </c>
    </row>
    <row r="1082" spans="2:20" ht="24.9" customHeight="1" x14ac:dyDescent="0.3">
      <c r="B1082" s="446"/>
      <c r="C1082" s="267">
        <f t="shared" si="70"/>
        <v>1</v>
      </c>
      <c r="D1082" s="268" t="str">
        <f t="shared" si="71"/>
        <v>Janeiro</v>
      </c>
      <c r="E1082" s="269"/>
      <c r="F1082" s="270" t="str">
        <f>IF(E1082="","",VLOOKUP('Conta_FUNBIO (2)'!E1082,Relatório!B:I,2,FALSE))</f>
        <v/>
      </c>
      <c r="G1082" s="709"/>
      <c r="H1082" s="334" t="str">
        <f>IF(G1082="","",VLOOKUP(G1082,Fundos!B:C,2,FALSE))</f>
        <v/>
      </c>
      <c r="I1082" s="272"/>
      <c r="J1082" s="443"/>
      <c r="K1082" s="443"/>
      <c r="L1082" s="685"/>
      <c r="M1082" s="353"/>
      <c r="N1082" s="271"/>
      <c r="O1082" s="576"/>
      <c r="P1082" s="276" t="s">
        <v>277</v>
      </c>
      <c r="Q1082" s="279"/>
      <c r="R1082" s="449"/>
      <c r="S1082" s="279">
        <f t="shared" si="72"/>
        <v>-3601.92</v>
      </c>
      <c r="T1082" s="333">
        <f t="shared" ref="T1082:T1145" si="73">T1081</f>
        <v>0</v>
      </c>
    </row>
    <row r="1083" spans="2:20" ht="24.9" customHeight="1" x14ac:dyDescent="0.3">
      <c r="B1083" s="446"/>
      <c r="C1083" s="267">
        <f t="shared" si="70"/>
        <v>1</v>
      </c>
      <c r="D1083" s="268" t="str">
        <f t="shared" si="71"/>
        <v>Janeiro</v>
      </c>
      <c r="E1083" s="269"/>
      <c r="F1083" s="270" t="str">
        <f>IF(E1083="","",VLOOKUP('Conta_FUNBIO (2)'!E1083,Relatório!B:I,2,FALSE))</f>
        <v/>
      </c>
      <c r="G1083" s="709"/>
      <c r="H1083" s="334" t="str">
        <f>IF(G1083="","",VLOOKUP(G1083,Fundos!B:C,2,FALSE))</f>
        <v/>
      </c>
      <c r="I1083" s="272"/>
      <c r="J1083" s="443"/>
      <c r="K1083" s="443"/>
      <c r="L1083" s="685"/>
      <c r="M1083" s="353"/>
      <c r="N1083" s="271"/>
      <c r="O1083" s="576"/>
      <c r="P1083" s="276" t="s">
        <v>277</v>
      </c>
      <c r="Q1083" s="279"/>
      <c r="R1083" s="449"/>
      <c r="S1083" s="279">
        <f t="shared" si="72"/>
        <v>-3601.92</v>
      </c>
      <c r="T1083" s="333">
        <f t="shared" si="73"/>
        <v>0</v>
      </c>
    </row>
    <row r="1084" spans="2:20" ht="24.9" customHeight="1" x14ac:dyDescent="0.3">
      <c r="B1084" s="446"/>
      <c r="C1084" s="267">
        <f t="shared" si="70"/>
        <v>1</v>
      </c>
      <c r="D1084" s="268" t="str">
        <f t="shared" si="71"/>
        <v>Janeiro</v>
      </c>
      <c r="E1084" s="269"/>
      <c r="F1084" s="270" t="str">
        <f>IF(E1084="","",VLOOKUP('Conta_FUNBIO (2)'!E1084,Relatório!B:I,2,FALSE))</f>
        <v/>
      </c>
      <c r="G1084" s="709"/>
      <c r="H1084" s="334" t="str">
        <f>IF(G1084="","",VLOOKUP(G1084,Fundos!B:C,2,FALSE))</f>
        <v/>
      </c>
      <c r="I1084" s="272"/>
      <c r="J1084" s="443"/>
      <c r="K1084" s="443"/>
      <c r="L1084" s="685"/>
      <c r="M1084" s="353"/>
      <c r="N1084" s="271"/>
      <c r="O1084" s="576"/>
      <c r="P1084" s="276" t="s">
        <v>277</v>
      </c>
      <c r="Q1084" s="279"/>
      <c r="R1084" s="449"/>
      <c r="S1084" s="279">
        <f t="shared" si="72"/>
        <v>-3601.92</v>
      </c>
      <c r="T1084" s="333">
        <f t="shared" si="73"/>
        <v>0</v>
      </c>
    </row>
    <row r="1085" spans="2:20" ht="24.9" customHeight="1" x14ac:dyDescent="0.3">
      <c r="B1085" s="446"/>
      <c r="C1085" s="267">
        <f t="shared" si="70"/>
        <v>1</v>
      </c>
      <c r="D1085" s="268" t="str">
        <f t="shared" si="71"/>
        <v>Janeiro</v>
      </c>
      <c r="E1085" s="269"/>
      <c r="F1085" s="270" t="str">
        <f>IF(E1085="","",VLOOKUP('Conta_FUNBIO (2)'!E1085,Relatório!B:I,2,FALSE))</f>
        <v/>
      </c>
      <c r="G1085" s="709"/>
      <c r="H1085" s="334" t="str">
        <f>IF(G1085="","",VLOOKUP(G1085,Fundos!B:C,2,FALSE))</f>
        <v/>
      </c>
      <c r="I1085" s="272"/>
      <c r="J1085" s="443"/>
      <c r="K1085" s="443"/>
      <c r="L1085" s="685"/>
      <c r="M1085" s="353"/>
      <c r="N1085" s="271"/>
      <c r="O1085" s="576"/>
      <c r="P1085" s="276" t="s">
        <v>277</v>
      </c>
      <c r="Q1085" s="279"/>
      <c r="R1085" s="449"/>
      <c r="S1085" s="279">
        <f t="shared" si="72"/>
        <v>-3601.92</v>
      </c>
      <c r="T1085" s="333">
        <f t="shared" si="73"/>
        <v>0</v>
      </c>
    </row>
    <row r="1086" spans="2:20" ht="24.9" customHeight="1" x14ac:dyDescent="0.3">
      <c r="B1086" s="446"/>
      <c r="C1086" s="267">
        <f t="shared" si="70"/>
        <v>1</v>
      </c>
      <c r="D1086" s="268" t="str">
        <f t="shared" si="71"/>
        <v>Janeiro</v>
      </c>
      <c r="E1086" s="269"/>
      <c r="F1086" s="270" t="str">
        <f>IF(E1086="","",VLOOKUP('Conta_FUNBIO (2)'!E1086,Relatório!B:I,2,FALSE))</f>
        <v/>
      </c>
      <c r="G1086" s="709"/>
      <c r="H1086" s="334" t="str">
        <f>IF(G1086="","",VLOOKUP(G1086,Fundos!B:C,2,FALSE))</f>
        <v/>
      </c>
      <c r="I1086" s="272"/>
      <c r="J1086" s="443"/>
      <c r="K1086" s="443"/>
      <c r="L1086" s="685"/>
      <c r="M1086" s="353"/>
      <c r="N1086" s="271"/>
      <c r="O1086" s="576"/>
      <c r="P1086" s="276" t="s">
        <v>277</v>
      </c>
      <c r="Q1086" s="279"/>
      <c r="R1086" s="449"/>
      <c r="S1086" s="279">
        <f t="shared" si="72"/>
        <v>-3601.92</v>
      </c>
      <c r="T1086" s="333">
        <f t="shared" si="73"/>
        <v>0</v>
      </c>
    </row>
    <row r="1087" spans="2:20" ht="24.9" customHeight="1" x14ac:dyDescent="0.3">
      <c r="B1087" s="446"/>
      <c r="C1087" s="267">
        <f t="shared" si="70"/>
        <v>1</v>
      </c>
      <c r="D1087" s="268" t="str">
        <f t="shared" si="71"/>
        <v>Janeiro</v>
      </c>
      <c r="E1087" s="269"/>
      <c r="F1087" s="270" t="str">
        <f>IF(E1087="","",VLOOKUP('Conta_FUNBIO (2)'!E1087,Relatório!B:I,2,FALSE))</f>
        <v/>
      </c>
      <c r="G1087" s="709"/>
      <c r="H1087" s="334" t="str">
        <f>IF(G1087="","",VLOOKUP(G1087,Fundos!B:C,2,FALSE))</f>
        <v/>
      </c>
      <c r="I1087" s="272"/>
      <c r="J1087" s="443"/>
      <c r="K1087" s="443"/>
      <c r="L1087" s="685"/>
      <c r="M1087" s="353"/>
      <c r="N1087" s="271"/>
      <c r="O1087" s="576"/>
      <c r="P1087" s="276" t="s">
        <v>277</v>
      </c>
      <c r="Q1087" s="279"/>
      <c r="R1087" s="449"/>
      <c r="S1087" s="279">
        <f t="shared" si="72"/>
        <v>-3601.92</v>
      </c>
      <c r="T1087" s="333">
        <f t="shared" si="73"/>
        <v>0</v>
      </c>
    </row>
    <row r="1088" spans="2:20" ht="24.9" customHeight="1" x14ac:dyDescent="0.3">
      <c r="B1088" s="446"/>
      <c r="C1088" s="267">
        <f t="shared" si="70"/>
        <v>1</v>
      </c>
      <c r="D1088" s="268" t="str">
        <f t="shared" si="71"/>
        <v>Janeiro</v>
      </c>
      <c r="E1088" s="269"/>
      <c r="F1088" s="270" t="str">
        <f>IF(E1088="","",VLOOKUP('Conta_FUNBIO (2)'!E1088,Relatório!B:I,2,FALSE))</f>
        <v/>
      </c>
      <c r="G1088" s="709"/>
      <c r="H1088" s="334" t="str">
        <f>IF(G1088="","",VLOOKUP(G1088,Fundos!B:C,2,FALSE))</f>
        <v/>
      </c>
      <c r="I1088" s="272"/>
      <c r="J1088" s="443"/>
      <c r="K1088" s="443"/>
      <c r="L1088" s="685"/>
      <c r="M1088" s="353"/>
      <c r="N1088" s="271"/>
      <c r="O1088" s="576"/>
      <c r="P1088" s="276" t="s">
        <v>277</v>
      </c>
      <c r="Q1088" s="279"/>
      <c r="R1088" s="449"/>
      <c r="S1088" s="279">
        <f t="shared" si="72"/>
        <v>-3601.92</v>
      </c>
      <c r="T1088" s="333">
        <f t="shared" si="73"/>
        <v>0</v>
      </c>
    </row>
    <row r="1089" spans="2:20" ht="24.9" customHeight="1" x14ac:dyDescent="0.3">
      <c r="B1089" s="446"/>
      <c r="C1089" s="267">
        <f t="shared" si="70"/>
        <v>1</v>
      </c>
      <c r="D1089" s="268" t="str">
        <f t="shared" si="71"/>
        <v>Janeiro</v>
      </c>
      <c r="E1089" s="269"/>
      <c r="F1089" s="270" t="str">
        <f>IF(E1089="","",VLOOKUP('Conta_FUNBIO (2)'!E1089,Relatório!B:I,2,FALSE))</f>
        <v/>
      </c>
      <c r="G1089" s="709"/>
      <c r="H1089" s="334" t="str">
        <f>IF(G1089="","",VLOOKUP(G1089,Fundos!B:C,2,FALSE))</f>
        <v/>
      </c>
      <c r="I1089" s="272"/>
      <c r="J1089" s="443"/>
      <c r="K1089" s="443"/>
      <c r="L1089" s="685"/>
      <c r="M1089" s="353"/>
      <c r="N1089" s="271"/>
      <c r="O1089" s="576"/>
      <c r="P1089" s="276" t="s">
        <v>277</v>
      </c>
      <c r="Q1089" s="279"/>
      <c r="R1089" s="449"/>
      <c r="S1089" s="279">
        <f t="shared" si="72"/>
        <v>-3601.92</v>
      </c>
      <c r="T1089" s="333">
        <f t="shared" si="73"/>
        <v>0</v>
      </c>
    </row>
    <row r="1090" spans="2:20" ht="24.9" customHeight="1" x14ac:dyDescent="0.3">
      <c r="B1090" s="446"/>
      <c r="C1090" s="267">
        <f t="shared" si="70"/>
        <v>1</v>
      </c>
      <c r="D1090" s="268" t="str">
        <f t="shared" si="71"/>
        <v>Janeiro</v>
      </c>
      <c r="E1090" s="269"/>
      <c r="F1090" s="270" t="str">
        <f>IF(E1090="","",VLOOKUP('Conta_FUNBIO (2)'!E1090,Relatório!B:I,2,FALSE))</f>
        <v/>
      </c>
      <c r="G1090" s="709"/>
      <c r="H1090" s="334" t="str">
        <f>IF(G1090="","",VLOOKUP(G1090,Fundos!B:C,2,FALSE))</f>
        <v/>
      </c>
      <c r="I1090" s="272"/>
      <c r="J1090" s="443"/>
      <c r="K1090" s="443"/>
      <c r="L1090" s="685"/>
      <c r="M1090" s="353"/>
      <c r="N1090" s="271"/>
      <c r="O1090" s="576"/>
      <c r="P1090" s="276" t="s">
        <v>277</v>
      </c>
      <c r="Q1090" s="279"/>
      <c r="R1090" s="449"/>
      <c r="S1090" s="279">
        <f t="shared" si="72"/>
        <v>-3601.92</v>
      </c>
      <c r="T1090" s="333">
        <f t="shared" si="73"/>
        <v>0</v>
      </c>
    </row>
    <row r="1091" spans="2:20" ht="24.9" customHeight="1" x14ac:dyDescent="0.3">
      <c r="B1091" s="446"/>
      <c r="C1091" s="267">
        <f t="shared" si="70"/>
        <v>1</v>
      </c>
      <c r="D1091" s="268" t="str">
        <f t="shared" si="71"/>
        <v>Janeiro</v>
      </c>
      <c r="E1091" s="269"/>
      <c r="F1091" s="270" t="str">
        <f>IF(E1091="","",VLOOKUP('Conta_FUNBIO (2)'!E1091,Relatório!B:I,2,FALSE))</f>
        <v/>
      </c>
      <c r="G1091" s="709"/>
      <c r="H1091" s="334" t="str">
        <f>IF(G1091="","",VLOOKUP(G1091,Fundos!B:C,2,FALSE))</f>
        <v/>
      </c>
      <c r="I1091" s="272"/>
      <c r="J1091" s="443"/>
      <c r="K1091" s="443"/>
      <c r="L1091" s="685"/>
      <c r="M1091" s="353"/>
      <c r="N1091" s="271"/>
      <c r="O1091" s="576"/>
      <c r="P1091" s="276" t="s">
        <v>277</v>
      </c>
      <c r="Q1091" s="279"/>
      <c r="R1091" s="449"/>
      <c r="S1091" s="279">
        <f t="shared" si="72"/>
        <v>-3601.92</v>
      </c>
      <c r="T1091" s="333">
        <f t="shared" si="73"/>
        <v>0</v>
      </c>
    </row>
    <row r="1092" spans="2:20" ht="24.9" customHeight="1" x14ac:dyDescent="0.3">
      <c r="B1092" s="446"/>
      <c r="C1092" s="267">
        <f t="shared" si="70"/>
        <v>1</v>
      </c>
      <c r="D1092" s="268" t="str">
        <f t="shared" si="71"/>
        <v>Janeiro</v>
      </c>
      <c r="E1092" s="269"/>
      <c r="F1092" s="270" t="str">
        <f>IF(E1092="","",VLOOKUP('Conta_FUNBIO (2)'!E1092,Relatório!B:I,2,FALSE))</f>
        <v/>
      </c>
      <c r="G1092" s="709"/>
      <c r="H1092" s="334" t="str">
        <f>IF(G1092="","",VLOOKUP(G1092,Fundos!B:C,2,FALSE))</f>
        <v/>
      </c>
      <c r="I1092" s="272"/>
      <c r="J1092" s="443"/>
      <c r="K1092" s="443"/>
      <c r="L1092" s="685"/>
      <c r="M1092" s="353"/>
      <c r="N1092" s="271"/>
      <c r="O1092" s="576"/>
      <c r="P1092" s="276" t="s">
        <v>277</v>
      </c>
      <c r="Q1092" s="279"/>
      <c r="R1092" s="449"/>
      <c r="S1092" s="279">
        <f t="shared" si="72"/>
        <v>-3601.92</v>
      </c>
      <c r="T1092" s="333">
        <f t="shared" si="73"/>
        <v>0</v>
      </c>
    </row>
    <row r="1093" spans="2:20" ht="24.9" customHeight="1" x14ac:dyDescent="0.3">
      <c r="B1093" s="446"/>
      <c r="C1093" s="267">
        <f t="shared" si="70"/>
        <v>1</v>
      </c>
      <c r="D1093" s="268" t="str">
        <f t="shared" si="71"/>
        <v>Janeiro</v>
      </c>
      <c r="E1093" s="269"/>
      <c r="F1093" s="270" t="str">
        <f>IF(E1093="","",VLOOKUP('Conta_FUNBIO (2)'!E1093,Relatório!B:I,2,FALSE))</f>
        <v/>
      </c>
      <c r="G1093" s="709"/>
      <c r="H1093" s="334" t="str">
        <f>IF(G1093="","",VLOOKUP(G1093,Fundos!B:C,2,FALSE))</f>
        <v/>
      </c>
      <c r="I1093" s="272"/>
      <c r="J1093" s="443"/>
      <c r="K1093" s="443"/>
      <c r="L1093" s="685"/>
      <c r="M1093" s="353"/>
      <c r="N1093" s="271"/>
      <c r="O1093" s="576"/>
      <c r="P1093" s="276" t="s">
        <v>277</v>
      </c>
      <c r="Q1093" s="279"/>
      <c r="R1093" s="449"/>
      <c r="S1093" s="279">
        <f t="shared" si="72"/>
        <v>-3601.92</v>
      </c>
      <c r="T1093" s="333">
        <f t="shared" si="73"/>
        <v>0</v>
      </c>
    </row>
    <row r="1094" spans="2:20" ht="24.9" customHeight="1" x14ac:dyDescent="0.3">
      <c r="B1094" s="446"/>
      <c r="C1094" s="267">
        <f t="shared" si="70"/>
        <v>1</v>
      </c>
      <c r="D1094" s="268" t="str">
        <f t="shared" si="71"/>
        <v>Janeiro</v>
      </c>
      <c r="E1094" s="269"/>
      <c r="F1094" s="270" t="str">
        <f>IF(E1094="","",VLOOKUP('Conta_FUNBIO (2)'!E1094,Relatório!B:I,2,FALSE))</f>
        <v/>
      </c>
      <c r="G1094" s="709"/>
      <c r="H1094" s="334" t="str">
        <f>IF(G1094="","",VLOOKUP(G1094,Fundos!B:C,2,FALSE))</f>
        <v/>
      </c>
      <c r="I1094" s="272"/>
      <c r="J1094" s="443"/>
      <c r="K1094" s="443"/>
      <c r="L1094" s="685"/>
      <c r="M1094" s="353"/>
      <c r="N1094" s="271"/>
      <c r="O1094" s="576"/>
      <c r="P1094" s="276" t="s">
        <v>277</v>
      </c>
      <c r="Q1094" s="279"/>
      <c r="R1094" s="449"/>
      <c r="S1094" s="279">
        <f t="shared" si="72"/>
        <v>-3601.92</v>
      </c>
      <c r="T1094" s="333">
        <f t="shared" si="73"/>
        <v>0</v>
      </c>
    </row>
    <row r="1095" spans="2:20" ht="24.9" customHeight="1" x14ac:dyDescent="0.3">
      <c r="B1095" s="446"/>
      <c r="C1095" s="267">
        <f t="shared" si="70"/>
        <v>1</v>
      </c>
      <c r="D1095" s="268" t="str">
        <f t="shared" si="71"/>
        <v>Janeiro</v>
      </c>
      <c r="E1095" s="269"/>
      <c r="F1095" s="270" t="str">
        <f>IF(E1095="","",VLOOKUP('Conta_FUNBIO (2)'!E1095,Relatório!B:I,2,FALSE))</f>
        <v/>
      </c>
      <c r="G1095" s="709"/>
      <c r="H1095" s="334" t="str">
        <f>IF(G1095="","",VLOOKUP(G1095,Fundos!B:C,2,FALSE))</f>
        <v/>
      </c>
      <c r="I1095" s="272"/>
      <c r="J1095" s="443"/>
      <c r="K1095" s="443"/>
      <c r="L1095" s="685"/>
      <c r="M1095" s="353"/>
      <c r="N1095" s="271"/>
      <c r="O1095" s="576"/>
      <c r="P1095" s="276" t="s">
        <v>277</v>
      </c>
      <c r="Q1095" s="279"/>
      <c r="R1095" s="449"/>
      <c r="S1095" s="279">
        <f t="shared" si="72"/>
        <v>-3601.92</v>
      </c>
      <c r="T1095" s="333">
        <f t="shared" si="73"/>
        <v>0</v>
      </c>
    </row>
    <row r="1096" spans="2:20" ht="24.9" customHeight="1" x14ac:dyDescent="0.3">
      <c r="B1096" s="446"/>
      <c r="C1096" s="267">
        <f t="shared" si="70"/>
        <v>1</v>
      </c>
      <c r="D1096" s="268" t="str">
        <f t="shared" si="71"/>
        <v>Janeiro</v>
      </c>
      <c r="E1096" s="269"/>
      <c r="F1096" s="270" t="str">
        <f>IF(E1096="","",VLOOKUP('Conta_FUNBIO (2)'!E1096,Relatório!B:I,2,FALSE))</f>
        <v/>
      </c>
      <c r="G1096" s="709"/>
      <c r="H1096" s="334" t="str">
        <f>IF(G1096="","",VLOOKUP(G1096,Fundos!B:C,2,FALSE))</f>
        <v/>
      </c>
      <c r="I1096" s="272"/>
      <c r="J1096" s="443"/>
      <c r="K1096" s="443"/>
      <c r="L1096" s="685"/>
      <c r="M1096" s="353"/>
      <c r="N1096" s="271"/>
      <c r="O1096" s="576"/>
      <c r="P1096" s="276" t="s">
        <v>277</v>
      </c>
      <c r="Q1096" s="279"/>
      <c r="R1096" s="449"/>
      <c r="S1096" s="279">
        <f t="shared" si="72"/>
        <v>-3601.92</v>
      </c>
      <c r="T1096" s="333">
        <f t="shared" si="73"/>
        <v>0</v>
      </c>
    </row>
    <row r="1097" spans="2:20" ht="24.9" customHeight="1" x14ac:dyDescent="0.3">
      <c r="B1097" s="446"/>
      <c r="C1097" s="267">
        <f t="shared" si="70"/>
        <v>1</v>
      </c>
      <c r="D1097" s="268" t="str">
        <f t="shared" si="71"/>
        <v>Janeiro</v>
      </c>
      <c r="E1097" s="269"/>
      <c r="F1097" s="270" t="str">
        <f>IF(E1097="","",VLOOKUP('Conta_FUNBIO (2)'!E1097,Relatório!B:I,2,FALSE))</f>
        <v/>
      </c>
      <c r="G1097" s="709"/>
      <c r="H1097" s="334" t="str">
        <f>IF(G1097="","",VLOOKUP(G1097,Fundos!B:C,2,FALSE))</f>
        <v/>
      </c>
      <c r="I1097" s="272"/>
      <c r="J1097" s="443"/>
      <c r="K1097" s="443"/>
      <c r="L1097" s="685"/>
      <c r="M1097" s="353"/>
      <c r="N1097" s="271"/>
      <c r="O1097" s="576"/>
      <c r="P1097" s="276" t="s">
        <v>277</v>
      </c>
      <c r="Q1097" s="279"/>
      <c r="R1097" s="449"/>
      <c r="S1097" s="279">
        <f t="shared" si="72"/>
        <v>-3601.92</v>
      </c>
      <c r="T1097" s="333">
        <f t="shared" si="73"/>
        <v>0</v>
      </c>
    </row>
    <row r="1098" spans="2:20" ht="24.9" customHeight="1" x14ac:dyDescent="0.3">
      <c r="B1098" s="446"/>
      <c r="C1098" s="267">
        <f t="shared" si="70"/>
        <v>1</v>
      </c>
      <c r="D1098" s="268" t="str">
        <f t="shared" si="71"/>
        <v>Janeiro</v>
      </c>
      <c r="E1098" s="269"/>
      <c r="F1098" s="270" t="str">
        <f>IF(E1098="","",VLOOKUP('Conta_FUNBIO (2)'!E1098,Relatório!B:I,2,FALSE))</f>
        <v/>
      </c>
      <c r="G1098" s="709"/>
      <c r="H1098" s="334" t="str">
        <f>IF(G1098="","",VLOOKUP(G1098,Fundos!B:C,2,FALSE))</f>
        <v/>
      </c>
      <c r="I1098" s="272"/>
      <c r="J1098" s="443"/>
      <c r="K1098" s="443"/>
      <c r="L1098" s="685"/>
      <c r="M1098" s="353"/>
      <c r="N1098" s="271"/>
      <c r="O1098" s="576"/>
      <c r="P1098" s="276" t="s">
        <v>277</v>
      </c>
      <c r="Q1098" s="279"/>
      <c r="R1098" s="449"/>
      <c r="S1098" s="279">
        <f t="shared" si="72"/>
        <v>-3601.92</v>
      </c>
      <c r="T1098" s="333">
        <f t="shared" si="73"/>
        <v>0</v>
      </c>
    </row>
    <row r="1099" spans="2:20" ht="24.9" customHeight="1" x14ac:dyDescent="0.3">
      <c r="B1099" s="446"/>
      <c r="C1099" s="267">
        <f t="shared" si="70"/>
        <v>1</v>
      </c>
      <c r="D1099" s="268" t="str">
        <f t="shared" si="71"/>
        <v>Janeiro</v>
      </c>
      <c r="E1099" s="269"/>
      <c r="F1099" s="270" t="str">
        <f>IF(E1099="","",VLOOKUP('Conta_FUNBIO (2)'!E1099,Relatório!B:I,2,FALSE))</f>
        <v/>
      </c>
      <c r="G1099" s="709"/>
      <c r="H1099" s="334" t="str">
        <f>IF(G1099="","",VLOOKUP(G1099,Fundos!B:C,2,FALSE))</f>
        <v/>
      </c>
      <c r="I1099" s="272"/>
      <c r="J1099" s="443"/>
      <c r="K1099" s="443"/>
      <c r="L1099" s="685"/>
      <c r="M1099" s="353"/>
      <c r="N1099" s="271"/>
      <c r="O1099" s="576"/>
      <c r="P1099" s="276" t="s">
        <v>277</v>
      </c>
      <c r="Q1099" s="279"/>
      <c r="R1099" s="449"/>
      <c r="S1099" s="279">
        <f t="shared" si="72"/>
        <v>-3601.92</v>
      </c>
      <c r="T1099" s="333">
        <f t="shared" si="73"/>
        <v>0</v>
      </c>
    </row>
    <row r="1100" spans="2:20" ht="24.9" customHeight="1" x14ac:dyDescent="0.3">
      <c r="B1100" s="446"/>
      <c r="C1100" s="267">
        <f t="shared" ref="C1100:C1163" si="74">MONTH(B1100)</f>
        <v>1</v>
      </c>
      <c r="D1100" s="268" t="str">
        <f t="shared" ref="D1100:D1163" si="75">IF(C1100=1,"Janeiro",IF(C1100=2,"Fevereiro",IF(C1100=3,"Março",IF(C1100=4,"Abril",IF(C1100=5,"Maio",IF(C1100=6,"Junho",IF(C1100=7,"Julho",IF(C1100=8,"Agosto",IF(C1100=9,"Setembro",IF(C1100=10,"Outubro",IF(C1100=11,"Novembro",IF(C1100=12,"Dezembro",""))))))))))))</f>
        <v>Janeiro</v>
      </c>
      <c r="E1100" s="269"/>
      <c r="F1100" s="270" t="str">
        <f>IF(E1100="","",VLOOKUP('Conta_FUNBIO (2)'!E1100,Relatório!B:I,2,FALSE))</f>
        <v/>
      </c>
      <c r="G1100" s="709"/>
      <c r="H1100" s="334" t="str">
        <f>IF(G1100="","",VLOOKUP(G1100,Fundos!B:C,2,FALSE))</f>
        <v/>
      </c>
      <c r="I1100" s="272"/>
      <c r="J1100" s="443"/>
      <c r="K1100" s="443"/>
      <c r="L1100" s="685"/>
      <c r="M1100" s="353"/>
      <c r="N1100" s="271"/>
      <c r="O1100" s="576"/>
      <c r="P1100" s="276" t="s">
        <v>277</v>
      </c>
      <c r="Q1100" s="279"/>
      <c r="R1100" s="449"/>
      <c r="S1100" s="279">
        <f t="shared" si="72"/>
        <v>-3601.92</v>
      </c>
      <c r="T1100" s="333">
        <f t="shared" si="73"/>
        <v>0</v>
      </c>
    </row>
    <row r="1101" spans="2:20" ht="24.9" customHeight="1" x14ac:dyDescent="0.3">
      <c r="B1101" s="446"/>
      <c r="C1101" s="267">
        <f t="shared" si="74"/>
        <v>1</v>
      </c>
      <c r="D1101" s="268" t="str">
        <f t="shared" si="75"/>
        <v>Janeiro</v>
      </c>
      <c r="E1101" s="269"/>
      <c r="F1101" s="270" t="str">
        <f>IF(E1101="","",VLOOKUP('Conta_FUNBIO (2)'!E1101,Relatório!B:I,2,FALSE))</f>
        <v/>
      </c>
      <c r="G1101" s="709"/>
      <c r="H1101" s="334" t="str">
        <f>IF(G1101="","",VLOOKUP(G1101,Fundos!B:C,2,FALSE))</f>
        <v/>
      </c>
      <c r="I1101" s="272"/>
      <c r="J1101" s="443"/>
      <c r="K1101" s="443"/>
      <c r="L1101" s="685"/>
      <c r="M1101" s="353"/>
      <c r="N1101" s="271"/>
      <c r="O1101" s="576"/>
      <c r="P1101" s="276" t="s">
        <v>277</v>
      </c>
      <c r="Q1101" s="279"/>
      <c r="R1101" s="449"/>
      <c r="S1101" s="279">
        <f t="shared" si="72"/>
        <v>-3601.92</v>
      </c>
      <c r="T1101" s="333">
        <f t="shared" si="73"/>
        <v>0</v>
      </c>
    </row>
    <row r="1102" spans="2:20" ht="24.9" customHeight="1" x14ac:dyDescent="0.3">
      <c r="B1102" s="446"/>
      <c r="C1102" s="267">
        <f t="shared" si="74"/>
        <v>1</v>
      </c>
      <c r="D1102" s="268" t="str">
        <f t="shared" si="75"/>
        <v>Janeiro</v>
      </c>
      <c r="E1102" s="269"/>
      <c r="F1102" s="270" t="str">
        <f>IF(E1102="","",VLOOKUP('Conta_FUNBIO (2)'!E1102,Relatório!B:I,2,FALSE))</f>
        <v/>
      </c>
      <c r="G1102" s="709"/>
      <c r="H1102" s="334" t="str">
        <f>IF(G1102="","",VLOOKUP(G1102,Fundos!B:C,2,FALSE))</f>
        <v/>
      </c>
      <c r="I1102" s="272"/>
      <c r="J1102" s="443"/>
      <c r="K1102" s="443"/>
      <c r="L1102" s="685"/>
      <c r="M1102" s="353"/>
      <c r="N1102" s="271"/>
      <c r="O1102" s="576"/>
      <c r="P1102" s="276" t="s">
        <v>277</v>
      </c>
      <c r="Q1102" s="279"/>
      <c r="R1102" s="449"/>
      <c r="S1102" s="279">
        <f t="shared" si="72"/>
        <v>-3601.92</v>
      </c>
      <c r="T1102" s="333">
        <f t="shared" si="73"/>
        <v>0</v>
      </c>
    </row>
    <row r="1103" spans="2:20" ht="24.9" customHeight="1" x14ac:dyDescent="0.3">
      <c r="B1103" s="446"/>
      <c r="C1103" s="267">
        <f t="shared" si="74"/>
        <v>1</v>
      </c>
      <c r="D1103" s="268" t="str">
        <f t="shared" si="75"/>
        <v>Janeiro</v>
      </c>
      <c r="E1103" s="269"/>
      <c r="F1103" s="270" t="str">
        <f>IF(E1103="","",VLOOKUP('Conta_FUNBIO (2)'!E1103,Relatório!B:I,2,FALSE))</f>
        <v/>
      </c>
      <c r="G1103" s="709"/>
      <c r="H1103" s="334" t="str">
        <f>IF(G1103="","",VLOOKUP(G1103,Fundos!B:C,2,FALSE))</f>
        <v/>
      </c>
      <c r="I1103" s="272"/>
      <c r="J1103" s="443"/>
      <c r="K1103" s="443"/>
      <c r="L1103" s="685"/>
      <c r="M1103" s="353"/>
      <c r="N1103" s="271"/>
      <c r="O1103" s="576"/>
      <c r="P1103" s="276" t="s">
        <v>277</v>
      </c>
      <c r="Q1103" s="279"/>
      <c r="R1103" s="449"/>
      <c r="S1103" s="279">
        <f t="shared" si="72"/>
        <v>-3601.92</v>
      </c>
      <c r="T1103" s="333">
        <f t="shared" si="73"/>
        <v>0</v>
      </c>
    </row>
    <row r="1104" spans="2:20" ht="24.9" customHeight="1" x14ac:dyDescent="0.3">
      <c r="B1104" s="446"/>
      <c r="C1104" s="267">
        <f t="shared" si="74"/>
        <v>1</v>
      </c>
      <c r="D1104" s="268" t="str">
        <f t="shared" si="75"/>
        <v>Janeiro</v>
      </c>
      <c r="E1104" s="269"/>
      <c r="F1104" s="270" t="str">
        <f>IF(E1104="","",VLOOKUP('Conta_FUNBIO (2)'!E1104,Relatório!B:I,2,FALSE))</f>
        <v/>
      </c>
      <c r="G1104" s="709"/>
      <c r="H1104" s="334" t="str">
        <f>IF(G1104="","",VLOOKUP(G1104,Fundos!B:C,2,FALSE))</f>
        <v/>
      </c>
      <c r="I1104" s="272"/>
      <c r="J1104" s="443"/>
      <c r="K1104" s="443"/>
      <c r="L1104" s="685"/>
      <c r="M1104" s="353"/>
      <c r="N1104" s="271"/>
      <c r="O1104" s="576"/>
      <c r="P1104" s="276" t="s">
        <v>277</v>
      </c>
      <c r="Q1104" s="279"/>
      <c r="R1104" s="449"/>
      <c r="S1104" s="279">
        <f t="shared" si="72"/>
        <v>-3601.92</v>
      </c>
      <c r="T1104" s="333">
        <f t="shared" si="73"/>
        <v>0</v>
      </c>
    </row>
    <row r="1105" spans="2:20" ht="24.9" customHeight="1" x14ac:dyDescent="0.3">
      <c r="B1105" s="446"/>
      <c r="C1105" s="267">
        <f t="shared" si="74"/>
        <v>1</v>
      </c>
      <c r="D1105" s="268" t="str">
        <f t="shared" si="75"/>
        <v>Janeiro</v>
      </c>
      <c r="E1105" s="269"/>
      <c r="F1105" s="270" t="str">
        <f>IF(E1105="","",VLOOKUP('Conta_FUNBIO (2)'!E1105,Relatório!B:I,2,FALSE))</f>
        <v/>
      </c>
      <c r="G1105" s="709"/>
      <c r="H1105" s="334" t="str">
        <f>IF(G1105="","",VLOOKUP(G1105,Fundos!B:C,2,FALSE))</f>
        <v/>
      </c>
      <c r="I1105" s="272"/>
      <c r="J1105" s="443"/>
      <c r="K1105" s="443"/>
      <c r="L1105" s="685"/>
      <c r="M1105" s="353"/>
      <c r="N1105" s="271"/>
      <c r="O1105" s="576"/>
      <c r="P1105" s="276" t="s">
        <v>277</v>
      </c>
      <c r="Q1105" s="279"/>
      <c r="R1105" s="449"/>
      <c r="S1105" s="279">
        <f t="shared" si="72"/>
        <v>-3601.92</v>
      </c>
      <c r="T1105" s="333">
        <f t="shared" si="73"/>
        <v>0</v>
      </c>
    </row>
    <row r="1106" spans="2:20" ht="24.9" customHeight="1" x14ac:dyDescent="0.3">
      <c r="B1106" s="446"/>
      <c r="C1106" s="267">
        <f t="shared" si="74"/>
        <v>1</v>
      </c>
      <c r="D1106" s="268" t="str">
        <f t="shared" si="75"/>
        <v>Janeiro</v>
      </c>
      <c r="E1106" s="269"/>
      <c r="F1106" s="270" t="str">
        <f>IF(E1106="","",VLOOKUP('Conta_FUNBIO (2)'!E1106,Relatório!B:I,2,FALSE))</f>
        <v/>
      </c>
      <c r="G1106" s="709"/>
      <c r="H1106" s="334" t="str">
        <f>IF(G1106="","",VLOOKUP(G1106,Fundos!B:C,2,FALSE))</f>
        <v/>
      </c>
      <c r="I1106" s="272"/>
      <c r="J1106" s="443"/>
      <c r="K1106" s="443"/>
      <c r="L1106" s="685"/>
      <c r="M1106" s="353"/>
      <c r="N1106" s="271"/>
      <c r="O1106" s="576"/>
      <c r="P1106" s="276" t="s">
        <v>277</v>
      </c>
      <c r="Q1106" s="279"/>
      <c r="R1106" s="449"/>
      <c r="S1106" s="279">
        <f t="shared" si="72"/>
        <v>-3601.92</v>
      </c>
      <c r="T1106" s="333">
        <f t="shared" si="73"/>
        <v>0</v>
      </c>
    </row>
    <row r="1107" spans="2:20" ht="24.9" customHeight="1" x14ac:dyDescent="0.3">
      <c r="B1107" s="446"/>
      <c r="C1107" s="267">
        <f t="shared" si="74"/>
        <v>1</v>
      </c>
      <c r="D1107" s="268" t="str">
        <f t="shared" si="75"/>
        <v>Janeiro</v>
      </c>
      <c r="E1107" s="269"/>
      <c r="F1107" s="270" t="str">
        <f>IF(E1107="","",VLOOKUP('Conta_FUNBIO (2)'!E1107,Relatório!B:I,2,FALSE))</f>
        <v/>
      </c>
      <c r="G1107" s="709"/>
      <c r="H1107" s="334" t="str">
        <f>IF(G1107="","",VLOOKUP(G1107,Fundos!B:C,2,FALSE))</f>
        <v/>
      </c>
      <c r="I1107" s="272"/>
      <c r="J1107" s="443"/>
      <c r="K1107" s="443"/>
      <c r="L1107" s="685"/>
      <c r="M1107" s="353"/>
      <c r="N1107" s="271"/>
      <c r="O1107" s="576"/>
      <c r="P1107" s="276" t="s">
        <v>277</v>
      </c>
      <c r="Q1107" s="279"/>
      <c r="R1107" s="449"/>
      <c r="S1107" s="279">
        <f t="shared" si="72"/>
        <v>-3601.92</v>
      </c>
      <c r="T1107" s="333">
        <f t="shared" si="73"/>
        <v>0</v>
      </c>
    </row>
    <row r="1108" spans="2:20" ht="24.9" customHeight="1" x14ac:dyDescent="0.3">
      <c r="B1108" s="446"/>
      <c r="C1108" s="267">
        <f t="shared" si="74"/>
        <v>1</v>
      </c>
      <c r="D1108" s="268" t="str">
        <f t="shared" si="75"/>
        <v>Janeiro</v>
      </c>
      <c r="E1108" s="269"/>
      <c r="F1108" s="270" t="str">
        <f>IF(E1108="","",VLOOKUP('Conta_FUNBIO (2)'!E1108,Relatório!B:I,2,FALSE))</f>
        <v/>
      </c>
      <c r="G1108" s="709"/>
      <c r="H1108" s="334" t="str">
        <f>IF(G1108="","",VLOOKUP(G1108,Fundos!B:C,2,FALSE))</f>
        <v/>
      </c>
      <c r="I1108" s="272"/>
      <c r="J1108" s="443"/>
      <c r="K1108" s="443"/>
      <c r="L1108" s="685"/>
      <c r="M1108" s="353"/>
      <c r="N1108" s="271"/>
      <c r="O1108" s="576"/>
      <c r="P1108" s="276" t="s">
        <v>277</v>
      </c>
      <c r="Q1108" s="279"/>
      <c r="R1108" s="449"/>
      <c r="S1108" s="279">
        <f t="shared" si="72"/>
        <v>-3601.92</v>
      </c>
      <c r="T1108" s="333">
        <f t="shared" si="73"/>
        <v>0</v>
      </c>
    </row>
    <row r="1109" spans="2:20" ht="24.9" customHeight="1" x14ac:dyDescent="0.3">
      <c r="B1109" s="446"/>
      <c r="C1109" s="267">
        <f t="shared" si="74"/>
        <v>1</v>
      </c>
      <c r="D1109" s="268" t="str">
        <f t="shared" si="75"/>
        <v>Janeiro</v>
      </c>
      <c r="E1109" s="269"/>
      <c r="F1109" s="270" t="str">
        <f>IF(E1109="","",VLOOKUP('Conta_FUNBIO (2)'!E1109,Relatório!B:I,2,FALSE))</f>
        <v/>
      </c>
      <c r="G1109" s="709"/>
      <c r="H1109" s="334" t="str">
        <f>IF(G1109="","",VLOOKUP(G1109,Fundos!B:C,2,FALSE))</f>
        <v/>
      </c>
      <c r="I1109" s="272"/>
      <c r="J1109" s="443"/>
      <c r="K1109" s="443"/>
      <c r="L1109" s="685"/>
      <c r="M1109" s="353"/>
      <c r="N1109" s="271"/>
      <c r="O1109" s="576"/>
      <c r="P1109" s="276" t="s">
        <v>277</v>
      </c>
      <c r="Q1109" s="279"/>
      <c r="R1109" s="449"/>
      <c r="S1109" s="279">
        <f t="shared" si="72"/>
        <v>-3601.92</v>
      </c>
      <c r="T1109" s="333">
        <f t="shared" si="73"/>
        <v>0</v>
      </c>
    </row>
    <row r="1110" spans="2:20" ht="24.9" customHeight="1" x14ac:dyDescent="0.3">
      <c r="B1110" s="446"/>
      <c r="C1110" s="267">
        <f t="shared" si="74"/>
        <v>1</v>
      </c>
      <c r="D1110" s="268" t="str">
        <f t="shared" si="75"/>
        <v>Janeiro</v>
      </c>
      <c r="E1110" s="269"/>
      <c r="F1110" s="270" t="str">
        <f>IF(E1110="","",VLOOKUP('Conta_FUNBIO (2)'!E1110,Relatório!B:I,2,FALSE))</f>
        <v/>
      </c>
      <c r="G1110" s="709"/>
      <c r="H1110" s="334" t="str">
        <f>IF(G1110="","",VLOOKUP(G1110,Fundos!B:C,2,FALSE))</f>
        <v/>
      </c>
      <c r="I1110" s="272"/>
      <c r="J1110" s="443"/>
      <c r="K1110" s="443"/>
      <c r="L1110" s="685"/>
      <c r="M1110" s="353"/>
      <c r="N1110" s="271"/>
      <c r="O1110" s="576"/>
      <c r="P1110" s="276" t="s">
        <v>277</v>
      </c>
      <c r="Q1110" s="279"/>
      <c r="R1110" s="449"/>
      <c r="S1110" s="279">
        <f t="shared" si="72"/>
        <v>-3601.92</v>
      </c>
      <c r="T1110" s="333">
        <f t="shared" si="73"/>
        <v>0</v>
      </c>
    </row>
    <row r="1111" spans="2:20" ht="24.9" customHeight="1" x14ac:dyDescent="0.3">
      <c r="B1111" s="446"/>
      <c r="C1111" s="267">
        <f t="shared" si="74"/>
        <v>1</v>
      </c>
      <c r="D1111" s="268" t="str">
        <f t="shared" si="75"/>
        <v>Janeiro</v>
      </c>
      <c r="E1111" s="269"/>
      <c r="F1111" s="270" t="str">
        <f>IF(E1111="","",VLOOKUP('Conta_FUNBIO (2)'!E1111,Relatório!B:I,2,FALSE))</f>
        <v/>
      </c>
      <c r="G1111" s="709"/>
      <c r="H1111" s="334" t="str">
        <f>IF(G1111="","",VLOOKUP(G1111,Fundos!B:C,2,FALSE))</f>
        <v/>
      </c>
      <c r="I1111" s="272"/>
      <c r="J1111" s="443"/>
      <c r="K1111" s="443"/>
      <c r="L1111" s="685"/>
      <c r="M1111" s="353"/>
      <c r="N1111" s="271"/>
      <c r="O1111" s="576"/>
      <c r="P1111" s="276" t="s">
        <v>277</v>
      </c>
      <c r="Q1111" s="279"/>
      <c r="R1111" s="449"/>
      <c r="S1111" s="279">
        <f t="shared" si="72"/>
        <v>-3601.92</v>
      </c>
      <c r="T1111" s="333">
        <f t="shared" si="73"/>
        <v>0</v>
      </c>
    </row>
    <row r="1112" spans="2:20" ht="24.9" customHeight="1" x14ac:dyDescent="0.3">
      <c r="B1112" s="446"/>
      <c r="C1112" s="267">
        <f t="shared" si="74"/>
        <v>1</v>
      </c>
      <c r="D1112" s="268" t="str">
        <f t="shared" si="75"/>
        <v>Janeiro</v>
      </c>
      <c r="E1112" s="269"/>
      <c r="F1112" s="270" t="str">
        <f>IF(E1112="","",VLOOKUP('Conta_FUNBIO (2)'!E1112,Relatório!B:I,2,FALSE))</f>
        <v/>
      </c>
      <c r="G1112" s="709"/>
      <c r="H1112" s="334" t="str">
        <f>IF(G1112="","",VLOOKUP(G1112,Fundos!B:C,2,FALSE))</f>
        <v/>
      </c>
      <c r="I1112" s="272"/>
      <c r="J1112" s="443"/>
      <c r="K1112" s="443"/>
      <c r="L1112" s="685"/>
      <c r="M1112" s="353"/>
      <c r="N1112" s="271"/>
      <c r="O1112" s="576"/>
      <c r="P1112" s="276" t="s">
        <v>277</v>
      </c>
      <c r="Q1112" s="279"/>
      <c r="R1112" s="449"/>
      <c r="S1112" s="279">
        <f t="shared" si="72"/>
        <v>-3601.92</v>
      </c>
      <c r="T1112" s="333">
        <f t="shared" si="73"/>
        <v>0</v>
      </c>
    </row>
    <row r="1113" spans="2:20" ht="24.9" customHeight="1" x14ac:dyDescent="0.3">
      <c r="B1113" s="446"/>
      <c r="C1113" s="267">
        <f t="shared" si="74"/>
        <v>1</v>
      </c>
      <c r="D1113" s="268" t="str">
        <f t="shared" si="75"/>
        <v>Janeiro</v>
      </c>
      <c r="E1113" s="269"/>
      <c r="F1113" s="270" t="str">
        <f>IF(E1113="","",VLOOKUP('Conta_FUNBIO (2)'!E1113,Relatório!B:I,2,FALSE))</f>
        <v/>
      </c>
      <c r="G1113" s="709"/>
      <c r="H1113" s="334" t="str">
        <f>IF(G1113="","",VLOOKUP(G1113,Fundos!B:C,2,FALSE))</f>
        <v/>
      </c>
      <c r="I1113" s="272"/>
      <c r="J1113" s="443"/>
      <c r="K1113" s="443"/>
      <c r="L1113" s="685"/>
      <c r="M1113" s="353"/>
      <c r="N1113" s="271"/>
      <c r="O1113" s="576"/>
      <c r="P1113" s="276" t="s">
        <v>277</v>
      </c>
      <c r="Q1113" s="279"/>
      <c r="R1113" s="449"/>
      <c r="S1113" s="279">
        <f t="shared" si="72"/>
        <v>-3601.92</v>
      </c>
      <c r="T1113" s="333">
        <f t="shared" si="73"/>
        <v>0</v>
      </c>
    </row>
    <row r="1114" spans="2:20" ht="24.9" customHeight="1" x14ac:dyDescent="0.3">
      <c r="B1114" s="446"/>
      <c r="C1114" s="267">
        <f t="shared" si="74"/>
        <v>1</v>
      </c>
      <c r="D1114" s="268" t="str">
        <f t="shared" si="75"/>
        <v>Janeiro</v>
      </c>
      <c r="E1114" s="269"/>
      <c r="F1114" s="270" t="str">
        <f>IF(E1114="","",VLOOKUP('Conta_FUNBIO (2)'!E1114,Relatório!B:I,2,FALSE))</f>
        <v/>
      </c>
      <c r="G1114" s="709"/>
      <c r="H1114" s="334" t="str">
        <f>IF(G1114="","",VLOOKUP(G1114,Fundos!B:C,2,FALSE))</f>
        <v/>
      </c>
      <c r="I1114" s="272"/>
      <c r="J1114" s="443"/>
      <c r="K1114" s="443"/>
      <c r="L1114" s="685"/>
      <c r="M1114" s="353"/>
      <c r="N1114" s="271"/>
      <c r="O1114" s="576"/>
      <c r="P1114" s="276" t="s">
        <v>277</v>
      </c>
      <c r="Q1114" s="279"/>
      <c r="R1114" s="449"/>
      <c r="S1114" s="279">
        <f t="shared" si="72"/>
        <v>-3601.92</v>
      </c>
      <c r="T1114" s="333">
        <f t="shared" si="73"/>
        <v>0</v>
      </c>
    </row>
    <row r="1115" spans="2:20" ht="24.9" customHeight="1" x14ac:dyDescent="0.3">
      <c r="B1115" s="446"/>
      <c r="C1115" s="267">
        <f t="shared" si="74"/>
        <v>1</v>
      </c>
      <c r="D1115" s="268" t="str">
        <f t="shared" si="75"/>
        <v>Janeiro</v>
      </c>
      <c r="E1115" s="269"/>
      <c r="F1115" s="270" t="str">
        <f>IF(E1115="","",VLOOKUP('Conta_FUNBIO (2)'!E1115,Relatório!B:I,2,FALSE))</f>
        <v/>
      </c>
      <c r="G1115" s="709"/>
      <c r="H1115" s="334" t="str">
        <f>IF(G1115="","",VLOOKUP(G1115,Fundos!B:C,2,FALSE))</f>
        <v/>
      </c>
      <c r="I1115" s="272"/>
      <c r="J1115" s="443"/>
      <c r="K1115" s="443"/>
      <c r="L1115" s="685"/>
      <c r="M1115" s="353"/>
      <c r="N1115" s="271"/>
      <c r="O1115" s="576"/>
      <c r="P1115" s="276" t="s">
        <v>277</v>
      </c>
      <c r="Q1115" s="279"/>
      <c r="R1115" s="449"/>
      <c r="S1115" s="279">
        <f t="shared" ref="S1115:S1178" si="76">IF(P1115="sim",Q1115-R1115+S1114,IF(P1115="NÃO",S1114))</f>
        <v>-3601.92</v>
      </c>
      <c r="T1115" s="333">
        <f t="shared" si="73"/>
        <v>0</v>
      </c>
    </row>
    <row r="1116" spans="2:20" ht="24.9" customHeight="1" x14ac:dyDescent="0.3">
      <c r="B1116" s="446"/>
      <c r="C1116" s="267">
        <f t="shared" si="74"/>
        <v>1</v>
      </c>
      <c r="D1116" s="268" t="str">
        <f t="shared" si="75"/>
        <v>Janeiro</v>
      </c>
      <c r="E1116" s="269"/>
      <c r="F1116" s="270" t="str">
        <f>IF(E1116="","",VLOOKUP('Conta_FUNBIO (2)'!E1116,Relatório!B:I,2,FALSE))</f>
        <v/>
      </c>
      <c r="G1116" s="709"/>
      <c r="H1116" s="334" t="str">
        <f>IF(G1116="","",VLOOKUP(G1116,Fundos!B:C,2,FALSE))</f>
        <v/>
      </c>
      <c r="I1116" s="272"/>
      <c r="J1116" s="443"/>
      <c r="K1116" s="443"/>
      <c r="L1116" s="685"/>
      <c r="M1116" s="353"/>
      <c r="N1116" s="271"/>
      <c r="O1116" s="576"/>
      <c r="P1116" s="276" t="s">
        <v>277</v>
      </c>
      <c r="Q1116" s="279"/>
      <c r="R1116" s="449"/>
      <c r="S1116" s="279">
        <f t="shared" si="76"/>
        <v>-3601.92</v>
      </c>
      <c r="T1116" s="333">
        <f t="shared" si="73"/>
        <v>0</v>
      </c>
    </row>
    <row r="1117" spans="2:20" ht="24.9" customHeight="1" x14ac:dyDescent="0.3">
      <c r="B1117" s="446"/>
      <c r="C1117" s="267">
        <f t="shared" si="74"/>
        <v>1</v>
      </c>
      <c r="D1117" s="268" t="str">
        <f t="shared" si="75"/>
        <v>Janeiro</v>
      </c>
      <c r="E1117" s="269"/>
      <c r="F1117" s="270" t="str">
        <f>IF(E1117="","",VLOOKUP('Conta_FUNBIO (2)'!E1117,Relatório!B:I,2,FALSE))</f>
        <v/>
      </c>
      <c r="G1117" s="709"/>
      <c r="H1117" s="334" t="str">
        <f>IF(G1117="","",VLOOKUP(G1117,Fundos!B:C,2,FALSE))</f>
        <v/>
      </c>
      <c r="I1117" s="272"/>
      <c r="J1117" s="443"/>
      <c r="K1117" s="443"/>
      <c r="L1117" s="685"/>
      <c r="M1117" s="353"/>
      <c r="N1117" s="271"/>
      <c r="O1117" s="576"/>
      <c r="P1117" s="276" t="s">
        <v>277</v>
      </c>
      <c r="Q1117" s="279"/>
      <c r="R1117" s="449"/>
      <c r="S1117" s="279">
        <f t="shared" si="76"/>
        <v>-3601.92</v>
      </c>
      <c r="T1117" s="333">
        <f t="shared" si="73"/>
        <v>0</v>
      </c>
    </row>
    <row r="1118" spans="2:20" ht="24.9" customHeight="1" x14ac:dyDescent="0.3">
      <c r="B1118" s="446"/>
      <c r="C1118" s="267">
        <f t="shared" si="74"/>
        <v>1</v>
      </c>
      <c r="D1118" s="268" t="str">
        <f t="shared" si="75"/>
        <v>Janeiro</v>
      </c>
      <c r="E1118" s="269"/>
      <c r="F1118" s="270" t="str">
        <f>IF(E1118="","",VLOOKUP('Conta_FUNBIO (2)'!E1118,Relatório!B:I,2,FALSE))</f>
        <v/>
      </c>
      <c r="G1118" s="709"/>
      <c r="H1118" s="334" t="str">
        <f>IF(G1118="","",VLOOKUP(G1118,Fundos!B:C,2,FALSE))</f>
        <v/>
      </c>
      <c r="I1118" s="272"/>
      <c r="J1118" s="443"/>
      <c r="K1118" s="443"/>
      <c r="L1118" s="685"/>
      <c r="M1118" s="353"/>
      <c r="N1118" s="271"/>
      <c r="O1118" s="576"/>
      <c r="P1118" s="276" t="s">
        <v>277</v>
      </c>
      <c r="Q1118" s="279"/>
      <c r="R1118" s="449"/>
      <c r="S1118" s="279">
        <f t="shared" si="76"/>
        <v>-3601.92</v>
      </c>
      <c r="T1118" s="333">
        <f t="shared" si="73"/>
        <v>0</v>
      </c>
    </row>
    <row r="1119" spans="2:20" ht="24.9" customHeight="1" x14ac:dyDescent="0.3">
      <c r="B1119" s="446"/>
      <c r="C1119" s="267">
        <f t="shared" si="74"/>
        <v>1</v>
      </c>
      <c r="D1119" s="268" t="str">
        <f t="shared" si="75"/>
        <v>Janeiro</v>
      </c>
      <c r="E1119" s="269"/>
      <c r="F1119" s="270" t="str">
        <f>IF(E1119="","",VLOOKUP('Conta_FUNBIO (2)'!E1119,Relatório!B:I,2,FALSE))</f>
        <v/>
      </c>
      <c r="G1119" s="709"/>
      <c r="H1119" s="334" t="str">
        <f>IF(G1119="","",VLOOKUP(G1119,Fundos!B:C,2,FALSE))</f>
        <v/>
      </c>
      <c r="I1119" s="272"/>
      <c r="J1119" s="443"/>
      <c r="K1119" s="443"/>
      <c r="L1119" s="685"/>
      <c r="M1119" s="353"/>
      <c r="N1119" s="271"/>
      <c r="O1119" s="576"/>
      <c r="P1119" s="276" t="s">
        <v>277</v>
      </c>
      <c r="Q1119" s="279"/>
      <c r="R1119" s="449"/>
      <c r="S1119" s="279">
        <f t="shared" si="76"/>
        <v>-3601.92</v>
      </c>
      <c r="T1119" s="333">
        <f t="shared" si="73"/>
        <v>0</v>
      </c>
    </row>
    <row r="1120" spans="2:20" ht="24.9" customHeight="1" x14ac:dyDescent="0.3">
      <c r="B1120" s="446"/>
      <c r="C1120" s="267">
        <f t="shared" si="74"/>
        <v>1</v>
      </c>
      <c r="D1120" s="268" t="str">
        <f t="shared" si="75"/>
        <v>Janeiro</v>
      </c>
      <c r="E1120" s="269"/>
      <c r="F1120" s="270" t="str">
        <f>IF(E1120="","",VLOOKUP('Conta_FUNBIO (2)'!E1120,Relatório!B:I,2,FALSE))</f>
        <v/>
      </c>
      <c r="G1120" s="709"/>
      <c r="H1120" s="334" t="str">
        <f>IF(G1120="","",VLOOKUP(G1120,Fundos!B:C,2,FALSE))</f>
        <v/>
      </c>
      <c r="I1120" s="272"/>
      <c r="J1120" s="443"/>
      <c r="K1120" s="443"/>
      <c r="L1120" s="685"/>
      <c r="M1120" s="353"/>
      <c r="N1120" s="271"/>
      <c r="O1120" s="576"/>
      <c r="P1120" s="276" t="s">
        <v>277</v>
      </c>
      <c r="Q1120" s="279"/>
      <c r="R1120" s="449"/>
      <c r="S1120" s="279">
        <f t="shared" si="76"/>
        <v>-3601.92</v>
      </c>
      <c r="T1120" s="333">
        <f t="shared" si="73"/>
        <v>0</v>
      </c>
    </row>
    <row r="1121" spans="2:20" ht="24.9" customHeight="1" x14ac:dyDescent="0.3">
      <c r="B1121" s="446"/>
      <c r="C1121" s="267">
        <f t="shared" si="74"/>
        <v>1</v>
      </c>
      <c r="D1121" s="268" t="str">
        <f t="shared" si="75"/>
        <v>Janeiro</v>
      </c>
      <c r="E1121" s="269"/>
      <c r="F1121" s="270" t="str">
        <f>IF(E1121="","",VLOOKUP('Conta_FUNBIO (2)'!E1121,Relatório!B:I,2,FALSE))</f>
        <v/>
      </c>
      <c r="G1121" s="709"/>
      <c r="H1121" s="334" t="str">
        <f>IF(G1121="","",VLOOKUP(G1121,Fundos!B:C,2,FALSE))</f>
        <v/>
      </c>
      <c r="I1121" s="272"/>
      <c r="J1121" s="443"/>
      <c r="K1121" s="443"/>
      <c r="L1121" s="685"/>
      <c r="M1121" s="353"/>
      <c r="N1121" s="271"/>
      <c r="O1121" s="576"/>
      <c r="P1121" s="276" t="s">
        <v>277</v>
      </c>
      <c r="Q1121" s="279"/>
      <c r="R1121" s="449"/>
      <c r="S1121" s="279">
        <f t="shared" si="76"/>
        <v>-3601.92</v>
      </c>
      <c r="T1121" s="333">
        <f t="shared" si="73"/>
        <v>0</v>
      </c>
    </row>
    <row r="1122" spans="2:20" ht="24.9" customHeight="1" x14ac:dyDescent="0.3">
      <c r="B1122" s="446"/>
      <c r="C1122" s="267">
        <f t="shared" si="74"/>
        <v>1</v>
      </c>
      <c r="D1122" s="268" t="str">
        <f t="shared" si="75"/>
        <v>Janeiro</v>
      </c>
      <c r="E1122" s="269"/>
      <c r="F1122" s="270" t="str">
        <f>IF(E1122="","",VLOOKUP('Conta_FUNBIO (2)'!E1122,Relatório!B:I,2,FALSE))</f>
        <v/>
      </c>
      <c r="G1122" s="709"/>
      <c r="H1122" s="334" t="str">
        <f>IF(G1122="","",VLOOKUP(G1122,Fundos!B:C,2,FALSE))</f>
        <v/>
      </c>
      <c r="I1122" s="272"/>
      <c r="J1122" s="443"/>
      <c r="K1122" s="443"/>
      <c r="L1122" s="685"/>
      <c r="M1122" s="353"/>
      <c r="N1122" s="271"/>
      <c r="O1122" s="576"/>
      <c r="P1122" s="276" t="s">
        <v>277</v>
      </c>
      <c r="Q1122" s="279"/>
      <c r="R1122" s="449"/>
      <c r="S1122" s="279">
        <f t="shared" si="76"/>
        <v>-3601.92</v>
      </c>
      <c r="T1122" s="333">
        <f t="shared" si="73"/>
        <v>0</v>
      </c>
    </row>
    <row r="1123" spans="2:20" ht="24.9" customHeight="1" x14ac:dyDescent="0.3">
      <c r="B1123" s="446"/>
      <c r="C1123" s="267">
        <f t="shared" si="74"/>
        <v>1</v>
      </c>
      <c r="D1123" s="268" t="str">
        <f t="shared" si="75"/>
        <v>Janeiro</v>
      </c>
      <c r="E1123" s="269"/>
      <c r="F1123" s="270" t="str">
        <f>IF(E1123="","",VLOOKUP('Conta_FUNBIO (2)'!E1123,Relatório!B:I,2,FALSE))</f>
        <v/>
      </c>
      <c r="G1123" s="709"/>
      <c r="H1123" s="334" t="str">
        <f>IF(G1123="","",VLOOKUP(G1123,Fundos!B:C,2,FALSE))</f>
        <v/>
      </c>
      <c r="I1123" s="272"/>
      <c r="J1123" s="443"/>
      <c r="K1123" s="443"/>
      <c r="L1123" s="685"/>
      <c r="M1123" s="353"/>
      <c r="N1123" s="271"/>
      <c r="O1123" s="576"/>
      <c r="P1123" s="276" t="s">
        <v>277</v>
      </c>
      <c r="Q1123" s="279"/>
      <c r="R1123" s="449"/>
      <c r="S1123" s="279">
        <f t="shared" si="76"/>
        <v>-3601.92</v>
      </c>
      <c r="T1123" s="333">
        <f t="shared" si="73"/>
        <v>0</v>
      </c>
    </row>
    <row r="1124" spans="2:20" ht="24.9" customHeight="1" x14ac:dyDescent="0.3">
      <c r="B1124" s="446"/>
      <c r="C1124" s="267">
        <f t="shared" si="74"/>
        <v>1</v>
      </c>
      <c r="D1124" s="268" t="str">
        <f t="shared" si="75"/>
        <v>Janeiro</v>
      </c>
      <c r="E1124" s="269"/>
      <c r="F1124" s="270" t="str">
        <f>IF(E1124="","",VLOOKUP('Conta_FUNBIO (2)'!E1124,Relatório!B:I,2,FALSE))</f>
        <v/>
      </c>
      <c r="G1124" s="709"/>
      <c r="H1124" s="334" t="str">
        <f>IF(G1124="","",VLOOKUP(G1124,Fundos!B:C,2,FALSE))</f>
        <v/>
      </c>
      <c r="I1124" s="272"/>
      <c r="J1124" s="443"/>
      <c r="K1124" s="443"/>
      <c r="L1124" s="685"/>
      <c r="M1124" s="353"/>
      <c r="N1124" s="271"/>
      <c r="O1124" s="576"/>
      <c r="P1124" s="276" t="s">
        <v>277</v>
      </c>
      <c r="Q1124" s="279"/>
      <c r="R1124" s="449"/>
      <c r="S1124" s="279">
        <f t="shared" si="76"/>
        <v>-3601.92</v>
      </c>
      <c r="T1124" s="333">
        <f t="shared" si="73"/>
        <v>0</v>
      </c>
    </row>
    <row r="1125" spans="2:20" ht="24.9" customHeight="1" x14ac:dyDescent="0.3">
      <c r="B1125" s="446"/>
      <c r="C1125" s="267">
        <f t="shared" si="74"/>
        <v>1</v>
      </c>
      <c r="D1125" s="268" t="str">
        <f t="shared" si="75"/>
        <v>Janeiro</v>
      </c>
      <c r="E1125" s="269"/>
      <c r="F1125" s="270" t="str">
        <f>IF(E1125="","",VLOOKUP('Conta_FUNBIO (2)'!E1125,Relatório!B:I,2,FALSE))</f>
        <v/>
      </c>
      <c r="G1125" s="709"/>
      <c r="H1125" s="334" t="str">
        <f>IF(G1125="","",VLOOKUP(G1125,Fundos!B:C,2,FALSE))</f>
        <v/>
      </c>
      <c r="I1125" s="272"/>
      <c r="J1125" s="443"/>
      <c r="K1125" s="443"/>
      <c r="L1125" s="685"/>
      <c r="M1125" s="353"/>
      <c r="N1125" s="271"/>
      <c r="O1125" s="576"/>
      <c r="P1125" s="276" t="s">
        <v>277</v>
      </c>
      <c r="Q1125" s="279"/>
      <c r="R1125" s="449"/>
      <c r="S1125" s="279">
        <f t="shared" si="76"/>
        <v>-3601.92</v>
      </c>
      <c r="T1125" s="333">
        <f t="shared" si="73"/>
        <v>0</v>
      </c>
    </row>
    <row r="1126" spans="2:20" ht="24.9" customHeight="1" x14ac:dyDescent="0.3">
      <c r="B1126" s="446"/>
      <c r="C1126" s="267">
        <f t="shared" si="74"/>
        <v>1</v>
      </c>
      <c r="D1126" s="268" t="str">
        <f t="shared" si="75"/>
        <v>Janeiro</v>
      </c>
      <c r="E1126" s="269"/>
      <c r="F1126" s="270" t="str">
        <f>IF(E1126="","",VLOOKUP('Conta_FUNBIO (2)'!E1126,Relatório!B:I,2,FALSE))</f>
        <v/>
      </c>
      <c r="G1126" s="709"/>
      <c r="H1126" s="334" t="str">
        <f>IF(G1126="","",VLOOKUP(G1126,Fundos!B:C,2,FALSE))</f>
        <v/>
      </c>
      <c r="I1126" s="272"/>
      <c r="J1126" s="443"/>
      <c r="K1126" s="443"/>
      <c r="L1126" s="685"/>
      <c r="M1126" s="353"/>
      <c r="N1126" s="271"/>
      <c r="O1126" s="576"/>
      <c r="P1126" s="276" t="s">
        <v>277</v>
      </c>
      <c r="Q1126" s="279"/>
      <c r="R1126" s="449"/>
      <c r="S1126" s="279">
        <f t="shared" si="76"/>
        <v>-3601.92</v>
      </c>
      <c r="T1126" s="333">
        <f t="shared" si="73"/>
        <v>0</v>
      </c>
    </row>
    <row r="1127" spans="2:20" ht="24.9" customHeight="1" x14ac:dyDescent="0.3">
      <c r="B1127" s="446"/>
      <c r="C1127" s="267">
        <f t="shared" si="74"/>
        <v>1</v>
      </c>
      <c r="D1127" s="268" t="str">
        <f t="shared" si="75"/>
        <v>Janeiro</v>
      </c>
      <c r="E1127" s="269"/>
      <c r="F1127" s="270" t="str">
        <f>IF(E1127="","",VLOOKUP('Conta_FUNBIO (2)'!E1127,Relatório!B:I,2,FALSE))</f>
        <v/>
      </c>
      <c r="G1127" s="709"/>
      <c r="H1127" s="334" t="str">
        <f>IF(G1127="","",VLOOKUP(G1127,Fundos!B:C,2,FALSE))</f>
        <v/>
      </c>
      <c r="I1127" s="272"/>
      <c r="J1127" s="443"/>
      <c r="K1127" s="443"/>
      <c r="L1127" s="685"/>
      <c r="M1127" s="353"/>
      <c r="N1127" s="271"/>
      <c r="O1127" s="576"/>
      <c r="P1127" s="276" t="s">
        <v>277</v>
      </c>
      <c r="Q1127" s="279"/>
      <c r="R1127" s="449"/>
      <c r="S1127" s="279">
        <f t="shared" si="76"/>
        <v>-3601.92</v>
      </c>
      <c r="T1127" s="333">
        <f t="shared" si="73"/>
        <v>0</v>
      </c>
    </row>
    <row r="1128" spans="2:20" ht="24.9" customHeight="1" x14ac:dyDescent="0.3">
      <c r="B1128" s="446"/>
      <c r="C1128" s="267">
        <f t="shared" si="74"/>
        <v>1</v>
      </c>
      <c r="D1128" s="268" t="str">
        <f t="shared" si="75"/>
        <v>Janeiro</v>
      </c>
      <c r="E1128" s="269"/>
      <c r="F1128" s="270" t="str">
        <f>IF(E1128="","",VLOOKUP('Conta_FUNBIO (2)'!E1128,Relatório!B:I,2,FALSE))</f>
        <v/>
      </c>
      <c r="G1128" s="709"/>
      <c r="H1128" s="334" t="str">
        <f>IF(G1128="","",VLOOKUP(G1128,Fundos!B:C,2,FALSE))</f>
        <v/>
      </c>
      <c r="I1128" s="272"/>
      <c r="J1128" s="443"/>
      <c r="K1128" s="443"/>
      <c r="L1128" s="685"/>
      <c r="M1128" s="353"/>
      <c r="N1128" s="271"/>
      <c r="O1128" s="576"/>
      <c r="P1128" s="276" t="s">
        <v>277</v>
      </c>
      <c r="Q1128" s="279"/>
      <c r="R1128" s="449"/>
      <c r="S1128" s="279">
        <f t="shared" si="76"/>
        <v>-3601.92</v>
      </c>
      <c r="T1128" s="333">
        <f t="shared" si="73"/>
        <v>0</v>
      </c>
    </row>
    <row r="1129" spans="2:20" ht="24.9" customHeight="1" x14ac:dyDescent="0.3">
      <c r="B1129" s="446"/>
      <c r="C1129" s="267">
        <f t="shared" si="74"/>
        <v>1</v>
      </c>
      <c r="D1129" s="268" t="str">
        <f t="shared" si="75"/>
        <v>Janeiro</v>
      </c>
      <c r="E1129" s="269"/>
      <c r="F1129" s="270" t="str">
        <f>IF(E1129="","",VLOOKUP('Conta_FUNBIO (2)'!E1129,Relatório!B:I,2,FALSE))</f>
        <v/>
      </c>
      <c r="G1129" s="709"/>
      <c r="H1129" s="334" t="str">
        <f>IF(G1129="","",VLOOKUP(G1129,Fundos!B:C,2,FALSE))</f>
        <v/>
      </c>
      <c r="I1129" s="272"/>
      <c r="J1129" s="443"/>
      <c r="K1129" s="443"/>
      <c r="L1129" s="685"/>
      <c r="M1129" s="353"/>
      <c r="N1129" s="271"/>
      <c r="O1129" s="576"/>
      <c r="P1129" s="276" t="s">
        <v>277</v>
      </c>
      <c r="Q1129" s="279"/>
      <c r="R1129" s="449"/>
      <c r="S1129" s="279">
        <f t="shared" si="76"/>
        <v>-3601.92</v>
      </c>
      <c r="T1129" s="333">
        <f t="shared" si="73"/>
        <v>0</v>
      </c>
    </row>
    <row r="1130" spans="2:20" ht="24.9" customHeight="1" x14ac:dyDescent="0.3">
      <c r="B1130" s="446"/>
      <c r="C1130" s="267">
        <f t="shared" si="74"/>
        <v>1</v>
      </c>
      <c r="D1130" s="268" t="str">
        <f t="shared" si="75"/>
        <v>Janeiro</v>
      </c>
      <c r="E1130" s="269"/>
      <c r="F1130" s="270" t="str">
        <f>IF(E1130="","",VLOOKUP('Conta_FUNBIO (2)'!E1130,Relatório!B:I,2,FALSE))</f>
        <v/>
      </c>
      <c r="G1130" s="709"/>
      <c r="H1130" s="334" t="str">
        <f>IF(G1130="","",VLOOKUP(G1130,Fundos!B:C,2,FALSE))</f>
        <v/>
      </c>
      <c r="I1130" s="272"/>
      <c r="J1130" s="443"/>
      <c r="K1130" s="443"/>
      <c r="L1130" s="685"/>
      <c r="M1130" s="353"/>
      <c r="N1130" s="271"/>
      <c r="O1130" s="576"/>
      <c r="P1130" s="276" t="s">
        <v>277</v>
      </c>
      <c r="Q1130" s="279"/>
      <c r="R1130" s="449"/>
      <c r="S1130" s="279">
        <f t="shared" si="76"/>
        <v>-3601.92</v>
      </c>
      <c r="T1130" s="333">
        <f t="shared" si="73"/>
        <v>0</v>
      </c>
    </row>
    <row r="1131" spans="2:20" ht="24.9" customHeight="1" x14ac:dyDescent="0.3">
      <c r="B1131" s="446"/>
      <c r="C1131" s="267">
        <f t="shared" si="74"/>
        <v>1</v>
      </c>
      <c r="D1131" s="268" t="str">
        <f t="shared" si="75"/>
        <v>Janeiro</v>
      </c>
      <c r="E1131" s="269"/>
      <c r="F1131" s="270" t="str">
        <f>IF(E1131="","",VLOOKUP('Conta_FUNBIO (2)'!E1131,Relatório!B:I,2,FALSE))</f>
        <v/>
      </c>
      <c r="G1131" s="709"/>
      <c r="H1131" s="334" t="str">
        <f>IF(G1131="","",VLOOKUP(G1131,Fundos!B:C,2,FALSE))</f>
        <v/>
      </c>
      <c r="I1131" s="272"/>
      <c r="J1131" s="443"/>
      <c r="K1131" s="443"/>
      <c r="L1131" s="685"/>
      <c r="M1131" s="353"/>
      <c r="N1131" s="271"/>
      <c r="O1131" s="576"/>
      <c r="P1131" s="276" t="s">
        <v>277</v>
      </c>
      <c r="Q1131" s="279"/>
      <c r="R1131" s="449"/>
      <c r="S1131" s="279">
        <f t="shared" si="76"/>
        <v>-3601.92</v>
      </c>
      <c r="T1131" s="333">
        <f t="shared" si="73"/>
        <v>0</v>
      </c>
    </row>
    <row r="1132" spans="2:20" ht="24.9" customHeight="1" x14ac:dyDescent="0.3">
      <c r="B1132" s="446"/>
      <c r="C1132" s="267">
        <f t="shared" si="74"/>
        <v>1</v>
      </c>
      <c r="D1132" s="268" t="str">
        <f t="shared" si="75"/>
        <v>Janeiro</v>
      </c>
      <c r="E1132" s="269"/>
      <c r="F1132" s="270" t="str">
        <f>IF(E1132="","",VLOOKUP('Conta_FUNBIO (2)'!E1132,Relatório!B:I,2,FALSE))</f>
        <v/>
      </c>
      <c r="G1132" s="709"/>
      <c r="H1132" s="334" t="str">
        <f>IF(G1132="","",VLOOKUP(G1132,Fundos!B:C,2,FALSE))</f>
        <v/>
      </c>
      <c r="I1132" s="272"/>
      <c r="J1132" s="443"/>
      <c r="K1132" s="443"/>
      <c r="L1132" s="685"/>
      <c r="M1132" s="353"/>
      <c r="N1132" s="271"/>
      <c r="O1132" s="576"/>
      <c r="P1132" s="276" t="s">
        <v>277</v>
      </c>
      <c r="Q1132" s="279"/>
      <c r="R1132" s="449"/>
      <c r="S1132" s="279">
        <f t="shared" si="76"/>
        <v>-3601.92</v>
      </c>
      <c r="T1132" s="333">
        <f t="shared" si="73"/>
        <v>0</v>
      </c>
    </row>
    <row r="1133" spans="2:20" ht="24.9" customHeight="1" x14ac:dyDescent="0.3">
      <c r="B1133" s="446"/>
      <c r="C1133" s="267">
        <f t="shared" si="74"/>
        <v>1</v>
      </c>
      <c r="D1133" s="268" t="str">
        <f t="shared" si="75"/>
        <v>Janeiro</v>
      </c>
      <c r="E1133" s="269"/>
      <c r="F1133" s="270" t="str">
        <f>IF(E1133="","",VLOOKUP('Conta_FUNBIO (2)'!E1133,Relatório!B:I,2,FALSE))</f>
        <v/>
      </c>
      <c r="G1133" s="709"/>
      <c r="H1133" s="334" t="str">
        <f>IF(G1133="","",VLOOKUP(G1133,Fundos!B:C,2,FALSE))</f>
        <v/>
      </c>
      <c r="I1133" s="272"/>
      <c r="J1133" s="443"/>
      <c r="K1133" s="443"/>
      <c r="L1133" s="685"/>
      <c r="M1133" s="353"/>
      <c r="N1133" s="271"/>
      <c r="O1133" s="576"/>
      <c r="P1133" s="276" t="s">
        <v>277</v>
      </c>
      <c r="Q1133" s="279"/>
      <c r="R1133" s="449"/>
      <c r="S1133" s="279">
        <f t="shared" si="76"/>
        <v>-3601.92</v>
      </c>
      <c r="T1133" s="333">
        <f t="shared" si="73"/>
        <v>0</v>
      </c>
    </row>
    <row r="1134" spans="2:20" ht="24.9" customHeight="1" x14ac:dyDescent="0.3">
      <c r="B1134" s="446"/>
      <c r="C1134" s="267">
        <f t="shared" si="74"/>
        <v>1</v>
      </c>
      <c r="D1134" s="268" t="str">
        <f t="shared" si="75"/>
        <v>Janeiro</v>
      </c>
      <c r="E1134" s="269"/>
      <c r="F1134" s="270" t="str">
        <f>IF(E1134="","",VLOOKUP('Conta_FUNBIO (2)'!E1134,Relatório!B:I,2,FALSE))</f>
        <v/>
      </c>
      <c r="G1134" s="709"/>
      <c r="H1134" s="334" t="str">
        <f>IF(G1134="","",VLOOKUP(G1134,Fundos!B:C,2,FALSE))</f>
        <v/>
      </c>
      <c r="I1134" s="272"/>
      <c r="J1134" s="443"/>
      <c r="K1134" s="443"/>
      <c r="L1134" s="685"/>
      <c r="M1134" s="353"/>
      <c r="N1134" s="271"/>
      <c r="O1134" s="576"/>
      <c r="P1134" s="276" t="s">
        <v>277</v>
      </c>
      <c r="Q1134" s="279"/>
      <c r="R1134" s="449"/>
      <c r="S1134" s="279">
        <f t="shared" si="76"/>
        <v>-3601.92</v>
      </c>
      <c r="T1134" s="333">
        <f t="shared" si="73"/>
        <v>0</v>
      </c>
    </row>
    <row r="1135" spans="2:20" ht="24.9" customHeight="1" x14ac:dyDescent="0.3">
      <c r="B1135" s="446"/>
      <c r="C1135" s="267">
        <f t="shared" si="74"/>
        <v>1</v>
      </c>
      <c r="D1135" s="268" t="str">
        <f t="shared" si="75"/>
        <v>Janeiro</v>
      </c>
      <c r="E1135" s="269"/>
      <c r="F1135" s="270" t="str">
        <f>IF(E1135="","",VLOOKUP('Conta_FUNBIO (2)'!E1135,Relatório!B:I,2,FALSE))</f>
        <v/>
      </c>
      <c r="G1135" s="709"/>
      <c r="H1135" s="334" t="str">
        <f>IF(G1135="","",VLOOKUP(G1135,Fundos!B:C,2,FALSE))</f>
        <v/>
      </c>
      <c r="I1135" s="272"/>
      <c r="J1135" s="443"/>
      <c r="K1135" s="443"/>
      <c r="L1135" s="685"/>
      <c r="M1135" s="353"/>
      <c r="N1135" s="271"/>
      <c r="O1135" s="576"/>
      <c r="P1135" s="276" t="s">
        <v>277</v>
      </c>
      <c r="Q1135" s="279"/>
      <c r="R1135" s="449"/>
      <c r="S1135" s="279">
        <f t="shared" si="76"/>
        <v>-3601.92</v>
      </c>
      <c r="T1135" s="333">
        <f t="shared" si="73"/>
        <v>0</v>
      </c>
    </row>
    <row r="1136" spans="2:20" ht="24.9" customHeight="1" x14ac:dyDescent="0.3">
      <c r="B1136" s="446"/>
      <c r="C1136" s="267">
        <f t="shared" si="74"/>
        <v>1</v>
      </c>
      <c r="D1136" s="268" t="str">
        <f t="shared" si="75"/>
        <v>Janeiro</v>
      </c>
      <c r="E1136" s="269"/>
      <c r="F1136" s="270" t="str">
        <f>IF(E1136="","",VLOOKUP('Conta_FUNBIO (2)'!E1136,Relatório!B:I,2,FALSE))</f>
        <v/>
      </c>
      <c r="G1136" s="709"/>
      <c r="H1136" s="334" t="str">
        <f>IF(G1136="","",VLOOKUP(G1136,Fundos!B:C,2,FALSE))</f>
        <v/>
      </c>
      <c r="I1136" s="272"/>
      <c r="J1136" s="443"/>
      <c r="K1136" s="443"/>
      <c r="L1136" s="685"/>
      <c r="M1136" s="353"/>
      <c r="N1136" s="271"/>
      <c r="O1136" s="576"/>
      <c r="P1136" s="276" t="s">
        <v>277</v>
      </c>
      <c r="Q1136" s="279"/>
      <c r="R1136" s="449"/>
      <c r="S1136" s="279">
        <f t="shared" si="76"/>
        <v>-3601.92</v>
      </c>
      <c r="T1136" s="333">
        <f t="shared" si="73"/>
        <v>0</v>
      </c>
    </row>
    <row r="1137" spans="2:20" ht="24.9" customHeight="1" x14ac:dyDescent="0.3">
      <c r="B1137" s="446"/>
      <c r="C1137" s="267">
        <f t="shared" si="74"/>
        <v>1</v>
      </c>
      <c r="D1137" s="268" t="str">
        <f t="shared" si="75"/>
        <v>Janeiro</v>
      </c>
      <c r="E1137" s="269"/>
      <c r="F1137" s="270" t="str">
        <f>IF(E1137="","",VLOOKUP('Conta_FUNBIO (2)'!E1137,Relatório!B:I,2,FALSE))</f>
        <v/>
      </c>
      <c r="G1137" s="709"/>
      <c r="H1137" s="334" t="str">
        <f>IF(G1137="","",VLOOKUP(G1137,Fundos!B:C,2,FALSE))</f>
        <v/>
      </c>
      <c r="I1137" s="272"/>
      <c r="J1137" s="443"/>
      <c r="K1137" s="443"/>
      <c r="L1137" s="685"/>
      <c r="M1137" s="353"/>
      <c r="N1137" s="271"/>
      <c r="O1137" s="576"/>
      <c r="P1137" s="276" t="s">
        <v>277</v>
      </c>
      <c r="Q1137" s="279"/>
      <c r="R1137" s="449"/>
      <c r="S1137" s="279">
        <f t="shared" si="76"/>
        <v>-3601.92</v>
      </c>
      <c r="T1137" s="333">
        <f t="shared" si="73"/>
        <v>0</v>
      </c>
    </row>
    <row r="1138" spans="2:20" ht="24.9" customHeight="1" x14ac:dyDescent="0.3">
      <c r="B1138" s="446"/>
      <c r="C1138" s="267">
        <f t="shared" si="74"/>
        <v>1</v>
      </c>
      <c r="D1138" s="268" t="str">
        <f t="shared" si="75"/>
        <v>Janeiro</v>
      </c>
      <c r="E1138" s="269"/>
      <c r="F1138" s="270" t="str">
        <f>IF(E1138="","",VLOOKUP('Conta_FUNBIO (2)'!E1138,Relatório!B:I,2,FALSE))</f>
        <v/>
      </c>
      <c r="G1138" s="709"/>
      <c r="H1138" s="334" t="str">
        <f>IF(G1138="","",VLOOKUP(G1138,Fundos!B:C,2,FALSE))</f>
        <v/>
      </c>
      <c r="I1138" s="272"/>
      <c r="J1138" s="443"/>
      <c r="K1138" s="443"/>
      <c r="L1138" s="685"/>
      <c r="M1138" s="353"/>
      <c r="N1138" s="271"/>
      <c r="O1138" s="576"/>
      <c r="P1138" s="276" t="s">
        <v>277</v>
      </c>
      <c r="Q1138" s="279"/>
      <c r="R1138" s="449"/>
      <c r="S1138" s="279">
        <f t="shared" si="76"/>
        <v>-3601.92</v>
      </c>
      <c r="T1138" s="333">
        <f t="shared" si="73"/>
        <v>0</v>
      </c>
    </row>
    <row r="1139" spans="2:20" ht="24.9" customHeight="1" x14ac:dyDescent="0.3">
      <c r="B1139" s="446"/>
      <c r="C1139" s="267">
        <f t="shared" si="74"/>
        <v>1</v>
      </c>
      <c r="D1139" s="268" t="str">
        <f t="shared" si="75"/>
        <v>Janeiro</v>
      </c>
      <c r="E1139" s="269"/>
      <c r="F1139" s="270" t="str">
        <f>IF(E1139="","",VLOOKUP('Conta_FUNBIO (2)'!E1139,Relatório!B:I,2,FALSE))</f>
        <v/>
      </c>
      <c r="G1139" s="709"/>
      <c r="H1139" s="334" t="str">
        <f>IF(G1139="","",VLOOKUP(G1139,Fundos!B:C,2,FALSE))</f>
        <v/>
      </c>
      <c r="I1139" s="272"/>
      <c r="J1139" s="443"/>
      <c r="K1139" s="443"/>
      <c r="L1139" s="685"/>
      <c r="M1139" s="353"/>
      <c r="N1139" s="271"/>
      <c r="O1139" s="576"/>
      <c r="P1139" s="276" t="s">
        <v>277</v>
      </c>
      <c r="Q1139" s="279"/>
      <c r="R1139" s="449"/>
      <c r="S1139" s="279">
        <f t="shared" si="76"/>
        <v>-3601.92</v>
      </c>
      <c r="T1139" s="333">
        <f t="shared" si="73"/>
        <v>0</v>
      </c>
    </row>
    <row r="1140" spans="2:20" ht="24.9" customHeight="1" x14ac:dyDescent="0.3">
      <c r="B1140" s="446"/>
      <c r="C1140" s="267">
        <f t="shared" si="74"/>
        <v>1</v>
      </c>
      <c r="D1140" s="268" t="str">
        <f t="shared" si="75"/>
        <v>Janeiro</v>
      </c>
      <c r="E1140" s="269"/>
      <c r="F1140" s="270" t="str">
        <f>IF(E1140="","",VLOOKUP('Conta_FUNBIO (2)'!E1140,Relatório!B:I,2,FALSE))</f>
        <v/>
      </c>
      <c r="G1140" s="709"/>
      <c r="H1140" s="334" t="str">
        <f>IF(G1140="","",VLOOKUP(G1140,Fundos!B:C,2,FALSE))</f>
        <v/>
      </c>
      <c r="I1140" s="272"/>
      <c r="J1140" s="443"/>
      <c r="K1140" s="443"/>
      <c r="L1140" s="685"/>
      <c r="M1140" s="353"/>
      <c r="N1140" s="271"/>
      <c r="O1140" s="576"/>
      <c r="P1140" s="276" t="s">
        <v>277</v>
      </c>
      <c r="Q1140" s="279"/>
      <c r="R1140" s="449"/>
      <c r="S1140" s="279">
        <f t="shared" si="76"/>
        <v>-3601.92</v>
      </c>
      <c r="T1140" s="333">
        <f t="shared" si="73"/>
        <v>0</v>
      </c>
    </row>
    <row r="1141" spans="2:20" ht="24.9" customHeight="1" x14ac:dyDescent="0.3">
      <c r="B1141" s="446"/>
      <c r="C1141" s="267">
        <f t="shared" si="74"/>
        <v>1</v>
      </c>
      <c r="D1141" s="268" t="str">
        <f t="shared" si="75"/>
        <v>Janeiro</v>
      </c>
      <c r="E1141" s="269"/>
      <c r="F1141" s="270" t="str">
        <f>IF(E1141="","",VLOOKUP('Conta_FUNBIO (2)'!E1141,Relatório!B:I,2,FALSE))</f>
        <v/>
      </c>
      <c r="G1141" s="709"/>
      <c r="H1141" s="334" t="str">
        <f>IF(G1141="","",VLOOKUP(G1141,Fundos!B:C,2,FALSE))</f>
        <v/>
      </c>
      <c r="I1141" s="272"/>
      <c r="J1141" s="443"/>
      <c r="K1141" s="443"/>
      <c r="L1141" s="685"/>
      <c r="M1141" s="353"/>
      <c r="N1141" s="271"/>
      <c r="O1141" s="576"/>
      <c r="P1141" s="276" t="s">
        <v>277</v>
      </c>
      <c r="Q1141" s="279"/>
      <c r="R1141" s="449"/>
      <c r="S1141" s="279">
        <f t="shared" si="76"/>
        <v>-3601.92</v>
      </c>
      <c r="T1141" s="333">
        <f t="shared" si="73"/>
        <v>0</v>
      </c>
    </row>
    <row r="1142" spans="2:20" ht="24.9" customHeight="1" x14ac:dyDescent="0.3">
      <c r="B1142" s="446"/>
      <c r="C1142" s="267">
        <f t="shared" si="74"/>
        <v>1</v>
      </c>
      <c r="D1142" s="268" t="str">
        <f t="shared" si="75"/>
        <v>Janeiro</v>
      </c>
      <c r="E1142" s="269"/>
      <c r="F1142" s="270" t="str">
        <f>IF(E1142="","",VLOOKUP('Conta_FUNBIO (2)'!E1142,Relatório!B:I,2,FALSE))</f>
        <v/>
      </c>
      <c r="G1142" s="709"/>
      <c r="H1142" s="334" t="str">
        <f>IF(G1142="","",VLOOKUP(G1142,Fundos!B:C,2,FALSE))</f>
        <v/>
      </c>
      <c r="I1142" s="272"/>
      <c r="J1142" s="443"/>
      <c r="K1142" s="443"/>
      <c r="L1142" s="685"/>
      <c r="M1142" s="353"/>
      <c r="N1142" s="271"/>
      <c r="O1142" s="576"/>
      <c r="P1142" s="276" t="s">
        <v>277</v>
      </c>
      <c r="Q1142" s="279"/>
      <c r="R1142" s="449"/>
      <c r="S1142" s="279">
        <f t="shared" si="76"/>
        <v>-3601.92</v>
      </c>
      <c r="T1142" s="333">
        <f t="shared" si="73"/>
        <v>0</v>
      </c>
    </row>
    <row r="1143" spans="2:20" ht="24.9" customHeight="1" x14ac:dyDescent="0.3">
      <c r="B1143" s="446"/>
      <c r="C1143" s="267">
        <f t="shared" si="74"/>
        <v>1</v>
      </c>
      <c r="D1143" s="268" t="str">
        <f t="shared" si="75"/>
        <v>Janeiro</v>
      </c>
      <c r="E1143" s="269"/>
      <c r="F1143" s="270" t="str">
        <f>IF(E1143="","",VLOOKUP('Conta_FUNBIO (2)'!E1143,Relatório!B:I,2,FALSE))</f>
        <v/>
      </c>
      <c r="G1143" s="709"/>
      <c r="H1143" s="334" t="str">
        <f>IF(G1143="","",VLOOKUP(G1143,Fundos!B:C,2,FALSE))</f>
        <v/>
      </c>
      <c r="I1143" s="272"/>
      <c r="J1143" s="443"/>
      <c r="K1143" s="443"/>
      <c r="L1143" s="685"/>
      <c r="M1143" s="353"/>
      <c r="N1143" s="271"/>
      <c r="O1143" s="576"/>
      <c r="P1143" s="276" t="s">
        <v>277</v>
      </c>
      <c r="Q1143" s="279"/>
      <c r="R1143" s="449"/>
      <c r="S1143" s="279">
        <f t="shared" si="76"/>
        <v>-3601.92</v>
      </c>
      <c r="T1143" s="333">
        <f t="shared" si="73"/>
        <v>0</v>
      </c>
    </row>
    <row r="1144" spans="2:20" ht="24.9" customHeight="1" x14ac:dyDescent="0.3">
      <c r="B1144" s="446"/>
      <c r="C1144" s="267">
        <f t="shared" si="74"/>
        <v>1</v>
      </c>
      <c r="D1144" s="268" t="str">
        <f t="shared" si="75"/>
        <v>Janeiro</v>
      </c>
      <c r="E1144" s="269"/>
      <c r="F1144" s="270" t="str">
        <f>IF(E1144="","",VLOOKUP('Conta_FUNBIO (2)'!E1144,Relatório!B:I,2,FALSE))</f>
        <v/>
      </c>
      <c r="G1144" s="709"/>
      <c r="H1144" s="334" t="str">
        <f>IF(G1144="","",VLOOKUP(G1144,Fundos!B:C,2,FALSE))</f>
        <v/>
      </c>
      <c r="I1144" s="272"/>
      <c r="J1144" s="443"/>
      <c r="K1144" s="443"/>
      <c r="L1144" s="685"/>
      <c r="M1144" s="353"/>
      <c r="N1144" s="271"/>
      <c r="O1144" s="576"/>
      <c r="P1144" s="276" t="s">
        <v>277</v>
      </c>
      <c r="Q1144" s="279"/>
      <c r="R1144" s="449"/>
      <c r="S1144" s="279">
        <f t="shared" si="76"/>
        <v>-3601.92</v>
      </c>
      <c r="T1144" s="333">
        <f t="shared" si="73"/>
        <v>0</v>
      </c>
    </row>
    <row r="1145" spans="2:20" ht="24.9" customHeight="1" x14ac:dyDescent="0.3">
      <c r="B1145" s="446"/>
      <c r="C1145" s="267">
        <f t="shared" si="74"/>
        <v>1</v>
      </c>
      <c r="D1145" s="268" t="str">
        <f t="shared" si="75"/>
        <v>Janeiro</v>
      </c>
      <c r="E1145" s="269"/>
      <c r="F1145" s="270" t="str">
        <f>IF(E1145="","",VLOOKUP('Conta_FUNBIO (2)'!E1145,Relatório!B:I,2,FALSE))</f>
        <v/>
      </c>
      <c r="G1145" s="709"/>
      <c r="H1145" s="334" t="str">
        <f>IF(G1145="","",VLOOKUP(G1145,Fundos!B:C,2,FALSE))</f>
        <v/>
      </c>
      <c r="I1145" s="272"/>
      <c r="J1145" s="443"/>
      <c r="K1145" s="443"/>
      <c r="L1145" s="685"/>
      <c r="M1145" s="353"/>
      <c r="N1145" s="271"/>
      <c r="O1145" s="576"/>
      <c r="P1145" s="276" t="s">
        <v>277</v>
      </c>
      <c r="Q1145" s="279"/>
      <c r="R1145" s="449"/>
      <c r="S1145" s="279">
        <f t="shared" si="76"/>
        <v>-3601.92</v>
      </c>
      <c r="T1145" s="333">
        <f t="shared" si="73"/>
        <v>0</v>
      </c>
    </row>
    <row r="1146" spans="2:20" ht="24.9" customHeight="1" x14ac:dyDescent="0.3">
      <c r="B1146" s="446"/>
      <c r="C1146" s="267">
        <f t="shared" si="74"/>
        <v>1</v>
      </c>
      <c r="D1146" s="268" t="str">
        <f t="shared" si="75"/>
        <v>Janeiro</v>
      </c>
      <c r="E1146" s="269"/>
      <c r="F1146" s="270" t="str">
        <f>IF(E1146="","",VLOOKUP('Conta_FUNBIO (2)'!E1146,Relatório!B:I,2,FALSE))</f>
        <v/>
      </c>
      <c r="G1146" s="709"/>
      <c r="H1146" s="334" t="str">
        <f>IF(G1146="","",VLOOKUP(G1146,Fundos!B:C,2,FALSE))</f>
        <v/>
      </c>
      <c r="I1146" s="272"/>
      <c r="J1146" s="443"/>
      <c r="K1146" s="443"/>
      <c r="L1146" s="685"/>
      <c r="M1146" s="353"/>
      <c r="N1146" s="271"/>
      <c r="O1146" s="576"/>
      <c r="P1146" s="276" t="s">
        <v>277</v>
      </c>
      <c r="Q1146" s="279"/>
      <c r="R1146" s="449"/>
      <c r="S1146" s="279">
        <f t="shared" si="76"/>
        <v>-3601.92</v>
      </c>
      <c r="T1146" s="333">
        <f t="shared" ref="T1146:T1209" si="77">T1145</f>
        <v>0</v>
      </c>
    </row>
    <row r="1147" spans="2:20" ht="24.9" customHeight="1" x14ac:dyDescent="0.3">
      <c r="B1147" s="446"/>
      <c r="C1147" s="267">
        <f t="shared" si="74"/>
        <v>1</v>
      </c>
      <c r="D1147" s="268" t="str">
        <f t="shared" si="75"/>
        <v>Janeiro</v>
      </c>
      <c r="E1147" s="269"/>
      <c r="F1147" s="270" t="str">
        <f>IF(E1147="","",VLOOKUP('Conta_FUNBIO (2)'!E1147,Relatório!B:I,2,FALSE))</f>
        <v/>
      </c>
      <c r="G1147" s="709"/>
      <c r="H1147" s="334" t="str">
        <f>IF(G1147="","",VLOOKUP(G1147,Fundos!B:C,2,FALSE))</f>
        <v/>
      </c>
      <c r="I1147" s="272"/>
      <c r="J1147" s="443"/>
      <c r="K1147" s="443"/>
      <c r="L1147" s="685"/>
      <c r="M1147" s="353"/>
      <c r="N1147" s="271"/>
      <c r="O1147" s="576"/>
      <c r="P1147" s="276" t="s">
        <v>277</v>
      </c>
      <c r="Q1147" s="279"/>
      <c r="R1147" s="449"/>
      <c r="S1147" s="279">
        <f t="shared" si="76"/>
        <v>-3601.92</v>
      </c>
      <c r="T1147" s="333">
        <f t="shared" si="77"/>
        <v>0</v>
      </c>
    </row>
    <row r="1148" spans="2:20" ht="24.9" customHeight="1" x14ac:dyDescent="0.3">
      <c r="B1148" s="446"/>
      <c r="C1148" s="267">
        <f t="shared" si="74"/>
        <v>1</v>
      </c>
      <c r="D1148" s="268" t="str">
        <f t="shared" si="75"/>
        <v>Janeiro</v>
      </c>
      <c r="E1148" s="269"/>
      <c r="F1148" s="270" t="str">
        <f>IF(E1148="","",VLOOKUP('Conta_FUNBIO (2)'!E1148,Relatório!B:I,2,FALSE))</f>
        <v/>
      </c>
      <c r="G1148" s="709"/>
      <c r="H1148" s="334" t="str">
        <f>IF(G1148="","",VLOOKUP(G1148,Fundos!B:C,2,FALSE))</f>
        <v/>
      </c>
      <c r="I1148" s="272"/>
      <c r="J1148" s="443"/>
      <c r="K1148" s="443"/>
      <c r="L1148" s="685"/>
      <c r="M1148" s="353"/>
      <c r="N1148" s="271"/>
      <c r="O1148" s="576"/>
      <c r="P1148" s="276" t="s">
        <v>277</v>
      </c>
      <c r="Q1148" s="279"/>
      <c r="R1148" s="449"/>
      <c r="S1148" s="279">
        <f t="shared" si="76"/>
        <v>-3601.92</v>
      </c>
      <c r="T1148" s="333">
        <f t="shared" si="77"/>
        <v>0</v>
      </c>
    </row>
    <row r="1149" spans="2:20" ht="24.9" customHeight="1" x14ac:dyDescent="0.3">
      <c r="B1149" s="446"/>
      <c r="C1149" s="267">
        <f t="shared" si="74"/>
        <v>1</v>
      </c>
      <c r="D1149" s="268" t="str">
        <f t="shared" si="75"/>
        <v>Janeiro</v>
      </c>
      <c r="E1149" s="269"/>
      <c r="F1149" s="270" t="str">
        <f>IF(E1149="","",VLOOKUP('Conta_FUNBIO (2)'!E1149,Relatório!B:I,2,FALSE))</f>
        <v/>
      </c>
      <c r="G1149" s="709"/>
      <c r="H1149" s="334" t="str">
        <f>IF(G1149="","",VLOOKUP(G1149,Fundos!B:C,2,FALSE))</f>
        <v/>
      </c>
      <c r="I1149" s="272"/>
      <c r="J1149" s="443"/>
      <c r="K1149" s="443"/>
      <c r="L1149" s="685"/>
      <c r="M1149" s="353"/>
      <c r="N1149" s="271"/>
      <c r="O1149" s="576"/>
      <c r="P1149" s="276" t="s">
        <v>277</v>
      </c>
      <c r="Q1149" s="279"/>
      <c r="R1149" s="449"/>
      <c r="S1149" s="279">
        <f t="shared" si="76"/>
        <v>-3601.92</v>
      </c>
      <c r="T1149" s="333">
        <f t="shared" si="77"/>
        <v>0</v>
      </c>
    </row>
    <row r="1150" spans="2:20" ht="24.9" customHeight="1" x14ac:dyDescent="0.3">
      <c r="B1150" s="446"/>
      <c r="C1150" s="267">
        <f t="shared" si="74"/>
        <v>1</v>
      </c>
      <c r="D1150" s="268" t="str">
        <f t="shared" si="75"/>
        <v>Janeiro</v>
      </c>
      <c r="E1150" s="269"/>
      <c r="F1150" s="270" t="str">
        <f>IF(E1150="","",VLOOKUP('Conta_FUNBIO (2)'!E1150,Relatório!B:I,2,FALSE))</f>
        <v/>
      </c>
      <c r="G1150" s="709"/>
      <c r="H1150" s="334" t="str">
        <f>IF(G1150="","",VLOOKUP(G1150,Fundos!B:C,2,FALSE))</f>
        <v/>
      </c>
      <c r="I1150" s="272"/>
      <c r="J1150" s="443"/>
      <c r="K1150" s="443"/>
      <c r="L1150" s="685"/>
      <c r="M1150" s="353"/>
      <c r="N1150" s="271"/>
      <c r="O1150" s="576"/>
      <c r="P1150" s="276" t="s">
        <v>277</v>
      </c>
      <c r="Q1150" s="279"/>
      <c r="R1150" s="449"/>
      <c r="S1150" s="279">
        <f t="shared" si="76"/>
        <v>-3601.92</v>
      </c>
      <c r="T1150" s="333">
        <f t="shared" si="77"/>
        <v>0</v>
      </c>
    </row>
    <row r="1151" spans="2:20" ht="24.9" customHeight="1" x14ac:dyDescent="0.3">
      <c r="B1151" s="446"/>
      <c r="C1151" s="267">
        <f t="shared" si="74"/>
        <v>1</v>
      </c>
      <c r="D1151" s="268" t="str">
        <f t="shared" si="75"/>
        <v>Janeiro</v>
      </c>
      <c r="E1151" s="269"/>
      <c r="F1151" s="270" t="str">
        <f>IF(E1151="","",VLOOKUP('Conta_FUNBIO (2)'!E1151,Relatório!B:I,2,FALSE))</f>
        <v/>
      </c>
      <c r="G1151" s="709"/>
      <c r="H1151" s="334" t="str">
        <f>IF(G1151="","",VLOOKUP(G1151,Fundos!B:C,2,FALSE))</f>
        <v/>
      </c>
      <c r="I1151" s="272"/>
      <c r="J1151" s="443"/>
      <c r="K1151" s="443"/>
      <c r="L1151" s="685"/>
      <c r="M1151" s="353"/>
      <c r="N1151" s="271"/>
      <c r="O1151" s="576"/>
      <c r="P1151" s="276" t="s">
        <v>277</v>
      </c>
      <c r="Q1151" s="279"/>
      <c r="R1151" s="449"/>
      <c r="S1151" s="279">
        <f t="shared" si="76"/>
        <v>-3601.92</v>
      </c>
      <c r="T1151" s="333">
        <f t="shared" si="77"/>
        <v>0</v>
      </c>
    </row>
    <row r="1152" spans="2:20" ht="24.9" customHeight="1" x14ac:dyDescent="0.3">
      <c r="B1152" s="446"/>
      <c r="C1152" s="267">
        <f t="shared" si="74"/>
        <v>1</v>
      </c>
      <c r="D1152" s="268" t="str">
        <f t="shared" si="75"/>
        <v>Janeiro</v>
      </c>
      <c r="E1152" s="269"/>
      <c r="F1152" s="270" t="str">
        <f>IF(E1152="","",VLOOKUP('Conta_FUNBIO (2)'!E1152,Relatório!B:I,2,FALSE))</f>
        <v/>
      </c>
      <c r="G1152" s="709"/>
      <c r="H1152" s="334" t="str">
        <f>IF(G1152="","",VLOOKUP(G1152,Fundos!B:C,2,FALSE))</f>
        <v/>
      </c>
      <c r="I1152" s="272"/>
      <c r="J1152" s="443"/>
      <c r="K1152" s="443"/>
      <c r="L1152" s="685"/>
      <c r="M1152" s="353"/>
      <c r="N1152" s="271"/>
      <c r="O1152" s="576"/>
      <c r="P1152" s="276" t="s">
        <v>277</v>
      </c>
      <c r="Q1152" s="279"/>
      <c r="R1152" s="449"/>
      <c r="S1152" s="279">
        <f t="shared" si="76"/>
        <v>-3601.92</v>
      </c>
      <c r="T1152" s="333">
        <f t="shared" si="77"/>
        <v>0</v>
      </c>
    </row>
    <row r="1153" spans="2:20" ht="24.9" customHeight="1" x14ac:dyDescent="0.3">
      <c r="B1153" s="446"/>
      <c r="C1153" s="267">
        <f t="shared" si="74"/>
        <v>1</v>
      </c>
      <c r="D1153" s="268" t="str">
        <f t="shared" si="75"/>
        <v>Janeiro</v>
      </c>
      <c r="E1153" s="269"/>
      <c r="F1153" s="270" t="str">
        <f>IF(E1153="","",VLOOKUP('Conta_FUNBIO (2)'!E1153,Relatório!B:I,2,FALSE))</f>
        <v/>
      </c>
      <c r="G1153" s="709"/>
      <c r="H1153" s="334" t="str">
        <f>IF(G1153="","",VLOOKUP(G1153,Fundos!B:C,2,FALSE))</f>
        <v/>
      </c>
      <c r="I1153" s="272"/>
      <c r="J1153" s="443"/>
      <c r="K1153" s="443"/>
      <c r="L1153" s="685"/>
      <c r="M1153" s="353"/>
      <c r="N1153" s="271"/>
      <c r="O1153" s="576"/>
      <c r="P1153" s="276" t="s">
        <v>277</v>
      </c>
      <c r="Q1153" s="279"/>
      <c r="R1153" s="449"/>
      <c r="S1153" s="279">
        <f t="shared" si="76"/>
        <v>-3601.92</v>
      </c>
      <c r="T1153" s="333">
        <f t="shared" si="77"/>
        <v>0</v>
      </c>
    </row>
    <row r="1154" spans="2:20" ht="24.9" customHeight="1" x14ac:dyDescent="0.3">
      <c r="B1154" s="446"/>
      <c r="C1154" s="267">
        <f t="shared" si="74"/>
        <v>1</v>
      </c>
      <c r="D1154" s="268" t="str">
        <f t="shared" si="75"/>
        <v>Janeiro</v>
      </c>
      <c r="E1154" s="269"/>
      <c r="F1154" s="270" t="str">
        <f>IF(E1154="","",VLOOKUP('Conta_FUNBIO (2)'!E1154,Relatório!B:I,2,FALSE))</f>
        <v/>
      </c>
      <c r="G1154" s="709"/>
      <c r="H1154" s="334" t="str">
        <f>IF(G1154="","",VLOOKUP(G1154,Fundos!B:C,2,FALSE))</f>
        <v/>
      </c>
      <c r="I1154" s="272"/>
      <c r="J1154" s="443"/>
      <c r="K1154" s="443"/>
      <c r="L1154" s="685"/>
      <c r="M1154" s="353"/>
      <c r="N1154" s="271"/>
      <c r="O1154" s="576"/>
      <c r="P1154" s="276" t="s">
        <v>277</v>
      </c>
      <c r="Q1154" s="279"/>
      <c r="R1154" s="449"/>
      <c r="S1154" s="279">
        <f t="shared" si="76"/>
        <v>-3601.92</v>
      </c>
      <c r="T1154" s="333">
        <f t="shared" si="77"/>
        <v>0</v>
      </c>
    </row>
    <row r="1155" spans="2:20" ht="24.9" customHeight="1" x14ac:dyDescent="0.3">
      <c r="B1155" s="446"/>
      <c r="C1155" s="267">
        <f t="shared" si="74"/>
        <v>1</v>
      </c>
      <c r="D1155" s="268" t="str">
        <f t="shared" si="75"/>
        <v>Janeiro</v>
      </c>
      <c r="E1155" s="269"/>
      <c r="F1155" s="270" t="str">
        <f>IF(E1155="","",VLOOKUP('Conta_FUNBIO (2)'!E1155,Relatório!B:I,2,FALSE))</f>
        <v/>
      </c>
      <c r="G1155" s="709"/>
      <c r="H1155" s="334" t="str">
        <f>IF(G1155="","",VLOOKUP(G1155,Fundos!B:C,2,FALSE))</f>
        <v/>
      </c>
      <c r="I1155" s="272"/>
      <c r="J1155" s="443"/>
      <c r="K1155" s="443"/>
      <c r="L1155" s="685"/>
      <c r="M1155" s="353"/>
      <c r="N1155" s="271"/>
      <c r="O1155" s="576"/>
      <c r="P1155" s="276" t="s">
        <v>277</v>
      </c>
      <c r="Q1155" s="279"/>
      <c r="R1155" s="449"/>
      <c r="S1155" s="279">
        <f t="shared" si="76"/>
        <v>-3601.92</v>
      </c>
      <c r="T1155" s="333">
        <f t="shared" si="77"/>
        <v>0</v>
      </c>
    </row>
    <row r="1156" spans="2:20" ht="24.9" customHeight="1" x14ac:dyDescent="0.3">
      <c r="B1156" s="446"/>
      <c r="C1156" s="267">
        <f t="shared" si="74"/>
        <v>1</v>
      </c>
      <c r="D1156" s="268" t="str">
        <f t="shared" si="75"/>
        <v>Janeiro</v>
      </c>
      <c r="E1156" s="269"/>
      <c r="F1156" s="270" t="str">
        <f>IF(E1156="","",VLOOKUP('Conta_FUNBIO (2)'!E1156,Relatório!B:I,2,FALSE))</f>
        <v/>
      </c>
      <c r="G1156" s="709"/>
      <c r="H1156" s="334" t="str">
        <f>IF(G1156="","",VLOOKUP(G1156,Fundos!B:C,2,FALSE))</f>
        <v/>
      </c>
      <c r="I1156" s="272"/>
      <c r="J1156" s="443"/>
      <c r="K1156" s="443"/>
      <c r="L1156" s="685"/>
      <c r="M1156" s="353"/>
      <c r="N1156" s="271"/>
      <c r="O1156" s="576"/>
      <c r="P1156" s="276" t="s">
        <v>277</v>
      </c>
      <c r="Q1156" s="279"/>
      <c r="R1156" s="449"/>
      <c r="S1156" s="279">
        <f t="shared" si="76"/>
        <v>-3601.92</v>
      </c>
      <c r="T1156" s="333">
        <f t="shared" si="77"/>
        <v>0</v>
      </c>
    </row>
    <row r="1157" spans="2:20" ht="24.9" customHeight="1" x14ac:dyDescent="0.3">
      <c r="B1157" s="446"/>
      <c r="C1157" s="267">
        <f t="shared" si="74"/>
        <v>1</v>
      </c>
      <c r="D1157" s="268" t="str">
        <f t="shared" si="75"/>
        <v>Janeiro</v>
      </c>
      <c r="E1157" s="269"/>
      <c r="F1157" s="270" t="str">
        <f>IF(E1157="","",VLOOKUP('Conta_FUNBIO (2)'!E1157,Relatório!B:I,2,FALSE))</f>
        <v/>
      </c>
      <c r="G1157" s="709"/>
      <c r="H1157" s="334" t="str">
        <f>IF(G1157="","",VLOOKUP(G1157,Fundos!B:C,2,FALSE))</f>
        <v/>
      </c>
      <c r="I1157" s="272"/>
      <c r="J1157" s="443"/>
      <c r="K1157" s="443"/>
      <c r="L1157" s="685"/>
      <c r="M1157" s="353"/>
      <c r="N1157" s="271"/>
      <c r="O1157" s="576"/>
      <c r="P1157" s="276" t="s">
        <v>277</v>
      </c>
      <c r="Q1157" s="279"/>
      <c r="R1157" s="449"/>
      <c r="S1157" s="279">
        <f t="shared" si="76"/>
        <v>-3601.92</v>
      </c>
      <c r="T1157" s="333">
        <f t="shared" si="77"/>
        <v>0</v>
      </c>
    </row>
    <row r="1158" spans="2:20" ht="24.9" customHeight="1" x14ac:dyDescent="0.3">
      <c r="B1158" s="446"/>
      <c r="C1158" s="267">
        <f t="shared" si="74"/>
        <v>1</v>
      </c>
      <c r="D1158" s="268" t="str">
        <f t="shared" si="75"/>
        <v>Janeiro</v>
      </c>
      <c r="E1158" s="269"/>
      <c r="F1158" s="270" t="str">
        <f>IF(E1158="","",VLOOKUP('Conta_FUNBIO (2)'!E1158,Relatório!B:I,2,FALSE))</f>
        <v/>
      </c>
      <c r="G1158" s="709"/>
      <c r="H1158" s="334" t="str">
        <f>IF(G1158="","",VLOOKUP(G1158,Fundos!B:C,2,FALSE))</f>
        <v/>
      </c>
      <c r="I1158" s="272"/>
      <c r="J1158" s="443"/>
      <c r="K1158" s="443"/>
      <c r="L1158" s="685"/>
      <c r="M1158" s="353"/>
      <c r="N1158" s="271"/>
      <c r="O1158" s="576"/>
      <c r="P1158" s="276" t="s">
        <v>277</v>
      </c>
      <c r="Q1158" s="279"/>
      <c r="R1158" s="449"/>
      <c r="S1158" s="279">
        <f t="shared" si="76"/>
        <v>-3601.92</v>
      </c>
      <c r="T1158" s="333">
        <f t="shared" si="77"/>
        <v>0</v>
      </c>
    </row>
    <row r="1159" spans="2:20" ht="24.9" customHeight="1" x14ac:dyDescent="0.3">
      <c r="B1159" s="446"/>
      <c r="C1159" s="267">
        <f t="shared" si="74"/>
        <v>1</v>
      </c>
      <c r="D1159" s="268" t="str">
        <f t="shared" si="75"/>
        <v>Janeiro</v>
      </c>
      <c r="E1159" s="269"/>
      <c r="F1159" s="270" t="str">
        <f>IF(E1159="","",VLOOKUP('Conta_FUNBIO (2)'!E1159,Relatório!B:I,2,FALSE))</f>
        <v/>
      </c>
      <c r="G1159" s="709"/>
      <c r="H1159" s="334" t="str">
        <f>IF(G1159="","",VLOOKUP(G1159,Fundos!B:C,2,FALSE))</f>
        <v/>
      </c>
      <c r="I1159" s="272"/>
      <c r="J1159" s="443"/>
      <c r="K1159" s="443"/>
      <c r="L1159" s="685"/>
      <c r="M1159" s="353"/>
      <c r="N1159" s="271"/>
      <c r="O1159" s="576"/>
      <c r="P1159" s="276" t="s">
        <v>277</v>
      </c>
      <c r="Q1159" s="279"/>
      <c r="R1159" s="449"/>
      <c r="S1159" s="279">
        <f t="shared" si="76"/>
        <v>-3601.92</v>
      </c>
      <c r="T1159" s="333">
        <f t="shared" si="77"/>
        <v>0</v>
      </c>
    </row>
    <row r="1160" spans="2:20" ht="24.9" customHeight="1" x14ac:dyDescent="0.3">
      <c r="B1160" s="446"/>
      <c r="C1160" s="267">
        <f t="shared" si="74"/>
        <v>1</v>
      </c>
      <c r="D1160" s="268" t="str">
        <f t="shared" si="75"/>
        <v>Janeiro</v>
      </c>
      <c r="E1160" s="269"/>
      <c r="F1160" s="270" t="str">
        <f>IF(E1160="","",VLOOKUP('Conta_FUNBIO (2)'!E1160,Relatório!B:I,2,FALSE))</f>
        <v/>
      </c>
      <c r="G1160" s="709"/>
      <c r="H1160" s="334" t="str">
        <f>IF(G1160="","",VLOOKUP(G1160,Fundos!B:C,2,FALSE))</f>
        <v/>
      </c>
      <c r="I1160" s="272"/>
      <c r="J1160" s="443"/>
      <c r="K1160" s="443"/>
      <c r="L1160" s="685"/>
      <c r="M1160" s="353"/>
      <c r="N1160" s="271"/>
      <c r="O1160" s="576"/>
      <c r="P1160" s="276" t="s">
        <v>277</v>
      </c>
      <c r="Q1160" s="279"/>
      <c r="R1160" s="449"/>
      <c r="S1160" s="279">
        <f t="shared" si="76"/>
        <v>-3601.92</v>
      </c>
      <c r="T1160" s="333">
        <f t="shared" si="77"/>
        <v>0</v>
      </c>
    </row>
    <row r="1161" spans="2:20" ht="24.9" customHeight="1" x14ac:dyDescent="0.3">
      <c r="B1161" s="446"/>
      <c r="C1161" s="267">
        <f t="shared" si="74"/>
        <v>1</v>
      </c>
      <c r="D1161" s="268" t="str">
        <f t="shared" si="75"/>
        <v>Janeiro</v>
      </c>
      <c r="E1161" s="269"/>
      <c r="F1161" s="270" t="str">
        <f>IF(E1161="","",VLOOKUP('Conta_FUNBIO (2)'!E1161,Relatório!B:I,2,FALSE))</f>
        <v/>
      </c>
      <c r="G1161" s="709"/>
      <c r="H1161" s="334" t="str">
        <f>IF(G1161="","",VLOOKUP(G1161,Fundos!B:C,2,FALSE))</f>
        <v/>
      </c>
      <c r="I1161" s="272"/>
      <c r="J1161" s="443"/>
      <c r="K1161" s="443"/>
      <c r="L1161" s="685"/>
      <c r="M1161" s="353"/>
      <c r="N1161" s="271"/>
      <c r="O1161" s="576"/>
      <c r="P1161" s="276" t="s">
        <v>277</v>
      </c>
      <c r="Q1161" s="279"/>
      <c r="R1161" s="449"/>
      <c r="S1161" s="279">
        <f t="shared" si="76"/>
        <v>-3601.92</v>
      </c>
      <c r="T1161" s="333">
        <f t="shared" si="77"/>
        <v>0</v>
      </c>
    </row>
    <row r="1162" spans="2:20" ht="24.9" customHeight="1" x14ac:dyDescent="0.3">
      <c r="B1162" s="446"/>
      <c r="C1162" s="267">
        <f t="shared" si="74"/>
        <v>1</v>
      </c>
      <c r="D1162" s="268" t="str">
        <f t="shared" si="75"/>
        <v>Janeiro</v>
      </c>
      <c r="E1162" s="269"/>
      <c r="F1162" s="270" t="str">
        <f>IF(E1162="","",VLOOKUP('Conta_FUNBIO (2)'!E1162,Relatório!B:I,2,FALSE))</f>
        <v/>
      </c>
      <c r="G1162" s="709"/>
      <c r="H1162" s="334" t="str">
        <f>IF(G1162="","",VLOOKUP(G1162,Fundos!B:C,2,FALSE))</f>
        <v/>
      </c>
      <c r="I1162" s="272"/>
      <c r="J1162" s="443"/>
      <c r="K1162" s="443"/>
      <c r="L1162" s="685"/>
      <c r="M1162" s="353"/>
      <c r="N1162" s="271"/>
      <c r="O1162" s="576"/>
      <c r="P1162" s="276" t="s">
        <v>277</v>
      </c>
      <c r="Q1162" s="279"/>
      <c r="R1162" s="449"/>
      <c r="S1162" s="279">
        <f t="shared" si="76"/>
        <v>-3601.92</v>
      </c>
      <c r="T1162" s="333">
        <f t="shared" si="77"/>
        <v>0</v>
      </c>
    </row>
    <row r="1163" spans="2:20" ht="24.9" customHeight="1" x14ac:dyDescent="0.3">
      <c r="B1163" s="446"/>
      <c r="C1163" s="267">
        <f t="shared" si="74"/>
        <v>1</v>
      </c>
      <c r="D1163" s="268" t="str">
        <f t="shared" si="75"/>
        <v>Janeiro</v>
      </c>
      <c r="E1163" s="269"/>
      <c r="F1163" s="270" t="str">
        <f>IF(E1163="","",VLOOKUP('Conta_FUNBIO (2)'!E1163,Relatório!B:I,2,FALSE))</f>
        <v/>
      </c>
      <c r="G1163" s="709"/>
      <c r="H1163" s="334" t="str">
        <f>IF(G1163="","",VLOOKUP(G1163,Fundos!B:C,2,FALSE))</f>
        <v/>
      </c>
      <c r="I1163" s="272"/>
      <c r="J1163" s="443"/>
      <c r="K1163" s="443"/>
      <c r="L1163" s="685"/>
      <c r="M1163" s="353"/>
      <c r="N1163" s="271"/>
      <c r="O1163" s="576"/>
      <c r="P1163" s="276" t="s">
        <v>277</v>
      </c>
      <c r="Q1163" s="279"/>
      <c r="R1163" s="449"/>
      <c r="S1163" s="279">
        <f t="shared" si="76"/>
        <v>-3601.92</v>
      </c>
      <c r="T1163" s="333">
        <f t="shared" si="77"/>
        <v>0</v>
      </c>
    </row>
    <row r="1164" spans="2:20" ht="24.9" customHeight="1" x14ac:dyDescent="0.3">
      <c r="B1164" s="446"/>
      <c r="C1164" s="267">
        <f t="shared" ref="C1164:C1227" si="78">MONTH(B1164)</f>
        <v>1</v>
      </c>
      <c r="D1164" s="268" t="str">
        <f t="shared" ref="D1164:D1227" si="79">IF(C1164=1,"Janeiro",IF(C1164=2,"Fevereiro",IF(C1164=3,"Março",IF(C1164=4,"Abril",IF(C1164=5,"Maio",IF(C1164=6,"Junho",IF(C1164=7,"Julho",IF(C1164=8,"Agosto",IF(C1164=9,"Setembro",IF(C1164=10,"Outubro",IF(C1164=11,"Novembro",IF(C1164=12,"Dezembro",""))))))))))))</f>
        <v>Janeiro</v>
      </c>
      <c r="E1164" s="269"/>
      <c r="F1164" s="270" t="str">
        <f>IF(E1164="","",VLOOKUP('Conta_FUNBIO (2)'!E1164,Relatório!B:I,2,FALSE))</f>
        <v/>
      </c>
      <c r="G1164" s="709"/>
      <c r="H1164" s="334" t="str">
        <f>IF(G1164="","",VLOOKUP(G1164,Fundos!B:C,2,FALSE))</f>
        <v/>
      </c>
      <c r="I1164" s="272"/>
      <c r="J1164" s="443"/>
      <c r="K1164" s="443"/>
      <c r="L1164" s="685"/>
      <c r="M1164" s="353"/>
      <c r="N1164" s="271"/>
      <c r="O1164" s="576"/>
      <c r="P1164" s="276" t="s">
        <v>277</v>
      </c>
      <c r="Q1164" s="279"/>
      <c r="R1164" s="449"/>
      <c r="S1164" s="279">
        <f t="shared" si="76"/>
        <v>-3601.92</v>
      </c>
      <c r="T1164" s="333">
        <f t="shared" si="77"/>
        <v>0</v>
      </c>
    </row>
    <row r="1165" spans="2:20" ht="24.9" customHeight="1" x14ac:dyDescent="0.3">
      <c r="B1165" s="446"/>
      <c r="C1165" s="267">
        <f t="shared" si="78"/>
        <v>1</v>
      </c>
      <c r="D1165" s="268" t="str">
        <f t="shared" si="79"/>
        <v>Janeiro</v>
      </c>
      <c r="E1165" s="269"/>
      <c r="F1165" s="270" t="str">
        <f>IF(E1165="","",VLOOKUP('Conta_FUNBIO (2)'!E1165,Relatório!B:I,2,FALSE))</f>
        <v/>
      </c>
      <c r="G1165" s="709"/>
      <c r="H1165" s="334" t="str">
        <f>IF(G1165="","",VLOOKUP(G1165,Fundos!B:C,2,FALSE))</f>
        <v/>
      </c>
      <c r="I1165" s="272"/>
      <c r="J1165" s="443"/>
      <c r="K1165" s="443"/>
      <c r="L1165" s="685"/>
      <c r="M1165" s="353"/>
      <c r="N1165" s="271"/>
      <c r="O1165" s="576"/>
      <c r="P1165" s="276" t="s">
        <v>277</v>
      </c>
      <c r="Q1165" s="279"/>
      <c r="R1165" s="449"/>
      <c r="S1165" s="279">
        <f t="shared" si="76"/>
        <v>-3601.92</v>
      </c>
      <c r="T1165" s="333">
        <f t="shared" si="77"/>
        <v>0</v>
      </c>
    </row>
    <row r="1166" spans="2:20" ht="24.9" customHeight="1" x14ac:dyDescent="0.3">
      <c r="B1166" s="446"/>
      <c r="C1166" s="267">
        <f t="shared" si="78"/>
        <v>1</v>
      </c>
      <c r="D1166" s="268" t="str">
        <f t="shared" si="79"/>
        <v>Janeiro</v>
      </c>
      <c r="E1166" s="269"/>
      <c r="F1166" s="270" t="str">
        <f>IF(E1166="","",VLOOKUP('Conta_FUNBIO (2)'!E1166,Relatório!B:I,2,FALSE))</f>
        <v/>
      </c>
      <c r="G1166" s="709"/>
      <c r="H1166" s="334" t="str">
        <f>IF(G1166="","",VLOOKUP(G1166,Fundos!B:C,2,FALSE))</f>
        <v/>
      </c>
      <c r="I1166" s="272"/>
      <c r="J1166" s="443"/>
      <c r="K1166" s="443"/>
      <c r="L1166" s="685"/>
      <c r="M1166" s="353"/>
      <c r="N1166" s="271"/>
      <c r="O1166" s="576"/>
      <c r="P1166" s="276" t="s">
        <v>277</v>
      </c>
      <c r="Q1166" s="279"/>
      <c r="R1166" s="449"/>
      <c r="S1166" s="279">
        <f t="shared" si="76"/>
        <v>-3601.92</v>
      </c>
      <c r="T1166" s="333">
        <f t="shared" si="77"/>
        <v>0</v>
      </c>
    </row>
    <row r="1167" spans="2:20" ht="24.9" customHeight="1" x14ac:dyDescent="0.3">
      <c r="B1167" s="446"/>
      <c r="C1167" s="267">
        <f t="shared" si="78"/>
        <v>1</v>
      </c>
      <c r="D1167" s="268" t="str">
        <f t="shared" si="79"/>
        <v>Janeiro</v>
      </c>
      <c r="E1167" s="269"/>
      <c r="F1167" s="270" t="str">
        <f>IF(E1167="","",VLOOKUP('Conta_FUNBIO (2)'!E1167,Relatório!B:I,2,FALSE))</f>
        <v/>
      </c>
      <c r="G1167" s="709"/>
      <c r="H1167" s="334" t="str">
        <f>IF(G1167="","",VLOOKUP(G1167,Fundos!B:C,2,FALSE))</f>
        <v/>
      </c>
      <c r="I1167" s="272"/>
      <c r="J1167" s="443"/>
      <c r="K1167" s="443"/>
      <c r="L1167" s="685"/>
      <c r="M1167" s="353"/>
      <c r="N1167" s="271"/>
      <c r="O1167" s="576"/>
      <c r="P1167" s="276" t="s">
        <v>277</v>
      </c>
      <c r="Q1167" s="279"/>
      <c r="R1167" s="449"/>
      <c r="S1167" s="279">
        <f t="shared" si="76"/>
        <v>-3601.92</v>
      </c>
      <c r="T1167" s="333">
        <f t="shared" si="77"/>
        <v>0</v>
      </c>
    </row>
    <row r="1168" spans="2:20" ht="24.9" customHeight="1" x14ac:dyDescent="0.3">
      <c r="B1168" s="446"/>
      <c r="C1168" s="267">
        <f t="shared" si="78"/>
        <v>1</v>
      </c>
      <c r="D1168" s="268" t="str">
        <f t="shared" si="79"/>
        <v>Janeiro</v>
      </c>
      <c r="E1168" s="269"/>
      <c r="F1168" s="270" t="str">
        <f>IF(E1168="","",VLOOKUP('Conta_FUNBIO (2)'!E1168,Relatório!B:I,2,FALSE))</f>
        <v/>
      </c>
      <c r="G1168" s="709"/>
      <c r="H1168" s="334" t="str">
        <f>IF(G1168="","",VLOOKUP(G1168,Fundos!B:C,2,FALSE))</f>
        <v/>
      </c>
      <c r="I1168" s="272"/>
      <c r="J1168" s="443"/>
      <c r="K1168" s="443"/>
      <c r="L1168" s="685"/>
      <c r="M1168" s="353"/>
      <c r="N1168" s="271"/>
      <c r="O1168" s="576"/>
      <c r="P1168" s="276" t="s">
        <v>277</v>
      </c>
      <c r="Q1168" s="279"/>
      <c r="R1168" s="449"/>
      <c r="S1168" s="279">
        <f t="shared" si="76"/>
        <v>-3601.92</v>
      </c>
      <c r="T1168" s="333">
        <f t="shared" si="77"/>
        <v>0</v>
      </c>
    </row>
    <row r="1169" spans="2:20" ht="24.9" customHeight="1" x14ac:dyDescent="0.3">
      <c r="B1169" s="446"/>
      <c r="C1169" s="267">
        <f t="shared" si="78"/>
        <v>1</v>
      </c>
      <c r="D1169" s="268" t="str">
        <f t="shared" si="79"/>
        <v>Janeiro</v>
      </c>
      <c r="E1169" s="269"/>
      <c r="F1169" s="270" t="str">
        <f>IF(E1169="","",VLOOKUP('Conta_FUNBIO (2)'!E1169,Relatório!B:I,2,FALSE))</f>
        <v/>
      </c>
      <c r="G1169" s="709"/>
      <c r="H1169" s="334" t="str">
        <f>IF(G1169="","",VLOOKUP(G1169,Fundos!B:C,2,FALSE))</f>
        <v/>
      </c>
      <c r="I1169" s="272"/>
      <c r="J1169" s="443"/>
      <c r="K1169" s="443"/>
      <c r="L1169" s="685"/>
      <c r="M1169" s="353"/>
      <c r="N1169" s="271"/>
      <c r="O1169" s="576"/>
      <c r="P1169" s="276" t="s">
        <v>277</v>
      </c>
      <c r="Q1169" s="279"/>
      <c r="R1169" s="449"/>
      <c r="S1169" s="279">
        <f t="shared" si="76"/>
        <v>-3601.92</v>
      </c>
      <c r="T1169" s="333">
        <f t="shared" si="77"/>
        <v>0</v>
      </c>
    </row>
    <row r="1170" spans="2:20" ht="24.9" customHeight="1" x14ac:dyDescent="0.3">
      <c r="B1170" s="446"/>
      <c r="C1170" s="267">
        <f t="shared" si="78"/>
        <v>1</v>
      </c>
      <c r="D1170" s="268" t="str">
        <f t="shared" si="79"/>
        <v>Janeiro</v>
      </c>
      <c r="E1170" s="269"/>
      <c r="F1170" s="270" t="str">
        <f>IF(E1170="","",VLOOKUP('Conta_FUNBIO (2)'!E1170,Relatório!B:I,2,FALSE))</f>
        <v/>
      </c>
      <c r="G1170" s="709"/>
      <c r="H1170" s="334" t="str">
        <f>IF(G1170="","",VLOOKUP(G1170,Fundos!B:C,2,FALSE))</f>
        <v/>
      </c>
      <c r="I1170" s="272"/>
      <c r="J1170" s="443"/>
      <c r="K1170" s="443"/>
      <c r="L1170" s="685"/>
      <c r="M1170" s="353"/>
      <c r="N1170" s="271"/>
      <c r="O1170" s="576"/>
      <c r="P1170" s="276" t="s">
        <v>277</v>
      </c>
      <c r="Q1170" s="279"/>
      <c r="R1170" s="449"/>
      <c r="S1170" s="279">
        <f t="shared" si="76"/>
        <v>-3601.92</v>
      </c>
      <c r="T1170" s="333">
        <f t="shared" si="77"/>
        <v>0</v>
      </c>
    </row>
    <row r="1171" spans="2:20" ht="24.9" customHeight="1" x14ac:dyDescent="0.3">
      <c r="B1171" s="446"/>
      <c r="C1171" s="267">
        <f t="shared" si="78"/>
        <v>1</v>
      </c>
      <c r="D1171" s="268" t="str">
        <f t="shared" si="79"/>
        <v>Janeiro</v>
      </c>
      <c r="E1171" s="269"/>
      <c r="F1171" s="270" t="str">
        <f>IF(E1171="","",VLOOKUP('Conta_FUNBIO (2)'!E1171,Relatório!B:I,2,FALSE))</f>
        <v/>
      </c>
      <c r="G1171" s="709"/>
      <c r="H1171" s="334" t="str">
        <f>IF(G1171="","",VLOOKUP(G1171,Fundos!B:C,2,FALSE))</f>
        <v/>
      </c>
      <c r="I1171" s="272"/>
      <c r="J1171" s="443"/>
      <c r="K1171" s="443"/>
      <c r="L1171" s="685"/>
      <c r="M1171" s="353"/>
      <c r="N1171" s="271"/>
      <c r="O1171" s="576"/>
      <c r="P1171" s="276" t="s">
        <v>277</v>
      </c>
      <c r="Q1171" s="279"/>
      <c r="R1171" s="449"/>
      <c r="S1171" s="279">
        <f t="shared" si="76"/>
        <v>-3601.92</v>
      </c>
      <c r="T1171" s="333">
        <f t="shared" si="77"/>
        <v>0</v>
      </c>
    </row>
    <row r="1172" spans="2:20" ht="24.9" customHeight="1" x14ac:dyDescent="0.3">
      <c r="B1172" s="446"/>
      <c r="C1172" s="267">
        <f t="shared" si="78"/>
        <v>1</v>
      </c>
      <c r="D1172" s="268" t="str">
        <f t="shared" si="79"/>
        <v>Janeiro</v>
      </c>
      <c r="E1172" s="269"/>
      <c r="F1172" s="270" t="str">
        <f>IF(E1172="","",VLOOKUP('Conta_FUNBIO (2)'!E1172,Relatório!B:I,2,FALSE))</f>
        <v/>
      </c>
      <c r="G1172" s="709"/>
      <c r="H1172" s="334" t="str">
        <f>IF(G1172="","",VLOOKUP(G1172,Fundos!B:C,2,FALSE))</f>
        <v/>
      </c>
      <c r="I1172" s="272"/>
      <c r="J1172" s="443"/>
      <c r="K1172" s="443"/>
      <c r="L1172" s="685"/>
      <c r="M1172" s="353"/>
      <c r="N1172" s="271"/>
      <c r="O1172" s="576"/>
      <c r="P1172" s="276" t="s">
        <v>277</v>
      </c>
      <c r="Q1172" s="279"/>
      <c r="R1172" s="449"/>
      <c r="S1172" s="279">
        <f t="shared" si="76"/>
        <v>-3601.92</v>
      </c>
      <c r="T1172" s="333">
        <f t="shared" si="77"/>
        <v>0</v>
      </c>
    </row>
    <row r="1173" spans="2:20" ht="24.9" customHeight="1" x14ac:dyDescent="0.3">
      <c r="B1173" s="446"/>
      <c r="C1173" s="267">
        <f t="shared" si="78"/>
        <v>1</v>
      </c>
      <c r="D1173" s="268" t="str">
        <f t="shared" si="79"/>
        <v>Janeiro</v>
      </c>
      <c r="E1173" s="269"/>
      <c r="F1173" s="270" t="str">
        <f>IF(E1173="","",VLOOKUP('Conta_FUNBIO (2)'!E1173,Relatório!B:I,2,FALSE))</f>
        <v/>
      </c>
      <c r="G1173" s="709"/>
      <c r="H1173" s="334" t="str">
        <f>IF(G1173="","",VLOOKUP(G1173,Fundos!B:C,2,FALSE))</f>
        <v/>
      </c>
      <c r="I1173" s="272"/>
      <c r="J1173" s="443"/>
      <c r="K1173" s="443"/>
      <c r="L1173" s="685"/>
      <c r="M1173" s="353"/>
      <c r="N1173" s="271"/>
      <c r="O1173" s="576"/>
      <c r="P1173" s="276" t="s">
        <v>277</v>
      </c>
      <c r="Q1173" s="279"/>
      <c r="R1173" s="449"/>
      <c r="S1173" s="279">
        <f t="shared" si="76"/>
        <v>-3601.92</v>
      </c>
      <c r="T1173" s="333">
        <f t="shared" si="77"/>
        <v>0</v>
      </c>
    </row>
    <row r="1174" spans="2:20" ht="24.9" customHeight="1" x14ac:dyDescent="0.3">
      <c r="B1174" s="446"/>
      <c r="C1174" s="267">
        <f t="shared" si="78"/>
        <v>1</v>
      </c>
      <c r="D1174" s="268" t="str">
        <f t="shared" si="79"/>
        <v>Janeiro</v>
      </c>
      <c r="E1174" s="269"/>
      <c r="F1174" s="270" t="str">
        <f>IF(E1174="","",VLOOKUP('Conta_FUNBIO (2)'!E1174,Relatório!B:I,2,FALSE))</f>
        <v/>
      </c>
      <c r="G1174" s="709"/>
      <c r="H1174" s="334" t="str">
        <f>IF(G1174="","",VLOOKUP(G1174,Fundos!B:C,2,FALSE))</f>
        <v/>
      </c>
      <c r="I1174" s="272"/>
      <c r="J1174" s="443"/>
      <c r="K1174" s="443"/>
      <c r="L1174" s="685"/>
      <c r="M1174" s="353"/>
      <c r="N1174" s="271"/>
      <c r="O1174" s="576"/>
      <c r="P1174" s="276" t="s">
        <v>277</v>
      </c>
      <c r="Q1174" s="279"/>
      <c r="R1174" s="449"/>
      <c r="S1174" s="279">
        <f t="shared" si="76"/>
        <v>-3601.92</v>
      </c>
      <c r="T1174" s="333">
        <f t="shared" si="77"/>
        <v>0</v>
      </c>
    </row>
    <row r="1175" spans="2:20" ht="24.9" customHeight="1" x14ac:dyDescent="0.3">
      <c r="B1175" s="446"/>
      <c r="C1175" s="267">
        <f t="shared" si="78"/>
        <v>1</v>
      </c>
      <c r="D1175" s="268" t="str">
        <f t="shared" si="79"/>
        <v>Janeiro</v>
      </c>
      <c r="E1175" s="269"/>
      <c r="F1175" s="270" t="str">
        <f>IF(E1175="","",VLOOKUP('Conta_FUNBIO (2)'!E1175,Relatório!B:I,2,FALSE))</f>
        <v/>
      </c>
      <c r="G1175" s="709"/>
      <c r="H1175" s="334" t="str">
        <f>IF(G1175="","",VLOOKUP(G1175,Fundos!B:C,2,FALSE))</f>
        <v/>
      </c>
      <c r="I1175" s="272"/>
      <c r="J1175" s="443"/>
      <c r="K1175" s="443"/>
      <c r="L1175" s="685"/>
      <c r="M1175" s="353"/>
      <c r="N1175" s="271"/>
      <c r="O1175" s="576"/>
      <c r="P1175" s="276" t="s">
        <v>277</v>
      </c>
      <c r="Q1175" s="279"/>
      <c r="R1175" s="449"/>
      <c r="S1175" s="279">
        <f t="shared" si="76"/>
        <v>-3601.92</v>
      </c>
      <c r="T1175" s="333">
        <f t="shared" si="77"/>
        <v>0</v>
      </c>
    </row>
    <row r="1176" spans="2:20" ht="24.9" customHeight="1" x14ac:dyDescent="0.3">
      <c r="B1176" s="446"/>
      <c r="C1176" s="267">
        <f t="shared" si="78"/>
        <v>1</v>
      </c>
      <c r="D1176" s="268" t="str">
        <f t="shared" si="79"/>
        <v>Janeiro</v>
      </c>
      <c r="E1176" s="269"/>
      <c r="F1176" s="270" t="str">
        <f>IF(E1176="","",VLOOKUP('Conta_FUNBIO (2)'!E1176,Relatório!B:I,2,FALSE))</f>
        <v/>
      </c>
      <c r="G1176" s="709"/>
      <c r="H1176" s="334" t="str">
        <f>IF(G1176="","",VLOOKUP(G1176,Fundos!B:C,2,FALSE))</f>
        <v/>
      </c>
      <c r="I1176" s="272"/>
      <c r="J1176" s="443"/>
      <c r="K1176" s="443"/>
      <c r="L1176" s="685"/>
      <c r="M1176" s="353"/>
      <c r="N1176" s="271"/>
      <c r="O1176" s="576"/>
      <c r="P1176" s="276" t="s">
        <v>277</v>
      </c>
      <c r="Q1176" s="279"/>
      <c r="R1176" s="449"/>
      <c r="S1176" s="279">
        <f t="shared" si="76"/>
        <v>-3601.92</v>
      </c>
      <c r="T1176" s="333">
        <f t="shared" si="77"/>
        <v>0</v>
      </c>
    </row>
    <row r="1177" spans="2:20" ht="24.9" customHeight="1" x14ac:dyDescent="0.3">
      <c r="B1177" s="446"/>
      <c r="C1177" s="267">
        <f t="shared" si="78"/>
        <v>1</v>
      </c>
      <c r="D1177" s="268" t="str">
        <f t="shared" si="79"/>
        <v>Janeiro</v>
      </c>
      <c r="E1177" s="269"/>
      <c r="F1177" s="270" t="str">
        <f>IF(E1177="","",VLOOKUP('Conta_FUNBIO (2)'!E1177,Relatório!B:I,2,FALSE))</f>
        <v/>
      </c>
      <c r="G1177" s="709"/>
      <c r="H1177" s="334" t="str">
        <f>IF(G1177="","",VLOOKUP(G1177,Fundos!B:C,2,FALSE))</f>
        <v/>
      </c>
      <c r="I1177" s="272"/>
      <c r="J1177" s="443"/>
      <c r="K1177" s="443"/>
      <c r="L1177" s="685"/>
      <c r="M1177" s="353"/>
      <c r="N1177" s="271"/>
      <c r="O1177" s="576"/>
      <c r="P1177" s="276" t="s">
        <v>277</v>
      </c>
      <c r="Q1177" s="279"/>
      <c r="R1177" s="449"/>
      <c r="S1177" s="279">
        <f t="shared" si="76"/>
        <v>-3601.92</v>
      </c>
      <c r="T1177" s="333">
        <f t="shared" si="77"/>
        <v>0</v>
      </c>
    </row>
    <row r="1178" spans="2:20" ht="24.9" customHeight="1" x14ac:dyDescent="0.3">
      <c r="B1178" s="446"/>
      <c r="C1178" s="267">
        <f t="shared" si="78"/>
        <v>1</v>
      </c>
      <c r="D1178" s="268" t="str">
        <f t="shared" si="79"/>
        <v>Janeiro</v>
      </c>
      <c r="E1178" s="269"/>
      <c r="F1178" s="270" t="str">
        <f>IF(E1178="","",VLOOKUP('Conta_FUNBIO (2)'!E1178,Relatório!B:I,2,FALSE))</f>
        <v/>
      </c>
      <c r="G1178" s="709"/>
      <c r="H1178" s="334" t="str">
        <f>IF(G1178="","",VLOOKUP(G1178,Fundos!B:C,2,FALSE))</f>
        <v/>
      </c>
      <c r="I1178" s="272"/>
      <c r="J1178" s="443"/>
      <c r="K1178" s="443"/>
      <c r="L1178" s="685"/>
      <c r="M1178" s="353"/>
      <c r="N1178" s="271"/>
      <c r="O1178" s="576"/>
      <c r="P1178" s="276" t="s">
        <v>277</v>
      </c>
      <c r="Q1178" s="279"/>
      <c r="R1178" s="449"/>
      <c r="S1178" s="279">
        <f t="shared" si="76"/>
        <v>-3601.92</v>
      </c>
      <c r="T1178" s="333">
        <f t="shared" si="77"/>
        <v>0</v>
      </c>
    </row>
    <row r="1179" spans="2:20" ht="24.9" customHeight="1" x14ac:dyDescent="0.3">
      <c r="B1179" s="446"/>
      <c r="C1179" s="267">
        <f t="shared" si="78"/>
        <v>1</v>
      </c>
      <c r="D1179" s="268" t="str">
        <f t="shared" si="79"/>
        <v>Janeiro</v>
      </c>
      <c r="E1179" s="269"/>
      <c r="F1179" s="270" t="str">
        <f>IF(E1179="","",VLOOKUP('Conta_FUNBIO (2)'!E1179,Relatório!B:I,2,FALSE))</f>
        <v/>
      </c>
      <c r="G1179" s="709"/>
      <c r="H1179" s="334" t="str">
        <f>IF(G1179="","",VLOOKUP(G1179,Fundos!B:C,2,FALSE))</f>
        <v/>
      </c>
      <c r="I1179" s="272"/>
      <c r="J1179" s="443"/>
      <c r="K1179" s="443"/>
      <c r="L1179" s="685"/>
      <c r="M1179" s="353"/>
      <c r="N1179" s="271"/>
      <c r="O1179" s="576"/>
      <c r="P1179" s="276" t="s">
        <v>277</v>
      </c>
      <c r="Q1179" s="279"/>
      <c r="R1179" s="449"/>
      <c r="S1179" s="279">
        <f t="shared" ref="S1179:S1242" si="80">IF(P1179="sim",Q1179-R1179+S1178,IF(P1179="NÃO",S1178))</f>
        <v>-3601.92</v>
      </c>
      <c r="T1179" s="333">
        <f t="shared" si="77"/>
        <v>0</v>
      </c>
    </row>
    <row r="1180" spans="2:20" ht="24.9" customHeight="1" x14ac:dyDescent="0.3">
      <c r="B1180" s="446"/>
      <c r="C1180" s="267">
        <f t="shared" si="78"/>
        <v>1</v>
      </c>
      <c r="D1180" s="268" t="str">
        <f t="shared" si="79"/>
        <v>Janeiro</v>
      </c>
      <c r="E1180" s="269"/>
      <c r="F1180" s="270" t="str">
        <f>IF(E1180="","",VLOOKUP('Conta_FUNBIO (2)'!E1180,Relatório!B:I,2,FALSE))</f>
        <v/>
      </c>
      <c r="G1180" s="709"/>
      <c r="H1180" s="334" t="str">
        <f>IF(G1180="","",VLOOKUP(G1180,Fundos!B:C,2,FALSE))</f>
        <v/>
      </c>
      <c r="I1180" s="272"/>
      <c r="J1180" s="443"/>
      <c r="K1180" s="443"/>
      <c r="L1180" s="685"/>
      <c r="M1180" s="353"/>
      <c r="N1180" s="271"/>
      <c r="O1180" s="576"/>
      <c r="P1180" s="276" t="s">
        <v>277</v>
      </c>
      <c r="Q1180" s="279"/>
      <c r="R1180" s="449"/>
      <c r="S1180" s="279">
        <f t="shared" si="80"/>
        <v>-3601.92</v>
      </c>
      <c r="T1180" s="333">
        <f t="shared" si="77"/>
        <v>0</v>
      </c>
    </row>
    <row r="1181" spans="2:20" ht="24.9" customHeight="1" x14ac:dyDescent="0.3">
      <c r="B1181" s="446"/>
      <c r="C1181" s="267">
        <f t="shared" si="78"/>
        <v>1</v>
      </c>
      <c r="D1181" s="268" t="str">
        <f t="shared" si="79"/>
        <v>Janeiro</v>
      </c>
      <c r="E1181" s="269"/>
      <c r="F1181" s="270" t="str">
        <f>IF(E1181="","",VLOOKUP('Conta_FUNBIO (2)'!E1181,Relatório!B:I,2,FALSE))</f>
        <v/>
      </c>
      <c r="G1181" s="709"/>
      <c r="H1181" s="334" t="str">
        <f>IF(G1181="","",VLOOKUP(G1181,Fundos!B:C,2,FALSE))</f>
        <v/>
      </c>
      <c r="I1181" s="272"/>
      <c r="J1181" s="443"/>
      <c r="K1181" s="443"/>
      <c r="L1181" s="685"/>
      <c r="M1181" s="353"/>
      <c r="N1181" s="271"/>
      <c r="O1181" s="576"/>
      <c r="P1181" s="276" t="s">
        <v>277</v>
      </c>
      <c r="Q1181" s="279"/>
      <c r="R1181" s="449"/>
      <c r="S1181" s="279">
        <f t="shared" si="80"/>
        <v>-3601.92</v>
      </c>
      <c r="T1181" s="333">
        <f t="shared" si="77"/>
        <v>0</v>
      </c>
    </row>
    <row r="1182" spans="2:20" ht="24.9" customHeight="1" x14ac:dyDescent="0.3">
      <c r="B1182" s="446"/>
      <c r="C1182" s="267">
        <f t="shared" si="78"/>
        <v>1</v>
      </c>
      <c r="D1182" s="268" t="str">
        <f t="shared" si="79"/>
        <v>Janeiro</v>
      </c>
      <c r="E1182" s="269"/>
      <c r="F1182" s="270" t="str">
        <f>IF(E1182="","",VLOOKUP('Conta_FUNBIO (2)'!E1182,Relatório!B:I,2,FALSE))</f>
        <v/>
      </c>
      <c r="G1182" s="709"/>
      <c r="H1182" s="334" t="str">
        <f>IF(G1182="","",VLOOKUP(G1182,Fundos!B:C,2,FALSE))</f>
        <v/>
      </c>
      <c r="I1182" s="272"/>
      <c r="J1182" s="443"/>
      <c r="K1182" s="443"/>
      <c r="L1182" s="685"/>
      <c r="M1182" s="353"/>
      <c r="N1182" s="271"/>
      <c r="O1182" s="576"/>
      <c r="P1182" s="276" t="s">
        <v>277</v>
      </c>
      <c r="Q1182" s="279"/>
      <c r="R1182" s="449"/>
      <c r="S1182" s="279">
        <f t="shared" si="80"/>
        <v>-3601.92</v>
      </c>
      <c r="T1182" s="333">
        <f t="shared" si="77"/>
        <v>0</v>
      </c>
    </row>
    <row r="1183" spans="2:20" ht="24.9" customHeight="1" x14ac:dyDescent="0.3">
      <c r="B1183" s="446"/>
      <c r="C1183" s="267">
        <f t="shared" si="78"/>
        <v>1</v>
      </c>
      <c r="D1183" s="268" t="str">
        <f t="shared" si="79"/>
        <v>Janeiro</v>
      </c>
      <c r="E1183" s="269"/>
      <c r="F1183" s="270" t="str">
        <f>IF(E1183="","",VLOOKUP('Conta_FUNBIO (2)'!E1183,Relatório!B:I,2,FALSE))</f>
        <v/>
      </c>
      <c r="G1183" s="709"/>
      <c r="H1183" s="334" t="str">
        <f>IF(G1183="","",VLOOKUP(G1183,Fundos!B:C,2,FALSE))</f>
        <v/>
      </c>
      <c r="I1183" s="272"/>
      <c r="J1183" s="443"/>
      <c r="K1183" s="443"/>
      <c r="L1183" s="685"/>
      <c r="M1183" s="353"/>
      <c r="N1183" s="271"/>
      <c r="O1183" s="576"/>
      <c r="P1183" s="276" t="s">
        <v>277</v>
      </c>
      <c r="Q1183" s="279"/>
      <c r="R1183" s="449"/>
      <c r="S1183" s="279">
        <f t="shared" si="80"/>
        <v>-3601.92</v>
      </c>
      <c r="T1183" s="333">
        <f t="shared" si="77"/>
        <v>0</v>
      </c>
    </row>
    <row r="1184" spans="2:20" ht="24.9" customHeight="1" x14ac:dyDescent="0.3">
      <c r="B1184" s="446"/>
      <c r="C1184" s="267">
        <f t="shared" si="78"/>
        <v>1</v>
      </c>
      <c r="D1184" s="268" t="str">
        <f t="shared" si="79"/>
        <v>Janeiro</v>
      </c>
      <c r="E1184" s="269"/>
      <c r="F1184" s="270" t="str">
        <f>IF(E1184="","",VLOOKUP('Conta_FUNBIO (2)'!E1184,Relatório!B:I,2,FALSE))</f>
        <v/>
      </c>
      <c r="G1184" s="709"/>
      <c r="H1184" s="334" t="str">
        <f>IF(G1184="","",VLOOKUP(G1184,Fundos!B:C,2,FALSE))</f>
        <v/>
      </c>
      <c r="I1184" s="272"/>
      <c r="J1184" s="443"/>
      <c r="K1184" s="443"/>
      <c r="L1184" s="685"/>
      <c r="M1184" s="353"/>
      <c r="N1184" s="271"/>
      <c r="O1184" s="576"/>
      <c r="P1184" s="276" t="s">
        <v>277</v>
      </c>
      <c r="Q1184" s="279"/>
      <c r="R1184" s="449"/>
      <c r="S1184" s="279">
        <f t="shared" si="80"/>
        <v>-3601.92</v>
      </c>
      <c r="T1184" s="333">
        <f t="shared" si="77"/>
        <v>0</v>
      </c>
    </row>
    <row r="1185" spans="2:20" ht="24.9" customHeight="1" x14ac:dyDescent="0.3">
      <c r="B1185" s="446"/>
      <c r="C1185" s="267">
        <f t="shared" si="78"/>
        <v>1</v>
      </c>
      <c r="D1185" s="268" t="str">
        <f t="shared" si="79"/>
        <v>Janeiro</v>
      </c>
      <c r="E1185" s="269"/>
      <c r="F1185" s="270" t="str">
        <f>IF(E1185="","",VLOOKUP('Conta_FUNBIO (2)'!E1185,Relatório!B:I,2,FALSE))</f>
        <v/>
      </c>
      <c r="G1185" s="709"/>
      <c r="H1185" s="334" t="str">
        <f>IF(G1185="","",VLOOKUP(G1185,Fundos!B:C,2,FALSE))</f>
        <v/>
      </c>
      <c r="I1185" s="272"/>
      <c r="J1185" s="443"/>
      <c r="K1185" s="443"/>
      <c r="L1185" s="685"/>
      <c r="M1185" s="353"/>
      <c r="N1185" s="271"/>
      <c r="O1185" s="576"/>
      <c r="P1185" s="276" t="s">
        <v>277</v>
      </c>
      <c r="Q1185" s="279"/>
      <c r="R1185" s="449"/>
      <c r="S1185" s="279">
        <f t="shared" si="80"/>
        <v>-3601.92</v>
      </c>
      <c r="T1185" s="333">
        <f t="shared" si="77"/>
        <v>0</v>
      </c>
    </row>
    <row r="1186" spans="2:20" ht="24.9" customHeight="1" x14ac:dyDescent="0.3">
      <c r="B1186" s="446"/>
      <c r="C1186" s="267">
        <f t="shared" si="78"/>
        <v>1</v>
      </c>
      <c r="D1186" s="268" t="str">
        <f t="shared" si="79"/>
        <v>Janeiro</v>
      </c>
      <c r="E1186" s="269"/>
      <c r="F1186" s="270" t="str">
        <f>IF(E1186="","",VLOOKUP('Conta_FUNBIO (2)'!E1186,Relatório!B:I,2,FALSE))</f>
        <v/>
      </c>
      <c r="G1186" s="709"/>
      <c r="H1186" s="334" t="str">
        <f>IF(G1186="","",VLOOKUP(G1186,Fundos!B:C,2,FALSE))</f>
        <v/>
      </c>
      <c r="I1186" s="272"/>
      <c r="J1186" s="443"/>
      <c r="K1186" s="443"/>
      <c r="L1186" s="685"/>
      <c r="M1186" s="353"/>
      <c r="N1186" s="271"/>
      <c r="O1186" s="576"/>
      <c r="P1186" s="276" t="s">
        <v>277</v>
      </c>
      <c r="Q1186" s="279"/>
      <c r="R1186" s="449"/>
      <c r="S1186" s="279">
        <f t="shared" si="80"/>
        <v>-3601.92</v>
      </c>
      <c r="T1186" s="333">
        <f t="shared" si="77"/>
        <v>0</v>
      </c>
    </row>
    <row r="1187" spans="2:20" ht="24.9" customHeight="1" x14ac:dyDescent="0.3">
      <c r="B1187" s="446"/>
      <c r="C1187" s="267">
        <f t="shared" si="78"/>
        <v>1</v>
      </c>
      <c r="D1187" s="268" t="str">
        <f t="shared" si="79"/>
        <v>Janeiro</v>
      </c>
      <c r="E1187" s="269"/>
      <c r="F1187" s="270" t="str">
        <f>IF(E1187="","",VLOOKUP('Conta_FUNBIO (2)'!E1187,Relatório!B:I,2,FALSE))</f>
        <v/>
      </c>
      <c r="G1187" s="709"/>
      <c r="H1187" s="334" t="str">
        <f>IF(G1187="","",VLOOKUP(G1187,Fundos!B:C,2,FALSE))</f>
        <v/>
      </c>
      <c r="I1187" s="272"/>
      <c r="J1187" s="443"/>
      <c r="K1187" s="443"/>
      <c r="L1187" s="685"/>
      <c r="M1187" s="353"/>
      <c r="N1187" s="271"/>
      <c r="O1187" s="576"/>
      <c r="P1187" s="276" t="s">
        <v>277</v>
      </c>
      <c r="Q1187" s="279"/>
      <c r="R1187" s="449"/>
      <c r="S1187" s="279">
        <f t="shared" si="80"/>
        <v>-3601.92</v>
      </c>
      <c r="T1187" s="333">
        <f t="shared" si="77"/>
        <v>0</v>
      </c>
    </row>
    <row r="1188" spans="2:20" ht="24.9" customHeight="1" x14ac:dyDescent="0.3">
      <c r="B1188" s="446"/>
      <c r="C1188" s="267">
        <f t="shared" si="78"/>
        <v>1</v>
      </c>
      <c r="D1188" s="268" t="str">
        <f t="shared" si="79"/>
        <v>Janeiro</v>
      </c>
      <c r="E1188" s="269"/>
      <c r="F1188" s="270" t="str">
        <f>IF(E1188="","",VLOOKUP('Conta_FUNBIO (2)'!E1188,Relatório!B:I,2,FALSE))</f>
        <v/>
      </c>
      <c r="G1188" s="709"/>
      <c r="H1188" s="334" t="str">
        <f>IF(G1188="","",VLOOKUP(G1188,Fundos!B:C,2,FALSE))</f>
        <v/>
      </c>
      <c r="I1188" s="272"/>
      <c r="J1188" s="443"/>
      <c r="K1188" s="443"/>
      <c r="L1188" s="685"/>
      <c r="M1188" s="353"/>
      <c r="N1188" s="271"/>
      <c r="O1188" s="576"/>
      <c r="P1188" s="276" t="s">
        <v>277</v>
      </c>
      <c r="Q1188" s="279"/>
      <c r="R1188" s="449"/>
      <c r="S1188" s="279">
        <f t="shared" si="80"/>
        <v>-3601.92</v>
      </c>
      <c r="T1188" s="333">
        <f t="shared" si="77"/>
        <v>0</v>
      </c>
    </row>
    <row r="1189" spans="2:20" ht="24.9" customHeight="1" x14ac:dyDescent="0.3">
      <c r="B1189" s="446"/>
      <c r="C1189" s="267">
        <f t="shared" si="78"/>
        <v>1</v>
      </c>
      <c r="D1189" s="268" t="str">
        <f t="shared" si="79"/>
        <v>Janeiro</v>
      </c>
      <c r="E1189" s="269"/>
      <c r="F1189" s="270" t="str">
        <f>IF(E1189="","",VLOOKUP('Conta_FUNBIO (2)'!E1189,Relatório!B:I,2,FALSE))</f>
        <v/>
      </c>
      <c r="G1189" s="709"/>
      <c r="H1189" s="334" t="str">
        <f>IF(G1189="","",VLOOKUP(G1189,Fundos!B:C,2,FALSE))</f>
        <v/>
      </c>
      <c r="I1189" s="272"/>
      <c r="J1189" s="443"/>
      <c r="K1189" s="443"/>
      <c r="L1189" s="685"/>
      <c r="M1189" s="353"/>
      <c r="N1189" s="271"/>
      <c r="O1189" s="576"/>
      <c r="P1189" s="276" t="s">
        <v>277</v>
      </c>
      <c r="Q1189" s="279"/>
      <c r="R1189" s="449"/>
      <c r="S1189" s="279">
        <f t="shared" si="80"/>
        <v>-3601.92</v>
      </c>
      <c r="T1189" s="333">
        <f t="shared" si="77"/>
        <v>0</v>
      </c>
    </row>
    <row r="1190" spans="2:20" ht="24.9" customHeight="1" x14ac:dyDescent="0.3">
      <c r="B1190" s="446"/>
      <c r="C1190" s="267">
        <f t="shared" si="78"/>
        <v>1</v>
      </c>
      <c r="D1190" s="268" t="str">
        <f t="shared" si="79"/>
        <v>Janeiro</v>
      </c>
      <c r="E1190" s="269"/>
      <c r="F1190" s="270" t="str">
        <f>IF(E1190="","",VLOOKUP('Conta_FUNBIO (2)'!E1190,Relatório!B:I,2,FALSE))</f>
        <v/>
      </c>
      <c r="G1190" s="709"/>
      <c r="H1190" s="334" t="str">
        <f>IF(G1190="","",VLOOKUP(G1190,Fundos!B:C,2,FALSE))</f>
        <v/>
      </c>
      <c r="I1190" s="272"/>
      <c r="J1190" s="443"/>
      <c r="K1190" s="443"/>
      <c r="L1190" s="685"/>
      <c r="M1190" s="353"/>
      <c r="N1190" s="271"/>
      <c r="O1190" s="576"/>
      <c r="P1190" s="276" t="s">
        <v>277</v>
      </c>
      <c r="Q1190" s="279"/>
      <c r="R1190" s="449"/>
      <c r="S1190" s="279">
        <f t="shared" si="80"/>
        <v>-3601.92</v>
      </c>
      <c r="T1190" s="333">
        <f t="shared" si="77"/>
        <v>0</v>
      </c>
    </row>
    <row r="1191" spans="2:20" ht="24.9" customHeight="1" x14ac:dyDescent="0.3">
      <c r="B1191" s="446"/>
      <c r="C1191" s="267">
        <f t="shared" si="78"/>
        <v>1</v>
      </c>
      <c r="D1191" s="268" t="str">
        <f t="shared" si="79"/>
        <v>Janeiro</v>
      </c>
      <c r="E1191" s="269"/>
      <c r="F1191" s="270" t="str">
        <f>IF(E1191="","",VLOOKUP('Conta_FUNBIO (2)'!E1191,Relatório!B:I,2,FALSE))</f>
        <v/>
      </c>
      <c r="G1191" s="709"/>
      <c r="H1191" s="334" t="str">
        <f>IF(G1191="","",VLOOKUP(G1191,Fundos!B:C,2,FALSE))</f>
        <v/>
      </c>
      <c r="I1191" s="272"/>
      <c r="J1191" s="443"/>
      <c r="K1191" s="443"/>
      <c r="L1191" s="685"/>
      <c r="M1191" s="353"/>
      <c r="N1191" s="271"/>
      <c r="O1191" s="576"/>
      <c r="P1191" s="276" t="s">
        <v>277</v>
      </c>
      <c r="Q1191" s="279"/>
      <c r="R1191" s="449"/>
      <c r="S1191" s="279">
        <f t="shared" si="80"/>
        <v>-3601.92</v>
      </c>
      <c r="T1191" s="333">
        <f t="shared" si="77"/>
        <v>0</v>
      </c>
    </row>
    <row r="1192" spans="2:20" ht="24.9" customHeight="1" x14ac:dyDescent="0.3">
      <c r="B1192" s="446"/>
      <c r="C1192" s="267">
        <f t="shared" si="78"/>
        <v>1</v>
      </c>
      <c r="D1192" s="268" t="str">
        <f t="shared" si="79"/>
        <v>Janeiro</v>
      </c>
      <c r="E1192" s="269"/>
      <c r="F1192" s="270" t="str">
        <f>IF(E1192="","",VLOOKUP('Conta_FUNBIO (2)'!E1192,Relatório!B:I,2,FALSE))</f>
        <v/>
      </c>
      <c r="G1192" s="709"/>
      <c r="H1192" s="334" t="str">
        <f>IF(G1192="","",VLOOKUP(G1192,Fundos!B:C,2,FALSE))</f>
        <v/>
      </c>
      <c r="I1192" s="272"/>
      <c r="J1192" s="443"/>
      <c r="K1192" s="443"/>
      <c r="L1192" s="685"/>
      <c r="M1192" s="353"/>
      <c r="N1192" s="271"/>
      <c r="O1192" s="576"/>
      <c r="P1192" s="276" t="s">
        <v>277</v>
      </c>
      <c r="Q1192" s="279"/>
      <c r="R1192" s="449"/>
      <c r="S1192" s="279">
        <f t="shared" si="80"/>
        <v>-3601.92</v>
      </c>
      <c r="T1192" s="333">
        <f t="shared" si="77"/>
        <v>0</v>
      </c>
    </row>
    <row r="1193" spans="2:20" ht="24.9" customHeight="1" x14ac:dyDescent="0.3">
      <c r="B1193" s="446"/>
      <c r="C1193" s="267">
        <f t="shared" si="78"/>
        <v>1</v>
      </c>
      <c r="D1193" s="268" t="str">
        <f t="shared" si="79"/>
        <v>Janeiro</v>
      </c>
      <c r="E1193" s="269"/>
      <c r="F1193" s="270" t="str">
        <f>IF(E1193="","",VLOOKUP('Conta_FUNBIO (2)'!E1193,Relatório!B:I,2,FALSE))</f>
        <v/>
      </c>
      <c r="G1193" s="709"/>
      <c r="H1193" s="334" t="str">
        <f>IF(G1193="","",VLOOKUP(G1193,Fundos!B:C,2,FALSE))</f>
        <v/>
      </c>
      <c r="I1193" s="272"/>
      <c r="J1193" s="443"/>
      <c r="K1193" s="443"/>
      <c r="L1193" s="685"/>
      <c r="M1193" s="353"/>
      <c r="N1193" s="271"/>
      <c r="O1193" s="576"/>
      <c r="P1193" s="276" t="s">
        <v>277</v>
      </c>
      <c r="Q1193" s="279"/>
      <c r="R1193" s="449"/>
      <c r="S1193" s="279">
        <f t="shared" si="80"/>
        <v>-3601.92</v>
      </c>
      <c r="T1193" s="333">
        <f t="shared" si="77"/>
        <v>0</v>
      </c>
    </row>
    <row r="1194" spans="2:20" ht="24.9" customHeight="1" x14ac:dyDescent="0.3">
      <c r="B1194" s="446"/>
      <c r="C1194" s="267">
        <f t="shared" si="78"/>
        <v>1</v>
      </c>
      <c r="D1194" s="268" t="str">
        <f t="shared" si="79"/>
        <v>Janeiro</v>
      </c>
      <c r="E1194" s="269"/>
      <c r="F1194" s="270" t="str">
        <f>IF(E1194="","",VLOOKUP('Conta_FUNBIO (2)'!E1194,Relatório!B:I,2,FALSE))</f>
        <v/>
      </c>
      <c r="G1194" s="709"/>
      <c r="H1194" s="334" t="str">
        <f>IF(G1194="","",VLOOKUP(G1194,Fundos!B:C,2,FALSE))</f>
        <v/>
      </c>
      <c r="I1194" s="272"/>
      <c r="J1194" s="443"/>
      <c r="K1194" s="443"/>
      <c r="L1194" s="685"/>
      <c r="M1194" s="353"/>
      <c r="N1194" s="271"/>
      <c r="O1194" s="576"/>
      <c r="P1194" s="276" t="s">
        <v>277</v>
      </c>
      <c r="Q1194" s="279"/>
      <c r="R1194" s="449"/>
      <c r="S1194" s="279">
        <f t="shared" si="80"/>
        <v>-3601.92</v>
      </c>
      <c r="T1194" s="333">
        <f t="shared" si="77"/>
        <v>0</v>
      </c>
    </row>
    <row r="1195" spans="2:20" ht="24.9" customHeight="1" x14ac:dyDescent="0.3">
      <c r="B1195" s="446"/>
      <c r="C1195" s="267">
        <f t="shared" si="78"/>
        <v>1</v>
      </c>
      <c r="D1195" s="268" t="str">
        <f t="shared" si="79"/>
        <v>Janeiro</v>
      </c>
      <c r="E1195" s="269"/>
      <c r="F1195" s="270" t="str">
        <f>IF(E1195="","",VLOOKUP('Conta_FUNBIO (2)'!E1195,Relatório!B:I,2,FALSE))</f>
        <v/>
      </c>
      <c r="G1195" s="709"/>
      <c r="H1195" s="334" t="str">
        <f>IF(G1195="","",VLOOKUP(G1195,Fundos!B:C,2,FALSE))</f>
        <v/>
      </c>
      <c r="I1195" s="272"/>
      <c r="J1195" s="443"/>
      <c r="K1195" s="443"/>
      <c r="L1195" s="685"/>
      <c r="M1195" s="353"/>
      <c r="N1195" s="271"/>
      <c r="O1195" s="576"/>
      <c r="P1195" s="276" t="s">
        <v>277</v>
      </c>
      <c r="Q1195" s="279"/>
      <c r="R1195" s="449"/>
      <c r="S1195" s="279">
        <f t="shared" si="80"/>
        <v>-3601.92</v>
      </c>
      <c r="T1195" s="333">
        <f t="shared" si="77"/>
        <v>0</v>
      </c>
    </row>
    <row r="1196" spans="2:20" ht="24.9" customHeight="1" x14ac:dyDescent="0.3">
      <c r="B1196" s="446"/>
      <c r="C1196" s="267">
        <f t="shared" si="78"/>
        <v>1</v>
      </c>
      <c r="D1196" s="268" t="str">
        <f t="shared" si="79"/>
        <v>Janeiro</v>
      </c>
      <c r="E1196" s="269"/>
      <c r="F1196" s="270" t="str">
        <f>IF(E1196="","",VLOOKUP('Conta_FUNBIO (2)'!E1196,Relatório!B:I,2,FALSE))</f>
        <v/>
      </c>
      <c r="G1196" s="709"/>
      <c r="H1196" s="334" t="str">
        <f>IF(G1196="","",VLOOKUP(G1196,Fundos!B:C,2,FALSE))</f>
        <v/>
      </c>
      <c r="I1196" s="272"/>
      <c r="J1196" s="443"/>
      <c r="K1196" s="443"/>
      <c r="L1196" s="685"/>
      <c r="M1196" s="353"/>
      <c r="N1196" s="271"/>
      <c r="O1196" s="576"/>
      <c r="P1196" s="276" t="s">
        <v>277</v>
      </c>
      <c r="Q1196" s="279"/>
      <c r="R1196" s="449"/>
      <c r="S1196" s="279">
        <f t="shared" si="80"/>
        <v>-3601.92</v>
      </c>
      <c r="T1196" s="333">
        <f t="shared" si="77"/>
        <v>0</v>
      </c>
    </row>
    <row r="1197" spans="2:20" ht="24.9" customHeight="1" x14ac:dyDescent="0.3">
      <c r="B1197" s="446"/>
      <c r="C1197" s="267">
        <f t="shared" si="78"/>
        <v>1</v>
      </c>
      <c r="D1197" s="268" t="str">
        <f t="shared" si="79"/>
        <v>Janeiro</v>
      </c>
      <c r="E1197" s="269"/>
      <c r="F1197" s="270" t="str">
        <f>IF(E1197="","",VLOOKUP('Conta_FUNBIO (2)'!E1197,Relatório!B:I,2,FALSE))</f>
        <v/>
      </c>
      <c r="G1197" s="709"/>
      <c r="H1197" s="334" t="str">
        <f>IF(G1197="","",VLOOKUP(G1197,Fundos!B:C,2,FALSE))</f>
        <v/>
      </c>
      <c r="I1197" s="272"/>
      <c r="J1197" s="443"/>
      <c r="K1197" s="443"/>
      <c r="L1197" s="685"/>
      <c r="M1197" s="353"/>
      <c r="N1197" s="271"/>
      <c r="O1197" s="576"/>
      <c r="P1197" s="276" t="s">
        <v>277</v>
      </c>
      <c r="Q1197" s="279"/>
      <c r="R1197" s="449"/>
      <c r="S1197" s="279">
        <f t="shared" si="80"/>
        <v>-3601.92</v>
      </c>
      <c r="T1197" s="333">
        <f t="shared" si="77"/>
        <v>0</v>
      </c>
    </row>
    <row r="1198" spans="2:20" ht="24.9" customHeight="1" x14ac:dyDescent="0.3">
      <c r="B1198" s="446"/>
      <c r="C1198" s="267">
        <f t="shared" si="78"/>
        <v>1</v>
      </c>
      <c r="D1198" s="268" t="str">
        <f t="shared" si="79"/>
        <v>Janeiro</v>
      </c>
      <c r="E1198" s="269"/>
      <c r="F1198" s="270" t="str">
        <f>IF(E1198="","",VLOOKUP('Conta_FUNBIO (2)'!E1198,Relatório!B:I,2,FALSE))</f>
        <v/>
      </c>
      <c r="G1198" s="709"/>
      <c r="H1198" s="334" t="str">
        <f>IF(G1198="","",VLOOKUP(G1198,Fundos!B:C,2,FALSE))</f>
        <v/>
      </c>
      <c r="I1198" s="272"/>
      <c r="J1198" s="443"/>
      <c r="K1198" s="443"/>
      <c r="L1198" s="685"/>
      <c r="M1198" s="353"/>
      <c r="N1198" s="271"/>
      <c r="O1198" s="576"/>
      <c r="P1198" s="276" t="s">
        <v>277</v>
      </c>
      <c r="Q1198" s="279"/>
      <c r="R1198" s="449"/>
      <c r="S1198" s="279">
        <f t="shared" si="80"/>
        <v>-3601.92</v>
      </c>
      <c r="T1198" s="333">
        <f t="shared" si="77"/>
        <v>0</v>
      </c>
    </row>
    <row r="1199" spans="2:20" ht="24.9" customHeight="1" x14ac:dyDescent="0.3">
      <c r="B1199" s="446"/>
      <c r="C1199" s="267">
        <f t="shared" si="78"/>
        <v>1</v>
      </c>
      <c r="D1199" s="268" t="str">
        <f t="shared" si="79"/>
        <v>Janeiro</v>
      </c>
      <c r="E1199" s="269"/>
      <c r="F1199" s="270" t="str">
        <f>IF(E1199="","",VLOOKUP('Conta_FUNBIO (2)'!E1199,Relatório!B:I,2,FALSE))</f>
        <v/>
      </c>
      <c r="G1199" s="709"/>
      <c r="H1199" s="334" t="str">
        <f>IF(G1199="","",VLOOKUP(G1199,Fundos!B:C,2,FALSE))</f>
        <v/>
      </c>
      <c r="I1199" s="272"/>
      <c r="J1199" s="443"/>
      <c r="K1199" s="443"/>
      <c r="L1199" s="685"/>
      <c r="M1199" s="353"/>
      <c r="N1199" s="271"/>
      <c r="O1199" s="576"/>
      <c r="P1199" s="276" t="s">
        <v>277</v>
      </c>
      <c r="Q1199" s="279"/>
      <c r="R1199" s="449"/>
      <c r="S1199" s="279">
        <f t="shared" si="80"/>
        <v>-3601.92</v>
      </c>
      <c r="T1199" s="333">
        <f t="shared" si="77"/>
        <v>0</v>
      </c>
    </row>
    <row r="1200" spans="2:20" ht="24.9" customHeight="1" x14ac:dyDescent="0.3">
      <c r="B1200" s="446"/>
      <c r="C1200" s="267">
        <f t="shared" si="78"/>
        <v>1</v>
      </c>
      <c r="D1200" s="268" t="str">
        <f t="shared" si="79"/>
        <v>Janeiro</v>
      </c>
      <c r="E1200" s="269"/>
      <c r="F1200" s="270" t="str">
        <f>IF(E1200="","",VLOOKUP('Conta_FUNBIO (2)'!E1200,Relatório!B:I,2,FALSE))</f>
        <v/>
      </c>
      <c r="G1200" s="709"/>
      <c r="H1200" s="334" t="str">
        <f>IF(G1200="","",VLOOKUP(G1200,Fundos!B:C,2,FALSE))</f>
        <v/>
      </c>
      <c r="I1200" s="272"/>
      <c r="J1200" s="443"/>
      <c r="K1200" s="443"/>
      <c r="L1200" s="685"/>
      <c r="M1200" s="353"/>
      <c r="N1200" s="271"/>
      <c r="O1200" s="576"/>
      <c r="P1200" s="276" t="s">
        <v>277</v>
      </c>
      <c r="Q1200" s="279"/>
      <c r="R1200" s="449"/>
      <c r="S1200" s="279">
        <f t="shared" si="80"/>
        <v>-3601.92</v>
      </c>
      <c r="T1200" s="333">
        <f t="shared" si="77"/>
        <v>0</v>
      </c>
    </row>
    <row r="1201" spans="2:20" ht="24.9" customHeight="1" x14ac:dyDescent="0.3">
      <c r="B1201" s="446"/>
      <c r="C1201" s="267">
        <f t="shared" si="78"/>
        <v>1</v>
      </c>
      <c r="D1201" s="268" t="str">
        <f t="shared" si="79"/>
        <v>Janeiro</v>
      </c>
      <c r="E1201" s="269"/>
      <c r="F1201" s="270" t="str">
        <f>IF(E1201="","",VLOOKUP('Conta_FUNBIO (2)'!E1201,Relatório!B:I,2,FALSE))</f>
        <v/>
      </c>
      <c r="G1201" s="709"/>
      <c r="H1201" s="334" t="str">
        <f>IF(G1201="","",VLOOKUP(G1201,Fundos!B:C,2,FALSE))</f>
        <v/>
      </c>
      <c r="I1201" s="272"/>
      <c r="J1201" s="443"/>
      <c r="K1201" s="443"/>
      <c r="L1201" s="685"/>
      <c r="M1201" s="353"/>
      <c r="N1201" s="271"/>
      <c r="O1201" s="576"/>
      <c r="P1201" s="276" t="s">
        <v>277</v>
      </c>
      <c r="Q1201" s="279"/>
      <c r="R1201" s="449"/>
      <c r="S1201" s="279">
        <f t="shared" si="80"/>
        <v>-3601.92</v>
      </c>
      <c r="T1201" s="333">
        <f t="shared" si="77"/>
        <v>0</v>
      </c>
    </row>
    <row r="1202" spans="2:20" ht="24.9" customHeight="1" x14ac:dyDescent="0.3">
      <c r="B1202" s="446"/>
      <c r="C1202" s="267">
        <f t="shared" si="78"/>
        <v>1</v>
      </c>
      <c r="D1202" s="268" t="str">
        <f t="shared" si="79"/>
        <v>Janeiro</v>
      </c>
      <c r="E1202" s="269"/>
      <c r="F1202" s="270" t="str">
        <f>IF(E1202="","",VLOOKUP('Conta_FUNBIO (2)'!E1202,Relatório!B:I,2,FALSE))</f>
        <v/>
      </c>
      <c r="G1202" s="709"/>
      <c r="H1202" s="334" t="str">
        <f>IF(G1202="","",VLOOKUP(G1202,Fundos!B:C,2,FALSE))</f>
        <v/>
      </c>
      <c r="I1202" s="272"/>
      <c r="J1202" s="443"/>
      <c r="K1202" s="443"/>
      <c r="L1202" s="685"/>
      <c r="M1202" s="353"/>
      <c r="N1202" s="271"/>
      <c r="O1202" s="576"/>
      <c r="P1202" s="276" t="s">
        <v>277</v>
      </c>
      <c r="Q1202" s="279"/>
      <c r="R1202" s="449"/>
      <c r="S1202" s="279">
        <f t="shared" si="80"/>
        <v>-3601.92</v>
      </c>
      <c r="T1202" s="333">
        <f t="shared" si="77"/>
        <v>0</v>
      </c>
    </row>
    <row r="1203" spans="2:20" ht="24.9" customHeight="1" x14ac:dyDescent="0.3">
      <c r="B1203" s="446"/>
      <c r="C1203" s="267">
        <f t="shared" si="78"/>
        <v>1</v>
      </c>
      <c r="D1203" s="268" t="str">
        <f t="shared" si="79"/>
        <v>Janeiro</v>
      </c>
      <c r="E1203" s="269"/>
      <c r="F1203" s="270" t="str">
        <f>IF(E1203="","",VLOOKUP('Conta_FUNBIO (2)'!E1203,Relatório!B:I,2,FALSE))</f>
        <v/>
      </c>
      <c r="G1203" s="709"/>
      <c r="H1203" s="334" t="str">
        <f>IF(G1203="","",VLOOKUP(G1203,Fundos!B:C,2,FALSE))</f>
        <v/>
      </c>
      <c r="I1203" s="272"/>
      <c r="J1203" s="443"/>
      <c r="K1203" s="443"/>
      <c r="L1203" s="685"/>
      <c r="M1203" s="353"/>
      <c r="N1203" s="271"/>
      <c r="O1203" s="576"/>
      <c r="P1203" s="276" t="s">
        <v>277</v>
      </c>
      <c r="Q1203" s="279"/>
      <c r="R1203" s="449"/>
      <c r="S1203" s="279">
        <f t="shared" si="80"/>
        <v>-3601.92</v>
      </c>
      <c r="T1203" s="333">
        <f t="shared" si="77"/>
        <v>0</v>
      </c>
    </row>
    <row r="1204" spans="2:20" ht="24.9" customHeight="1" x14ac:dyDescent="0.3">
      <c r="B1204" s="446"/>
      <c r="C1204" s="267">
        <f t="shared" si="78"/>
        <v>1</v>
      </c>
      <c r="D1204" s="268" t="str">
        <f t="shared" si="79"/>
        <v>Janeiro</v>
      </c>
      <c r="E1204" s="269"/>
      <c r="F1204" s="270" t="str">
        <f>IF(E1204="","",VLOOKUP('Conta_FUNBIO (2)'!E1204,Relatório!B:I,2,FALSE))</f>
        <v/>
      </c>
      <c r="G1204" s="709"/>
      <c r="H1204" s="334" t="str">
        <f>IF(G1204="","",VLOOKUP(G1204,Fundos!B:C,2,FALSE))</f>
        <v/>
      </c>
      <c r="I1204" s="272"/>
      <c r="J1204" s="443"/>
      <c r="K1204" s="443"/>
      <c r="L1204" s="685"/>
      <c r="M1204" s="353"/>
      <c r="N1204" s="271"/>
      <c r="O1204" s="576"/>
      <c r="P1204" s="276" t="s">
        <v>277</v>
      </c>
      <c r="Q1204" s="279"/>
      <c r="R1204" s="449"/>
      <c r="S1204" s="279">
        <f t="shared" si="80"/>
        <v>-3601.92</v>
      </c>
      <c r="T1204" s="333">
        <f t="shared" si="77"/>
        <v>0</v>
      </c>
    </row>
    <row r="1205" spans="2:20" ht="24.9" customHeight="1" x14ac:dyDescent="0.3">
      <c r="B1205" s="446"/>
      <c r="C1205" s="267">
        <f t="shared" si="78"/>
        <v>1</v>
      </c>
      <c r="D1205" s="268" t="str">
        <f t="shared" si="79"/>
        <v>Janeiro</v>
      </c>
      <c r="E1205" s="269"/>
      <c r="F1205" s="270" t="str">
        <f>IF(E1205="","",VLOOKUP('Conta_FUNBIO (2)'!E1205,Relatório!B:I,2,FALSE))</f>
        <v/>
      </c>
      <c r="G1205" s="709"/>
      <c r="H1205" s="334" t="str">
        <f>IF(G1205="","",VLOOKUP(G1205,Fundos!B:C,2,FALSE))</f>
        <v/>
      </c>
      <c r="I1205" s="272"/>
      <c r="J1205" s="443"/>
      <c r="K1205" s="443"/>
      <c r="L1205" s="685"/>
      <c r="M1205" s="353"/>
      <c r="N1205" s="271"/>
      <c r="O1205" s="576"/>
      <c r="P1205" s="276" t="s">
        <v>277</v>
      </c>
      <c r="Q1205" s="279"/>
      <c r="R1205" s="449"/>
      <c r="S1205" s="279">
        <f t="shared" si="80"/>
        <v>-3601.92</v>
      </c>
      <c r="T1205" s="333">
        <f t="shared" si="77"/>
        <v>0</v>
      </c>
    </row>
    <row r="1206" spans="2:20" ht="24.9" customHeight="1" x14ac:dyDescent="0.3">
      <c r="B1206" s="446"/>
      <c r="C1206" s="267">
        <f t="shared" si="78"/>
        <v>1</v>
      </c>
      <c r="D1206" s="268" t="str">
        <f t="shared" si="79"/>
        <v>Janeiro</v>
      </c>
      <c r="E1206" s="269"/>
      <c r="F1206" s="270" t="str">
        <f>IF(E1206="","",VLOOKUP('Conta_FUNBIO (2)'!E1206,Relatório!B:I,2,FALSE))</f>
        <v/>
      </c>
      <c r="G1206" s="709"/>
      <c r="H1206" s="334" t="str">
        <f>IF(G1206="","",VLOOKUP(G1206,Fundos!B:C,2,FALSE))</f>
        <v/>
      </c>
      <c r="I1206" s="272"/>
      <c r="J1206" s="443"/>
      <c r="K1206" s="443"/>
      <c r="L1206" s="685"/>
      <c r="M1206" s="353"/>
      <c r="N1206" s="271"/>
      <c r="O1206" s="576"/>
      <c r="P1206" s="276" t="s">
        <v>277</v>
      </c>
      <c r="Q1206" s="279"/>
      <c r="R1206" s="449"/>
      <c r="S1206" s="279">
        <f t="shared" si="80"/>
        <v>-3601.92</v>
      </c>
      <c r="T1206" s="333">
        <f t="shared" si="77"/>
        <v>0</v>
      </c>
    </row>
    <row r="1207" spans="2:20" ht="24.9" customHeight="1" x14ac:dyDescent="0.3">
      <c r="B1207" s="446"/>
      <c r="C1207" s="267">
        <f t="shared" si="78"/>
        <v>1</v>
      </c>
      <c r="D1207" s="268" t="str">
        <f t="shared" si="79"/>
        <v>Janeiro</v>
      </c>
      <c r="E1207" s="269"/>
      <c r="F1207" s="270" t="str">
        <f>IF(E1207="","",VLOOKUP('Conta_FUNBIO (2)'!E1207,Relatório!B:I,2,FALSE))</f>
        <v/>
      </c>
      <c r="G1207" s="709"/>
      <c r="H1207" s="334" t="str">
        <f>IF(G1207="","",VLOOKUP(G1207,Fundos!B:C,2,FALSE))</f>
        <v/>
      </c>
      <c r="I1207" s="272"/>
      <c r="J1207" s="443"/>
      <c r="K1207" s="443"/>
      <c r="L1207" s="685"/>
      <c r="M1207" s="353"/>
      <c r="N1207" s="271"/>
      <c r="O1207" s="576"/>
      <c r="P1207" s="276" t="s">
        <v>277</v>
      </c>
      <c r="Q1207" s="279"/>
      <c r="R1207" s="449"/>
      <c r="S1207" s="279">
        <f t="shared" si="80"/>
        <v>-3601.92</v>
      </c>
      <c r="T1207" s="333">
        <f t="shared" si="77"/>
        <v>0</v>
      </c>
    </row>
    <row r="1208" spans="2:20" ht="24.9" customHeight="1" x14ac:dyDescent="0.3">
      <c r="B1208" s="446"/>
      <c r="C1208" s="267">
        <f t="shared" si="78"/>
        <v>1</v>
      </c>
      <c r="D1208" s="268" t="str">
        <f t="shared" si="79"/>
        <v>Janeiro</v>
      </c>
      <c r="E1208" s="269"/>
      <c r="F1208" s="270" t="str">
        <f>IF(E1208="","",VLOOKUP('Conta_FUNBIO (2)'!E1208,Relatório!B:I,2,FALSE))</f>
        <v/>
      </c>
      <c r="G1208" s="709"/>
      <c r="H1208" s="334" t="str">
        <f>IF(G1208="","",VLOOKUP(G1208,Fundos!B:C,2,FALSE))</f>
        <v/>
      </c>
      <c r="I1208" s="272"/>
      <c r="J1208" s="443"/>
      <c r="K1208" s="443"/>
      <c r="L1208" s="685"/>
      <c r="M1208" s="353"/>
      <c r="N1208" s="271"/>
      <c r="O1208" s="576"/>
      <c r="P1208" s="276" t="s">
        <v>277</v>
      </c>
      <c r="Q1208" s="279"/>
      <c r="R1208" s="449"/>
      <c r="S1208" s="279">
        <f t="shared" si="80"/>
        <v>-3601.92</v>
      </c>
      <c r="T1208" s="333">
        <f t="shared" si="77"/>
        <v>0</v>
      </c>
    </row>
    <row r="1209" spans="2:20" ht="24.9" customHeight="1" x14ac:dyDescent="0.3">
      <c r="B1209" s="446"/>
      <c r="C1209" s="267">
        <f t="shared" si="78"/>
        <v>1</v>
      </c>
      <c r="D1209" s="268" t="str">
        <f t="shared" si="79"/>
        <v>Janeiro</v>
      </c>
      <c r="E1209" s="269"/>
      <c r="F1209" s="270" t="str">
        <f>IF(E1209="","",VLOOKUP('Conta_FUNBIO (2)'!E1209,Relatório!B:I,2,FALSE))</f>
        <v/>
      </c>
      <c r="G1209" s="709"/>
      <c r="H1209" s="334" t="str">
        <f>IF(G1209="","",VLOOKUP(G1209,Fundos!B:C,2,FALSE))</f>
        <v/>
      </c>
      <c r="I1209" s="272"/>
      <c r="J1209" s="443"/>
      <c r="K1209" s="443"/>
      <c r="L1209" s="685"/>
      <c r="M1209" s="353"/>
      <c r="N1209" s="271"/>
      <c r="O1209" s="576"/>
      <c r="P1209" s="276" t="s">
        <v>277</v>
      </c>
      <c r="Q1209" s="279"/>
      <c r="R1209" s="449"/>
      <c r="S1209" s="279">
        <f t="shared" si="80"/>
        <v>-3601.92</v>
      </c>
      <c r="T1209" s="333">
        <f t="shared" si="77"/>
        <v>0</v>
      </c>
    </row>
    <row r="1210" spans="2:20" ht="24.9" customHeight="1" x14ac:dyDescent="0.3">
      <c r="B1210" s="446"/>
      <c r="C1210" s="267">
        <f t="shared" si="78"/>
        <v>1</v>
      </c>
      <c r="D1210" s="268" t="str">
        <f t="shared" si="79"/>
        <v>Janeiro</v>
      </c>
      <c r="E1210" s="269"/>
      <c r="F1210" s="270" t="str">
        <f>IF(E1210="","",VLOOKUP('Conta_FUNBIO (2)'!E1210,Relatório!B:I,2,FALSE))</f>
        <v/>
      </c>
      <c r="G1210" s="709"/>
      <c r="H1210" s="334" t="str">
        <f>IF(G1210="","",VLOOKUP(G1210,Fundos!B:C,2,FALSE))</f>
        <v/>
      </c>
      <c r="I1210" s="272"/>
      <c r="J1210" s="443"/>
      <c r="K1210" s="443"/>
      <c r="L1210" s="685"/>
      <c r="M1210" s="353"/>
      <c r="N1210" s="271"/>
      <c r="O1210" s="576"/>
      <c r="P1210" s="276" t="s">
        <v>277</v>
      </c>
      <c r="Q1210" s="279"/>
      <c r="R1210" s="449"/>
      <c r="S1210" s="279">
        <f t="shared" si="80"/>
        <v>-3601.92</v>
      </c>
      <c r="T1210" s="333">
        <f t="shared" ref="T1210:T1273" si="81">T1209</f>
        <v>0</v>
      </c>
    </row>
    <row r="1211" spans="2:20" ht="24.9" customHeight="1" x14ac:dyDescent="0.3">
      <c r="B1211" s="446"/>
      <c r="C1211" s="267">
        <f t="shared" si="78"/>
        <v>1</v>
      </c>
      <c r="D1211" s="268" t="str">
        <f t="shared" si="79"/>
        <v>Janeiro</v>
      </c>
      <c r="E1211" s="269"/>
      <c r="F1211" s="270" t="str">
        <f>IF(E1211="","",VLOOKUP('Conta_FUNBIO (2)'!E1211,Relatório!B:I,2,FALSE))</f>
        <v/>
      </c>
      <c r="G1211" s="709"/>
      <c r="H1211" s="334" t="str">
        <f>IF(G1211="","",VLOOKUP(G1211,Fundos!B:C,2,FALSE))</f>
        <v/>
      </c>
      <c r="I1211" s="272"/>
      <c r="J1211" s="443"/>
      <c r="K1211" s="443"/>
      <c r="L1211" s="685"/>
      <c r="M1211" s="353"/>
      <c r="N1211" s="271"/>
      <c r="O1211" s="576"/>
      <c r="P1211" s="276" t="s">
        <v>277</v>
      </c>
      <c r="Q1211" s="279"/>
      <c r="R1211" s="449"/>
      <c r="S1211" s="279">
        <f t="shared" si="80"/>
        <v>-3601.92</v>
      </c>
      <c r="T1211" s="333">
        <f t="shared" si="81"/>
        <v>0</v>
      </c>
    </row>
    <row r="1212" spans="2:20" ht="24.9" customHeight="1" x14ac:dyDescent="0.3">
      <c r="B1212" s="446"/>
      <c r="C1212" s="267">
        <f t="shared" si="78"/>
        <v>1</v>
      </c>
      <c r="D1212" s="268" t="str">
        <f t="shared" si="79"/>
        <v>Janeiro</v>
      </c>
      <c r="E1212" s="269"/>
      <c r="F1212" s="270" t="str">
        <f>IF(E1212="","",VLOOKUP('Conta_FUNBIO (2)'!E1212,Relatório!B:I,2,FALSE))</f>
        <v/>
      </c>
      <c r="G1212" s="709"/>
      <c r="H1212" s="334" t="str">
        <f>IF(G1212="","",VLOOKUP(G1212,Fundos!B:C,2,FALSE))</f>
        <v/>
      </c>
      <c r="I1212" s="272"/>
      <c r="J1212" s="443"/>
      <c r="K1212" s="443"/>
      <c r="L1212" s="685"/>
      <c r="M1212" s="353"/>
      <c r="N1212" s="271"/>
      <c r="O1212" s="576"/>
      <c r="P1212" s="276" t="s">
        <v>277</v>
      </c>
      <c r="Q1212" s="279"/>
      <c r="R1212" s="449"/>
      <c r="S1212" s="279">
        <f t="shared" si="80"/>
        <v>-3601.92</v>
      </c>
      <c r="T1212" s="333">
        <f t="shared" si="81"/>
        <v>0</v>
      </c>
    </row>
    <row r="1213" spans="2:20" ht="24.9" customHeight="1" x14ac:dyDescent="0.3">
      <c r="B1213" s="446"/>
      <c r="C1213" s="267">
        <f t="shared" si="78"/>
        <v>1</v>
      </c>
      <c r="D1213" s="268" t="str">
        <f t="shared" si="79"/>
        <v>Janeiro</v>
      </c>
      <c r="E1213" s="269"/>
      <c r="F1213" s="270" t="str">
        <f>IF(E1213="","",VLOOKUP('Conta_FUNBIO (2)'!E1213,Relatório!B:I,2,FALSE))</f>
        <v/>
      </c>
      <c r="G1213" s="709"/>
      <c r="H1213" s="334" t="str">
        <f>IF(G1213="","",VLOOKUP(G1213,Fundos!B:C,2,FALSE))</f>
        <v/>
      </c>
      <c r="I1213" s="272"/>
      <c r="J1213" s="443"/>
      <c r="K1213" s="443"/>
      <c r="L1213" s="685"/>
      <c r="M1213" s="353"/>
      <c r="N1213" s="271"/>
      <c r="O1213" s="576"/>
      <c r="P1213" s="276" t="s">
        <v>277</v>
      </c>
      <c r="Q1213" s="279"/>
      <c r="R1213" s="449"/>
      <c r="S1213" s="279">
        <f t="shared" si="80"/>
        <v>-3601.92</v>
      </c>
      <c r="T1213" s="333">
        <f t="shared" si="81"/>
        <v>0</v>
      </c>
    </row>
    <row r="1214" spans="2:20" ht="24.9" customHeight="1" x14ac:dyDescent="0.3">
      <c r="B1214" s="446"/>
      <c r="C1214" s="267">
        <f t="shared" si="78"/>
        <v>1</v>
      </c>
      <c r="D1214" s="268" t="str">
        <f t="shared" si="79"/>
        <v>Janeiro</v>
      </c>
      <c r="E1214" s="269"/>
      <c r="F1214" s="270" t="str">
        <f>IF(E1214="","",VLOOKUP('Conta_FUNBIO (2)'!E1214,Relatório!B:I,2,FALSE))</f>
        <v/>
      </c>
      <c r="G1214" s="709"/>
      <c r="H1214" s="334" t="str">
        <f>IF(G1214="","",VLOOKUP(G1214,Fundos!B:C,2,FALSE))</f>
        <v/>
      </c>
      <c r="I1214" s="272"/>
      <c r="J1214" s="443"/>
      <c r="K1214" s="443"/>
      <c r="L1214" s="685"/>
      <c r="M1214" s="353"/>
      <c r="N1214" s="271"/>
      <c r="O1214" s="576"/>
      <c r="P1214" s="276" t="s">
        <v>277</v>
      </c>
      <c r="Q1214" s="279"/>
      <c r="R1214" s="449"/>
      <c r="S1214" s="279">
        <f t="shared" si="80"/>
        <v>-3601.92</v>
      </c>
      <c r="T1214" s="333">
        <f t="shared" si="81"/>
        <v>0</v>
      </c>
    </row>
    <row r="1215" spans="2:20" ht="24.9" customHeight="1" x14ac:dyDescent="0.3">
      <c r="B1215" s="446"/>
      <c r="C1215" s="267">
        <f t="shared" si="78"/>
        <v>1</v>
      </c>
      <c r="D1215" s="268" t="str">
        <f t="shared" si="79"/>
        <v>Janeiro</v>
      </c>
      <c r="E1215" s="269"/>
      <c r="F1215" s="270" t="str">
        <f>IF(E1215="","",VLOOKUP('Conta_FUNBIO (2)'!E1215,Relatório!B:I,2,FALSE))</f>
        <v/>
      </c>
      <c r="G1215" s="709"/>
      <c r="H1215" s="334" t="str">
        <f>IF(G1215="","",VLOOKUP(G1215,Fundos!B:C,2,FALSE))</f>
        <v/>
      </c>
      <c r="I1215" s="272"/>
      <c r="J1215" s="443"/>
      <c r="K1215" s="443"/>
      <c r="L1215" s="685"/>
      <c r="M1215" s="353"/>
      <c r="N1215" s="271"/>
      <c r="O1215" s="576"/>
      <c r="P1215" s="276" t="s">
        <v>277</v>
      </c>
      <c r="Q1215" s="279"/>
      <c r="R1215" s="449"/>
      <c r="S1215" s="279">
        <f t="shared" si="80"/>
        <v>-3601.92</v>
      </c>
      <c r="T1215" s="333">
        <f t="shared" si="81"/>
        <v>0</v>
      </c>
    </row>
    <row r="1216" spans="2:20" ht="24.9" customHeight="1" x14ac:dyDescent="0.3">
      <c r="B1216" s="446"/>
      <c r="C1216" s="267">
        <f t="shared" si="78"/>
        <v>1</v>
      </c>
      <c r="D1216" s="268" t="str">
        <f t="shared" si="79"/>
        <v>Janeiro</v>
      </c>
      <c r="E1216" s="269"/>
      <c r="F1216" s="270" t="str">
        <f>IF(E1216="","",VLOOKUP('Conta_FUNBIO (2)'!E1216,Relatório!B:I,2,FALSE))</f>
        <v/>
      </c>
      <c r="G1216" s="709"/>
      <c r="H1216" s="334" t="str">
        <f>IF(G1216="","",VLOOKUP(G1216,Fundos!B:C,2,FALSE))</f>
        <v/>
      </c>
      <c r="I1216" s="272"/>
      <c r="J1216" s="443"/>
      <c r="K1216" s="443"/>
      <c r="L1216" s="685"/>
      <c r="M1216" s="353"/>
      <c r="N1216" s="271"/>
      <c r="O1216" s="576"/>
      <c r="P1216" s="276" t="s">
        <v>277</v>
      </c>
      <c r="Q1216" s="279"/>
      <c r="R1216" s="449"/>
      <c r="S1216" s="279">
        <f t="shared" si="80"/>
        <v>-3601.92</v>
      </c>
      <c r="T1216" s="333">
        <f t="shared" si="81"/>
        <v>0</v>
      </c>
    </row>
    <row r="1217" spans="2:20" ht="24.9" customHeight="1" x14ac:dyDescent="0.3">
      <c r="B1217" s="446"/>
      <c r="C1217" s="267">
        <f t="shared" si="78"/>
        <v>1</v>
      </c>
      <c r="D1217" s="268" t="str">
        <f t="shared" si="79"/>
        <v>Janeiro</v>
      </c>
      <c r="E1217" s="269"/>
      <c r="F1217" s="270" t="str">
        <f>IF(E1217="","",VLOOKUP('Conta_FUNBIO (2)'!E1217,Relatório!B:I,2,FALSE))</f>
        <v/>
      </c>
      <c r="G1217" s="709"/>
      <c r="H1217" s="334" t="str">
        <f>IF(G1217="","",VLOOKUP(G1217,Fundos!B:C,2,FALSE))</f>
        <v/>
      </c>
      <c r="I1217" s="272"/>
      <c r="J1217" s="443"/>
      <c r="K1217" s="443"/>
      <c r="L1217" s="685"/>
      <c r="M1217" s="353"/>
      <c r="N1217" s="271"/>
      <c r="O1217" s="576"/>
      <c r="P1217" s="276" t="s">
        <v>277</v>
      </c>
      <c r="Q1217" s="279"/>
      <c r="R1217" s="449"/>
      <c r="S1217" s="279">
        <f t="shared" si="80"/>
        <v>-3601.92</v>
      </c>
      <c r="T1217" s="333">
        <f t="shared" si="81"/>
        <v>0</v>
      </c>
    </row>
    <row r="1218" spans="2:20" ht="24.9" customHeight="1" x14ac:dyDescent="0.3">
      <c r="B1218" s="446"/>
      <c r="C1218" s="267">
        <f t="shared" si="78"/>
        <v>1</v>
      </c>
      <c r="D1218" s="268" t="str">
        <f t="shared" si="79"/>
        <v>Janeiro</v>
      </c>
      <c r="E1218" s="269"/>
      <c r="F1218" s="270" t="str">
        <f>IF(E1218="","",VLOOKUP('Conta_FUNBIO (2)'!E1218,Relatório!B:I,2,FALSE))</f>
        <v/>
      </c>
      <c r="G1218" s="709"/>
      <c r="H1218" s="334" t="str">
        <f>IF(G1218="","",VLOOKUP(G1218,Fundos!B:C,2,FALSE))</f>
        <v/>
      </c>
      <c r="I1218" s="272"/>
      <c r="J1218" s="443"/>
      <c r="K1218" s="443"/>
      <c r="L1218" s="685"/>
      <c r="M1218" s="353"/>
      <c r="N1218" s="271"/>
      <c r="O1218" s="576"/>
      <c r="P1218" s="276" t="s">
        <v>277</v>
      </c>
      <c r="Q1218" s="279"/>
      <c r="R1218" s="449"/>
      <c r="S1218" s="279">
        <f t="shared" si="80"/>
        <v>-3601.92</v>
      </c>
      <c r="T1218" s="333">
        <f t="shared" si="81"/>
        <v>0</v>
      </c>
    </row>
    <row r="1219" spans="2:20" ht="24.9" customHeight="1" x14ac:dyDescent="0.3">
      <c r="B1219" s="446"/>
      <c r="C1219" s="267">
        <f t="shared" si="78"/>
        <v>1</v>
      </c>
      <c r="D1219" s="268" t="str">
        <f t="shared" si="79"/>
        <v>Janeiro</v>
      </c>
      <c r="E1219" s="269"/>
      <c r="F1219" s="270" t="str">
        <f>IF(E1219="","",VLOOKUP('Conta_FUNBIO (2)'!E1219,Relatório!B:I,2,FALSE))</f>
        <v/>
      </c>
      <c r="G1219" s="709"/>
      <c r="H1219" s="334" t="str">
        <f>IF(G1219="","",VLOOKUP(G1219,Fundos!B:C,2,FALSE))</f>
        <v/>
      </c>
      <c r="I1219" s="272"/>
      <c r="J1219" s="443"/>
      <c r="K1219" s="443"/>
      <c r="L1219" s="685"/>
      <c r="M1219" s="353"/>
      <c r="N1219" s="271"/>
      <c r="O1219" s="576"/>
      <c r="P1219" s="276" t="s">
        <v>277</v>
      </c>
      <c r="Q1219" s="279"/>
      <c r="R1219" s="449"/>
      <c r="S1219" s="279">
        <f t="shared" si="80"/>
        <v>-3601.92</v>
      </c>
      <c r="T1219" s="333">
        <f t="shared" si="81"/>
        <v>0</v>
      </c>
    </row>
    <row r="1220" spans="2:20" ht="24.9" customHeight="1" x14ac:dyDescent="0.3">
      <c r="B1220" s="446"/>
      <c r="C1220" s="267">
        <f t="shared" si="78"/>
        <v>1</v>
      </c>
      <c r="D1220" s="268" t="str">
        <f t="shared" si="79"/>
        <v>Janeiro</v>
      </c>
      <c r="E1220" s="269"/>
      <c r="F1220" s="270" t="str">
        <f>IF(E1220="","",VLOOKUP('Conta_FUNBIO (2)'!E1220,Relatório!B:I,2,FALSE))</f>
        <v/>
      </c>
      <c r="G1220" s="709"/>
      <c r="H1220" s="334" t="str">
        <f>IF(G1220="","",VLOOKUP(G1220,Fundos!B:C,2,FALSE))</f>
        <v/>
      </c>
      <c r="I1220" s="272"/>
      <c r="J1220" s="443"/>
      <c r="K1220" s="443"/>
      <c r="L1220" s="685"/>
      <c r="M1220" s="353"/>
      <c r="N1220" s="271"/>
      <c r="O1220" s="576"/>
      <c r="P1220" s="276" t="s">
        <v>277</v>
      </c>
      <c r="Q1220" s="279"/>
      <c r="R1220" s="449"/>
      <c r="S1220" s="279">
        <f t="shared" si="80"/>
        <v>-3601.92</v>
      </c>
      <c r="T1220" s="333">
        <f t="shared" si="81"/>
        <v>0</v>
      </c>
    </row>
    <row r="1221" spans="2:20" ht="24.9" customHeight="1" x14ac:dyDescent="0.3">
      <c r="B1221" s="446"/>
      <c r="C1221" s="267">
        <f t="shared" si="78"/>
        <v>1</v>
      </c>
      <c r="D1221" s="268" t="str">
        <f t="shared" si="79"/>
        <v>Janeiro</v>
      </c>
      <c r="E1221" s="269"/>
      <c r="F1221" s="270" t="str">
        <f>IF(E1221="","",VLOOKUP('Conta_FUNBIO (2)'!E1221,Relatório!B:I,2,FALSE))</f>
        <v/>
      </c>
      <c r="G1221" s="709"/>
      <c r="H1221" s="334" t="str">
        <f>IF(G1221="","",VLOOKUP(G1221,Fundos!B:C,2,FALSE))</f>
        <v/>
      </c>
      <c r="I1221" s="272"/>
      <c r="J1221" s="443"/>
      <c r="K1221" s="443"/>
      <c r="L1221" s="685"/>
      <c r="M1221" s="353"/>
      <c r="N1221" s="271"/>
      <c r="O1221" s="576"/>
      <c r="P1221" s="276" t="s">
        <v>277</v>
      </c>
      <c r="Q1221" s="279"/>
      <c r="R1221" s="449"/>
      <c r="S1221" s="279">
        <f t="shared" si="80"/>
        <v>-3601.92</v>
      </c>
      <c r="T1221" s="333">
        <f t="shared" si="81"/>
        <v>0</v>
      </c>
    </row>
    <row r="1222" spans="2:20" ht="24.9" customHeight="1" x14ac:dyDescent="0.3">
      <c r="B1222" s="446"/>
      <c r="C1222" s="267">
        <f t="shared" si="78"/>
        <v>1</v>
      </c>
      <c r="D1222" s="268" t="str">
        <f t="shared" si="79"/>
        <v>Janeiro</v>
      </c>
      <c r="E1222" s="269"/>
      <c r="F1222" s="270" t="str">
        <f>IF(E1222="","",VLOOKUP('Conta_FUNBIO (2)'!E1222,Relatório!B:I,2,FALSE))</f>
        <v/>
      </c>
      <c r="G1222" s="709"/>
      <c r="H1222" s="334" t="str">
        <f>IF(G1222="","",VLOOKUP(G1222,Fundos!B:C,2,FALSE))</f>
        <v/>
      </c>
      <c r="I1222" s="272"/>
      <c r="J1222" s="443"/>
      <c r="K1222" s="443"/>
      <c r="L1222" s="685"/>
      <c r="M1222" s="353"/>
      <c r="N1222" s="271"/>
      <c r="O1222" s="576"/>
      <c r="P1222" s="276" t="s">
        <v>277</v>
      </c>
      <c r="Q1222" s="279"/>
      <c r="R1222" s="449"/>
      <c r="S1222" s="279">
        <f t="shared" si="80"/>
        <v>-3601.92</v>
      </c>
      <c r="T1222" s="333">
        <f t="shared" si="81"/>
        <v>0</v>
      </c>
    </row>
    <row r="1223" spans="2:20" ht="24.9" customHeight="1" x14ac:dyDescent="0.3">
      <c r="B1223" s="446"/>
      <c r="C1223" s="267">
        <f t="shared" si="78"/>
        <v>1</v>
      </c>
      <c r="D1223" s="268" t="str">
        <f t="shared" si="79"/>
        <v>Janeiro</v>
      </c>
      <c r="E1223" s="269"/>
      <c r="F1223" s="270" t="str">
        <f>IF(E1223="","",VLOOKUP('Conta_FUNBIO (2)'!E1223,Relatório!B:I,2,FALSE))</f>
        <v/>
      </c>
      <c r="G1223" s="709"/>
      <c r="H1223" s="334" t="str">
        <f>IF(G1223="","",VLOOKUP(G1223,Fundos!B:C,2,FALSE))</f>
        <v/>
      </c>
      <c r="I1223" s="272"/>
      <c r="J1223" s="443"/>
      <c r="K1223" s="443"/>
      <c r="L1223" s="685"/>
      <c r="M1223" s="353"/>
      <c r="N1223" s="271"/>
      <c r="O1223" s="576"/>
      <c r="P1223" s="276" t="s">
        <v>277</v>
      </c>
      <c r="Q1223" s="279"/>
      <c r="R1223" s="449"/>
      <c r="S1223" s="279">
        <f t="shared" si="80"/>
        <v>-3601.92</v>
      </c>
      <c r="T1223" s="333">
        <f t="shared" si="81"/>
        <v>0</v>
      </c>
    </row>
    <row r="1224" spans="2:20" ht="24.9" customHeight="1" x14ac:dyDescent="0.3">
      <c r="B1224" s="446"/>
      <c r="C1224" s="267">
        <f t="shared" si="78"/>
        <v>1</v>
      </c>
      <c r="D1224" s="268" t="str">
        <f t="shared" si="79"/>
        <v>Janeiro</v>
      </c>
      <c r="E1224" s="269"/>
      <c r="F1224" s="270" t="str">
        <f>IF(E1224="","",VLOOKUP('Conta_FUNBIO (2)'!E1224,Relatório!B:I,2,FALSE))</f>
        <v/>
      </c>
      <c r="G1224" s="709"/>
      <c r="H1224" s="334" t="str">
        <f>IF(G1224="","",VLOOKUP(G1224,Fundos!B:C,2,FALSE))</f>
        <v/>
      </c>
      <c r="I1224" s="272"/>
      <c r="J1224" s="443"/>
      <c r="K1224" s="443"/>
      <c r="L1224" s="685"/>
      <c r="M1224" s="353"/>
      <c r="N1224" s="271"/>
      <c r="O1224" s="576"/>
      <c r="P1224" s="276" t="s">
        <v>277</v>
      </c>
      <c r="Q1224" s="279"/>
      <c r="R1224" s="449"/>
      <c r="S1224" s="279">
        <f t="shared" si="80"/>
        <v>-3601.92</v>
      </c>
      <c r="T1224" s="333">
        <f t="shared" si="81"/>
        <v>0</v>
      </c>
    </row>
    <row r="1225" spans="2:20" ht="24.9" customHeight="1" x14ac:dyDescent="0.3">
      <c r="B1225" s="446"/>
      <c r="C1225" s="267">
        <f t="shared" si="78"/>
        <v>1</v>
      </c>
      <c r="D1225" s="268" t="str">
        <f t="shared" si="79"/>
        <v>Janeiro</v>
      </c>
      <c r="E1225" s="269"/>
      <c r="F1225" s="270" t="str">
        <f>IF(E1225="","",VLOOKUP('Conta_FUNBIO (2)'!E1225,Relatório!B:I,2,FALSE))</f>
        <v/>
      </c>
      <c r="G1225" s="709"/>
      <c r="H1225" s="334" t="str">
        <f>IF(G1225="","",VLOOKUP(G1225,Fundos!B:C,2,FALSE))</f>
        <v/>
      </c>
      <c r="I1225" s="272"/>
      <c r="J1225" s="443"/>
      <c r="K1225" s="443"/>
      <c r="L1225" s="685"/>
      <c r="M1225" s="353"/>
      <c r="N1225" s="271"/>
      <c r="O1225" s="576"/>
      <c r="P1225" s="276" t="s">
        <v>277</v>
      </c>
      <c r="Q1225" s="279"/>
      <c r="R1225" s="449"/>
      <c r="S1225" s="279">
        <f t="shared" si="80"/>
        <v>-3601.92</v>
      </c>
      <c r="T1225" s="333">
        <f t="shared" si="81"/>
        <v>0</v>
      </c>
    </row>
    <row r="1226" spans="2:20" ht="24.9" customHeight="1" x14ac:dyDescent="0.3">
      <c r="B1226" s="446"/>
      <c r="C1226" s="267">
        <f t="shared" si="78"/>
        <v>1</v>
      </c>
      <c r="D1226" s="268" t="str">
        <f t="shared" si="79"/>
        <v>Janeiro</v>
      </c>
      <c r="E1226" s="269"/>
      <c r="F1226" s="270" t="str">
        <f>IF(E1226="","",VLOOKUP('Conta_FUNBIO (2)'!E1226,Relatório!B:I,2,FALSE))</f>
        <v/>
      </c>
      <c r="G1226" s="709"/>
      <c r="H1226" s="334" t="str">
        <f>IF(G1226="","",VLOOKUP(G1226,Fundos!B:C,2,FALSE))</f>
        <v/>
      </c>
      <c r="I1226" s="272"/>
      <c r="J1226" s="443"/>
      <c r="K1226" s="443"/>
      <c r="L1226" s="685"/>
      <c r="M1226" s="353"/>
      <c r="N1226" s="271"/>
      <c r="O1226" s="576"/>
      <c r="P1226" s="276" t="s">
        <v>277</v>
      </c>
      <c r="Q1226" s="279"/>
      <c r="R1226" s="449"/>
      <c r="S1226" s="279">
        <f t="shared" si="80"/>
        <v>-3601.92</v>
      </c>
      <c r="T1226" s="333">
        <f t="shared" si="81"/>
        <v>0</v>
      </c>
    </row>
    <row r="1227" spans="2:20" ht="24.9" customHeight="1" x14ac:dyDescent="0.3">
      <c r="B1227" s="446"/>
      <c r="C1227" s="267">
        <f t="shared" si="78"/>
        <v>1</v>
      </c>
      <c r="D1227" s="268" t="str">
        <f t="shared" si="79"/>
        <v>Janeiro</v>
      </c>
      <c r="E1227" s="269"/>
      <c r="F1227" s="270" t="str">
        <f>IF(E1227="","",VLOOKUP('Conta_FUNBIO (2)'!E1227,Relatório!B:I,2,FALSE))</f>
        <v/>
      </c>
      <c r="G1227" s="709"/>
      <c r="H1227" s="334" t="str">
        <f>IF(G1227="","",VLOOKUP(G1227,Fundos!B:C,2,FALSE))</f>
        <v/>
      </c>
      <c r="I1227" s="272"/>
      <c r="J1227" s="443"/>
      <c r="K1227" s="443"/>
      <c r="L1227" s="685"/>
      <c r="M1227" s="353"/>
      <c r="N1227" s="271"/>
      <c r="O1227" s="576"/>
      <c r="P1227" s="276" t="s">
        <v>277</v>
      </c>
      <c r="Q1227" s="279"/>
      <c r="R1227" s="449"/>
      <c r="S1227" s="279">
        <f t="shared" si="80"/>
        <v>-3601.92</v>
      </c>
      <c r="T1227" s="333">
        <f t="shared" si="81"/>
        <v>0</v>
      </c>
    </row>
    <row r="1228" spans="2:20" ht="24.9" customHeight="1" x14ac:dyDescent="0.3">
      <c r="B1228" s="446"/>
      <c r="C1228" s="267">
        <f t="shared" ref="C1228:C1291" si="82">MONTH(B1228)</f>
        <v>1</v>
      </c>
      <c r="D1228" s="268" t="str">
        <f t="shared" ref="D1228:D1291" si="83">IF(C1228=1,"Janeiro",IF(C1228=2,"Fevereiro",IF(C1228=3,"Março",IF(C1228=4,"Abril",IF(C1228=5,"Maio",IF(C1228=6,"Junho",IF(C1228=7,"Julho",IF(C1228=8,"Agosto",IF(C1228=9,"Setembro",IF(C1228=10,"Outubro",IF(C1228=11,"Novembro",IF(C1228=12,"Dezembro",""))))))))))))</f>
        <v>Janeiro</v>
      </c>
      <c r="E1228" s="269"/>
      <c r="F1228" s="270" t="str">
        <f>IF(E1228="","",VLOOKUP('Conta_FUNBIO (2)'!E1228,Relatório!B:I,2,FALSE))</f>
        <v/>
      </c>
      <c r="G1228" s="709"/>
      <c r="H1228" s="334" t="str">
        <f>IF(G1228="","",VLOOKUP(G1228,Fundos!B:C,2,FALSE))</f>
        <v/>
      </c>
      <c r="I1228" s="272"/>
      <c r="J1228" s="443"/>
      <c r="K1228" s="443"/>
      <c r="L1228" s="685"/>
      <c r="M1228" s="353"/>
      <c r="N1228" s="271"/>
      <c r="O1228" s="576"/>
      <c r="P1228" s="276" t="s">
        <v>277</v>
      </c>
      <c r="Q1228" s="279"/>
      <c r="R1228" s="449"/>
      <c r="S1228" s="279">
        <f t="shared" si="80"/>
        <v>-3601.92</v>
      </c>
      <c r="T1228" s="333">
        <f t="shared" si="81"/>
        <v>0</v>
      </c>
    </row>
    <row r="1229" spans="2:20" ht="24.9" customHeight="1" x14ac:dyDescent="0.3">
      <c r="B1229" s="446"/>
      <c r="C1229" s="267">
        <f t="shared" si="82"/>
        <v>1</v>
      </c>
      <c r="D1229" s="268" t="str">
        <f t="shared" si="83"/>
        <v>Janeiro</v>
      </c>
      <c r="E1229" s="269"/>
      <c r="F1229" s="270" t="str">
        <f>IF(E1229="","",VLOOKUP('Conta_FUNBIO (2)'!E1229,Relatório!B:I,2,FALSE))</f>
        <v/>
      </c>
      <c r="G1229" s="709"/>
      <c r="H1229" s="334" t="str">
        <f>IF(G1229="","",VLOOKUP(G1229,Fundos!B:C,2,FALSE))</f>
        <v/>
      </c>
      <c r="I1229" s="272"/>
      <c r="J1229" s="443"/>
      <c r="K1229" s="443"/>
      <c r="L1229" s="685"/>
      <c r="M1229" s="353"/>
      <c r="N1229" s="271"/>
      <c r="O1229" s="576"/>
      <c r="P1229" s="276" t="s">
        <v>277</v>
      </c>
      <c r="Q1229" s="279"/>
      <c r="R1229" s="449"/>
      <c r="S1229" s="279">
        <f t="shared" si="80"/>
        <v>-3601.92</v>
      </c>
      <c r="T1229" s="333">
        <f t="shared" si="81"/>
        <v>0</v>
      </c>
    </row>
    <row r="1230" spans="2:20" ht="24.9" customHeight="1" x14ac:dyDescent="0.3">
      <c r="B1230" s="446"/>
      <c r="C1230" s="267">
        <f t="shared" si="82"/>
        <v>1</v>
      </c>
      <c r="D1230" s="268" t="str">
        <f t="shared" si="83"/>
        <v>Janeiro</v>
      </c>
      <c r="E1230" s="269"/>
      <c r="F1230" s="270" t="str">
        <f>IF(E1230="","",VLOOKUP('Conta_FUNBIO (2)'!E1230,Relatório!B:I,2,FALSE))</f>
        <v/>
      </c>
      <c r="G1230" s="709"/>
      <c r="H1230" s="334" t="str">
        <f>IF(G1230="","",VLOOKUP(G1230,Fundos!B:C,2,FALSE))</f>
        <v/>
      </c>
      <c r="I1230" s="272"/>
      <c r="J1230" s="443"/>
      <c r="K1230" s="443"/>
      <c r="L1230" s="685"/>
      <c r="M1230" s="353"/>
      <c r="N1230" s="271"/>
      <c r="O1230" s="576"/>
      <c r="P1230" s="276" t="s">
        <v>277</v>
      </c>
      <c r="Q1230" s="279"/>
      <c r="R1230" s="449"/>
      <c r="S1230" s="279">
        <f t="shared" si="80"/>
        <v>-3601.92</v>
      </c>
      <c r="T1230" s="333">
        <f t="shared" si="81"/>
        <v>0</v>
      </c>
    </row>
    <row r="1231" spans="2:20" ht="24.9" customHeight="1" x14ac:dyDescent="0.3">
      <c r="B1231" s="446"/>
      <c r="C1231" s="267">
        <f t="shared" si="82"/>
        <v>1</v>
      </c>
      <c r="D1231" s="268" t="str">
        <f t="shared" si="83"/>
        <v>Janeiro</v>
      </c>
      <c r="E1231" s="269"/>
      <c r="F1231" s="270" t="str">
        <f>IF(E1231="","",VLOOKUP('Conta_FUNBIO (2)'!E1231,Relatório!B:I,2,FALSE))</f>
        <v/>
      </c>
      <c r="G1231" s="709"/>
      <c r="H1231" s="334" t="str">
        <f>IF(G1231="","",VLOOKUP(G1231,Fundos!B:C,2,FALSE))</f>
        <v/>
      </c>
      <c r="I1231" s="272"/>
      <c r="J1231" s="443"/>
      <c r="K1231" s="443"/>
      <c r="L1231" s="685"/>
      <c r="M1231" s="353"/>
      <c r="N1231" s="271"/>
      <c r="O1231" s="576"/>
      <c r="P1231" s="276" t="s">
        <v>277</v>
      </c>
      <c r="Q1231" s="279"/>
      <c r="R1231" s="449"/>
      <c r="S1231" s="279">
        <f t="shared" si="80"/>
        <v>-3601.92</v>
      </c>
      <c r="T1231" s="333">
        <f t="shared" si="81"/>
        <v>0</v>
      </c>
    </row>
    <row r="1232" spans="2:20" ht="24.9" customHeight="1" x14ac:dyDescent="0.3">
      <c r="B1232" s="446"/>
      <c r="C1232" s="267">
        <f t="shared" si="82"/>
        <v>1</v>
      </c>
      <c r="D1232" s="268" t="str">
        <f t="shared" si="83"/>
        <v>Janeiro</v>
      </c>
      <c r="E1232" s="269"/>
      <c r="F1232" s="270" t="str">
        <f>IF(E1232="","",VLOOKUP('Conta_FUNBIO (2)'!E1232,Relatório!B:I,2,FALSE))</f>
        <v/>
      </c>
      <c r="G1232" s="709"/>
      <c r="H1232" s="334" t="str">
        <f>IF(G1232="","",VLOOKUP(G1232,Fundos!B:C,2,FALSE))</f>
        <v/>
      </c>
      <c r="I1232" s="272"/>
      <c r="J1232" s="443"/>
      <c r="K1232" s="443"/>
      <c r="L1232" s="685"/>
      <c r="M1232" s="353"/>
      <c r="N1232" s="271"/>
      <c r="O1232" s="576"/>
      <c r="P1232" s="276" t="s">
        <v>277</v>
      </c>
      <c r="Q1232" s="279"/>
      <c r="R1232" s="449"/>
      <c r="S1232" s="279">
        <f t="shared" si="80"/>
        <v>-3601.92</v>
      </c>
      <c r="T1232" s="333">
        <f t="shared" si="81"/>
        <v>0</v>
      </c>
    </row>
    <row r="1233" spans="2:20" ht="24.9" customHeight="1" x14ac:dyDescent="0.3">
      <c r="B1233" s="446"/>
      <c r="C1233" s="267">
        <f t="shared" si="82"/>
        <v>1</v>
      </c>
      <c r="D1233" s="268" t="str">
        <f t="shared" si="83"/>
        <v>Janeiro</v>
      </c>
      <c r="E1233" s="269"/>
      <c r="F1233" s="270" t="str">
        <f>IF(E1233="","",VLOOKUP('Conta_FUNBIO (2)'!E1233,Relatório!B:I,2,FALSE))</f>
        <v/>
      </c>
      <c r="G1233" s="709"/>
      <c r="H1233" s="334" t="str">
        <f>IF(G1233="","",VLOOKUP(G1233,Fundos!B:C,2,FALSE))</f>
        <v/>
      </c>
      <c r="I1233" s="272"/>
      <c r="J1233" s="443"/>
      <c r="K1233" s="443"/>
      <c r="L1233" s="685"/>
      <c r="M1233" s="353"/>
      <c r="N1233" s="271"/>
      <c r="O1233" s="576"/>
      <c r="P1233" s="276" t="s">
        <v>277</v>
      </c>
      <c r="Q1233" s="279"/>
      <c r="R1233" s="449"/>
      <c r="S1233" s="279">
        <f t="shared" si="80"/>
        <v>-3601.92</v>
      </c>
      <c r="T1233" s="333">
        <f t="shared" si="81"/>
        <v>0</v>
      </c>
    </row>
    <row r="1234" spans="2:20" ht="24.9" customHeight="1" x14ac:dyDescent="0.3">
      <c r="B1234" s="446"/>
      <c r="C1234" s="267">
        <f t="shared" si="82"/>
        <v>1</v>
      </c>
      <c r="D1234" s="268" t="str">
        <f t="shared" si="83"/>
        <v>Janeiro</v>
      </c>
      <c r="E1234" s="269"/>
      <c r="F1234" s="270" t="str">
        <f>IF(E1234="","",VLOOKUP('Conta_FUNBIO (2)'!E1234,Relatório!B:I,2,FALSE))</f>
        <v/>
      </c>
      <c r="G1234" s="709"/>
      <c r="H1234" s="334" t="str">
        <f>IF(G1234="","",VLOOKUP(G1234,Fundos!B:C,2,FALSE))</f>
        <v/>
      </c>
      <c r="I1234" s="272"/>
      <c r="J1234" s="443"/>
      <c r="K1234" s="443"/>
      <c r="L1234" s="685"/>
      <c r="M1234" s="353"/>
      <c r="N1234" s="271"/>
      <c r="O1234" s="576"/>
      <c r="P1234" s="276" t="s">
        <v>277</v>
      </c>
      <c r="Q1234" s="279"/>
      <c r="R1234" s="449"/>
      <c r="S1234" s="279">
        <f t="shared" si="80"/>
        <v>-3601.92</v>
      </c>
      <c r="T1234" s="333">
        <f t="shared" si="81"/>
        <v>0</v>
      </c>
    </row>
    <row r="1235" spans="2:20" ht="24.9" customHeight="1" x14ac:dyDescent="0.3">
      <c r="B1235" s="446"/>
      <c r="C1235" s="267">
        <f t="shared" si="82"/>
        <v>1</v>
      </c>
      <c r="D1235" s="268" t="str">
        <f t="shared" si="83"/>
        <v>Janeiro</v>
      </c>
      <c r="E1235" s="269"/>
      <c r="F1235" s="270" t="str">
        <f>IF(E1235="","",VLOOKUP('Conta_FUNBIO (2)'!E1235,Relatório!B:I,2,FALSE))</f>
        <v/>
      </c>
      <c r="G1235" s="709"/>
      <c r="H1235" s="334" t="str">
        <f>IF(G1235="","",VLOOKUP(G1235,Fundos!B:C,2,FALSE))</f>
        <v/>
      </c>
      <c r="I1235" s="272"/>
      <c r="J1235" s="443"/>
      <c r="K1235" s="443"/>
      <c r="L1235" s="685"/>
      <c r="M1235" s="353"/>
      <c r="N1235" s="271"/>
      <c r="O1235" s="576"/>
      <c r="P1235" s="276" t="s">
        <v>277</v>
      </c>
      <c r="Q1235" s="279"/>
      <c r="R1235" s="449"/>
      <c r="S1235" s="279">
        <f t="shared" si="80"/>
        <v>-3601.92</v>
      </c>
      <c r="T1235" s="333">
        <f t="shared" si="81"/>
        <v>0</v>
      </c>
    </row>
    <row r="1236" spans="2:20" ht="24.9" customHeight="1" x14ac:dyDescent="0.3">
      <c r="B1236" s="446"/>
      <c r="C1236" s="267">
        <f t="shared" si="82"/>
        <v>1</v>
      </c>
      <c r="D1236" s="268" t="str">
        <f t="shared" si="83"/>
        <v>Janeiro</v>
      </c>
      <c r="E1236" s="269"/>
      <c r="F1236" s="270" t="str">
        <f>IF(E1236="","",VLOOKUP('Conta_FUNBIO (2)'!E1236,Relatório!B:I,2,FALSE))</f>
        <v/>
      </c>
      <c r="G1236" s="709"/>
      <c r="H1236" s="334" t="str">
        <f>IF(G1236="","",VLOOKUP(G1236,Fundos!B:C,2,FALSE))</f>
        <v/>
      </c>
      <c r="I1236" s="272"/>
      <c r="J1236" s="443"/>
      <c r="K1236" s="443"/>
      <c r="L1236" s="685"/>
      <c r="M1236" s="353"/>
      <c r="N1236" s="271"/>
      <c r="O1236" s="576"/>
      <c r="P1236" s="276" t="s">
        <v>277</v>
      </c>
      <c r="Q1236" s="279"/>
      <c r="R1236" s="449"/>
      <c r="S1236" s="279">
        <f t="shared" si="80"/>
        <v>-3601.92</v>
      </c>
      <c r="T1236" s="333">
        <f t="shared" si="81"/>
        <v>0</v>
      </c>
    </row>
    <row r="1237" spans="2:20" ht="24.9" customHeight="1" x14ac:dyDescent="0.3">
      <c r="B1237" s="446"/>
      <c r="C1237" s="267">
        <f t="shared" si="82"/>
        <v>1</v>
      </c>
      <c r="D1237" s="268" t="str">
        <f t="shared" si="83"/>
        <v>Janeiro</v>
      </c>
      <c r="E1237" s="269"/>
      <c r="F1237" s="270" t="str">
        <f>IF(E1237="","",VLOOKUP('Conta_FUNBIO (2)'!E1237,Relatório!B:I,2,FALSE))</f>
        <v/>
      </c>
      <c r="G1237" s="709"/>
      <c r="H1237" s="334" t="str">
        <f>IF(G1237="","",VLOOKUP(G1237,Fundos!B:C,2,FALSE))</f>
        <v/>
      </c>
      <c r="I1237" s="272"/>
      <c r="J1237" s="443"/>
      <c r="K1237" s="443"/>
      <c r="L1237" s="685"/>
      <c r="M1237" s="353"/>
      <c r="N1237" s="271"/>
      <c r="O1237" s="576"/>
      <c r="P1237" s="276" t="s">
        <v>277</v>
      </c>
      <c r="Q1237" s="279"/>
      <c r="R1237" s="449"/>
      <c r="S1237" s="279">
        <f t="shared" si="80"/>
        <v>-3601.92</v>
      </c>
      <c r="T1237" s="333">
        <f t="shared" si="81"/>
        <v>0</v>
      </c>
    </row>
    <row r="1238" spans="2:20" ht="24.9" customHeight="1" x14ac:dyDescent="0.3">
      <c r="B1238" s="446"/>
      <c r="C1238" s="267">
        <f t="shared" si="82"/>
        <v>1</v>
      </c>
      <c r="D1238" s="268" t="str">
        <f t="shared" si="83"/>
        <v>Janeiro</v>
      </c>
      <c r="E1238" s="269"/>
      <c r="F1238" s="270" t="str">
        <f>IF(E1238="","",VLOOKUP('Conta_FUNBIO (2)'!E1238,Relatório!B:I,2,FALSE))</f>
        <v/>
      </c>
      <c r="G1238" s="709"/>
      <c r="H1238" s="334" t="str">
        <f>IF(G1238="","",VLOOKUP(G1238,Fundos!B:C,2,FALSE))</f>
        <v/>
      </c>
      <c r="I1238" s="272"/>
      <c r="J1238" s="443"/>
      <c r="K1238" s="443"/>
      <c r="L1238" s="685"/>
      <c r="M1238" s="353"/>
      <c r="N1238" s="271"/>
      <c r="O1238" s="576"/>
      <c r="P1238" s="276" t="s">
        <v>277</v>
      </c>
      <c r="Q1238" s="279"/>
      <c r="R1238" s="449"/>
      <c r="S1238" s="279">
        <f t="shared" si="80"/>
        <v>-3601.92</v>
      </c>
      <c r="T1238" s="333">
        <f t="shared" si="81"/>
        <v>0</v>
      </c>
    </row>
    <row r="1239" spans="2:20" ht="24.9" customHeight="1" x14ac:dyDescent="0.3">
      <c r="B1239" s="446"/>
      <c r="C1239" s="267">
        <f t="shared" si="82"/>
        <v>1</v>
      </c>
      <c r="D1239" s="268" t="str">
        <f t="shared" si="83"/>
        <v>Janeiro</v>
      </c>
      <c r="E1239" s="269"/>
      <c r="F1239" s="270" t="str">
        <f>IF(E1239="","",VLOOKUP('Conta_FUNBIO (2)'!E1239,Relatório!B:I,2,FALSE))</f>
        <v/>
      </c>
      <c r="G1239" s="709"/>
      <c r="H1239" s="334" t="str">
        <f>IF(G1239="","",VLOOKUP(G1239,Fundos!B:C,2,FALSE))</f>
        <v/>
      </c>
      <c r="I1239" s="272"/>
      <c r="J1239" s="443"/>
      <c r="K1239" s="443"/>
      <c r="L1239" s="685"/>
      <c r="M1239" s="353"/>
      <c r="N1239" s="271"/>
      <c r="O1239" s="576"/>
      <c r="P1239" s="276" t="s">
        <v>277</v>
      </c>
      <c r="Q1239" s="279"/>
      <c r="R1239" s="449"/>
      <c r="S1239" s="279">
        <f t="shared" si="80"/>
        <v>-3601.92</v>
      </c>
      <c r="T1239" s="333">
        <f t="shared" si="81"/>
        <v>0</v>
      </c>
    </row>
    <row r="1240" spans="2:20" ht="24.9" customHeight="1" x14ac:dyDescent="0.3">
      <c r="B1240" s="446"/>
      <c r="C1240" s="267">
        <f t="shared" si="82"/>
        <v>1</v>
      </c>
      <c r="D1240" s="268" t="str">
        <f t="shared" si="83"/>
        <v>Janeiro</v>
      </c>
      <c r="E1240" s="269"/>
      <c r="F1240" s="270" t="str">
        <f>IF(E1240="","",VLOOKUP('Conta_FUNBIO (2)'!E1240,Relatório!B:I,2,FALSE))</f>
        <v/>
      </c>
      <c r="G1240" s="709"/>
      <c r="H1240" s="334" t="str">
        <f>IF(G1240="","",VLOOKUP(G1240,Fundos!B:C,2,FALSE))</f>
        <v/>
      </c>
      <c r="I1240" s="272"/>
      <c r="J1240" s="443"/>
      <c r="K1240" s="443"/>
      <c r="L1240" s="685"/>
      <c r="M1240" s="353"/>
      <c r="N1240" s="271"/>
      <c r="O1240" s="576"/>
      <c r="P1240" s="276" t="s">
        <v>277</v>
      </c>
      <c r="Q1240" s="279"/>
      <c r="R1240" s="449"/>
      <c r="S1240" s="279">
        <f t="shared" si="80"/>
        <v>-3601.92</v>
      </c>
      <c r="T1240" s="333">
        <f t="shared" si="81"/>
        <v>0</v>
      </c>
    </row>
    <row r="1241" spans="2:20" ht="24.9" customHeight="1" x14ac:dyDescent="0.3">
      <c r="B1241" s="446"/>
      <c r="C1241" s="267">
        <f t="shared" si="82"/>
        <v>1</v>
      </c>
      <c r="D1241" s="268" t="str">
        <f t="shared" si="83"/>
        <v>Janeiro</v>
      </c>
      <c r="E1241" s="269"/>
      <c r="F1241" s="270" t="str">
        <f>IF(E1241="","",VLOOKUP('Conta_FUNBIO (2)'!E1241,Relatório!B:I,2,FALSE))</f>
        <v/>
      </c>
      <c r="G1241" s="709"/>
      <c r="H1241" s="334" t="str">
        <f>IF(G1241="","",VLOOKUP(G1241,Fundos!B:C,2,FALSE))</f>
        <v/>
      </c>
      <c r="I1241" s="272"/>
      <c r="J1241" s="443"/>
      <c r="K1241" s="443"/>
      <c r="L1241" s="685"/>
      <c r="M1241" s="353"/>
      <c r="N1241" s="271"/>
      <c r="O1241" s="576"/>
      <c r="P1241" s="276" t="s">
        <v>277</v>
      </c>
      <c r="Q1241" s="279"/>
      <c r="R1241" s="449"/>
      <c r="S1241" s="279">
        <f t="shared" si="80"/>
        <v>-3601.92</v>
      </c>
      <c r="T1241" s="333">
        <f t="shared" si="81"/>
        <v>0</v>
      </c>
    </row>
    <row r="1242" spans="2:20" ht="24.9" customHeight="1" x14ac:dyDescent="0.3">
      <c r="B1242" s="446"/>
      <c r="C1242" s="267">
        <f t="shared" si="82"/>
        <v>1</v>
      </c>
      <c r="D1242" s="268" t="str">
        <f t="shared" si="83"/>
        <v>Janeiro</v>
      </c>
      <c r="E1242" s="269"/>
      <c r="F1242" s="270" t="str">
        <f>IF(E1242="","",VLOOKUP('Conta_FUNBIO (2)'!E1242,Relatório!B:I,2,FALSE))</f>
        <v/>
      </c>
      <c r="G1242" s="709"/>
      <c r="H1242" s="334" t="str">
        <f>IF(G1242="","",VLOOKUP(G1242,Fundos!B:C,2,FALSE))</f>
        <v/>
      </c>
      <c r="I1242" s="272"/>
      <c r="J1242" s="443"/>
      <c r="K1242" s="443"/>
      <c r="L1242" s="685"/>
      <c r="M1242" s="353"/>
      <c r="N1242" s="271"/>
      <c r="O1242" s="576"/>
      <c r="P1242" s="276" t="s">
        <v>277</v>
      </c>
      <c r="Q1242" s="279"/>
      <c r="R1242" s="449"/>
      <c r="S1242" s="279">
        <f t="shared" si="80"/>
        <v>-3601.92</v>
      </c>
      <c r="T1242" s="333">
        <f t="shared" si="81"/>
        <v>0</v>
      </c>
    </row>
    <row r="1243" spans="2:20" ht="24.9" customHeight="1" x14ac:dyDescent="0.3">
      <c r="B1243" s="446"/>
      <c r="C1243" s="267">
        <f t="shared" si="82"/>
        <v>1</v>
      </c>
      <c r="D1243" s="268" t="str">
        <f t="shared" si="83"/>
        <v>Janeiro</v>
      </c>
      <c r="E1243" s="269"/>
      <c r="F1243" s="270" t="str">
        <f>IF(E1243="","",VLOOKUP('Conta_FUNBIO (2)'!E1243,Relatório!B:I,2,FALSE))</f>
        <v/>
      </c>
      <c r="G1243" s="709"/>
      <c r="H1243" s="334" t="str">
        <f>IF(G1243="","",VLOOKUP(G1243,Fundos!B:C,2,FALSE))</f>
        <v/>
      </c>
      <c r="I1243" s="272"/>
      <c r="J1243" s="443"/>
      <c r="K1243" s="443"/>
      <c r="L1243" s="685"/>
      <c r="M1243" s="353"/>
      <c r="N1243" s="271"/>
      <c r="O1243" s="576"/>
      <c r="P1243" s="276" t="s">
        <v>277</v>
      </c>
      <c r="Q1243" s="279"/>
      <c r="R1243" s="449"/>
      <c r="S1243" s="279">
        <f t="shared" ref="S1243:S1306" si="84">IF(P1243="sim",Q1243-R1243+S1242,IF(P1243="NÃO",S1242))</f>
        <v>-3601.92</v>
      </c>
      <c r="T1243" s="333">
        <f t="shared" si="81"/>
        <v>0</v>
      </c>
    </row>
    <row r="1244" spans="2:20" ht="24.9" customHeight="1" x14ac:dyDescent="0.3">
      <c r="B1244" s="446"/>
      <c r="C1244" s="267">
        <f t="shared" si="82"/>
        <v>1</v>
      </c>
      <c r="D1244" s="268" t="str">
        <f t="shared" si="83"/>
        <v>Janeiro</v>
      </c>
      <c r="E1244" s="269"/>
      <c r="F1244" s="270" t="str">
        <f>IF(E1244="","",VLOOKUP('Conta_FUNBIO (2)'!E1244,Relatório!B:I,2,FALSE))</f>
        <v/>
      </c>
      <c r="G1244" s="709"/>
      <c r="H1244" s="334" t="str">
        <f>IF(G1244="","",VLOOKUP(G1244,Fundos!B:C,2,FALSE))</f>
        <v/>
      </c>
      <c r="I1244" s="272"/>
      <c r="J1244" s="443"/>
      <c r="K1244" s="443"/>
      <c r="L1244" s="685"/>
      <c r="M1244" s="353"/>
      <c r="N1244" s="271"/>
      <c r="O1244" s="576"/>
      <c r="P1244" s="276" t="s">
        <v>277</v>
      </c>
      <c r="Q1244" s="279"/>
      <c r="R1244" s="449"/>
      <c r="S1244" s="279">
        <f t="shared" si="84"/>
        <v>-3601.92</v>
      </c>
      <c r="T1244" s="333">
        <f t="shared" si="81"/>
        <v>0</v>
      </c>
    </row>
    <row r="1245" spans="2:20" ht="24.9" customHeight="1" x14ac:dyDescent="0.3">
      <c r="B1245" s="446"/>
      <c r="C1245" s="267">
        <f t="shared" si="82"/>
        <v>1</v>
      </c>
      <c r="D1245" s="268" t="str">
        <f t="shared" si="83"/>
        <v>Janeiro</v>
      </c>
      <c r="E1245" s="269"/>
      <c r="F1245" s="270" t="str">
        <f>IF(E1245="","",VLOOKUP('Conta_FUNBIO (2)'!E1245,Relatório!B:I,2,FALSE))</f>
        <v/>
      </c>
      <c r="G1245" s="709"/>
      <c r="H1245" s="334" t="str">
        <f>IF(G1245="","",VLOOKUP(G1245,Fundos!B:C,2,FALSE))</f>
        <v/>
      </c>
      <c r="I1245" s="272"/>
      <c r="J1245" s="443"/>
      <c r="K1245" s="443"/>
      <c r="L1245" s="685"/>
      <c r="M1245" s="353"/>
      <c r="N1245" s="271"/>
      <c r="O1245" s="576"/>
      <c r="P1245" s="276" t="s">
        <v>277</v>
      </c>
      <c r="Q1245" s="279"/>
      <c r="R1245" s="449"/>
      <c r="S1245" s="279">
        <f t="shared" si="84"/>
        <v>-3601.92</v>
      </c>
      <c r="T1245" s="333">
        <f t="shared" si="81"/>
        <v>0</v>
      </c>
    </row>
    <row r="1246" spans="2:20" ht="24.9" customHeight="1" x14ac:dyDescent="0.3">
      <c r="B1246" s="446"/>
      <c r="C1246" s="267">
        <f t="shared" si="82"/>
        <v>1</v>
      </c>
      <c r="D1246" s="268" t="str">
        <f t="shared" si="83"/>
        <v>Janeiro</v>
      </c>
      <c r="E1246" s="269"/>
      <c r="F1246" s="270" t="str">
        <f>IF(E1246="","",VLOOKUP('Conta_FUNBIO (2)'!E1246,Relatório!B:I,2,FALSE))</f>
        <v/>
      </c>
      <c r="G1246" s="709"/>
      <c r="H1246" s="334" t="str">
        <f>IF(G1246="","",VLOOKUP(G1246,Fundos!B:C,2,FALSE))</f>
        <v/>
      </c>
      <c r="I1246" s="272"/>
      <c r="J1246" s="443"/>
      <c r="K1246" s="443"/>
      <c r="L1246" s="685"/>
      <c r="M1246" s="353"/>
      <c r="N1246" s="271"/>
      <c r="O1246" s="576"/>
      <c r="P1246" s="276" t="s">
        <v>277</v>
      </c>
      <c r="Q1246" s="279"/>
      <c r="R1246" s="449"/>
      <c r="S1246" s="279">
        <f t="shared" si="84"/>
        <v>-3601.92</v>
      </c>
      <c r="T1246" s="333">
        <f t="shared" si="81"/>
        <v>0</v>
      </c>
    </row>
    <row r="1247" spans="2:20" ht="24.9" customHeight="1" x14ac:dyDescent="0.3">
      <c r="B1247" s="446"/>
      <c r="C1247" s="267">
        <f t="shared" si="82"/>
        <v>1</v>
      </c>
      <c r="D1247" s="268" t="str">
        <f t="shared" si="83"/>
        <v>Janeiro</v>
      </c>
      <c r="E1247" s="269"/>
      <c r="F1247" s="270" t="str">
        <f>IF(E1247="","",VLOOKUP('Conta_FUNBIO (2)'!E1247,Relatório!B:I,2,FALSE))</f>
        <v/>
      </c>
      <c r="G1247" s="709"/>
      <c r="H1247" s="334" t="str">
        <f>IF(G1247="","",VLOOKUP(G1247,Fundos!B:C,2,FALSE))</f>
        <v/>
      </c>
      <c r="I1247" s="272"/>
      <c r="J1247" s="443"/>
      <c r="K1247" s="443"/>
      <c r="L1247" s="685"/>
      <c r="M1247" s="353"/>
      <c r="N1247" s="271"/>
      <c r="O1247" s="576"/>
      <c r="P1247" s="276" t="s">
        <v>277</v>
      </c>
      <c r="Q1247" s="279"/>
      <c r="R1247" s="449"/>
      <c r="S1247" s="279">
        <f t="shared" si="84"/>
        <v>-3601.92</v>
      </c>
      <c r="T1247" s="333">
        <f t="shared" si="81"/>
        <v>0</v>
      </c>
    </row>
    <row r="1248" spans="2:20" ht="24.9" customHeight="1" x14ac:dyDescent="0.3">
      <c r="B1248" s="446"/>
      <c r="C1248" s="267">
        <f t="shared" si="82"/>
        <v>1</v>
      </c>
      <c r="D1248" s="268" t="str">
        <f t="shared" si="83"/>
        <v>Janeiro</v>
      </c>
      <c r="E1248" s="269"/>
      <c r="F1248" s="270" t="str">
        <f>IF(E1248="","",VLOOKUP('Conta_FUNBIO (2)'!E1248,Relatório!B:I,2,FALSE))</f>
        <v/>
      </c>
      <c r="G1248" s="709"/>
      <c r="H1248" s="334" t="str">
        <f>IF(G1248="","",VLOOKUP(G1248,Fundos!B:C,2,FALSE))</f>
        <v/>
      </c>
      <c r="I1248" s="272"/>
      <c r="J1248" s="443"/>
      <c r="K1248" s="443"/>
      <c r="L1248" s="685"/>
      <c r="M1248" s="353"/>
      <c r="N1248" s="271"/>
      <c r="O1248" s="576"/>
      <c r="P1248" s="276" t="s">
        <v>277</v>
      </c>
      <c r="Q1248" s="279"/>
      <c r="R1248" s="449"/>
      <c r="S1248" s="279">
        <f t="shared" si="84"/>
        <v>-3601.92</v>
      </c>
      <c r="T1248" s="333">
        <f t="shared" si="81"/>
        <v>0</v>
      </c>
    </row>
    <row r="1249" spans="2:20" ht="24.9" customHeight="1" x14ac:dyDescent="0.3">
      <c r="B1249" s="446"/>
      <c r="C1249" s="267">
        <f t="shared" si="82"/>
        <v>1</v>
      </c>
      <c r="D1249" s="268" t="str">
        <f t="shared" si="83"/>
        <v>Janeiro</v>
      </c>
      <c r="E1249" s="269"/>
      <c r="F1249" s="270" t="str">
        <f>IF(E1249="","",VLOOKUP('Conta_FUNBIO (2)'!E1249,Relatório!B:I,2,FALSE))</f>
        <v/>
      </c>
      <c r="G1249" s="709"/>
      <c r="H1249" s="334" t="str">
        <f>IF(G1249="","",VLOOKUP(G1249,Fundos!B:C,2,FALSE))</f>
        <v/>
      </c>
      <c r="I1249" s="272"/>
      <c r="J1249" s="443"/>
      <c r="K1249" s="443"/>
      <c r="L1249" s="685"/>
      <c r="M1249" s="353"/>
      <c r="N1249" s="271"/>
      <c r="O1249" s="576"/>
      <c r="P1249" s="276" t="s">
        <v>277</v>
      </c>
      <c r="Q1249" s="279"/>
      <c r="R1249" s="449"/>
      <c r="S1249" s="279">
        <f t="shared" si="84"/>
        <v>-3601.92</v>
      </c>
      <c r="T1249" s="333">
        <f t="shared" si="81"/>
        <v>0</v>
      </c>
    </row>
    <row r="1250" spans="2:20" ht="24.9" customHeight="1" x14ac:dyDescent="0.3">
      <c r="B1250" s="446"/>
      <c r="C1250" s="267">
        <f t="shared" si="82"/>
        <v>1</v>
      </c>
      <c r="D1250" s="268" t="str">
        <f t="shared" si="83"/>
        <v>Janeiro</v>
      </c>
      <c r="E1250" s="269"/>
      <c r="F1250" s="270" t="str">
        <f>IF(E1250="","",VLOOKUP('Conta_FUNBIO (2)'!E1250,Relatório!B:I,2,FALSE))</f>
        <v/>
      </c>
      <c r="G1250" s="709"/>
      <c r="H1250" s="334" t="str">
        <f>IF(G1250="","",VLOOKUP(G1250,Fundos!B:C,2,FALSE))</f>
        <v/>
      </c>
      <c r="I1250" s="272"/>
      <c r="J1250" s="443"/>
      <c r="K1250" s="443"/>
      <c r="L1250" s="685"/>
      <c r="M1250" s="353"/>
      <c r="N1250" s="271"/>
      <c r="O1250" s="576"/>
      <c r="P1250" s="276" t="s">
        <v>277</v>
      </c>
      <c r="Q1250" s="279"/>
      <c r="R1250" s="449"/>
      <c r="S1250" s="279">
        <f t="shared" si="84"/>
        <v>-3601.92</v>
      </c>
      <c r="T1250" s="333">
        <f t="shared" si="81"/>
        <v>0</v>
      </c>
    </row>
    <row r="1251" spans="2:20" ht="24.9" customHeight="1" x14ac:dyDescent="0.3">
      <c r="B1251" s="446"/>
      <c r="C1251" s="267">
        <f t="shared" si="82"/>
        <v>1</v>
      </c>
      <c r="D1251" s="268" t="str">
        <f t="shared" si="83"/>
        <v>Janeiro</v>
      </c>
      <c r="E1251" s="269"/>
      <c r="F1251" s="270" t="str">
        <f>IF(E1251="","",VLOOKUP('Conta_FUNBIO (2)'!E1251,Relatório!B:I,2,FALSE))</f>
        <v/>
      </c>
      <c r="G1251" s="709"/>
      <c r="H1251" s="334" t="str">
        <f>IF(G1251="","",VLOOKUP(G1251,Fundos!B:C,2,FALSE))</f>
        <v/>
      </c>
      <c r="I1251" s="272"/>
      <c r="J1251" s="443"/>
      <c r="K1251" s="443"/>
      <c r="L1251" s="685"/>
      <c r="M1251" s="353"/>
      <c r="N1251" s="271"/>
      <c r="O1251" s="576"/>
      <c r="P1251" s="276" t="s">
        <v>277</v>
      </c>
      <c r="Q1251" s="279"/>
      <c r="R1251" s="449"/>
      <c r="S1251" s="279">
        <f t="shared" si="84"/>
        <v>-3601.92</v>
      </c>
      <c r="T1251" s="333">
        <f t="shared" si="81"/>
        <v>0</v>
      </c>
    </row>
    <row r="1252" spans="2:20" ht="24.9" customHeight="1" x14ac:dyDescent="0.3">
      <c r="B1252" s="446"/>
      <c r="C1252" s="267">
        <f t="shared" si="82"/>
        <v>1</v>
      </c>
      <c r="D1252" s="268" t="str">
        <f t="shared" si="83"/>
        <v>Janeiro</v>
      </c>
      <c r="E1252" s="269"/>
      <c r="F1252" s="270" t="str">
        <f>IF(E1252="","",VLOOKUP('Conta_FUNBIO (2)'!E1252,Relatório!B:I,2,FALSE))</f>
        <v/>
      </c>
      <c r="G1252" s="709"/>
      <c r="H1252" s="334" t="str">
        <f>IF(G1252="","",VLOOKUP(G1252,Fundos!B:C,2,FALSE))</f>
        <v/>
      </c>
      <c r="I1252" s="272"/>
      <c r="J1252" s="443"/>
      <c r="K1252" s="443"/>
      <c r="L1252" s="685"/>
      <c r="M1252" s="353"/>
      <c r="N1252" s="271"/>
      <c r="O1252" s="576"/>
      <c r="P1252" s="276" t="s">
        <v>277</v>
      </c>
      <c r="Q1252" s="279"/>
      <c r="R1252" s="449"/>
      <c r="S1252" s="279">
        <f t="shared" si="84"/>
        <v>-3601.92</v>
      </c>
      <c r="T1252" s="333">
        <f t="shared" si="81"/>
        <v>0</v>
      </c>
    </row>
    <row r="1253" spans="2:20" ht="24.9" customHeight="1" x14ac:dyDescent="0.3">
      <c r="B1253" s="446"/>
      <c r="C1253" s="267">
        <f t="shared" si="82"/>
        <v>1</v>
      </c>
      <c r="D1253" s="268" t="str">
        <f t="shared" si="83"/>
        <v>Janeiro</v>
      </c>
      <c r="E1253" s="269"/>
      <c r="F1253" s="270" t="str">
        <f>IF(E1253="","",VLOOKUP('Conta_FUNBIO (2)'!E1253,Relatório!B:I,2,FALSE))</f>
        <v/>
      </c>
      <c r="G1253" s="709"/>
      <c r="H1253" s="334" t="str">
        <f>IF(G1253="","",VLOOKUP(G1253,Fundos!B:C,2,FALSE))</f>
        <v/>
      </c>
      <c r="I1253" s="272"/>
      <c r="J1253" s="443"/>
      <c r="K1253" s="443"/>
      <c r="L1253" s="685"/>
      <c r="M1253" s="353"/>
      <c r="N1253" s="271"/>
      <c r="O1253" s="576"/>
      <c r="P1253" s="276" t="s">
        <v>277</v>
      </c>
      <c r="Q1253" s="279"/>
      <c r="R1253" s="449"/>
      <c r="S1253" s="279">
        <f t="shared" si="84"/>
        <v>-3601.92</v>
      </c>
      <c r="T1253" s="333">
        <f t="shared" si="81"/>
        <v>0</v>
      </c>
    </row>
    <row r="1254" spans="2:20" ht="24.9" customHeight="1" x14ac:dyDescent="0.3">
      <c r="B1254" s="446"/>
      <c r="C1254" s="267">
        <f t="shared" si="82"/>
        <v>1</v>
      </c>
      <c r="D1254" s="268" t="str">
        <f t="shared" si="83"/>
        <v>Janeiro</v>
      </c>
      <c r="E1254" s="269"/>
      <c r="F1254" s="270" t="str">
        <f>IF(E1254="","",VLOOKUP('Conta_FUNBIO (2)'!E1254,Relatório!B:I,2,FALSE))</f>
        <v/>
      </c>
      <c r="G1254" s="709"/>
      <c r="H1254" s="334" t="str">
        <f>IF(G1254="","",VLOOKUP(G1254,Fundos!B:C,2,FALSE))</f>
        <v/>
      </c>
      <c r="I1254" s="272"/>
      <c r="J1254" s="443"/>
      <c r="K1254" s="443"/>
      <c r="L1254" s="685"/>
      <c r="M1254" s="353"/>
      <c r="N1254" s="271"/>
      <c r="O1254" s="576"/>
      <c r="P1254" s="276" t="s">
        <v>277</v>
      </c>
      <c r="Q1254" s="279"/>
      <c r="R1254" s="449"/>
      <c r="S1254" s="279">
        <f t="shared" si="84"/>
        <v>-3601.92</v>
      </c>
      <c r="T1254" s="333">
        <f t="shared" si="81"/>
        <v>0</v>
      </c>
    </row>
    <row r="1255" spans="2:20" ht="24.9" customHeight="1" x14ac:dyDescent="0.3">
      <c r="B1255" s="446"/>
      <c r="C1255" s="267">
        <f t="shared" si="82"/>
        <v>1</v>
      </c>
      <c r="D1255" s="268" t="str">
        <f t="shared" si="83"/>
        <v>Janeiro</v>
      </c>
      <c r="E1255" s="269"/>
      <c r="F1255" s="270" t="str">
        <f>IF(E1255="","",VLOOKUP('Conta_FUNBIO (2)'!E1255,Relatório!B:I,2,FALSE))</f>
        <v/>
      </c>
      <c r="G1255" s="709"/>
      <c r="H1255" s="334" t="str">
        <f>IF(G1255="","",VLOOKUP(G1255,Fundos!B:C,2,FALSE))</f>
        <v/>
      </c>
      <c r="I1255" s="272"/>
      <c r="J1255" s="443"/>
      <c r="K1255" s="443"/>
      <c r="L1255" s="685"/>
      <c r="M1255" s="353"/>
      <c r="N1255" s="271"/>
      <c r="O1255" s="576"/>
      <c r="P1255" s="276" t="s">
        <v>277</v>
      </c>
      <c r="Q1255" s="279"/>
      <c r="R1255" s="449"/>
      <c r="S1255" s="279">
        <f t="shared" si="84"/>
        <v>-3601.92</v>
      </c>
      <c r="T1255" s="333">
        <f t="shared" si="81"/>
        <v>0</v>
      </c>
    </row>
    <row r="1256" spans="2:20" ht="24.9" customHeight="1" x14ac:dyDescent="0.3">
      <c r="B1256" s="446"/>
      <c r="C1256" s="267">
        <f t="shared" si="82"/>
        <v>1</v>
      </c>
      <c r="D1256" s="268" t="str">
        <f t="shared" si="83"/>
        <v>Janeiro</v>
      </c>
      <c r="E1256" s="269"/>
      <c r="F1256" s="270" t="str">
        <f>IF(E1256="","",VLOOKUP('Conta_FUNBIO (2)'!E1256,Relatório!B:I,2,FALSE))</f>
        <v/>
      </c>
      <c r="G1256" s="709"/>
      <c r="H1256" s="334" t="str">
        <f>IF(G1256="","",VLOOKUP(G1256,Fundos!B:C,2,FALSE))</f>
        <v/>
      </c>
      <c r="I1256" s="272"/>
      <c r="J1256" s="443"/>
      <c r="K1256" s="443"/>
      <c r="L1256" s="685"/>
      <c r="M1256" s="353"/>
      <c r="N1256" s="271"/>
      <c r="O1256" s="576"/>
      <c r="P1256" s="276" t="s">
        <v>277</v>
      </c>
      <c r="Q1256" s="279"/>
      <c r="R1256" s="449"/>
      <c r="S1256" s="279">
        <f t="shared" si="84"/>
        <v>-3601.92</v>
      </c>
      <c r="T1256" s="333">
        <f t="shared" si="81"/>
        <v>0</v>
      </c>
    </row>
    <row r="1257" spans="2:20" ht="24.9" customHeight="1" x14ac:dyDescent="0.3">
      <c r="B1257" s="446"/>
      <c r="C1257" s="267">
        <f t="shared" si="82"/>
        <v>1</v>
      </c>
      <c r="D1257" s="268" t="str">
        <f t="shared" si="83"/>
        <v>Janeiro</v>
      </c>
      <c r="E1257" s="269"/>
      <c r="F1257" s="270" t="str">
        <f>IF(E1257="","",VLOOKUP('Conta_FUNBIO (2)'!E1257,Relatório!B:I,2,FALSE))</f>
        <v/>
      </c>
      <c r="G1257" s="709"/>
      <c r="H1257" s="334" t="str">
        <f>IF(G1257="","",VLOOKUP(G1257,Fundos!B:C,2,FALSE))</f>
        <v/>
      </c>
      <c r="I1257" s="272"/>
      <c r="J1257" s="443"/>
      <c r="K1257" s="443"/>
      <c r="L1257" s="685"/>
      <c r="M1257" s="353"/>
      <c r="N1257" s="271"/>
      <c r="O1257" s="576"/>
      <c r="P1257" s="276" t="s">
        <v>277</v>
      </c>
      <c r="Q1257" s="279"/>
      <c r="R1257" s="449"/>
      <c r="S1257" s="279">
        <f t="shared" si="84"/>
        <v>-3601.92</v>
      </c>
      <c r="T1257" s="333">
        <f t="shared" si="81"/>
        <v>0</v>
      </c>
    </row>
    <row r="1258" spans="2:20" ht="24.9" customHeight="1" x14ac:dyDescent="0.3">
      <c r="B1258" s="446"/>
      <c r="C1258" s="267">
        <f t="shared" si="82"/>
        <v>1</v>
      </c>
      <c r="D1258" s="268" t="str">
        <f t="shared" si="83"/>
        <v>Janeiro</v>
      </c>
      <c r="E1258" s="269"/>
      <c r="F1258" s="270" t="str">
        <f>IF(E1258="","",VLOOKUP('Conta_FUNBIO (2)'!E1258,Relatório!B:I,2,FALSE))</f>
        <v/>
      </c>
      <c r="G1258" s="709"/>
      <c r="H1258" s="334" t="str">
        <f>IF(G1258="","",VLOOKUP(G1258,Fundos!B:C,2,FALSE))</f>
        <v/>
      </c>
      <c r="I1258" s="272"/>
      <c r="J1258" s="443"/>
      <c r="K1258" s="443"/>
      <c r="L1258" s="685"/>
      <c r="M1258" s="353"/>
      <c r="N1258" s="271"/>
      <c r="O1258" s="576"/>
      <c r="P1258" s="276" t="s">
        <v>277</v>
      </c>
      <c r="Q1258" s="279"/>
      <c r="R1258" s="449"/>
      <c r="S1258" s="279">
        <f t="shared" si="84"/>
        <v>-3601.92</v>
      </c>
      <c r="T1258" s="333">
        <f t="shared" si="81"/>
        <v>0</v>
      </c>
    </row>
    <row r="1259" spans="2:20" ht="24.9" customHeight="1" x14ac:dyDescent="0.3">
      <c r="B1259" s="446"/>
      <c r="C1259" s="267">
        <f t="shared" si="82"/>
        <v>1</v>
      </c>
      <c r="D1259" s="268" t="str">
        <f t="shared" si="83"/>
        <v>Janeiro</v>
      </c>
      <c r="E1259" s="269"/>
      <c r="F1259" s="270" t="str">
        <f>IF(E1259="","",VLOOKUP('Conta_FUNBIO (2)'!E1259,Relatório!B:I,2,FALSE))</f>
        <v/>
      </c>
      <c r="G1259" s="709"/>
      <c r="H1259" s="334" t="str">
        <f>IF(G1259="","",VLOOKUP(G1259,Fundos!B:C,2,FALSE))</f>
        <v/>
      </c>
      <c r="I1259" s="272"/>
      <c r="J1259" s="443"/>
      <c r="K1259" s="443"/>
      <c r="L1259" s="685"/>
      <c r="M1259" s="353"/>
      <c r="N1259" s="271"/>
      <c r="O1259" s="576"/>
      <c r="P1259" s="276" t="s">
        <v>277</v>
      </c>
      <c r="Q1259" s="279"/>
      <c r="R1259" s="449"/>
      <c r="S1259" s="279">
        <f t="shared" si="84"/>
        <v>-3601.92</v>
      </c>
      <c r="T1259" s="333">
        <f t="shared" si="81"/>
        <v>0</v>
      </c>
    </row>
    <row r="1260" spans="2:20" ht="24.9" customHeight="1" x14ac:dyDescent="0.3">
      <c r="B1260" s="446"/>
      <c r="C1260" s="267">
        <f t="shared" si="82"/>
        <v>1</v>
      </c>
      <c r="D1260" s="268" t="str">
        <f t="shared" si="83"/>
        <v>Janeiro</v>
      </c>
      <c r="E1260" s="269"/>
      <c r="F1260" s="270" t="str">
        <f>IF(E1260="","",VLOOKUP('Conta_FUNBIO (2)'!E1260,Relatório!B:I,2,FALSE))</f>
        <v/>
      </c>
      <c r="G1260" s="709"/>
      <c r="H1260" s="334" t="str">
        <f>IF(G1260="","",VLOOKUP(G1260,Fundos!B:C,2,FALSE))</f>
        <v/>
      </c>
      <c r="I1260" s="272"/>
      <c r="J1260" s="443"/>
      <c r="K1260" s="443"/>
      <c r="L1260" s="685"/>
      <c r="M1260" s="353"/>
      <c r="N1260" s="271"/>
      <c r="O1260" s="576"/>
      <c r="P1260" s="276" t="s">
        <v>277</v>
      </c>
      <c r="Q1260" s="279"/>
      <c r="R1260" s="449"/>
      <c r="S1260" s="279">
        <f t="shared" si="84"/>
        <v>-3601.92</v>
      </c>
      <c r="T1260" s="333">
        <f t="shared" si="81"/>
        <v>0</v>
      </c>
    </row>
    <row r="1261" spans="2:20" ht="24.9" customHeight="1" x14ac:dyDescent="0.3">
      <c r="B1261" s="446"/>
      <c r="C1261" s="267">
        <f t="shared" si="82"/>
        <v>1</v>
      </c>
      <c r="D1261" s="268" t="str">
        <f t="shared" si="83"/>
        <v>Janeiro</v>
      </c>
      <c r="E1261" s="269"/>
      <c r="F1261" s="270" t="str">
        <f>IF(E1261="","",VLOOKUP('Conta_FUNBIO (2)'!E1261,Relatório!B:I,2,FALSE))</f>
        <v/>
      </c>
      <c r="G1261" s="709"/>
      <c r="H1261" s="334" t="str">
        <f>IF(G1261="","",VLOOKUP(G1261,Fundos!B:C,2,FALSE))</f>
        <v/>
      </c>
      <c r="I1261" s="272"/>
      <c r="J1261" s="443"/>
      <c r="K1261" s="443"/>
      <c r="L1261" s="685"/>
      <c r="M1261" s="353"/>
      <c r="N1261" s="271"/>
      <c r="O1261" s="576"/>
      <c r="P1261" s="276" t="s">
        <v>277</v>
      </c>
      <c r="Q1261" s="279"/>
      <c r="R1261" s="449"/>
      <c r="S1261" s="279">
        <f t="shared" si="84"/>
        <v>-3601.92</v>
      </c>
      <c r="T1261" s="333">
        <f t="shared" si="81"/>
        <v>0</v>
      </c>
    </row>
    <row r="1262" spans="2:20" ht="24.9" customHeight="1" x14ac:dyDescent="0.3">
      <c r="B1262" s="446"/>
      <c r="C1262" s="267">
        <f t="shared" si="82"/>
        <v>1</v>
      </c>
      <c r="D1262" s="268" t="str">
        <f t="shared" si="83"/>
        <v>Janeiro</v>
      </c>
      <c r="E1262" s="269"/>
      <c r="F1262" s="270" t="str">
        <f>IF(E1262="","",VLOOKUP('Conta_FUNBIO (2)'!E1262,Relatório!B:I,2,FALSE))</f>
        <v/>
      </c>
      <c r="G1262" s="709"/>
      <c r="H1262" s="334" t="str">
        <f>IF(G1262="","",VLOOKUP(G1262,Fundos!B:C,2,FALSE))</f>
        <v/>
      </c>
      <c r="I1262" s="272"/>
      <c r="J1262" s="443"/>
      <c r="K1262" s="443"/>
      <c r="L1262" s="685"/>
      <c r="M1262" s="353"/>
      <c r="N1262" s="271"/>
      <c r="O1262" s="576"/>
      <c r="P1262" s="276" t="s">
        <v>277</v>
      </c>
      <c r="Q1262" s="279"/>
      <c r="R1262" s="449"/>
      <c r="S1262" s="279">
        <f t="shared" si="84"/>
        <v>-3601.92</v>
      </c>
      <c r="T1262" s="333">
        <f t="shared" si="81"/>
        <v>0</v>
      </c>
    </row>
    <row r="1263" spans="2:20" ht="24.9" customHeight="1" x14ac:dyDescent="0.3">
      <c r="B1263" s="446"/>
      <c r="C1263" s="267">
        <f t="shared" si="82"/>
        <v>1</v>
      </c>
      <c r="D1263" s="268" t="str">
        <f t="shared" si="83"/>
        <v>Janeiro</v>
      </c>
      <c r="E1263" s="269"/>
      <c r="F1263" s="270" t="str">
        <f>IF(E1263="","",VLOOKUP('Conta_FUNBIO (2)'!E1263,Relatório!B:I,2,FALSE))</f>
        <v/>
      </c>
      <c r="G1263" s="709"/>
      <c r="H1263" s="334" t="str">
        <f>IF(G1263="","",VLOOKUP(G1263,Fundos!B:C,2,FALSE))</f>
        <v/>
      </c>
      <c r="I1263" s="272"/>
      <c r="J1263" s="443"/>
      <c r="K1263" s="443"/>
      <c r="L1263" s="685"/>
      <c r="M1263" s="353"/>
      <c r="N1263" s="271"/>
      <c r="O1263" s="576"/>
      <c r="P1263" s="276" t="s">
        <v>277</v>
      </c>
      <c r="Q1263" s="279"/>
      <c r="R1263" s="449"/>
      <c r="S1263" s="279">
        <f t="shared" si="84"/>
        <v>-3601.92</v>
      </c>
      <c r="T1263" s="333">
        <f t="shared" si="81"/>
        <v>0</v>
      </c>
    </row>
    <row r="1264" spans="2:20" ht="24.9" customHeight="1" x14ac:dyDescent="0.3">
      <c r="B1264" s="446"/>
      <c r="C1264" s="267">
        <f t="shared" si="82"/>
        <v>1</v>
      </c>
      <c r="D1264" s="268" t="str">
        <f t="shared" si="83"/>
        <v>Janeiro</v>
      </c>
      <c r="E1264" s="269"/>
      <c r="F1264" s="270" t="str">
        <f>IF(E1264="","",VLOOKUP('Conta_FUNBIO (2)'!E1264,Relatório!B:I,2,FALSE))</f>
        <v/>
      </c>
      <c r="G1264" s="709"/>
      <c r="H1264" s="334" t="str">
        <f>IF(G1264="","",VLOOKUP(G1264,Fundos!B:C,2,FALSE))</f>
        <v/>
      </c>
      <c r="I1264" s="272"/>
      <c r="J1264" s="443"/>
      <c r="K1264" s="443"/>
      <c r="L1264" s="685"/>
      <c r="M1264" s="353"/>
      <c r="N1264" s="271"/>
      <c r="O1264" s="576"/>
      <c r="P1264" s="276" t="s">
        <v>277</v>
      </c>
      <c r="Q1264" s="279"/>
      <c r="R1264" s="449"/>
      <c r="S1264" s="279">
        <f t="shared" si="84"/>
        <v>-3601.92</v>
      </c>
      <c r="T1264" s="333">
        <f t="shared" si="81"/>
        <v>0</v>
      </c>
    </row>
    <row r="1265" spans="2:20" ht="24.9" customHeight="1" x14ac:dyDescent="0.3">
      <c r="B1265" s="446"/>
      <c r="C1265" s="267">
        <f t="shared" si="82"/>
        <v>1</v>
      </c>
      <c r="D1265" s="268" t="str">
        <f t="shared" si="83"/>
        <v>Janeiro</v>
      </c>
      <c r="E1265" s="269"/>
      <c r="F1265" s="270" t="str">
        <f>IF(E1265="","",VLOOKUP('Conta_FUNBIO (2)'!E1265,Relatório!B:I,2,FALSE))</f>
        <v/>
      </c>
      <c r="G1265" s="709"/>
      <c r="H1265" s="334" t="str">
        <f>IF(G1265="","",VLOOKUP(G1265,Fundos!B:C,2,FALSE))</f>
        <v/>
      </c>
      <c r="I1265" s="272"/>
      <c r="J1265" s="443"/>
      <c r="K1265" s="443"/>
      <c r="L1265" s="685"/>
      <c r="M1265" s="353"/>
      <c r="N1265" s="271"/>
      <c r="O1265" s="576"/>
      <c r="P1265" s="276" t="s">
        <v>277</v>
      </c>
      <c r="Q1265" s="279"/>
      <c r="R1265" s="449"/>
      <c r="S1265" s="279">
        <f t="shared" si="84"/>
        <v>-3601.92</v>
      </c>
      <c r="T1265" s="333">
        <f t="shared" si="81"/>
        <v>0</v>
      </c>
    </row>
    <row r="1266" spans="2:20" ht="24.9" customHeight="1" x14ac:dyDescent="0.3">
      <c r="B1266" s="446"/>
      <c r="C1266" s="267">
        <f t="shared" si="82"/>
        <v>1</v>
      </c>
      <c r="D1266" s="268" t="str">
        <f t="shared" si="83"/>
        <v>Janeiro</v>
      </c>
      <c r="E1266" s="269"/>
      <c r="F1266" s="270" t="str">
        <f>IF(E1266="","",VLOOKUP('Conta_FUNBIO (2)'!E1266,Relatório!B:I,2,FALSE))</f>
        <v/>
      </c>
      <c r="G1266" s="709"/>
      <c r="H1266" s="334" t="str">
        <f>IF(G1266="","",VLOOKUP(G1266,Fundos!B:C,2,FALSE))</f>
        <v/>
      </c>
      <c r="I1266" s="272"/>
      <c r="J1266" s="443"/>
      <c r="K1266" s="443"/>
      <c r="L1266" s="685"/>
      <c r="M1266" s="353"/>
      <c r="N1266" s="271"/>
      <c r="O1266" s="576"/>
      <c r="P1266" s="276" t="s">
        <v>277</v>
      </c>
      <c r="Q1266" s="279"/>
      <c r="R1266" s="449"/>
      <c r="S1266" s="279">
        <f t="shared" si="84"/>
        <v>-3601.92</v>
      </c>
      <c r="T1266" s="333">
        <f t="shared" si="81"/>
        <v>0</v>
      </c>
    </row>
    <row r="1267" spans="2:20" ht="24.9" customHeight="1" x14ac:dyDescent="0.3">
      <c r="B1267" s="446"/>
      <c r="C1267" s="267">
        <f t="shared" si="82"/>
        <v>1</v>
      </c>
      <c r="D1267" s="268" t="str">
        <f t="shared" si="83"/>
        <v>Janeiro</v>
      </c>
      <c r="E1267" s="269"/>
      <c r="F1267" s="270" t="str">
        <f>IF(E1267="","",VLOOKUP('Conta_FUNBIO (2)'!E1267,Relatório!B:I,2,FALSE))</f>
        <v/>
      </c>
      <c r="G1267" s="709"/>
      <c r="H1267" s="334" t="str">
        <f>IF(G1267="","",VLOOKUP(G1267,Fundos!B:C,2,FALSE))</f>
        <v/>
      </c>
      <c r="I1267" s="272"/>
      <c r="J1267" s="443"/>
      <c r="K1267" s="443"/>
      <c r="L1267" s="685"/>
      <c r="M1267" s="353"/>
      <c r="N1267" s="271"/>
      <c r="O1267" s="576"/>
      <c r="P1267" s="276" t="s">
        <v>277</v>
      </c>
      <c r="Q1267" s="279"/>
      <c r="R1267" s="449"/>
      <c r="S1267" s="279">
        <f t="shared" si="84"/>
        <v>-3601.92</v>
      </c>
      <c r="T1267" s="333">
        <f t="shared" si="81"/>
        <v>0</v>
      </c>
    </row>
    <row r="1268" spans="2:20" ht="24.9" customHeight="1" x14ac:dyDescent="0.3">
      <c r="B1268" s="446"/>
      <c r="C1268" s="267">
        <f t="shared" si="82"/>
        <v>1</v>
      </c>
      <c r="D1268" s="268" t="str">
        <f t="shared" si="83"/>
        <v>Janeiro</v>
      </c>
      <c r="E1268" s="269"/>
      <c r="F1268" s="270" t="str">
        <f>IF(E1268="","",VLOOKUP('Conta_FUNBIO (2)'!E1268,Relatório!B:I,2,FALSE))</f>
        <v/>
      </c>
      <c r="G1268" s="709"/>
      <c r="H1268" s="334" t="str">
        <f>IF(G1268="","",VLOOKUP(G1268,Fundos!B:C,2,FALSE))</f>
        <v/>
      </c>
      <c r="I1268" s="272"/>
      <c r="J1268" s="443"/>
      <c r="K1268" s="443"/>
      <c r="L1268" s="685"/>
      <c r="M1268" s="353"/>
      <c r="N1268" s="271"/>
      <c r="O1268" s="576"/>
      <c r="P1268" s="276" t="s">
        <v>277</v>
      </c>
      <c r="Q1268" s="279"/>
      <c r="R1268" s="449"/>
      <c r="S1268" s="279">
        <f t="shared" si="84"/>
        <v>-3601.92</v>
      </c>
      <c r="T1268" s="333">
        <f t="shared" si="81"/>
        <v>0</v>
      </c>
    </row>
    <row r="1269" spans="2:20" ht="24.9" customHeight="1" x14ac:dyDescent="0.3">
      <c r="B1269" s="446"/>
      <c r="C1269" s="267">
        <f t="shared" si="82"/>
        <v>1</v>
      </c>
      <c r="D1269" s="268" t="str">
        <f t="shared" si="83"/>
        <v>Janeiro</v>
      </c>
      <c r="E1269" s="269"/>
      <c r="F1269" s="270" t="str">
        <f>IF(E1269="","",VLOOKUP('Conta_FUNBIO (2)'!E1269,Relatório!B:I,2,FALSE))</f>
        <v/>
      </c>
      <c r="G1269" s="709"/>
      <c r="H1269" s="334" t="str">
        <f>IF(G1269="","",VLOOKUP(G1269,Fundos!B:C,2,FALSE))</f>
        <v/>
      </c>
      <c r="I1269" s="272"/>
      <c r="J1269" s="443"/>
      <c r="K1269" s="443"/>
      <c r="L1269" s="685"/>
      <c r="M1269" s="353"/>
      <c r="N1269" s="271"/>
      <c r="O1269" s="576"/>
      <c r="P1269" s="276" t="s">
        <v>277</v>
      </c>
      <c r="Q1269" s="279"/>
      <c r="R1269" s="449"/>
      <c r="S1269" s="279">
        <f t="shared" si="84"/>
        <v>-3601.92</v>
      </c>
      <c r="T1269" s="333">
        <f t="shared" si="81"/>
        <v>0</v>
      </c>
    </row>
    <row r="1270" spans="2:20" ht="24.9" customHeight="1" x14ac:dyDescent="0.3">
      <c r="B1270" s="446"/>
      <c r="C1270" s="267">
        <f t="shared" si="82"/>
        <v>1</v>
      </c>
      <c r="D1270" s="268" t="str">
        <f t="shared" si="83"/>
        <v>Janeiro</v>
      </c>
      <c r="E1270" s="269"/>
      <c r="F1270" s="270" t="str">
        <f>IF(E1270="","",VLOOKUP('Conta_FUNBIO (2)'!E1270,Relatório!B:I,2,FALSE))</f>
        <v/>
      </c>
      <c r="G1270" s="709"/>
      <c r="H1270" s="334" t="str">
        <f>IF(G1270="","",VLOOKUP(G1270,Fundos!B:C,2,FALSE))</f>
        <v/>
      </c>
      <c r="I1270" s="272"/>
      <c r="J1270" s="443"/>
      <c r="K1270" s="443"/>
      <c r="L1270" s="685"/>
      <c r="M1270" s="353"/>
      <c r="N1270" s="271"/>
      <c r="O1270" s="576"/>
      <c r="P1270" s="276" t="s">
        <v>277</v>
      </c>
      <c r="Q1270" s="279"/>
      <c r="R1270" s="449"/>
      <c r="S1270" s="279">
        <f t="shared" si="84"/>
        <v>-3601.92</v>
      </c>
      <c r="T1270" s="333">
        <f t="shared" si="81"/>
        <v>0</v>
      </c>
    </row>
    <row r="1271" spans="2:20" ht="24.9" customHeight="1" x14ac:dyDescent="0.3">
      <c r="B1271" s="446"/>
      <c r="C1271" s="267">
        <f t="shared" si="82"/>
        <v>1</v>
      </c>
      <c r="D1271" s="268" t="str">
        <f t="shared" si="83"/>
        <v>Janeiro</v>
      </c>
      <c r="E1271" s="269"/>
      <c r="F1271" s="270" t="str">
        <f>IF(E1271="","",VLOOKUP('Conta_FUNBIO (2)'!E1271,Relatório!B:I,2,FALSE))</f>
        <v/>
      </c>
      <c r="G1271" s="709"/>
      <c r="H1271" s="334" t="str">
        <f>IF(G1271="","",VLOOKUP(G1271,Fundos!B:C,2,FALSE))</f>
        <v/>
      </c>
      <c r="I1271" s="272"/>
      <c r="J1271" s="443"/>
      <c r="K1271" s="443"/>
      <c r="L1271" s="685"/>
      <c r="M1271" s="353"/>
      <c r="N1271" s="271"/>
      <c r="O1271" s="576"/>
      <c r="P1271" s="276" t="s">
        <v>277</v>
      </c>
      <c r="Q1271" s="279"/>
      <c r="R1271" s="449"/>
      <c r="S1271" s="279">
        <f t="shared" si="84"/>
        <v>-3601.92</v>
      </c>
      <c r="T1271" s="333">
        <f t="shared" si="81"/>
        <v>0</v>
      </c>
    </row>
    <row r="1272" spans="2:20" ht="24.9" customHeight="1" x14ac:dyDescent="0.3">
      <c r="B1272" s="446"/>
      <c r="C1272" s="267">
        <f t="shared" si="82"/>
        <v>1</v>
      </c>
      <c r="D1272" s="268" t="str">
        <f t="shared" si="83"/>
        <v>Janeiro</v>
      </c>
      <c r="E1272" s="269"/>
      <c r="F1272" s="270" t="str">
        <f>IF(E1272="","",VLOOKUP('Conta_FUNBIO (2)'!E1272,Relatório!B:I,2,FALSE))</f>
        <v/>
      </c>
      <c r="G1272" s="709"/>
      <c r="H1272" s="334" t="str">
        <f>IF(G1272="","",VLOOKUP(G1272,Fundos!B:C,2,FALSE))</f>
        <v/>
      </c>
      <c r="I1272" s="272"/>
      <c r="J1272" s="443"/>
      <c r="K1272" s="443"/>
      <c r="L1272" s="685"/>
      <c r="M1272" s="353"/>
      <c r="N1272" s="271"/>
      <c r="O1272" s="576"/>
      <c r="P1272" s="276" t="s">
        <v>277</v>
      </c>
      <c r="Q1272" s="279"/>
      <c r="R1272" s="449"/>
      <c r="S1272" s="279">
        <f t="shared" si="84"/>
        <v>-3601.92</v>
      </c>
      <c r="T1272" s="333">
        <f t="shared" si="81"/>
        <v>0</v>
      </c>
    </row>
    <row r="1273" spans="2:20" ht="24.9" customHeight="1" x14ac:dyDescent="0.3">
      <c r="B1273" s="446"/>
      <c r="C1273" s="267">
        <f t="shared" si="82"/>
        <v>1</v>
      </c>
      <c r="D1273" s="268" t="str">
        <f t="shared" si="83"/>
        <v>Janeiro</v>
      </c>
      <c r="E1273" s="269"/>
      <c r="F1273" s="270" t="str">
        <f>IF(E1273="","",VLOOKUP('Conta_FUNBIO (2)'!E1273,Relatório!B:I,2,FALSE))</f>
        <v/>
      </c>
      <c r="G1273" s="709"/>
      <c r="H1273" s="334" t="str">
        <f>IF(G1273="","",VLOOKUP(G1273,Fundos!B:C,2,FALSE))</f>
        <v/>
      </c>
      <c r="I1273" s="272"/>
      <c r="J1273" s="443"/>
      <c r="K1273" s="443"/>
      <c r="L1273" s="685"/>
      <c r="M1273" s="353"/>
      <c r="N1273" s="271"/>
      <c r="O1273" s="576"/>
      <c r="P1273" s="276" t="s">
        <v>277</v>
      </c>
      <c r="Q1273" s="279"/>
      <c r="R1273" s="449"/>
      <c r="S1273" s="279">
        <f t="shared" si="84"/>
        <v>-3601.92</v>
      </c>
      <c r="T1273" s="333">
        <f t="shared" si="81"/>
        <v>0</v>
      </c>
    </row>
    <row r="1274" spans="2:20" ht="24.9" customHeight="1" x14ac:dyDescent="0.3">
      <c r="B1274" s="446"/>
      <c r="C1274" s="267">
        <f t="shared" si="82"/>
        <v>1</v>
      </c>
      <c r="D1274" s="268" t="str">
        <f t="shared" si="83"/>
        <v>Janeiro</v>
      </c>
      <c r="E1274" s="269"/>
      <c r="F1274" s="270" t="str">
        <f>IF(E1274="","",VLOOKUP('Conta_FUNBIO (2)'!E1274,Relatório!B:I,2,FALSE))</f>
        <v/>
      </c>
      <c r="G1274" s="709"/>
      <c r="H1274" s="334" t="str">
        <f>IF(G1274="","",VLOOKUP(G1274,Fundos!B:C,2,FALSE))</f>
        <v/>
      </c>
      <c r="I1274" s="272"/>
      <c r="J1274" s="443"/>
      <c r="K1274" s="443"/>
      <c r="L1274" s="685"/>
      <c r="M1274" s="353"/>
      <c r="N1274" s="271"/>
      <c r="O1274" s="576"/>
      <c r="P1274" s="276" t="s">
        <v>277</v>
      </c>
      <c r="Q1274" s="279"/>
      <c r="R1274" s="449"/>
      <c r="S1274" s="279">
        <f t="shared" si="84"/>
        <v>-3601.92</v>
      </c>
      <c r="T1274" s="333">
        <f t="shared" ref="T1274:T1337" si="85">T1273</f>
        <v>0</v>
      </c>
    </row>
    <row r="1275" spans="2:20" ht="24.9" customHeight="1" x14ac:dyDescent="0.3">
      <c r="B1275" s="446"/>
      <c r="C1275" s="267">
        <f t="shared" si="82"/>
        <v>1</v>
      </c>
      <c r="D1275" s="268" t="str">
        <f t="shared" si="83"/>
        <v>Janeiro</v>
      </c>
      <c r="E1275" s="269"/>
      <c r="F1275" s="270" t="str">
        <f>IF(E1275="","",VLOOKUP('Conta_FUNBIO (2)'!E1275,Relatório!B:I,2,FALSE))</f>
        <v/>
      </c>
      <c r="G1275" s="709"/>
      <c r="H1275" s="334" t="str">
        <f>IF(G1275="","",VLOOKUP(G1275,Fundos!B:C,2,FALSE))</f>
        <v/>
      </c>
      <c r="I1275" s="272"/>
      <c r="J1275" s="443"/>
      <c r="K1275" s="443"/>
      <c r="L1275" s="685"/>
      <c r="M1275" s="353"/>
      <c r="N1275" s="271"/>
      <c r="O1275" s="576"/>
      <c r="P1275" s="276" t="s">
        <v>277</v>
      </c>
      <c r="Q1275" s="279"/>
      <c r="R1275" s="449"/>
      <c r="S1275" s="279">
        <f t="shared" si="84"/>
        <v>-3601.92</v>
      </c>
      <c r="T1275" s="333">
        <f t="shared" si="85"/>
        <v>0</v>
      </c>
    </row>
    <row r="1276" spans="2:20" ht="24.9" customHeight="1" x14ac:dyDescent="0.3">
      <c r="B1276" s="446"/>
      <c r="C1276" s="267">
        <f t="shared" si="82"/>
        <v>1</v>
      </c>
      <c r="D1276" s="268" t="str">
        <f t="shared" si="83"/>
        <v>Janeiro</v>
      </c>
      <c r="E1276" s="269"/>
      <c r="F1276" s="270" t="str">
        <f>IF(E1276="","",VLOOKUP('Conta_FUNBIO (2)'!E1276,Relatório!B:I,2,FALSE))</f>
        <v/>
      </c>
      <c r="G1276" s="709"/>
      <c r="H1276" s="334" t="str">
        <f>IF(G1276="","",VLOOKUP(G1276,Fundos!B:C,2,FALSE))</f>
        <v/>
      </c>
      <c r="I1276" s="272"/>
      <c r="J1276" s="443"/>
      <c r="K1276" s="443"/>
      <c r="L1276" s="685"/>
      <c r="M1276" s="353"/>
      <c r="N1276" s="271"/>
      <c r="O1276" s="576"/>
      <c r="P1276" s="276" t="s">
        <v>277</v>
      </c>
      <c r="Q1276" s="279"/>
      <c r="R1276" s="449"/>
      <c r="S1276" s="279">
        <f t="shared" si="84"/>
        <v>-3601.92</v>
      </c>
      <c r="T1276" s="333">
        <f t="shared" si="85"/>
        <v>0</v>
      </c>
    </row>
    <row r="1277" spans="2:20" ht="24.9" customHeight="1" x14ac:dyDescent="0.3">
      <c r="B1277" s="446"/>
      <c r="C1277" s="267">
        <f t="shared" si="82"/>
        <v>1</v>
      </c>
      <c r="D1277" s="268" t="str">
        <f t="shared" si="83"/>
        <v>Janeiro</v>
      </c>
      <c r="E1277" s="269"/>
      <c r="F1277" s="270" t="str">
        <f>IF(E1277="","",VLOOKUP('Conta_FUNBIO (2)'!E1277,Relatório!B:I,2,FALSE))</f>
        <v/>
      </c>
      <c r="G1277" s="709"/>
      <c r="H1277" s="334" t="str">
        <f>IF(G1277="","",VLOOKUP(G1277,Fundos!B:C,2,FALSE))</f>
        <v/>
      </c>
      <c r="I1277" s="272"/>
      <c r="J1277" s="443"/>
      <c r="K1277" s="443"/>
      <c r="L1277" s="685"/>
      <c r="M1277" s="353"/>
      <c r="N1277" s="271"/>
      <c r="O1277" s="576"/>
      <c r="P1277" s="276" t="s">
        <v>277</v>
      </c>
      <c r="Q1277" s="279"/>
      <c r="R1277" s="449"/>
      <c r="S1277" s="279">
        <f t="shared" si="84"/>
        <v>-3601.92</v>
      </c>
      <c r="T1277" s="333">
        <f t="shared" si="85"/>
        <v>0</v>
      </c>
    </row>
    <row r="1278" spans="2:20" ht="24.9" customHeight="1" x14ac:dyDescent="0.3">
      <c r="B1278" s="446"/>
      <c r="C1278" s="267">
        <f t="shared" si="82"/>
        <v>1</v>
      </c>
      <c r="D1278" s="268" t="str">
        <f t="shared" si="83"/>
        <v>Janeiro</v>
      </c>
      <c r="E1278" s="269"/>
      <c r="F1278" s="270" t="str">
        <f>IF(E1278="","",VLOOKUP('Conta_FUNBIO (2)'!E1278,Relatório!B:I,2,FALSE))</f>
        <v/>
      </c>
      <c r="G1278" s="709"/>
      <c r="H1278" s="334" t="str">
        <f>IF(G1278="","",VLOOKUP(G1278,Fundos!B:C,2,FALSE))</f>
        <v/>
      </c>
      <c r="I1278" s="272"/>
      <c r="J1278" s="443"/>
      <c r="K1278" s="443"/>
      <c r="L1278" s="685"/>
      <c r="M1278" s="353"/>
      <c r="N1278" s="271"/>
      <c r="O1278" s="576"/>
      <c r="P1278" s="276" t="s">
        <v>277</v>
      </c>
      <c r="Q1278" s="279"/>
      <c r="R1278" s="449"/>
      <c r="S1278" s="279">
        <f t="shared" si="84"/>
        <v>-3601.92</v>
      </c>
      <c r="T1278" s="333">
        <f t="shared" si="85"/>
        <v>0</v>
      </c>
    </row>
    <row r="1279" spans="2:20" ht="24.9" customHeight="1" x14ac:dyDescent="0.3">
      <c r="B1279" s="446"/>
      <c r="C1279" s="267">
        <f t="shared" si="82"/>
        <v>1</v>
      </c>
      <c r="D1279" s="268" t="str">
        <f t="shared" si="83"/>
        <v>Janeiro</v>
      </c>
      <c r="E1279" s="269"/>
      <c r="F1279" s="270" t="str">
        <f>IF(E1279="","",VLOOKUP('Conta_FUNBIO (2)'!E1279,Relatório!B:I,2,FALSE))</f>
        <v/>
      </c>
      <c r="G1279" s="709"/>
      <c r="H1279" s="334" t="str">
        <f>IF(G1279="","",VLOOKUP(G1279,Fundos!B:C,2,FALSE))</f>
        <v/>
      </c>
      <c r="I1279" s="272"/>
      <c r="J1279" s="443"/>
      <c r="K1279" s="443"/>
      <c r="L1279" s="685"/>
      <c r="M1279" s="353"/>
      <c r="N1279" s="271"/>
      <c r="O1279" s="576"/>
      <c r="P1279" s="276" t="s">
        <v>277</v>
      </c>
      <c r="Q1279" s="279"/>
      <c r="R1279" s="449"/>
      <c r="S1279" s="279">
        <f t="shared" si="84"/>
        <v>-3601.92</v>
      </c>
      <c r="T1279" s="333">
        <f t="shared" si="85"/>
        <v>0</v>
      </c>
    </row>
    <row r="1280" spans="2:20" ht="24.9" customHeight="1" x14ac:dyDescent="0.3">
      <c r="B1280" s="446"/>
      <c r="C1280" s="267">
        <f t="shared" si="82"/>
        <v>1</v>
      </c>
      <c r="D1280" s="268" t="str">
        <f t="shared" si="83"/>
        <v>Janeiro</v>
      </c>
      <c r="E1280" s="269"/>
      <c r="F1280" s="270" t="str">
        <f>IF(E1280="","",VLOOKUP('Conta_FUNBIO (2)'!E1280,Relatório!B:I,2,FALSE))</f>
        <v/>
      </c>
      <c r="G1280" s="709"/>
      <c r="H1280" s="334" t="str">
        <f>IF(G1280="","",VLOOKUP(G1280,Fundos!B:C,2,FALSE))</f>
        <v/>
      </c>
      <c r="I1280" s="272"/>
      <c r="J1280" s="443"/>
      <c r="K1280" s="443"/>
      <c r="L1280" s="685"/>
      <c r="M1280" s="353"/>
      <c r="N1280" s="271"/>
      <c r="O1280" s="576"/>
      <c r="P1280" s="276" t="s">
        <v>277</v>
      </c>
      <c r="Q1280" s="279"/>
      <c r="R1280" s="449"/>
      <c r="S1280" s="279">
        <f t="shared" si="84"/>
        <v>-3601.92</v>
      </c>
      <c r="T1280" s="333">
        <f t="shared" si="85"/>
        <v>0</v>
      </c>
    </row>
    <row r="1281" spans="2:20" ht="24.9" customHeight="1" x14ac:dyDescent="0.3">
      <c r="B1281" s="446"/>
      <c r="C1281" s="267">
        <f t="shared" si="82"/>
        <v>1</v>
      </c>
      <c r="D1281" s="268" t="str">
        <f t="shared" si="83"/>
        <v>Janeiro</v>
      </c>
      <c r="E1281" s="269"/>
      <c r="F1281" s="270" t="str">
        <f>IF(E1281="","",VLOOKUP('Conta_FUNBIO (2)'!E1281,Relatório!B:I,2,FALSE))</f>
        <v/>
      </c>
      <c r="G1281" s="709"/>
      <c r="H1281" s="334" t="str">
        <f>IF(G1281="","",VLOOKUP(G1281,Fundos!B:C,2,FALSE))</f>
        <v/>
      </c>
      <c r="I1281" s="272"/>
      <c r="J1281" s="443"/>
      <c r="K1281" s="443"/>
      <c r="L1281" s="685"/>
      <c r="M1281" s="353"/>
      <c r="N1281" s="271"/>
      <c r="O1281" s="576"/>
      <c r="P1281" s="276" t="s">
        <v>277</v>
      </c>
      <c r="Q1281" s="279"/>
      <c r="R1281" s="449"/>
      <c r="S1281" s="279">
        <f t="shared" si="84"/>
        <v>-3601.92</v>
      </c>
      <c r="T1281" s="333">
        <f t="shared" si="85"/>
        <v>0</v>
      </c>
    </row>
    <row r="1282" spans="2:20" ht="24.9" customHeight="1" x14ac:dyDescent="0.3">
      <c r="B1282" s="446"/>
      <c r="C1282" s="267">
        <f t="shared" si="82"/>
        <v>1</v>
      </c>
      <c r="D1282" s="268" t="str">
        <f t="shared" si="83"/>
        <v>Janeiro</v>
      </c>
      <c r="E1282" s="269"/>
      <c r="F1282" s="270" t="str">
        <f>IF(E1282="","",VLOOKUP('Conta_FUNBIO (2)'!E1282,Relatório!B:I,2,FALSE))</f>
        <v/>
      </c>
      <c r="G1282" s="709"/>
      <c r="H1282" s="334" t="str">
        <f>IF(G1282="","",VLOOKUP(G1282,Fundos!B:C,2,FALSE))</f>
        <v/>
      </c>
      <c r="I1282" s="272"/>
      <c r="J1282" s="443"/>
      <c r="K1282" s="443"/>
      <c r="L1282" s="685"/>
      <c r="M1282" s="353"/>
      <c r="N1282" s="271"/>
      <c r="O1282" s="576"/>
      <c r="P1282" s="276" t="s">
        <v>277</v>
      </c>
      <c r="Q1282" s="279"/>
      <c r="R1282" s="449"/>
      <c r="S1282" s="279">
        <f t="shared" si="84"/>
        <v>-3601.92</v>
      </c>
      <c r="T1282" s="333">
        <f t="shared" si="85"/>
        <v>0</v>
      </c>
    </row>
    <row r="1283" spans="2:20" ht="24.9" customHeight="1" x14ac:dyDescent="0.3">
      <c r="B1283" s="446"/>
      <c r="C1283" s="267">
        <f t="shared" si="82"/>
        <v>1</v>
      </c>
      <c r="D1283" s="268" t="str">
        <f t="shared" si="83"/>
        <v>Janeiro</v>
      </c>
      <c r="E1283" s="269"/>
      <c r="F1283" s="270" t="str">
        <f>IF(E1283="","",VLOOKUP('Conta_FUNBIO (2)'!E1283,Relatório!B:I,2,FALSE))</f>
        <v/>
      </c>
      <c r="G1283" s="709"/>
      <c r="H1283" s="334" t="str">
        <f>IF(G1283="","",VLOOKUP(G1283,Fundos!B:C,2,FALSE))</f>
        <v/>
      </c>
      <c r="I1283" s="272"/>
      <c r="J1283" s="443"/>
      <c r="K1283" s="443"/>
      <c r="L1283" s="685"/>
      <c r="M1283" s="353"/>
      <c r="N1283" s="271"/>
      <c r="O1283" s="576"/>
      <c r="P1283" s="276" t="s">
        <v>277</v>
      </c>
      <c r="Q1283" s="279"/>
      <c r="R1283" s="449"/>
      <c r="S1283" s="279">
        <f t="shared" si="84"/>
        <v>-3601.92</v>
      </c>
      <c r="T1283" s="333">
        <f t="shared" si="85"/>
        <v>0</v>
      </c>
    </row>
    <row r="1284" spans="2:20" ht="24.9" customHeight="1" x14ac:dyDescent="0.3">
      <c r="B1284" s="446"/>
      <c r="C1284" s="267">
        <f t="shared" si="82"/>
        <v>1</v>
      </c>
      <c r="D1284" s="268" t="str">
        <f t="shared" si="83"/>
        <v>Janeiro</v>
      </c>
      <c r="E1284" s="269"/>
      <c r="F1284" s="270" t="str">
        <f>IF(E1284="","",VLOOKUP('Conta_FUNBIO (2)'!E1284,Relatório!B:I,2,FALSE))</f>
        <v/>
      </c>
      <c r="G1284" s="709"/>
      <c r="H1284" s="334" t="str">
        <f>IF(G1284="","",VLOOKUP(G1284,Fundos!B:C,2,FALSE))</f>
        <v/>
      </c>
      <c r="I1284" s="272"/>
      <c r="J1284" s="443"/>
      <c r="K1284" s="443"/>
      <c r="L1284" s="685"/>
      <c r="M1284" s="353"/>
      <c r="N1284" s="271"/>
      <c r="O1284" s="576"/>
      <c r="P1284" s="276" t="s">
        <v>277</v>
      </c>
      <c r="Q1284" s="279"/>
      <c r="R1284" s="449"/>
      <c r="S1284" s="279">
        <f t="shared" si="84"/>
        <v>-3601.92</v>
      </c>
      <c r="T1284" s="333">
        <f t="shared" si="85"/>
        <v>0</v>
      </c>
    </row>
    <row r="1285" spans="2:20" ht="24.9" customHeight="1" x14ac:dyDescent="0.3">
      <c r="B1285" s="446"/>
      <c r="C1285" s="267">
        <f t="shared" si="82"/>
        <v>1</v>
      </c>
      <c r="D1285" s="268" t="str">
        <f t="shared" si="83"/>
        <v>Janeiro</v>
      </c>
      <c r="E1285" s="269"/>
      <c r="F1285" s="270" t="str">
        <f>IF(E1285="","",VLOOKUP('Conta_FUNBIO (2)'!E1285,Relatório!B:I,2,FALSE))</f>
        <v/>
      </c>
      <c r="G1285" s="709"/>
      <c r="H1285" s="334" t="str">
        <f>IF(G1285="","",VLOOKUP(G1285,Fundos!B:C,2,FALSE))</f>
        <v/>
      </c>
      <c r="I1285" s="272"/>
      <c r="J1285" s="443"/>
      <c r="K1285" s="443"/>
      <c r="L1285" s="685"/>
      <c r="M1285" s="353"/>
      <c r="N1285" s="271"/>
      <c r="O1285" s="576"/>
      <c r="P1285" s="276" t="s">
        <v>277</v>
      </c>
      <c r="Q1285" s="279"/>
      <c r="R1285" s="449"/>
      <c r="S1285" s="279">
        <f t="shared" si="84"/>
        <v>-3601.92</v>
      </c>
      <c r="T1285" s="333">
        <f t="shared" si="85"/>
        <v>0</v>
      </c>
    </row>
    <row r="1286" spans="2:20" ht="24.9" customHeight="1" x14ac:dyDescent="0.3">
      <c r="B1286" s="446"/>
      <c r="C1286" s="267">
        <f t="shared" si="82"/>
        <v>1</v>
      </c>
      <c r="D1286" s="268" t="str">
        <f t="shared" si="83"/>
        <v>Janeiro</v>
      </c>
      <c r="E1286" s="269"/>
      <c r="F1286" s="270" t="str">
        <f>IF(E1286="","",VLOOKUP('Conta_FUNBIO (2)'!E1286,Relatório!B:I,2,FALSE))</f>
        <v/>
      </c>
      <c r="G1286" s="709"/>
      <c r="H1286" s="334" t="str">
        <f>IF(G1286="","",VLOOKUP(G1286,Fundos!B:C,2,FALSE))</f>
        <v/>
      </c>
      <c r="I1286" s="272"/>
      <c r="J1286" s="443"/>
      <c r="K1286" s="443"/>
      <c r="L1286" s="685"/>
      <c r="M1286" s="353"/>
      <c r="N1286" s="271"/>
      <c r="O1286" s="576"/>
      <c r="P1286" s="276" t="s">
        <v>277</v>
      </c>
      <c r="Q1286" s="279"/>
      <c r="R1286" s="449"/>
      <c r="S1286" s="279">
        <f t="shared" si="84"/>
        <v>-3601.92</v>
      </c>
      <c r="T1286" s="333">
        <f t="shared" si="85"/>
        <v>0</v>
      </c>
    </row>
    <row r="1287" spans="2:20" ht="24.9" customHeight="1" x14ac:dyDescent="0.3">
      <c r="B1287" s="446"/>
      <c r="C1287" s="267">
        <f t="shared" si="82"/>
        <v>1</v>
      </c>
      <c r="D1287" s="268" t="str">
        <f t="shared" si="83"/>
        <v>Janeiro</v>
      </c>
      <c r="E1287" s="269"/>
      <c r="F1287" s="270" t="str">
        <f>IF(E1287="","",VLOOKUP('Conta_FUNBIO (2)'!E1287,Relatório!B:I,2,FALSE))</f>
        <v/>
      </c>
      <c r="G1287" s="709"/>
      <c r="H1287" s="334" t="str">
        <f>IF(G1287="","",VLOOKUP(G1287,Fundos!B:C,2,FALSE))</f>
        <v/>
      </c>
      <c r="I1287" s="272"/>
      <c r="J1287" s="443"/>
      <c r="K1287" s="443"/>
      <c r="L1287" s="685"/>
      <c r="M1287" s="353"/>
      <c r="N1287" s="271"/>
      <c r="O1287" s="576"/>
      <c r="P1287" s="276" t="s">
        <v>277</v>
      </c>
      <c r="Q1287" s="279"/>
      <c r="R1287" s="449"/>
      <c r="S1287" s="279">
        <f t="shared" si="84"/>
        <v>-3601.92</v>
      </c>
      <c r="T1287" s="333">
        <f t="shared" si="85"/>
        <v>0</v>
      </c>
    </row>
    <row r="1288" spans="2:20" ht="24.9" customHeight="1" x14ac:dyDescent="0.3">
      <c r="B1288" s="446"/>
      <c r="C1288" s="267">
        <f t="shared" si="82"/>
        <v>1</v>
      </c>
      <c r="D1288" s="268" t="str">
        <f t="shared" si="83"/>
        <v>Janeiro</v>
      </c>
      <c r="E1288" s="269"/>
      <c r="F1288" s="270" t="str">
        <f>IF(E1288="","",VLOOKUP('Conta_FUNBIO (2)'!E1288,Relatório!B:I,2,FALSE))</f>
        <v/>
      </c>
      <c r="G1288" s="709"/>
      <c r="H1288" s="334" t="str">
        <f>IF(G1288="","",VLOOKUP(G1288,Fundos!B:C,2,FALSE))</f>
        <v/>
      </c>
      <c r="I1288" s="272"/>
      <c r="J1288" s="443"/>
      <c r="K1288" s="443"/>
      <c r="L1288" s="685"/>
      <c r="M1288" s="353"/>
      <c r="N1288" s="271"/>
      <c r="O1288" s="576"/>
      <c r="P1288" s="276" t="s">
        <v>277</v>
      </c>
      <c r="Q1288" s="279"/>
      <c r="R1288" s="449"/>
      <c r="S1288" s="279">
        <f t="shared" si="84"/>
        <v>-3601.92</v>
      </c>
      <c r="T1288" s="333">
        <f t="shared" si="85"/>
        <v>0</v>
      </c>
    </row>
    <row r="1289" spans="2:20" ht="24.9" customHeight="1" x14ac:dyDescent="0.3">
      <c r="B1289" s="446"/>
      <c r="C1289" s="267">
        <f t="shared" si="82"/>
        <v>1</v>
      </c>
      <c r="D1289" s="268" t="str">
        <f t="shared" si="83"/>
        <v>Janeiro</v>
      </c>
      <c r="E1289" s="269"/>
      <c r="F1289" s="270" t="str">
        <f>IF(E1289="","",VLOOKUP('Conta_FUNBIO (2)'!E1289,Relatório!B:I,2,FALSE))</f>
        <v/>
      </c>
      <c r="G1289" s="709"/>
      <c r="H1289" s="334" t="str">
        <f>IF(G1289="","",VLOOKUP(G1289,Fundos!B:C,2,FALSE))</f>
        <v/>
      </c>
      <c r="I1289" s="272"/>
      <c r="J1289" s="443"/>
      <c r="K1289" s="443"/>
      <c r="L1289" s="685"/>
      <c r="M1289" s="353"/>
      <c r="N1289" s="271"/>
      <c r="O1289" s="576"/>
      <c r="P1289" s="276" t="s">
        <v>277</v>
      </c>
      <c r="Q1289" s="279"/>
      <c r="R1289" s="449"/>
      <c r="S1289" s="279">
        <f t="shared" si="84"/>
        <v>-3601.92</v>
      </c>
      <c r="T1289" s="333">
        <f t="shared" si="85"/>
        <v>0</v>
      </c>
    </row>
    <row r="1290" spans="2:20" ht="24.9" customHeight="1" x14ac:dyDescent="0.3">
      <c r="B1290" s="446"/>
      <c r="C1290" s="267">
        <f t="shared" si="82"/>
        <v>1</v>
      </c>
      <c r="D1290" s="268" t="str">
        <f t="shared" si="83"/>
        <v>Janeiro</v>
      </c>
      <c r="E1290" s="269"/>
      <c r="F1290" s="270" t="str">
        <f>IF(E1290="","",VLOOKUP('Conta_FUNBIO (2)'!E1290,Relatório!B:I,2,FALSE))</f>
        <v/>
      </c>
      <c r="G1290" s="709"/>
      <c r="H1290" s="334" t="str">
        <f>IF(G1290="","",VLOOKUP(G1290,Fundos!B:C,2,FALSE))</f>
        <v/>
      </c>
      <c r="I1290" s="272"/>
      <c r="J1290" s="443"/>
      <c r="K1290" s="443"/>
      <c r="L1290" s="685"/>
      <c r="M1290" s="353"/>
      <c r="N1290" s="271"/>
      <c r="O1290" s="576"/>
      <c r="P1290" s="276" t="s">
        <v>277</v>
      </c>
      <c r="Q1290" s="279"/>
      <c r="R1290" s="449"/>
      <c r="S1290" s="279">
        <f t="shared" si="84"/>
        <v>-3601.92</v>
      </c>
      <c r="T1290" s="333">
        <f t="shared" si="85"/>
        <v>0</v>
      </c>
    </row>
    <row r="1291" spans="2:20" ht="24.9" customHeight="1" x14ac:dyDescent="0.3">
      <c r="B1291" s="446"/>
      <c r="C1291" s="267">
        <f t="shared" si="82"/>
        <v>1</v>
      </c>
      <c r="D1291" s="268" t="str">
        <f t="shared" si="83"/>
        <v>Janeiro</v>
      </c>
      <c r="E1291" s="269"/>
      <c r="F1291" s="270" t="str">
        <f>IF(E1291="","",VLOOKUP('Conta_FUNBIO (2)'!E1291,Relatório!B:I,2,FALSE))</f>
        <v/>
      </c>
      <c r="G1291" s="709"/>
      <c r="H1291" s="334" t="str">
        <f>IF(G1291="","",VLOOKUP(G1291,Fundos!B:C,2,FALSE))</f>
        <v/>
      </c>
      <c r="I1291" s="272"/>
      <c r="J1291" s="443"/>
      <c r="K1291" s="443"/>
      <c r="L1291" s="685"/>
      <c r="M1291" s="353"/>
      <c r="N1291" s="271"/>
      <c r="O1291" s="576"/>
      <c r="P1291" s="276" t="s">
        <v>277</v>
      </c>
      <c r="Q1291" s="279"/>
      <c r="R1291" s="449"/>
      <c r="S1291" s="279">
        <f t="shared" si="84"/>
        <v>-3601.92</v>
      </c>
      <c r="T1291" s="333">
        <f t="shared" si="85"/>
        <v>0</v>
      </c>
    </row>
    <row r="1292" spans="2:20" ht="24.9" customHeight="1" x14ac:dyDescent="0.3">
      <c r="B1292" s="446"/>
      <c r="C1292" s="267">
        <f t="shared" ref="C1292:C1355" si="86">MONTH(B1292)</f>
        <v>1</v>
      </c>
      <c r="D1292" s="268" t="str">
        <f t="shared" ref="D1292:D1355" si="87">IF(C1292=1,"Janeiro",IF(C1292=2,"Fevereiro",IF(C1292=3,"Março",IF(C1292=4,"Abril",IF(C1292=5,"Maio",IF(C1292=6,"Junho",IF(C1292=7,"Julho",IF(C1292=8,"Agosto",IF(C1292=9,"Setembro",IF(C1292=10,"Outubro",IF(C1292=11,"Novembro",IF(C1292=12,"Dezembro",""))))))))))))</f>
        <v>Janeiro</v>
      </c>
      <c r="E1292" s="269"/>
      <c r="F1292" s="270" t="str">
        <f>IF(E1292="","",VLOOKUP('Conta_FUNBIO (2)'!E1292,Relatório!B:I,2,FALSE))</f>
        <v/>
      </c>
      <c r="G1292" s="709"/>
      <c r="H1292" s="334" t="str">
        <f>IF(G1292="","",VLOOKUP(G1292,Fundos!B:C,2,FALSE))</f>
        <v/>
      </c>
      <c r="I1292" s="272"/>
      <c r="J1292" s="443"/>
      <c r="K1292" s="443"/>
      <c r="L1292" s="685"/>
      <c r="M1292" s="353"/>
      <c r="N1292" s="271"/>
      <c r="O1292" s="576"/>
      <c r="P1292" s="276" t="s">
        <v>277</v>
      </c>
      <c r="Q1292" s="279"/>
      <c r="R1292" s="449"/>
      <c r="S1292" s="279">
        <f t="shared" si="84"/>
        <v>-3601.92</v>
      </c>
      <c r="T1292" s="333">
        <f t="shared" si="85"/>
        <v>0</v>
      </c>
    </row>
    <row r="1293" spans="2:20" ht="24.9" customHeight="1" x14ac:dyDescent="0.3">
      <c r="B1293" s="446"/>
      <c r="C1293" s="267">
        <f t="shared" si="86"/>
        <v>1</v>
      </c>
      <c r="D1293" s="268" t="str">
        <f t="shared" si="87"/>
        <v>Janeiro</v>
      </c>
      <c r="E1293" s="269"/>
      <c r="F1293" s="270" t="str">
        <f>IF(E1293="","",VLOOKUP('Conta_FUNBIO (2)'!E1293,Relatório!B:I,2,FALSE))</f>
        <v/>
      </c>
      <c r="G1293" s="709"/>
      <c r="H1293" s="334" t="str">
        <f>IF(G1293="","",VLOOKUP(G1293,Fundos!B:C,2,FALSE))</f>
        <v/>
      </c>
      <c r="I1293" s="272"/>
      <c r="J1293" s="443"/>
      <c r="K1293" s="443"/>
      <c r="L1293" s="685"/>
      <c r="M1293" s="353"/>
      <c r="N1293" s="271"/>
      <c r="O1293" s="576"/>
      <c r="P1293" s="276" t="s">
        <v>277</v>
      </c>
      <c r="Q1293" s="279"/>
      <c r="R1293" s="449"/>
      <c r="S1293" s="279">
        <f t="shared" si="84"/>
        <v>-3601.92</v>
      </c>
      <c r="T1293" s="333">
        <f t="shared" si="85"/>
        <v>0</v>
      </c>
    </row>
    <row r="1294" spans="2:20" ht="24.9" customHeight="1" x14ac:dyDescent="0.3">
      <c r="B1294" s="446"/>
      <c r="C1294" s="267">
        <f t="shared" si="86"/>
        <v>1</v>
      </c>
      <c r="D1294" s="268" t="str">
        <f t="shared" si="87"/>
        <v>Janeiro</v>
      </c>
      <c r="E1294" s="269"/>
      <c r="F1294" s="270" t="str">
        <f>IF(E1294="","",VLOOKUP('Conta_FUNBIO (2)'!E1294,Relatório!B:I,2,FALSE))</f>
        <v/>
      </c>
      <c r="G1294" s="709"/>
      <c r="H1294" s="334" t="str">
        <f>IF(G1294="","",VLOOKUP(G1294,Fundos!B:C,2,FALSE))</f>
        <v/>
      </c>
      <c r="I1294" s="272"/>
      <c r="J1294" s="443"/>
      <c r="K1294" s="443"/>
      <c r="L1294" s="685"/>
      <c r="M1294" s="353"/>
      <c r="N1294" s="271"/>
      <c r="O1294" s="576"/>
      <c r="P1294" s="276" t="s">
        <v>277</v>
      </c>
      <c r="Q1294" s="279"/>
      <c r="R1294" s="449"/>
      <c r="S1294" s="279">
        <f t="shared" si="84"/>
        <v>-3601.92</v>
      </c>
      <c r="T1294" s="333">
        <f t="shared" si="85"/>
        <v>0</v>
      </c>
    </row>
    <row r="1295" spans="2:20" ht="24.9" customHeight="1" x14ac:dyDescent="0.3">
      <c r="B1295" s="446"/>
      <c r="C1295" s="267">
        <f t="shared" si="86"/>
        <v>1</v>
      </c>
      <c r="D1295" s="268" t="str">
        <f t="shared" si="87"/>
        <v>Janeiro</v>
      </c>
      <c r="E1295" s="269"/>
      <c r="F1295" s="270" t="str">
        <f>IF(E1295="","",VLOOKUP('Conta_FUNBIO (2)'!E1295,Relatório!B:I,2,FALSE))</f>
        <v/>
      </c>
      <c r="G1295" s="709"/>
      <c r="H1295" s="334" t="str">
        <f>IF(G1295="","",VLOOKUP(G1295,Fundos!B:C,2,FALSE))</f>
        <v/>
      </c>
      <c r="I1295" s="272"/>
      <c r="J1295" s="443"/>
      <c r="K1295" s="443"/>
      <c r="L1295" s="685"/>
      <c r="M1295" s="353"/>
      <c r="N1295" s="271"/>
      <c r="O1295" s="576"/>
      <c r="P1295" s="276" t="s">
        <v>277</v>
      </c>
      <c r="Q1295" s="279"/>
      <c r="R1295" s="449"/>
      <c r="S1295" s="279">
        <f t="shared" si="84"/>
        <v>-3601.92</v>
      </c>
      <c r="T1295" s="333">
        <f t="shared" si="85"/>
        <v>0</v>
      </c>
    </row>
    <row r="1296" spans="2:20" ht="24.9" customHeight="1" x14ac:dyDescent="0.3">
      <c r="B1296" s="446"/>
      <c r="C1296" s="267">
        <f t="shared" si="86"/>
        <v>1</v>
      </c>
      <c r="D1296" s="268" t="str">
        <f t="shared" si="87"/>
        <v>Janeiro</v>
      </c>
      <c r="E1296" s="269"/>
      <c r="F1296" s="270" t="str">
        <f>IF(E1296="","",VLOOKUP('Conta_FUNBIO (2)'!E1296,Relatório!B:I,2,FALSE))</f>
        <v/>
      </c>
      <c r="G1296" s="709"/>
      <c r="H1296" s="334" t="str">
        <f>IF(G1296="","",VLOOKUP(G1296,Fundos!B:C,2,FALSE))</f>
        <v/>
      </c>
      <c r="I1296" s="272"/>
      <c r="J1296" s="443"/>
      <c r="K1296" s="443"/>
      <c r="L1296" s="685"/>
      <c r="M1296" s="353"/>
      <c r="N1296" s="271"/>
      <c r="O1296" s="576"/>
      <c r="P1296" s="276" t="s">
        <v>277</v>
      </c>
      <c r="Q1296" s="279"/>
      <c r="R1296" s="449"/>
      <c r="S1296" s="279">
        <f t="shared" si="84"/>
        <v>-3601.92</v>
      </c>
      <c r="T1296" s="333">
        <f t="shared" si="85"/>
        <v>0</v>
      </c>
    </row>
    <row r="1297" spans="2:20" ht="24.9" customHeight="1" x14ac:dyDescent="0.3">
      <c r="B1297" s="446"/>
      <c r="C1297" s="267">
        <f t="shared" si="86"/>
        <v>1</v>
      </c>
      <c r="D1297" s="268" t="str">
        <f t="shared" si="87"/>
        <v>Janeiro</v>
      </c>
      <c r="E1297" s="269"/>
      <c r="F1297" s="270" t="str">
        <f>IF(E1297="","",VLOOKUP('Conta_FUNBIO (2)'!E1297,Relatório!B:I,2,FALSE))</f>
        <v/>
      </c>
      <c r="G1297" s="709"/>
      <c r="H1297" s="334" t="str">
        <f>IF(G1297="","",VLOOKUP(G1297,Fundos!B:C,2,FALSE))</f>
        <v/>
      </c>
      <c r="I1297" s="272"/>
      <c r="J1297" s="443"/>
      <c r="K1297" s="443"/>
      <c r="L1297" s="685"/>
      <c r="M1297" s="353"/>
      <c r="N1297" s="271"/>
      <c r="O1297" s="576"/>
      <c r="P1297" s="276" t="s">
        <v>277</v>
      </c>
      <c r="Q1297" s="279"/>
      <c r="R1297" s="449"/>
      <c r="S1297" s="279">
        <f t="shared" si="84"/>
        <v>-3601.92</v>
      </c>
      <c r="T1297" s="333">
        <f t="shared" si="85"/>
        <v>0</v>
      </c>
    </row>
    <row r="1298" spans="2:20" ht="24.9" customHeight="1" x14ac:dyDescent="0.3">
      <c r="B1298" s="446"/>
      <c r="C1298" s="267">
        <f t="shared" si="86"/>
        <v>1</v>
      </c>
      <c r="D1298" s="268" t="str">
        <f t="shared" si="87"/>
        <v>Janeiro</v>
      </c>
      <c r="E1298" s="269"/>
      <c r="F1298" s="270" t="str">
        <f>IF(E1298="","",VLOOKUP('Conta_FUNBIO (2)'!E1298,Relatório!B:I,2,FALSE))</f>
        <v/>
      </c>
      <c r="G1298" s="709"/>
      <c r="H1298" s="334" t="str">
        <f>IF(G1298="","",VLOOKUP(G1298,Fundos!B:C,2,FALSE))</f>
        <v/>
      </c>
      <c r="I1298" s="272"/>
      <c r="J1298" s="443"/>
      <c r="K1298" s="443"/>
      <c r="L1298" s="685"/>
      <c r="M1298" s="353"/>
      <c r="N1298" s="271"/>
      <c r="O1298" s="576"/>
      <c r="P1298" s="276" t="s">
        <v>277</v>
      </c>
      <c r="Q1298" s="279"/>
      <c r="R1298" s="449"/>
      <c r="S1298" s="279">
        <f t="shared" si="84"/>
        <v>-3601.92</v>
      </c>
      <c r="T1298" s="333">
        <f t="shared" si="85"/>
        <v>0</v>
      </c>
    </row>
    <row r="1299" spans="2:20" ht="24.9" customHeight="1" x14ac:dyDescent="0.3">
      <c r="B1299" s="446"/>
      <c r="C1299" s="267">
        <f t="shared" si="86"/>
        <v>1</v>
      </c>
      <c r="D1299" s="268" t="str">
        <f t="shared" si="87"/>
        <v>Janeiro</v>
      </c>
      <c r="E1299" s="269"/>
      <c r="F1299" s="270" t="str">
        <f>IF(E1299="","",VLOOKUP('Conta_FUNBIO (2)'!E1299,Relatório!B:I,2,FALSE))</f>
        <v/>
      </c>
      <c r="G1299" s="709"/>
      <c r="H1299" s="334" t="str">
        <f>IF(G1299="","",VLOOKUP(G1299,Fundos!B:C,2,FALSE))</f>
        <v/>
      </c>
      <c r="I1299" s="272"/>
      <c r="J1299" s="443"/>
      <c r="K1299" s="443"/>
      <c r="L1299" s="685"/>
      <c r="M1299" s="353"/>
      <c r="N1299" s="271"/>
      <c r="O1299" s="576"/>
      <c r="P1299" s="276" t="s">
        <v>277</v>
      </c>
      <c r="Q1299" s="279"/>
      <c r="R1299" s="449"/>
      <c r="S1299" s="279">
        <f t="shared" si="84"/>
        <v>-3601.92</v>
      </c>
      <c r="T1299" s="333">
        <f t="shared" si="85"/>
        <v>0</v>
      </c>
    </row>
    <row r="1300" spans="2:20" ht="24.9" customHeight="1" x14ac:dyDescent="0.3">
      <c r="B1300" s="446"/>
      <c r="C1300" s="267">
        <f t="shared" si="86"/>
        <v>1</v>
      </c>
      <c r="D1300" s="268" t="str">
        <f t="shared" si="87"/>
        <v>Janeiro</v>
      </c>
      <c r="E1300" s="269"/>
      <c r="F1300" s="270" t="str">
        <f>IF(E1300="","",VLOOKUP('Conta_FUNBIO (2)'!E1300,Relatório!B:I,2,FALSE))</f>
        <v/>
      </c>
      <c r="G1300" s="709"/>
      <c r="H1300" s="334" t="str">
        <f>IF(G1300="","",VLOOKUP(G1300,Fundos!B:C,2,FALSE))</f>
        <v/>
      </c>
      <c r="I1300" s="272"/>
      <c r="J1300" s="443"/>
      <c r="K1300" s="443"/>
      <c r="L1300" s="685"/>
      <c r="M1300" s="353"/>
      <c r="N1300" s="271"/>
      <c r="O1300" s="576"/>
      <c r="P1300" s="276" t="s">
        <v>277</v>
      </c>
      <c r="Q1300" s="279"/>
      <c r="R1300" s="449"/>
      <c r="S1300" s="279">
        <f t="shared" si="84"/>
        <v>-3601.92</v>
      </c>
      <c r="T1300" s="333">
        <f t="shared" si="85"/>
        <v>0</v>
      </c>
    </row>
    <row r="1301" spans="2:20" ht="24.9" customHeight="1" x14ac:dyDescent="0.3">
      <c r="B1301" s="446"/>
      <c r="C1301" s="267">
        <f t="shared" si="86"/>
        <v>1</v>
      </c>
      <c r="D1301" s="268" t="str">
        <f t="shared" si="87"/>
        <v>Janeiro</v>
      </c>
      <c r="E1301" s="269"/>
      <c r="F1301" s="270" t="str">
        <f>IF(E1301="","",VLOOKUP('Conta_FUNBIO (2)'!E1301,Relatório!B:I,2,FALSE))</f>
        <v/>
      </c>
      <c r="G1301" s="709"/>
      <c r="H1301" s="334" t="str">
        <f>IF(G1301="","",VLOOKUP(G1301,Fundos!B:C,2,FALSE))</f>
        <v/>
      </c>
      <c r="I1301" s="272"/>
      <c r="J1301" s="443"/>
      <c r="K1301" s="443"/>
      <c r="L1301" s="685"/>
      <c r="M1301" s="353"/>
      <c r="N1301" s="271"/>
      <c r="O1301" s="576"/>
      <c r="P1301" s="276" t="s">
        <v>277</v>
      </c>
      <c r="Q1301" s="279"/>
      <c r="R1301" s="449"/>
      <c r="S1301" s="279">
        <f t="shared" si="84"/>
        <v>-3601.92</v>
      </c>
      <c r="T1301" s="333">
        <f t="shared" si="85"/>
        <v>0</v>
      </c>
    </row>
    <row r="1302" spans="2:20" ht="24.9" customHeight="1" x14ac:dyDescent="0.3">
      <c r="B1302" s="446"/>
      <c r="C1302" s="267">
        <f t="shared" si="86"/>
        <v>1</v>
      </c>
      <c r="D1302" s="268" t="str">
        <f t="shared" si="87"/>
        <v>Janeiro</v>
      </c>
      <c r="E1302" s="269"/>
      <c r="F1302" s="270" t="str">
        <f>IF(E1302="","",VLOOKUP('Conta_FUNBIO (2)'!E1302,Relatório!B:I,2,FALSE))</f>
        <v/>
      </c>
      <c r="G1302" s="709"/>
      <c r="H1302" s="334" t="str">
        <f>IF(G1302="","",VLOOKUP(G1302,Fundos!B:C,2,FALSE))</f>
        <v/>
      </c>
      <c r="I1302" s="272"/>
      <c r="J1302" s="443"/>
      <c r="K1302" s="443"/>
      <c r="L1302" s="685"/>
      <c r="M1302" s="353"/>
      <c r="N1302" s="271"/>
      <c r="O1302" s="576"/>
      <c r="P1302" s="276" t="s">
        <v>277</v>
      </c>
      <c r="Q1302" s="279"/>
      <c r="R1302" s="449"/>
      <c r="S1302" s="279">
        <f t="shared" si="84"/>
        <v>-3601.92</v>
      </c>
      <c r="T1302" s="333">
        <f t="shared" si="85"/>
        <v>0</v>
      </c>
    </row>
    <row r="1303" spans="2:20" ht="24.9" customHeight="1" x14ac:dyDescent="0.3">
      <c r="B1303" s="446"/>
      <c r="C1303" s="267">
        <f t="shared" si="86"/>
        <v>1</v>
      </c>
      <c r="D1303" s="268" t="str">
        <f t="shared" si="87"/>
        <v>Janeiro</v>
      </c>
      <c r="E1303" s="269"/>
      <c r="F1303" s="270" t="str">
        <f>IF(E1303="","",VLOOKUP('Conta_FUNBIO (2)'!E1303,Relatório!B:I,2,FALSE))</f>
        <v/>
      </c>
      <c r="G1303" s="709"/>
      <c r="H1303" s="334" t="str">
        <f>IF(G1303="","",VLOOKUP(G1303,Fundos!B:C,2,FALSE))</f>
        <v/>
      </c>
      <c r="I1303" s="272"/>
      <c r="J1303" s="443"/>
      <c r="K1303" s="443"/>
      <c r="L1303" s="685"/>
      <c r="M1303" s="353"/>
      <c r="N1303" s="271"/>
      <c r="O1303" s="576"/>
      <c r="P1303" s="276" t="s">
        <v>277</v>
      </c>
      <c r="Q1303" s="279"/>
      <c r="R1303" s="449"/>
      <c r="S1303" s="279">
        <f t="shared" si="84"/>
        <v>-3601.92</v>
      </c>
      <c r="T1303" s="333">
        <f t="shared" si="85"/>
        <v>0</v>
      </c>
    </row>
    <row r="1304" spans="2:20" ht="24.9" customHeight="1" x14ac:dyDescent="0.3">
      <c r="B1304" s="446"/>
      <c r="C1304" s="267">
        <f t="shared" si="86"/>
        <v>1</v>
      </c>
      <c r="D1304" s="268" t="str">
        <f t="shared" si="87"/>
        <v>Janeiro</v>
      </c>
      <c r="E1304" s="269"/>
      <c r="F1304" s="270" t="str">
        <f>IF(E1304="","",VLOOKUP('Conta_FUNBIO (2)'!E1304,Relatório!B:I,2,FALSE))</f>
        <v/>
      </c>
      <c r="G1304" s="709"/>
      <c r="H1304" s="334" t="str">
        <f>IF(G1304="","",VLOOKUP(G1304,Fundos!B:C,2,FALSE))</f>
        <v/>
      </c>
      <c r="I1304" s="272"/>
      <c r="J1304" s="443"/>
      <c r="K1304" s="443"/>
      <c r="L1304" s="685"/>
      <c r="M1304" s="353"/>
      <c r="N1304" s="271"/>
      <c r="O1304" s="576"/>
      <c r="P1304" s="276" t="s">
        <v>277</v>
      </c>
      <c r="Q1304" s="279"/>
      <c r="R1304" s="449"/>
      <c r="S1304" s="279">
        <f t="shared" si="84"/>
        <v>-3601.92</v>
      </c>
      <c r="T1304" s="333">
        <f t="shared" si="85"/>
        <v>0</v>
      </c>
    </row>
    <row r="1305" spans="2:20" ht="24.9" customHeight="1" x14ac:dyDescent="0.3">
      <c r="B1305" s="446"/>
      <c r="C1305" s="267">
        <f t="shared" si="86"/>
        <v>1</v>
      </c>
      <c r="D1305" s="268" t="str">
        <f t="shared" si="87"/>
        <v>Janeiro</v>
      </c>
      <c r="E1305" s="269"/>
      <c r="F1305" s="270" t="str">
        <f>IF(E1305="","",VLOOKUP('Conta_FUNBIO (2)'!E1305,Relatório!B:I,2,FALSE))</f>
        <v/>
      </c>
      <c r="G1305" s="709"/>
      <c r="H1305" s="334" t="str">
        <f>IF(G1305="","",VLOOKUP(G1305,Fundos!B:C,2,FALSE))</f>
        <v/>
      </c>
      <c r="I1305" s="272"/>
      <c r="J1305" s="443"/>
      <c r="K1305" s="443"/>
      <c r="L1305" s="685"/>
      <c r="M1305" s="353"/>
      <c r="N1305" s="271"/>
      <c r="O1305" s="576"/>
      <c r="P1305" s="276" t="s">
        <v>277</v>
      </c>
      <c r="Q1305" s="279"/>
      <c r="R1305" s="449"/>
      <c r="S1305" s="279">
        <f t="shared" si="84"/>
        <v>-3601.92</v>
      </c>
      <c r="T1305" s="333">
        <f t="shared" si="85"/>
        <v>0</v>
      </c>
    </row>
    <row r="1306" spans="2:20" ht="24.9" customHeight="1" x14ac:dyDescent="0.3">
      <c r="B1306" s="446"/>
      <c r="C1306" s="267">
        <f t="shared" si="86"/>
        <v>1</v>
      </c>
      <c r="D1306" s="268" t="str">
        <f t="shared" si="87"/>
        <v>Janeiro</v>
      </c>
      <c r="E1306" s="269"/>
      <c r="F1306" s="270" t="str">
        <f>IF(E1306="","",VLOOKUP('Conta_FUNBIO (2)'!E1306,Relatório!B:I,2,FALSE))</f>
        <v/>
      </c>
      <c r="G1306" s="709"/>
      <c r="H1306" s="334" t="str">
        <f>IF(G1306="","",VLOOKUP(G1306,Fundos!B:C,2,FALSE))</f>
        <v/>
      </c>
      <c r="I1306" s="272"/>
      <c r="J1306" s="443"/>
      <c r="K1306" s="443"/>
      <c r="L1306" s="685"/>
      <c r="M1306" s="353"/>
      <c r="N1306" s="271"/>
      <c r="O1306" s="576"/>
      <c r="P1306" s="276" t="s">
        <v>277</v>
      </c>
      <c r="Q1306" s="279"/>
      <c r="R1306" s="449"/>
      <c r="S1306" s="279">
        <f t="shared" si="84"/>
        <v>-3601.92</v>
      </c>
      <c r="T1306" s="333">
        <f t="shared" si="85"/>
        <v>0</v>
      </c>
    </row>
    <row r="1307" spans="2:20" ht="24.9" customHeight="1" x14ac:dyDescent="0.3">
      <c r="B1307" s="446"/>
      <c r="C1307" s="267">
        <f t="shared" si="86"/>
        <v>1</v>
      </c>
      <c r="D1307" s="268" t="str">
        <f t="shared" si="87"/>
        <v>Janeiro</v>
      </c>
      <c r="E1307" s="269"/>
      <c r="F1307" s="270" t="str">
        <f>IF(E1307="","",VLOOKUP('Conta_FUNBIO (2)'!E1307,Relatório!B:I,2,FALSE))</f>
        <v/>
      </c>
      <c r="G1307" s="709"/>
      <c r="H1307" s="334" t="str">
        <f>IF(G1307="","",VLOOKUP(G1307,Fundos!B:C,2,FALSE))</f>
        <v/>
      </c>
      <c r="I1307" s="272"/>
      <c r="J1307" s="443"/>
      <c r="K1307" s="443"/>
      <c r="L1307" s="685"/>
      <c r="M1307" s="353"/>
      <c r="N1307" s="271"/>
      <c r="O1307" s="576"/>
      <c r="P1307" s="276" t="s">
        <v>277</v>
      </c>
      <c r="Q1307" s="279"/>
      <c r="R1307" s="449"/>
      <c r="S1307" s="279">
        <f t="shared" ref="S1307:S1370" si="88">IF(P1307="sim",Q1307-R1307+S1306,IF(P1307="NÃO",S1306))</f>
        <v>-3601.92</v>
      </c>
      <c r="T1307" s="333">
        <f t="shared" si="85"/>
        <v>0</v>
      </c>
    </row>
    <row r="1308" spans="2:20" ht="24.9" customHeight="1" x14ac:dyDescent="0.3">
      <c r="B1308" s="446"/>
      <c r="C1308" s="267">
        <f t="shared" si="86"/>
        <v>1</v>
      </c>
      <c r="D1308" s="268" t="str">
        <f t="shared" si="87"/>
        <v>Janeiro</v>
      </c>
      <c r="E1308" s="269"/>
      <c r="F1308" s="270" t="str">
        <f>IF(E1308="","",VLOOKUP('Conta_FUNBIO (2)'!E1308,Relatório!B:I,2,FALSE))</f>
        <v/>
      </c>
      <c r="G1308" s="709"/>
      <c r="H1308" s="334" t="str">
        <f>IF(G1308="","",VLOOKUP(G1308,Fundos!B:C,2,FALSE))</f>
        <v/>
      </c>
      <c r="I1308" s="272"/>
      <c r="J1308" s="443"/>
      <c r="K1308" s="443"/>
      <c r="L1308" s="685"/>
      <c r="M1308" s="353"/>
      <c r="N1308" s="271"/>
      <c r="O1308" s="576"/>
      <c r="P1308" s="276" t="s">
        <v>277</v>
      </c>
      <c r="Q1308" s="279"/>
      <c r="R1308" s="449"/>
      <c r="S1308" s="279">
        <f t="shared" si="88"/>
        <v>-3601.92</v>
      </c>
      <c r="T1308" s="333">
        <f t="shared" si="85"/>
        <v>0</v>
      </c>
    </row>
    <row r="1309" spans="2:20" ht="24.9" customHeight="1" x14ac:dyDescent="0.3">
      <c r="B1309" s="446"/>
      <c r="C1309" s="267">
        <f t="shared" si="86"/>
        <v>1</v>
      </c>
      <c r="D1309" s="268" t="str">
        <f t="shared" si="87"/>
        <v>Janeiro</v>
      </c>
      <c r="E1309" s="269"/>
      <c r="F1309" s="270" t="str">
        <f>IF(E1309="","",VLOOKUP('Conta_FUNBIO (2)'!E1309,Relatório!B:I,2,FALSE))</f>
        <v/>
      </c>
      <c r="G1309" s="709"/>
      <c r="H1309" s="334" t="str">
        <f>IF(G1309="","",VLOOKUP(G1309,Fundos!B:C,2,FALSE))</f>
        <v/>
      </c>
      <c r="I1309" s="272"/>
      <c r="J1309" s="443"/>
      <c r="K1309" s="443"/>
      <c r="L1309" s="685"/>
      <c r="M1309" s="353"/>
      <c r="N1309" s="271"/>
      <c r="O1309" s="576"/>
      <c r="P1309" s="276" t="s">
        <v>277</v>
      </c>
      <c r="Q1309" s="279"/>
      <c r="R1309" s="449"/>
      <c r="S1309" s="279">
        <f t="shared" si="88"/>
        <v>-3601.92</v>
      </c>
      <c r="T1309" s="333">
        <f t="shared" si="85"/>
        <v>0</v>
      </c>
    </row>
    <row r="1310" spans="2:20" ht="24.9" customHeight="1" x14ac:dyDescent="0.3">
      <c r="B1310" s="446"/>
      <c r="C1310" s="267">
        <f t="shared" si="86"/>
        <v>1</v>
      </c>
      <c r="D1310" s="268" t="str">
        <f t="shared" si="87"/>
        <v>Janeiro</v>
      </c>
      <c r="E1310" s="269"/>
      <c r="F1310" s="270" t="str">
        <f>IF(E1310="","",VLOOKUP('Conta_FUNBIO (2)'!E1310,Relatório!B:I,2,FALSE))</f>
        <v/>
      </c>
      <c r="G1310" s="709"/>
      <c r="H1310" s="334" t="str">
        <f>IF(G1310="","",VLOOKUP(G1310,Fundos!B:C,2,FALSE))</f>
        <v/>
      </c>
      <c r="I1310" s="272"/>
      <c r="J1310" s="443"/>
      <c r="K1310" s="443"/>
      <c r="L1310" s="685"/>
      <c r="M1310" s="353"/>
      <c r="N1310" s="271"/>
      <c r="O1310" s="576"/>
      <c r="P1310" s="276" t="s">
        <v>277</v>
      </c>
      <c r="Q1310" s="279"/>
      <c r="R1310" s="449"/>
      <c r="S1310" s="279">
        <f t="shared" si="88"/>
        <v>-3601.92</v>
      </c>
      <c r="T1310" s="333">
        <f t="shared" si="85"/>
        <v>0</v>
      </c>
    </row>
    <row r="1311" spans="2:20" ht="24.9" customHeight="1" x14ac:dyDescent="0.3">
      <c r="B1311" s="446"/>
      <c r="C1311" s="267">
        <f t="shared" si="86"/>
        <v>1</v>
      </c>
      <c r="D1311" s="268" t="str">
        <f t="shared" si="87"/>
        <v>Janeiro</v>
      </c>
      <c r="E1311" s="269"/>
      <c r="F1311" s="270" t="str">
        <f>IF(E1311="","",VLOOKUP('Conta_FUNBIO (2)'!E1311,Relatório!B:I,2,FALSE))</f>
        <v/>
      </c>
      <c r="G1311" s="709"/>
      <c r="H1311" s="334" t="str">
        <f>IF(G1311="","",VLOOKUP(G1311,Fundos!B:C,2,FALSE))</f>
        <v/>
      </c>
      <c r="I1311" s="272"/>
      <c r="J1311" s="443"/>
      <c r="K1311" s="443"/>
      <c r="L1311" s="685"/>
      <c r="M1311" s="353"/>
      <c r="N1311" s="271"/>
      <c r="O1311" s="576"/>
      <c r="P1311" s="276" t="s">
        <v>277</v>
      </c>
      <c r="Q1311" s="279"/>
      <c r="R1311" s="449"/>
      <c r="S1311" s="279">
        <f t="shared" si="88"/>
        <v>-3601.92</v>
      </c>
      <c r="T1311" s="333">
        <f t="shared" si="85"/>
        <v>0</v>
      </c>
    </row>
    <row r="1312" spans="2:20" ht="24.9" customHeight="1" x14ac:dyDescent="0.3">
      <c r="B1312" s="446"/>
      <c r="C1312" s="267">
        <f t="shared" si="86"/>
        <v>1</v>
      </c>
      <c r="D1312" s="268" t="str">
        <f t="shared" si="87"/>
        <v>Janeiro</v>
      </c>
      <c r="E1312" s="269"/>
      <c r="F1312" s="270" t="str">
        <f>IF(E1312="","",VLOOKUP('Conta_FUNBIO (2)'!E1312,Relatório!B:I,2,FALSE))</f>
        <v/>
      </c>
      <c r="G1312" s="709"/>
      <c r="H1312" s="334" t="str">
        <f>IF(G1312="","",VLOOKUP(G1312,Fundos!B:C,2,FALSE))</f>
        <v/>
      </c>
      <c r="I1312" s="272"/>
      <c r="J1312" s="443"/>
      <c r="K1312" s="443"/>
      <c r="L1312" s="685"/>
      <c r="M1312" s="353"/>
      <c r="N1312" s="271"/>
      <c r="O1312" s="576"/>
      <c r="P1312" s="276" t="s">
        <v>277</v>
      </c>
      <c r="Q1312" s="279"/>
      <c r="R1312" s="449"/>
      <c r="S1312" s="279">
        <f t="shared" si="88"/>
        <v>-3601.92</v>
      </c>
      <c r="T1312" s="333">
        <f t="shared" si="85"/>
        <v>0</v>
      </c>
    </row>
    <row r="1313" spans="2:20" ht="24.9" customHeight="1" x14ac:dyDescent="0.3">
      <c r="B1313" s="446"/>
      <c r="C1313" s="267">
        <f t="shared" si="86"/>
        <v>1</v>
      </c>
      <c r="D1313" s="268" t="str">
        <f t="shared" si="87"/>
        <v>Janeiro</v>
      </c>
      <c r="E1313" s="269"/>
      <c r="F1313" s="270" t="str">
        <f>IF(E1313="","",VLOOKUP('Conta_FUNBIO (2)'!E1313,Relatório!B:I,2,FALSE))</f>
        <v/>
      </c>
      <c r="G1313" s="709"/>
      <c r="H1313" s="334" t="str">
        <f>IF(G1313="","",VLOOKUP(G1313,Fundos!B:C,2,FALSE))</f>
        <v/>
      </c>
      <c r="I1313" s="272"/>
      <c r="J1313" s="443"/>
      <c r="K1313" s="443"/>
      <c r="L1313" s="685"/>
      <c r="M1313" s="353"/>
      <c r="N1313" s="271"/>
      <c r="O1313" s="576"/>
      <c r="P1313" s="276" t="s">
        <v>277</v>
      </c>
      <c r="Q1313" s="279"/>
      <c r="R1313" s="449"/>
      <c r="S1313" s="279">
        <f t="shared" si="88"/>
        <v>-3601.92</v>
      </c>
      <c r="T1313" s="333">
        <f t="shared" si="85"/>
        <v>0</v>
      </c>
    </row>
    <row r="1314" spans="2:20" ht="24.9" customHeight="1" x14ac:dyDescent="0.3">
      <c r="B1314" s="446"/>
      <c r="C1314" s="267">
        <f t="shared" si="86"/>
        <v>1</v>
      </c>
      <c r="D1314" s="268" t="str">
        <f t="shared" si="87"/>
        <v>Janeiro</v>
      </c>
      <c r="E1314" s="269"/>
      <c r="F1314" s="270" t="str">
        <f>IF(E1314="","",VLOOKUP('Conta_FUNBIO (2)'!E1314,Relatório!B:I,2,FALSE))</f>
        <v/>
      </c>
      <c r="G1314" s="709"/>
      <c r="H1314" s="334" t="str">
        <f>IF(G1314="","",VLOOKUP(G1314,Fundos!B:C,2,FALSE))</f>
        <v/>
      </c>
      <c r="I1314" s="272"/>
      <c r="J1314" s="443"/>
      <c r="K1314" s="443"/>
      <c r="L1314" s="685"/>
      <c r="M1314" s="353"/>
      <c r="N1314" s="271"/>
      <c r="O1314" s="576"/>
      <c r="P1314" s="276" t="s">
        <v>277</v>
      </c>
      <c r="Q1314" s="279"/>
      <c r="R1314" s="449"/>
      <c r="S1314" s="279">
        <f t="shared" si="88"/>
        <v>-3601.92</v>
      </c>
      <c r="T1314" s="333">
        <f t="shared" si="85"/>
        <v>0</v>
      </c>
    </row>
    <row r="1315" spans="2:20" ht="24.9" customHeight="1" x14ac:dyDescent="0.3">
      <c r="B1315" s="446"/>
      <c r="C1315" s="267">
        <f t="shared" si="86"/>
        <v>1</v>
      </c>
      <c r="D1315" s="268" t="str">
        <f t="shared" si="87"/>
        <v>Janeiro</v>
      </c>
      <c r="E1315" s="269"/>
      <c r="F1315" s="270" t="str">
        <f>IF(E1315="","",VLOOKUP('Conta_FUNBIO (2)'!E1315,Relatório!B:I,2,FALSE))</f>
        <v/>
      </c>
      <c r="G1315" s="709"/>
      <c r="H1315" s="334" t="str">
        <f>IF(G1315="","",VLOOKUP(G1315,Fundos!B:C,2,FALSE))</f>
        <v/>
      </c>
      <c r="I1315" s="272"/>
      <c r="J1315" s="443"/>
      <c r="K1315" s="443"/>
      <c r="L1315" s="685"/>
      <c r="M1315" s="353"/>
      <c r="N1315" s="271"/>
      <c r="O1315" s="576"/>
      <c r="P1315" s="276" t="s">
        <v>277</v>
      </c>
      <c r="Q1315" s="279"/>
      <c r="R1315" s="449"/>
      <c r="S1315" s="279">
        <f t="shared" si="88"/>
        <v>-3601.92</v>
      </c>
      <c r="T1315" s="333">
        <f t="shared" si="85"/>
        <v>0</v>
      </c>
    </row>
    <row r="1316" spans="2:20" ht="24.9" customHeight="1" x14ac:dyDescent="0.3">
      <c r="B1316" s="446"/>
      <c r="C1316" s="267">
        <f t="shared" si="86"/>
        <v>1</v>
      </c>
      <c r="D1316" s="268" t="str">
        <f t="shared" si="87"/>
        <v>Janeiro</v>
      </c>
      <c r="E1316" s="269"/>
      <c r="F1316" s="270" t="str">
        <f>IF(E1316="","",VLOOKUP('Conta_FUNBIO (2)'!E1316,Relatório!B:I,2,FALSE))</f>
        <v/>
      </c>
      <c r="G1316" s="709"/>
      <c r="H1316" s="334" t="str">
        <f>IF(G1316="","",VLOOKUP(G1316,Fundos!B:C,2,FALSE))</f>
        <v/>
      </c>
      <c r="I1316" s="272"/>
      <c r="J1316" s="443"/>
      <c r="K1316" s="443"/>
      <c r="L1316" s="685"/>
      <c r="M1316" s="353"/>
      <c r="N1316" s="271"/>
      <c r="O1316" s="576"/>
      <c r="P1316" s="276" t="s">
        <v>277</v>
      </c>
      <c r="Q1316" s="279"/>
      <c r="R1316" s="449"/>
      <c r="S1316" s="279">
        <f t="shared" si="88"/>
        <v>-3601.92</v>
      </c>
      <c r="T1316" s="333">
        <f t="shared" si="85"/>
        <v>0</v>
      </c>
    </row>
    <row r="1317" spans="2:20" ht="24.9" customHeight="1" x14ac:dyDescent="0.3">
      <c r="B1317" s="446"/>
      <c r="C1317" s="267">
        <f t="shared" si="86"/>
        <v>1</v>
      </c>
      <c r="D1317" s="268" t="str">
        <f t="shared" si="87"/>
        <v>Janeiro</v>
      </c>
      <c r="E1317" s="269"/>
      <c r="F1317" s="270" t="str">
        <f>IF(E1317="","",VLOOKUP('Conta_FUNBIO (2)'!E1317,Relatório!B:I,2,FALSE))</f>
        <v/>
      </c>
      <c r="G1317" s="709"/>
      <c r="H1317" s="334" t="str">
        <f>IF(G1317="","",VLOOKUP(G1317,Fundos!B:C,2,FALSE))</f>
        <v/>
      </c>
      <c r="I1317" s="272"/>
      <c r="J1317" s="443"/>
      <c r="K1317" s="443"/>
      <c r="L1317" s="685"/>
      <c r="M1317" s="353"/>
      <c r="N1317" s="271"/>
      <c r="O1317" s="576"/>
      <c r="P1317" s="276" t="s">
        <v>277</v>
      </c>
      <c r="Q1317" s="279"/>
      <c r="R1317" s="449"/>
      <c r="S1317" s="279">
        <f t="shared" si="88"/>
        <v>-3601.92</v>
      </c>
      <c r="T1317" s="333">
        <f t="shared" si="85"/>
        <v>0</v>
      </c>
    </row>
    <row r="1318" spans="2:20" ht="24.9" customHeight="1" x14ac:dyDescent="0.3">
      <c r="B1318" s="446"/>
      <c r="C1318" s="267">
        <f t="shared" si="86"/>
        <v>1</v>
      </c>
      <c r="D1318" s="268" t="str">
        <f t="shared" si="87"/>
        <v>Janeiro</v>
      </c>
      <c r="E1318" s="269"/>
      <c r="F1318" s="270" t="str">
        <f>IF(E1318="","",VLOOKUP('Conta_FUNBIO (2)'!E1318,Relatório!B:I,2,FALSE))</f>
        <v/>
      </c>
      <c r="G1318" s="709"/>
      <c r="H1318" s="334" t="str">
        <f>IF(G1318="","",VLOOKUP(G1318,Fundos!B:C,2,FALSE))</f>
        <v/>
      </c>
      <c r="I1318" s="272"/>
      <c r="J1318" s="443"/>
      <c r="K1318" s="443"/>
      <c r="L1318" s="685"/>
      <c r="M1318" s="353"/>
      <c r="N1318" s="271"/>
      <c r="O1318" s="576"/>
      <c r="P1318" s="276" t="s">
        <v>277</v>
      </c>
      <c r="Q1318" s="279"/>
      <c r="R1318" s="449"/>
      <c r="S1318" s="279">
        <f t="shared" si="88"/>
        <v>-3601.92</v>
      </c>
      <c r="T1318" s="333">
        <f t="shared" si="85"/>
        <v>0</v>
      </c>
    </row>
    <row r="1319" spans="2:20" ht="24.9" customHeight="1" x14ac:dyDescent="0.3">
      <c r="B1319" s="446"/>
      <c r="C1319" s="267">
        <f t="shared" si="86"/>
        <v>1</v>
      </c>
      <c r="D1319" s="268" t="str">
        <f t="shared" si="87"/>
        <v>Janeiro</v>
      </c>
      <c r="E1319" s="269"/>
      <c r="F1319" s="270" t="str">
        <f>IF(E1319="","",VLOOKUP('Conta_FUNBIO (2)'!E1319,Relatório!B:I,2,FALSE))</f>
        <v/>
      </c>
      <c r="G1319" s="709"/>
      <c r="H1319" s="334" t="str">
        <f>IF(G1319="","",VLOOKUP(G1319,Fundos!B:C,2,FALSE))</f>
        <v/>
      </c>
      <c r="I1319" s="272"/>
      <c r="J1319" s="443"/>
      <c r="K1319" s="443"/>
      <c r="L1319" s="685"/>
      <c r="M1319" s="353"/>
      <c r="N1319" s="271"/>
      <c r="O1319" s="576"/>
      <c r="P1319" s="276" t="s">
        <v>277</v>
      </c>
      <c r="Q1319" s="279"/>
      <c r="R1319" s="449"/>
      <c r="S1319" s="279">
        <f t="shared" si="88"/>
        <v>-3601.92</v>
      </c>
      <c r="T1319" s="333">
        <f t="shared" si="85"/>
        <v>0</v>
      </c>
    </row>
    <row r="1320" spans="2:20" ht="24.9" customHeight="1" x14ac:dyDescent="0.3">
      <c r="B1320" s="446"/>
      <c r="C1320" s="267">
        <f t="shared" si="86"/>
        <v>1</v>
      </c>
      <c r="D1320" s="268" t="str">
        <f t="shared" si="87"/>
        <v>Janeiro</v>
      </c>
      <c r="E1320" s="269"/>
      <c r="F1320" s="270" t="str">
        <f>IF(E1320="","",VLOOKUP('Conta_FUNBIO (2)'!E1320,Relatório!B:I,2,FALSE))</f>
        <v/>
      </c>
      <c r="G1320" s="709"/>
      <c r="H1320" s="334" t="str">
        <f>IF(G1320="","",VLOOKUP(G1320,Fundos!B:C,2,FALSE))</f>
        <v/>
      </c>
      <c r="I1320" s="272"/>
      <c r="J1320" s="443"/>
      <c r="K1320" s="443"/>
      <c r="L1320" s="685"/>
      <c r="M1320" s="353"/>
      <c r="N1320" s="271"/>
      <c r="O1320" s="576"/>
      <c r="P1320" s="276" t="s">
        <v>277</v>
      </c>
      <c r="Q1320" s="279"/>
      <c r="R1320" s="449"/>
      <c r="S1320" s="279">
        <f t="shared" si="88"/>
        <v>-3601.92</v>
      </c>
      <c r="T1320" s="333">
        <f t="shared" si="85"/>
        <v>0</v>
      </c>
    </row>
    <row r="1321" spans="2:20" ht="24.9" customHeight="1" x14ac:dyDescent="0.3">
      <c r="B1321" s="446"/>
      <c r="C1321" s="267">
        <f t="shared" si="86"/>
        <v>1</v>
      </c>
      <c r="D1321" s="268" t="str">
        <f t="shared" si="87"/>
        <v>Janeiro</v>
      </c>
      <c r="E1321" s="269"/>
      <c r="F1321" s="270" t="str">
        <f>IF(E1321="","",VLOOKUP('Conta_FUNBIO (2)'!E1321,Relatório!B:I,2,FALSE))</f>
        <v/>
      </c>
      <c r="G1321" s="709"/>
      <c r="H1321" s="334" t="str">
        <f>IF(G1321="","",VLOOKUP(G1321,Fundos!B:C,2,FALSE))</f>
        <v/>
      </c>
      <c r="I1321" s="272"/>
      <c r="J1321" s="443"/>
      <c r="K1321" s="443"/>
      <c r="L1321" s="685"/>
      <c r="M1321" s="353"/>
      <c r="N1321" s="271"/>
      <c r="O1321" s="576"/>
      <c r="P1321" s="276" t="s">
        <v>277</v>
      </c>
      <c r="Q1321" s="279"/>
      <c r="R1321" s="449"/>
      <c r="S1321" s="279">
        <f t="shared" si="88"/>
        <v>-3601.92</v>
      </c>
      <c r="T1321" s="333">
        <f t="shared" si="85"/>
        <v>0</v>
      </c>
    </row>
    <row r="1322" spans="2:20" ht="24.9" customHeight="1" x14ac:dyDescent="0.3">
      <c r="B1322" s="446"/>
      <c r="C1322" s="267">
        <f t="shared" si="86"/>
        <v>1</v>
      </c>
      <c r="D1322" s="268" t="str">
        <f t="shared" si="87"/>
        <v>Janeiro</v>
      </c>
      <c r="E1322" s="269"/>
      <c r="F1322" s="270" t="str">
        <f>IF(E1322="","",VLOOKUP('Conta_FUNBIO (2)'!E1322,Relatório!B:I,2,FALSE))</f>
        <v/>
      </c>
      <c r="G1322" s="709"/>
      <c r="H1322" s="334" t="str">
        <f>IF(G1322="","",VLOOKUP(G1322,Fundos!B:C,2,FALSE))</f>
        <v/>
      </c>
      <c r="I1322" s="272"/>
      <c r="J1322" s="443"/>
      <c r="K1322" s="443"/>
      <c r="L1322" s="685"/>
      <c r="M1322" s="353"/>
      <c r="N1322" s="271"/>
      <c r="O1322" s="576"/>
      <c r="P1322" s="276" t="s">
        <v>277</v>
      </c>
      <c r="Q1322" s="279"/>
      <c r="R1322" s="449"/>
      <c r="S1322" s="279">
        <f t="shared" si="88"/>
        <v>-3601.92</v>
      </c>
      <c r="T1322" s="333">
        <f t="shared" si="85"/>
        <v>0</v>
      </c>
    </row>
    <row r="1323" spans="2:20" ht="24.9" customHeight="1" x14ac:dyDescent="0.3">
      <c r="B1323" s="446"/>
      <c r="C1323" s="267">
        <f t="shared" si="86"/>
        <v>1</v>
      </c>
      <c r="D1323" s="268" t="str">
        <f t="shared" si="87"/>
        <v>Janeiro</v>
      </c>
      <c r="E1323" s="269"/>
      <c r="F1323" s="270" t="str">
        <f>IF(E1323="","",VLOOKUP('Conta_FUNBIO (2)'!E1323,Relatório!B:I,2,FALSE))</f>
        <v/>
      </c>
      <c r="G1323" s="709"/>
      <c r="H1323" s="334" t="str">
        <f>IF(G1323="","",VLOOKUP(G1323,Fundos!B:C,2,FALSE))</f>
        <v/>
      </c>
      <c r="I1323" s="272"/>
      <c r="J1323" s="443"/>
      <c r="K1323" s="443"/>
      <c r="L1323" s="685"/>
      <c r="M1323" s="353"/>
      <c r="N1323" s="271"/>
      <c r="O1323" s="576"/>
      <c r="P1323" s="276" t="s">
        <v>277</v>
      </c>
      <c r="Q1323" s="279"/>
      <c r="R1323" s="449"/>
      <c r="S1323" s="279">
        <f t="shared" si="88"/>
        <v>-3601.92</v>
      </c>
      <c r="T1323" s="333">
        <f t="shared" si="85"/>
        <v>0</v>
      </c>
    </row>
    <row r="1324" spans="2:20" ht="24.9" customHeight="1" x14ac:dyDescent="0.3">
      <c r="B1324" s="446"/>
      <c r="C1324" s="267">
        <f t="shared" si="86"/>
        <v>1</v>
      </c>
      <c r="D1324" s="268" t="str">
        <f t="shared" si="87"/>
        <v>Janeiro</v>
      </c>
      <c r="E1324" s="269"/>
      <c r="F1324" s="270" t="str">
        <f>IF(E1324="","",VLOOKUP('Conta_FUNBIO (2)'!E1324,Relatório!B:I,2,FALSE))</f>
        <v/>
      </c>
      <c r="G1324" s="709"/>
      <c r="H1324" s="334" t="str">
        <f>IF(G1324="","",VLOOKUP(G1324,Fundos!B:C,2,FALSE))</f>
        <v/>
      </c>
      <c r="I1324" s="272"/>
      <c r="J1324" s="443"/>
      <c r="K1324" s="443"/>
      <c r="L1324" s="685"/>
      <c r="M1324" s="353"/>
      <c r="N1324" s="271"/>
      <c r="O1324" s="576"/>
      <c r="P1324" s="276" t="s">
        <v>277</v>
      </c>
      <c r="Q1324" s="279"/>
      <c r="R1324" s="449"/>
      <c r="S1324" s="279">
        <f t="shared" si="88"/>
        <v>-3601.92</v>
      </c>
      <c r="T1324" s="333">
        <f t="shared" si="85"/>
        <v>0</v>
      </c>
    </row>
    <row r="1325" spans="2:20" ht="24.9" customHeight="1" x14ac:dyDescent="0.3">
      <c r="B1325" s="446"/>
      <c r="C1325" s="267">
        <f t="shared" si="86"/>
        <v>1</v>
      </c>
      <c r="D1325" s="268" t="str">
        <f t="shared" si="87"/>
        <v>Janeiro</v>
      </c>
      <c r="E1325" s="269"/>
      <c r="F1325" s="270" t="str">
        <f>IF(E1325="","",VLOOKUP('Conta_FUNBIO (2)'!E1325,Relatório!B:I,2,FALSE))</f>
        <v/>
      </c>
      <c r="G1325" s="709"/>
      <c r="H1325" s="334" t="str">
        <f>IF(G1325="","",VLOOKUP(G1325,Fundos!B:C,2,FALSE))</f>
        <v/>
      </c>
      <c r="I1325" s="272"/>
      <c r="J1325" s="443"/>
      <c r="K1325" s="443"/>
      <c r="L1325" s="685"/>
      <c r="M1325" s="353"/>
      <c r="N1325" s="271"/>
      <c r="O1325" s="576"/>
      <c r="P1325" s="276" t="s">
        <v>277</v>
      </c>
      <c r="Q1325" s="279"/>
      <c r="R1325" s="449"/>
      <c r="S1325" s="279">
        <f t="shared" si="88"/>
        <v>-3601.92</v>
      </c>
      <c r="T1325" s="333">
        <f t="shared" si="85"/>
        <v>0</v>
      </c>
    </row>
    <row r="1326" spans="2:20" ht="24.9" customHeight="1" x14ac:dyDescent="0.3">
      <c r="B1326" s="446"/>
      <c r="C1326" s="267">
        <f t="shared" si="86"/>
        <v>1</v>
      </c>
      <c r="D1326" s="268" t="str">
        <f t="shared" si="87"/>
        <v>Janeiro</v>
      </c>
      <c r="E1326" s="269"/>
      <c r="F1326" s="270" t="str">
        <f>IF(E1326="","",VLOOKUP('Conta_FUNBIO (2)'!E1326,Relatório!B:I,2,FALSE))</f>
        <v/>
      </c>
      <c r="G1326" s="709"/>
      <c r="H1326" s="334" t="str">
        <f>IF(G1326="","",VLOOKUP(G1326,Fundos!B:C,2,FALSE))</f>
        <v/>
      </c>
      <c r="I1326" s="272"/>
      <c r="J1326" s="443"/>
      <c r="K1326" s="443"/>
      <c r="L1326" s="685"/>
      <c r="M1326" s="353"/>
      <c r="N1326" s="271"/>
      <c r="O1326" s="576"/>
      <c r="P1326" s="276" t="s">
        <v>277</v>
      </c>
      <c r="Q1326" s="279"/>
      <c r="R1326" s="449"/>
      <c r="S1326" s="279">
        <f t="shared" si="88"/>
        <v>-3601.92</v>
      </c>
      <c r="T1326" s="333">
        <f t="shared" si="85"/>
        <v>0</v>
      </c>
    </row>
    <row r="1327" spans="2:20" ht="24.9" customHeight="1" x14ac:dyDescent="0.3">
      <c r="B1327" s="446"/>
      <c r="C1327" s="267">
        <f t="shared" si="86"/>
        <v>1</v>
      </c>
      <c r="D1327" s="268" t="str">
        <f t="shared" si="87"/>
        <v>Janeiro</v>
      </c>
      <c r="E1327" s="269"/>
      <c r="F1327" s="270" t="str">
        <f>IF(E1327="","",VLOOKUP('Conta_FUNBIO (2)'!E1327,Relatório!B:I,2,FALSE))</f>
        <v/>
      </c>
      <c r="G1327" s="709"/>
      <c r="H1327" s="334" t="str">
        <f>IF(G1327="","",VLOOKUP(G1327,Fundos!B:C,2,FALSE))</f>
        <v/>
      </c>
      <c r="I1327" s="272"/>
      <c r="J1327" s="443"/>
      <c r="K1327" s="443"/>
      <c r="L1327" s="685"/>
      <c r="M1327" s="353"/>
      <c r="N1327" s="271"/>
      <c r="O1327" s="576"/>
      <c r="P1327" s="276" t="s">
        <v>277</v>
      </c>
      <c r="Q1327" s="279"/>
      <c r="R1327" s="449"/>
      <c r="S1327" s="279">
        <f t="shared" si="88"/>
        <v>-3601.92</v>
      </c>
      <c r="T1327" s="333">
        <f t="shared" si="85"/>
        <v>0</v>
      </c>
    </row>
    <row r="1328" spans="2:20" ht="24.9" customHeight="1" x14ac:dyDescent="0.3">
      <c r="B1328" s="446"/>
      <c r="C1328" s="267">
        <f t="shared" si="86"/>
        <v>1</v>
      </c>
      <c r="D1328" s="268" t="str">
        <f t="shared" si="87"/>
        <v>Janeiro</v>
      </c>
      <c r="E1328" s="269"/>
      <c r="F1328" s="270" t="str">
        <f>IF(E1328="","",VLOOKUP('Conta_FUNBIO (2)'!E1328,Relatório!B:I,2,FALSE))</f>
        <v/>
      </c>
      <c r="G1328" s="709"/>
      <c r="H1328" s="334" t="str">
        <f>IF(G1328="","",VLOOKUP(G1328,Fundos!B:C,2,FALSE))</f>
        <v/>
      </c>
      <c r="I1328" s="272"/>
      <c r="J1328" s="443"/>
      <c r="K1328" s="443"/>
      <c r="L1328" s="685"/>
      <c r="M1328" s="353"/>
      <c r="N1328" s="271"/>
      <c r="O1328" s="576"/>
      <c r="P1328" s="276" t="s">
        <v>277</v>
      </c>
      <c r="Q1328" s="279"/>
      <c r="R1328" s="449"/>
      <c r="S1328" s="279">
        <f t="shared" si="88"/>
        <v>-3601.92</v>
      </c>
      <c r="T1328" s="333">
        <f t="shared" si="85"/>
        <v>0</v>
      </c>
    </row>
    <row r="1329" spans="2:20" ht="24.9" customHeight="1" x14ac:dyDescent="0.3">
      <c r="B1329" s="446"/>
      <c r="C1329" s="267">
        <f t="shared" si="86"/>
        <v>1</v>
      </c>
      <c r="D1329" s="268" t="str">
        <f t="shared" si="87"/>
        <v>Janeiro</v>
      </c>
      <c r="E1329" s="269"/>
      <c r="F1329" s="270" t="str">
        <f>IF(E1329="","",VLOOKUP('Conta_FUNBIO (2)'!E1329,Relatório!B:I,2,FALSE))</f>
        <v/>
      </c>
      <c r="G1329" s="709"/>
      <c r="H1329" s="334" t="str">
        <f>IF(G1329="","",VLOOKUP(G1329,Fundos!B:C,2,FALSE))</f>
        <v/>
      </c>
      <c r="I1329" s="272"/>
      <c r="J1329" s="443"/>
      <c r="K1329" s="443"/>
      <c r="L1329" s="685"/>
      <c r="M1329" s="353"/>
      <c r="N1329" s="271"/>
      <c r="O1329" s="576"/>
      <c r="P1329" s="276" t="s">
        <v>277</v>
      </c>
      <c r="Q1329" s="279"/>
      <c r="R1329" s="449"/>
      <c r="S1329" s="279">
        <f t="shared" si="88"/>
        <v>-3601.92</v>
      </c>
      <c r="T1329" s="333">
        <f t="shared" si="85"/>
        <v>0</v>
      </c>
    </row>
    <row r="1330" spans="2:20" ht="24.9" customHeight="1" x14ac:dyDescent="0.3">
      <c r="B1330" s="446"/>
      <c r="C1330" s="267">
        <f t="shared" si="86"/>
        <v>1</v>
      </c>
      <c r="D1330" s="268" t="str">
        <f t="shared" si="87"/>
        <v>Janeiro</v>
      </c>
      <c r="E1330" s="269"/>
      <c r="F1330" s="270" t="str">
        <f>IF(E1330="","",VLOOKUP('Conta_FUNBIO (2)'!E1330,Relatório!B:I,2,FALSE))</f>
        <v/>
      </c>
      <c r="G1330" s="709"/>
      <c r="H1330" s="334" t="str">
        <f>IF(G1330="","",VLOOKUP(G1330,Fundos!B:C,2,FALSE))</f>
        <v/>
      </c>
      <c r="I1330" s="272"/>
      <c r="J1330" s="443"/>
      <c r="K1330" s="443"/>
      <c r="L1330" s="685"/>
      <c r="M1330" s="353"/>
      <c r="N1330" s="271"/>
      <c r="O1330" s="576"/>
      <c r="P1330" s="276" t="s">
        <v>277</v>
      </c>
      <c r="Q1330" s="279"/>
      <c r="R1330" s="449"/>
      <c r="S1330" s="279">
        <f t="shared" si="88"/>
        <v>-3601.92</v>
      </c>
      <c r="T1330" s="333">
        <f t="shared" si="85"/>
        <v>0</v>
      </c>
    </row>
    <row r="1331" spans="2:20" ht="24.9" customHeight="1" x14ac:dyDescent="0.3">
      <c r="B1331" s="446"/>
      <c r="C1331" s="267">
        <f t="shared" si="86"/>
        <v>1</v>
      </c>
      <c r="D1331" s="268" t="str">
        <f t="shared" si="87"/>
        <v>Janeiro</v>
      </c>
      <c r="E1331" s="269"/>
      <c r="F1331" s="270" t="str">
        <f>IF(E1331="","",VLOOKUP('Conta_FUNBIO (2)'!E1331,Relatório!B:I,2,FALSE))</f>
        <v/>
      </c>
      <c r="G1331" s="709"/>
      <c r="H1331" s="334" t="str">
        <f>IF(G1331="","",VLOOKUP(G1331,Fundos!B:C,2,FALSE))</f>
        <v/>
      </c>
      <c r="I1331" s="272"/>
      <c r="J1331" s="443"/>
      <c r="K1331" s="443"/>
      <c r="L1331" s="685"/>
      <c r="M1331" s="353"/>
      <c r="N1331" s="271"/>
      <c r="O1331" s="576"/>
      <c r="P1331" s="276" t="s">
        <v>277</v>
      </c>
      <c r="Q1331" s="279"/>
      <c r="R1331" s="449"/>
      <c r="S1331" s="279">
        <f t="shared" si="88"/>
        <v>-3601.92</v>
      </c>
      <c r="T1331" s="333">
        <f t="shared" si="85"/>
        <v>0</v>
      </c>
    </row>
    <row r="1332" spans="2:20" ht="24.9" customHeight="1" x14ac:dyDescent="0.3">
      <c r="B1332" s="446"/>
      <c r="C1332" s="267">
        <f t="shared" si="86"/>
        <v>1</v>
      </c>
      <c r="D1332" s="268" t="str">
        <f t="shared" si="87"/>
        <v>Janeiro</v>
      </c>
      <c r="E1332" s="269"/>
      <c r="F1332" s="270" t="str">
        <f>IF(E1332="","",VLOOKUP('Conta_FUNBIO (2)'!E1332,Relatório!B:I,2,FALSE))</f>
        <v/>
      </c>
      <c r="G1332" s="709"/>
      <c r="H1332" s="334" t="str">
        <f>IF(G1332="","",VLOOKUP(G1332,Fundos!B:C,2,FALSE))</f>
        <v/>
      </c>
      <c r="I1332" s="272"/>
      <c r="J1332" s="443"/>
      <c r="K1332" s="443"/>
      <c r="L1332" s="685"/>
      <c r="M1332" s="353"/>
      <c r="N1332" s="271"/>
      <c r="O1332" s="576"/>
      <c r="P1332" s="276" t="s">
        <v>277</v>
      </c>
      <c r="Q1332" s="279"/>
      <c r="R1332" s="449"/>
      <c r="S1332" s="279">
        <f t="shared" si="88"/>
        <v>-3601.92</v>
      </c>
      <c r="T1332" s="333">
        <f t="shared" si="85"/>
        <v>0</v>
      </c>
    </row>
    <row r="1333" spans="2:20" ht="24.9" customHeight="1" x14ac:dyDescent="0.3">
      <c r="B1333" s="446"/>
      <c r="C1333" s="267">
        <f t="shared" si="86"/>
        <v>1</v>
      </c>
      <c r="D1333" s="268" t="str">
        <f t="shared" si="87"/>
        <v>Janeiro</v>
      </c>
      <c r="E1333" s="269"/>
      <c r="F1333" s="270" t="str">
        <f>IF(E1333="","",VLOOKUP('Conta_FUNBIO (2)'!E1333,Relatório!B:I,2,FALSE))</f>
        <v/>
      </c>
      <c r="G1333" s="709"/>
      <c r="H1333" s="334" t="str">
        <f>IF(G1333="","",VLOOKUP(G1333,Fundos!B:C,2,FALSE))</f>
        <v/>
      </c>
      <c r="I1333" s="272"/>
      <c r="J1333" s="443"/>
      <c r="K1333" s="443"/>
      <c r="L1333" s="685"/>
      <c r="M1333" s="353"/>
      <c r="N1333" s="271"/>
      <c r="O1333" s="576"/>
      <c r="P1333" s="276" t="s">
        <v>277</v>
      </c>
      <c r="Q1333" s="279"/>
      <c r="R1333" s="449"/>
      <c r="S1333" s="279">
        <f t="shared" si="88"/>
        <v>-3601.92</v>
      </c>
      <c r="T1333" s="333">
        <f t="shared" si="85"/>
        <v>0</v>
      </c>
    </row>
    <row r="1334" spans="2:20" ht="24.9" customHeight="1" x14ac:dyDescent="0.3">
      <c r="B1334" s="446"/>
      <c r="C1334" s="267">
        <f t="shared" si="86"/>
        <v>1</v>
      </c>
      <c r="D1334" s="268" t="str">
        <f t="shared" si="87"/>
        <v>Janeiro</v>
      </c>
      <c r="E1334" s="269"/>
      <c r="F1334" s="270" t="str">
        <f>IF(E1334="","",VLOOKUP('Conta_FUNBIO (2)'!E1334,Relatório!B:I,2,FALSE))</f>
        <v/>
      </c>
      <c r="G1334" s="709"/>
      <c r="H1334" s="334" t="str">
        <f>IF(G1334="","",VLOOKUP(G1334,Fundos!B:C,2,FALSE))</f>
        <v/>
      </c>
      <c r="I1334" s="272"/>
      <c r="J1334" s="443"/>
      <c r="K1334" s="443"/>
      <c r="L1334" s="685"/>
      <c r="M1334" s="353"/>
      <c r="N1334" s="271"/>
      <c r="O1334" s="576"/>
      <c r="P1334" s="276" t="s">
        <v>277</v>
      </c>
      <c r="Q1334" s="279"/>
      <c r="R1334" s="449"/>
      <c r="S1334" s="279">
        <f t="shared" si="88"/>
        <v>-3601.92</v>
      </c>
      <c r="T1334" s="333">
        <f t="shared" si="85"/>
        <v>0</v>
      </c>
    </row>
    <row r="1335" spans="2:20" ht="24.9" customHeight="1" x14ac:dyDescent="0.3">
      <c r="B1335" s="446"/>
      <c r="C1335" s="267">
        <f t="shared" si="86"/>
        <v>1</v>
      </c>
      <c r="D1335" s="268" t="str">
        <f t="shared" si="87"/>
        <v>Janeiro</v>
      </c>
      <c r="E1335" s="269"/>
      <c r="F1335" s="270" t="str">
        <f>IF(E1335="","",VLOOKUP('Conta_FUNBIO (2)'!E1335,Relatório!B:I,2,FALSE))</f>
        <v/>
      </c>
      <c r="G1335" s="709"/>
      <c r="H1335" s="334" t="str">
        <f>IF(G1335="","",VLOOKUP(G1335,Fundos!B:C,2,FALSE))</f>
        <v/>
      </c>
      <c r="I1335" s="272"/>
      <c r="J1335" s="443"/>
      <c r="K1335" s="443"/>
      <c r="L1335" s="685"/>
      <c r="M1335" s="353"/>
      <c r="N1335" s="271"/>
      <c r="O1335" s="576"/>
      <c r="P1335" s="276" t="s">
        <v>277</v>
      </c>
      <c r="Q1335" s="279"/>
      <c r="R1335" s="449"/>
      <c r="S1335" s="279">
        <f t="shared" si="88"/>
        <v>-3601.92</v>
      </c>
      <c r="T1335" s="333">
        <f t="shared" si="85"/>
        <v>0</v>
      </c>
    </row>
    <row r="1336" spans="2:20" ht="24.9" customHeight="1" x14ac:dyDescent="0.3">
      <c r="B1336" s="446"/>
      <c r="C1336" s="267">
        <f t="shared" si="86"/>
        <v>1</v>
      </c>
      <c r="D1336" s="268" t="str">
        <f t="shared" si="87"/>
        <v>Janeiro</v>
      </c>
      <c r="E1336" s="269"/>
      <c r="F1336" s="270" t="str">
        <f>IF(E1336="","",VLOOKUP('Conta_FUNBIO (2)'!E1336,Relatório!B:I,2,FALSE))</f>
        <v/>
      </c>
      <c r="G1336" s="709"/>
      <c r="H1336" s="334" t="str">
        <f>IF(G1336="","",VLOOKUP(G1336,Fundos!B:C,2,FALSE))</f>
        <v/>
      </c>
      <c r="I1336" s="272"/>
      <c r="J1336" s="443"/>
      <c r="K1336" s="443"/>
      <c r="L1336" s="685"/>
      <c r="M1336" s="353"/>
      <c r="N1336" s="271"/>
      <c r="O1336" s="576"/>
      <c r="P1336" s="276" t="s">
        <v>277</v>
      </c>
      <c r="Q1336" s="279"/>
      <c r="R1336" s="449"/>
      <c r="S1336" s="279">
        <f t="shared" si="88"/>
        <v>-3601.92</v>
      </c>
      <c r="T1336" s="333">
        <f t="shared" si="85"/>
        <v>0</v>
      </c>
    </row>
    <row r="1337" spans="2:20" ht="24.9" customHeight="1" x14ac:dyDescent="0.3">
      <c r="B1337" s="446"/>
      <c r="C1337" s="267">
        <f t="shared" si="86"/>
        <v>1</v>
      </c>
      <c r="D1337" s="268" t="str">
        <f t="shared" si="87"/>
        <v>Janeiro</v>
      </c>
      <c r="E1337" s="269"/>
      <c r="F1337" s="270" t="str">
        <f>IF(E1337="","",VLOOKUP('Conta_FUNBIO (2)'!E1337,Relatório!B:I,2,FALSE))</f>
        <v/>
      </c>
      <c r="G1337" s="709"/>
      <c r="H1337" s="334" t="str">
        <f>IF(G1337="","",VLOOKUP(G1337,Fundos!B:C,2,FALSE))</f>
        <v/>
      </c>
      <c r="I1337" s="272"/>
      <c r="J1337" s="443"/>
      <c r="K1337" s="443"/>
      <c r="L1337" s="685"/>
      <c r="M1337" s="353"/>
      <c r="N1337" s="271"/>
      <c r="O1337" s="576"/>
      <c r="P1337" s="276" t="s">
        <v>277</v>
      </c>
      <c r="Q1337" s="279"/>
      <c r="R1337" s="449"/>
      <c r="S1337" s="279">
        <f t="shared" si="88"/>
        <v>-3601.92</v>
      </c>
      <c r="T1337" s="333">
        <f t="shared" si="85"/>
        <v>0</v>
      </c>
    </row>
    <row r="1338" spans="2:20" ht="24.9" customHeight="1" x14ac:dyDescent="0.3">
      <c r="B1338" s="446"/>
      <c r="C1338" s="267">
        <f t="shared" si="86"/>
        <v>1</v>
      </c>
      <c r="D1338" s="268" t="str">
        <f t="shared" si="87"/>
        <v>Janeiro</v>
      </c>
      <c r="E1338" s="269"/>
      <c r="F1338" s="270" t="str">
        <f>IF(E1338="","",VLOOKUP('Conta_FUNBIO (2)'!E1338,Relatório!B:I,2,FALSE))</f>
        <v/>
      </c>
      <c r="G1338" s="709"/>
      <c r="H1338" s="334" t="str">
        <f>IF(G1338="","",VLOOKUP(G1338,Fundos!B:C,2,FALSE))</f>
        <v/>
      </c>
      <c r="I1338" s="272"/>
      <c r="J1338" s="443"/>
      <c r="K1338" s="443"/>
      <c r="L1338" s="685"/>
      <c r="M1338" s="353"/>
      <c r="N1338" s="271"/>
      <c r="O1338" s="576"/>
      <c r="P1338" s="276" t="s">
        <v>277</v>
      </c>
      <c r="Q1338" s="279"/>
      <c r="R1338" s="449"/>
      <c r="S1338" s="279">
        <f t="shared" si="88"/>
        <v>-3601.92</v>
      </c>
      <c r="T1338" s="333">
        <f t="shared" ref="T1338:T1401" si="89">T1337</f>
        <v>0</v>
      </c>
    </row>
    <row r="1339" spans="2:20" ht="24.9" customHeight="1" x14ac:dyDescent="0.3">
      <c r="B1339" s="446"/>
      <c r="C1339" s="267">
        <f t="shared" si="86"/>
        <v>1</v>
      </c>
      <c r="D1339" s="268" t="str">
        <f t="shared" si="87"/>
        <v>Janeiro</v>
      </c>
      <c r="E1339" s="269"/>
      <c r="F1339" s="270" t="str">
        <f>IF(E1339="","",VLOOKUP('Conta_FUNBIO (2)'!E1339,Relatório!B:I,2,FALSE))</f>
        <v/>
      </c>
      <c r="G1339" s="709"/>
      <c r="H1339" s="334" t="str">
        <f>IF(G1339="","",VLOOKUP(G1339,Fundos!B:C,2,FALSE))</f>
        <v/>
      </c>
      <c r="I1339" s="272"/>
      <c r="J1339" s="443"/>
      <c r="K1339" s="443"/>
      <c r="L1339" s="685"/>
      <c r="M1339" s="353"/>
      <c r="N1339" s="271"/>
      <c r="O1339" s="576"/>
      <c r="P1339" s="276" t="s">
        <v>277</v>
      </c>
      <c r="Q1339" s="279"/>
      <c r="R1339" s="449"/>
      <c r="S1339" s="279">
        <f t="shared" si="88"/>
        <v>-3601.92</v>
      </c>
      <c r="T1339" s="333">
        <f t="shared" si="89"/>
        <v>0</v>
      </c>
    </row>
    <row r="1340" spans="2:20" ht="24.9" customHeight="1" x14ac:dyDescent="0.3">
      <c r="B1340" s="446"/>
      <c r="C1340" s="267">
        <f t="shared" si="86"/>
        <v>1</v>
      </c>
      <c r="D1340" s="268" t="str">
        <f t="shared" si="87"/>
        <v>Janeiro</v>
      </c>
      <c r="E1340" s="269"/>
      <c r="F1340" s="270" t="str">
        <f>IF(E1340="","",VLOOKUP('Conta_FUNBIO (2)'!E1340,Relatório!B:I,2,FALSE))</f>
        <v/>
      </c>
      <c r="G1340" s="709"/>
      <c r="H1340" s="334" t="str">
        <f>IF(G1340="","",VLOOKUP(G1340,Fundos!B:C,2,FALSE))</f>
        <v/>
      </c>
      <c r="I1340" s="272"/>
      <c r="J1340" s="443"/>
      <c r="K1340" s="443"/>
      <c r="L1340" s="685"/>
      <c r="M1340" s="353"/>
      <c r="N1340" s="271"/>
      <c r="O1340" s="576"/>
      <c r="P1340" s="276" t="s">
        <v>277</v>
      </c>
      <c r="Q1340" s="279"/>
      <c r="R1340" s="449"/>
      <c r="S1340" s="279">
        <f t="shared" si="88"/>
        <v>-3601.92</v>
      </c>
      <c r="T1340" s="333">
        <f t="shared" si="89"/>
        <v>0</v>
      </c>
    </row>
    <row r="1341" spans="2:20" ht="24.9" customHeight="1" x14ac:dyDescent="0.3">
      <c r="B1341" s="446"/>
      <c r="C1341" s="267">
        <f t="shared" si="86"/>
        <v>1</v>
      </c>
      <c r="D1341" s="268" t="str">
        <f t="shared" si="87"/>
        <v>Janeiro</v>
      </c>
      <c r="E1341" s="269"/>
      <c r="F1341" s="270" t="str">
        <f>IF(E1341="","",VLOOKUP('Conta_FUNBIO (2)'!E1341,Relatório!B:I,2,FALSE))</f>
        <v/>
      </c>
      <c r="G1341" s="709"/>
      <c r="H1341" s="334" t="str">
        <f>IF(G1341="","",VLOOKUP(G1341,Fundos!B:C,2,FALSE))</f>
        <v/>
      </c>
      <c r="I1341" s="272"/>
      <c r="J1341" s="443"/>
      <c r="K1341" s="443"/>
      <c r="L1341" s="685"/>
      <c r="M1341" s="353"/>
      <c r="N1341" s="271"/>
      <c r="O1341" s="576"/>
      <c r="P1341" s="276" t="s">
        <v>277</v>
      </c>
      <c r="Q1341" s="279"/>
      <c r="R1341" s="449"/>
      <c r="S1341" s="279">
        <f t="shared" si="88"/>
        <v>-3601.92</v>
      </c>
      <c r="T1341" s="333">
        <f t="shared" si="89"/>
        <v>0</v>
      </c>
    </row>
    <row r="1342" spans="2:20" ht="24.9" customHeight="1" x14ac:dyDescent="0.3">
      <c r="B1342" s="446"/>
      <c r="C1342" s="267">
        <f t="shared" si="86"/>
        <v>1</v>
      </c>
      <c r="D1342" s="268" t="str">
        <f t="shared" si="87"/>
        <v>Janeiro</v>
      </c>
      <c r="E1342" s="269"/>
      <c r="F1342" s="270" t="str">
        <f>IF(E1342="","",VLOOKUP('Conta_FUNBIO (2)'!E1342,Relatório!B:I,2,FALSE))</f>
        <v/>
      </c>
      <c r="G1342" s="709"/>
      <c r="H1342" s="334" t="str">
        <f>IF(G1342="","",VLOOKUP(G1342,Fundos!B:C,2,FALSE))</f>
        <v/>
      </c>
      <c r="I1342" s="272"/>
      <c r="J1342" s="443"/>
      <c r="K1342" s="443"/>
      <c r="L1342" s="685"/>
      <c r="M1342" s="353"/>
      <c r="N1342" s="271"/>
      <c r="O1342" s="576"/>
      <c r="P1342" s="276" t="s">
        <v>277</v>
      </c>
      <c r="Q1342" s="279"/>
      <c r="R1342" s="449"/>
      <c r="S1342" s="279">
        <f t="shared" si="88"/>
        <v>-3601.92</v>
      </c>
      <c r="T1342" s="333">
        <f t="shared" si="89"/>
        <v>0</v>
      </c>
    </row>
    <row r="1343" spans="2:20" ht="24.9" customHeight="1" x14ac:dyDescent="0.3">
      <c r="B1343" s="446"/>
      <c r="C1343" s="267">
        <f t="shared" si="86"/>
        <v>1</v>
      </c>
      <c r="D1343" s="268" t="str">
        <f t="shared" si="87"/>
        <v>Janeiro</v>
      </c>
      <c r="E1343" s="269"/>
      <c r="F1343" s="270" t="str">
        <f>IF(E1343="","",VLOOKUP('Conta_FUNBIO (2)'!E1343,Relatório!B:I,2,FALSE))</f>
        <v/>
      </c>
      <c r="G1343" s="709"/>
      <c r="H1343" s="334" t="str">
        <f>IF(G1343="","",VLOOKUP(G1343,Fundos!B:C,2,FALSE))</f>
        <v/>
      </c>
      <c r="I1343" s="272"/>
      <c r="J1343" s="443"/>
      <c r="K1343" s="443"/>
      <c r="L1343" s="685"/>
      <c r="M1343" s="353"/>
      <c r="N1343" s="271"/>
      <c r="O1343" s="576"/>
      <c r="P1343" s="276" t="s">
        <v>277</v>
      </c>
      <c r="Q1343" s="279"/>
      <c r="R1343" s="449"/>
      <c r="S1343" s="279">
        <f t="shared" si="88"/>
        <v>-3601.92</v>
      </c>
      <c r="T1343" s="333">
        <f t="shared" si="89"/>
        <v>0</v>
      </c>
    </row>
    <row r="1344" spans="2:20" ht="24.9" customHeight="1" x14ac:dyDescent="0.3">
      <c r="B1344" s="446"/>
      <c r="C1344" s="267">
        <f t="shared" si="86"/>
        <v>1</v>
      </c>
      <c r="D1344" s="268" t="str">
        <f t="shared" si="87"/>
        <v>Janeiro</v>
      </c>
      <c r="E1344" s="269"/>
      <c r="F1344" s="270" t="str">
        <f>IF(E1344="","",VLOOKUP('Conta_FUNBIO (2)'!E1344,Relatório!B:I,2,FALSE))</f>
        <v/>
      </c>
      <c r="G1344" s="709"/>
      <c r="H1344" s="334" t="str">
        <f>IF(G1344="","",VLOOKUP(G1344,Fundos!B:C,2,FALSE))</f>
        <v/>
      </c>
      <c r="I1344" s="272"/>
      <c r="J1344" s="443"/>
      <c r="K1344" s="443"/>
      <c r="L1344" s="685"/>
      <c r="M1344" s="353"/>
      <c r="N1344" s="271"/>
      <c r="O1344" s="576"/>
      <c r="P1344" s="276" t="s">
        <v>277</v>
      </c>
      <c r="Q1344" s="279"/>
      <c r="R1344" s="449"/>
      <c r="S1344" s="279">
        <f t="shared" si="88"/>
        <v>-3601.92</v>
      </c>
      <c r="T1344" s="333">
        <f t="shared" si="89"/>
        <v>0</v>
      </c>
    </row>
    <row r="1345" spans="2:20" ht="24.9" customHeight="1" x14ac:dyDescent="0.3">
      <c r="B1345" s="446"/>
      <c r="C1345" s="267">
        <f t="shared" si="86"/>
        <v>1</v>
      </c>
      <c r="D1345" s="268" t="str">
        <f t="shared" si="87"/>
        <v>Janeiro</v>
      </c>
      <c r="E1345" s="269"/>
      <c r="F1345" s="270" t="str">
        <f>IF(E1345="","",VLOOKUP('Conta_FUNBIO (2)'!E1345,Relatório!B:I,2,FALSE))</f>
        <v/>
      </c>
      <c r="G1345" s="709"/>
      <c r="H1345" s="334" t="str">
        <f>IF(G1345="","",VLOOKUP(G1345,Fundos!B:C,2,FALSE))</f>
        <v/>
      </c>
      <c r="I1345" s="272"/>
      <c r="J1345" s="443"/>
      <c r="K1345" s="443"/>
      <c r="L1345" s="685"/>
      <c r="M1345" s="353"/>
      <c r="N1345" s="271"/>
      <c r="O1345" s="576"/>
      <c r="P1345" s="276" t="s">
        <v>277</v>
      </c>
      <c r="Q1345" s="279"/>
      <c r="R1345" s="449"/>
      <c r="S1345" s="279">
        <f t="shared" si="88"/>
        <v>-3601.92</v>
      </c>
      <c r="T1345" s="333">
        <f t="shared" si="89"/>
        <v>0</v>
      </c>
    </row>
    <row r="1346" spans="2:20" ht="24.9" customHeight="1" x14ac:dyDescent="0.3">
      <c r="B1346" s="446"/>
      <c r="C1346" s="267">
        <f t="shared" si="86"/>
        <v>1</v>
      </c>
      <c r="D1346" s="268" t="str">
        <f t="shared" si="87"/>
        <v>Janeiro</v>
      </c>
      <c r="E1346" s="269"/>
      <c r="F1346" s="270" t="str">
        <f>IF(E1346="","",VLOOKUP('Conta_FUNBIO (2)'!E1346,Relatório!B:I,2,FALSE))</f>
        <v/>
      </c>
      <c r="G1346" s="709"/>
      <c r="H1346" s="334" t="str">
        <f>IF(G1346="","",VLOOKUP(G1346,Fundos!B:C,2,FALSE))</f>
        <v/>
      </c>
      <c r="I1346" s="272"/>
      <c r="J1346" s="443"/>
      <c r="K1346" s="443"/>
      <c r="L1346" s="685"/>
      <c r="M1346" s="353"/>
      <c r="N1346" s="271"/>
      <c r="O1346" s="576"/>
      <c r="P1346" s="276" t="s">
        <v>277</v>
      </c>
      <c r="Q1346" s="279"/>
      <c r="R1346" s="449"/>
      <c r="S1346" s="279">
        <f t="shared" si="88"/>
        <v>-3601.92</v>
      </c>
      <c r="T1346" s="333">
        <f t="shared" si="89"/>
        <v>0</v>
      </c>
    </row>
    <row r="1347" spans="2:20" ht="24.9" customHeight="1" x14ac:dyDescent="0.3">
      <c r="B1347" s="446"/>
      <c r="C1347" s="267">
        <f t="shared" si="86"/>
        <v>1</v>
      </c>
      <c r="D1347" s="268" t="str">
        <f t="shared" si="87"/>
        <v>Janeiro</v>
      </c>
      <c r="E1347" s="269"/>
      <c r="F1347" s="270" t="str">
        <f>IF(E1347="","",VLOOKUP('Conta_FUNBIO (2)'!E1347,Relatório!B:I,2,FALSE))</f>
        <v/>
      </c>
      <c r="G1347" s="709"/>
      <c r="H1347" s="334" t="str">
        <f>IF(G1347="","",VLOOKUP(G1347,Fundos!B:C,2,FALSE))</f>
        <v/>
      </c>
      <c r="I1347" s="272"/>
      <c r="J1347" s="443"/>
      <c r="K1347" s="443"/>
      <c r="L1347" s="685"/>
      <c r="M1347" s="353"/>
      <c r="N1347" s="271"/>
      <c r="O1347" s="576"/>
      <c r="P1347" s="276" t="s">
        <v>277</v>
      </c>
      <c r="Q1347" s="279"/>
      <c r="R1347" s="449"/>
      <c r="S1347" s="279">
        <f t="shared" si="88"/>
        <v>-3601.92</v>
      </c>
      <c r="T1347" s="333">
        <f t="shared" si="89"/>
        <v>0</v>
      </c>
    </row>
    <row r="1348" spans="2:20" ht="24.9" customHeight="1" x14ac:dyDescent="0.3">
      <c r="B1348" s="446"/>
      <c r="C1348" s="267">
        <f t="shared" si="86"/>
        <v>1</v>
      </c>
      <c r="D1348" s="268" t="str">
        <f t="shared" si="87"/>
        <v>Janeiro</v>
      </c>
      <c r="E1348" s="269"/>
      <c r="F1348" s="270" t="str">
        <f>IF(E1348="","",VLOOKUP('Conta_FUNBIO (2)'!E1348,Relatório!B:I,2,FALSE))</f>
        <v/>
      </c>
      <c r="G1348" s="709"/>
      <c r="H1348" s="334" t="str">
        <f>IF(G1348="","",VLOOKUP(G1348,Fundos!B:C,2,FALSE))</f>
        <v/>
      </c>
      <c r="I1348" s="272"/>
      <c r="J1348" s="443"/>
      <c r="K1348" s="443"/>
      <c r="L1348" s="685"/>
      <c r="M1348" s="353"/>
      <c r="N1348" s="271"/>
      <c r="O1348" s="576"/>
      <c r="P1348" s="276" t="s">
        <v>277</v>
      </c>
      <c r="Q1348" s="279"/>
      <c r="R1348" s="449"/>
      <c r="S1348" s="279">
        <f t="shared" si="88"/>
        <v>-3601.92</v>
      </c>
      <c r="T1348" s="333">
        <f t="shared" si="89"/>
        <v>0</v>
      </c>
    </row>
    <row r="1349" spans="2:20" ht="24.9" customHeight="1" x14ac:dyDescent="0.3">
      <c r="B1349" s="446"/>
      <c r="C1349" s="267">
        <f t="shared" si="86"/>
        <v>1</v>
      </c>
      <c r="D1349" s="268" t="str">
        <f t="shared" si="87"/>
        <v>Janeiro</v>
      </c>
      <c r="E1349" s="269"/>
      <c r="F1349" s="270" t="str">
        <f>IF(E1349="","",VLOOKUP('Conta_FUNBIO (2)'!E1349,Relatório!B:I,2,FALSE))</f>
        <v/>
      </c>
      <c r="G1349" s="709"/>
      <c r="H1349" s="334" t="str">
        <f>IF(G1349="","",VLOOKUP(G1349,Fundos!B:C,2,FALSE))</f>
        <v/>
      </c>
      <c r="I1349" s="272"/>
      <c r="J1349" s="443"/>
      <c r="K1349" s="443"/>
      <c r="L1349" s="685"/>
      <c r="M1349" s="353"/>
      <c r="N1349" s="271"/>
      <c r="O1349" s="576"/>
      <c r="P1349" s="276" t="s">
        <v>277</v>
      </c>
      <c r="Q1349" s="279"/>
      <c r="R1349" s="449"/>
      <c r="S1349" s="279">
        <f t="shared" si="88"/>
        <v>-3601.92</v>
      </c>
      <c r="T1349" s="333">
        <f t="shared" si="89"/>
        <v>0</v>
      </c>
    </row>
    <row r="1350" spans="2:20" ht="24.9" customHeight="1" x14ac:dyDescent="0.3">
      <c r="B1350" s="446"/>
      <c r="C1350" s="267">
        <f t="shared" si="86"/>
        <v>1</v>
      </c>
      <c r="D1350" s="268" t="str">
        <f t="shared" si="87"/>
        <v>Janeiro</v>
      </c>
      <c r="E1350" s="269"/>
      <c r="F1350" s="270" t="str">
        <f>IF(E1350="","",VLOOKUP('Conta_FUNBIO (2)'!E1350,Relatório!B:I,2,FALSE))</f>
        <v/>
      </c>
      <c r="G1350" s="709"/>
      <c r="H1350" s="334" t="str">
        <f>IF(G1350="","",VLOOKUP(G1350,Fundos!B:C,2,FALSE))</f>
        <v/>
      </c>
      <c r="I1350" s="272"/>
      <c r="J1350" s="443"/>
      <c r="K1350" s="443"/>
      <c r="L1350" s="685"/>
      <c r="M1350" s="353"/>
      <c r="N1350" s="271"/>
      <c r="O1350" s="576"/>
      <c r="P1350" s="276" t="s">
        <v>277</v>
      </c>
      <c r="Q1350" s="279"/>
      <c r="R1350" s="449"/>
      <c r="S1350" s="279">
        <f t="shared" si="88"/>
        <v>-3601.92</v>
      </c>
      <c r="T1350" s="333">
        <f t="shared" si="89"/>
        <v>0</v>
      </c>
    </row>
    <row r="1351" spans="2:20" ht="24.9" customHeight="1" x14ac:dyDescent="0.3">
      <c r="B1351" s="446"/>
      <c r="C1351" s="267">
        <f t="shared" si="86"/>
        <v>1</v>
      </c>
      <c r="D1351" s="268" t="str">
        <f t="shared" si="87"/>
        <v>Janeiro</v>
      </c>
      <c r="E1351" s="269"/>
      <c r="F1351" s="270" t="str">
        <f>IF(E1351="","",VLOOKUP('Conta_FUNBIO (2)'!E1351,Relatório!B:I,2,FALSE))</f>
        <v/>
      </c>
      <c r="G1351" s="709"/>
      <c r="H1351" s="334" t="str">
        <f>IF(G1351="","",VLOOKUP(G1351,Fundos!B:C,2,FALSE))</f>
        <v/>
      </c>
      <c r="I1351" s="272"/>
      <c r="J1351" s="443"/>
      <c r="K1351" s="443"/>
      <c r="L1351" s="685"/>
      <c r="M1351" s="353"/>
      <c r="N1351" s="271"/>
      <c r="O1351" s="576"/>
      <c r="P1351" s="276" t="s">
        <v>277</v>
      </c>
      <c r="Q1351" s="279"/>
      <c r="R1351" s="449"/>
      <c r="S1351" s="279">
        <f t="shared" si="88"/>
        <v>-3601.92</v>
      </c>
      <c r="T1351" s="333">
        <f t="shared" si="89"/>
        <v>0</v>
      </c>
    </row>
    <row r="1352" spans="2:20" ht="24.9" customHeight="1" x14ac:dyDescent="0.3">
      <c r="B1352" s="446"/>
      <c r="C1352" s="267">
        <f t="shared" si="86"/>
        <v>1</v>
      </c>
      <c r="D1352" s="268" t="str">
        <f t="shared" si="87"/>
        <v>Janeiro</v>
      </c>
      <c r="E1352" s="269"/>
      <c r="F1352" s="270" t="str">
        <f>IF(E1352="","",VLOOKUP('Conta_FUNBIO (2)'!E1352,Relatório!B:I,2,FALSE))</f>
        <v/>
      </c>
      <c r="G1352" s="709"/>
      <c r="H1352" s="334" t="str">
        <f>IF(G1352="","",VLOOKUP(G1352,Fundos!B:C,2,FALSE))</f>
        <v/>
      </c>
      <c r="I1352" s="272"/>
      <c r="J1352" s="443"/>
      <c r="K1352" s="443"/>
      <c r="L1352" s="685"/>
      <c r="M1352" s="353"/>
      <c r="N1352" s="271"/>
      <c r="O1352" s="576"/>
      <c r="P1352" s="276" t="s">
        <v>277</v>
      </c>
      <c r="Q1352" s="279"/>
      <c r="R1352" s="449"/>
      <c r="S1352" s="279">
        <f t="shared" si="88"/>
        <v>-3601.92</v>
      </c>
      <c r="T1352" s="333">
        <f t="shared" si="89"/>
        <v>0</v>
      </c>
    </row>
    <row r="1353" spans="2:20" ht="24.9" customHeight="1" x14ac:dyDescent="0.3">
      <c r="B1353" s="446"/>
      <c r="C1353" s="267">
        <f t="shared" si="86"/>
        <v>1</v>
      </c>
      <c r="D1353" s="268" t="str">
        <f t="shared" si="87"/>
        <v>Janeiro</v>
      </c>
      <c r="E1353" s="269"/>
      <c r="F1353" s="270" t="str">
        <f>IF(E1353="","",VLOOKUP('Conta_FUNBIO (2)'!E1353,Relatório!B:I,2,FALSE))</f>
        <v/>
      </c>
      <c r="G1353" s="709"/>
      <c r="H1353" s="334" t="str">
        <f>IF(G1353="","",VLOOKUP(G1353,Fundos!B:C,2,FALSE))</f>
        <v/>
      </c>
      <c r="I1353" s="272"/>
      <c r="J1353" s="443"/>
      <c r="K1353" s="443"/>
      <c r="L1353" s="685"/>
      <c r="M1353" s="353"/>
      <c r="N1353" s="271"/>
      <c r="O1353" s="576"/>
      <c r="P1353" s="276" t="s">
        <v>277</v>
      </c>
      <c r="Q1353" s="279"/>
      <c r="R1353" s="449"/>
      <c r="S1353" s="279">
        <f t="shared" si="88"/>
        <v>-3601.92</v>
      </c>
      <c r="T1353" s="333">
        <f t="shared" si="89"/>
        <v>0</v>
      </c>
    </row>
    <row r="1354" spans="2:20" ht="24.9" customHeight="1" x14ac:dyDescent="0.3">
      <c r="B1354" s="446"/>
      <c r="C1354" s="267">
        <f t="shared" si="86"/>
        <v>1</v>
      </c>
      <c r="D1354" s="268" t="str">
        <f t="shared" si="87"/>
        <v>Janeiro</v>
      </c>
      <c r="E1354" s="269"/>
      <c r="F1354" s="270" t="str">
        <f>IF(E1354="","",VLOOKUP('Conta_FUNBIO (2)'!E1354,Relatório!B:I,2,FALSE))</f>
        <v/>
      </c>
      <c r="G1354" s="709"/>
      <c r="H1354" s="334" t="str">
        <f>IF(G1354="","",VLOOKUP(G1354,Fundos!B:C,2,FALSE))</f>
        <v/>
      </c>
      <c r="I1354" s="272"/>
      <c r="J1354" s="443"/>
      <c r="K1354" s="443"/>
      <c r="L1354" s="685"/>
      <c r="M1354" s="353"/>
      <c r="N1354" s="271"/>
      <c r="O1354" s="576"/>
      <c r="P1354" s="276" t="s">
        <v>277</v>
      </c>
      <c r="Q1354" s="279"/>
      <c r="R1354" s="449"/>
      <c r="S1354" s="279">
        <f t="shared" si="88"/>
        <v>-3601.92</v>
      </c>
      <c r="T1354" s="333">
        <f t="shared" si="89"/>
        <v>0</v>
      </c>
    </row>
    <row r="1355" spans="2:20" ht="24.9" customHeight="1" x14ac:dyDescent="0.3">
      <c r="B1355" s="446"/>
      <c r="C1355" s="267">
        <f t="shared" si="86"/>
        <v>1</v>
      </c>
      <c r="D1355" s="268" t="str">
        <f t="shared" si="87"/>
        <v>Janeiro</v>
      </c>
      <c r="E1355" s="269"/>
      <c r="F1355" s="270" t="str">
        <f>IF(E1355="","",VLOOKUP('Conta_FUNBIO (2)'!E1355,Relatório!B:I,2,FALSE))</f>
        <v/>
      </c>
      <c r="G1355" s="709"/>
      <c r="H1355" s="334" t="str">
        <f>IF(G1355="","",VLOOKUP(G1355,Fundos!B:C,2,FALSE))</f>
        <v/>
      </c>
      <c r="I1355" s="272"/>
      <c r="J1355" s="443"/>
      <c r="K1355" s="443"/>
      <c r="L1355" s="685"/>
      <c r="M1355" s="353"/>
      <c r="N1355" s="271"/>
      <c r="O1355" s="576"/>
      <c r="P1355" s="276" t="s">
        <v>277</v>
      </c>
      <c r="Q1355" s="279"/>
      <c r="R1355" s="449"/>
      <c r="S1355" s="279">
        <f t="shared" si="88"/>
        <v>-3601.92</v>
      </c>
      <c r="T1355" s="333">
        <f t="shared" si="89"/>
        <v>0</v>
      </c>
    </row>
    <row r="1356" spans="2:20" ht="24.9" customHeight="1" x14ac:dyDescent="0.3">
      <c r="B1356" s="446"/>
      <c r="C1356" s="267">
        <f t="shared" ref="C1356:C1419" si="90">MONTH(B1356)</f>
        <v>1</v>
      </c>
      <c r="D1356" s="268" t="str">
        <f t="shared" ref="D1356:D1419" si="91">IF(C1356=1,"Janeiro",IF(C1356=2,"Fevereiro",IF(C1356=3,"Março",IF(C1356=4,"Abril",IF(C1356=5,"Maio",IF(C1356=6,"Junho",IF(C1356=7,"Julho",IF(C1356=8,"Agosto",IF(C1356=9,"Setembro",IF(C1356=10,"Outubro",IF(C1356=11,"Novembro",IF(C1356=12,"Dezembro",""))))))))))))</f>
        <v>Janeiro</v>
      </c>
      <c r="E1356" s="269"/>
      <c r="F1356" s="270" t="str">
        <f>IF(E1356="","",VLOOKUP('Conta_FUNBIO (2)'!E1356,Relatório!B:I,2,FALSE))</f>
        <v/>
      </c>
      <c r="G1356" s="709"/>
      <c r="H1356" s="334" t="str">
        <f>IF(G1356="","",VLOOKUP(G1356,Fundos!B:C,2,FALSE))</f>
        <v/>
      </c>
      <c r="I1356" s="272"/>
      <c r="J1356" s="443"/>
      <c r="K1356" s="443"/>
      <c r="L1356" s="685"/>
      <c r="M1356" s="353"/>
      <c r="N1356" s="271"/>
      <c r="O1356" s="576"/>
      <c r="P1356" s="276" t="s">
        <v>277</v>
      </c>
      <c r="Q1356" s="279"/>
      <c r="R1356" s="449"/>
      <c r="S1356" s="279">
        <f t="shared" si="88"/>
        <v>-3601.92</v>
      </c>
      <c r="T1356" s="333">
        <f t="shared" si="89"/>
        <v>0</v>
      </c>
    </row>
    <row r="1357" spans="2:20" ht="24.9" customHeight="1" x14ac:dyDescent="0.3">
      <c r="B1357" s="446"/>
      <c r="C1357" s="267">
        <f t="shared" si="90"/>
        <v>1</v>
      </c>
      <c r="D1357" s="268" t="str">
        <f t="shared" si="91"/>
        <v>Janeiro</v>
      </c>
      <c r="E1357" s="269"/>
      <c r="F1357" s="270" t="str">
        <f>IF(E1357="","",VLOOKUP('Conta_FUNBIO (2)'!E1357,Relatório!B:I,2,FALSE))</f>
        <v/>
      </c>
      <c r="G1357" s="709"/>
      <c r="H1357" s="334" t="str">
        <f>IF(G1357="","",VLOOKUP(G1357,Fundos!B:C,2,FALSE))</f>
        <v/>
      </c>
      <c r="I1357" s="272"/>
      <c r="J1357" s="443"/>
      <c r="K1357" s="443"/>
      <c r="L1357" s="685"/>
      <c r="M1357" s="353"/>
      <c r="N1357" s="271"/>
      <c r="O1357" s="576"/>
      <c r="P1357" s="276" t="s">
        <v>277</v>
      </c>
      <c r="Q1357" s="279"/>
      <c r="R1357" s="449"/>
      <c r="S1357" s="279">
        <f t="shared" si="88"/>
        <v>-3601.92</v>
      </c>
      <c r="T1357" s="333">
        <f t="shared" si="89"/>
        <v>0</v>
      </c>
    </row>
    <row r="1358" spans="2:20" ht="24.9" customHeight="1" x14ac:dyDescent="0.3">
      <c r="B1358" s="446"/>
      <c r="C1358" s="267">
        <f t="shared" si="90"/>
        <v>1</v>
      </c>
      <c r="D1358" s="268" t="str">
        <f t="shared" si="91"/>
        <v>Janeiro</v>
      </c>
      <c r="E1358" s="269"/>
      <c r="F1358" s="270" t="str">
        <f>IF(E1358="","",VLOOKUP('Conta_FUNBIO (2)'!E1358,Relatório!B:I,2,FALSE))</f>
        <v/>
      </c>
      <c r="G1358" s="709"/>
      <c r="H1358" s="334" t="str">
        <f>IF(G1358="","",VLOOKUP(G1358,Fundos!B:C,2,FALSE))</f>
        <v/>
      </c>
      <c r="I1358" s="272"/>
      <c r="J1358" s="443"/>
      <c r="K1358" s="443"/>
      <c r="L1358" s="685"/>
      <c r="M1358" s="353"/>
      <c r="N1358" s="271"/>
      <c r="O1358" s="576"/>
      <c r="P1358" s="276" t="s">
        <v>277</v>
      </c>
      <c r="Q1358" s="279"/>
      <c r="R1358" s="449"/>
      <c r="S1358" s="279">
        <f t="shared" si="88"/>
        <v>-3601.92</v>
      </c>
      <c r="T1358" s="333">
        <f t="shared" si="89"/>
        <v>0</v>
      </c>
    </row>
    <row r="1359" spans="2:20" ht="24.9" customHeight="1" x14ac:dyDescent="0.3">
      <c r="B1359" s="446"/>
      <c r="C1359" s="267">
        <f t="shared" si="90"/>
        <v>1</v>
      </c>
      <c r="D1359" s="268" t="str">
        <f t="shared" si="91"/>
        <v>Janeiro</v>
      </c>
      <c r="E1359" s="269"/>
      <c r="F1359" s="270" t="str">
        <f>IF(E1359="","",VLOOKUP('Conta_FUNBIO (2)'!E1359,Relatório!B:I,2,FALSE))</f>
        <v/>
      </c>
      <c r="G1359" s="709"/>
      <c r="H1359" s="334" t="str">
        <f>IF(G1359="","",VLOOKUP(G1359,Fundos!B:C,2,FALSE))</f>
        <v/>
      </c>
      <c r="I1359" s="272"/>
      <c r="J1359" s="443"/>
      <c r="K1359" s="443"/>
      <c r="L1359" s="685"/>
      <c r="M1359" s="353"/>
      <c r="N1359" s="271"/>
      <c r="O1359" s="576"/>
      <c r="P1359" s="276" t="s">
        <v>277</v>
      </c>
      <c r="Q1359" s="279"/>
      <c r="R1359" s="449"/>
      <c r="S1359" s="279">
        <f t="shared" si="88"/>
        <v>-3601.92</v>
      </c>
      <c r="T1359" s="333">
        <f t="shared" si="89"/>
        <v>0</v>
      </c>
    </row>
    <row r="1360" spans="2:20" ht="24.9" customHeight="1" x14ac:dyDescent="0.3">
      <c r="B1360" s="446"/>
      <c r="C1360" s="267">
        <f t="shared" si="90"/>
        <v>1</v>
      </c>
      <c r="D1360" s="268" t="str">
        <f t="shared" si="91"/>
        <v>Janeiro</v>
      </c>
      <c r="E1360" s="269"/>
      <c r="F1360" s="270" t="str">
        <f>IF(E1360="","",VLOOKUP('Conta_FUNBIO (2)'!E1360,Relatório!B:I,2,FALSE))</f>
        <v/>
      </c>
      <c r="G1360" s="709"/>
      <c r="H1360" s="334" t="str">
        <f>IF(G1360="","",VLOOKUP(G1360,Fundos!B:C,2,FALSE))</f>
        <v/>
      </c>
      <c r="I1360" s="272"/>
      <c r="J1360" s="443"/>
      <c r="K1360" s="443"/>
      <c r="L1360" s="685"/>
      <c r="M1360" s="353"/>
      <c r="N1360" s="271"/>
      <c r="O1360" s="576"/>
      <c r="P1360" s="276" t="s">
        <v>277</v>
      </c>
      <c r="Q1360" s="279"/>
      <c r="R1360" s="449"/>
      <c r="S1360" s="279">
        <f t="shared" si="88"/>
        <v>-3601.92</v>
      </c>
      <c r="T1360" s="333">
        <f t="shared" si="89"/>
        <v>0</v>
      </c>
    </row>
    <row r="1361" spans="2:20" ht="24.9" customHeight="1" x14ac:dyDescent="0.3">
      <c r="B1361" s="446"/>
      <c r="C1361" s="267">
        <f t="shared" si="90"/>
        <v>1</v>
      </c>
      <c r="D1361" s="268" t="str">
        <f t="shared" si="91"/>
        <v>Janeiro</v>
      </c>
      <c r="E1361" s="269"/>
      <c r="F1361" s="270" t="str">
        <f>IF(E1361="","",VLOOKUP('Conta_FUNBIO (2)'!E1361,Relatório!B:I,2,FALSE))</f>
        <v/>
      </c>
      <c r="G1361" s="709"/>
      <c r="H1361" s="334" t="str">
        <f>IF(G1361="","",VLOOKUP(G1361,Fundos!B:C,2,FALSE))</f>
        <v/>
      </c>
      <c r="I1361" s="272"/>
      <c r="J1361" s="443"/>
      <c r="K1361" s="443"/>
      <c r="L1361" s="685"/>
      <c r="M1361" s="353"/>
      <c r="N1361" s="271"/>
      <c r="O1361" s="576"/>
      <c r="P1361" s="276" t="s">
        <v>277</v>
      </c>
      <c r="Q1361" s="279"/>
      <c r="R1361" s="449"/>
      <c r="S1361" s="279">
        <f t="shared" si="88"/>
        <v>-3601.92</v>
      </c>
      <c r="T1361" s="333">
        <f t="shared" si="89"/>
        <v>0</v>
      </c>
    </row>
    <row r="1362" spans="2:20" ht="24.9" customHeight="1" x14ac:dyDescent="0.3">
      <c r="B1362" s="446"/>
      <c r="C1362" s="267">
        <f t="shared" si="90"/>
        <v>1</v>
      </c>
      <c r="D1362" s="268" t="str">
        <f t="shared" si="91"/>
        <v>Janeiro</v>
      </c>
      <c r="E1362" s="269"/>
      <c r="F1362" s="270" t="str">
        <f>IF(E1362="","",VLOOKUP('Conta_FUNBIO (2)'!E1362,Relatório!B:I,2,FALSE))</f>
        <v/>
      </c>
      <c r="G1362" s="709"/>
      <c r="H1362" s="334" t="str">
        <f>IF(G1362="","",VLOOKUP(G1362,Fundos!B:C,2,FALSE))</f>
        <v/>
      </c>
      <c r="I1362" s="272"/>
      <c r="J1362" s="443"/>
      <c r="K1362" s="443"/>
      <c r="L1362" s="685"/>
      <c r="M1362" s="353"/>
      <c r="N1362" s="271"/>
      <c r="O1362" s="576"/>
      <c r="P1362" s="276" t="s">
        <v>277</v>
      </c>
      <c r="Q1362" s="279"/>
      <c r="R1362" s="449"/>
      <c r="S1362" s="279">
        <f t="shared" si="88"/>
        <v>-3601.92</v>
      </c>
      <c r="T1362" s="333">
        <f t="shared" si="89"/>
        <v>0</v>
      </c>
    </row>
    <row r="1363" spans="2:20" ht="24.9" customHeight="1" x14ac:dyDescent="0.3">
      <c r="B1363" s="446"/>
      <c r="C1363" s="267">
        <f t="shared" si="90"/>
        <v>1</v>
      </c>
      <c r="D1363" s="268" t="str">
        <f t="shared" si="91"/>
        <v>Janeiro</v>
      </c>
      <c r="E1363" s="269"/>
      <c r="F1363" s="270" t="str">
        <f>IF(E1363="","",VLOOKUP('Conta_FUNBIO (2)'!E1363,Relatório!B:I,2,FALSE))</f>
        <v/>
      </c>
      <c r="G1363" s="709"/>
      <c r="H1363" s="334" t="str">
        <f>IF(G1363="","",VLOOKUP(G1363,Fundos!B:C,2,FALSE))</f>
        <v/>
      </c>
      <c r="I1363" s="272"/>
      <c r="J1363" s="443"/>
      <c r="K1363" s="443"/>
      <c r="L1363" s="685"/>
      <c r="M1363" s="353"/>
      <c r="N1363" s="271"/>
      <c r="O1363" s="576"/>
      <c r="P1363" s="276" t="s">
        <v>277</v>
      </c>
      <c r="Q1363" s="279"/>
      <c r="R1363" s="449"/>
      <c r="S1363" s="279">
        <f t="shared" si="88"/>
        <v>-3601.92</v>
      </c>
      <c r="T1363" s="333">
        <f t="shared" si="89"/>
        <v>0</v>
      </c>
    </row>
    <row r="1364" spans="2:20" ht="24.9" customHeight="1" x14ac:dyDescent="0.3">
      <c r="B1364" s="446"/>
      <c r="C1364" s="267">
        <f t="shared" si="90"/>
        <v>1</v>
      </c>
      <c r="D1364" s="268" t="str">
        <f t="shared" si="91"/>
        <v>Janeiro</v>
      </c>
      <c r="E1364" s="269"/>
      <c r="F1364" s="270" t="str">
        <f>IF(E1364="","",VLOOKUP('Conta_FUNBIO (2)'!E1364,Relatório!B:I,2,FALSE))</f>
        <v/>
      </c>
      <c r="G1364" s="709"/>
      <c r="H1364" s="334" t="str">
        <f>IF(G1364="","",VLOOKUP(G1364,Fundos!B:C,2,FALSE))</f>
        <v/>
      </c>
      <c r="I1364" s="272"/>
      <c r="J1364" s="443"/>
      <c r="K1364" s="443"/>
      <c r="L1364" s="685"/>
      <c r="M1364" s="353"/>
      <c r="N1364" s="271"/>
      <c r="O1364" s="576"/>
      <c r="P1364" s="276" t="s">
        <v>277</v>
      </c>
      <c r="Q1364" s="279"/>
      <c r="R1364" s="449"/>
      <c r="S1364" s="279">
        <f t="shared" si="88"/>
        <v>-3601.92</v>
      </c>
      <c r="T1364" s="333">
        <f t="shared" si="89"/>
        <v>0</v>
      </c>
    </row>
    <row r="1365" spans="2:20" ht="24.9" customHeight="1" x14ac:dyDescent="0.3">
      <c r="B1365" s="446"/>
      <c r="C1365" s="267">
        <f t="shared" si="90"/>
        <v>1</v>
      </c>
      <c r="D1365" s="268" t="str">
        <f t="shared" si="91"/>
        <v>Janeiro</v>
      </c>
      <c r="E1365" s="269"/>
      <c r="F1365" s="270" t="str">
        <f>IF(E1365="","",VLOOKUP('Conta_FUNBIO (2)'!E1365,Relatório!B:I,2,FALSE))</f>
        <v/>
      </c>
      <c r="G1365" s="709"/>
      <c r="H1365" s="334" t="str">
        <f>IF(G1365="","",VLOOKUP(G1365,Fundos!B:C,2,FALSE))</f>
        <v/>
      </c>
      <c r="I1365" s="272"/>
      <c r="J1365" s="443"/>
      <c r="K1365" s="443"/>
      <c r="L1365" s="685"/>
      <c r="M1365" s="353"/>
      <c r="N1365" s="271"/>
      <c r="O1365" s="576"/>
      <c r="P1365" s="276" t="s">
        <v>277</v>
      </c>
      <c r="Q1365" s="279"/>
      <c r="R1365" s="449"/>
      <c r="S1365" s="279">
        <f t="shared" si="88"/>
        <v>-3601.92</v>
      </c>
      <c r="T1365" s="333">
        <f t="shared" si="89"/>
        <v>0</v>
      </c>
    </row>
    <row r="1366" spans="2:20" ht="24.9" customHeight="1" x14ac:dyDescent="0.3">
      <c r="B1366" s="446"/>
      <c r="C1366" s="267">
        <f t="shared" si="90"/>
        <v>1</v>
      </c>
      <c r="D1366" s="268" t="str">
        <f t="shared" si="91"/>
        <v>Janeiro</v>
      </c>
      <c r="E1366" s="269"/>
      <c r="F1366" s="270" t="str">
        <f>IF(E1366="","",VLOOKUP('Conta_FUNBIO (2)'!E1366,Relatório!B:I,2,FALSE))</f>
        <v/>
      </c>
      <c r="G1366" s="709"/>
      <c r="H1366" s="334" t="str">
        <f>IF(G1366="","",VLOOKUP(G1366,Fundos!B:C,2,FALSE))</f>
        <v/>
      </c>
      <c r="I1366" s="272"/>
      <c r="J1366" s="443"/>
      <c r="K1366" s="443"/>
      <c r="L1366" s="685"/>
      <c r="M1366" s="353"/>
      <c r="N1366" s="271"/>
      <c r="O1366" s="576"/>
      <c r="P1366" s="276" t="s">
        <v>277</v>
      </c>
      <c r="Q1366" s="279"/>
      <c r="R1366" s="449"/>
      <c r="S1366" s="279">
        <f t="shared" si="88"/>
        <v>-3601.92</v>
      </c>
      <c r="T1366" s="333">
        <f t="shared" si="89"/>
        <v>0</v>
      </c>
    </row>
    <row r="1367" spans="2:20" ht="24.9" customHeight="1" x14ac:dyDescent="0.3">
      <c r="B1367" s="446"/>
      <c r="C1367" s="267">
        <f t="shared" si="90"/>
        <v>1</v>
      </c>
      <c r="D1367" s="268" t="str">
        <f t="shared" si="91"/>
        <v>Janeiro</v>
      </c>
      <c r="E1367" s="269"/>
      <c r="F1367" s="270" t="str">
        <f>IF(E1367="","",VLOOKUP('Conta_FUNBIO (2)'!E1367,Relatório!B:I,2,FALSE))</f>
        <v/>
      </c>
      <c r="G1367" s="709"/>
      <c r="H1367" s="334" t="str">
        <f>IF(G1367="","",VLOOKUP(G1367,Fundos!B:C,2,FALSE))</f>
        <v/>
      </c>
      <c r="I1367" s="272"/>
      <c r="J1367" s="443"/>
      <c r="K1367" s="443"/>
      <c r="L1367" s="685"/>
      <c r="M1367" s="353"/>
      <c r="N1367" s="271"/>
      <c r="O1367" s="576"/>
      <c r="P1367" s="276" t="s">
        <v>277</v>
      </c>
      <c r="Q1367" s="279"/>
      <c r="R1367" s="449"/>
      <c r="S1367" s="279">
        <f t="shared" si="88"/>
        <v>-3601.92</v>
      </c>
      <c r="T1367" s="333">
        <f t="shared" si="89"/>
        <v>0</v>
      </c>
    </row>
    <row r="1368" spans="2:20" ht="24.9" customHeight="1" x14ac:dyDescent="0.3">
      <c r="B1368" s="446"/>
      <c r="C1368" s="267">
        <f t="shared" si="90"/>
        <v>1</v>
      </c>
      <c r="D1368" s="268" t="str">
        <f t="shared" si="91"/>
        <v>Janeiro</v>
      </c>
      <c r="E1368" s="269"/>
      <c r="F1368" s="270" t="str">
        <f>IF(E1368="","",VLOOKUP('Conta_FUNBIO (2)'!E1368,Relatório!B:I,2,FALSE))</f>
        <v/>
      </c>
      <c r="G1368" s="709"/>
      <c r="H1368" s="334" t="str">
        <f>IF(G1368="","",VLOOKUP(G1368,Fundos!B:C,2,FALSE))</f>
        <v/>
      </c>
      <c r="I1368" s="272"/>
      <c r="J1368" s="443"/>
      <c r="K1368" s="443"/>
      <c r="L1368" s="685"/>
      <c r="M1368" s="353"/>
      <c r="N1368" s="271"/>
      <c r="O1368" s="576"/>
      <c r="P1368" s="276" t="s">
        <v>277</v>
      </c>
      <c r="Q1368" s="279"/>
      <c r="R1368" s="449"/>
      <c r="S1368" s="279">
        <f t="shared" si="88"/>
        <v>-3601.92</v>
      </c>
      <c r="T1368" s="333">
        <f t="shared" si="89"/>
        <v>0</v>
      </c>
    </row>
    <row r="1369" spans="2:20" ht="24.9" customHeight="1" x14ac:dyDescent="0.3">
      <c r="B1369" s="446"/>
      <c r="C1369" s="267">
        <f t="shared" si="90"/>
        <v>1</v>
      </c>
      <c r="D1369" s="268" t="str">
        <f t="shared" si="91"/>
        <v>Janeiro</v>
      </c>
      <c r="E1369" s="269"/>
      <c r="F1369" s="270" t="str">
        <f>IF(E1369="","",VLOOKUP('Conta_FUNBIO (2)'!E1369,Relatório!B:I,2,FALSE))</f>
        <v/>
      </c>
      <c r="G1369" s="709"/>
      <c r="H1369" s="334" t="str">
        <f>IF(G1369="","",VLOOKUP(G1369,Fundos!B:C,2,FALSE))</f>
        <v/>
      </c>
      <c r="I1369" s="272"/>
      <c r="J1369" s="443"/>
      <c r="K1369" s="443"/>
      <c r="L1369" s="685"/>
      <c r="M1369" s="353"/>
      <c r="N1369" s="271"/>
      <c r="O1369" s="576"/>
      <c r="P1369" s="276" t="s">
        <v>277</v>
      </c>
      <c r="Q1369" s="279"/>
      <c r="R1369" s="449"/>
      <c r="S1369" s="279">
        <f t="shared" si="88"/>
        <v>-3601.92</v>
      </c>
      <c r="T1369" s="333">
        <f t="shared" si="89"/>
        <v>0</v>
      </c>
    </row>
    <row r="1370" spans="2:20" ht="24.9" customHeight="1" x14ac:dyDescent="0.3">
      <c r="B1370" s="446"/>
      <c r="C1370" s="267">
        <f t="shared" si="90"/>
        <v>1</v>
      </c>
      <c r="D1370" s="268" t="str">
        <f t="shared" si="91"/>
        <v>Janeiro</v>
      </c>
      <c r="E1370" s="269"/>
      <c r="F1370" s="270" t="str">
        <f>IF(E1370="","",VLOOKUP('Conta_FUNBIO (2)'!E1370,Relatório!B:I,2,FALSE))</f>
        <v/>
      </c>
      <c r="G1370" s="709"/>
      <c r="H1370" s="334" t="str">
        <f>IF(G1370="","",VLOOKUP(G1370,Fundos!B:C,2,FALSE))</f>
        <v/>
      </c>
      <c r="I1370" s="272"/>
      <c r="J1370" s="443"/>
      <c r="K1370" s="443"/>
      <c r="L1370" s="685"/>
      <c r="M1370" s="353"/>
      <c r="N1370" s="271"/>
      <c r="O1370" s="576"/>
      <c r="P1370" s="276" t="s">
        <v>277</v>
      </c>
      <c r="Q1370" s="279"/>
      <c r="R1370" s="449"/>
      <c r="S1370" s="279">
        <f t="shared" si="88"/>
        <v>-3601.92</v>
      </c>
      <c r="T1370" s="333">
        <f t="shared" si="89"/>
        <v>0</v>
      </c>
    </row>
    <row r="1371" spans="2:20" ht="24.9" customHeight="1" x14ac:dyDescent="0.3">
      <c r="B1371" s="446"/>
      <c r="C1371" s="267">
        <f t="shared" si="90"/>
        <v>1</v>
      </c>
      <c r="D1371" s="268" t="str">
        <f t="shared" si="91"/>
        <v>Janeiro</v>
      </c>
      <c r="E1371" s="269"/>
      <c r="F1371" s="270" t="str">
        <f>IF(E1371="","",VLOOKUP('Conta_FUNBIO (2)'!E1371,Relatório!B:I,2,FALSE))</f>
        <v/>
      </c>
      <c r="G1371" s="709"/>
      <c r="H1371" s="334" t="str">
        <f>IF(G1371="","",VLOOKUP(G1371,Fundos!B:C,2,FALSE))</f>
        <v/>
      </c>
      <c r="I1371" s="272"/>
      <c r="J1371" s="443"/>
      <c r="K1371" s="443"/>
      <c r="L1371" s="685"/>
      <c r="M1371" s="353"/>
      <c r="N1371" s="271"/>
      <c r="O1371" s="576"/>
      <c r="P1371" s="276" t="s">
        <v>277</v>
      </c>
      <c r="Q1371" s="279"/>
      <c r="R1371" s="449"/>
      <c r="S1371" s="279">
        <f t="shared" ref="S1371:S1434" si="92">IF(P1371="sim",Q1371-R1371+S1370,IF(P1371="NÃO",S1370))</f>
        <v>-3601.92</v>
      </c>
      <c r="T1371" s="333">
        <f t="shared" si="89"/>
        <v>0</v>
      </c>
    </row>
    <row r="1372" spans="2:20" ht="24.9" customHeight="1" x14ac:dyDescent="0.3">
      <c r="B1372" s="446"/>
      <c r="C1372" s="267">
        <f t="shared" si="90"/>
        <v>1</v>
      </c>
      <c r="D1372" s="268" t="str">
        <f t="shared" si="91"/>
        <v>Janeiro</v>
      </c>
      <c r="E1372" s="269"/>
      <c r="F1372" s="270" t="str">
        <f>IF(E1372="","",VLOOKUP('Conta_FUNBIO (2)'!E1372,Relatório!B:I,2,FALSE))</f>
        <v/>
      </c>
      <c r="G1372" s="709"/>
      <c r="H1372" s="334" t="str">
        <f>IF(G1372="","",VLOOKUP(G1372,Fundos!B:C,2,FALSE))</f>
        <v/>
      </c>
      <c r="I1372" s="272"/>
      <c r="J1372" s="443"/>
      <c r="K1372" s="443"/>
      <c r="L1372" s="685"/>
      <c r="M1372" s="353"/>
      <c r="N1372" s="271"/>
      <c r="O1372" s="576"/>
      <c r="P1372" s="276" t="s">
        <v>277</v>
      </c>
      <c r="Q1372" s="279"/>
      <c r="R1372" s="449"/>
      <c r="S1372" s="279">
        <f t="shared" si="92"/>
        <v>-3601.92</v>
      </c>
      <c r="T1372" s="333">
        <f t="shared" si="89"/>
        <v>0</v>
      </c>
    </row>
    <row r="1373" spans="2:20" ht="24.9" customHeight="1" x14ac:dyDescent="0.3">
      <c r="B1373" s="446"/>
      <c r="C1373" s="267">
        <f t="shared" si="90"/>
        <v>1</v>
      </c>
      <c r="D1373" s="268" t="str">
        <f t="shared" si="91"/>
        <v>Janeiro</v>
      </c>
      <c r="E1373" s="269"/>
      <c r="F1373" s="270" t="str">
        <f>IF(E1373="","",VLOOKUP('Conta_FUNBIO (2)'!E1373,Relatório!B:I,2,FALSE))</f>
        <v/>
      </c>
      <c r="G1373" s="709"/>
      <c r="H1373" s="334" t="str">
        <f>IF(G1373="","",VLOOKUP(G1373,Fundos!B:C,2,FALSE))</f>
        <v/>
      </c>
      <c r="I1373" s="272"/>
      <c r="J1373" s="443"/>
      <c r="K1373" s="443"/>
      <c r="L1373" s="685"/>
      <c r="M1373" s="353"/>
      <c r="N1373" s="271"/>
      <c r="O1373" s="576"/>
      <c r="P1373" s="276" t="s">
        <v>277</v>
      </c>
      <c r="Q1373" s="279"/>
      <c r="R1373" s="449"/>
      <c r="S1373" s="279">
        <f t="shared" si="92"/>
        <v>-3601.92</v>
      </c>
      <c r="T1373" s="333">
        <f t="shared" si="89"/>
        <v>0</v>
      </c>
    </row>
    <row r="1374" spans="2:20" ht="24.9" customHeight="1" x14ac:dyDescent="0.3">
      <c r="B1374" s="446"/>
      <c r="C1374" s="267">
        <f t="shared" si="90"/>
        <v>1</v>
      </c>
      <c r="D1374" s="268" t="str">
        <f t="shared" si="91"/>
        <v>Janeiro</v>
      </c>
      <c r="E1374" s="269"/>
      <c r="F1374" s="270" t="str">
        <f>IF(E1374="","",VLOOKUP('Conta_FUNBIO (2)'!E1374,Relatório!B:I,2,FALSE))</f>
        <v/>
      </c>
      <c r="G1374" s="709"/>
      <c r="H1374" s="334" t="str">
        <f>IF(G1374="","",VLOOKUP(G1374,Fundos!B:C,2,FALSE))</f>
        <v/>
      </c>
      <c r="I1374" s="272"/>
      <c r="J1374" s="443"/>
      <c r="K1374" s="443"/>
      <c r="L1374" s="685"/>
      <c r="M1374" s="353"/>
      <c r="N1374" s="271"/>
      <c r="O1374" s="576"/>
      <c r="P1374" s="276" t="s">
        <v>277</v>
      </c>
      <c r="Q1374" s="279"/>
      <c r="R1374" s="449"/>
      <c r="S1374" s="279">
        <f t="shared" si="92"/>
        <v>-3601.92</v>
      </c>
      <c r="T1374" s="333">
        <f t="shared" si="89"/>
        <v>0</v>
      </c>
    </row>
    <row r="1375" spans="2:20" ht="24.9" customHeight="1" x14ac:dyDescent="0.3">
      <c r="B1375" s="446"/>
      <c r="C1375" s="267">
        <f t="shared" si="90"/>
        <v>1</v>
      </c>
      <c r="D1375" s="268" t="str">
        <f t="shared" si="91"/>
        <v>Janeiro</v>
      </c>
      <c r="E1375" s="269"/>
      <c r="F1375" s="270" t="str">
        <f>IF(E1375="","",VLOOKUP('Conta_FUNBIO (2)'!E1375,Relatório!B:I,2,FALSE))</f>
        <v/>
      </c>
      <c r="G1375" s="709"/>
      <c r="H1375" s="334" t="str">
        <f>IF(G1375="","",VLOOKUP(G1375,Fundos!B:C,2,FALSE))</f>
        <v/>
      </c>
      <c r="I1375" s="272"/>
      <c r="J1375" s="443"/>
      <c r="K1375" s="443"/>
      <c r="L1375" s="685"/>
      <c r="M1375" s="353"/>
      <c r="N1375" s="271"/>
      <c r="O1375" s="576"/>
      <c r="P1375" s="276" t="s">
        <v>277</v>
      </c>
      <c r="Q1375" s="279"/>
      <c r="R1375" s="449"/>
      <c r="S1375" s="279">
        <f t="shared" si="92"/>
        <v>-3601.92</v>
      </c>
      <c r="T1375" s="333">
        <f t="shared" si="89"/>
        <v>0</v>
      </c>
    </row>
    <row r="1376" spans="2:20" ht="24.9" customHeight="1" x14ac:dyDescent="0.3">
      <c r="B1376" s="446"/>
      <c r="C1376" s="267">
        <f t="shared" si="90"/>
        <v>1</v>
      </c>
      <c r="D1376" s="268" t="str">
        <f t="shared" si="91"/>
        <v>Janeiro</v>
      </c>
      <c r="E1376" s="269"/>
      <c r="F1376" s="270" t="str">
        <f>IF(E1376="","",VLOOKUP('Conta_FUNBIO (2)'!E1376,Relatório!B:I,2,FALSE))</f>
        <v/>
      </c>
      <c r="G1376" s="709"/>
      <c r="H1376" s="334" t="str">
        <f>IF(G1376="","",VLOOKUP(G1376,Fundos!B:C,2,FALSE))</f>
        <v/>
      </c>
      <c r="I1376" s="272"/>
      <c r="J1376" s="443"/>
      <c r="K1376" s="443"/>
      <c r="L1376" s="685"/>
      <c r="M1376" s="353"/>
      <c r="N1376" s="271"/>
      <c r="O1376" s="576"/>
      <c r="P1376" s="276" t="s">
        <v>277</v>
      </c>
      <c r="Q1376" s="279"/>
      <c r="R1376" s="449"/>
      <c r="S1376" s="279">
        <f t="shared" si="92"/>
        <v>-3601.92</v>
      </c>
      <c r="T1376" s="333">
        <f t="shared" si="89"/>
        <v>0</v>
      </c>
    </row>
    <row r="1377" spans="2:20" ht="24.9" customHeight="1" x14ac:dyDescent="0.3">
      <c r="B1377" s="446"/>
      <c r="C1377" s="267">
        <f t="shared" si="90"/>
        <v>1</v>
      </c>
      <c r="D1377" s="268" t="str">
        <f t="shared" si="91"/>
        <v>Janeiro</v>
      </c>
      <c r="E1377" s="269"/>
      <c r="F1377" s="270" t="str">
        <f>IF(E1377="","",VLOOKUP('Conta_FUNBIO (2)'!E1377,Relatório!B:I,2,FALSE))</f>
        <v/>
      </c>
      <c r="G1377" s="709"/>
      <c r="H1377" s="334" t="str">
        <f>IF(G1377="","",VLOOKUP(G1377,Fundos!B:C,2,FALSE))</f>
        <v/>
      </c>
      <c r="I1377" s="272"/>
      <c r="J1377" s="443"/>
      <c r="K1377" s="443"/>
      <c r="L1377" s="685"/>
      <c r="M1377" s="353"/>
      <c r="N1377" s="271"/>
      <c r="O1377" s="576"/>
      <c r="P1377" s="276" t="s">
        <v>277</v>
      </c>
      <c r="Q1377" s="279"/>
      <c r="R1377" s="449"/>
      <c r="S1377" s="279">
        <f t="shared" si="92"/>
        <v>-3601.92</v>
      </c>
      <c r="T1377" s="333">
        <f t="shared" si="89"/>
        <v>0</v>
      </c>
    </row>
    <row r="1378" spans="2:20" ht="24.9" customHeight="1" x14ac:dyDescent="0.3">
      <c r="B1378" s="446"/>
      <c r="C1378" s="267">
        <f t="shared" si="90"/>
        <v>1</v>
      </c>
      <c r="D1378" s="268" t="str">
        <f t="shared" si="91"/>
        <v>Janeiro</v>
      </c>
      <c r="E1378" s="269"/>
      <c r="F1378" s="270" t="str">
        <f>IF(E1378="","",VLOOKUP('Conta_FUNBIO (2)'!E1378,Relatório!B:I,2,FALSE))</f>
        <v/>
      </c>
      <c r="G1378" s="709"/>
      <c r="H1378" s="334" t="str">
        <f>IF(G1378="","",VLOOKUP(G1378,Fundos!B:C,2,FALSE))</f>
        <v/>
      </c>
      <c r="I1378" s="272"/>
      <c r="J1378" s="443"/>
      <c r="K1378" s="443"/>
      <c r="L1378" s="685"/>
      <c r="M1378" s="353"/>
      <c r="N1378" s="271"/>
      <c r="O1378" s="576"/>
      <c r="P1378" s="276" t="s">
        <v>277</v>
      </c>
      <c r="Q1378" s="279"/>
      <c r="R1378" s="449"/>
      <c r="S1378" s="279">
        <f t="shared" si="92"/>
        <v>-3601.92</v>
      </c>
      <c r="T1378" s="333">
        <f t="shared" si="89"/>
        <v>0</v>
      </c>
    </row>
    <row r="1379" spans="2:20" ht="24.9" customHeight="1" x14ac:dyDescent="0.3">
      <c r="B1379" s="446"/>
      <c r="C1379" s="267">
        <f t="shared" si="90"/>
        <v>1</v>
      </c>
      <c r="D1379" s="268" t="str">
        <f t="shared" si="91"/>
        <v>Janeiro</v>
      </c>
      <c r="E1379" s="269"/>
      <c r="F1379" s="270" t="str">
        <f>IF(E1379="","",VLOOKUP('Conta_FUNBIO (2)'!E1379,Relatório!B:I,2,FALSE))</f>
        <v/>
      </c>
      <c r="G1379" s="709"/>
      <c r="H1379" s="334" t="str">
        <f>IF(G1379="","",VLOOKUP(G1379,Fundos!B:C,2,FALSE))</f>
        <v/>
      </c>
      <c r="I1379" s="272"/>
      <c r="J1379" s="443"/>
      <c r="K1379" s="443"/>
      <c r="L1379" s="685"/>
      <c r="M1379" s="353"/>
      <c r="N1379" s="271"/>
      <c r="O1379" s="576"/>
      <c r="P1379" s="276" t="s">
        <v>277</v>
      </c>
      <c r="Q1379" s="279"/>
      <c r="R1379" s="449"/>
      <c r="S1379" s="279">
        <f t="shared" si="92"/>
        <v>-3601.92</v>
      </c>
      <c r="T1379" s="333">
        <f t="shared" si="89"/>
        <v>0</v>
      </c>
    </row>
    <row r="1380" spans="2:20" ht="24.9" customHeight="1" x14ac:dyDescent="0.3">
      <c r="B1380" s="446"/>
      <c r="C1380" s="267">
        <f t="shared" si="90"/>
        <v>1</v>
      </c>
      <c r="D1380" s="268" t="str">
        <f t="shared" si="91"/>
        <v>Janeiro</v>
      </c>
      <c r="E1380" s="269"/>
      <c r="F1380" s="270" t="str">
        <f>IF(E1380="","",VLOOKUP('Conta_FUNBIO (2)'!E1380,Relatório!B:I,2,FALSE))</f>
        <v/>
      </c>
      <c r="G1380" s="709"/>
      <c r="H1380" s="334" t="str">
        <f>IF(G1380="","",VLOOKUP(G1380,Fundos!B:C,2,FALSE))</f>
        <v/>
      </c>
      <c r="I1380" s="272"/>
      <c r="J1380" s="443"/>
      <c r="K1380" s="443"/>
      <c r="L1380" s="685"/>
      <c r="M1380" s="353"/>
      <c r="N1380" s="271"/>
      <c r="O1380" s="576"/>
      <c r="P1380" s="276" t="s">
        <v>277</v>
      </c>
      <c r="Q1380" s="279"/>
      <c r="R1380" s="449"/>
      <c r="S1380" s="279">
        <f t="shared" si="92"/>
        <v>-3601.92</v>
      </c>
      <c r="T1380" s="333">
        <f t="shared" si="89"/>
        <v>0</v>
      </c>
    </row>
    <row r="1381" spans="2:20" ht="24.9" customHeight="1" x14ac:dyDescent="0.3">
      <c r="B1381" s="446"/>
      <c r="C1381" s="267">
        <f t="shared" si="90"/>
        <v>1</v>
      </c>
      <c r="D1381" s="268" t="str">
        <f t="shared" si="91"/>
        <v>Janeiro</v>
      </c>
      <c r="E1381" s="269"/>
      <c r="F1381" s="270" t="str">
        <f>IF(E1381="","",VLOOKUP('Conta_FUNBIO (2)'!E1381,Relatório!B:I,2,FALSE))</f>
        <v/>
      </c>
      <c r="G1381" s="709"/>
      <c r="H1381" s="334" t="str">
        <f>IF(G1381="","",VLOOKUP(G1381,Fundos!B:C,2,FALSE))</f>
        <v/>
      </c>
      <c r="I1381" s="272"/>
      <c r="J1381" s="443"/>
      <c r="K1381" s="443"/>
      <c r="L1381" s="685"/>
      <c r="M1381" s="353"/>
      <c r="N1381" s="271"/>
      <c r="O1381" s="576"/>
      <c r="P1381" s="276" t="s">
        <v>277</v>
      </c>
      <c r="Q1381" s="279"/>
      <c r="R1381" s="449"/>
      <c r="S1381" s="279">
        <f t="shared" si="92"/>
        <v>-3601.92</v>
      </c>
      <c r="T1381" s="333">
        <f t="shared" si="89"/>
        <v>0</v>
      </c>
    </row>
    <row r="1382" spans="2:20" ht="24.9" customHeight="1" x14ac:dyDescent="0.3">
      <c r="B1382" s="446"/>
      <c r="C1382" s="267">
        <f t="shared" si="90"/>
        <v>1</v>
      </c>
      <c r="D1382" s="268" t="str">
        <f t="shared" si="91"/>
        <v>Janeiro</v>
      </c>
      <c r="E1382" s="269"/>
      <c r="F1382" s="270" t="str">
        <f>IF(E1382="","",VLOOKUP('Conta_FUNBIO (2)'!E1382,Relatório!B:I,2,FALSE))</f>
        <v/>
      </c>
      <c r="G1382" s="709"/>
      <c r="H1382" s="334" t="str">
        <f>IF(G1382="","",VLOOKUP(G1382,Fundos!B:C,2,FALSE))</f>
        <v/>
      </c>
      <c r="I1382" s="272"/>
      <c r="J1382" s="443"/>
      <c r="K1382" s="443"/>
      <c r="L1382" s="685"/>
      <c r="M1382" s="353"/>
      <c r="N1382" s="271"/>
      <c r="O1382" s="576"/>
      <c r="P1382" s="276" t="s">
        <v>277</v>
      </c>
      <c r="Q1382" s="279"/>
      <c r="R1382" s="449"/>
      <c r="S1382" s="279">
        <f t="shared" si="92"/>
        <v>-3601.92</v>
      </c>
      <c r="T1382" s="333">
        <f t="shared" si="89"/>
        <v>0</v>
      </c>
    </row>
    <row r="1383" spans="2:20" ht="24.9" customHeight="1" x14ac:dyDescent="0.3">
      <c r="B1383" s="446"/>
      <c r="C1383" s="267">
        <f t="shared" si="90"/>
        <v>1</v>
      </c>
      <c r="D1383" s="268" t="str">
        <f t="shared" si="91"/>
        <v>Janeiro</v>
      </c>
      <c r="E1383" s="269"/>
      <c r="F1383" s="270" t="str">
        <f>IF(E1383="","",VLOOKUP('Conta_FUNBIO (2)'!E1383,Relatório!B:I,2,FALSE))</f>
        <v/>
      </c>
      <c r="G1383" s="709"/>
      <c r="H1383" s="334" t="str">
        <f>IF(G1383="","",VLOOKUP(G1383,Fundos!B:C,2,FALSE))</f>
        <v/>
      </c>
      <c r="I1383" s="272"/>
      <c r="J1383" s="443"/>
      <c r="K1383" s="443"/>
      <c r="L1383" s="685"/>
      <c r="M1383" s="353"/>
      <c r="N1383" s="271"/>
      <c r="O1383" s="576"/>
      <c r="P1383" s="276" t="s">
        <v>277</v>
      </c>
      <c r="Q1383" s="279"/>
      <c r="R1383" s="449"/>
      <c r="S1383" s="279">
        <f t="shared" si="92"/>
        <v>-3601.92</v>
      </c>
      <c r="T1383" s="333">
        <f t="shared" si="89"/>
        <v>0</v>
      </c>
    </row>
    <row r="1384" spans="2:20" ht="24.9" customHeight="1" x14ac:dyDescent="0.3">
      <c r="B1384" s="446"/>
      <c r="C1384" s="267">
        <f t="shared" si="90"/>
        <v>1</v>
      </c>
      <c r="D1384" s="268" t="str">
        <f t="shared" si="91"/>
        <v>Janeiro</v>
      </c>
      <c r="E1384" s="269"/>
      <c r="F1384" s="270" t="str">
        <f>IF(E1384="","",VLOOKUP('Conta_FUNBIO (2)'!E1384,Relatório!B:I,2,FALSE))</f>
        <v/>
      </c>
      <c r="G1384" s="709"/>
      <c r="H1384" s="334" t="str">
        <f>IF(G1384="","",VLOOKUP(G1384,Fundos!B:C,2,FALSE))</f>
        <v/>
      </c>
      <c r="I1384" s="272"/>
      <c r="J1384" s="443"/>
      <c r="K1384" s="443"/>
      <c r="L1384" s="685"/>
      <c r="M1384" s="353"/>
      <c r="N1384" s="271"/>
      <c r="O1384" s="576"/>
      <c r="P1384" s="276" t="s">
        <v>277</v>
      </c>
      <c r="Q1384" s="279"/>
      <c r="R1384" s="449"/>
      <c r="S1384" s="279">
        <f t="shared" si="92"/>
        <v>-3601.92</v>
      </c>
      <c r="T1384" s="333">
        <f t="shared" si="89"/>
        <v>0</v>
      </c>
    </row>
    <row r="1385" spans="2:20" ht="24.9" customHeight="1" x14ac:dyDescent="0.3">
      <c r="B1385" s="446"/>
      <c r="C1385" s="267">
        <f t="shared" si="90"/>
        <v>1</v>
      </c>
      <c r="D1385" s="268" t="str">
        <f t="shared" si="91"/>
        <v>Janeiro</v>
      </c>
      <c r="E1385" s="269"/>
      <c r="F1385" s="270" t="str">
        <f>IF(E1385="","",VLOOKUP('Conta_FUNBIO (2)'!E1385,Relatório!B:I,2,FALSE))</f>
        <v/>
      </c>
      <c r="G1385" s="709"/>
      <c r="H1385" s="334" t="str">
        <f>IF(G1385="","",VLOOKUP(G1385,Fundos!B:C,2,FALSE))</f>
        <v/>
      </c>
      <c r="I1385" s="272"/>
      <c r="J1385" s="443"/>
      <c r="K1385" s="443"/>
      <c r="L1385" s="685"/>
      <c r="M1385" s="353"/>
      <c r="N1385" s="271"/>
      <c r="O1385" s="576"/>
      <c r="P1385" s="276" t="s">
        <v>277</v>
      </c>
      <c r="Q1385" s="279"/>
      <c r="R1385" s="449"/>
      <c r="S1385" s="279">
        <f t="shared" si="92"/>
        <v>-3601.92</v>
      </c>
      <c r="T1385" s="333">
        <f t="shared" si="89"/>
        <v>0</v>
      </c>
    </row>
    <row r="1386" spans="2:20" ht="24.9" customHeight="1" x14ac:dyDescent="0.3">
      <c r="B1386" s="446"/>
      <c r="C1386" s="267">
        <f t="shared" si="90"/>
        <v>1</v>
      </c>
      <c r="D1386" s="268" t="str">
        <f t="shared" si="91"/>
        <v>Janeiro</v>
      </c>
      <c r="E1386" s="269"/>
      <c r="F1386" s="270" t="str">
        <f>IF(E1386="","",VLOOKUP('Conta_FUNBIO (2)'!E1386,Relatório!B:I,2,FALSE))</f>
        <v/>
      </c>
      <c r="G1386" s="709"/>
      <c r="H1386" s="334" t="str">
        <f>IF(G1386="","",VLOOKUP(G1386,Fundos!B:C,2,FALSE))</f>
        <v/>
      </c>
      <c r="I1386" s="272"/>
      <c r="J1386" s="443"/>
      <c r="K1386" s="443"/>
      <c r="L1386" s="685"/>
      <c r="M1386" s="353"/>
      <c r="N1386" s="271"/>
      <c r="O1386" s="576"/>
      <c r="P1386" s="276" t="s">
        <v>277</v>
      </c>
      <c r="Q1386" s="279"/>
      <c r="R1386" s="449"/>
      <c r="S1386" s="279">
        <f t="shared" si="92"/>
        <v>-3601.92</v>
      </c>
      <c r="T1386" s="333">
        <f t="shared" si="89"/>
        <v>0</v>
      </c>
    </row>
    <row r="1387" spans="2:20" ht="24.9" customHeight="1" x14ac:dyDescent="0.3">
      <c r="B1387" s="446"/>
      <c r="C1387" s="267">
        <f t="shared" si="90"/>
        <v>1</v>
      </c>
      <c r="D1387" s="268" t="str">
        <f t="shared" si="91"/>
        <v>Janeiro</v>
      </c>
      <c r="E1387" s="269"/>
      <c r="F1387" s="270" t="str">
        <f>IF(E1387="","",VLOOKUP('Conta_FUNBIO (2)'!E1387,Relatório!B:I,2,FALSE))</f>
        <v/>
      </c>
      <c r="G1387" s="709"/>
      <c r="H1387" s="334" t="str">
        <f>IF(G1387="","",VLOOKUP(G1387,Fundos!B:C,2,FALSE))</f>
        <v/>
      </c>
      <c r="I1387" s="272"/>
      <c r="J1387" s="443"/>
      <c r="K1387" s="443"/>
      <c r="L1387" s="685"/>
      <c r="M1387" s="353"/>
      <c r="N1387" s="271"/>
      <c r="O1387" s="576"/>
      <c r="P1387" s="276" t="s">
        <v>277</v>
      </c>
      <c r="Q1387" s="279"/>
      <c r="R1387" s="449"/>
      <c r="S1387" s="279">
        <f t="shared" si="92"/>
        <v>-3601.92</v>
      </c>
      <c r="T1387" s="333">
        <f t="shared" si="89"/>
        <v>0</v>
      </c>
    </row>
    <row r="1388" spans="2:20" ht="24.9" customHeight="1" x14ac:dyDescent="0.3">
      <c r="B1388" s="446"/>
      <c r="C1388" s="267">
        <f t="shared" si="90"/>
        <v>1</v>
      </c>
      <c r="D1388" s="268" t="str">
        <f t="shared" si="91"/>
        <v>Janeiro</v>
      </c>
      <c r="E1388" s="269"/>
      <c r="F1388" s="270" t="str">
        <f>IF(E1388="","",VLOOKUP('Conta_FUNBIO (2)'!E1388,Relatório!B:I,2,FALSE))</f>
        <v/>
      </c>
      <c r="G1388" s="709"/>
      <c r="H1388" s="334" t="str">
        <f>IF(G1388="","",VLOOKUP(G1388,Fundos!B:C,2,FALSE))</f>
        <v/>
      </c>
      <c r="I1388" s="272"/>
      <c r="J1388" s="443"/>
      <c r="K1388" s="443"/>
      <c r="L1388" s="685"/>
      <c r="M1388" s="353"/>
      <c r="N1388" s="271"/>
      <c r="O1388" s="576"/>
      <c r="P1388" s="276" t="s">
        <v>277</v>
      </c>
      <c r="Q1388" s="279"/>
      <c r="R1388" s="449"/>
      <c r="S1388" s="279">
        <f t="shared" si="92"/>
        <v>-3601.92</v>
      </c>
      <c r="T1388" s="333">
        <f t="shared" si="89"/>
        <v>0</v>
      </c>
    </row>
    <row r="1389" spans="2:20" ht="24.9" customHeight="1" x14ac:dyDescent="0.3">
      <c r="B1389" s="446"/>
      <c r="C1389" s="267">
        <f t="shared" si="90"/>
        <v>1</v>
      </c>
      <c r="D1389" s="268" t="str">
        <f t="shared" si="91"/>
        <v>Janeiro</v>
      </c>
      <c r="E1389" s="269"/>
      <c r="F1389" s="270" t="str">
        <f>IF(E1389="","",VLOOKUP('Conta_FUNBIO (2)'!E1389,Relatório!B:I,2,FALSE))</f>
        <v/>
      </c>
      <c r="G1389" s="709"/>
      <c r="H1389" s="334" t="str">
        <f>IF(G1389="","",VLOOKUP(G1389,Fundos!B:C,2,FALSE))</f>
        <v/>
      </c>
      <c r="I1389" s="272"/>
      <c r="J1389" s="443"/>
      <c r="K1389" s="443"/>
      <c r="L1389" s="685"/>
      <c r="M1389" s="353"/>
      <c r="N1389" s="271"/>
      <c r="O1389" s="576"/>
      <c r="P1389" s="276" t="s">
        <v>277</v>
      </c>
      <c r="Q1389" s="279"/>
      <c r="R1389" s="449"/>
      <c r="S1389" s="279">
        <f t="shared" si="92"/>
        <v>-3601.92</v>
      </c>
      <c r="T1389" s="333">
        <f t="shared" si="89"/>
        <v>0</v>
      </c>
    </row>
    <row r="1390" spans="2:20" ht="24.9" customHeight="1" x14ac:dyDescent="0.3">
      <c r="B1390" s="446"/>
      <c r="C1390" s="267">
        <f t="shared" si="90"/>
        <v>1</v>
      </c>
      <c r="D1390" s="268" t="str">
        <f t="shared" si="91"/>
        <v>Janeiro</v>
      </c>
      <c r="E1390" s="269"/>
      <c r="F1390" s="270" t="str">
        <f>IF(E1390="","",VLOOKUP('Conta_FUNBIO (2)'!E1390,Relatório!B:I,2,FALSE))</f>
        <v/>
      </c>
      <c r="G1390" s="709"/>
      <c r="H1390" s="334" t="str">
        <f>IF(G1390="","",VLOOKUP(G1390,Fundos!B:C,2,FALSE))</f>
        <v/>
      </c>
      <c r="I1390" s="272"/>
      <c r="J1390" s="443"/>
      <c r="K1390" s="443"/>
      <c r="L1390" s="685"/>
      <c r="M1390" s="353"/>
      <c r="N1390" s="271"/>
      <c r="O1390" s="576"/>
      <c r="P1390" s="276" t="s">
        <v>277</v>
      </c>
      <c r="Q1390" s="279"/>
      <c r="R1390" s="449"/>
      <c r="S1390" s="279">
        <f t="shared" si="92"/>
        <v>-3601.92</v>
      </c>
      <c r="T1390" s="333">
        <f t="shared" si="89"/>
        <v>0</v>
      </c>
    </row>
    <row r="1391" spans="2:20" ht="24.9" customHeight="1" x14ac:dyDescent="0.3">
      <c r="B1391" s="446"/>
      <c r="C1391" s="267">
        <f t="shared" si="90"/>
        <v>1</v>
      </c>
      <c r="D1391" s="268" t="str">
        <f t="shared" si="91"/>
        <v>Janeiro</v>
      </c>
      <c r="E1391" s="269"/>
      <c r="F1391" s="270" t="str">
        <f>IF(E1391="","",VLOOKUP('Conta_FUNBIO (2)'!E1391,Relatório!B:I,2,FALSE))</f>
        <v/>
      </c>
      <c r="G1391" s="709"/>
      <c r="H1391" s="334" t="str">
        <f>IF(G1391="","",VLOOKUP(G1391,Fundos!B:C,2,FALSE))</f>
        <v/>
      </c>
      <c r="I1391" s="272"/>
      <c r="J1391" s="443"/>
      <c r="K1391" s="443"/>
      <c r="L1391" s="685"/>
      <c r="M1391" s="353"/>
      <c r="N1391" s="271"/>
      <c r="O1391" s="576"/>
      <c r="P1391" s="276" t="s">
        <v>277</v>
      </c>
      <c r="Q1391" s="279"/>
      <c r="R1391" s="449"/>
      <c r="S1391" s="279">
        <f t="shared" si="92"/>
        <v>-3601.92</v>
      </c>
      <c r="T1391" s="333">
        <f t="shared" si="89"/>
        <v>0</v>
      </c>
    </row>
    <row r="1392" spans="2:20" ht="24.9" customHeight="1" x14ac:dyDescent="0.3">
      <c r="B1392" s="446"/>
      <c r="C1392" s="267">
        <f t="shared" si="90"/>
        <v>1</v>
      </c>
      <c r="D1392" s="268" t="str">
        <f t="shared" si="91"/>
        <v>Janeiro</v>
      </c>
      <c r="E1392" s="269"/>
      <c r="F1392" s="270" t="str">
        <f>IF(E1392="","",VLOOKUP('Conta_FUNBIO (2)'!E1392,Relatório!B:I,2,FALSE))</f>
        <v/>
      </c>
      <c r="G1392" s="709"/>
      <c r="H1392" s="334" t="str">
        <f>IF(G1392="","",VLOOKUP(G1392,Fundos!B:C,2,FALSE))</f>
        <v/>
      </c>
      <c r="I1392" s="272"/>
      <c r="J1392" s="443"/>
      <c r="K1392" s="443"/>
      <c r="L1392" s="685"/>
      <c r="M1392" s="353"/>
      <c r="N1392" s="271"/>
      <c r="O1392" s="576"/>
      <c r="P1392" s="276" t="s">
        <v>277</v>
      </c>
      <c r="Q1392" s="279"/>
      <c r="R1392" s="449"/>
      <c r="S1392" s="279">
        <f t="shared" si="92"/>
        <v>-3601.92</v>
      </c>
      <c r="T1392" s="333">
        <f t="shared" si="89"/>
        <v>0</v>
      </c>
    </row>
    <row r="1393" spans="2:20" ht="24.9" customHeight="1" x14ac:dyDescent="0.3">
      <c r="B1393" s="446"/>
      <c r="C1393" s="267">
        <f t="shared" si="90"/>
        <v>1</v>
      </c>
      <c r="D1393" s="268" t="str">
        <f t="shared" si="91"/>
        <v>Janeiro</v>
      </c>
      <c r="E1393" s="269"/>
      <c r="F1393" s="270" t="str">
        <f>IF(E1393="","",VLOOKUP('Conta_FUNBIO (2)'!E1393,Relatório!B:I,2,FALSE))</f>
        <v/>
      </c>
      <c r="G1393" s="709"/>
      <c r="H1393" s="334" t="str">
        <f>IF(G1393="","",VLOOKUP(G1393,Fundos!B:C,2,FALSE))</f>
        <v/>
      </c>
      <c r="I1393" s="272"/>
      <c r="J1393" s="443"/>
      <c r="K1393" s="443"/>
      <c r="L1393" s="685"/>
      <c r="M1393" s="353"/>
      <c r="N1393" s="271"/>
      <c r="O1393" s="576"/>
      <c r="P1393" s="276" t="s">
        <v>277</v>
      </c>
      <c r="Q1393" s="279"/>
      <c r="R1393" s="449"/>
      <c r="S1393" s="279">
        <f t="shared" si="92"/>
        <v>-3601.92</v>
      </c>
      <c r="T1393" s="333">
        <f t="shared" si="89"/>
        <v>0</v>
      </c>
    </row>
    <row r="1394" spans="2:20" ht="24.9" customHeight="1" x14ac:dyDescent="0.3">
      <c r="B1394" s="446"/>
      <c r="C1394" s="267">
        <f t="shared" si="90"/>
        <v>1</v>
      </c>
      <c r="D1394" s="268" t="str">
        <f t="shared" si="91"/>
        <v>Janeiro</v>
      </c>
      <c r="E1394" s="269"/>
      <c r="F1394" s="270" t="str">
        <f>IF(E1394="","",VLOOKUP('Conta_FUNBIO (2)'!E1394,Relatório!B:I,2,FALSE))</f>
        <v/>
      </c>
      <c r="G1394" s="709"/>
      <c r="H1394" s="334" t="str">
        <f>IF(G1394="","",VLOOKUP(G1394,Fundos!B:C,2,FALSE))</f>
        <v/>
      </c>
      <c r="I1394" s="272"/>
      <c r="J1394" s="443"/>
      <c r="K1394" s="443"/>
      <c r="L1394" s="685"/>
      <c r="M1394" s="353"/>
      <c r="N1394" s="271"/>
      <c r="O1394" s="576"/>
      <c r="P1394" s="276" t="s">
        <v>277</v>
      </c>
      <c r="Q1394" s="279"/>
      <c r="R1394" s="449"/>
      <c r="S1394" s="279">
        <f t="shared" si="92"/>
        <v>-3601.92</v>
      </c>
      <c r="T1394" s="333">
        <f t="shared" si="89"/>
        <v>0</v>
      </c>
    </row>
    <row r="1395" spans="2:20" ht="24.9" customHeight="1" x14ac:dyDescent="0.3">
      <c r="B1395" s="446"/>
      <c r="C1395" s="267">
        <f t="shared" si="90"/>
        <v>1</v>
      </c>
      <c r="D1395" s="268" t="str">
        <f t="shared" si="91"/>
        <v>Janeiro</v>
      </c>
      <c r="E1395" s="269"/>
      <c r="F1395" s="270" t="str">
        <f>IF(E1395="","",VLOOKUP('Conta_FUNBIO (2)'!E1395,Relatório!B:I,2,FALSE))</f>
        <v/>
      </c>
      <c r="G1395" s="709"/>
      <c r="H1395" s="334" t="str">
        <f>IF(G1395="","",VLOOKUP(G1395,Fundos!B:C,2,FALSE))</f>
        <v/>
      </c>
      <c r="I1395" s="272"/>
      <c r="J1395" s="443"/>
      <c r="K1395" s="443"/>
      <c r="L1395" s="685"/>
      <c r="M1395" s="353"/>
      <c r="N1395" s="271"/>
      <c r="O1395" s="576"/>
      <c r="P1395" s="276" t="s">
        <v>277</v>
      </c>
      <c r="Q1395" s="279"/>
      <c r="R1395" s="449"/>
      <c r="S1395" s="279">
        <f t="shared" si="92"/>
        <v>-3601.92</v>
      </c>
      <c r="T1395" s="333">
        <f t="shared" si="89"/>
        <v>0</v>
      </c>
    </row>
    <row r="1396" spans="2:20" ht="24.9" customHeight="1" x14ac:dyDescent="0.3">
      <c r="B1396" s="446"/>
      <c r="C1396" s="267">
        <f t="shared" si="90"/>
        <v>1</v>
      </c>
      <c r="D1396" s="268" t="str">
        <f t="shared" si="91"/>
        <v>Janeiro</v>
      </c>
      <c r="E1396" s="269"/>
      <c r="F1396" s="270" t="str">
        <f>IF(E1396="","",VLOOKUP('Conta_FUNBIO (2)'!E1396,Relatório!B:I,2,FALSE))</f>
        <v/>
      </c>
      <c r="G1396" s="709"/>
      <c r="H1396" s="334" t="str">
        <f>IF(G1396="","",VLOOKUP(G1396,Fundos!B:C,2,FALSE))</f>
        <v/>
      </c>
      <c r="I1396" s="272"/>
      <c r="J1396" s="443"/>
      <c r="K1396" s="443"/>
      <c r="L1396" s="685"/>
      <c r="M1396" s="353"/>
      <c r="N1396" s="271"/>
      <c r="O1396" s="576"/>
      <c r="P1396" s="276" t="s">
        <v>277</v>
      </c>
      <c r="Q1396" s="279"/>
      <c r="R1396" s="449"/>
      <c r="S1396" s="279">
        <f t="shared" si="92"/>
        <v>-3601.92</v>
      </c>
      <c r="T1396" s="333">
        <f t="shared" si="89"/>
        <v>0</v>
      </c>
    </row>
    <row r="1397" spans="2:20" ht="24.9" customHeight="1" x14ac:dyDescent="0.3">
      <c r="B1397" s="446"/>
      <c r="C1397" s="267">
        <f t="shared" si="90"/>
        <v>1</v>
      </c>
      <c r="D1397" s="268" t="str">
        <f t="shared" si="91"/>
        <v>Janeiro</v>
      </c>
      <c r="E1397" s="269"/>
      <c r="F1397" s="270" t="str">
        <f>IF(E1397="","",VLOOKUP('Conta_FUNBIO (2)'!E1397,Relatório!B:I,2,FALSE))</f>
        <v/>
      </c>
      <c r="G1397" s="709"/>
      <c r="H1397" s="334" t="str">
        <f>IF(G1397="","",VLOOKUP(G1397,Fundos!B:C,2,FALSE))</f>
        <v/>
      </c>
      <c r="I1397" s="272"/>
      <c r="J1397" s="443"/>
      <c r="K1397" s="443"/>
      <c r="L1397" s="685"/>
      <c r="M1397" s="353"/>
      <c r="N1397" s="271"/>
      <c r="O1397" s="576"/>
      <c r="P1397" s="276" t="s">
        <v>277</v>
      </c>
      <c r="Q1397" s="279"/>
      <c r="R1397" s="449"/>
      <c r="S1397" s="279">
        <f t="shared" si="92"/>
        <v>-3601.92</v>
      </c>
      <c r="T1397" s="333">
        <f t="shared" si="89"/>
        <v>0</v>
      </c>
    </row>
    <row r="1398" spans="2:20" ht="24.9" customHeight="1" x14ac:dyDescent="0.3">
      <c r="B1398" s="446"/>
      <c r="C1398" s="267">
        <f t="shared" si="90"/>
        <v>1</v>
      </c>
      <c r="D1398" s="268" t="str">
        <f t="shared" si="91"/>
        <v>Janeiro</v>
      </c>
      <c r="E1398" s="269"/>
      <c r="F1398" s="270" t="str">
        <f>IF(E1398="","",VLOOKUP('Conta_FUNBIO (2)'!E1398,Relatório!B:I,2,FALSE))</f>
        <v/>
      </c>
      <c r="G1398" s="709"/>
      <c r="H1398" s="334" t="str">
        <f>IF(G1398="","",VLOOKUP(G1398,Fundos!B:C,2,FALSE))</f>
        <v/>
      </c>
      <c r="I1398" s="272"/>
      <c r="J1398" s="443"/>
      <c r="K1398" s="443"/>
      <c r="L1398" s="685"/>
      <c r="M1398" s="353"/>
      <c r="N1398" s="271"/>
      <c r="O1398" s="576"/>
      <c r="P1398" s="276" t="s">
        <v>277</v>
      </c>
      <c r="Q1398" s="279"/>
      <c r="R1398" s="449"/>
      <c r="S1398" s="279">
        <f t="shared" si="92"/>
        <v>-3601.92</v>
      </c>
      <c r="T1398" s="333">
        <f t="shared" si="89"/>
        <v>0</v>
      </c>
    </row>
    <row r="1399" spans="2:20" ht="24.9" customHeight="1" x14ac:dyDescent="0.3">
      <c r="B1399" s="446"/>
      <c r="C1399" s="267">
        <f t="shared" si="90"/>
        <v>1</v>
      </c>
      <c r="D1399" s="268" t="str">
        <f t="shared" si="91"/>
        <v>Janeiro</v>
      </c>
      <c r="E1399" s="269"/>
      <c r="F1399" s="270" t="str">
        <f>IF(E1399="","",VLOOKUP('Conta_FUNBIO (2)'!E1399,Relatório!B:I,2,FALSE))</f>
        <v/>
      </c>
      <c r="G1399" s="709"/>
      <c r="H1399" s="334" t="str">
        <f>IF(G1399="","",VLOOKUP(G1399,Fundos!B:C,2,FALSE))</f>
        <v/>
      </c>
      <c r="I1399" s="272"/>
      <c r="J1399" s="443"/>
      <c r="K1399" s="443"/>
      <c r="L1399" s="685"/>
      <c r="M1399" s="353"/>
      <c r="N1399" s="271"/>
      <c r="O1399" s="576"/>
      <c r="P1399" s="276" t="s">
        <v>277</v>
      </c>
      <c r="Q1399" s="279"/>
      <c r="R1399" s="449"/>
      <c r="S1399" s="279">
        <f t="shared" si="92"/>
        <v>-3601.92</v>
      </c>
      <c r="T1399" s="333">
        <f t="shared" si="89"/>
        <v>0</v>
      </c>
    </row>
    <row r="1400" spans="2:20" ht="24.9" customHeight="1" x14ac:dyDescent="0.3">
      <c r="B1400" s="446"/>
      <c r="C1400" s="267">
        <f t="shared" si="90"/>
        <v>1</v>
      </c>
      <c r="D1400" s="268" t="str">
        <f t="shared" si="91"/>
        <v>Janeiro</v>
      </c>
      <c r="E1400" s="269"/>
      <c r="F1400" s="270" t="str">
        <f>IF(E1400="","",VLOOKUP('Conta_FUNBIO (2)'!E1400,Relatório!B:I,2,FALSE))</f>
        <v/>
      </c>
      <c r="G1400" s="709"/>
      <c r="H1400" s="334" t="str">
        <f>IF(G1400="","",VLOOKUP(G1400,Fundos!B:C,2,FALSE))</f>
        <v/>
      </c>
      <c r="I1400" s="272"/>
      <c r="J1400" s="443"/>
      <c r="K1400" s="443"/>
      <c r="L1400" s="685"/>
      <c r="M1400" s="353"/>
      <c r="N1400" s="271"/>
      <c r="O1400" s="576"/>
      <c r="P1400" s="276" t="s">
        <v>277</v>
      </c>
      <c r="Q1400" s="279"/>
      <c r="R1400" s="449"/>
      <c r="S1400" s="279">
        <f t="shared" si="92"/>
        <v>-3601.92</v>
      </c>
      <c r="T1400" s="333">
        <f t="shared" si="89"/>
        <v>0</v>
      </c>
    </row>
    <row r="1401" spans="2:20" ht="24.9" customHeight="1" x14ac:dyDescent="0.3">
      <c r="B1401" s="446"/>
      <c r="C1401" s="267">
        <f t="shared" si="90"/>
        <v>1</v>
      </c>
      <c r="D1401" s="268" t="str">
        <f t="shared" si="91"/>
        <v>Janeiro</v>
      </c>
      <c r="E1401" s="269"/>
      <c r="F1401" s="270" t="str">
        <f>IF(E1401="","",VLOOKUP('Conta_FUNBIO (2)'!E1401,Relatório!B:I,2,FALSE))</f>
        <v/>
      </c>
      <c r="G1401" s="709"/>
      <c r="H1401" s="334" t="str">
        <f>IF(G1401="","",VLOOKUP(G1401,Fundos!B:C,2,FALSE))</f>
        <v/>
      </c>
      <c r="I1401" s="272"/>
      <c r="J1401" s="443"/>
      <c r="K1401" s="443"/>
      <c r="L1401" s="685"/>
      <c r="M1401" s="353"/>
      <c r="N1401" s="271"/>
      <c r="O1401" s="576"/>
      <c r="P1401" s="276" t="s">
        <v>277</v>
      </c>
      <c r="Q1401" s="279"/>
      <c r="R1401" s="449"/>
      <c r="S1401" s="279">
        <f t="shared" si="92"/>
        <v>-3601.92</v>
      </c>
      <c r="T1401" s="333">
        <f t="shared" si="89"/>
        <v>0</v>
      </c>
    </row>
    <row r="1402" spans="2:20" ht="24.9" customHeight="1" x14ac:dyDescent="0.3">
      <c r="B1402" s="446"/>
      <c r="C1402" s="267">
        <f t="shared" si="90"/>
        <v>1</v>
      </c>
      <c r="D1402" s="268" t="str">
        <f t="shared" si="91"/>
        <v>Janeiro</v>
      </c>
      <c r="E1402" s="269"/>
      <c r="F1402" s="270" t="str">
        <f>IF(E1402="","",VLOOKUP('Conta_FUNBIO (2)'!E1402,Relatório!B:I,2,FALSE))</f>
        <v/>
      </c>
      <c r="G1402" s="709"/>
      <c r="H1402" s="334" t="str">
        <f>IF(G1402="","",VLOOKUP(G1402,Fundos!B:C,2,FALSE))</f>
        <v/>
      </c>
      <c r="I1402" s="272"/>
      <c r="J1402" s="443"/>
      <c r="K1402" s="443"/>
      <c r="L1402" s="685"/>
      <c r="M1402" s="353"/>
      <c r="N1402" s="271"/>
      <c r="O1402" s="576"/>
      <c r="P1402" s="276" t="s">
        <v>277</v>
      </c>
      <c r="Q1402" s="279"/>
      <c r="R1402" s="449"/>
      <c r="S1402" s="279">
        <f t="shared" si="92"/>
        <v>-3601.92</v>
      </c>
      <c r="T1402" s="333">
        <f t="shared" ref="T1402:T1465" si="93">T1401</f>
        <v>0</v>
      </c>
    </row>
    <row r="1403" spans="2:20" ht="24.9" customHeight="1" x14ac:dyDescent="0.3">
      <c r="B1403" s="446"/>
      <c r="C1403" s="267">
        <f t="shared" si="90"/>
        <v>1</v>
      </c>
      <c r="D1403" s="268" t="str">
        <f t="shared" si="91"/>
        <v>Janeiro</v>
      </c>
      <c r="E1403" s="269"/>
      <c r="F1403" s="270" t="str">
        <f>IF(E1403="","",VLOOKUP('Conta_FUNBIO (2)'!E1403,Relatório!B:I,2,FALSE))</f>
        <v/>
      </c>
      <c r="G1403" s="709"/>
      <c r="H1403" s="334" t="str">
        <f>IF(G1403="","",VLOOKUP(G1403,Fundos!B:C,2,FALSE))</f>
        <v/>
      </c>
      <c r="I1403" s="272"/>
      <c r="J1403" s="443"/>
      <c r="K1403" s="443"/>
      <c r="L1403" s="685"/>
      <c r="M1403" s="353"/>
      <c r="N1403" s="271"/>
      <c r="O1403" s="576"/>
      <c r="P1403" s="276" t="s">
        <v>277</v>
      </c>
      <c r="Q1403" s="279"/>
      <c r="R1403" s="449"/>
      <c r="S1403" s="279">
        <f t="shared" si="92"/>
        <v>-3601.92</v>
      </c>
      <c r="T1403" s="333">
        <f t="shared" si="93"/>
        <v>0</v>
      </c>
    </row>
    <row r="1404" spans="2:20" ht="24.9" customHeight="1" x14ac:dyDescent="0.3">
      <c r="B1404" s="446"/>
      <c r="C1404" s="267">
        <f t="shared" si="90"/>
        <v>1</v>
      </c>
      <c r="D1404" s="268" t="str">
        <f t="shared" si="91"/>
        <v>Janeiro</v>
      </c>
      <c r="E1404" s="269"/>
      <c r="F1404" s="270" t="str">
        <f>IF(E1404="","",VLOOKUP('Conta_FUNBIO (2)'!E1404,Relatório!B:I,2,FALSE))</f>
        <v/>
      </c>
      <c r="G1404" s="709"/>
      <c r="H1404" s="334" t="str">
        <f>IF(G1404="","",VLOOKUP(G1404,Fundos!B:C,2,FALSE))</f>
        <v/>
      </c>
      <c r="I1404" s="272"/>
      <c r="J1404" s="443"/>
      <c r="K1404" s="443"/>
      <c r="L1404" s="685"/>
      <c r="M1404" s="353"/>
      <c r="N1404" s="271"/>
      <c r="O1404" s="576"/>
      <c r="P1404" s="276" t="s">
        <v>277</v>
      </c>
      <c r="Q1404" s="279"/>
      <c r="R1404" s="449"/>
      <c r="S1404" s="279">
        <f t="shared" si="92"/>
        <v>-3601.92</v>
      </c>
      <c r="T1404" s="333">
        <f t="shared" si="93"/>
        <v>0</v>
      </c>
    </row>
    <row r="1405" spans="2:20" ht="24.9" customHeight="1" x14ac:dyDescent="0.3">
      <c r="B1405" s="446"/>
      <c r="C1405" s="267">
        <f t="shared" si="90"/>
        <v>1</v>
      </c>
      <c r="D1405" s="268" t="str">
        <f t="shared" si="91"/>
        <v>Janeiro</v>
      </c>
      <c r="E1405" s="269"/>
      <c r="F1405" s="270" t="str">
        <f>IF(E1405="","",VLOOKUP('Conta_FUNBIO (2)'!E1405,Relatório!B:I,2,FALSE))</f>
        <v/>
      </c>
      <c r="G1405" s="709"/>
      <c r="H1405" s="334" t="str">
        <f>IF(G1405="","",VLOOKUP(G1405,Fundos!B:C,2,FALSE))</f>
        <v/>
      </c>
      <c r="I1405" s="272"/>
      <c r="J1405" s="443"/>
      <c r="K1405" s="443"/>
      <c r="L1405" s="685"/>
      <c r="M1405" s="353"/>
      <c r="N1405" s="271"/>
      <c r="O1405" s="576"/>
      <c r="P1405" s="276" t="s">
        <v>277</v>
      </c>
      <c r="Q1405" s="279"/>
      <c r="R1405" s="449"/>
      <c r="S1405" s="279">
        <f t="shared" si="92"/>
        <v>-3601.92</v>
      </c>
      <c r="T1405" s="333">
        <f t="shared" si="93"/>
        <v>0</v>
      </c>
    </row>
    <row r="1406" spans="2:20" ht="24.9" customHeight="1" x14ac:dyDescent="0.3">
      <c r="B1406" s="446"/>
      <c r="C1406" s="267">
        <f t="shared" si="90"/>
        <v>1</v>
      </c>
      <c r="D1406" s="268" t="str">
        <f t="shared" si="91"/>
        <v>Janeiro</v>
      </c>
      <c r="E1406" s="269"/>
      <c r="F1406" s="270" t="str">
        <f>IF(E1406="","",VLOOKUP('Conta_FUNBIO (2)'!E1406,Relatório!B:I,2,FALSE))</f>
        <v/>
      </c>
      <c r="G1406" s="709"/>
      <c r="H1406" s="334" t="str">
        <f>IF(G1406="","",VLOOKUP(G1406,Fundos!B:C,2,FALSE))</f>
        <v/>
      </c>
      <c r="I1406" s="272"/>
      <c r="J1406" s="443"/>
      <c r="K1406" s="443"/>
      <c r="L1406" s="685"/>
      <c r="M1406" s="353"/>
      <c r="N1406" s="271"/>
      <c r="O1406" s="576"/>
      <c r="P1406" s="276" t="s">
        <v>277</v>
      </c>
      <c r="Q1406" s="279"/>
      <c r="R1406" s="449"/>
      <c r="S1406" s="279">
        <f t="shared" si="92"/>
        <v>-3601.92</v>
      </c>
      <c r="T1406" s="333">
        <f t="shared" si="93"/>
        <v>0</v>
      </c>
    </row>
    <row r="1407" spans="2:20" ht="24.9" customHeight="1" x14ac:dyDescent="0.3">
      <c r="B1407" s="446"/>
      <c r="C1407" s="267">
        <f t="shared" si="90"/>
        <v>1</v>
      </c>
      <c r="D1407" s="268" t="str">
        <f t="shared" si="91"/>
        <v>Janeiro</v>
      </c>
      <c r="E1407" s="269"/>
      <c r="F1407" s="270" t="str">
        <f>IF(E1407="","",VLOOKUP('Conta_FUNBIO (2)'!E1407,Relatório!B:I,2,FALSE))</f>
        <v/>
      </c>
      <c r="G1407" s="709"/>
      <c r="H1407" s="334" t="str">
        <f>IF(G1407="","",VLOOKUP(G1407,Fundos!B:C,2,FALSE))</f>
        <v/>
      </c>
      <c r="I1407" s="272"/>
      <c r="J1407" s="443"/>
      <c r="K1407" s="443"/>
      <c r="L1407" s="685"/>
      <c r="M1407" s="353"/>
      <c r="N1407" s="271"/>
      <c r="O1407" s="576"/>
      <c r="P1407" s="276" t="s">
        <v>277</v>
      </c>
      <c r="Q1407" s="279"/>
      <c r="R1407" s="449"/>
      <c r="S1407" s="279">
        <f t="shared" si="92"/>
        <v>-3601.92</v>
      </c>
      <c r="T1407" s="333">
        <f t="shared" si="93"/>
        <v>0</v>
      </c>
    </row>
    <row r="1408" spans="2:20" ht="24.9" customHeight="1" x14ac:dyDescent="0.3">
      <c r="B1408" s="446"/>
      <c r="C1408" s="267">
        <f t="shared" si="90"/>
        <v>1</v>
      </c>
      <c r="D1408" s="268" t="str">
        <f t="shared" si="91"/>
        <v>Janeiro</v>
      </c>
      <c r="E1408" s="269"/>
      <c r="F1408" s="270" t="str">
        <f>IF(E1408="","",VLOOKUP('Conta_FUNBIO (2)'!E1408,Relatório!B:I,2,FALSE))</f>
        <v/>
      </c>
      <c r="G1408" s="709"/>
      <c r="H1408" s="334" t="str">
        <f>IF(G1408="","",VLOOKUP(G1408,Fundos!B:C,2,FALSE))</f>
        <v/>
      </c>
      <c r="I1408" s="272"/>
      <c r="J1408" s="443"/>
      <c r="K1408" s="443"/>
      <c r="L1408" s="685"/>
      <c r="M1408" s="353"/>
      <c r="N1408" s="271"/>
      <c r="O1408" s="576"/>
      <c r="P1408" s="276" t="s">
        <v>277</v>
      </c>
      <c r="Q1408" s="279"/>
      <c r="R1408" s="449"/>
      <c r="S1408" s="279">
        <f t="shared" si="92"/>
        <v>-3601.92</v>
      </c>
      <c r="T1408" s="333">
        <f t="shared" si="93"/>
        <v>0</v>
      </c>
    </row>
    <row r="1409" spans="2:20" ht="24.9" customHeight="1" x14ac:dyDescent="0.3">
      <c r="B1409" s="446"/>
      <c r="C1409" s="267">
        <f t="shared" si="90"/>
        <v>1</v>
      </c>
      <c r="D1409" s="268" t="str">
        <f t="shared" si="91"/>
        <v>Janeiro</v>
      </c>
      <c r="E1409" s="269"/>
      <c r="F1409" s="270" t="str">
        <f>IF(E1409="","",VLOOKUP('Conta_FUNBIO (2)'!E1409,Relatório!B:I,2,FALSE))</f>
        <v/>
      </c>
      <c r="G1409" s="709"/>
      <c r="H1409" s="334" t="str">
        <f>IF(G1409="","",VLOOKUP(G1409,Fundos!B:C,2,FALSE))</f>
        <v/>
      </c>
      <c r="I1409" s="272"/>
      <c r="J1409" s="443"/>
      <c r="K1409" s="443"/>
      <c r="L1409" s="685"/>
      <c r="M1409" s="353"/>
      <c r="N1409" s="271"/>
      <c r="O1409" s="576"/>
      <c r="P1409" s="276" t="s">
        <v>277</v>
      </c>
      <c r="Q1409" s="279"/>
      <c r="R1409" s="449"/>
      <c r="S1409" s="279">
        <f t="shared" si="92"/>
        <v>-3601.92</v>
      </c>
      <c r="T1409" s="333">
        <f t="shared" si="93"/>
        <v>0</v>
      </c>
    </row>
    <row r="1410" spans="2:20" ht="24.9" customHeight="1" x14ac:dyDescent="0.3">
      <c r="B1410" s="446"/>
      <c r="C1410" s="267">
        <f t="shared" si="90"/>
        <v>1</v>
      </c>
      <c r="D1410" s="268" t="str">
        <f t="shared" si="91"/>
        <v>Janeiro</v>
      </c>
      <c r="E1410" s="269"/>
      <c r="F1410" s="270" t="str">
        <f>IF(E1410="","",VLOOKUP('Conta_FUNBIO (2)'!E1410,Relatório!B:I,2,FALSE))</f>
        <v/>
      </c>
      <c r="G1410" s="709"/>
      <c r="H1410" s="334" t="str">
        <f>IF(G1410="","",VLOOKUP(G1410,Fundos!B:C,2,FALSE))</f>
        <v/>
      </c>
      <c r="I1410" s="272"/>
      <c r="J1410" s="443"/>
      <c r="K1410" s="443"/>
      <c r="L1410" s="685"/>
      <c r="M1410" s="353"/>
      <c r="N1410" s="271"/>
      <c r="O1410" s="576"/>
      <c r="P1410" s="276" t="s">
        <v>277</v>
      </c>
      <c r="Q1410" s="279"/>
      <c r="R1410" s="449"/>
      <c r="S1410" s="279">
        <f t="shared" si="92"/>
        <v>-3601.92</v>
      </c>
      <c r="T1410" s="333">
        <f t="shared" si="93"/>
        <v>0</v>
      </c>
    </row>
    <row r="1411" spans="2:20" ht="24.9" customHeight="1" x14ac:dyDescent="0.3">
      <c r="B1411" s="446"/>
      <c r="C1411" s="267">
        <f t="shared" si="90"/>
        <v>1</v>
      </c>
      <c r="D1411" s="268" t="str">
        <f t="shared" si="91"/>
        <v>Janeiro</v>
      </c>
      <c r="E1411" s="269"/>
      <c r="F1411" s="270" t="str">
        <f>IF(E1411="","",VLOOKUP('Conta_FUNBIO (2)'!E1411,Relatório!B:I,2,FALSE))</f>
        <v/>
      </c>
      <c r="G1411" s="709"/>
      <c r="H1411" s="334" t="str">
        <f>IF(G1411="","",VLOOKUP(G1411,Fundos!B:C,2,FALSE))</f>
        <v/>
      </c>
      <c r="I1411" s="272"/>
      <c r="J1411" s="443"/>
      <c r="K1411" s="443"/>
      <c r="L1411" s="685"/>
      <c r="M1411" s="353"/>
      <c r="N1411" s="271"/>
      <c r="O1411" s="576"/>
      <c r="P1411" s="276" t="s">
        <v>277</v>
      </c>
      <c r="Q1411" s="279"/>
      <c r="R1411" s="449"/>
      <c r="S1411" s="279">
        <f t="shared" si="92"/>
        <v>-3601.92</v>
      </c>
      <c r="T1411" s="333">
        <f t="shared" si="93"/>
        <v>0</v>
      </c>
    </row>
    <row r="1412" spans="2:20" ht="24.9" customHeight="1" x14ac:dyDescent="0.3">
      <c r="B1412" s="446"/>
      <c r="C1412" s="267">
        <f t="shared" si="90"/>
        <v>1</v>
      </c>
      <c r="D1412" s="268" t="str">
        <f t="shared" si="91"/>
        <v>Janeiro</v>
      </c>
      <c r="E1412" s="269"/>
      <c r="F1412" s="270" t="str">
        <f>IF(E1412="","",VLOOKUP('Conta_FUNBIO (2)'!E1412,Relatório!B:I,2,FALSE))</f>
        <v/>
      </c>
      <c r="G1412" s="709"/>
      <c r="H1412" s="334" t="str">
        <f>IF(G1412="","",VLOOKUP(G1412,Fundos!B:C,2,FALSE))</f>
        <v/>
      </c>
      <c r="I1412" s="272"/>
      <c r="J1412" s="443"/>
      <c r="K1412" s="443"/>
      <c r="L1412" s="685"/>
      <c r="M1412" s="353"/>
      <c r="N1412" s="271"/>
      <c r="O1412" s="576"/>
      <c r="P1412" s="276" t="s">
        <v>277</v>
      </c>
      <c r="Q1412" s="279"/>
      <c r="R1412" s="449"/>
      <c r="S1412" s="279">
        <f t="shared" si="92"/>
        <v>-3601.92</v>
      </c>
      <c r="T1412" s="333">
        <f t="shared" si="93"/>
        <v>0</v>
      </c>
    </row>
    <row r="1413" spans="2:20" ht="24.9" customHeight="1" x14ac:dyDescent="0.3">
      <c r="B1413" s="446"/>
      <c r="C1413" s="267">
        <f t="shared" si="90"/>
        <v>1</v>
      </c>
      <c r="D1413" s="268" t="str">
        <f t="shared" si="91"/>
        <v>Janeiro</v>
      </c>
      <c r="E1413" s="269"/>
      <c r="F1413" s="270" t="str">
        <f>IF(E1413="","",VLOOKUP('Conta_FUNBIO (2)'!E1413,Relatório!B:I,2,FALSE))</f>
        <v/>
      </c>
      <c r="G1413" s="709"/>
      <c r="H1413" s="334" t="str">
        <f>IF(G1413="","",VLOOKUP(G1413,Fundos!B:C,2,FALSE))</f>
        <v/>
      </c>
      <c r="I1413" s="272"/>
      <c r="J1413" s="443"/>
      <c r="K1413" s="443"/>
      <c r="L1413" s="685"/>
      <c r="M1413" s="353"/>
      <c r="N1413" s="271"/>
      <c r="O1413" s="576"/>
      <c r="P1413" s="276" t="s">
        <v>277</v>
      </c>
      <c r="Q1413" s="279"/>
      <c r="R1413" s="449"/>
      <c r="S1413" s="279">
        <f t="shared" si="92"/>
        <v>-3601.92</v>
      </c>
      <c r="T1413" s="333">
        <f t="shared" si="93"/>
        <v>0</v>
      </c>
    </row>
    <row r="1414" spans="2:20" ht="24.9" customHeight="1" x14ac:dyDescent="0.3">
      <c r="B1414" s="446"/>
      <c r="C1414" s="267">
        <f t="shared" si="90"/>
        <v>1</v>
      </c>
      <c r="D1414" s="268" t="str">
        <f t="shared" si="91"/>
        <v>Janeiro</v>
      </c>
      <c r="E1414" s="269"/>
      <c r="F1414" s="270" t="str">
        <f>IF(E1414="","",VLOOKUP('Conta_FUNBIO (2)'!E1414,Relatório!B:I,2,FALSE))</f>
        <v/>
      </c>
      <c r="G1414" s="709"/>
      <c r="H1414" s="334" t="str">
        <f>IF(G1414="","",VLOOKUP(G1414,Fundos!B:C,2,FALSE))</f>
        <v/>
      </c>
      <c r="I1414" s="272"/>
      <c r="J1414" s="443"/>
      <c r="K1414" s="443"/>
      <c r="L1414" s="685"/>
      <c r="M1414" s="353"/>
      <c r="N1414" s="271"/>
      <c r="O1414" s="576"/>
      <c r="P1414" s="276" t="s">
        <v>277</v>
      </c>
      <c r="Q1414" s="279"/>
      <c r="R1414" s="449"/>
      <c r="S1414" s="279">
        <f t="shared" si="92"/>
        <v>-3601.92</v>
      </c>
      <c r="T1414" s="333">
        <f t="shared" si="93"/>
        <v>0</v>
      </c>
    </row>
    <row r="1415" spans="2:20" ht="24.9" customHeight="1" x14ac:dyDescent="0.3">
      <c r="B1415" s="446"/>
      <c r="C1415" s="267">
        <f t="shared" si="90"/>
        <v>1</v>
      </c>
      <c r="D1415" s="268" t="str">
        <f t="shared" si="91"/>
        <v>Janeiro</v>
      </c>
      <c r="E1415" s="269"/>
      <c r="F1415" s="270" t="str">
        <f>IF(E1415="","",VLOOKUP('Conta_FUNBIO (2)'!E1415,Relatório!B:I,2,FALSE))</f>
        <v/>
      </c>
      <c r="G1415" s="709"/>
      <c r="H1415" s="334" t="str">
        <f>IF(G1415="","",VLOOKUP(G1415,Fundos!B:C,2,FALSE))</f>
        <v/>
      </c>
      <c r="I1415" s="272"/>
      <c r="J1415" s="443"/>
      <c r="K1415" s="443"/>
      <c r="L1415" s="685"/>
      <c r="M1415" s="353"/>
      <c r="N1415" s="271"/>
      <c r="O1415" s="576"/>
      <c r="P1415" s="276" t="s">
        <v>277</v>
      </c>
      <c r="Q1415" s="279"/>
      <c r="R1415" s="449"/>
      <c r="S1415" s="279">
        <f t="shared" si="92"/>
        <v>-3601.92</v>
      </c>
      <c r="T1415" s="333">
        <f t="shared" si="93"/>
        <v>0</v>
      </c>
    </row>
    <row r="1416" spans="2:20" ht="24.9" customHeight="1" x14ac:dyDescent="0.3">
      <c r="B1416" s="446"/>
      <c r="C1416" s="267">
        <f t="shared" si="90"/>
        <v>1</v>
      </c>
      <c r="D1416" s="268" t="str">
        <f t="shared" si="91"/>
        <v>Janeiro</v>
      </c>
      <c r="E1416" s="269"/>
      <c r="F1416" s="270" t="str">
        <f>IF(E1416="","",VLOOKUP('Conta_FUNBIO (2)'!E1416,Relatório!B:I,2,FALSE))</f>
        <v/>
      </c>
      <c r="G1416" s="709"/>
      <c r="H1416" s="334" t="str">
        <f>IF(G1416="","",VLOOKUP(G1416,Fundos!B:C,2,FALSE))</f>
        <v/>
      </c>
      <c r="I1416" s="272"/>
      <c r="J1416" s="443"/>
      <c r="K1416" s="443"/>
      <c r="L1416" s="685"/>
      <c r="M1416" s="353"/>
      <c r="N1416" s="271"/>
      <c r="O1416" s="576"/>
      <c r="P1416" s="276" t="s">
        <v>277</v>
      </c>
      <c r="Q1416" s="279"/>
      <c r="R1416" s="449"/>
      <c r="S1416" s="279">
        <f t="shared" si="92"/>
        <v>-3601.92</v>
      </c>
      <c r="T1416" s="333">
        <f t="shared" si="93"/>
        <v>0</v>
      </c>
    </row>
    <row r="1417" spans="2:20" ht="24.9" customHeight="1" x14ac:dyDescent="0.3">
      <c r="B1417" s="446"/>
      <c r="C1417" s="267">
        <f t="shared" si="90"/>
        <v>1</v>
      </c>
      <c r="D1417" s="268" t="str">
        <f t="shared" si="91"/>
        <v>Janeiro</v>
      </c>
      <c r="E1417" s="269"/>
      <c r="F1417" s="270" t="str">
        <f>IF(E1417="","",VLOOKUP('Conta_FUNBIO (2)'!E1417,Relatório!B:I,2,FALSE))</f>
        <v/>
      </c>
      <c r="G1417" s="709"/>
      <c r="H1417" s="334" t="str">
        <f>IF(G1417="","",VLOOKUP(G1417,Fundos!B:C,2,FALSE))</f>
        <v/>
      </c>
      <c r="I1417" s="272"/>
      <c r="J1417" s="443"/>
      <c r="K1417" s="443"/>
      <c r="L1417" s="685"/>
      <c r="M1417" s="353"/>
      <c r="N1417" s="271"/>
      <c r="O1417" s="576"/>
      <c r="P1417" s="276" t="s">
        <v>277</v>
      </c>
      <c r="Q1417" s="279"/>
      <c r="R1417" s="449"/>
      <c r="S1417" s="279">
        <f t="shared" si="92"/>
        <v>-3601.92</v>
      </c>
      <c r="T1417" s="333">
        <f t="shared" si="93"/>
        <v>0</v>
      </c>
    </row>
    <row r="1418" spans="2:20" ht="24.9" customHeight="1" x14ac:dyDescent="0.3">
      <c r="B1418" s="446"/>
      <c r="C1418" s="267">
        <f t="shared" si="90"/>
        <v>1</v>
      </c>
      <c r="D1418" s="268" t="str">
        <f t="shared" si="91"/>
        <v>Janeiro</v>
      </c>
      <c r="E1418" s="269"/>
      <c r="F1418" s="270" t="str">
        <f>IF(E1418="","",VLOOKUP('Conta_FUNBIO (2)'!E1418,Relatório!B:I,2,FALSE))</f>
        <v/>
      </c>
      <c r="G1418" s="709"/>
      <c r="H1418" s="334" t="str">
        <f>IF(G1418="","",VLOOKUP(G1418,Fundos!B:C,2,FALSE))</f>
        <v/>
      </c>
      <c r="I1418" s="272"/>
      <c r="J1418" s="443"/>
      <c r="K1418" s="443"/>
      <c r="L1418" s="685"/>
      <c r="M1418" s="353"/>
      <c r="N1418" s="271"/>
      <c r="O1418" s="576"/>
      <c r="P1418" s="276" t="s">
        <v>277</v>
      </c>
      <c r="Q1418" s="279"/>
      <c r="R1418" s="449"/>
      <c r="S1418" s="279">
        <f t="shared" si="92"/>
        <v>-3601.92</v>
      </c>
      <c r="T1418" s="333">
        <f t="shared" si="93"/>
        <v>0</v>
      </c>
    </row>
    <row r="1419" spans="2:20" ht="24.9" customHeight="1" x14ac:dyDescent="0.3">
      <c r="B1419" s="446"/>
      <c r="C1419" s="267">
        <f t="shared" si="90"/>
        <v>1</v>
      </c>
      <c r="D1419" s="268" t="str">
        <f t="shared" si="91"/>
        <v>Janeiro</v>
      </c>
      <c r="E1419" s="269"/>
      <c r="F1419" s="270" t="str">
        <f>IF(E1419="","",VLOOKUP('Conta_FUNBIO (2)'!E1419,Relatório!B:I,2,FALSE))</f>
        <v/>
      </c>
      <c r="G1419" s="709"/>
      <c r="H1419" s="334" t="str">
        <f>IF(G1419="","",VLOOKUP(G1419,Fundos!B:C,2,FALSE))</f>
        <v/>
      </c>
      <c r="I1419" s="272"/>
      <c r="J1419" s="443"/>
      <c r="K1419" s="443"/>
      <c r="L1419" s="685"/>
      <c r="M1419" s="353"/>
      <c r="N1419" s="271"/>
      <c r="O1419" s="576"/>
      <c r="P1419" s="276" t="s">
        <v>277</v>
      </c>
      <c r="Q1419" s="279"/>
      <c r="R1419" s="449"/>
      <c r="S1419" s="279">
        <f t="shared" si="92"/>
        <v>-3601.92</v>
      </c>
      <c r="T1419" s="333">
        <f t="shared" si="93"/>
        <v>0</v>
      </c>
    </row>
    <row r="1420" spans="2:20" ht="24.9" customHeight="1" x14ac:dyDescent="0.3">
      <c r="B1420" s="446"/>
      <c r="C1420" s="267">
        <f t="shared" ref="C1420:C1483" si="94">MONTH(B1420)</f>
        <v>1</v>
      </c>
      <c r="D1420" s="268" t="str">
        <f t="shared" ref="D1420:D1483" si="95">IF(C1420=1,"Janeiro",IF(C1420=2,"Fevereiro",IF(C1420=3,"Março",IF(C1420=4,"Abril",IF(C1420=5,"Maio",IF(C1420=6,"Junho",IF(C1420=7,"Julho",IF(C1420=8,"Agosto",IF(C1420=9,"Setembro",IF(C1420=10,"Outubro",IF(C1420=11,"Novembro",IF(C1420=12,"Dezembro",""))))))))))))</f>
        <v>Janeiro</v>
      </c>
      <c r="E1420" s="269"/>
      <c r="F1420" s="270" t="str">
        <f>IF(E1420="","",VLOOKUP('Conta_FUNBIO (2)'!E1420,Relatório!B:I,2,FALSE))</f>
        <v/>
      </c>
      <c r="G1420" s="709"/>
      <c r="H1420" s="334" t="str">
        <f>IF(G1420="","",VLOOKUP(G1420,Fundos!B:C,2,FALSE))</f>
        <v/>
      </c>
      <c r="I1420" s="272"/>
      <c r="J1420" s="443"/>
      <c r="K1420" s="443"/>
      <c r="L1420" s="685"/>
      <c r="M1420" s="353"/>
      <c r="N1420" s="271"/>
      <c r="O1420" s="576"/>
      <c r="P1420" s="276" t="s">
        <v>277</v>
      </c>
      <c r="Q1420" s="279"/>
      <c r="R1420" s="449"/>
      <c r="S1420" s="279">
        <f t="shared" si="92"/>
        <v>-3601.92</v>
      </c>
      <c r="T1420" s="333">
        <f t="shared" si="93"/>
        <v>0</v>
      </c>
    </row>
    <row r="1421" spans="2:20" ht="24.9" customHeight="1" x14ac:dyDescent="0.3">
      <c r="B1421" s="446"/>
      <c r="C1421" s="267">
        <f t="shared" si="94"/>
        <v>1</v>
      </c>
      <c r="D1421" s="268" t="str">
        <f t="shared" si="95"/>
        <v>Janeiro</v>
      </c>
      <c r="E1421" s="269"/>
      <c r="F1421" s="270" t="str">
        <f>IF(E1421="","",VLOOKUP('Conta_FUNBIO (2)'!E1421,Relatório!B:I,2,FALSE))</f>
        <v/>
      </c>
      <c r="G1421" s="709"/>
      <c r="H1421" s="334" t="str">
        <f>IF(G1421="","",VLOOKUP(G1421,Fundos!B:C,2,FALSE))</f>
        <v/>
      </c>
      <c r="I1421" s="272"/>
      <c r="J1421" s="443"/>
      <c r="K1421" s="443"/>
      <c r="L1421" s="685"/>
      <c r="M1421" s="353"/>
      <c r="N1421" s="271"/>
      <c r="O1421" s="576"/>
      <c r="P1421" s="276" t="s">
        <v>277</v>
      </c>
      <c r="Q1421" s="279"/>
      <c r="R1421" s="449"/>
      <c r="S1421" s="279">
        <f t="shared" si="92"/>
        <v>-3601.92</v>
      </c>
      <c r="T1421" s="333">
        <f t="shared" si="93"/>
        <v>0</v>
      </c>
    </row>
    <row r="1422" spans="2:20" ht="24.9" customHeight="1" x14ac:dyDescent="0.3">
      <c r="B1422" s="446"/>
      <c r="C1422" s="267">
        <f t="shared" si="94"/>
        <v>1</v>
      </c>
      <c r="D1422" s="268" t="str">
        <f t="shared" si="95"/>
        <v>Janeiro</v>
      </c>
      <c r="E1422" s="269"/>
      <c r="F1422" s="270" t="str">
        <f>IF(E1422="","",VLOOKUP('Conta_FUNBIO (2)'!E1422,Relatório!B:I,2,FALSE))</f>
        <v/>
      </c>
      <c r="G1422" s="709"/>
      <c r="H1422" s="334" t="str">
        <f>IF(G1422="","",VLOOKUP(G1422,Fundos!B:C,2,FALSE))</f>
        <v/>
      </c>
      <c r="I1422" s="272"/>
      <c r="J1422" s="443"/>
      <c r="K1422" s="443"/>
      <c r="L1422" s="685"/>
      <c r="M1422" s="353"/>
      <c r="N1422" s="271"/>
      <c r="O1422" s="576"/>
      <c r="P1422" s="276" t="s">
        <v>277</v>
      </c>
      <c r="Q1422" s="279"/>
      <c r="R1422" s="449"/>
      <c r="S1422" s="279">
        <f t="shared" si="92"/>
        <v>-3601.92</v>
      </c>
      <c r="T1422" s="333">
        <f t="shared" si="93"/>
        <v>0</v>
      </c>
    </row>
    <row r="1423" spans="2:20" ht="24.9" customHeight="1" x14ac:dyDescent="0.3">
      <c r="B1423" s="446"/>
      <c r="C1423" s="267">
        <f t="shared" si="94"/>
        <v>1</v>
      </c>
      <c r="D1423" s="268" t="str">
        <f t="shared" si="95"/>
        <v>Janeiro</v>
      </c>
      <c r="E1423" s="269"/>
      <c r="F1423" s="270" t="str">
        <f>IF(E1423="","",VLOOKUP('Conta_FUNBIO (2)'!E1423,Relatório!B:I,2,FALSE))</f>
        <v/>
      </c>
      <c r="G1423" s="709"/>
      <c r="H1423" s="334" t="str">
        <f>IF(G1423="","",VLOOKUP(G1423,Fundos!B:C,2,FALSE))</f>
        <v/>
      </c>
      <c r="I1423" s="272"/>
      <c r="J1423" s="443"/>
      <c r="K1423" s="443"/>
      <c r="L1423" s="685"/>
      <c r="M1423" s="353"/>
      <c r="N1423" s="271"/>
      <c r="O1423" s="576"/>
      <c r="P1423" s="276" t="s">
        <v>277</v>
      </c>
      <c r="Q1423" s="279"/>
      <c r="R1423" s="449"/>
      <c r="S1423" s="279">
        <f t="shared" si="92"/>
        <v>-3601.92</v>
      </c>
      <c r="T1423" s="333">
        <f t="shared" si="93"/>
        <v>0</v>
      </c>
    </row>
    <row r="1424" spans="2:20" ht="24.9" customHeight="1" x14ac:dyDescent="0.3">
      <c r="B1424" s="446"/>
      <c r="C1424" s="267">
        <f t="shared" si="94"/>
        <v>1</v>
      </c>
      <c r="D1424" s="268" t="str">
        <f t="shared" si="95"/>
        <v>Janeiro</v>
      </c>
      <c r="E1424" s="269"/>
      <c r="F1424" s="270" t="str">
        <f>IF(E1424="","",VLOOKUP('Conta_FUNBIO (2)'!E1424,Relatório!B:I,2,FALSE))</f>
        <v/>
      </c>
      <c r="G1424" s="709"/>
      <c r="H1424" s="334" t="str">
        <f>IF(G1424="","",VLOOKUP(G1424,Fundos!B:C,2,FALSE))</f>
        <v/>
      </c>
      <c r="I1424" s="272"/>
      <c r="J1424" s="443"/>
      <c r="K1424" s="443"/>
      <c r="L1424" s="685"/>
      <c r="M1424" s="353"/>
      <c r="N1424" s="271"/>
      <c r="O1424" s="576"/>
      <c r="P1424" s="276" t="s">
        <v>277</v>
      </c>
      <c r="Q1424" s="279"/>
      <c r="R1424" s="449"/>
      <c r="S1424" s="279">
        <f t="shared" si="92"/>
        <v>-3601.92</v>
      </c>
      <c r="T1424" s="333">
        <f t="shared" si="93"/>
        <v>0</v>
      </c>
    </row>
    <row r="1425" spans="2:20" ht="24.9" customHeight="1" x14ac:dyDescent="0.3">
      <c r="B1425" s="446"/>
      <c r="C1425" s="267">
        <f t="shared" si="94"/>
        <v>1</v>
      </c>
      <c r="D1425" s="268" t="str">
        <f t="shared" si="95"/>
        <v>Janeiro</v>
      </c>
      <c r="E1425" s="269"/>
      <c r="F1425" s="270" t="str">
        <f>IF(E1425="","",VLOOKUP('Conta_FUNBIO (2)'!E1425,Relatório!B:I,2,FALSE))</f>
        <v/>
      </c>
      <c r="G1425" s="709"/>
      <c r="H1425" s="334" t="str">
        <f>IF(G1425="","",VLOOKUP(G1425,Fundos!B:C,2,FALSE))</f>
        <v/>
      </c>
      <c r="I1425" s="272"/>
      <c r="J1425" s="443"/>
      <c r="K1425" s="443"/>
      <c r="L1425" s="685"/>
      <c r="M1425" s="353"/>
      <c r="N1425" s="271"/>
      <c r="O1425" s="576"/>
      <c r="P1425" s="276" t="s">
        <v>277</v>
      </c>
      <c r="Q1425" s="279"/>
      <c r="R1425" s="449"/>
      <c r="S1425" s="279">
        <f t="shared" si="92"/>
        <v>-3601.92</v>
      </c>
      <c r="T1425" s="333">
        <f t="shared" si="93"/>
        <v>0</v>
      </c>
    </row>
    <row r="1426" spans="2:20" ht="24.9" customHeight="1" x14ac:dyDescent="0.3">
      <c r="B1426" s="446"/>
      <c r="C1426" s="267">
        <f t="shared" si="94"/>
        <v>1</v>
      </c>
      <c r="D1426" s="268" t="str">
        <f t="shared" si="95"/>
        <v>Janeiro</v>
      </c>
      <c r="E1426" s="269"/>
      <c r="F1426" s="270" t="str">
        <f>IF(E1426="","",VLOOKUP('Conta_FUNBIO (2)'!E1426,Relatório!B:I,2,FALSE))</f>
        <v/>
      </c>
      <c r="G1426" s="709"/>
      <c r="H1426" s="334" t="str">
        <f>IF(G1426="","",VLOOKUP(G1426,Fundos!B:C,2,FALSE))</f>
        <v/>
      </c>
      <c r="I1426" s="272"/>
      <c r="J1426" s="443"/>
      <c r="K1426" s="443"/>
      <c r="L1426" s="685"/>
      <c r="M1426" s="353"/>
      <c r="N1426" s="271"/>
      <c r="O1426" s="576"/>
      <c r="P1426" s="276" t="s">
        <v>277</v>
      </c>
      <c r="Q1426" s="279"/>
      <c r="R1426" s="449"/>
      <c r="S1426" s="279">
        <f t="shared" si="92"/>
        <v>-3601.92</v>
      </c>
      <c r="T1426" s="333">
        <f t="shared" si="93"/>
        <v>0</v>
      </c>
    </row>
    <row r="1427" spans="2:20" ht="24.9" customHeight="1" x14ac:dyDescent="0.3">
      <c r="B1427" s="446"/>
      <c r="C1427" s="267">
        <f t="shared" si="94"/>
        <v>1</v>
      </c>
      <c r="D1427" s="268" t="str">
        <f t="shared" si="95"/>
        <v>Janeiro</v>
      </c>
      <c r="E1427" s="269"/>
      <c r="F1427" s="270" t="str">
        <f>IF(E1427="","",VLOOKUP('Conta_FUNBIO (2)'!E1427,Relatório!B:I,2,FALSE))</f>
        <v/>
      </c>
      <c r="G1427" s="709"/>
      <c r="H1427" s="334" t="str">
        <f>IF(G1427="","",VLOOKUP(G1427,Fundos!B:C,2,FALSE))</f>
        <v/>
      </c>
      <c r="I1427" s="272"/>
      <c r="J1427" s="443"/>
      <c r="K1427" s="443"/>
      <c r="L1427" s="685"/>
      <c r="M1427" s="353"/>
      <c r="N1427" s="271"/>
      <c r="O1427" s="576"/>
      <c r="P1427" s="276" t="s">
        <v>277</v>
      </c>
      <c r="Q1427" s="279"/>
      <c r="R1427" s="449"/>
      <c r="S1427" s="279">
        <f t="shared" si="92"/>
        <v>-3601.92</v>
      </c>
      <c r="T1427" s="333">
        <f t="shared" si="93"/>
        <v>0</v>
      </c>
    </row>
    <row r="1428" spans="2:20" ht="24.9" customHeight="1" x14ac:dyDescent="0.3">
      <c r="B1428" s="446"/>
      <c r="C1428" s="267">
        <f t="shared" si="94"/>
        <v>1</v>
      </c>
      <c r="D1428" s="268" t="str">
        <f t="shared" si="95"/>
        <v>Janeiro</v>
      </c>
      <c r="E1428" s="269"/>
      <c r="F1428" s="270" t="str">
        <f>IF(E1428="","",VLOOKUP('Conta_FUNBIO (2)'!E1428,Relatório!B:I,2,FALSE))</f>
        <v/>
      </c>
      <c r="G1428" s="709"/>
      <c r="H1428" s="334" t="str">
        <f>IF(G1428="","",VLOOKUP(G1428,Fundos!B:C,2,FALSE))</f>
        <v/>
      </c>
      <c r="I1428" s="272"/>
      <c r="J1428" s="443"/>
      <c r="K1428" s="443"/>
      <c r="L1428" s="685"/>
      <c r="M1428" s="353"/>
      <c r="N1428" s="271"/>
      <c r="O1428" s="576"/>
      <c r="P1428" s="276" t="s">
        <v>277</v>
      </c>
      <c r="Q1428" s="279"/>
      <c r="R1428" s="449"/>
      <c r="S1428" s="279">
        <f t="shared" si="92"/>
        <v>-3601.92</v>
      </c>
      <c r="T1428" s="333">
        <f t="shared" si="93"/>
        <v>0</v>
      </c>
    </row>
    <row r="1429" spans="2:20" ht="24.9" customHeight="1" x14ac:dyDescent="0.3">
      <c r="B1429" s="446"/>
      <c r="C1429" s="267">
        <f t="shared" si="94"/>
        <v>1</v>
      </c>
      <c r="D1429" s="268" t="str">
        <f t="shared" si="95"/>
        <v>Janeiro</v>
      </c>
      <c r="E1429" s="269"/>
      <c r="F1429" s="270" t="str">
        <f>IF(E1429="","",VLOOKUP('Conta_FUNBIO (2)'!E1429,Relatório!B:I,2,FALSE))</f>
        <v/>
      </c>
      <c r="G1429" s="709"/>
      <c r="H1429" s="334" t="str">
        <f>IF(G1429="","",VLOOKUP(G1429,Fundos!B:C,2,FALSE))</f>
        <v/>
      </c>
      <c r="I1429" s="272"/>
      <c r="J1429" s="443"/>
      <c r="K1429" s="443"/>
      <c r="L1429" s="685"/>
      <c r="M1429" s="353"/>
      <c r="N1429" s="271"/>
      <c r="O1429" s="576"/>
      <c r="P1429" s="276" t="s">
        <v>277</v>
      </c>
      <c r="Q1429" s="279"/>
      <c r="R1429" s="449"/>
      <c r="S1429" s="279">
        <f t="shared" si="92"/>
        <v>-3601.92</v>
      </c>
      <c r="T1429" s="333">
        <f t="shared" si="93"/>
        <v>0</v>
      </c>
    </row>
    <row r="1430" spans="2:20" ht="24.9" customHeight="1" x14ac:dyDescent="0.3">
      <c r="B1430" s="446"/>
      <c r="C1430" s="267">
        <f t="shared" si="94"/>
        <v>1</v>
      </c>
      <c r="D1430" s="268" t="str">
        <f t="shared" si="95"/>
        <v>Janeiro</v>
      </c>
      <c r="E1430" s="269"/>
      <c r="F1430" s="270" t="str">
        <f>IF(E1430="","",VLOOKUP('Conta_FUNBIO (2)'!E1430,Relatório!B:I,2,FALSE))</f>
        <v/>
      </c>
      <c r="G1430" s="709"/>
      <c r="H1430" s="334" t="str">
        <f>IF(G1430="","",VLOOKUP(G1430,Fundos!B:C,2,FALSE))</f>
        <v/>
      </c>
      <c r="I1430" s="272"/>
      <c r="J1430" s="443"/>
      <c r="K1430" s="443"/>
      <c r="L1430" s="685"/>
      <c r="M1430" s="353"/>
      <c r="N1430" s="271"/>
      <c r="O1430" s="576"/>
      <c r="P1430" s="276" t="s">
        <v>277</v>
      </c>
      <c r="Q1430" s="279"/>
      <c r="R1430" s="449"/>
      <c r="S1430" s="279">
        <f t="shared" si="92"/>
        <v>-3601.92</v>
      </c>
      <c r="T1430" s="333">
        <f t="shared" si="93"/>
        <v>0</v>
      </c>
    </row>
    <row r="1431" spans="2:20" ht="24.9" customHeight="1" x14ac:dyDescent="0.3">
      <c r="B1431" s="446"/>
      <c r="C1431" s="267">
        <f t="shared" si="94"/>
        <v>1</v>
      </c>
      <c r="D1431" s="268" t="str">
        <f t="shared" si="95"/>
        <v>Janeiro</v>
      </c>
      <c r="E1431" s="269"/>
      <c r="F1431" s="270" t="str">
        <f>IF(E1431="","",VLOOKUP('Conta_FUNBIO (2)'!E1431,Relatório!B:I,2,FALSE))</f>
        <v/>
      </c>
      <c r="G1431" s="709"/>
      <c r="H1431" s="334" t="str">
        <f>IF(G1431="","",VLOOKUP(G1431,Fundos!B:C,2,FALSE))</f>
        <v/>
      </c>
      <c r="I1431" s="272"/>
      <c r="J1431" s="443"/>
      <c r="K1431" s="443"/>
      <c r="L1431" s="685"/>
      <c r="M1431" s="353"/>
      <c r="N1431" s="271"/>
      <c r="O1431" s="576"/>
      <c r="P1431" s="276" t="s">
        <v>277</v>
      </c>
      <c r="Q1431" s="279"/>
      <c r="R1431" s="449"/>
      <c r="S1431" s="279">
        <f t="shared" si="92"/>
        <v>-3601.92</v>
      </c>
      <c r="T1431" s="333">
        <f t="shared" si="93"/>
        <v>0</v>
      </c>
    </row>
    <row r="1432" spans="2:20" ht="24.9" customHeight="1" x14ac:dyDescent="0.3">
      <c r="B1432" s="446"/>
      <c r="C1432" s="267">
        <f t="shared" si="94"/>
        <v>1</v>
      </c>
      <c r="D1432" s="268" t="str">
        <f t="shared" si="95"/>
        <v>Janeiro</v>
      </c>
      <c r="E1432" s="269"/>
      <c r="F1432" s="270" t="str">
        <f>IF(E1432="","",VLOOKUP('Conta_FUNBIO (2)'!E1432,Relatório!B:I,2,FALSE))</f>
        <v/>
      </c>
      <c r="G1432" s="709"/>
      <c r="H1432" s="334" t="str">
        <f>IF(G1432="","",VLOOKUP(G1432,Fundos!B:C,2,FALSE))</f>
        <v/>
      </c>
      <c r="I1432" s="272"/>
      <c r="J1432" s="443"/>
      <c r="K1432" s="443"/>
      <c r="L1432" s="685"/>
      <c r="M1432" s="353"/>
      <c r="N1432" s="271"/>
      <c r="O1432" s="576"/>
      <c r="P1432" s="276" t="s">
        <v>277</v>
      </c>
      <c r="Q1432" s="279"/>
      <c r="R1432" s="449"/>
      <c r="S1432" s="279">
        <f t="shared" si="92"/>
        <v>-3601.92</v>
      </c>
      <c r="T1432" s="333">
        <f t="shared" si="93"/>
        <v>0</v>
      </c>
    </row>
    <row r="1433" spans="2:20" ht="24.9" customHeight="1" x14ac:dyDescent="0.3">
      <c r="B1433" s="446"/>
      <c r="C1433" s="267">
        <f t="shared" si="94"/>
        <v>1</v>
      </c>
      <c r="D1433" s="268" t="str">
        <f t="shared" si="95"/>
        <v>Janeiro</v>
      </c>
      <c r="E1433" s="269"/>
      <c r="F1433" s="270" t="str">
        <f>IF(E1433="","",VLOOKUP('Conta_FUNBIO (2)'!E1433,Relatório!B:I,2,FALSE))</f>
        <v/>
      </c>
      <c r="G1433" s="709"/>
      <c r="H1433" s="334" t="str">
        <f>IF(G1433="","",VLOOKUP(G1433,Fundos!B:C,2,FALSE))</f>
        <v/>
      </c>
      <c r="I1433" s="272"/>
      <c r="J1433" s="443"/>
      <c r="K1433" s="443"/>
      <c r="L1433" s="685"/>
      <c r="M1433" s="353"/>
      <c r="N1433" s="271"/>
      <c r="O1433" s="576"/>
      <c r="P1433" s="276" t="s">
        <v>277</v>
      </c>
      <c r="Q1433" s="279"/>
      <c r="R1433" s="449"/>
      <c r="S1433" s="279">
        <f t="shared" si="92"/>
        <v>-3601.92</v>
      </c>
      <c r="T1433" s="333">
        <f t="shared" si="93"/>
        <v>0</v>
      </c>
    </row>
    <row r="1434" spans="2:20" ht="24.9" customHeight="1" x14ac:dyDescent="0.3">
      <c r="B1434" s="446"/>
      <c r="C1434" s="267">
        <f t="shared" si="94"/>
        <v>1</v>
      </c>
      <c r="D1434" s="268" t="str">
        <f t="shared" si="95"/>
        <v>Janeiro</v>
      </c>
      <c r="E1434" s="269"/>
      <c r="F1434" s="270" t="str">
        <f>IF(E1434="","",VLOOKUP('Conta_FUNBIO (2)'!E1434,Relatório!B:I,2,FALSE))</f>
        <v/>
      </c>
      <c r="G1434" s="709"/>
      <c r="H1434" s="334" t="str">
        <f>IF(G1434="","",VLOOKUP(G1434,Fundos!B:C,2,FALSE))</f>
        <v/>
      </c>
      <c r="I1434" s="272"/>
      <c r="J1434" s="443"/>
      <c r="K1434" s="443"/>
      <c r="L1434" s="685"/>
      <c r="M1434" s="353"/>
      <c r="N1434" s="271"/>
      <c r="O1434" s="576"/>
      <c r="P1434" s="276" t="s">
        <v>277</v>
      </c>
      <c r="Q1434" s="279"/>
      <c r="R1434" s="449"/>
      <c r="S1434" s="279">
        <f t="shared" si="92"/>
        <v>-3601.92</v>
      </c>
      <c r="T1434" s="333">
        <f t="shared" si="93"/>
        <v>0</v>
      </c>
    </row>
    <row r="1435" spans="2:20" ht="24.9" customHeight="1" x14ac:dyDescent="0.3">
      <c r="B1435" s="446"/>
      <c r="C1435" s="267">
        <f t="shared" si="94"/>
        <v>1</v>
      </c>
      <c r="D1435" s="268" t="str">
        <f t="shared" si="95"/>
        <v>Janeiro</v>
      </c>
      <c r="E1435" s="269"/>
      <c r="F1435" s="270" t="str">
        <f>IF(E1435="","",VLOOKUP('Conta_FUNBIO (2)'!E1435,Relatório!B:I,2,FALSE))</f>
        <v/>
      </c>
      <c r="G1435" s="709"/>
      <c r="H1435" s="334" t="str">
        <f>IF(G1435="","",VLOOKUP(G1435,Fundos!B:C,2,FALSE))</f>
        <v/>
      </c>
      <c r="I1435" s="272"/>
      <c r="J1435" s="443"/>
      <c r="K1435" s="443"/>
      <c r="L1435" s="685"/>
      <c r="M1435" s="353"/>
      <c r="N1435" s="271"/>
      <c r="O1435" s="576"/>
      <c r="P1435" s="276" t="s">
        <v>277</v>
      </c>
      <c r="Q1435" s="279"/>
      <c r="R1435" s="449"/>
      <c r="S1435" s="279">
        <f t="shared" ref="S1435:S1498" si="96">IF(P1435="sim",Q1435-R1435+S1434,IF(P1435="NÃO",S1434))</f>
        <v>-3601.92</v>
      </c>
      <c r="T1435" s="333">
        <f t="shared" si="93"/>
        <v>0</v>
      </c>
    </row>
    <row r="1436" spans="2:20" ht="24.9" customHeight="1" x14ac:dyDescent="0.3">
      <c r="B1436" s="446"/>
      <c r="C1436" s="267">
        <f t="shared" si="94"/>
        <v>1</v>
      </c>
      <c r="D1436" s="268" t="str">
        <f t="shared" si="95"/>
        <v>Janeiro</v>
      </c>
      <c r="E1436" s="269"/>
      <c r="F1436" s="270" t="str">
        <f>IF(E1436="","",VLOOKUP('Conta_FUNBIO (2)'!E1436,Relatório!B:I,2,FALSE))</f>
        <v/>
      </c>
      <c r="G1436" s="709"/>
      <c r="H1436" s="334" t="str">
        <f>IF(G1436="","",VLOOKUP(G1436,Fundos!B:C,2,FALSE))</f>
        <v/>
      </c>
      <c r="I1436" s="272"/>
      <c r="J1436" s="443"/>
      <c r="K1436" s="443"/>
      <c r="L1436" s="685"/>
      <c r="M1436" s="353"/>
      <c r="N1436" s="271"/>
      <c r="O1436" s="576"/>
      <c r="P1436" s="276" t="s">
        <v>277</v>
      </c>
      <c r="Q1436" s="279"/>
      <c r="R1436" s="449"/>
      <c r="S1436" s="279">
        <f t="shared" si="96"/>
        <v>-3601.92</v>
      </c>
      <c r="T1436" s="333">
        <f t="shared" si="93"/>
        <v>0</v>
      </c>
    </row>
    <row r="1437" spans="2:20" ht="24.9" customHeight="1" x14ac:dyDescent="0.3">
      <c r="B1437" s="446"/>
      <c r="C1437" s="267">
        <f t="shared" si="94"/>
        <v>1</v>
      </c>
      <c r="D1437" s="268" t="str">
        <f t="shared" si="95"/>
        <v>Janeiro</v>
      </c>
      <c r="E1437" s="269"/>
      <c r="F1437" s="270" t="str">
        <f>IF(E1437="","",VLOOKUP('Conta_FUNBIO (2)'!E1437,Relatório!B:I,2,FALSE))</f>
        <v/>
      </c>
      <c r="G1437" s="709"/>
      <c r="H1437" s="334" t="str">
        <f>IF(G1437="","",VLOOKUP(G1437,Fundos!B:C,2,FALSE))</f>
        <v/>
      </c>
      <c r="I1437" s="272"/>
      <c r="J1437" s="443"/>
      <c r="K1437" s="443"/>
      <c r="L1437" s="685"/>
      <c r="M1437" s="353"/>
      <c r="N1437" s="271"/>
      <c r="O1437" s="576"/>
      <c r="P1437" s="276" t="s">
        <v>277</v>
      </c>
      <c r="Q1437" s="279"/>
      <c r="R1437" s="449"/>
      <c r="S1437" s="279">
        <f t="shared" si="96"/>
        <v>-3601.92</v>
      </c>
      <c r="T1437" s="333">
        <f t="shared" si="93"/>
        <v>0</v>
      </c>
    </row>
    <row r="1438" spans="2:20" ht="24.9" customHeight="1" x14ac:dyDescent="0.3">
      <c r="B1438" s="446"/>
      <c r="C1438" s="267">
        <f t="shared" si="94"/>
        <v>1</v>
      </c>
      <c r="D1438" s="268" t="str">
        <f t="shared" si="95"/>
        <v>Janeiro</v>
      </c>
      <c r="E1438" s="269"/>
      <c r="F1438" s="270" t="str">
        <f>IF(E1438="","",VLOOKUP('Conta_FUNBIO (2)'!E1438,Relatório!B:I,2,FALSE))</f>
        <v/>
      </c>
      <c r="G1438" s="709"/>
      <c r="H1438" s="334" t="str">
        <f>IF(G1438="","",VLOOKUP(G1438,Fundos!B:C,2,FALSE))</f>
        <v/>
      </c>
      <c r="I1438" s="272"/>
      <c r="J1438" s="443"/>
      <c r="K1438" s="443"/>
      <c r="L1438" s="685"/>
      <c r="M1438" s="353"/>
      <c r="N1438" s="271"/>
      <c r="O1438" s="576"/>
      <c r="P1438" s="276" t="s">
        <v>277</v>
      </c>
      <c r="Q1438" s="279"/>
      <c r="R1438" s="449"/>
      <c r="S1438" s="279">
        <f t="shared" si="96"/>
        <v>-3601.92</v>
      </c>
      <c r="T1438" s="333">
        <f t="shared" si="93"/>
        <v>0</v>
      </c>
    </row>
    <row r="1439" spans="2:20" ht="24.9" customHeight="1" x14ac:dyDescent="0.3">
      <c r="B1439" s="446"/>
      <c r="C1439" s="267">
        <f t="shared" si="94"/>
        <v>1</v>
      </c>
      <c r="D1439" s="268" t="str">
        <f t="shared" si="95"/>
        <v>Janeiro</v>
      </c>
      <c r="E1439" s="269"/>
      <c r="F1439" s="270" t="str">
        <f>IF(E1439="","",VLOOKUP('Conta_FUNBIO (2)'!E1439,Relatório!B:I,2,FALSE))</f>
        <v/>
      </c>
      <c r="G1439" s="709"/>
      <c r="H1439" s="334" t="str">
        <f>IF(G1439="","",VLOOKUP(G1439,Fundos!B:C,2,FALSE))</f>
        <v/>
      </c>
      <c r="I1439" s="272"/>
      <c r="J1439" s="443"/>
      <c r="K1439" s="443"/>
      <c r="L1439" s="685"/>
      <c r="M1439" s="353"/>
      <c r="N1439" s="271"/>
      <c r="O1439" s="576"/>
      <c r="P1439" s="276" t="s">
        <v>277</v>
      </c>
      <c r="Q1439" s="279"/>
      <c r="R1439" s="449"/>
      <c r="S1439" s="279">
        <f t="shared" si="96"/>
        <v>-3601.92</v>
      </c>
      <c r="T1439" s="333">
        <f t="shared" si="93"/>
        <v>0</v>
      </c>
    </row>
    <row r="1440" spans="2:20" ht="24.9" customHeight="1" x14ac:dyDescent="0.3">
      <c r="B1440" s="446"/>
      <c r="C1440" s="267">
        <f t="shared" si="94"/>
        <v>1</v>
      </c>
      <c r="D1440" s="268" t="str">
        <f t="shared" si="95"/>
        <v>Janeiro</v>
      </c>
      <c r="E1440" s="269"/>
      <c r="F1440" s="270" t="str">
        <f>IF(E1440="","",VLOOKUP('Conta_FUNBIO (2)'!E1440,Relatório!B:I,2,FALSE))</f>
        <v/>
      </c>
      <c r="G1440" s="709"/>
      <c r="H1440" s="334" t="str">
        <f>IF(G1440="","",VLOOKUP(G1440,Fundos!B:C,2,FALSE))</f>
        <v/>
      </c>
      <c r="I1440" s="272"/>
      <c r="J1440" s="443"/>
      <c r="K1440" s="443"/>
      <c r="L1440" s="685"/>
      <c r="M1440" s="353"/>
      <c r="N1440" s="271"/>
      <c r="O1440" s="576"/>
      <c r="P1440" s="276" t="s">
        <v>277</v>
      </c>
      <c r="Q1440" s="279"/>
      <c r="R1440" s="449"/>
      <c r="S1440" s="279">
        <f t="shared" si="96"/>
        <v>-3601.92</v>
      </c>
      <c r="T1440" s="333">
        <f t="shared" si="93"/>
        <v>0</v>
      </c>
    </row>
    <row r="1441" spans="2:20" ht="24.9" customHeight="1" x14ac:dyDescent="0.3">
      <c r="B1441" s="446"/>
      <c r="C1441" s="267">
        <f t="shared" si="94"/>
        <v>1</v>
      </c>
      <c r="D1441" s="268" t="str">
        <f t="shared" si="95"/>
        <v>Janeiro</v>
      </c>
      <c r="E1441" s="269"/>
      <c r="F1441" s="270" t="str">
        <f>IF(E1441="","",VLOOKUP('Conta_FUNBIO (2)'!E1441,Relatório!B:I,2,FALSE))</f>
        <v/>
      </c>
      <c r="G1441" s="709"/>
      <c r="H1441" s="334" t="str">
        <f>IF(G1441="","",VLOOKUP(G1441,Fundos!B:C,2,FALSE))</f>
        <v/>
      </c>
      <c r="I1441" s="272"/>
      <c r="J1441" s="443"/>
      <c r="K1441" s="443"/>
      <c r="L1441" s="685"/>
      <c r="M1441" s="353"/>
      <c r="N1441" s="271"/>
      <c r="O1441" s="576"/>
      <c r="P1441" s="276" t="s">
        <v>277</v>
      </c>
      <c r="Q1441" s="279"/>
      <c r="R1441" s="449"/>
      <c r="S1441" s="279">
        <f t="shared" si="96"/>
        <v>-3601.92</v>
      </c>
      <c r="T1441" s="333">
        <f t="shared" si="93"/>
        <v>0</v>
      </c>
    </row>
    <row r="1442" spans="2:20" ht="24.9" customHeight="1" x14ac:dyDescent="0.3">
      <c r="B1442" s="446"/>
      <c r="C1442" s="267">
        <f t="shared" si="94"/>
        <v>1</v>
      </c>
      <c r="D1442" s="268" t="str">
        <f t="shared" si="95"/>
        <v>Janeiro</v>
      </c>
      <c r="E1442" s="269"/>
      <c r="F1442" s="270" t="str">
        <f>IF(E1442="","",VLOOKUP('Conta_FUNBIO (2)'!E1442,Relatório!B:I,2,FALSE))</f>
        <v/>
      </c>
      <c r="G1442" s="709"/>
      <c r="H1442" s="334" t="str">
        <f>IF(G1442="","",VLOOKUP(G1442,Fundos!B:C,2,FALSE))</f>
        <v/>
      </c>
      <c r="I1442" s="272"/>
      <c r="J1442" s="443"/>
      <c r="K1442" s="443"/>
      <c r="L1442" s="685"/>
      <c r="M1442" s="353"/>
      <c r="N1442" s="271"/>
      <c r="O1442" s="576"/>
      <c r="P1442" s="276" t="s">
        <v>277</v>
      </c>
      <c r="Q1442" s="279"/>
      <c r="R1442" s="449"/>
      <c r="S1442" s="279">
        <f t="shared" si="96"/>
        <v>-3601.92</v>
      </c>
      <c r="T1442" s="333">
        <f t="shared" si="93"/>
        <v>0</v>
      </c>
    </row>
    <row r="1443" spans="2:20" ht="24.9" customHeight="1" x14ac:dyDescent="0.3">
      <c r="B1443" s="446"/>
      <c r="C1443" s="267">
        <f t="shared" si="94"/>
        <v>1</v>
      </c>
      <c r="D1443" s="268" t="str">
        <f t="shared" si="95"/>
        <v>Janeiro</v>
      </c>
      <c r="E1443" s="269"/>
      <c r="F1443" s="270" t="str">
        <f>IF(E1443="","",VLOOKUP('Conta_FUNBIO (2)'!E1443,Relatório!B:I,2,FALSE))</f>
        <v/>
      </c>
      <c r="G1443" s="709"/>
      <c r="H1443" s="334" t="str">
        <f>IF(G1443="","",VLOOKUP(G1443,Fundos!B:C,2,FALSE))</f>
        <v/>
      </c>
      <c r="I1443" s="272"/>
      <c r="J1443" s="443"/>
      <c r="K1443" s="443"/>
      <c r="L1443" s="685"/>
      <c r="M1443" s="353"/>
      <c r="N1443" s="271"/>
      <c r="O1443" s="576"/>
      <c r="P1443" s="276" t="s">
        <v>277</v>
      </c>
      <c r="Q1443" s="279"/>
      <c r="R1443" s="449"/>
      <c r="S1443" s="279">
        <f t="shared" si="96"/>
        <v>-3601.92</v>
      </c>
      <c r="T1443" s="333">
        <f t="shared" si="93"/>
        <v>0</v>
      </c>
    </row>
    <row r="1444" spans="2:20" ht="24.9" customHeight="1" x14ac:dyDescent="0.3">
      <c r="B1444" s="446"/>
      <c r="C1444" s="267">
        <f t="shared" si="94"/>
        <v>1</v>
      </c>
      <c r="D1444" s="268" t="str">
        <f t="shared" si="95"/>
        <v>Janeiro</v>
      </c>
      <c r="E1444" s="269"/>
      <c r="F1444" s="270" t="str">
        <f>IF(E1444="","",VLOOKUP('Conta_FUNBIO (2)'!E1444,Relatório!B:I,2,FALSE))</f>
        <v/>
      </c>
      <c r="G1444" s="709"/>
      <c r="H1444" s="334" t="str">
        <f>IF(G1444="","",VLOOKUP(G1444,Fundos!B:C,2,FALSE))</f>
        <v/>
      </c>
      <c r="I1444" s="272"/>
      <c r="J1444" s="443"/>
      <c r="K1444" s="443"/>
      <c r="L1444" s="685"/>
      <c r="M1444" s="353"/>
      <c r="N1444" s="271"/>
      <c r="O1444" s="576"/>
      <c r="P1444" s="276" t="s">
        <v>277</v>
      </c>
      <c r="Q1444" s="279"/>
      <c r="R1444" s="449"/>
      <c r="S1444" s="279">
        <f t="shared" si="96"/>
        <v>-3601.92</v>
      </c>
      <c r="T1444" s="333">
        <f t="shared" si="93"/>
        <v>0</v>
      </c>
    </row>
    <row r="1445" spans="2:20" ht="24.9" customHeight="1" x14ac:dyDescent="0.3">
      <c r="B1445" s="446"/>
      <c r="C1445" s="267">
        <f t="shared" si="94"/>
        <v>1</v>
      </c>
      <c r="D1445" s="268" t="str">
        <f t="shared" si="95"/>
        <v>Janeiro</v>
      </c>
      <c r="E1445" s="269"/>
      <c r="F1445" s="270" t="str">
        <f>IF(E1445="","",VLOOKUP('Conta_FUNBIO (2)'!E1445,Relatório!B:I,2,FALSE))</f>
        <v/>
      </c>
      <c r="G1445" s="709"/>
      <c r="H1445" s="334" t="str">
        <f>IF(G1445="","",VLOOKUP(G1445,Fundos!B:C,2,FALSE))</f>
        <v/>
      </c>
      <c r="I1445" s="272"/>
      <c r="J1445" s="443"/>
      <c r="K1445" s="443"/>
      <c r="L1445" s="685"/>
      <c r="M1445" s="353"/>
      <c r="N1445" s="271"/>
      <c r="O1445" s="576"/>
      <c r="P1445" s="276" t="s">
        <v>277</v>
      </c>
      <c r="Q1445" s="279"/>
      <c r="R1445" s="449"/>
      <c r="S1445" s="279">
        <f t="shared" si="96"/>
        <v>-3601.92</v>
      </c>
      <c r="T1445" s="333">
        <f t="shared" si="93"/>
        <v>0</v>
      </c>
    </row>
    <row r="1446" spans="2:20" ht="24.9" customHeight="1" x14ac:dyDescent="0.3">
      <c r="B1446" s="446"/>
      <c r="C1446" s="267">
        <f t="shared" si="94"/>
        <v>1</v>
      </c>
      <c r="D1446" s="268" t="str">
        <f t="shared" si="95"/>
        <v>Janeiro</v>
      </c>
      <c r="E1446" s="269"/>
      <c r="F1446" s="270" t="str">
        <f>IF(E1446="","",VLOOKUP('Conta_FUNBIO (2)'!E1446,Relatório!B:I,2,FALSE))</f>
        <v/>
      </c>
      <c r="G1446" s="709"/>
      <c r="H1446" s="334" t="str">
        <f>IF(G1446="","",VLOOKUP(G1446,Fundos!B:C,2,FALSE))</f>
        <v/>
      </c>
      <c r="I1446" s="272"/>
      <c r="J1446" s="443"/>
      <c r="K1446" s="443"/>
      <c r="L1446" s="685"/>
      <c r="M1446" s="353"/>
      <c r="N1446" s="271"/>
      <c r="O1446" s="576"/>
      <c r="P1446" s="276" t="s">
        <v>277</v>
      </c>
      <c r="Q1446" s="279"/>
      <c r="R1446" s="449"/>
      <c r="S1446" s="279">
        <f t="shared" si="96"/>
        <v>-3601.92</v>
      </c>
      <c r="T1446" s="333">
        <f t="shared" si="93"/>
        <v>0</v>
      </c>
    </row>
    <row r="1447" spans="2:20" ht="24.9" customHeight="1" x14ac:dyDescent="0.3">
      <c r="B1447" s="446"/>
      <c r="C1447" s="267">
        <f t="shared" si="94"/>
        <v>1</v>
      </c>
      <c r="D1447" s="268" t="str">
        <f t="shared" si="95"/>
        <v>Janeiro</v>
      </c>
      <c r="E1447" s="269"/>
      <c r="F1447" s="270" t="str">
        <f>IF(E1447="","",VLOOKUP('Conta_FUNBIO (2)'!E1447,Relatório!B:I,2,FALSE))</f>
        <v/>
      </c>
      <c r="G1447" s="709"/>
      <c r="H1447" s="334" t="str">
        <f>IF(G1447="","",VLOOKUP(G1447,Fundos!B:C,2,FALSE))</f>
        <v/>
      </c>
      <c r="I1447" s="272"/>
      <c r="J1447" s="443"/>
      <c r="K1447" s="443"/>
      <c r="L1447" s="685"/>
      <c r="M1447" s="353"/>
      <c r="N1447" s="271"/>
      <c r="O1447" s="576"/>
      <c r="P1447" s="276" t="s">
        <v>277</v>
      </c>
      <c r="Q1447" s="279"/>
      <c r="R1447" s="449"/>
      <c r="S1447" s="279">
        <f t="shared" si="96"/>
        <v>-3601.92</v>
      </c>
      <c r="T1447" s="333">
        <f t="shared" si="93"/>
        <v>0</v>
      </c>
    </row>
    <row r="1448" spans="2:20" ht="24.9" customHeight="1" x14ac:dyDescent="0.3">
      <c r="B1448" s="446"/>
      <c r="C1448" s="267">
        <f t="shared" si="94"/>
        <v>1</v>
      </c>
      <c r="D1448" s="268" t="str">
        <f t="shared" si="95"/>
        <v>Janeiro</v>
      </c>
      <c r="E1448" s="269"/>
      <c r="F1448" s="270" t="str">
        <f>IF(E1448="","",VLOOKUP('Conta_FUNBIO (2)'!E1448,Relatório!B:I,2,FALSE))</f>
        <v/>
      </c>
      <c r="G1448" s="709"/>
      <c r="H1448" s="334" t="str">
        <f>IF(G1448="","",VLOOKUP(G1448,Fundos!B:C,2,FALSE))</f>
        <v/>
      </c>
      <c r="I1448" s="272"/>
      <c r="J1448" s="443"/>
      <c r="K1448" s="443"/>
      <c r="L1448" s="685"/>
      <c r="M1448" s="353"/>
      <c r="N1448" s="271"/>
      <c r="O1448" s="576"/>
      <c r="P1448" s="276" t="s">
        <v>277</v>
      </c>
      <c r="Q1448" s="279"/>
      <c r="R1448" s="449"/>
      <c r="S1448" s="279">
        <f t="shared" si="96"/>
        <v>-3601.92</v>
      </c>
      <c r="T1448" s="333">
        <f t="shared" si="93"/>
        <v>0</v>
      </c>
    </row>
    <row r="1449" spans="2:20" ht="24.9" customHeight="1" x14ac:dyDescent="0.3">
      <c r="B1449" s="446"/>
      <c r="C1449" s="267">
        <f t="shared" si="94"/>
        <v>1</v>
      </c>
      <c r="D1449" s="268" t="str">
        <f t="shared" si="95"/>
        <v>Janeiro</v>
      </c>
      <c r="E1449" s="269"/>
      <c r="F1449" s="270" t="str">
        <f>IF(E1449="","",VLOOKUP('Conta_FUNBIO (2)'!E1449,Relatório!B:I,2,FALSE))</f>
        <v/>
      </c>
      <c r="G1449" s="709"/>
      <c r="H1449" s="334" t="str">
        <f>IF(G1449="","",VLOOKUP(G1449,Fundos!B:C,2,FALSE))</f>
        <v/>
      </c>
      <c r="I1449" s="272"/>
      <c r="J1449" s="443"/>
      <c r="K1449" s="443"/>
      <c r="L1449" s="685"/>
      <c r="M1449" s="353"/>
      <c r="N1449" s="271"/>
      <c r="O1449" s="576"/>
      <c r="P1449" s="276" t="s">
        <v>277</v>
      </c>
      <c r="Q1449" s="279"/>
      <c r="R1449" s="449"/>
      <c r="S1449" s="279">
        <f t="shared" si="96"/>
        <v>-3601.92</v>
      </c>
      <c r="T1449" s="333">
        <f t="shared" si="93"/>
        <v>0</v>
      </c>
    </row>
    <row r="1450" spans="2:20" ht="24.9" customHeight="1" x14ac:dyDescent="0.3">
      <c r="B1450" s="446"/>
      <c r="C1450" s="267">
        <f t="shared" si="94"/>
        <v>1</v>
      </c>
      <c r="D1450" s="268" t="str">
        <f t="shared" si="95"/>
        <v>Janeiro</v>
      </c>
      <c r="E1450" s="269"/>
      <c r="F1450" s="270" t="str">
        <f>IF(E1450="","",VLOOKUP('Conta_FUNBIO (2)'!E1450,Relatório!B:I,2,FALSE))</f>
        <v/>
      </c>
      <c r="G1450" s="709"/>
      <c r="H1450" s="334" t="str">
        <f>IF(G1450="","",VLOOKUP(G1450,Fundos!B:C,2,FALSE))</f>
        <v/>
      </c>
      <c r="I1450" s="272"/>
      <c r="J1450" s="443"/>
      <c r="K1450" s="443"/>
      <c r="L1450" s="685"/>
      <c r="M1450" s="353"/>
      <c r="N1450" s="271"/>
      <c r="O1450" s="576"/>
      <c r="P1450" s="276" t="s">
        <v>277</v>
      </c>
      <c r="Q1450" s="279"/>
      <c r="R1450" s="449"/>
      <c r="S1450" s="279">
        <f t="shared" si="96"/>
        <v>-3601.92</v>
      </c>
      <c r="T1450" s="333">
        <f t="shared" si="93"/>
        <v>0</v>
      </c>
    </row>
    <row r="1451" spans="2:20" ht="24.9" customHeight="1" x14ac:dyDescent="0.3">
      <c r="B1451" s="446"/>
      <c r="C1451" s="267">
        <f t="shared" si="94"/>
        <v>1</v>
      </c>
      <c r="D1451" s="268" t="str">
        <f t="shared" si="95"/>
        <v>Janeiro</v>
      </c>
      <c r="E1451" s="269"/>
      <c r="F1451" s="270" t="str">
        <f>IF(E1451="","",VLOOKUP('Conta_FUNBIO (2)'!E1451,Relatório!B:I,2,FALSE))</f>
        <v/>
      </c>
      <c r="G1451" s="709"/>
      <c r="H1451" s="334" t="str">
        <f>IF(G1451="","",VLOOKUP(G1451,Fundos!B:C,2,FALSE))</f>
        <v/>
      </c>
      <c r="I1451" s="272"/>
      <c r="J1451" s="443"/>
      <c r="K1451" s="443"/>
      <c r="L1451" s="685"/>
      <c r="M1451" s="353"/>
      <c r="N1451" s="271"/>
      <c r="O1451" s="576"/>
      <c r="P1451" s="276" t="s">
        <v>277</v>
      </c>
      <c r="Q1451" s="279"/>
      <c r="R1451" s="449"/>
      <c r="S1451" s="279">
        <f t="shared" si="96"/>
        <v>-3601.92</v>
      </c>
      <c r="T1451" s="333">
        <f t="shared" si="93"/>
        <v>0</v>
      </c>
    </row>
    <row r="1452" spans="2:20" ht="24.9" customHeight="1" x14ac:dyDescent="0.3">
      <c r="B1452" s="446"/>
      <c r="C1452" s="267">
        <f t="shared" si="94"/>
        <v>1</v>
      </c>
      <c r="D1452" s="268" t="str">
        <f t="shared" si="95"/>
        <v>Janeiro</v>
      </c>
      <c r="E1452" s="269"/>
      <c r="F1452" s="270" t="str">
        <f>IF(E1452="","",VLOOKUP('Conta_FUNBIO (2)'!E1452,Relatório!B:I,2,FALSE))</f>
        <v/>
      </c>
      <c r="G1452" s="709"/>
      <c r="H1452" s="334" t="str">
        <f>IF(G1452="","",VLOOKUP(G1452,Fundos!B:C,2,FALSE))</f>
        <v/>
      </c>
      <c r="I1452" s="272"/>
      <c r="J1452" s="443"/>
      <c r="K1452" s="443"/>
      <c r="L1452" s="685"/>
      <c r="M1452" s="353"/>
      <c r="N1452" s="271"/>
      <c r="O1452" s="576"/>
      <c r="P1452" s="276" t="s">
        <v>277</v>
      </c>
      <c r="Q1452" s="279"/>
      <c r="R1452" s="449"/>
      <c r="S1452" s="279">
        <f t="shared" si="96"/>
        <v>-3601.92</v>
      </c>
      <c r="T1452" s="333">
        <f t="shared" si="93"/>
        <v>0</v>
      </c>
    </row>
    <row r="1453" spans="2:20" ht="24.9" customHeight="1" x14ac:dyDescent="0.3">
      <c r="B1453" s="446"/>
      <c r="C1453" s="267">
        <f t="shared" si="94"/>
        <v>1</v>
      </c>
      <c r="D1453" s="268" t="str">
        <f t="shared" si="95"/>
        <v>Janeiro</v>
      </c>
      <c r="E1453" s="269"/>
      <c r="F1453" s="270" t="str">
        <f>IF(E1453="","",VLOOKUP('Conta_FUNBIO (2)'!E1453,Relatório!B:I,2,FALSE))</f>
        <v/>
      </c>
      <c r="G1453" s="709"/>
      <c r="H1453" s="334" t="str">
        <f>IF(G1453="","",VLOOKUP(G1453,Fundos!B:C,2,FALSE))</f>
        <v/>
      </c>
      <c r="I1453" s="272"/>
      <c r="J1453" s="443"/>
      <c r="K1453" s="443"/>
      <c r="L1453" s="685"/>
      <c r="M1453" s="353"/>
      <c r="N1453" s="271"/>
      <c r="O1453" s="576"/>
      <c r="P1453" s="276" t="s">
        <v>277</v>
      </c>
      <c r="Q1453" s="279"/>
      <c r="R1453" s="449"/>
      <c r="S1453" s="279">
        <f t="shared" si="96"/>
        <v>-3601.92</v>
      </c>
      <c r="T1453" s="333">
        <f t="shared" si="93"/>
        <v>0</v>
      </c>
    </row>
    <row r="1454" spans="2:20" ht="24.9" customHeight="1" x14ac:dyDescent="0.3">
      <c r="B1454" s="446"/>
      <c r="C1454" s="267">
        <f t="shared" si="94"/>
        <v>1</v>
      </c>
      <c r="D1454" s="268" t="str">
        <f t="shared" si="95"/>
        <v>Janeiro</v>
      </c>
      <c r="E1454" s="269"/>
      <c r="F1454" s="270" t="str">
        <f>IF(E1454="","",VLOOKUP('Conta_FUNBIO (2)'!E1454,Relatório!B:I,2,FALSE))</f>
        <v/>
      </c>
      <c r="G1454" s="709"/>
      <c r="H1454" s="334" t="str">
        <f>IF(G1454="","",VLOOKUP(G1454,Fundos!B:C,2,FALSE))</f>
        <v/>
      </c>
      <c r="I1454" s="272"/>
      <c r="J1454" s="443"/>
      <c r="K1454" s="443"/>
      <c r="L1454" s="685"/>
      <c r="M1454" s="353"/>
      <c r="N1454" s="271"/>
      <c r="O1454" s="576"/>
      <c r="P1454" s="276" t="s">
        <v>277</v>
      </c>
      <c r="Q1454" s="279"/>
      <c r="R1454" s="449"/>
      <c r="S1454" s="279">
        <f t="shared" si="96"/>
        <v>-3601.92</v>
      </c>
      <c r="T1454" s="333">
        <f t="shared" si="93"/>
        <v>0</v>
      </c>
    </row>
    <row r="1455" spans="2:20" ht="24.9" customHeight="1" x14ac:dyDescent="0.3">
      <c r="B1455" s="446"/>
      <c r="C1455" s="267">
        <f t="shared" si="94"/>
        <v>1</v>
      </c>
      <c r="D1455" s="268" t="str">
        <f t="shared" si="95"/>
        <v>Janeiro</v>
      </c>
      <c r="E1455" s="269"/>
      <c r="F1455" s="270" t="str">
        <f>IF(E1455="","",VLOOKUP('Conta_FUNBIO (2)'!E1455,Relatório!B:I,2,FALSE))</f>
        <v/>
      </c>
      <c r="G1455" s="709"/>
      <c r="H1455" s="334" t="str">
        <f>IF(G1455="","",VLOOKUP(G1455,Fundos!B:C,2,FALSE))</f>
        <v/>
      </c>
      <c r="I1455" s="272"/>
      <c r="J1455" s="443"/>
      <c r="K1455" s="443"/>
      <c r="L1455" s="685"/>
      <c r="M1455" s="353"/>
      <c r="N1455" s="271"/>
      <c r="O1455" s="576"/>
      <c r="P1455" s="276" t="s">
        <v>277</v>
      </c>
      <c r="Q1455" s="279"/>
      <c r="R1455" s="449"/>
      <c r="S1455" s="279">
        <f t="shared" si="96"/>
        <v>-3601.92</v>
      </c>
      <c r="T1455" s="333">
        <f t="shared" si="93"/>
        <v>0</v>
      </c>
    </row>
    <row r="1456" spans="2:20" ht="24.9" customHeight="1" x14ac:dyDescent="0.3">
      <c r="B1456" s="446"/>
      <c r="C1456" s="267">
        <f t="shared" si="94"/>
        <v>1</v>
      </c>
      <c r="D1456" s="268" t="str">
        <f t="shared" si="95"/>
        <v>Janeiro</v>
      </c>
      <c r="E1456" s="269"/>
      <c r="F1456" s="270" t="str">
        <f>IF(E1456="","",VLOOKUP('Conta_FUNBIO (2)'!E1456,Relatório!B:I,2,FALSE))</f>
        <v/>
      </c>
      <c r="G1456" s="709"/>
      <c r="H1456" s="334" t="str">
        <f>IF(G1456="","",VLOOKUP(G1456,Fundos!B:C,2,FALSE))</f>
        <v/>
      </c>
      <c r="I1456" s="272"/>
      <c r="J1456" s="443"/>
      <c r="K1456" s="443"/>
      <c r="L1456" s="685"/>
      <c r="M1456" s="353"/>
      <c r="N1456" s="271"/>
      <c r="O1456" s="576"/>
      <c r="P1456" s="276" t="s">
        <v>277</v>
      </c>
      <c r="Q1456" s="279"/>
      <c r="R1456" s="449"/>
      <c r="S1456" s="279">
        <f t="shared" si="96"/>
        <v>-3601.92</v>
      </c>
      <c r="T1456" s="333">
        <f t="shared" si="93"/>
        <v>0</v>
      </c>
    </row>
    <row r="1457" spans="2:20" ht="24.9" customHeight="1" x14ac:dyDescent="0.3">
      <c r="B1457" s="446"/>
      <c r="C1457" s="267">
        <f t="shared" si="94"/>
        <v>1</v>
      </c>
      <c r="D1457" s="268" t="str">
        <f t="shared" si="95"/>
        <v>Janeiro</v>
      </c>
      <c r="E1457" s="269"/>
      <c r="F1457" s="270" t="str">
        <f>IF(E1457="","",VLOOKUP('Conta_FUNBIO (2)'!E1457,Relatório!B:I,2,FALSE))</f>
        <v/>
      </c>
      <c r="G1457" s="709"/>
      <c r="H1457" s="334" t="str">
        <f>IF(G1457="","",VLOOKUP(G1457,Fundos!B:C,2,FALSE))</f>
        <v/>
      </c>
      <c r="I1457" s="272"/>
      <c r="J1457" s="443"/>
      <c r="K1457" s="443"/>
      <c r="L1457" s="685"/>
      <c r="M1457" s="353"/>
      <c r="N1457" s="271"/>
      <c r="O1457" s="576"/>
      <c r="P1457" s="276" t="s">
        <v>277</v>
      </c>
      <c r="Q1457" s="279"/>
      <c r="R1457" s="449"/>
      <c r="S1457" s="279">
        <f t="shared" si="96"/>
        <v>-3601.92</v>
      </c>
      <c r="T1457" s="333">
        <f t="shared" si="93"/>
        <v>0</v>
      </c>
    </row>
    <row r="1458" spans="2:20" ht="24.9" customHeight="1" x14ac:dyDescent="0.3">
      <c r="B1458" s="446"/>
      <c r="C1458" s="267">
        <f t="shared" si="94"/>
        <v>1</v>
      </c>
      <c r="D1458" s="268" t="str">
        <f t="shared" si="95"/>
        <v>Janeiro</v>
      </c>
      <c r="E1458" s="269"/>
      <c r="F1458" s="270" t="str">
        <f>IF(E1458="","",VLOOKUP('Conta_FUNBIO (2)'!E1458,Relatório!B:I,2,FALSE))</f>
        <v/>
      </c>
      <c r="G1458" s="709"/>
      <c r="H1458" s="334" t="str">
        <f>IF(G1458="","",VLOOKUP(G1458,Fundos!B:C,2,FALSE))</f>
        <v/>
      </c>
      <c r="I1458" s="272"/>
      <c r="J1458" s="443"/>
      <c r="K1458" s="443"/>
      <c r="L1458" s="685"/>
      <c r="M1458" s="353"/>
      <c r="N1458" s="271"/>
      <c r="O1458" s="576"/>
      <c r="P1458" s="276" t="s">
        <v>277</v>
      </c>
      <c r="Q1458" s="279"/>
      <c r="R1458" s="449"/>
      <c r="S1458" s="279">
        <f t="shared" si="96"/>
        <v>-3601.92</v>
      </c>
      <c r="T1458" s="333">
        <f t="shared" si="93"/>
        <v>0</v>
      </c>
    </row>
    <row r="1459" spans="2:20" ht="24.9" customHeight="1" x14ac:dyDescent="0.3">
      <c r="B1459" s="446"/>
      <c r="C1459" s="267">
        <f t="shared" si="94"/>
        <v>1</v>
      </c>
      <c r="D1459" s="268" t="str">
        <f t="shared" si="95"/>
        <v>Janeiro</v>
      </c>
      <c r="E1459" s="269"/>
      <c r="F1459" s="270" t="str">
        <f>IF(E1459="","",VLOOKUP('Conta_FUNBIO (2)'!E1459,Relatório!B:I,2,FALSE))</f>
        <v/>
      </c>
      <c r="G1459" s="709"/>
      <c r="H1459" s="334" t="str">
        <f>IF(G1459="","",VLOOKUP(G1459,Fundos!B:C,2,FALSE))</f>
        <v/>
      </c>
      <c r="I1459" s="272"/>
      <c r="J1459" s="443"/>
      <c r="K1459" s="443"/>
      <c r="L1459" s="685"/>
      <c r="M1459" s="353"/>
      <c r="N1459" s="271"/>
      <c r="O1459" s="576"/>
      <c r="P1459" s="276" t="s">
        <v>277</v>
      </c>
      <c r="Q1459" s="279"/>
      <c r="R1459" s="449"/>
      <c r="S1459" s="279">
        <f t="shared" si="96"/>
        <v>-3601.92</v>
      </c>
      <c r="T1459" s="333">
        <f t="shared" si="93"/>
        <v>0</v>
      </c>
    </row>
    <row r="1460" spans="2:20" ht="24.9" customHeight="1" x14ac:dyDescent="0.3">
      <c r="B1460" s="446"/>
      <c r="C1460" s="267">
        <f t="shared" si="94"/>
        <v>1</v>
      </c>
      <c r="D1460" s="268" t="str">
        <f t="shared" si="95"/>
        <v>Janeiro</v>
      </c>
      <c r="E1460" s="269"/>
      <c r="F1460" s="270" t="str">
        <f>IF(E1460="","",VLOOKUP('Conta_FUNBIO (2)'!E1460,Relatório!B:I,2,FALSE))</f>
        <v/>
      </c>
      <c r="G1460" s="709"/>
      <c r="H1460" s="334" t="str">
        <f>IF(G1460="","",VLOOKUP(G1460,Fundos!B:C,2,FALSE))</f>
        <v/>
      </c>
      <c r="I1460" s="272"/>
      <c r="J1460" s="443"/>
      <c r="K1460" s="443"/>
      <c r="L1460" s="685"/>
      <c r="M1460" s="353"/>
      <c r="N1460" s="271"/>
      <c r="O1460" s="576"/>
      <c r="P1460" s="276" t="s">
        <v>277</v>
      </c>
      <c r="Q1460" s="279"/>
      <c r="R1460" s="449"/>
      <c r="S1460" s="279">
        <f t="shared" si="96"/>
        <v>-3601.92</v>
      </c>
      <c r="T1460" s="333">
        <f t="shared" si="93"/>
        <v>0</v>
      </c>
    </row>
    <row r="1461" spans="2:20" ht="24.9" customHeight="1" x14ac:dyDescent="0.3">
      <c r="B1461" s="446"/>
      <c r="C1461" s="267">
        <f t="shared" si="94"/>
        <v>1</v>
      </c>
      <c r="D1461" s="268" t="str">
        <f t="shared" si="95"/>
        <v>Janeiro</v>
      </c>
      <c r="E1461" s="269"/>
      <c r="F1461" s="270" t="str">
        <f>IF(E1461="","",VLOOKUP('Conta_FUNBIO (2)'!E1461,Relatório!B:I,2,FALSE))</f>
        <v/>
      </c>
      <c r="G1461" s="709"/>
      <c r="H1461" s="334" t="str">
        <f>IF(G1461="","",VLOOKUP(G1461,Fundos!B:C,2,FALSE))</f>
        <v/>
      </c>
      <c r="I1461" s="272"/>
      <c r="J1461" s="443"/>
      <c r="K1461" s="443"/>
      <c r="L1461" s="685"/>
      <c r="M1461" s="353"/>
      <c r="N1461" s="271"/>
      <c r="O1461" s="576"/>
      <c r="P1461" s="276" t="s">
        <v>277</v>
      </c>
      <c r="Q1461" s="279"/>
      <c r="R1461" s="449"/>
      <c r="S1461" s="279">
        <f t="shared" si="96"/>
        <v>-3601.92</v>
      </c>
      <c r="T1461" s="333">
        <f t="shared" si="93"/>
        <v>0</v>
      </c>
    </row>
    <row r="1462" spans="2:20" ht="24.9" customHeight="1" x14ac:dyDescent="0.3">
      <c r="B1462" s="446"/>
      <c r="C1462" s="267">
        <f t="shared" si="94"/>
        <v>1</v>
      </c>
      <c r="D1462" s="268" t="str">
        <f t="shared" si="95"/>
        <v>Janeiro</v>
      </c>
      <c r="E1462" s="269"/>
      <c r="F1462" s="270" t="str">
        <f>IF(E1462="","",VLOOKUP('Conta_FUNBIO (2)'!E1462,Relatório!B:I,2,FALSE))</f>
        <v/>
      </c>
      <c r="G1462" s="709"/>
      <c r="H1462" s="334" t="str">
        <f>IF(G1462="","",VLOOKUP(G1462,Fundos!B:C,2,FALSE))</f>
        <v/>
      </c>
      <c r="I1462" s="272"/>
      <c r="J1462" s="443"/>
      <c r="K1462" s="443"/>
      <c r="L1462" s="685"/>
      <c r="M1462" s="353"/>
      <c r="N1462" s="271"/>
      <c r="O1462" s="576"/>
      <c r="P1462" s="276" t="s">
        <v>277</v>
      </c>
      <c r="Q1462" s="279"/>
      <c r="R1462" s="449"/>
      <c r="S1462" s="279">
        <f t="shared" si="96"/>
        <v>-3601.92</v>
      </c>
      <c r="T1462" s="333">
        <f t="shared" si="93"/>
        <v>0</v>
      </c>
    </row>
    <row r="1463" spans="2:20" ht="24.9" customHeight="1" x14ac:dyDescent="0.3">
      <c r="B1463" s="446"/>
      <c r="C1463" s="267">
        <f t="shared" si="94"/>
        <v>1</v>
      </c>
      <c r="D1463" s="268" t="str">
        <f t="shared" si="95"/>
        <v>Janeiro</v>
      </c>
      <c r="E1463" s="269"/>
      <c r="F1463" s="270" t="str">
        <f>IF(E1463="","",VLOOKUP('Conta_FUNBIO (2)'!E1463,Relatório!B:I,2,FALSE))</f>
        <v/>
      </c>
      <c r="G1463" s="709"/>
      <c r="H1463" s="334" t="str">
        <f>IF(G1463="","",VLOOKUP(G1463,Fundos!B:C,2,FALSE))</f>
        <v/>
      </c>
      <c r="I1463" s="272"/>
      <c r="J1463" s="443"/>
      <c r="K1463" s="443"/>
      <c r="L1463" s="685"/>
      <c r="M1463" s="353"/>
      <c r="N1463" s="271"/>
      <c r="O1463" s="576"/>
      <c r="P1463" s="276" t="s">
        <v>277</v>
      </c>
      <c r="Q1463" s="279"/>
      <c r="R1463" s="449"/>
      <c r="S1463" s="279">
        <f t="shared" si="96"/>
        <v>-3601.92</v>
      </c>
      <c r="T1463" s="333">
        <f t="shared" si="93"/>
        <v>0</v>
      </c>
    </row>
    <row r="1464" spans="2:20" ht="24.9" customHeight="1" x14ac:dyDescent="0.3">
      <c r="B1464" s="446"/>
      <c r="C1464" s="267">
        <f t="shared" si="94"/>
        <v>1</v>
      </c>
      <c r="D1464" s="268" t="str">
        <f t="shared" si="95"/>
        <v>Janeiro</v>
      </c>
      <c r="E1464" s="269"/>
      <c r="F1464" s="270" t="str">
        <f>IF(E1464="","",VLOOKUP('Conta_FUNBIO (2)'!E1464,Relatório!B:I,2,FALSE))</f>
        <v/>
      </c>
      <c r="G1464" s="709"/>
      <c r="H1464" s="334" t="str">
        <f>IF(G1464="","",VLOOKUP(G1464,Fundos!B:C,2,FALSE))</f>
        <v/>
      </c>
      <c r="I1464" s="272"/>
      <c r="J1464" s="443"/>
      <c r="K1464" s="443"/>
      <c r="L1464" s="685"/>
      <c r="M1464" s="353"/>
      <c r="N1464" s="271"/>
      <c r="O1464" s="576"/>
      <c r="P1464" s="276" t="s">
        <v>277</v>
      </c>
      <c r="Q1464" s="279"/>
      <c r="R1464" s="449"/>
      <c r="S1464" s="279">
        <f t="shared" si="96"/>
        <v>-3601.92</v>
      </c>
      <c r="T1464" s="333">
        <f t="shared" si="93"/>
        <v>0</v>
      </c>
    </row>
    <row r="1465" spans="2:20" ht="24.9" customHeight="1" x14ac:dyDescent="0.3">
      <c r="B1465" s="446"/>
      <c r="C1465" s="267">
        <f t="shared" si="94"/>
        <v>1</v>
      </c>
      <c r="D1465" s="268" t="str">
        <f t="shared" si="95"/>
        <v>Janeiro</v>
      </c>
      <c r="E1465" s="269"/>
      <c r="F1465" s="270" t="str">
        <f>IF(E1465="","",VLOOKUP('Conta_FUNBIO (2)'!E1465,Relatório!B:I,2,FALSE))</f>
        <v/>
      </c>
      <c r="G1465" s="709"/>
      <c r="H1465" s="334" t="str">
        <f>IF(G1465="","",VLOOKUP(G1465,Fundos!B:C,2,FALSE))</f>
        <v/>
      </c>
      <c r="I1465" s="272"/>
      <c r="J1465" s="443"/>
      <c r="K1465" s="443"/>
      <c r="L1465" s="685"/>
      <c r="M1465" s="353"/>
      <c r="N1465" s="271"/>
      <c r="O1465" s="576"/>
      <c r="P1465" s="276" t="s">
        <v>277</v>
      </c>
      <c r="Q1465" s="279"/>
      <c r="R1465" s="449"/>
      <c r="S1465" s="279">
        <f t="shared" si="96"/>
        <v>-3601.92</v>
      </c>
      <c r="T1465" s="333">
        <f t="shared" si="93"/>
        <v>0</v>
      </c>
    </row>
    <row r="1466" spans="2:20" ht="24.9" customHeight="1" x14ac:dyDescent="0.3">
      <c r="B1466" s="446"/>
      <c r="C1466" s="267">
        <f t="shared" si="94"/>
        <v>1</v>
      </c>
      <c r="D1466" s="268" t="str">
        <f t="shared" si="95"/>
        <v>Janeiro</v>
      </c>
      <c r="E1466" s="269"/>
      <c r="F1466" s="270" t="str">
        <f>IF(E1466="","",VLOOKUP('Conta_FUNBIO (2)'!E1466,Relatório!B:I,2,FALSE))</f>
        <v/>
      </c>
      <c r="G1466" s="709"/>
      <c r="H1466" s="334" t="str">
        <f>IF(G1466="","",VLOOKUP(G1466,Fundos!B:C,2,FALSE))</f>
        <v/>
      </c>
      <c r="I1466" s="272"/>
      <c r="J1466" s="443"/>
      <c r="K1466" s="443"/>
      <c r="L1466" s="685"/>
      <c r="M1466" s="353"/>
      <c r="N1466" s="271"/>
      <c r="O1466" s="576"/>
      <c r="P1466" s="276" t="s">
        <v>277</v>
      </c>
      <c r="Q1466" s="279"/>
      <c r="R1466" s="449"/>
      <c r="S1466" s="279">
        <f t="shared" si="96"/>
        <v>-3601.92</v>
      </c>
      <c r="T1466" s="333">
        <f t="shared" ref="T1466:T1529" si="97">T1465</f>
        <v>0</v>
      </c>
    </row>
    <row r="1467" spans="2:20" ht="24.9" customHeight="1" x14ac:dyDescent="0.3">
      <c r="B1467" s="446"/>
      <c r="C1467" s="267">
        <f t="shared" si="94"/>
        <v>1</v>
      </c>
      <c r="D1467" s="268" t="str">
        <f t="shared" si="95"/>
        <v>Janeiro</v>
      </c>
      <c r="E1467" s="269"/>
      <c r="F1467" s="270" t="str">
        <f>IF(E1467="","",VLOOKUP('Conta_FUNBIO (2)'!E1467,Relatório!B:I,2,FALSE))</f>
        <v/>
      </c>
      <c r="G1467" s="709"/>
      <c r="H1467" s="334" t="str">
        <f>IF(G1467="","",VLOOKUP(G1467,Fundos!B:C,2,FALSE))</f>
        <v/>
      </c>
      <c r="I1467" s="272"/>
      <c r="J1467" s="443"/>
      <c r="K1467" s="443"/>
      <c r="L1467" s="685"/>
      <c r="M1467" s="353"/>
      <c r="N1467" s="271"/>
      <c r="O1467" s="576"/>
      <c r="P1467" s="276" t="s">
        <v>277</v>
      </c>
      <c r="Q1467" s="279"/>
      <c r="R1467" s="449"/>
      <c r="S1467" s="279">
        <f t="shared" si="96"/>
        <v>-3601.92</v>
      </c>
      <c r="T1467" s="333">
        <f t="shared" si="97"/>
        <v>0</v>
      </c>
    </row>
    <row r="1468" spans="2:20" ht="24.9" customHeight="1" x14ac:dyDescent="0.3">
      <c r="B1468" s="446"/>
      <c r="C1468" s="267">
        <f t="shared" si="94"/>
        <v>1</v>
      </c>
      <c r="D1468" s="268" t="str">
        <f t="shared" si="95"/>
        <v>Janeiro</v>
      </c>
      <c r="E1468" s="269"/>
      <c r="F1468" s="270" t="str">
        <f>IF(E1468="","",VLOOKUP('Conta_FUNBIO (2)'!E1468,Relatório!B:I,2,FALSE))</f>
        <v/>
      </c>
      <c r="G1468" s="709"/>
      <c r="H1468" s="334" t="str">
        <f>IF(G1468="","",VLOOKUP(G1468,Fundos!B:C,2,FALSE))</f>
        <v/>
      </c>
      <c r="I1468" s="272"/>
      <c r="J1468" s="443"/>
      <c r="K1468" s="443"/>
      <c r="L1468" s="685"/>
      <c r="M1468" s="353"/>
      <c r="N1468" s="271"/>
      <c r="O1468" s="576"/>
      <c r="P1468" s="276" t="s">
        <v>277</v>
      </c>
      <c r="Q1468" s="279"/>
      <c r="R1468" s="449"/>
      <c r="S1468" s="279">
        <f t="shared" si="96"/>
        <v>-3601.92</v>
      </c>
      <c r="T1468" s="333">
        <f t="shared" si="97"/>
        <v>0</v>
      </c>
    </row>
    <row r="1469" spans="2:20" ht="24.9" customHeight="1" x14ac:dyDescent="0.3">
      <c r="B1469" s="446"/>
      <c r="C1469" s="267">
        <f t="shared" si="94"/>
        <v>1</v>
      </c>
      <c r="D1469" s="268" t="str">
        <f t="shared" si="95"/>
        <v>Janeiro</v>
      </c>
      <c r="E1469" s="269"/>
      <c r="F1469" s="270" t="str">
        <f>IF(E1469="","",VLOOKUP('Conta_FUNBIO (2)'!E1469,Relatório!B:I,2,FALSE))</f>
        <v/>
      </c>
      <c r="G1469" s="709"/>
      <c r="H1469" s="334" t="str">
        <f>IF(G1469="","",VLOOKUP(G1469,Fundos!B:C,2,FALSE))</f>
        <v/>
      </c>
      <c r="I1469" s="272"/>
      <c r="J1469" s="443"/>
      <c r="K1469" s="443"/>
      <c r="L1469" s="685"/>
      <c r="M1469" s="353"/>
      <c r="N1469" s="271"/>
      <c r="O1469" s="576"/>
      <c r="P1469" s="276" t="s">
        <v>277</v>
      </c>
      <c r="Q1469" s="279"/>
      <c r="R1469" s="449"/>
      <c r="S1469" s="279">
        <f t="shared" si="96"/>
        <v>-3601.92</v>
      </c>
      <c r="T1469" s="333">
        <f t="shared" si="97"/>
        <v>0</v>
      </c>
    </row>
    <row r="1470" spans="2:20" ht="24.9" customHeight="1" x14ac:dyDescent="0.3">
      <c r="B1470" s="446"/>
      <c r="C1470" s="267">
        <f t="shared" si="94"/>
        <v>1</v>
      </c>
      <c r="D1470" s="268" t="str">
        <f t="shared" si="95"/>
        <v>Janeiro</v>
      </c>
      <c r="E1470" s="269"/>
      <c r="F1470" s="270" t="str">
        <f>IF(E1470="","",VLOOKUP('Conta_FUNBIO (2)'!E1470,Relatório!B:I,2,FALSE))</f>
        <v/>
      </c>
      <c r="G1470" s="709"/>
      <c r="H1470" s="334" t="str">
        <f>IF(G1470="","",VLOOKUP(G1470,Fundos!B:C,2,FALSE))</f>
        <v/>
      </c>
      <c r="I1470" s="272"/>
      <c r="J1470" s="443"/>
      <c r="K1470" s="443"/>
      <c r="L1470" s="685"/>
      <c r="M1470" s="353"/>
      <c r="N1470" s="271"/>
      <c r="O1470" s="576"/>
      <c r="P1470" s="276" t="s">
        <v>277</v>
      </c>
      <c r="Q1470" s="279"/>
      <c r="R1470" s="449"/>
      <c r="S1470" s="279">
        <f t="shared" si="96"/>
        <v>-3601.92</v>
      </c>
      <c r="T1470" s="333">
        <f t="shared" si="97"/>
        <v>0</v>
      </c>
    </row>
    <row r="1471" spans="2:20" ht="24.9" customHeight="1" x14ac:dyDescent="0.3">
      <c r="B1471" s="446"/>
      <c r="C1471" s="267">
        <f t="shared" si="94"/>
        <v>1</v>
      </c>
      <c r="D1471" s="268" t="str">
        <f t="shared" si="95"/>
        <v>Janeiro</v>
      </c>
      <c r="E1471" s="269"/>
      <c r="F1471" s="270" t="str">
        <f>IF(E1471="","",VLOOKUP('Conta_FUNBIO (2)'!E1471,Relatório!B:I,2,FALSE))</f>
        <v/>
      </c>
      <c r="G1471" s="709"/>
      <c r="H1471" s="334" t="str">
        <f>IF(G1471="","",VLOOKUP(G1471,Fundos!B:C,2,FALSE))</f>
        <v/>
      </c>
      <c r="I1471" s="272"/>
      <c r="J1471" s="443"/>
      <c r="K1471" s="443"/>
      <c r="L1471" s="685"/>
      <c r="M1471" s="353"/>
      <c r="N1471" s="271"/>
      <c r="O1471" s="576"/>
      <c r="P1471" s="276" t="s">
        <v>277</v>
      </c>
      <c r="Q1471" s="279"/>
      <c r="R1471" s="449"/>
      <c r="S1471" s="279">
        <f t="shared" si="96"/>
        <v>-3601.92</v>
      </c>
      <c r="T1471" s="333">
        <f t="shared" si="97"/>
        <v>0</v>
      </c>
    </row>
    <row r="1472" spans="2:20" ht="24.9" customHeight="1" x14ac:dyDescent="0.3">
      <c r="B1472" s="446"/>
      <c r="C1472" s="267">
        <f t="shared" si="94"/>
        <v>1</v>
      </c>
      <c r="D1472" s="268" t="str">
        <f t="shared" si="95"/>
        <v>Janeiro</v>
      </c>
      <c r="E1472" s="269"/>
      <c r="F1472" s="270" t="str">
        <f>IF(E1472="","",VLOOKUP('Conta_FUNBIO (2)'!E1472,Relatório!B:I,2,FALSE))</f>
        <v/>
      </c>
      <c r="G1472" s="709"/>
      <c r="H1472" s="334" t="str">
        <f>IF(G1472="","",VLOOKUP(G1472,Fundos!B:C,2,FALSE))</f>
        <v/>
      </c>
      <c r="I1472" s="272"/>
      <c r="J1472" s="443"/>
      <c r="K1472" s="443"/>
      <c r="L1472" s="685"/>
      <c r="M1472" s="353"/>
      <c r="N1472" s="271"/>
      <c r="O1472" s="576"/>
      <c r="P1472" s="276" t="s">
        <v>277</v>
      </c>
      <c r="Q1472" s="279"/>
      <c r="R1472" s="449"/>
      <c r="S1472" s="279">
        <f t="shared" si="96"/>
        <v>-3601.92</v>
      </c>
      <c r="T1472" s="333">
        <f t="shared" si="97"/>
        <v>0</v>
      </c>
    </row>
    <row r="1473" spans="2:20" ht="24.9" customHeight="1" x14ac:dyDescent="0.3">
      <c r="B1473" s="446"/>
      <c r="C1473" s="267">
        <f t="shared" si="94"/>
        <v>1</v>
      </c>
      <c r="D1473" s="268" t="str">
        <f t="shared" si="95"/>
        <v>Janeiro</v>
      </c>
      <c r="E1473" s="269"/>
      <c r="F1473" s="270" t="str">
        <f>IF(E1473="","",VLOOKUP('Conta_FUNBIO (2)'!E1473,Relatório!B:I,2,FALSE))</f>
        <v/>
      </c>
      <c r="G1473" s="709"/>
      <c r="H1473" s="334" t="str">
        <f>IF(G1473="","",VLOOKUP(G1473,Fundos!B:C,2,FALSE))</f>
        <v/>
      </c>
      <c r="I1473" s="272"/>
      <c r="J1473" s="443"/>
      <c r="K1473" s="443"/>
      <c r="L1473" s="685"/>
      <c r="M1473" s="353"/>
      <c r="N1473" s="271"/>
      <c r="O1473" s="576"/>
      <c r="P1473" s="276" t="s">
        <v>277</v>
      </c>
      <c r="Q1473" s="279"/>
      <c r="R1473" s="449"/>
      <c r="S1473" s="279">
        <f t="shared" si="96"/>
        <v>-3601.92</v>
      </c>
      <c r="T1473" s="333">
        <f t="shared" si="97"/>
        <v>0</v>
      </c>
    </row>
    <row r="1474" spans="2:20" ht="24.9" customHeight="1" x14ac:dyDescent="0.3">
      <c r="B1474" s="446"/>
      <c r="C1474" s="267">
        <f t="shared" si="94"/>
        <v>1</v>
      </c>
      <c r="D1474" s="268" t="str">
        <f t="shared" si="95"/>
        <v>Janeiro</v>
      </c>
      <c r="E1474" s="269"/>
      <c r="F1474" s="270" t="str">
        <f>IF(E1474="","",VLOOKUP('Conta_FUNBIO (2)'!E1474,Relatório!B:I,2,FALSE))</f>
        <v/>
      </c>
      <c r="G1474" s="709"/>
      <c r="H1474" s="334" t="str">
        <f>IF(G1474="","",VLOOKUP(G1474,Fundos!B:C,2,FALSE))</f>
        <v/>
      </c>
      <c r="I1474" s="272"/>
      <c r="J1474" s="443"/>
      <c r="K1474" s="443"/>
      <c r="L1474" s="685"/>
      <c r="M1474" s="353"/>
      <c r="N1474" s="271"/>
      <c r="O1474" s="576"/>
      <c r="P1474" s="276" t="s">
        <v>277</v>
      </c>
      <c r="Q1474" s="279"/>
      <c r="R1474" s="449"/>
      <c r="S1474" s="279">
        <f t="shared" si="96"/>
        <v>-3601.92</v>
      </c>
      <c r="T1474" s="333">
        <f t="shared" si="97"/>
        <v>0</v>
      </c>
    </row>
    <row r="1475" spans="2:20" ht="24.9" customHeight="1" x14ac:dyDescent="0.3">
      <c r="B1475" s="446"/>
      <c r="C1475" s="267">
        <f t="shared" si="94"/>
        <v>1</v>
      </c>
      <c r="D1475" s="268" t="str">
        <f t="shared" si="95"/>
        <v>Janeiro</v>
      </c>
      <c r="E1475" s="269"/>
      <c r="F1475" s="270" t="str">
        <f>IF(E1475="","",VLOOKUP('Conta_FUNBIO (2)'!E1475,Relatório!B:I,2,FALSE))</f>
        <v/>
      </c>
      <c r="G1475" s="709"/>
      <c r="H1475" s="334" t="str">
        <f>IF(G1475="","",VLOOKUP(G1475,Fundos!B:C,2,FALSE))</f>
        <v/>
      </c>
      <c r="I1475" s="272"/>
      <c r="J1475" s="443"/>
      <c r="K1475" s="443"/>
      <c r="L1475" s="685"/>
      <c r="M1475" s="353"/>
      <c r="N1475" s="271"/>
      <c r="O1475" s="576"/>
      <c r="P1475" s="276" t="s">
        <v>277</v>
      </c>
      <c r="Q1475" s="279"/>
      <c r="R1475" s="449"/>
      <c r="S1475" s="279">
        <f t="shared" si="96"/>
        <v>-3601.92</v>
      </c>
      <c r="T1475" s="333">
        <f t="shared" si="97"/>
        <v>0</v>
      </c>
    </row>
    <row r="1476" spans="2:20" ht="24.9" customHeight="1" x14ac:dyDescent="0.3">
      <c r="B1476" s="446"/>
      <c r="C1476" s="267">
        <f t="shared" si="94"/>
        <v>1</v>
      </c>
      <c r="D1476" s="268" t="str">
        <f t="shared" si="95"/>
        <v>Janeiro</v>
      </c>
      <c r="E1476" s="269"/>
      <c r="F1476" s="270" t="str">
        <f>IF(E1476="","",VLOOKUP('Conta_FUNBIO (2)'!E1476,Relatório!B:I,2,FALSE))</f>
        <v/>
      </c>
      <c r="G1476" s="709"/>
      <c r="H1476" s="334" t="str">
        <f>IF(G1476="","",VLOOKUP(G1476,Fundos!B:C,2,FALSE))</f>
        <v/>
      </c>
      <c r="I1476" s="272"/>
      <c r="J1476" s="443"/>
      <c r="K1476" s="443"/>
      <c r="L1476" s="685"/>
      <c r="M1476" s="353"/>
      <c r="N1476" s="271"/>
      <c r="O1476" s="576"/>
      <c r="P1476" s="276" t="s">
        <v>277</v>
      </c>
      <c r="Q1476" s="279"/>
      <c r="R1476" s="449"/>
      <c r="S1476" s="279">
        <f t="shared" si="96"/>
        <v>-3601.92</v>
      </c>
      <c r="T1476" s="333">
        <f t="shared" si="97"/>
        <v>0</v>
      </c>
    </row>
    <row r="1477" spans="2:20" ht="24.9" customHeight="1" x14ac:dyDescent="0.3">
      <c r="B1477" s="446"/>
      <c r="C1477" s="267">
        <f t="shared" si="94"/>
        <v>1</v>
      </c>
      <c r="D1477" s="268" t="str">
        <f t="shared" si="95"/>
        <v>Janeiro</v>
      </c>
      <c r="E1477" s="269"/>
      <c r="F1477" s="270" t="str">
        <f>IF(E1477="","",VLOOKUP('Conta_FUNBIO (2)'!E1477,Relatório!B:I,2,FALSE))</f>
        <v/>
      </c>
      <c r="G1477" s="709"/>
      <c r="H1477" s="334" t="str">
        <f>IF(G1477="","",VLOOKUP(G1477,Fundos!B:C,2,FALSE))</f>
        <v/>
      </c>
      <c r="I1477" s="272"/>
      <c r="J1477" s="443"/>
      <c r="K1477" s="443"/>
      <c r="L1477" s="685"/>
      <c r="M1477" s="353"/>
      <c r="N1477" s="271"/>
      <c r="O1477" s="576"/>
      <c r="P1477" s="276" t="s">
        <v>277</v>
      </c>
      <c r="Q1477" s="279"/>
      <c r="R1477" s="449"/>
      <c r="S1477" s="279">
        <f t="shared" si="96"/>
        <v>-3601.92</v>
      </c>
      <c r="T1477" s="333">
        <f t="shared" si="97"/>
        <v>0</v>
      </c>
    </row>
    <row r="1478" spans="2:20" ht="24.9" customHeight="1" x14ac:dyDescent="0.3">
      <c r="B1478" s="446"/>
      <c r="C1478" s="267">
        <f t="shared" si="94"/>
        <v>1</v>
      </c>
      <c r="D1478" s="268" t="str">
        <f t="shared" si="95"/>
        <v>Janeiro</v>
      </c>
      <c r="E1478" s="269"/>
      <c r="F1478" s="270" t="str">
        <f>IF(E1478="","",VLOOKUP('Conta_FUNBIO (2)'!E1478,Relatório!B:I,2,FALSE))</f>
        <v/>
      </c>
      <c r="G1478" s="709"/>
      <c r="H1478" s="334" t="str">
        <f>IF(G1478="","",VLOOKUP(G1478,Fundos!B:C,2,FALSE))</f>
        <v/>
      </c>
      <c r="I1478" s="272"/>
      <c r="J1478" s="443"/>
      <c r="K1478" s="443"/>
      <c r="L1478" s="685"/>
      <c r="M1478" s="353"/>
      <c r="N1478" s="271"/>
      <c r="O1478" s="576"/>
      <c r="P1478" s="276" t="s">
        <v>277</v>
      </c>
      <c r="Q1478" s="279"/>
      <c r="R1478" s="449"/>
      <c r="S1478" s="279">
        <f t="shared" si="96"/>
        <v>-3601.92</v>
      </c>
      <c r="T1478" s="333">
        <f t="shared" si="97"/>
        <v>0</v>
      </c>
    </row>
    <row r="1479" spans="2:20" ht="24.9" customHeight="1" x14ac:dyDescent="0.3">
      <c r="B1479" s="446"/>
      <c r="C1479" s="267">
        <f t="shared" si="94"/>
        <v>1</v>
      </c>
      <c r="D1479" s="268" t="str">
        <f t="shared" si="95"/>
        <v>Janeiro</v>
      </c>
      <c r="E1479" s="269"/>
      <c r="F1479" s="270" t="str">
        <f>IF(E1479="","",VLOOKUP('Conta_FUNBIO (2)'!E1479,Relatório!B:I,2,FALSE))</f>
        <v/>
      </c>
      <c r="G1479" s="709"/>
      <c r="H1479" s="334" t="str">
        <f>IF(G1479="","",VLOOKUP(G1479,Fundos!B:C,2,FALSE))</f>
        <v/>
      </c>
      <c r="I1479" s="272"/>
      <c r="J1479" s="443"/>
      <c r="K1479" s="443"/>
      <c r="L1479" s="685"/>
      <c r="M1479" s="353"/>
      <c r="N1479" s="271"/>
      <c r="O1479" s="576"/>
      <c r="P1479" s="276" t="s">
        <v>277</v>
      </c>
      <c r="Q1479" s="279"/>
      <c r="R1479" s="449"/>
      <c r="S1479" s="279">
        <f t="shared" si="96"/>
        <v>-3601.92</v>
      </c>
      <c r="T1479" s="333">
        <f t="shared" si="97"/>
        <v>0</v>
      </c>
    </row>
    <row r="1480" spans="2:20" ht="24.9" customHeight="1" x14ac:dyDescent="0.3">
      <c r="B1480" s="446"/>
      <c r="C1480" s="267">
        <f t="shared" si="94"/>
        <v>1</v>
      </c>
      <c r="D1480" s="268" t="str">
        <f t="shared" si="95"/>
        <v>Janeiro</v>
      </c>
      <c r="E1480" s="269"/>
      <c r="F1480" s="270" t="str">
        <f>IF(E1480="","",VLOOKUP('Conta_FUNBIO (2)'!E1480,Relatório!B:I,2,FALSE))</f>
        <v/>
      </c>
      <c r="G1480" s="709"/>
      <c r="H1480" s="334" t="str">
        <f>IF(G1480="","",VLOOKUP(G1480,Fundos!B:C,2,FALSE))</f>
        <v/>
      </c>
      <c r="I1480" s="272"/>
      <c r="J1480" s="443"/>
      <c r="K1480" s="443"/>
      <c r="L1480" s="685"/>
      <c r="M1480" s="353"/>
      <c r="N1480" s="271"/>
      <c r="O1480" s="576"/>
      <c r="P1480" s="276" t="s">
        <v>277</v>
      </c>
      <c r="Q1480" s="279"/>
      <c r="R1480" s="449"/>
      <c r="S1480" s="279">
        <f t="shared" si="96"/>
        <v>-3601.92</v>
      </c>
      <c r="T1480" s="333">
        <f t="shared" si="97"/>
        <v>0</v>
      </c>
    </row>
    <row r="1481" spans="2:20" ht="24.9" customHeight="1" x14ac:dyDescent="0.3">
      <c r="B1481" s="446"/>
      <c r="C1481" s="267">
        <f t="shared" si="94"/>
        <v>1</v>
      </c>
      <c r="D1481" s="268" t="str">
        <f t="shared" si="95"/>
        <v>Janeiro</v>
      </c>
      <c r="E1481" s="269"/>
      <c r="F1481" s="270" t="str">
        <f>IF(E1481="","",VLOOKUP('Conta_FUNBIO (2)'!E1481,Relatório!B:I,2,FALSE))</f>
        <v/>
      </c>
      <c r="G1481" s="709"/>
      <c r="H1481" s="334" t="str">
        <f>IF(G1481="","",VLOOKUP(G1481,Fundos!B:C,2,FALSE))</f>
        <v/>
      </c>
      <c r="I1481" s="272"/>
      <c r="J1481" s="443"/>
      <c r="K1481" s="443"/>
      <c r="L1481" s="685"/>
      <c r="M1481" s="353"/>
      <c r="N1481" s="271"/>
      <c r="O1481" s="576"/>
      <c r="P1481" s="276" t="s">
        <v>277</v>
      </c>
      <c r="Q1481" s="279"/>
      <c r="R1481" s="449"/>
      <c r="S1481" s="279">
        <f t="shared" si="96"/>
        <v>-3601.92</v>
      </c>
      <c r="T1481" s="333">
        <f t="shared" si="97"/>
        <v>0</v>
      </c>
    </row>
    <row r="1482" spans="2:20" ht="24.9" customHeight="1" x14ac:dyDescent="0.3">
      <c r="B1482" s="446"/>
      <c r="C1482" s="267">
        <f t="shared" si="94"/>
        <v>1</v>
      </c>
      <c r="D1482" s="268" t="str">
        <f t="shared" si="95"/>
        <v>Janeiro</v>
      </c>
      <c r="E1482" s="269"/>
      <c r="F1482" s="270" t="str">
        <f>IF(E1482="","",VLOOKUP('Conta_FUNBIO (2)'!E1482,Relatório!B:I,2,FALSE))</f>
        <v/>
      </c>
      <c r="G1482" s="709"/>
      <c r="H1482" s="334" t="str">
        <f>IF(G1482="","",VLOOKUP(G1482,Fundos!B:C,2,FALSE))</f>
        <v/>
      </c>
      <c r="I1482" s="272"/>
      <c r="J1482" s="443"/>
      <c r="K1482" s="443"/>
      <c r="L1482" s="685"/>
      <c r="M1482" s="353"/>
      <c r="N1482" s="271"/>
      <c r="O1482" s="576"/>
      <c r="P1482" s="276" t="s">
        <v>277</v>
      </c>
      <c r="Q1482" s="279"/>
      <c r="R1482" s="449"/>
      <c r="S1482" s="279">
        <f t="shared" si="96"/>
        <v>-3601.92</v>
      </c>
      <c r="T1482" s="333">
        <f t="shared" si="97"/>
        <v>0</v>
      </c>
    </row>
    <row r="1483" spans="2:20" ht="24.9" customHeight="1" x14ac:dyDescent="0.3">
      <c r="B1483" s="446"/>
      <c r="C1483" s="267">
        <f t="shared" si="94"/>
        <v>1</v>
      </c>
      <c r="D1483" s="268" t="str">
        <f t="shared" si="95"/>
        <v>Janeiro</v>
      </c>
      <c r="E1483" s="269"/>
      <c r="F1483" s="270" t="str">
        <f>IF(E1483="","",VLOOKUP('Conta_FUNBIO (2)'!E1483,Relatório!B:I,2,FALSE))</f>
        <v/>
      </c>
      <c r="G1483" s="709"/>
      <c r="H1483" s="334" t="str">
        <f>IF(G1483="","",VLOOKUP(G1483,Fundos!B:C,2,FALSE))</f>
        <v/>
      </c>
      <c r="I1483" s="272"/>
      <c r="J1483" s="443"/>
      <c r="K1483" s="443"/>
      <c r="L1483" s="685"/>
      <c r="M1483" s="353"/>
      <c r="N1483" s="271"/>
      <c r="O1483" s="576"/>
      <c r="P1483" s="276" t="s">
        <v>277</v>
      </c>
      <c r="Q1483" s="279"/>
      <c r="R1483" s="449"/>
      <c r="S1483" s="279">
        <f t="shared" si="96"/>
        <v>-3601.92</v>
      </c>
      <c r="T1483" s="333">
        <f t="shared" si="97"/>
        <v>0</v>
      </c>
    </row>
    <row r="1484" spans="2:20" ht="24.9" customHeight="1" x14ac:dyDescent="0.3">
      <c r="B1484" s="446"/>
      <c r="C1484" s="267">
        <f t="shared" ref="C1484:C1547" si="98">MONTH(B1484)</f>
        <v>1</v>
      </c>
      <c r="D1484" s="268" t="str">
        <f t="shared" ref="D1484:D1547" si="99">IF(C1484=1,"Janeiro",IF(C1484=2,"Fevereiro",IF(C1484=3,"Março",IF(C1484=4,"Abril",IF(C1484=5,"Maio",IF(C1484=6,"Junho",IF(C1484=7,"Julho",IF(C1484=8,"Agosto",IF(C1484=9,"Setembro",IF(C1484=10,"Outubro",IF(C1484=11,"Novembro",IF(C1484=12,"Dezembro",""))))))))))))</f>
        <v>Janeiro</v>
      </c>
      <c r="E1484" s="269"/>
      <c r="F1484" s="270" t="str">
        <f>IF(E1484="","",VLOOKUP('Conta_FUNBIO (2)'!E1484,Relatório!B:I,2,FALSE))</f>
        <v/>
      </c>
      <c r="G1484" s="709"/>
      <c r="H1484" s="334" t="str">
        <f>IF(G1484="","",VLOOKUP(G1484,Fundos!B:C,2,FALSE))</f>
        <v/>
      </c>
      <c r="I1484" s="272"/>
      <c r="J1484" s="443"/>
      <c r="K1484" s="443"/>
      <c r="L1484" s="685"/>
      <c r="M1484" s="353"/>
      <c r="N1484" s="271"/>
      <c r="O1484" s="576"/>
      <c r="P1484" s="276" t="s">
        <v>277</v>
      </c>
      <c r="Q1484" s="279"/>
      <c r="R1484" s="449"/>
      <c r="S1484" s="279">
        <f t="shared" si="96"/>
        <v>-3601.92</v>
      </c>
      <c r="T1484" s="333">
        <f t="shared" si="97"/>
        <v>0</v>
      </c>
    </row>
    <row r="1485" spans="2:20" ht="24.9" customHeight="1" x14ac:dyDescent="0.3">
      <c r="B1485" s="446"/>
      <c r="C1485" s="267">
        <f t="shared" si="98"/>
        <v>1</v>
      </c>
      <c r="D1485" s="268" t="str">
        <f t="shared" si="99"/>
        <v>Janeiro</v>
      </c>
      <c r="E1485" s="269"/>
      <c r="F1485" s="270" t="str">
        <f>IF(E1485="","",VLOOKUP('Conta_FUNBIO (2)'!E1485,Relatório!B:I,2,FALSE))</f>
        <v/>
      </c>
      <c r="G1485" s="709"/>
      <c r="H1485" s="334" t="str">
        <f>IF(G1485="","",VLOOKUP(G1485,Fundos!B:C,2,FALSE))</f>
        <v/>
      </c>
      <c r="I1485" s="272"/>
      <c r="J1485" s="443"/>
      <c r="K1485" s="443"/>
      <c r="L1485" s="685"/>
      <c r="M1485" s="353"/>
      <c r="N1485" s="271"/>
      <c r="O1485" s="576"/>
      <c r="P1485" s="276" t="s">
        <v>277</v>
      </c>
      <c r="Q1485" s="279"/>
      <c r="R1485" s="449"/>
      <c r="S1485" s="279">
        <f t="shared" si="96"/>
        <v>-3601.92</v>
      </c>
      <c r="T1485" s="333">
        <f t="shared" si="97"/>
        <v>0</v>
      </c>
    </row>
    <row r="1486" spans="2:20" ht="24.9" customHeight="1" x14ac:dyDescent="0.3">
      <c r="B1486" s="446"/>
      <c r="C1486" s="267">
        <f t="shared" si="98"/>
        <v>1</v>
      </c>
      <c r="D1486" s="268" t="str">
        <f t="shared" si="99"/>
        <v>Janeiro</v>
      </c>
      <c r="E1486" s="269"/>
      <c r="F1486" s="270" t="str">
        <f>IF(E1486="","",VLOOKUP('Conta_FUNBIO (2)'!E1486,Relatório!B:I,2,FALSE))</f>
        <v/>
      </c>
      <c r="G1486" s="709"/>
      <c r="H1486" s="334" t="str">
        <f>IF(G1486="","",VLOOKUP(G1486,Fundos!B:C,2,FALSE))</f>
        <v/>
      </c>
      <c r="I1486" s="272"/>
      <c r="J1486" s="443"/>
      <c r="K1486" s="443"/>
      <c r="L1486" s="685"/>
      <c r="M1486" s="353"/>
      <c r="N1486" s="271"/>
      <c r="O1486" s="576"/>
      <c r="P1486" s="276" t="s">
        <v>277</v>
      </c>
      <c r="Q1486" s="279"/>
      <c r="R1486" s="449"/>
      <c r="S1486" s="279">
        <f t="shared" si="96"/>
        <v>-3601.92</v>
      </c>
      <c r="T1486" s="333">
        <f t="shared" si="97"/>
        <v>0</v>
      </c>
    </row>
    <row r="1487" spans="2:20" ht="24.9" customHeight="1" x14ac:dyDescent="0.3">
      <c r="B1487" s="446"/>
      <c r="C1487" s="267">
        <f t="shared" si="98"/>
        <v>1</v>
      </c>
      <c r="D1487" s="268" t="str">
        <f t="shared" si="99"/>
        <v>Janeiro</v>
      </c>
      <c r="E1487" s="269"/>
      <c r="F1487" s="270" t="str">
        <f>IF(E1487="","",VLOOKUP('Conta_FUNBIO (2)'!E1487,Relatório!B:I,2,FALSE))</f>
        <v/>
      </c>
      <c r="G1487" s="709"/>
      <c r="H1487" s="334" t="str">
        <f>IF(G1487="","",VLOOKUP(G1487,Fundos!B:C,2,FALSE))</f>
        <v/>
      </c>
      <c r="I1487" s="272"/>
      <c r="J1487" s="443"/>
      <c r="K1487" s="443"/>
      <c r="L1487" s="685"/>
      <c r="M1487" s="353"/>
      <c r="N1487" s="271"/>
      <c r="O1487" s="576"/>
      <c r="P1487" s="276" t="s">
        <v>277</v>
      </c>
      <c r="Q1487" s="279"/>
      <c r="R1487" s="449"/>
      <c r="S1487" s="279">
        <f t="shared" si="96"/>
        <v>-3601.92</v>
      </c>
      <c r="T1487" s="333">
        <f t="shared" si="97"/>
        <v>0</v>
      </c>
    </row>
    <row r="1488" spans="2:20" ht="24.9" customHeight="1" x14ac:dyDescent="0.3">
      <c r="B1488" s="446"/>
      <c r="C1488" s="267">
        <f t="shared" si="98"/>
        <v>1</v>
      </c>
      <c r="D1488" s="268" t="str">
        <f t="shared" si="99"/>
        <v>Janeiro</v>
      </c>
      <c r="E1488" s="269"/>
      <c r="F1488" s="270" t="str">
        <f>IF(E1488="","",VLOOKUP('Conta_FUNBIO (2)'!E1488,Relatório!B:I,2,FALSE))</f>
        <v/>
      </c>
      <c r="G1488" s="709"/>
      <c r="H1488" s="334" t="str">
        <f>IF(G1488="","",VLOOKUP(G1488,Fundos!B:C,2,FALSE))</f>
        <v/>
      </c>
      <c r="I1488" s="272"/>
      <c r="J1488" s="443"/>
      <c r="K1488" s="443"/>
      <c r="L1488" s="685"/>
      <c r="M1488" s="353"/>
      <c r="N1488" s="271"/>
      <c r="O1488" s="576"/>
      <c r="P1488" s="276" t="s">
        <v>277</v>
      </c>
      <c r="Q1488" s="279"/>
      <c r="R1488" s="449"/>
      <c r="S1488" s="279">
        <f t="shared" si="96"/>
        <v>-3601.92</v>
      </c>
      <c r="T1488" s="333">
        <f t="shared" si="97"/>
        <v>0</v>
      </c>
    </row>
    <row r="1489" spans="2:20" ht="24.9" customHeight="1" x14ac:dyDescent="0.3">
      <c r="B1489" s="446"/>
      <c r="C1489" s="267">
        <f t="shared" si="98"/>
        <v>1</v>
      </c>
      <c r="D1489" s="268" t="str">
        <f t="shared" si="99"/>
        <v>Janeiro</v>
      </c>
      <c r="E1489" s="269"/>
      <c r="F1489" s="270" t="str">
        <f>IF(E1489="","",VLOOKUP('Conta_FUNBIO (2)'!E1489,Relatório!B:I,2,FALSE))</f>
        <v/>
      </c>
      <c r="G1489" s="709"/>
      <c r="H1489" s="334" t="str">
        <f>IF(G1489="","",VLOOKUP(G1489,Fundos!B:C,2,FALSE))</f>
        <v/>
      </c>
      <c r="I1489" s="272"/>
      <c r="J1489" s="443"/>
      <c r="K1489" s="443"/>
      <c r="L1489" s="685"/>
      <c r="M1489" s="353"/>
      <c r="N1489" s="271"/>
      <c r="O1489" s="576"/>
      <c r="P1489" s="276" t="s">
        <v>277</v>
      </c>
      <c r="Q1489" s="279"/>
      <c r="R1489" s="449"/>
      <c r="S1489" s="279">
        <f t="shared" si="96"/>
        <v>-3601.92</v>
      </c>
      <c r="T1489" s="333">
        <f t="shared" si="97"/>
        <v>0</v>
      </c>
    </row>
    <row r="1490" spans="2:20" ht="24.9" customHeight="1" x14ac:dyDescent="0.3">
      <c r="B1490" s="446"/>
      <c r="C1490" s="267">
        <f t="shared" si="98"/>
        <v>1</v>
      </c>
      <c r="D1490" s="268" t="str">
        <f t="shared" si="99"/>
        <v>Janeiro</v>
      </c>
      <c r="E1490" s="269"/>
      <c r="F1490" s="270" t="str">
        <f>IF(E1490="","",VLOOKUP('Conta_FUNBIO (2)'!E1490,Relatório!B:I,2,FALSE))</f>
        <v/>
      </c>
      <c r="G1490" s="709"/>
      <c r="H1490" s="334" t="str">
        <f>IF(G1490="","",VLOOKUP(G1490,Fundos!B:C,2,FALSE))</f>
        <v/>
      </c>
      <c r="I1490" s="272"/>
      <c r="J1490" s="443"/>
      <c r="K1490" s="443"/>
      <c r="L1490" s="685"/>
      <c r="M1490" s="353"/>
      <c r="N1490" s="271"/>
      <c r="O1490" s="576"/>
      <c r="P1490" s="276" t="s">
        <v>277</v>
      </c>
      <c r="Q1490" s="279"/>
      <c r="R1490" s="449"/>
      <c r="S1490" s="279">
        <f t="shared" si="96"/>
        <v>-3601.92</v>
      </c>
      <c r="T1490" s="333">
        <f t="shared" si="97"/>
        <v>0</v>
      </c>
    </row>
    <row r="1491" spans="2:20" ht="24.9" customHeight="1" x14ac:dyDescent="0.3">
      <c r="B1491" s="446"/>
      <c r="C1491" s="267">
        <f t="shared" si="98"/>
        <v>1</v>
      </c>
      <c r="D1491" s="268" t="str">
        <f t="shared" si="99"/>
        <v>Janeiro</v>
      </c>
      <c r="E1491" s="269"/>
      <c r="F1491" s="270" t="str">
        <f>IF(E1491="","",VLOOKUP('Conta_FUNBIO (2)'!E1491,Relatório!B:I,2,FALSE))</f>
        <v/>
      </c>
      <c r="G1491" s="709"/>
      <c r="H1491" s="334" t="str">
        <f>IF(G1491="","",VLOOKUP(G1491,Fundos!B:C,2,FALSE))</f>
        <v/>
      </c>
      <c r="I1491" s="272"/>
      <c r="J1491" s="443"/>
      <c r="K1491" s="443"/>
      <c r="L1491" s="685"/>
      <c r="M1491" s="353"/>
      <c r="N1491" s="271"/>
      <c r="O1491" s="576"/>
      <c r="P1491" s="276" t="s">
        <v>277</v>
      </c>
      <c r="Q1491" s="279"/>
      <c r="R1491" s="449"/>
      <c r="S1491" s="279">
        <f t="shared" si="96"/>
        <v>-3601.92</v>
      </c>
      <c r="T1491" s="333">
        <f t="shared" si="97"/>
        <v>0</v>
      </c>
    </row>
    <row r="1492" spans="2:20" ht="24.9" customHeight="1" x14ac:dyDescent="0.3">
      <c r="B1492" s="446"/>
      <c r="C1492" s="267">
        <f t="shared" si="98"/>
        <v>1</v>
      </c>
      <c r="D1492" s="268" t="str">
        <f t="shared" si="99"/>
        <v>Janeiro</v>
      </c>
      <c r="E1492" s="269"/>
      <c r="F1492" s="270" t="str">
        <f>IF(E1492="","",VLOOKUP('Conta_FUNBIO (2)'!E1492,Relatório!B:I,2,FALSE))</f>
        <v/>
      </c>
      <c r="G1492" s="709"/>
      <c r="H1492" s="334" t="str">
        <f>IF(G1492="","",VLOOKUP(G1492,Fundos!B:C,2,FALSE))</f>
        <v/>
      </c>
      <c r="I1492" s="272"/>
      <c r="J1492" s="443"/>
      <c r="K1492" s="443"/>
      <c r="L1492" s="685"/>
      <c r="M1492" s="353"/>
      <c r="N1492" s="271"/>
      <c r="O1492" s="576"/>
      <c r="P1492" s="276" t="s">
        <v>277</v>
      </c>
      <c r="Q1492" s="279"/>
      <c r="R1492" s="449"/>
      <c r="S1492" s="279">
        <f t="shared" si="96"/>
        <v>-3601.92</v>
      </c>
      <c r="T1492" s="333">
        <f t="shared" si="97"/>
        <v>0</v>
      </c>
    </row>
    <row r="1493" spans="2:20" ht="24.9" customHeight="1" x14ac:dyDescent="0.3">
      <c r="B1493" s="446"/>
      <c r="C1493" s="267">
        <f t="shared" si="98"/>
        <v>1</v>
      </c>
      <c r="D1493" s="268" t="str">
        <f t="shared" si="99"/>
        <v>Janeiro</v>
      </c>
      <c r="E1493" s="269"/>
      <c r="F1493" s="270" t="str">
        <f>IF(E1493="","",VLOOKUP('Conta_FUNBIO (2)'!E1493,Relatório!B:I,2,FALSE))</f>
        <v/>
      </c>
      <c r="G1493" s="709"/>
      <c r="H1493" s="334" t="str">
        <f>IF(G1493="","",VLOOKUP(G1493,Fundos!B:C,2,FALSE))</f>
        <v/>
      </c>
      <c r="I1493" s="272"/>
      <c r="J1493" s="443"/>
      <c r="K1493" s="443"/>
      <c r="L1493" s="685"/>
      <c r="M1493" s="353"/>
      <c r="N1493" s="271"/>
      <c r="O1493" s="576"/>
      <c r="P1493" s="276" t="s">
        <v>277</v>
      </c>
      <c r="Q1493" s="279"/>
      <c r="R1493" s="449"/>
      <c r="S1493" s="279">
        <f t="shared" si="96"/>
        <v>-3601.92</v>
      </c>
      <c r="T1493" s="333">
        <f t="shared" si="97"/>
        <v>0</v>
      </c>
    </row>
    <row r="1494" spans="2:20" ht="24.9" customHeight="1" x14ac:dyDescent="0.3">
      <c r="B1494" s="446"/>
      <c r="C1494" s="267">
        <f t="shared" si="98"/>
        <v>1</v>
      </c>
      <c r="D1494" s="268" t="str">
        <f t="shared" si="99"/>
        <v>Janeiro</v>
      </c>
      <c r="E1494" s="269"/>
      <c r="F1494" s="270" t="str">
        <f>IF(E1494="","",VLOOKUP('Conta_FUNBIO (2)'!E1494,Relatório!B:I,2,FALSE))</f>
        <v/>
      </c>
      <c r="G1494" s="709"/>
      <c r="H1494" s="334" t="str">
        <f>IF(G1494="","",VLOOKUP(G1494,Fundos!B:C,2,FALSE))</f>
        <v/>
      </c>
      <c r="I1494" s="272"/>
      <c r="J1494" s="443"/>
      <c r="K1494" s="443"/>
      <c r="L1494" s="685"/>
      <c r="M1494" s="353"/>
      <c r="N1494" s="271"/>
      <c r="O1494" s="576"/>
      <c r="P1494" s="276" t="s">
        <v>277</v>
      </c>
      <c r="Q1494" s="279"/>
      <c r="R1494" s="449"/>
      <c r="S1494" s="279">
        <f t="shared" si="96"/>
        <v>-3601.92</v>
      </c>
      <c r="T1494" s="333">
        <f t="shared" si="97"/>
        <v>0</v>
      </c>
    </row>
    <row r="1495" spans="2:20" ht="24.9" customHeight="1" x14ac:dyDescent="0.3">
      <c r="B1495" s="446"/>
      <c r="C1495" s="267">
        <f t="shared" si="98"/>
        <v>1</v>
      </c>
      <c r="D1495" s="268" t="str">
        <f t="shared" si="99"/>
        <v>Janeiro</v>
      </c>
      <c r="E1495" s="269"/>
      <c r="F1495" s="270" t="str">
        <f>IF(E1495="","",VLOOKUP('Conta_FUNBIO (2)'!E1495,Relatório!B:I,2,FALSE))</f>
        <v/>
      </c>
      <c r="G1495" s="709"/>
      <c r="H1495" s="334" t="str">
        <f>IF(G1495="","",VLOOKUP(G1495,Fundos!B:C,2,FALSE))</f>
        <v/>
      </c>
      <c r="I1495" s="272"/>
      <c r="J1495" s="443"/>
      <c r="K1495" s="443"/>
      <c r="L1495" s="685"/>
      <c r="M1495" s="353"/>
      <c r="N1495" s="271"/>
      <c r="O1495" s="576"/>
      <c r="P1495" s="276" t="s">
        <v>277</v>
      </c>
      <c r="Q1495" s="279"/>
      <c r="R1495" s="449"/>
      <c r="S1495" s="279">
        <f t="shared" si="96"/>
        <v>-3601.92</v>
      </c>
      <c r="T1495" s="333">
        <f t="shared" si="97"/>
        <v>0</v>
      </c>
    </row>
    <row r="1496" spans="2:20" ht="24.9" customHeight="1" x14ac:dyDescent="0.3">
      <c r="B1496" s="446"/>
      <c r="C1496" s="267">
        <f t="shared" si="98"/>
        <v>1</v>
      </c>
      <c r="D1496" s="268" t="str">
        <f t="shared" si="99"/>
        <v>Janeiro</v>
      </c>
      <c r="E1496" s="269"/>
      <c r="F1496" s="270" t="str">
        <f>IF(E1496="","",VLOOKUP('Conta_FUNBIO (2)'!E1496,Relatório!B:I,2,FALSE))</f>
        <v/>
      </c>
      <c r="G1496" s="709"/>
      <c r="H1496" s="334" t="str">
        <f>IF(G1496="","",VLOOKUP(G1496,Fundos!B:C,2,FALSE))</f>
        <v/>
      </c>
      <c r="I1496" s="272"/>
      <c r="J1496" s="443"/>
      <c r="K1496" s="443"/>
      <c r="L1496" s="685"/>
      <c r="M1496" s="353"/>
      <c r="N1496" s="271"/>
      <c r="O1496" s="576"/>
      <c r="P1496" s="276" t="s">
        <v>277</v>
      </c>
      <c r="Q1496" s="279"/>
      <c r="R1496" s="449"/>
      <c r="S1496" s="279">
        <f t="shared" si="96"/>
        <v>-3601.92</v>
      </c>
      <c r="T1496" s="333">
        <f t="shared" si="97"/>
        <v>0</v>
      </c>
    </row>
    <row r="1497" spans="2:20" ht="24.9" customHeight="1" x14ac:dyDescent="0.3">
      <c r="B1497" s="446"/>
      <c r="C1497" s="267">
        <f t="shared" si="98"/>
        <v>1</v>
      </c>
      <c r="D1497" s="268" t="str">
        <f t="shared" si="99"/>
        <v>Janeiro</v>
      </c>
      <c r="E1497" s="269"/>
      <c r="F1497" s="270" t="str">
        <f>IF(E1497="","",VLOOKUP('Conta_FUNBIO (2)'!E1497,Relatório!B:I,2,FALSE))</f>
        <v/>
      </c>
      <c r="G1497" s="709"/>
      <c r="H1497" s="334" t="str">
        <f>IF(G1497="","",VLOOKUP(G1497,Fundos!B:C,2,FALSE))</f>
        <v/>
      </c>
      <c r="I1497" s="272"/>
      <c r="J1497" s="443"/>
      <c r="K1497" s="443"/>
      <c r="L1497" s="685"/>
      <c r="M1497" s="353"/>
      <c r="N1497" s="271"/>
      <c r="O1497" s="576"/>
      <c r="P1497" s="276" t="s">
        <v>277</v>
      </c>
      <c r="Q1497" s="279"/>
      <c r="R1497" s="449"/>
      <c r="S1497" s="279">
        <f t="shared" si="96"/>
        <v>-3601.92</v>
      </c>
      <c r="T1497" s="333">
        <f t="shared" si="97"/>
        <v>0</v>
      </c>
    </row>
    <row r="1498" spans="2:20" ht="24.9" customHeight="1" x14ac:dyDescent="0.3">
      <c r="B1498" s="446"/>
      <c r="C1498" s="267">
        <f t="shared" si="98"/>
        <v>1</v>
      </c>
      <c r="D1498" s="268" t="str">
        <f t="shared" si="99"/>
        <v>Janeiro</v>
      </c>
      <c r="E1498" s="269"/>
      <c r="F1498" s="270" t="str">
        <f>IF(E1498="","",VLOOKUP('Conta_FUNBIO (2)'!E1498,Relatório!B:I,2,FALSE))</f>
        <v/>
      </c>
      <c r="G1498" s="709"/>
      <c r="H1498" s="334" t="str">
        <f>IF(G1498="","",VLOOKUP(G1498,Fundos!B:C,2,FALSE))</f>
        <v/>
      </c>
      <c r="I1498" s="272"/>
      <c r="J1498" s="443"/>
      <c r="K1498" s="443"/>
      <c r="L1498" s="685"/>
      <c r="M1498" s="353"/>
      <c r="N1498" s="271"/>
      <c r="O1498" s="576"/>
      <c r="P1498" s="276" t="s">
        <v>277</v>
      </c>
      <c r="Q1498" s="279"/>
      <c r="R1498" s="449"/>
      <c r="S1498" s="279">
        <f t="shared" si="96"/>
        <v>-3601.92</v>
      </c>
      <c r="T1498" s="333">
        <f t="shared" si="97"/>
        <v>0</v>
      </c>
    </row>
    <row r="1499" spans="2:20" ht="24.9" customHeight="1" x14ac:dyDescent="0.3">
      <c r="B1499" s="446"/>
      <c r="C1499" s="267">
        <f t="shared" si="98"/>
        <v>1</v>
      </c>
      <c r="D1499" s="268" t="str">
        <f t="shared" si="99"/>
        <v>Janeiro</v>
      </c>
      <c r="E1499" s="269"/>
      <c r="F1499" s="270" t="str">
        <f>IF(E1499="","",VLOOKUP('Conta_FUNBIO (2)'!E1499,Relatório!B:I,2,FALSE))</f>
        <v/>
      </c>
      <c r="G1499" s="709"/>
      <c r="H1499" s="334" t="str">
        <f>IF(G1499="","",VLOOKUP(G1499,Fundos!B:C,2,FALSE))</f>
        <v/>
      </c>
      <c r="I1499" s="272"/>
      <c r="J1499" s="443"/>
      <c r="K1499" s="443"/>
      <c r="L1499" s="685"/>
      <c r="M1499" s="353"/>
      <c r="N1499" s="271"/>
      <c r="O1499" s="576"/>
      <c r="P1499" s="276" t="s">
        <v>277</v>
      </c>
      <c r="Q1499" s="279"/>
      <c r="R1499" s="449"/>
      <c r="S1499" s="279">
        <f t="shared" ref="S1499:S1562" si="100">IF(P1499="sim",Q1499-R1499+S1498,IF(P1499="NÃO",S1498))</f>
        <v>-3601.92</v>
      </c>
      <c r="T1499" s="333">
        <f t="shared" si="97"/>
        <v>0</v>
      </c>
    </row>
    <row r="1500" spans="2:20" ht="24.9" customHeight="1" x14ac:dyDescent="0.3">
      <c r="B1500" s="446"/>
      <c r="C1500" s="267">
        <f t="shared" si="98"/>
        <v>1</v>
      </c>
      <c r="D1500" s="268" t="str">
        <f t="shared" si="99"/>
        <v>Janeiro</v>
      </c>
      <c r="E1500" s="269"/>
      <c r="F1500" s="270" t="str">
        <f>IF(E1500="","",VLOOKUP('Conta_FUNBIO (2)'!E1500,Relatório!B:I,2,FALSE))</f>
        <v/>
      </c>
      <c r="G1500" s="709"/>
      <c r="H1500" s="334" t="str">
        <f>IF(G1500="","",VLOOKUP(G1500,Fundos!B:C,2,FALSE))</f>
        <v/>
      </c>
      <c r="I1500" s="272"/>
      <c r="J1500" s="443"/>
      <c r="K1500" s="443"/>
      <c r="L1500" s="685"/>
      <c r="M1500" s="353"/>
      <c r="N1500" s="271"/>
      <c r="O1500" s="576"/>
      <c r="P1500" s="276" t="s">
        <v>277</v>
      </c>
      <c r="Q1500" s="279"/>
      <c r="R1500" s="449"/>
      <c r="S1500" s="279">
        <f t="shared" si="100"/>
        <v>-3601.92</v>
      </c>
      <c r="T1500" s="333">
        <f t="shared" si="97"/>
        <v>0</v>
      </c>
    </row>
    <row r="1501" spans="2:20" ht="24.9" customHeight="1" x14ac:dyDescent="0.3">
      <c r="B1501" s="446"/>
      <c r="C1501" s="267">
        <f t="shared" si="98"/>
        <v>1</v>
      </c>
      <c r="D1501" s="268" t="str">
        <f t="shared" si="99"/>
        <v>Janeiro</v>
      </c>
      <c r="E1501" s="269"/>
      <c r="F1501" s="270" t="str">
        <f>IF(E1501="","",VLOOKUP('Conta_FUNBIO (2)'!E1501,Relatório!B:I,2,FALSE))</f>
        <v/>
      </c>
      <c r="G1501" s="709"/>
      <c r="H1501" s="334" t="str">
        <f>IF(G1501="","",VLOOKUP(G1501,Fundos!B:C,2,FALSE))</f>
        <v/>
      </c>
      <c r="I1501" s="272"/>
      <c r="J1501" s="443"/>
      <c r="K1501" s="443"/>
      <c r="L1501" s="685"/>
      <c r="M1501" s="353"/>
      <c r="N1501" s="271"/>
      <c r="O1501" s="576"/>
      <c r="P1501" s="276" t="s">
        <v>277</v>
      </c>
      <c r="Q1501" s="279"/>
      <c r="R1501" s="449"/>
      <c r="S1501" s="279">
        <f t="shared" si="100"/>
        <v>-3601.92</v>
      </c>
      <c r="T1501" s="333">
        <f t="shared" si="97"/>
        <v>0</v>
      </c>
    </row>
    <row r="1502" spans="2:20" ht="24.9" customHeight="1" x14ac:dyDescent="0.3">
      <c r="B1502" s="446"/>
      <c r="C1502" s="267">
        <f t="shared" si="98"/>
        <v>1</v>
      </c>
      <c r="D1502" s="268" t="str">
        <f t="shared" si="99"/>
        <v>Janeiro</v>
      </c>
      <c r="E1502" s="269"/>
      <c r="F1502" s="270" t="str">
        <f>IF(E1502="","",VLOOKUP('Conta_FUNBIO (2)'!E1502,Relatório!B:I,2,FALSE))</f>
        <v/>
      </c>
      <c r="G1502" s="709"/>
      <c r="H1502" s="334" t="str">
        <f>IF(G1502="","",VLOOKUP(G1502,Fundos!B:C,2,FALSE))</f>
        <v/>
      </c>
      <c r="I1502" s="272"/>
      <c r="J1502" s="443"/>
      <c r="K1502" s="443"/>
      <c r="L1502" s="685"/>
      <c r="M1502" s="353"/>
      <c r="N1502" s="271"/>
      <c r="O1502" s="576"/>
      <c r="P1502" s="276" t="s">
        <v>277</v>
      </c>
      <c r="Q1502" s="279"/>
      <c r="R1502" s="449"/>
      <c r="S1502" s="279">
        <f t="shared" si="100"/>
        <v>-3601.92</v>
      </c>
      <c r="T1502" s="333">
        <f t="shared" si="97"/>
        <v>0</v>
      </c>
    </row>
    <row r="1503" spans="2:20" ht="24.9" customHeight="1" x14ac:dyDescent="0.3">
      <c r="B1503" s="446"/>
      <c r="C1503" s="267">
        <f t="shared" si="98"/>
        <v>1</v>
      </c>
      <c r="D1503" s="268" t="str">
        <f t="shared" si="99"/>
        <v>Janeiro</v>
      </c>
      <c r="E1503" s="269"/>
      <c r="F1503" s="270" t="str">
        <f>IF(E1503="","",VLOOKUP('Conta_FUNBIO (2)'!E1503,Relatório!B:I,2,FALSE))</f>
        <v/>
      </c>
      <c r="G1503" s="709"/>
      <c r="H1503" s="334" t="str">
        <f>IF(G1503="","",VLOOKUP(G1503,Fundos!B:C,2,FALSE))</f>
        <v/>
      </c>
      <c r="I1503" s="272"/>
      <c r="J1503" s="443"/>
      <c r="K1503" s="443"/>
      <c r="L1503" s="685"/>
      <c r="M1503" s="353"/>
      <c r="N1503" s="271"/>
      <c r="O1503" s="576"/>
      <c r="P1503" s="276" t="s">
        <v>277</v>
      </c>
      <c r="Q1503" s="279"/>
      <c r="R1503" s="449"/>
      <c r="S1503" s="279">
        <f t="shared" si="100"/>
        <v>-3601.92</v>
      </c>
      <c r="T1503" s="333">
        <f t="shared" si="97"/>
        <v>0</v>
      </c>
    </row>
    <row r="1504" spans="2:20" ht="24.9" customHeight="1" x14ac:dyDescent="0.3">
      <c r="B1504" s="446"/>
      <c r="C1504" s="267">
        <f t="shared" si="98"/>
        <v>1</v>
      </c>
      <c r="D1504" s="268" t="str">
        <f t="shared" si="99"/>
        <v>Janeiro</v>
      </c>
      <c r="E1504" s="269"/>
      <c r="F1504" s="270" t="str">
        <f>IF(E1504="","",VLOOKUP('Conta_FUNBIO (2)'!E1504,Relatório!B:I,2,FALSE))</f>
        <v/>
      </c>
      <c r="G1504" s="709"/>
      <c r="H1504" s="334" t="str">
        <f>IF(G1504="","",VLOOKUP(G1504,Fundos!B:C,2,FALSE))</f>
        <v/>
      </c>
      <c r="I1504" s="272"/>
      <c r="J1504" s="443"/>
      <c r="K1504" s="443"/>
      <c r="L1504" s="685"/>
      <c r="M1504" s="353"/>
      <c r="N1504" s="271"/>
      <c r="O1504" s="576"/>
      <c r="P1504" s="276" t="s">
        <v>277</v>
      </c>
      <c r="Q1504" s="279"/>
      <c r="R1504" s="449"/>
      <c r="S1504" s="279">
        <f t="shared" si="100"/>
        <v>-3601.92</v>
      </c>
      <c r="T1504" s="333">
        <f t="shared" si="97"/>
        <v>0</v>
      </c>
    </row>
    <row r="1505" spans="2:20" ht="24.9" customHeight="1" x14ac:dyDescent="0.3">
      <c r="B1505" s="446"/>
      <c r="C1505" s="267">
        <f t="shared" si="98"/>
        <v>1</v>
      </c>
      <c r="D1505" s="268" t="str">
        <f t="shared" si="99"/>
        <v>Janeiro</v>
      </c>
      <c r="E1505" s="269"/>
      <c r="F1505" s="270" t="str">
        <f>IF(E1505="","",VLOOKUP('Conta_FUNBIO (2)'!E1505,Relatório!B:I,2,FALSE))</f>
        <v/>
      </c>
      <c r="G1505" s="709"/>
      <c r="H1505" s="334" t="str">
        <f>IF(G1505="","",VLOOKUP(G1505,Fundos!B:C,2,FALSE))</f>
        <v/>
      </c>
      <c r="I1505" s="272"/>
      <c r="J1505" s="443"/>
      <c r="K1505" s="443"/>
      <c r="L1505" s="685"/>
      <c r="M1505" s="353"/>
      <c r="N1505" s="271"/>
      <c r="O1505" s="576"/>
      <c r="P1505" s="276" t="s">
        <v>277</v>
      </c>
      <c r="Q1505" s="279"/>
      <c r="R1505" s="449"/>
      <c r="S1505" s="279">
        <f t="shared" si="100"/>
        <v>-3601.92</v>
      </c>
      <c r="T1505" s="333">
        <f t="shared" si="97"/>
        <v>0</v>
      </c>
    </row>
    <row r="1506" spans="2:20" ht="24.9" customHeight="1" x14ac:dyDescent="0.3">
      <c r="B1506" s="446"/>
      <c r="C1506" s="267">
        <f t="shared" si="98"/>
        <v>1</v>
      </c>
      <c r="D1506" s="268" t="str">
        <f t="shared" si="99"/>
        <v>Janeiro</v>
      </c>
      <c r="E1506" s="269"/>
      <c r="F1506" s="270" t="str">
        <f>IF(E1506="","",VLOOKUP('Conta_FUNBIO (2)'!E1506,Relatório!B:I,2,FALSE))</f>
        <v/>
      </c>
      <c r="G1506" s="709"/>
      <c r="H1506" s="334" t="str">
        <f>IF(G1506="","",VLOOKUP(G1506,Fundos!B:C,2,FALSE))</f>
        <v/>
      </c>
      <c r="I1506" s="272"/>
      <c r="J1506" s="443"/>
      <c r="K1506" s="443"/>
      <c r="L1506" s="685"/>
      <c r="M1506" s="353"/>
      <c r="N1506" s="271"/>
      <c r="O1506" s="576"/>
      <c r="P1506" s="276" t="s">
        <v>277</v>
      </c>
      <c r="Q1506" s="279"/>
      <c r="R1506" s="449"/>
      <c r="S1506" s="279">
        <f t="shared" si="100"/>
        <v>-3601.92</v>
      </c>
      <c r="T1506" s="333">
        <f t="shared" si="97"/>
        <v>0</v>
      </c>
    </row>
    <row r="1507" spans="2:20" ht="24.9" customHeight="1" x14ac:dyDescent="0.3">
      <c r="B1507" s="446"/>
      <c r="C1507" s="267">
        <f t="shared" si="98"/>
        <v>1</v>
      </c>
      <c r="D1507" s="268" t="str">
        <f t="shared" si="99"/>
        <v>Janeiro</v>
      </c>
      <c r="E1507" s="269"/>
      <c r="F1507" s="270" t="str">
        <f>IF(E1507="","",VLOOKUP('Conta_FUNBIO (2)'!E1507,Relatório!B:I,2,FALSE))</f>
        <v/>
      </c>
      <c r="G1507" s="709"/>
      <c r="H1507" s="334" t="str">
        <f>IF(G1507="","",VLOOKUP(G1507,Fundos!B:C,2,FALSE))</f>
        <v/>
      </c>
      <c r="I1507" s="272"/>
      <c r="J1507" s="443"/>
      <c r="K1507" s="443"/>
      <c r="L1507" s="685"/>
      <c r="M1507" s="353"/>
      <c r="N1507" s="271"/>
      <c r="O1507" s="576"/>
      <c r="P1507" s="276" t="s">
        <v>277</v>
      </c>
      <c r="Q1507" s="279"/>
      <c r="R1507" s="449"/>
      <c r="S1507" s="279">
        <f t="shared" si="100"/>
        <v>-3601.92</v>
      </c>
      <c r="T1507" s="333">
        <f t="shared" si="97"/>
        <v>0</v>
      </c>
    </row>
    <row r="1508" spans="2:20" ht="24.9" customHeight="1" x14ac:dyDescent="0.3">
      <c r="B1508" s="446"/>
      <c r="C1508" s="267">
        <f t="shared" si="98"/>
        <v>1</v>
      </c>
      <c r="D1508" s="268" t="str">
        <f t="shared" si="99"/>
        <v>Janeiro</v>
      </c>
      <c r="E1508" s="269"/>
      <c r="F1508" s="270" t="str">
        <f>IF(E1508="","",VLOOKUP('Conta_FUNBIO (2)'!E1508,Relatório!B:I,2,FALSE))</f>
        <v/>
      </c>
      <c r="G1508" s="709"/>
      <c r="H1508" s="334" t="str">
        <f>IF(G1508="","",VLOOKUP(G1508,Fundos!B:C,2,FALSE))</f>
        <v/>
      </c>
      <c r="I1508" s="272"/>
      <c r="J1508" s="443"/>
      <c r="K1508" s="443"/>
      <c r="L1508" s="685"/>
      <c r="M1508" s="353"/>
      <c r="N1508" s="271"/>
      <c r="O1508" s="576"/>
      <c r="P1508" s="276" t="s">
        <v>277</v>
      </c>
      <c r="Q1508" s="279"/>
      <c r="R1508" s="449"/>
      <c r="S1508" s="279">
        <f t="shared" si="100"/>
        <v>-3601.92</v>
      </c>
      <c r="T1508" s="333">
        <f t="shared" si="97"/>
        <v>0</v>
      </c>
    </row>
    <row r="1509" spans="2:20" ht="24.9" customHeight="1" x14ac:dyDescent="0.3">
      <c r="B1509" s="446"/>
      <c r="C1509" s="267">
        <f t="shared" si="98"/>
        <v>1</v>
      </c>
      <c r="D1509" s="268" t="str">
        <f t="shared" si="99"/>
        <v>Janeiro</v>
      </c>
      <c r="E1509" s="269"/>
      <c r="F1509" s="270" t="str">
        <f>IF(E1509="","",VLOOKUP('Conta_FUNBIO (2)'!E1509,Relatório!B:I,2,FALSE))</f>
        <v/>
      </c>
      <c r="G1509" s="709"/>
      <c r="H1509" s="334" t="str">
        <f>IF(G1509="","",VLOOKUP(G1509,Fundos!B:C,2,FALSE))</f>
        <v/>
      </c>
      <c r="I1509" s="272"/>
      <c r="J1509" s="443"/>
      <c r="K1509" s="443"/>
      <c r="L1509" s="685"/>
      <c r="M1509" s="353"/>
      <c r="N1509" s="271"/>
      <c r="O1509" s="576"/>
      <c r="P1509" s="276" t="s">
        <v>277</v>
      </c>
      <c r="Q1509" s="279"/>
      <c r="R1509" s="449"/>
      <c r="S1509" s="279">
        <f t="shared" si="100"/>
        <v>-3601.92</v>
      </c>
      <c r="T1509" s="333">
        <f t="shared" si="97"/>
        <v>0</v>
      </c>
    </row>
    <row r="1510" spans="2:20" ht="24.9" customHeight="1" x14ac:dyDescent="0.3">
      <c r="B1510" s="446"/>
      <c r="C1510" s="267">
        <f t="shared" si="98"/>
        <v>1</v>
      </c>
      <c r="D1510" s="268" t="str">
        <f t="shared" si="99"/>
        <v>Janeiro</v>
      </c>
      <c r="E1510" s="269"/>
      <c r="F1510" s="270" t="str">
        <f>IF(E1510="","",VLOOKUP('Conta_FUNBIO (2)'!E1510,Relatório!B:I,2,FALSE))</f>
        <v/>
      </c>
      <c r="G1510" s="709"/>
      <c r="H1510" s="334" t="str">
        <f>IF(G1510="","",VLOOKUP(G1510,Fundos!B:C,2,FALSE))</f>
        <v/>
      </c>
      <c r="I1510" s="272"/>
      <c r="J1510" s="443"/>
      <c r="K1510" s="443"/>
      <c r="L1510" s="685"/>
      <c r="M1510" s="353"/>
      <c r="N1510" s="271"/>
      <c r="O1510" s="576"/>
      <c r="P1510" s="276" t="s">
        <v>277</v>
      </c>
      <c r="Q1510" s="279"/>
      <c r="R1510" s="449"/>
      <c r="S1510" s="279">
        <f t="shared" si="100"/>
        <v>-3601.92</v>
      </c>
      <c r="T1510" s="333">
        <f t="shared" si="97"/>
        <v>0</v>
      </c>
    </row>
    <row r="1511" spans="2:20" ht="24.9" customHeight="1" x14ac:dyDescent="0.3">
      <c r="B1511" s="446"/>
      <c r="C1511" s="267">
        <f t="shared" si="98"/>
        <v>1</v>
      </c>
      <c r="D1511" s="268" t="str">
        <f t="shared" si="99"/>
        <v>Janeiro</v>
      </c>
      <c r="E1511" s="269"/>
      <c r="F1511" s="270" t="str">
        <f>IF(E1511="","",VLOOKUP('Conta_FUNBIO (2)'!E1511,Relatório!B:I,2,FALSE))</f>
        <v/>
      </c>
      <c r="G1511" s="709"/>
      <c r="H1511" s="334" t="str">
        <f>IF(G1511="","",VLOOKUP(G1511,Fundos!B:C,2,FALSE))</f>
        <v/>
      </c>
      <c r="I1511" s="272"/>
      <c r="J1511" s="443"/>
      <c r="K1511" s="443"/>
      <c r="L1511" s="685"/>
      <c r="M1511" s="353"/>
      <c r="N1511" s="271"/>
      <c r="O1511" s="576"/>
      <c r="P1511" s="276" t="s">
        <v>277</v>
      </c>
      <c r="Q1511" s="279"/>
      <c r="R1511" s="449"/>
      <c r="S1511" s="279">
        <f t="shared" si="100"/>
        <v>-3601.92</v>
      </c>
      <c r="T1511" s="333">
        <f t="shared" si="97"/>
        <v>0</v>
      </c>
    </row>
    <row r="1512" spans="2:20" ht="24.9" customHeight="1" x14ac:dyDescent="0.3">
      <c r="B1512" s="446"/>
      <c r="C1512" s="267">
        <f t="shared" si="98"/>
        <v>1</v>
      </c>
      <c r="D1512" s="268" t="str">
        <f t="shared" si="99"/>
        <v>Janeiro</v>
      </c>
      <c r="E1512" s="269"/>
      <c r="F1512" s="270" t="str">
        <f>IF(E1512="","",VLOOKUP('Conta_FUNBIO (2)'!E1512,Relatório!B:I,2,FALSE))</f>
        <v/>
      </c>
      <c r="G1512" s="709"/>
      <c r="H1512" s="334" t="str">
        <f>IF(G1512="","",VLOOKUP(G1512,Fundos!B:C,2,FALSE))</f>
        <v/>
      </c>
      <c r="I1512" s="272"/>
      <c r="J1512" s="443"/>
      <c r="K1512" s="443"/>
      <c r="L1512" s="685"/>
      <c r="M1512" s="353"/>
      <c r="N1512" s="271"/>
      <c r="O1512" s="576"/>
      <c r="P1512" s="276" t="s">
        <v>277</v>
      </c>
      <c r="Q1512" s="279"/>
      <c r="R1512" s="449"/>
      <c r="S1512" s="279">
        <f t="shared" si="100"/>
        <v>-3601.92</v>
      </c>
      <c r="T1512" s="333">
        <f t="shared" si="97"/>
        <v>0</v>
      </c>
    </row>
    <row r="1513" spans="2:20" ht="24.9" customHeight="1" x14ac:dyDescent="0.3">
      <c r="B1513" s="446"/>
      <c r="C1513" s="267">
        <f t="shared" si="98"/>
        <v>1</v>
      </c>
      <c r="D1513" s="268" t="str">
        <f t="shared" si="99"/>
        <v>Janeiro</v>
      </c>
      <c r="E1513" s="269"/>
      <c r="F1513" s="270" t="str">
        <f>IF(E1513="","",VLOOKUP('Conta_FUNBIO (2)'!E1513,Relatório!B:I,2,FALSE))</f>
        <v/>
      </c>
      <c r="G1513" s="709"/>
      <c r="H1513" s="334" t="str">
        <f>IF(G1513="","",VLOOKUP(G1513,Fundos!B:C,2,FALSE))</f>
        <v/>
      </c>
      <c r="I1513" s="272"/>
      <c r="J1513" s="443"/>
      <c r="K1513" s="443"/>
      <c r="L1513" s="685"/>
      <c r="M1513" s="353"/>
      <c r="N1513" s="271"/>
      <c r="O1513" s="576"/>
      <c r="P1513" s="276" t="s">
        <v>277</v>
      </c>
      <c r="Q1513" s="279"/>
      <c r="R1513" s="449"/>
      <c r="S1513" s="279">
        <f t="shared" si="100"/>
        <v>-3601.92</v>
      </c>
      <c r="T1513" s="333">
        <f t="shared" si="97"/>
        <v>0</v>
      </c>
    </row>
    <row r="1514" spans="2:20" ht="24.9" customHeight="1" x14ac:dyDescent="0.3">
      <c r="B1514" s="446"/>
      <c r="C1514" s="267">
        <f t="shared" si="98"/>
        <v>1</v>
      </c>
      <c r="D1514" s="268" t="str">
        <f t="shared" si="99"/>
        <v>Janeiro</v>
      </c>
      <c r="E1514" s="269"/>
      <c r="F1514" s="270" t="str">
        <f>IF(E1514="","",VLOOKUP('Conta_FUNBIO (2)'!E1514,Relatório!B:I,2,FALSE))</f>
        <v/>
      </c>
      <c r="G1514" s="709"/>
      <c r="H1514" s="334" t="str">
        <f>IF(G1514="","",VLOOKUP(G1514,Fundos!B:C,2,FALSE))</f>
        <v/>
      </c>
      <c r="I1514" s="272"/>
      <c r="J1514" s="443"/>
      <c r="K1514" s="443"/>
      <c r="L1514" s="685"/>
      <c r="M1514" s="353"/>
      <c r="N1514" s="271"/>
      <c r="O1514" s="576"/>
      <c r="P1514" s="276" t="s">
        <v>277</v>
      </c>
      <c r="Q1514" s="279"/>
      <c r="R1514" s="449"/>
      <c r="S1514" s="279">
        <f t="shared" si="100"/>
        <v>-3601.92</v>
      </c>
      <c r="T1514" s="333">
        <f t="shared" si="97"/>
        <v>0</v>
      </c>
    </row>
    <row r="1515" spans="2:20" ht="24.9" customHeight="1" x14ac:dyDescent="0.3">
      <c r="B1515" s="446"/>
      <c r="C1515" s="267">
        <f t="shared" si="98"/>
        <v>1</v>
      </c>
      <c r="D1515" s="268" t="str">
        <f t="shared" si="99"/>
        <v>Janeiro</v>
      </c>
      <c r="E1515" s="269"/>
      <c r="F1515" s="270" t="str">
        <f>IF(E1515="","",VLOOKUP('Conta_FUNBIO (2)'!E1515,Relatório!B:I,2,FALSE))</f>
        <v/>
      </c>
      <c r="G1515" s="709"/>
      <c r="H1515" s="334" t="str">
        <f>IF(G1515="","",VLOOKUP(G1515,Fundos!B:C,2,FALSE))</f>
        <v/>
      </c>
      <c r="I1515" s="272"/>
      <c r="J1515" s="443"/>
      <c r="K1515" s="443"/>
      <c r="L1515" s="685"/>
      <c r="M1515" s="353"/>
      <c r="N1515" s="271"/>
      <c r="O1515" s="576"/>
      <c r="P1515" s="276" t="s">
        <v>277</v>
      </c>
      <c r="Q1515" s="279"/>
      <c r="R1515" s="449"/>
      <c r="S1515" s="279">
        <f t="shared" si="100"/>
        <v>-3601.92</v>
      </c>
      <c r="T1515" s="333">
        <f t="shared" si="97"/>
        <v>0</v>
      </c>
    </row>
    <row r="1516" spans="2:20" ht="24.9" customHeight="1" x14ac:dyDescent="0.3">
      <c r="B1516" s="446"/>
      <c r="C1516" s="267">
        <f t="shared" si="98"/>
        <v>1</v>
      </c>
      <c r="D1516" s="268" t="str">
        <f t="shared" si="99"/>
        <v>Janeiro</v>
      </c>
      <c r="E1516" s="269"/>
      <c r="F1516" s="270" t="str">
        <f>IF(E1516="","",VLOOKUP('Conta_FUNBIO (2)'!E1516,Relatório!B:I,2,FALSE))</f>
        <v/>
      </c>
      <c r="G1516" s="709"/>
      <c r="H1516" s="334" t="str">
        <f>IF(G1516="","",VLOOKUP(G1516,Fundos!B:C,2,FALSE))</f>
        <v/>
      </c>
      <c r="I1516" s="272"/>
      <c r="J1516" s="443"/>
      <c r="K1516" s="443"/>
      <c r="L1516" s="685"/>
      <c r="M1516" s="353"/>
      <c r="N1516" s="271"/>
      <c r="O1516" s="576"/>
      <c r="P1516" s="276" t="s">
        <v>277</v>
      </c>
      <c r="Q1516" s="279"/>
      <c r="R1516" s="449"/>
      <c r="S1516" s="279">
        <f t="shared" si="100"/>
        <v>-3601.92</v>
      </c>
      <c r="T1516" s="333">
        <f t="shared" si="97"/>
        <v>0</v>
      </c>
    </row>
    <row r="1517" spans="2:20" ht="24.9" customHeight="1" x14ac:dyDescent="0.3">
      <c r="B1517" s="446"/>
      <c r="C1517" s="267">
        <f t="shared" si="98"/>
        <v>1</v>
      </c>
      <c r="D1517" s="268" t="str">
        <f t="shared" si="99"/>
        <v>Janeiro</v>
      </c>
      <c r="E1517" s="269"/>
      <c r="F1517" s="270" t="str">
        <f>IF(E1517="","",VLOOKUP('Conta_FUNBIO (2)'!E1517,Relatório!B:I,2,FALSE))</f>
        <v/>
      </c>
      <c r="G1517" s="709"/>
      <c r="H1517" s="334" t="str">
        <f>IF(G1517="","",VLOOKUP(G1517,Fundos!B:C,2,FALSE))</f>
        <v/>
      </c>
      <c r="I1517" s="272"/>
      <c r="J1517" s="443"/>
      <c r="K1517" s="443"/>
      <c r="L1517" s="685"/>
      <c r="M1517" s="353"/>
      <c r="N1517" s="271"/>
      <c r="O1517" s="576"/>
      <c r="P1517" s="276" t="s">
        <v>277</v>
      </c>
      <c r="Q1517" s="279"/>
      <c r="R1517" s="449"/>
      <c r="S1517" s="279">
        <f t="shared" si="100"/>
        <v>-3601.92</v>
      </c>
      <c r="T1517" s="333">
        <f t="shared" si="97"/>
        <v>0</v>
      </c>
    </row>
    <row r="1518" spans="2:20" ht="24.9" customHeight="1" x14ac:dyDescent="0.3">
      <c r="B1518" s="446"/>
      <c r="C1518" s="267">
        <f t="shared" si="98"/>
        <v>1</v>
      </c>
      <c r="D1518" s="268" t="str">
        <f t="shared" si="99"/>
        <v>Janeiro</v>
      </c>
      <c r="E1518" s="269"/>
      <c r="F1518" s="270" t="str">
        <f>IF(E1518="","",VLOOKUP('Conta_FUNBIO (2)'!E1518,Relatório!B:I,2,FALSE))</f>
        <v/>
      </c>
      <c r="G1518" s="709"/>
      <c r="H1518" s="334" t="str">
        <f>IF(G1518="","",VLOOKUP(G1518,Fundos!B:C,2,FALSE))</f>
        <v/>
      </c>
      <c r="I1518" s="272"/>
      <c r="J1518" s="443"/>
      <c r="K1518" s="443"/>
      <c r="L1518" s="685"/>
      <c r="M1518" s="353"/>
      <c r="N1518" s="271"/>
      <c r="O1518" s="576"/>
      <c r="P1518" s="276" t="s">
        <v>277</v>
      </c>
      <c r="Q1518" s="279"/>
      <c r="R1518" s="449"/>
      <c r="S1518" s="279">
        <f t="shared" si="100"/>
        <v>-3601.92</v>
      </c>
      <c r="T1518" s="333">
        <f t="shared" si="97"/>
        <v>0</v>
      </c>
    </row>
    <row r="1519" spans="2:20" ht="24.9" customHeight="1" x14ac:dyDescent="0.3">
      <c r="B1519" s="446"/>
      <c r="C1519" s="267">
        <f t="shared" si="98"/>
        <v>1</v>
      </c>
      <c r="D1519" s="268" t="str">
        <f t="shared" si="99"/>
        <v>Janeiro</v>
      </c>
      <c r="E1519" s="269"/>
      <c r="F1519" s="270" t="str">
        <f>IF(E1519="","",VLOOKUP('Conta_FUNBIO (2)'!E1519,Relatório!B:I,2,FALSE))</f>
        <v/>
      </c>
      <c r="G1519" s="709"/>
      <c r="H1519" s="334" t="str">
        <f>IF(G1519="","",VLOOKUP(G1519,Fundos!B:C,2,FALSE))</f>
        <v/>
      </c>
      <c r="I1519" s="272"/>
      <c r="J1519" s="443"/>
      <c r="K1519" s="443"/>
      <c r="L1519" s="685"/>
      <c r="M1519" s="353"/>
      <c r="N1519" s="271"/>
      <c r="O1519" s="576"/>
      <c r="P1519" s="276" t="s">
        <v>277</v>
      </c>
      <c r="Q1519" s="279"/>
      <c r="R1519" s="449"/>
      <c r="S1519" s="279">
        <f t="shared" si="100"/>
        <v>-3601.92</v>
      </c>
      <c r="T1519" s="333">
        <f t="shared" si="97"/>
        <v>0</v>
      </c>
    </row>
    <row r="1520" spans="2:20" ht="24.9" customHeight="1" x14ac:dyDescent="0.3">
      <c r="B1520" s="446"/>
      <c r="C1520" s="267">
        <f t="shared" si="98"/>
        <v>1</v>
      </c>
      <c r="D1520" s="268" t="str">
        <f t="shared" si="99"/>
        <v>Janeiro</v>
      </c>
      <c r="E1520" s="269"/>
      <c r="F1520" s="270" t="str">
        <f>IF(E1520="","",VLOOKUP('Conta_FUNBIO (2)'!E1520,Relatório!B:I,2,FALSE))</f>
        <v/>
      </c>
      <c r="G1520" s="709"/>
      <c r="H1520" s="334" t="str">
        <f>IF(G1520="","",VLOOKUP(G1520,Fundos!B:C,2,FALSE))</f>
        <v/>
      </c>
      <c r="I1520" s="272"/>
      <c r="J1520" s="443"/>
      <c r="K1520" s="443"/>
      <c r="L1520" s="685"/>
      <c r="M1520" s="353"/>
      <c r="N1520" s="271"/>
      <c r="O1520" s="576"/>
      <c r="P1520" s="276" t="s">
        <v>277</v>
      </c>
      <c r="Q1520" s="279"/>
      <c r="R1520" s="449"/>
      <c r="S1520" s="279">
        <f t="shared" si="100"/>
        <v>-3601.92</v>
      </c>
      <c r="T1520" s="333">
        <f t="shared" si="97"/>
        <v>0</v>
      </c>
    </row>
    <row r="1521" spans="2:20" ht="24.9" customHeight="1" x14ac:dyDescent="0.3">
      <c r="B1521" s="446"/>
      <c r="C1521" s="267">
        <f t="shared" si="98"/>
        <v>1</v>
      </c>
      <c r="D1521" s="268" t="str">
        <f t="shared" si="99"/>
        <v>Janeiro</v>
      </c>
      <c r="E1521" s="269"/>
      <c r="F1521" s="270" t="str">
        <f>IF(E1521="","",VLOOKUP('Conta_FUNBIO (2)'!E1521,Relatório!B:I,2,FALSE))</f>
        <v/>
      </c>
      <c r="G1521" s="709"/>
      <c r="H1521" s="334" t="str">
        <f>IF(G1521="","",VLOOKUP(G1521,Fundos!B:C,2,FALSE))</f>
        <v/>
      </c>
      <c r="I1521" s="272"/>
      <c r="J1521" s="443"/>
      <c r="K1521" s="443"/>
      <c r="L1521" s="685"/>
      <c r="M1521" s="353"/>
      <c r="N1521" s="271"/>
      <c r="O1521" s="576"/>
      <c r="P1521" s="276" t="s">
        <v>277</v>
      </c>
      <c r="Q1521" s="279"/>
      <c r="R1521" s="449"/>
      <c r="S1521" s="279">
        <f t="shared" si="100"/>
        <v>-3601.92</v>
      </c>
      <c r="T1521" s="333">
        <f t="shared" si="97"/>
        <v>0</v>
      </c>
    </row>
    <row r="1522" spans="2:20" ht="24.9" customHeight="1" x14ac:dyDescent="0.3">
      <c r="B1522" s="446"/>
      <c r="C1522" s="267">
        <f t="shared" si="98"/>
        <v>1</v>
      </c>
      <c r="D1522" s="268" t="str">
        <f t="shared" si="99"/>
        <v>Janeiro</v>
      </c>
      <c r="E1522" s="269"/>
      <c r="F1522" s="270" t="str">
        <f>IF(E1522="","",VLOOKUP('Conta_FUNBIO (2)'!E1522,Relatório!B:I,2,FALSE))</f>
        <v/>
      </c>
      <c r="G1522" s="709"/>
      <c r="H1522" s="334" t="str">
        <f>IF(G1522="","",VLOOKUP(G1522,Fundos!B:C,2,FALSE))</f>
        <v/>
      </c>
      <c r="I1522" s="272"/>
      <c r="J1522" s="443"/>
      <c r="K1522" s="443"/>
      <c r="L1522" s="685"/>
      <c r="M1522" s="353"/>
      <c r="N1522" s="271"/>
      <c r="O1522" s="576"/>
      <c r="P1522" s="276" t="s">
        <v>277</v>
      </c>
      <c r="Q1522" s="279"/>
      <c r="R1522" s="449"/>
      <c r="S1522" s="279">
        <f t="shared" si="100"/>
        <v>-3601.92</v>
      </c>
      <c r="T1522" s="333">
        <f t="shared" si="97"/>
        <v>0</v>
      </c>
    </row>
    <row r="1523" spans="2:20" ht="24.9" customHeight="1" x14ac:dyDescent="0.3">
      <c r="B1523" s="446"/>
      <c r="C1523" s="267">
        <f t="shared" si="98"/>
        <v>1</v>
      </c>
      <c r="D1523" s="268" t="str">
        <f t="shared" si="99"/>
        <v>Janeiro</v>
      </c>
      <c r="E1523" s="269"/>
      <c r="F1523" s="270" t="str">
        <f>IF(E1523="","",VLOOKUP('Conta_FUNBIO (2)'!E1523,Relatório!B:I,2,FALSE))</f>
        <v/>
      </c>
      <c r="G1523" s="709"/>
      <c r="H1523" s="334" t="str">
        <f>IF(G1523="","",VLOOKUP(G1523,Fundos!B:C,2,FALSE))</f>
        <v/>
      </c>
      <c r="I1523" s="272"/>
      <c r="J1523" s="443"/>
      <c r="K1523" s="443"/>
      <c r="L1523" s="685"/>
      <c r="M1523" s="353"/>
      <c r="N1523" s="271"/>
      <c r="O1523" s="576"/>
      <c r="P1523" s="276" t="s">
        <v>277</v>
      </c>
      <c r="Q1523" s="279"/>
      <c r="R1523" s="449"/>
      <c r="S1523" s="279">
        <f t="shared" si="100"/>
        <v>-3601.92</v>
      </c>
      <c r="T1523" s="333">
        <f t="shared" si="97"/>
        <v>0</v>
      </c>
    </row>
    <row r="1524" spans="2:20" ht="24.9" customHeight="1" x14ac:dyDescent="0.3">
      <c r="B1524" s="446"/>
      <c r="C1524" s="267">
        <f t="shared" si="98"/>
        <v>1</v>
      </c>
      <c r="D1524" s="268" t="str">
        <f t="shared" si="99"/>
        <v>Janeiro</v>
      </c>
      <c r="E1524" s="269"/>
      <c r="F1524" s="270" t="str">
        <f>IF(E1524="","",VLOOKUP('Conta_FUNBIO (2)'!E1524,Relatório!B:I,2,FALSE))</f>
        <v/>
      </c>
      <c r="G1524" s="709"/>
      <c r="H1524" s="334" t="str">
        <f>IF(G1524="","",VLOOKUP(G1524,Fundos!B:C,2,FALSE))</f>
        <v/>
      </c>
      <c r="I1524" s="272"/>
      <c r="J1524" s="443"/>
      <c r="K1524" s="443"/>
      <c r="L1524" s="685"/>
      <c r="M1524" s="353"/>
      <c r="N1524" s="271"/>
      <c r="O1524" s="576"/>
      <c r="P1524" s="276" t="s">
        <v>277</v>
      </c>
      <c r="Q1524" s="279"/>
      <c r="R1524" s="449"/>
      <c r="S1524" s="279">
        <f t="shared" si="100"/>
        <v>-3601.92</v>
      </c>
      <c r="T1524" s="333">
        <f t="shared" si="97"/>
        <v>0</v>
      </c>
    </row>
    <row r="1525" spans="2:20" ht="24.9" customHeight="1" x14ac:dyDescent="0.3">
      <c r="B1525" s="446"/>
      <c r="C1525" s="267">
        <f t="shared" si="98"/>
        <v>1</v>
      </c>
      <c r="D1525" s="268" t="str">
        <f t="shared" si="99"/>
        <v>Janeiro</v>
      </c>
      <c r="E1525" s="269"/>
      <c r="F1525" s="270" t="str">
        <f>IF(E1525="","",VLOOKUP('Conta_FUNBIO (2)'!E1525,Relatório!B:I,2,FALSE))</f>
        <v/>
      </c>
      <c r="G1525" s="709"/>
      <c r="H1525" s="334" t="str">
        <f>IF(G1525="","",VLOOKUP(G1525,Fundos!B:C,2,FALSE))</f>
        <v/>
      </c>
      <c r="I1525" s="272"/>
      <c r="J1525" s="443"/>
      <c r="K1525" s="443"/>
      <c r="L1525" s="685"/>
      <c r="M1525" s="353"/>
      <c r="N1525" s="271"/>
      <c r="O1525" s="576"/>
      <c r="P1525" s="276" t="s">
        <v>277</v>
      </c>
      <c r="Q1525" s="279"/>
      <c r="R1525" s="449"/>
      <c r="S1525" s="279">
        <f t="shared" si="100"/>
        <v>-3601.92</v>
      </c>
      <c r="T1525" s="333">
        <f t="shared" si="97"/>
        <v>0</v>
      </c>
    </row>
    <row r="1526" spans="2:20" ht="24.9" customHeight="1" x14ac:dyDescent="0.3">
      <c r="B1526" s="446"/>
      <c r="C1526" s="267">
        <f t="shared" si="98"/>
        <v>1</v>
      </c>
      <c r="D1526" s="268" t="str">
        <f t="shared" si="99"/>
        <v>Janeiro</v>
      </c>
      <c r="E1526" s="269"/>
      <c r="F1526" s="270" t="str">
        <f>IF(E1526="","",VLOOKUP('Conta_FUNBIO (2)'!E1526,Relatório!B:I,2,FALSE))</f>
        <v/>
      </c>
      <c r="G1526" s="709"/>
      <c r="H1526" s="334" t="str">
        <f>IF(G1526="","",VLOOKUP(G1526,Fundos!B:C,2,FALSE))</f>
        <v/>
      </c>
      <c r="I1526" s="272"/>
      <c r="J1526" s="443"/>
      <c r="K1526" s="443"/>
      <c r="L1526" s="685"/>
      <c r="M1526" s="353"/>
      <c r="N1526" s="271"/>
      <c r="O1526" s="576"/>
      <c r="P1526" s="276" t="s">
        <v>277</v>
      </c>
      <c r="Q1526" s="279"/>
      <c r="R1526" s="449"/>
      <c r="S1526" s="279">
        <f t="shared" si="100"/>
        <v>-3601.92</v>
      </c>
      <c r="T1526" s="333">
        <f t="shared" si="97"/>
        <v>0</v>
      </c>
    </row>
    <row r="1527" spans="2:20" ht="24.9" customHeight="1" x14ac:dyDescent="0.3">
      <c r="B1527" s="446"/>
      <c r="C1527" s="267">
        <f t="shared" si="98"/>
        <v>1</v>
      </c>
      <c r="D1527" s="268" t="str">
        <f t="shared" si="99"/>
        <v>Janeiro</v>
      </c>
      <c r="E1527" s="269"/>
      <c r="F1527" s="270" t="str">
        <f>IF(E1527="","",VLOOKUP('Conta_FUNBIO (2)'!E1527,Relatório!B:I,2,FALSE))</f>
        <v/>
      </c>
      <c r="G1527" s="709"/>
      <c r="H1527" s="334" t="str">
        <f>IF(G1527="","",VLOOKUP(G1527,Fundos!B:C,2,FALSE))</f>
        <v/>
      </c>
      <c r="I1527" s="272"/>
      <c r="J1527" s="443"/>
      <c r="K1527" s="443"/>
      <c r="L1527" s="685"/>
      <c r="M1527" s="353"/>
      <c r="N1527" s="271"/>
      <c r="O1527" s="576"/>
      <c r="P1527" s="276" t="s">
        <v>277</v>
      </c>
      <c r="Q1527" s="279"/>
      <c r="R1527" s="449"/>
      <c r="S1527" s="279">
        <f t="shared" si="100"/>
        <v>-3601.92</v>
      </c>
      <c r="T1527" s="333">
        <f t="shared" si="97"/>
        <v>0</v>
      </c>
    </row>
    <row r="1528" spans="2:20" ht="24.9" customHeight="1" x14ac:dyDescent="0.3">
      <c r="B1528" s="446"/>
      <c r="C1528" s="267">
        <f t="shared" si="98"/>
        <v>1</v>
      </c>
      <c r="D1528" s="268" t="str">
        <f t="shared" si="99"/>
        <v>Janeiro</v>
      </c>
      <c r="E1528" s="269"/>
      <c r="F1528" s="270" t="str">
        <f>IF(E1528="","",VLOOKUP('Conta_FUNBIO (2)'!E1528,Relatório!B:I,2,FALSE))</f>
        <v/>
      </c>
      <c r="G1528" s="709"/>
      <c r="H1528" s="334" t="str">
        <f>IF(G1528="","",VLOOKUP(G1528,Fundos!B:C,2,FALSE))</f>
        <v/>
      </c>
      <c r="I1528" s="272"/>
      <c r="J1528" s="443"/>
      <c r="K1528" s="443"/>
      <c r="L1528" s="685"/>
      <c r="M1528" s="353"/>
      <c r="N1528" s="271"/>
      <c r="O1528" s="576"/>
      <c r="P1528" s="276" t="s">
        <v>277</v>
      </c>
      <c r="Q1528" s="279"/>
      <c r="R1528" s="449"/>
      <c r="S1528" s="279">
        <f t="shared" si="100"/>
        <v>-3601.92</v>
      </c>
      <c r="T1528" s="333">
        <f t="shared" si="97"/>
        <v>0</v>
      </c>
    </row>
    <row r="1529" spans="2:20" ht="24.9" customHeight="1" x14ac:dyDescent="0.3">
      <c r="B1529" s="446"/>
      <c r="C1529" s="267">
        <f t="shared" si="98"/>
        <v>1</v>
      </c>
      <c r="D1529" s="268" t="str">
        <f t="shared" si="99"/>
        <v>Janeiro</v>
      </c>
      <c r="E1529" s="269"/>
      <c r="F1529" s="270" t="str">
        <f>IF(E1529="","",VLOOKUP('Conta_FUNBIO (2)'!E1529,Relatório!B:I,2,FALSE))</f>
        <v/>
      </c>
      <c r="G1529" s="709"/>
      <c r="H1529" s="334" t="str">
        <f>IF(G1529="","",VLOOKUP(G1529,Fundos!B:C,2,FALSE))</f>
        <v/>
      </c>
      <c r="I1529" s="272"/>
      <c r="J1529" s="443"/>
      <c r="K1529" s="443"/>
      <c r="L1529" s="685"/>
      <c r="M1529" s="353"/>
      <c r="N1529" s="271"/>
      <c r="O1529" s="576"/>
      <c r="P1529" s="276" t="s">
        <v>277</v>
      </c>
      <c r="Q1529" s="279"/>
      <c r="R1529" s="449"/>
      <c r="S1529" s="279">
        <f t="shared" si="100"/>
        <v>-3601.92</v>
      </c>
      <c r="T1529" s="333">
        <f t="shared" si="97"/>
        <v>0</v>
      </c>
    </row>
    <row r="1530" spans="2:20" ht="24.9" customHeight="1" x14ac:dyDescent="0.3">
      <c r="B1530" s="446"/>
      <c r="C1530" s="267">
        <f t="shared" si="98"/>
        <v>1</v>
      </c>
      <c r="D1530" s="268" t="str">
        <f t="shared" si="99"/>
        <v>Janeiro</v>
      </c>
      <c r="E1530" s="269"/>
      <c r="F1530" s="270" t="str">
        <f>IF(E1530="","",VLOOKUP('Conta_FUNBIO (2)'!E1530,Relatório!B:I,2,FALSE))</f>
        <v/>
      </c>
      <c r="G1530" s="709"/>
      <c r="H1530" s="334" t="str">
        <f>IF(G1530="","",VLOOKUP(G1530,Fundos!B:C,2,FALSE))</f>
        <v/>
      </c>
      <c r="I1530" s="272"/>
      <c r="J1530" s="443"/>
      <c r="K1530" s="443"/>
      <c r="L1530" s="685"/>
      <c r="M1530" s="353"/>
      <c r="N1530" s="271"/>
      <c r="O1530" s="576"/>
      <c r="P1530" s="276" t="s">
        <v>277</v>
      </c>
      <c r="Q1530" s="279"/>
      <c r="R1530" s="449"/>
      <c r="S1530" s="279">
        <f t="shared" si="100"/>
        <v>-3601.92</v>
      </c>
      <c r="T1530" s="333">
        <f t="shared" ref="T1530:T1593" si="101">T1529</f>
        <v>0</v>
      </c>
    </row>
    <row r="1531" spans="2:20" ht="24.9" customHeight="1" x14ac:dyDescent="0.3">
      <c r="B1531" s="446"/>
      <c r="C1531" s="267">
        <f t="shared" si="98"/>
        <v>1</v>
      </c>
      <c r="D1531" s="268" t="str">
        <f t="shared" si="99"/>
        <v>Janeiro</v>
      </c>
      <c r="E1531" s="269"/>
      <c r="F1531" s="270" t="str">
        <f>IF(E1531="","",VLOOKUP('Conta_FUNBIO (2)'!E1531,Relatório!B:I,2,FALSE))</f>
        <v/>
      </c>
      <c r="G1531" s="709"/>
      <c r="H1531" s="334" t="str">
        <f>IF(G1531="","",VLOOKUP(G1531,Fundos!B:C,2,FALSE))</f>
        <v/>
      </c>
      <c r="I1531" s="272"/>
      <c r="J1531" s="443"/>
      <c r="K1531" s="443"/>
      <c r="L1531" s="685"/>
      <c r="M1531" s="353"/>
      <c r="N1531" s="271"/>
      <c r="O1531" s="576"/>
      <c r="P1531" s="276" t="s">
        <v>277</v>
      </c>
      <c r="Q1531" s="279"/>
      <c r="R1531" s="449"/>
      <c r="S1531" s="279">
        <f t="shared" si="100"/>
        <v>-3601.92</v>
      </c>
      <c r="T1531" s="333">
        <f t="shared" si="101"/>
        <v>0</v>
      </c>
    </row>
    <row r="1532" spans="2:20" ht="24.9" customHeight="1" x14ac:dyDescent="0.3">
      <c r="B1532" s="446"/>
      <c r="C1532" s="267">
        <f t="shared" si="98"/>
        <v>1</v>
      </c>
      <c r="D1532" s="268" t="str">
        <f t="shared" si="99"/>
        <v>Janeiro</v>
      </c>
      <c r="E1532" s="269"/>
      <c r="F1532" s="270" t="str">
        <f>IF(E1532="","",VLOOKUP('Conta_FUNBIO (2)'!E1532,Relatório!B:I,2,FALSE))</f>
        <v/>
      </c>
      <c r="G1532" s="709"/>
      <c r="H1532" s="334" t="str">
        <f>IF(G1532="","",VLOOKUP(G1532,Fundos!B:C,2,FALSE))</f>
        <v/>
      </c>
      <c r="I1532" s="272"/>
      <c r="J1532" s="443"/>
      <c r="K1532" s="443"/>
      <c r="L1532" s="685"/>
      <c r="M1532" s="353"/>
      <c r="N1532" s="271"/>
      <c r="O1532" s="576"/>
      <c r="P1532" s="276" t="s">
        <v>277</v>
      </c>
      <c r="Q1532" s="279"/>
      <c r="R1532" s="449"/>
      <c r="S1532" s="279">
        <f t="shared" si="100"/>
        <v>-3601.92</v>
      </c>
      <c r="T1532" s="333">
        <f t="shared" si="101"/>
        <v>0</v>
      </c>
    </row>
    <row r="1533" spans="2:20" ht="24.9" customHeight="1" x14ac:dyDescent="0.3">
      <c r="B1533" s="446"/>
      <c r="C1533" s="267">
        <f t="shared" si="98"/>
        <v>1</v>
      </c>
      <c r="D1533" s="268" t="str">
        <f t="shared" si="99"/>
        <v>Janeiro</v>
      </c>
      <c r="E1533" s="269"/>
      <c r="F1533" s="270" t="str">
        <f>IF(E1533="","",VLOOKUP('Conta_FUNBIO (2)'!E1533,Relatório!B:I,2,FALSE))</f>
        <v/>
      </c>
      <c r="G1533" s="709"/>
      <c r="H1533" s="334" t="str">
        <f>IF(G1533="","",VLOOKUP(G1533,Fundos!B:C,2,FALSE))</f>
        <v/>
      </c>
      <c r="I1533" s="272"/>
      <c r="J1533" s="443"/>
      <c r="K1533" s="443"/>
      <c r="L1533" s="685"/>
      <c r="M1533" s="353"/>
      <c r="N1533" s="271"/>
      <c r="O1533" s="576"/>
      <c r="P1533" s="276" t="s">
        <v>277</v>
      </c>
      <c r="Q1533" s="279"/>
      <c r="R1533" s="449"/>
      <c r="S1533" s="279">
        <f t="shared" si="100"/>
        <v>-3601.92</v>
      </c>
      <c r="T1533" s="333">
        <f t="shared" si="101"/>
        <v>0</v>
      </c>
    </row>
    <row r="1534" spans="2:20" ht="24.9" customHeight="1" x14ac:dyDescent="0.3">
      <c r="B1534" s="446"/>
      <c r="C1534" s="267">
        <f t="shared" si="98"/>
        <v>1</v>
      </c>
      <c r="D1534" s="268" t="str">
        <f t="shared" si="99"/>
        <v>Janeiro</v>
      </c>
      <c r="E1534" s="269"/>
      <c r="F1534" s="270" t="str">
        <f>IF(E1534="","",VLOOKUP('Conta_FUNBIO (2)'!E1534,Relatório!B:I,2,FALSE))</f>
        <v/>
      </c>
      <c r="G1534" s="709"/>
      <c r="H1534" s="334" t="str">
        <f>IF(G1534="","",VLOOKUP(G1534,Fundos!B:C,2,FALSE))</f>
        <v/>
      </c>
      <c r="I1534" s="272"/>
      <c r="J1534" s="443"/>
      <c r="K1534" s="443"/>
      <c r="L1534" s="685"/>
      <c r="M1534" s="353"/>
      <c r="N1534" s="271"/>
      <c r="O1534" s="576"/>
      <c r="P1534" s="276" t="s">
        <v>277</v>
      </c>
      <c r="Q1534" s="279"/>
      <c r="R1534" s="449"/>
      <c r="S1534" s="279">
        <f t="shared" si="100"/>
        <v>-3601.92</v>
      </c>
      <c r="T1534" s="333">
        <f t="shared" si="101"/>
        <v>0</v>
      </c>
    </row>
    <row r="1535" spans="2:20" ht="24.9" customHeight="1" x14ac:dyDescent="0.3">
      <c r="B1535" s="446"/>
      <c r="C1535" s="267">
        <f t="shared" si="98"/>
        <v>1</v>
      </c>
      <c r="D1535" s="268" t="str">
        <f t="shared" si="99"/>
        <v>Janeiro</v>
      </c>
      <c r="E1535" s="269"/>
      <c r="F1535" s="270" t="str">
        <f>IF(E1535="","",VLOOKUP('Conta_FUNBIO (2)'!E1535,Relatório!B:I,2,FALSE))</f>
        <v/>
      </c>
      <c r="G1535" s="709"/>
      <c r="H1535" s="334" t="str">
        <f>IF(G1535="","",VLOOKUP(G1535,Fundos!B:C,2,FALSE))</f>
        <v/>
      </c>
      <c r="I1535" s="272"/>
      <c r="J1535" s="443"/>
      <c r="K1535" s="443"/>
      <c r="L1535" s="685"/>
      <c r="M1535" s="353"/>
      <c r="N1535" s="271"/>
      <c r="O1535" s="576"/>
      <c r="P1535" s="276" t="s">
        <v>277</v>
      </c>
      <c r="Q1535" s="279"/>
      <c r="R1535" s="449"/>
      <c r="S1535" s="279">
        <f t="shared" si="100"/>
        <v>-3601.92</v>
      </c>
      <c r="T1535" s="333">
        <f t="shared" si="101"/>
        <v>0</v>
      </c>
    </row>
    <row r="1536" spans="2:20" ht="24.9" customHeight="1" x14ac:dyDescent="0.3">
      <c r="B1536" s="446"/>
      <c r="C1536" s="267">
        <f t="shared" si="98"/>
        <v>1</v>
      </c>
      <c r="D1536" s="268" t="str">
        <f t="shared" si="99"/>
        <v>Janeiro</v>
      </c>
      <c r="E1536" s="269"/>
      <c r="F1536" s="270" t="str">
        <f>IF(E1536="","",VLOOKUP('Conta_FUNBIO (2)'!E1536,Relatório!B:I,2,FALSE))</f>
        <v/>
      </c>
      <c r="G1536" s="709"/>
      <c r="H1536" s="334" t="str">
        <f>IF(G1536="","",VLOOKUP(G1536,Fundos!B:C,2,FALSE))</f>
        <v/>
      </c>
      <c r="I1536" s="272"/>
      <c r="J1536" s="443"/>
      <c r="K1536" s="443"/>
      <c r="L1536" s="685"/>
      <c r="M1536" s="353"/>
      <c r="N1536" s="271"/>
      <c r="O1536" s="576"/>
      <c r="P1536" s="276" t="s">
        <v>277</v>
      </c>
      <c r="Q1536" s="279"/>
      <c r="R1536" s="449"/>
      <c r="S1536" s="279">
        <f t="shared" si="100"/>
        <v>-3601.92</v>
      </c>
      <c r="T1536" s="333">
        <f t="shared" si="101"/>
        <v>0</v>
      </c>
    </row>
    <row r="1537" spans="2:20" ht="24.9" customHeight="1" x14ac:dyDescent="0.3">
      <c r="B1537" s="446"/>
      <c r="C1537" s="267">
        <f t="shared" si="98"/>
        <v>1</v>
      </c>
      <c r="D1537" s="268" t="str">
        <f t="shared" si="99"/>
        <v>Janeiro</v>
      </c>
      <c r="E1537" s="269"/>
      <c r="F1537" s="270" t="str">
        <f>IF(E1537="","",VLOOKUP('Conta_FUNBIO (2)'!E1537,Relatório!B:I,2,FALSE))</f>
        <v/>
      </c>
      <c r="G1537" s="709"/>
      <c r="H1537" s="334" t="str">
        <f>IF(G1537="","",VLOOKUP(G1537,Fundos!B:C,2,FALSE))</f>
        <v/>
      </c>
      <c r="I1537" s="272"/>
      <c r="J1537" s="443"/>
      <c r="K1537" s="443"/>
      <c r="L1537" s="685"/>
      <c r="M1537" s="353"/>
      <c r="N1537" s="271"/>
      <c r="O1537" s="576"/>
      <c r="P1537" s="276" t="s">
        <v>277</v>
      </c>
      <c r="Q1537" s="279"/>
      <c r="R1537" s="449"/>
      <c r="S1537" s="279">
        <f t="shared" si="100"/>
        <v>-3601.92</v>
      </c>
      <c r="T1537" s="333">
        <f t="shared" si="101"/>
        <v>0</v>
      </c>
    </row>
    <row r="1538" spans="2:20" ht="24.9" customHeight="1" x14ac:dyDescent="0.3">
      <c r="B1538" s="446"/>
      <c r="C1538" s="267">
        <f t="shared" si="98"/>
        <v>1</v>
      </c>
      <c r="D1538" s="268" t="str">
        <f t="shared" si="99"/>
        <v>Janeiro</v>
      </c>
      <c r="E1538" s="269"/>
      <c r="F1538" s="270" t="str">
        <f>IF(E1538="","",VLOOKUP('Conta_FUNBIO (2)'!E1538,Relatório!B:I,2,FALSE))</f>
        <v/>
      </c>
      <c r="G1538" s="709"/>
      <c r="H1538" s="334" t="str">
        <f>IF(G1538="","",VLOOKUP(G1538,Fundos!B:C,2,FALSE))</f>
        <v/>
      </c>
      <c r="I1538" s="272"/>
      <c r="J1538" s="443"/>
      <c r="K1538" s="443"/>
      <c r="L1538" s="685"/>
      <c r="M1538" s="353"/>
      <c r="N1538" s="271"/>
      <c r="O1538" s="576"/>
      <c r="P1538" s="276" t="s">
        <v>277</v>
      </c>
      <c r="Q1538" s="279"/>
      <c r="R1538" s="449"/>
      <c r="S1538" s="279">
        <f t="shared" si="100"/>
        <v>-3601.92</v>
      </c>
      <c r="T1538" s="333">
        <f t="shared" si="101"/>
        <v>0</v>
      </c>
    </row>
    <row r="1539" spans="2:20" ht="24.9" customHeight="1" x14ac:dyDescent="0.3">
      <c r="B1539" s="446"/>
      <c r="C1539" s="267">
        <f t="shared" si="98"/>
        <v>1</v>
      </c>
      <c r="D1539" s="268" t="str">
        <f t="shared" si="99"/>
        <v>Janeiro</v>
      </c>
      <c r="E1539" s="269"/>
      <c r="F1539" s="270" t="str">
        <f>IF(E1539="","",VLOOKUP('Conta_FUNBIO (2)'!E1539,Relatório!B:I,2,FALSE))</f>
        <v/>
      </c>
      <c r="G1539" s="709"/>
      <c r="H1539" s="334" t="str">
        <f>IF(G1539="","",VLOOKUP(G1539,Fundos!B:C,2,FALSE))</f>
        <v/>
      </c>
      <c r="I1539" s="272"/>
      <c r="J1539" s="443"/>
      <c r="K1539" s="443"/>
      <c r="L1539" s="685"/>
      <c r="M1539" s="353"/>
      <c r="N1539" s="271"/>
      <c r="O1539" s="576"/>
      <c r="P1539" s="276" t="s">
        <v>277</v>
      </c>
      <c r="Q1539" s="279"/>
      <c r="R1539" s="449"/>
      <c r="S1539" s="279">
        <f t="shared" si="100"/>
        <v>-3601.92</v>
      </c>
      <c r="T1539" s="333">
        <f t="shared" si="101"/>
        <v>0</v>
      </c>
    </row>
    <row r="1540" spans="2:20" ht="24.9" customHeight="1" x14ac:dyDescent="0.3">
      <c r="B1540" s="446"/>
      <c r="C1540" s="267">
        <f t="shared" si="98"/>
        <v>1</v>
      </c>
      <c r="D1540" s="268" t="str">
        <f t="shared" si="99"/>
        <v>Janeiro</v>
      </c>
      <c r="E1540" s="269"/>
      <c r="F1540" s="270" t="str">
        <f>IF(E1540="","",VLOOKUP('Conta_FUNBIO (2)'!E1540,Relatório!B:I,2,FALSE))</f>
        <v/>
      </c>
      <c r="G1540" s="709"/>
      <c r="H1540" s="334" t="str">
        <f>IF(G1540="","",VLOOKUP(G1540,Fundos!B:C,2,FALSE))</f>
        <v/>
      </c>
      <c r="I1540" s="272"/>
      <c r="J1540" s="443"/>
      <c r="K1540" s="443"/>
      <c r="L1540" s="685"/>
      <c r="M1540" s="353"/>
      <c r="N1540" s="271"/>
      <c r="O1540" s="576"/>
      <c r="P1540" s="276" t="s">
        <v>277</v>
      </c>
      <c r="Q1540" s="279"/>
      <c r="R1540" s="449"/>
      <c r="S1540" s="279">
        <f t="shared" si="100"/>
        <v>-3601.92</v>
      </c>
      <c r="T1540" s="333">
        <f t="shared" si="101"/>
        <v>0</v>
      </c>
    </row>
    <row r="1541" spans="2:20" ht="24.9" customHeight="1" x14ac:dyDescent="0.3">
      <c r="B1541" s="446"/>
      <c r="C1541" s="267">
        <f t="shared" si="98"/>
        <v>1</v>
      </c>
      <c r="D1541" s="268" t="str">
        <f t="shared" si="99"/>
        <v>Janeiro</v>
      </c>
      <c r="E1541" s="269"/>
      <c r="F1541" s="270" t="str">
        <f>IF(E1541="","",VLOOKUP('Conta_FUNBIO (2)'!E1541,Relatório!B:I,2,FALSE))</f>
        <v/>
      </c>
      <c r="G1541" s="709"/>
      <c r="H1541" s="334" t="str">
        <f>IF(G1541="","",VLOOKUP(G1541,Fundos!B:C,2,FALSE))</f>
        <v/>
      </c>
      <c r="I1541" s="272"/>
      <c r="J1541" s="443"/>
      <c r="K1541" s="443"/>
      <c r="L1541" s="685"/>
      <c r="M1541" s="353"/>
      <c r="N1541" s="271"/>
      <c r="O1541" s="576"/>
      <c r="P1541" s="276" t="s">
        <v>277</v>
      </c>
      <c r="Q1541" s="279"/>
      <c r="R1541" s="449"/>
      <c r="S1541" s="279">
        <f t="shared" si="100"/>
        <v>-3601.92</v>
      </c>
      <c r="T1541" s="333">
        <f t="shared" si="101"/>
        <v>0</v>
      </c>
    </row>
    <row r="1542" spans="2:20" ht="24.9" customHeight="1" x14ac:dyDescent="0.3">
      <c r="B1542" s="446"/>
      <c r="C1542" s="267">
        <f t="shared" si="98"/>
        <v>1</v>
      </c>
      <c r="D1542" s="268" t="str">
        <f t="shared" si="99"/>
        <v>Janeiro</v>
      </c>
      <c r="E1542" s="269"/>
      <c r="F1542" s="270" t="str">
        <f>IF(E1542="","",VLOOKUP('Conta_FUNBIO (2)'!E1542,Relatório!B:I,2,FALSE))</f>
        <v/>
      </c>
      <c r="G1542" s="709"/>
      <c r="H1542" s="334" t="str">
        <f>IF(G1542="","",VLOOKUP(G1542,Fundos!B:C,2,FALSE))</f>
        <v/>
      </c>
      <c r="I1542" s="272"/>
      <c r="J1542" s="443"/>
      <c r="K1542" s="443"/>
      <c r="L1542" s="685"/>
      <c r="M1542" s="353"/>
      <c r="N1542" s="271"/>
      <c r="O1542" s="576"/>
      <c r="P1542" s="276" t="s">
        <v>277</v>
      </c>
      <c r="Q1542" s="279"/>
      <c r="R1542" s="449"/>
      <c r="S1542" s="279">
        <f t="shared" si="100"/>
        <v>-3601.92</v>
      </c>
      <c r="T1542" s="333">
        <f t="shared" si="101"/>
        <v>0</v>
      </c>
    </row>
    <row r="1543" spans="2:20" ht="24.9" customHeight="1" x14ac:dyDescent="0.3">
      <c r="B1543" s="446"/>
      <c r="C1543" s="267">
        <f t="shared" si="98"/>
        <v>1</v>
      </c>
      <c r="D1543" s="268" t="str">
        <f t="shared" si="99"/>
        <v>Janeiro</v>
      </c>
      <c r="E1543" s="269"/>
      <c r="F1543" s="270" t="str">
        <f>IF(E1543="","",VLOOKUP('Conta_FUNBIO (2)'!E1543,Relatório!B:I,2,FALSE))</f>
        <v/>
      </c>
      <c r="G1543" s="709"/>
      <c r="H1543" s="334" t="str">
        <f>IF(G1543="","",VLOOKUP(G1543,Fundos!B:C,2,FALSE))</f>
        <v/>
      </c>
      <c r="I1543" s="272"/>
      <c r="J1543" s="443"/>
      <c r="K1543" s="443"/>
      <c r="L1543" s="685"/>
      <c r="M1543" s="353"/>
      <c r="N1543" s="271"/>
      <c r="O1543" s="576"/>
      <c r="P1543" s="276" t="s">
        <v>277</v>
      </c>
      <c r="Q1543" s="279"/>
      <c r="R1543" s="449"/>
      <c r="S1543" s="279">
        <f t="shared" si="100"/>
        <v>-3601.92</v>
      </c>
      <c r="T1543" s="333">
        <f t="shared" si="101"/>
        <v>0</v>
      </c>
    </row>
    <row r="1544" spans="2:20" ht="24.9" customHeight="1" x14ac:dyDescent="0.3">
      <c r="B1544" s="446"/>
      <c r="C1544" s="267">
        <f t="shared" si="98"/>
        <v>1</v>
      </c>
      <c r="D1544" s="268" t="str">
        <f t="shared" si="99"/>
        <v>Janeiro</v>
      </c>
      <c r="E1544" s="269"/>
      <c r="F1544" s="270" t="str">
        <f>IF(E1544="","",VLOOKUP('Conta_FUNBIO (2)'!E1544,Relatório!B:I,2,FALSE))</f>
        <v/>
      </c>
      <c r="G1544" s="709"/>
      <c r="H1544" s="334" t="str">
        <f>IF(G1544="","",VLOOKUP(G1544,Fundos!B:C,2,FALSE))</f>
        <v/>
      </c>
      <c r="I1544" s="272"/>
      <c r="J1544" s="443"/>
      <c r="K1544" s="443"/>
      <c r="L1544" s="685"/>
      <c r="M1544" s="353"/>
      <c r="N1544" s="271"/>
      <c r="O1544" s="576"/>
      <c r="P1544" s="276" t="s">
        <v>277</v>
      </c>
      <c r="Q1544" s="279"/>
      <c r="R1544" s="449"/>
      <c r="S1544" s="279">
        <f t="shared" si="100"/>
        <v>-3601.92</v>
      </c>
      <c r="T1544" s="333">
        <f t="shared" si="101"/>
        <v>0</v>
      </c>
    </row>
    <row r="1545" spans="2:20" ht="24.9" customHeight="1" x14ac:dyDescent="0.3">
      <c r="B1545" s="446"/>
      <c r="C1545" s="267">
        <f t="shared" si="98"/>
        <v>1</v>
      </c>
      <c r="D1545" s="268" t="str">
        <f t="shared" si="99"/>
        <v>Janeiro</v>
      </c>
      <c r="E1545" s="269"/>
      <c r="F1545" s="270" t="str">
        <f>IF(E1545="","",VLOOKUP('Conta_FUNBIO (2)'!E1545,Relatório!B:I,2,FALSE))</f>
        <v/>
      </c>
      <c r="G1545" s="709"/>
      <c r="H1545" s="334" t="str">
        <f>IF(G1545="","",VLOOKUP(G1545,Fundos!B:C,2,FALSE))</f>
        <v/>
      </c>
      <c r="I1545" s="272"/>
      <c r="J1545" s="443"/>
      <c r="K1545" s="443"/>
      <c r="L1545" s="685"/>
      <c r="M1545" s="353"/>
      <c r="N1545" s="271"/>
      <c r="O1545" s="576"/>
      <c r="P1545" s="276" t="s">
        <v>277</v>
      </c>
      <c r="Q1545" s="279"/>
      <c r="R1545" s="449"/>
      <c r="S1545" s="279">
        <f t="shared" si="100"/>
        <v>-3601.92</v>
      </c>
      <c r="T1545" s="333">
        <f t="shared" si="101"/>
        <v>0</v>
      </c>
    </row>
    <row r="1546" spans="2:20" ht="24.9" customHeight="1" x14ac:dyDescent="0.3">
      <c r="B1546" s="446"/>
      <c r="C1546" s="267">
        <f t="shared" si="98"/>
        <v>1</v>
      </c>
      <c r="D1546" s="268" t="str">
        <f t="shared" si="99"/>
        <v>Janeiro</v>
      </c>
      <c r="E1546" s="269"/>
      <c r="F1546" s="270" t="str">
        <f>IF(E1546="","",VLOOKUP('Conta_FUNBIO (2)'!E1546,Relatório!B:I,2,FALSE))</f>
        <v/>
      </c>
      <c r="G1546" s="709"/>
      <c r="H1546" s="334" t="str">
        <f>IF(G1546="","",VLOOKUP(G1546,Fundos!B:C,2,FALSE))</f>
        <v/>
      </c>
      <c r="I1546" s="272"/>
      <c r="J1546" s="443"/>
      <c r="K1546" s="443"/>
      <c r="L1546" s="685"/>
      <c r="M1546" s="353"/>
      <c r="N1546" s="271"/>
      <c r="O1546" s="576"/>
      <c r="P1546" s="276" t="s">
        <v>277</v>
      </c>
      <c r="Q1546" s="279"/>
      <c r="R1546" s="449"/>
      <c r="S1546" s="279">
        <f t="shared" si="100"/>
        <v>-3601.92</v>
      </c>
      <c r="T1546" s="333">
        <f t="shared" si="101"/>
        <v>0</v>
      </c>
    </row>
    <row r="1547" spans="2:20" ht="24.9" customHeight="1" x14ac:dyDescent="0.3">
      <c r="B1547" s="446"/>
      <c r="C1547" s="267">
        <f t="shared" si="98"/>
        <v>1</v>
      </c>
      <c r="D1547" s="268" t="str">
        <f t="shared" si="99"/>
        <v>Janeiro</v>
      </c>
      <c r="E1547" s="269"/>
      <c r="F1547" s="270" t="str">
        <f>IF(E1547="","",VLOOKUP('Conta_FUNBIO (2)'!E1547,Relatório!B:I,2,FALSE))</f>
        <v/>
      </c>
      <c r="G1547" s="709"/>
      <c r="H1547" s="334" t="str">
        <f>IF(G1547="","",VLOOKUP(G1547,Fundos!B:C,2,FALSE))</f>
        <v/>
      </c>
      <c r="I1547" s="272"/>
      <c r="J1547" s="443"/>
      <c r="K1547" s="443"/>
      <c r="L1547" s="685"/>
      <c r="M1547" s="353"/>
      <c r="N1547" s="271"/>
      <c r="O1547" s="576"/>
      <c r="P1547" s="276" t="s">
        <v>277</v>
      </c>
      <c r="Q1547" s="279"/>
      <c r="R1547" s="449"/>
      <c r="S1547" s="279">
        <f t="shared" si="100"/>
        <v>-3601.92</v>
      </c>
      <c r="T1547" s="333">
        <f t="shared" si="101"/>
        <v>0</v>
      </c>
    </row>
    <row r="1548" spans="2:20" ht="24.9" customHeight="1" x14ac:dyDescent="0.3">
      <c r="B1548" s="446"/>
      <c r="C1548" s="267">
        <f t="shared" ref="C1548:C1611" si="102">MONTH(B1548)</f>
        <v>1</v>
      </c>
      <c r="D1548" s="268" t="str">
        <f t="shared" ref="D1548:D1611" si="103">IF(C1548=1,"Janeiro",IF(C1548=2,"Fevereiro",IF(C1548=3,"Março",IF(C1548=4,"Abril",IF(C1548=5,"Maio",IF(C1548=6,"Junho",IF(C1548=7,"Julho",IF(C1548=8,"Agosto",IF(C1548=9,"Setembro",IF(C1548=10,"Outubro",IF(C1548=11,"Novembro",IF(C1548=12,"Dezembro",""))))))))))))</f>
        <v>Janeiro</v>
      </c>
      <c r="E1548" s="269"/>
      <c r="F1548" s="270" t="str">
        <f>IF(E1548="","",VLOOKUP('Conta_FUNBIO (2)'!E1548,Relatório!B:I,2,FALSE))</f>
        <v/>
      </c>
      <c r="G1548" s="709"/>
      <c r="H1548" s="334" t="str">
        <f>IF(G1548="","",VLOOKUP(G1548,Fundos!B:C,2,FALSE))</f>
        <v/>
      </c>
      <c r="I1548" s="272"/>
      <c r="J1548" s="443"/>
      <c r="K1548" s="443"/>
      <c r="L1548" s="685"/>
      <c r="M1548" s="353"/>
      <c r="N1548" s="271"/>
      <c r="O1548" s="576"/>
      <c r="P1548" s="276" t="s">
        <v>277</v>
      </c>
      <c r="Q1548" s="279"/>
      <c r="R1548" s="449"/>
      <c r="S1548" s="279">
        <f t="shared" si="100"/>
        <v>-3601.92</v>
      </c>
      <c r="T1548" s="333">
        <f t="shared" si="101"/>
        <v>0</v>
      </c>
    </row>
    <row r="1549" spans="2:20" ht="24.9" customHeight="1" x14ac:dyDescent="0.3">
      <c r="B1549" s="446"/>
      <c r="C1549" s="267">
        <f t="shared" si="102"/>
        <v>1</v>
      </c>
      <c r="D1549" s="268" t="str">
        <f t="shared" si="103"/>
        <v>Janeiro</v>
      </c>
      <c r="E1549" s="269"/>
      <c r="F1549" s="270" t="str">
        <f>IF(E1549="","",VLOOKUP('Conta_FUNBIO (2)'!E1549,Relatório!B:I,2,FALSE))</f>
        <v/>
      </c>
      <c r="G1549" s="709"/>
      <c r="H1549" s="334" t="str">
        <f>IF(G1549="","",VLOOKUP(G1549,Fundos!B:C,2,FALSE))</f>
        <v/>
      </c>
      <c r="I1549" s="272"/>
      <c r="J1549" s="443"/>
      <c r="K1549" s="443"/>
      <c r="L1549" s="685"/>
      <c r="M1549" s="353"/>
      <c r="N1549" s="271"/>
      <c r="O1549" s="576"/>
      <c r="P1549" s="276" t="s">
        <v>277</v>
      </c>
      <c r="Q1549" s="279"/>
      <c r="R1549" s="449"/>
      <c r="S1549" s="279">
        <f t="shared" si="100"/>
        <v>-3601.92</v>
      </c>
      <c r="T1549" s="333">
        <f t="shared" si="101"/>
        <v>0</v>
      </c>
    </row>
    <row r="1550" spans="2:20" ht="24.9" customHeight="1" x14ac:dyDescent="0.3">
      <c r="B1550" s="446"/>
      <c r="C1550" s="267">
        <f t="shared" si="102"/>
        <v>1</v>
      </c>
      <c r="D1550" s="268" t="str">
        <f t="shared" si="103"/>
        <v>Janeiro</v>
      </c>
      <c r="E1550" s="269"/>
      <c r="F1550" s="270" t="str">
        <f>IF(E1550="","",VLOOKUP('Conta_FUNBIO (2)'!E1550,Relatório!B:I,2,FALSE))</f>
        <v/>
      </c>
      <c r="G1550" s="709"/>
      <c r="H1550" s="334" t="str">
        <f>IF(G1550="","",VLOOKUP(G1550,Fundos!B:C,2,FALSE))</f>
        <v/>
      </c>
      <c r="I1550" s="272"/>
      <c r="J1550" s="443"/>
      <c r="K1550" s="443"/>
      <c r="L1550" s="685"/>
      <c r="M1550" s="353"/>
      <c r="N1550" s="271"/>
      <c r="O1550" s="576"/>
      <c r="P1550" s="276" t="s">
        <v>277</v>
      </c>
      <c r="Q1550" s="279"/>
      <c r="R1550" s="449"/>
      <c r="S1550" s="279">
        <f t="shared" si="100"/>
        <v>-3601.92</v>
      </c>
      <c r="T1550" s="333">
        <f t="shared" si="101"/>
        <v>0</v>
      </c>
    </row>
    <row r="1551" spans="2:20" ht="24.9" customHeight="1" x14ac:dyDescent="0.3">
      <c r="B1551" s="446"/>
      <c r="C1551" s="267">
        <f t="shared" si="102"/>
        <v>1</v>
      </c>
      <c r="D1551" s="268" t="str">
        <f t="shared" si="103"/>
        <v>Janeiro</v>
      </c>
      <c r="E1551" s="269"/>
      <c r="F1551" s="270" t="str">
        <f>IF(E1551="","",VLOOKUP('Conta_FUNBIO (2)'!E1551,Relatório!B:I,2,FALSE))</f>
        <v/>
      </c>
      <c r="G1551" s="709"/>
      <c r="H1551" s="334" t="str">
        <f>IF(G1551="","",VLOOKUP(G1551,Fundos!B:C,2,FALSE))</f>
        <v/>
      </c>
      <c r="I1551" s="272"/>
      <c r="J1551" s="443"/>
      <c r="K1551" s="443"/>
      <c r="L1551" s="685"/>
      <c r="M1551" s="353"/>
      <c r="N1551" s="271"/>
      <c r="O1551" s="576"/>
      <c r="P1551" s="276" t="s">
        <v>277</v>
      </c>
      <c r="Q1551" s="279"/>
      <c r="R1551" s="449"/>
      <c r="S1551" s="279">
        <f t="shared" si="100"/>
        <v>-3601.92</v>
      </c>
      <c r="T1551" s="333">
        <f t="shared" si="101"/>
        <v>0</v>
      </c>
    </row>
    <row r="1552" spans="2:20" ht="24.9" customHeight="1" x14ac:dyDescent="0.3">
      <c r="B1552" s="446"/>
      <c r="C1552" s="267">
        <f t="shared" si="102"/>
        <v>1</v>
      </c>
      <c r="D1552" s="268" t="str">
        <f t="shared" si="103"/>
        <v>Janeiro</v>
      </c>
      <c r="E1552" s="269"/>
      <c r="F1552" s="270" t="str">
        <f>IF(E1552="","",VLOOKUP('Conta_FUNBIO (2)'!E1552,Relatório!B:I,2,FALSE))</f>
        <v/>
      </c>
      <c r="G1552" s="709"/>
      <c r="H1552" s="334" t="str">
        <f>IF(G1552="","",VLOOKUP(G1552,Fundos!B:C,2,FALSE))</f>
        <v/>
      </c>
      <c r="I1552" s="272"/>
      <c r="J1552" s="443"/>
      <c r="K1552" s="443"/>
      <c r="L1552" s="685"/>
      <c r="M1552" s="353"/>
      <c r="N1552" s="271"/>
      <c r="O1552" s="576"/>
      <c r="P1552" s="276" t="s">
        <v>277</v>
      </c>
      <c r="Q1552" s="279"/>
      <c r="R1552" s="449"/>
      <c r="S1552" s="279">
        <f t="shared" si="100"/>
        <v>-3601.92</v>
      </c>
      <c r="T1552" s="333">
        <f t="shared" si="101"/>
        <v>0</v>
      </c>
    </row>
    <row r="1553" spans="2:20" ht="24.9" customHeight="1" x14ac:dyDescent="0.3">
      <c r="B1553" s="446"/>
      <c r="C1553" s="267">
        <f t="shared" si="102"/>
        <v>1</v>
      </c>
      <c r="D1553" s="268" t="str">
        <f t="shared" si="103"/>
        <v>Janeiro</v>
      </c>
      <c r="E1553" s="269"/>
      <c r="F1553" s="270" t="str">
        <f>IF(E1553="","",VLOOKUP('Conta_FUNBIO (2)'!E1553,Relatório!B:I,2,FALSE))</f>
        <v/>
      </c>
      <c r="G1553" s="709"/>
      <c r="H1553" s="334" t="str">
        <f>IF(G1553="","",VLOOKUP(G1553,Fundos!B:C,2,FALSE))</f>
        <v/>
      </c>
      <c r="I1553" s="272"/>
      <c r="J1553" s="443"/>
      <c r="K1553" s="443"/>
      <c r="L1553" s="685"/>
      <c r="M1553" s="353"/>
      <c r="N1553" s="271"/>
      <c r="O1553" s="576"/>
      <c r="P1553" s="276" t="s">
        <v>277</v>
      </c>
      <c r="Q1553" s="279"/>
      <c r="R1553" s="449"/>
      <c r="S1553" s="279">
        <f t="shared" si="100"/>
        <v>-3601.92</v>
      </c>
      <c r="T1553" s="333">
        <f t="shared" si="101"/>
        <v>0</v>
      </c>
    </row>
    <row r="1554" spans="2:20" ht="24.9" customHeight="1" x14ac:dyDescent="0.3">
      <c r="B1554" s="446"/>
      <c r="C1554" s="267">
        <f t="shared" si="102"/>
        <v>1</v>
      </c>
      <c r="D1554" s="268" t="str">
        <f t="shared" si="103"/>
        <v>Janeiro</v>
      </c>
      <c r="E1554" s="269"/>
      <c r="F1554" s="270" t="str">
        <f>IF(E1554="","",VLOOKUP('Conta_FUNBIO (2)'!E1554,Relatório!B:I,2,FALSE))</f>
        <v/>
      </c>
      <c r="G1554" s="709"/>
      <c r="H1554" s="334" t="str">
        <f>IF(G1554="","",VLOOKUP(G1554,Fundos!B:C,2,FALSE))</f>
        <v/>
      </c>
      <c r="I1554" s="272"/>
      <c r="J1554" s="443"/>
      <c r="K1554" s="443"/>
      <c r="L1554" s="685"/>
      <c r="M1554" s="353"/>
      <c r="N1554" s="271"/>
      <c r="O1554" s="576"/>
      <c r="P1554" s="276" t="s">
        <v>277</v>
      </c>
      <c r="Q1554" s="279"/>
      <c r="R1554" s="449"/>
      <c r="S1554" s="279">
        <f t="shared" si="100"/>
        <v>-3601.92</v>
      </c>
      <c r="T1554" s="333">
        <f t="shared" si="101"/>
        <v>0</v>
      </c>
    </row>
    <row r="1555" spans="2:20" ht="24.9" customHeight="1" x14ac:dyDescent="0.3">
      <c r="B1555" s="446"/>
      <c r="C1555" s="267">
        <f t="shared" si="102"/>
        <v>1</v>
      </c>
      <c r="D1555" s="268" t="str">
        <f t="shared" si="103"/>
        <v>Janeiro</v>
      </c>
      <c r="E1555" s="269"/>
      <c r="F1555" s="270" t="str">
        <f>IF(E1555="","",VLOOKUP('Conta_FUNBIO (2)'!E1555,Relatório!B:I,2,FALSE))</f>
        <v/>
      </c>
      <c r="G1555" s="709"/>
      <c r="H1555" s="334" t="str">
        <f>IF(G1555="","",VLOOKUP(G1555,Fundos!B:C,2,FALSE))</f>
        <v/>
      </c>
      <c r="I1555" s="272"/>
      <c r="J1555" s="443"/>
      <c r="K1555" s="443"/>
      <c r="L1555" s="685"/>
      <c r="M1555" s="353"/>
      <c r="N1555" s="271"/>
      <c r="O1555" s="576"/>
      <c r="P1555" s="276" t="s">
        <v>277</v>
      </c>
      <c r="Q1555" s="279"/>
      <c r="R1555" s="449"/>
      <c r="S1555" s="279">
        <f t="shared" si="100"/>
        <v>-3601.92</v>
      </c>
      <c r="T1555" s="333">
        <f t="shared" si="101"/>
        <v>0</v>
      </c>
    </row>
    <row r="1556" spans="2:20" ht="24.9" customHeight="1" x14ac:dyDescent="0.3">
      <c r="B1556" s="446"/>
      <c r="C1556" s="267">
        <f t="shared" si="102"/>
        <v>1</v>
      </c>
      <c r="D1556" s="268" t="str">
        <f t="shared" si="103"/>
        <v>Janeiro</v>
      </c>
      <c r="E1556" s="269"/>
      <c r="F1556" s="270" t="str">
        <f>IF(E1556="","",VLOOKUP('Conta_FUNBIO (2)'!E1556,Relatório!B:I,2,FALSE))</f>
        <v/>
      </c>
      <c r="G1556" s="709"/>
      <c r="H1556" s="334" t="str">
        <f>IF(G1556="","",VLOOKUP(G1556,Fundos!B:C,2,FALSE))</f>
        <v/>
      </c>
      <c r="I1556" s="272"/>
      <c r="J1556" s="443"/>
      <c r="K1556" s="443"/>
      <c r="L1556" s="685"/>
      <c r="M1556" s="353"/>
      <c r="N1556" s="271"/>
      <c r="O1556" s="576"/>
      <c r="P1556" s="276" t="s">
        <v>277</v>
      </c>
      <c r="Q1556" s="279"/>
      <c r="R1556" s="449"/>
      <c r="S1556" s="279">
        <f t="shared" si="100"/>
        <v>-3601.92</v>
      </c>
      <c r="T1556" s="333">
        <f t="shared" si="101"/>
        <v>0</v>
      </c>
    </row>
    <row r="1557" spans="2:20" ht="24.9" customHeight="1" x14ac:dyDescent="0.3">
      <c r="B1557" s="446"/>
      <c r="C1557" s="267">
        <f t="shared" si="102"/>
        <v>1</v>
      </c>
      <c r="D1557" s="268" t="str">
        <f t="shared" si="103"/>
        <v>Janeiro</v>
      </c>
      <c r="E1557" s="269"/>
      <c r="F1557" s="270" t="str">
        <f>IF(E1557="","",VLOOKUP('Conta_FUNBIO (2)'!E1557,Relatório!B:I,2,FALSE))</f>
        <v/>
      </c>
      <c r="G1557" s="709"/>
      <c r="H1557" s="334" t="str">
        <f>IF(G1557="","",VLOOKUP(G1557,Fundos!B:C,2,FALSE))</f>
        <v/>
      </c>
      <c r="I1557" s="272"/>
      <c r="J1557" s="443"/>
      <c r="K1557" s="443"/>
      <c r="L1557" s="685"/>
      <c r="M1557" s="353"/>
      <c r="N1557" s="271"/>
      <c r="O1557" s="576"/>
      <c r="P1557" s="276" t="s">
        <v>277</v>
      </c>
      <c r="Q1557" s="279"/>
      <c r="R1557" s="449"/>
      <c r="S1557" s="279">
        <f t="shared" si="100"/>
        <v>-3601.92</v>
      </c>
      <c r="T1557" s="333">
        <f t="shared" si="101"/>
        <v>0</v>
      </c>
    </row>
    <row r="1558" spans="2:20" ht="24.9" customHeight="1" x14ac:dyDescent="0.3">
      <c r="B1558" s="446"/>
      <c r="C1558" s="267">
        <f t="shared" si="102"/>
        <v>1</v>
      </c>
      <c r="D1558" s="268" t="str">
        <f t="shared" si="103"/>
        <v>Janeiro</v>
      </c>
      <c r="E1558" s="269"/>
      <c r="F1558" s="270" t="str">
        <f>IF(E1558="","",VLOOKUP('Conta_FUNBIO (2)'!E1558,Relatório!B:I,2,FALSE))</f>
        <v/>
      </c>
      <c r="G1558" s="709"/>
      <c r="H1558" s="334" t="str">
        <f>IF(G1558="","",VLOOKUP(G1558,Fundos!B:C,2,FALSE))</f>
        <v/>
      </c>
      <c r="I1558" s="272"/>
      <c r="J1558" s="443"/>
      <c r="K1558" s="443"/>
      <c r="L1558" s="685"/>
      <c r="M1558" s="353"/>
      <c r="N1558" s="271"/>
      <c r="O1558" s="576"/>
      <c r="P1558" s="276" t="s">
        <v>277</v>
      </c>
      <c r="Q1558" s="279"/>
      <c r="R1558" s="449"/>
      <c r="S1558" s="279">
        <f t="shared" si="100"/>
        <v>-3601.92</v>
      </c>
      <c r="T1558" s="333">
        <f t="shared" si="101"/>
        <v>0</v>
      </c>
    </row>
    <row r="1559" spans="2:20" ht="24.9" customHeight="1" x14ac:dyDescent="0.3">
      <c r="B1559" s="446"/>
      <c r="C1559" s="267">
        <f t="shared" si="102"/>
        <v>1</v>
      </c>
      <c r="D1559" s="268" t="str">
        <f t="shared" si="103"/>
        <v>Janeiro</v>
      </c>
      <c r="E1559" s="269"/>
      <c r="F1559" s="270" t="str">
        <f>IF(E1559="","",VLOOKUP('Conta_FUNBIO (2)'!E1559,Relatório!B:I,2,FALSE))</f>
        <v/>
      </c>
      <c r="G1559" s="709"/>
      <c r="H1559" s="334" t="str">
        <f>IF(G1559="","",VLOOKUP(G1559,Fundos!B:C,2,FALSE))</f>
        <v/>
      </c>
      <c r="I1559" s="272"/>
      <c r="J1559" s="443"/>
      <c r="K1559" s="443"/>
      <c r="L1559" s="685"/>
      <c r="M1559" s="353"/>
      <c r="N1559" s="271"/>
      <c r="O1559" s="576"/>
      <c r="P1559" s="276" t="s">
        <v>277</v>
      </c>
      <c r="Q1559" s="279"/>
      <c r="R1559" s="449"/>
      <c r="S1559" s="279">
        <f t="shared" si="100"/>
        <v>-3601.92</v>
      </c>
      <c r="T1559" s="333">
        <f t="shared" si="101"/>
        <v>0</v>
      </c>
    </row>
    <row r="1560" spans="2:20" ht="24.9" customHeight="1" x14ac:dyDescent="0.3">
      <c r="B1560" s="446"/>
      <c r="C1560" s="267">
        <f t="shared" si="102"/>
        <v>1</v>
      </c>
      <c r="D1560" s="268" t="str">
        <f t="shared" si="103"/>
        <v>Janeiro</v>
      </c>
      <c r="E1560" s="269"/>
      <c r="F1560" s="270" t="str">
        <f>IF(E1560="","",VLOOKUP('Conta_FUNBIO (2)'!E1560,Relatório!B:I,2,FALSE))</f>
        <v/>
      </c>
      <c r="G1560" s="709"/>
      <c r="H1560" s="334" t="str">
        <f>IF(G1560="","",VLOOKUP(G1560,Fundos!B:C,2,FALSE))</f>
        <v/>
      </c>
      <c r="I1560" s="272"/>
      <c r="J1560" s="443"/>
      <c r="K1560" s="443"/>
      <c r="L1560" s="685"/>
      <c r="M1560" s="353"/>
      <c r="N1560" s="271"/>
      <c r="O1560" s="576"/>
      <c r="P1560" s="276" t="s">
        <v>277</v>
      </c>
      <c r="Q1560" s="279"/>
      <c r="R1560" s="449"/>
      <c r="S1560" s="279">
        <f t="shared" si="100"/>
        <v>-3601.92</v>
      </c>
      <c r="T1560" s="333">
        <f t="shared" si="101"/>
        <v>0</v>
      </c>
    </row>
    <row r="1561" spans="2:20" ht="24.9" customHeight="1" x14ac:dyDescent="0.3">
      <c r="B1561" s="446"/>
      <c r="C1561" s="267">
        <f t="shared" si="102"/>
        <v>1</v>
      </c>
      <c r="D1561" s="268" t="str">
        <f t="shared" si="103"/>
        <v>Janeiro</v>
      </c>
      <c r="E1561" s="269"/>
      <c r="F1561" s="270" t="str">
        <f>IF(E1561="","",VLOOKUP('Conta_FUNBIO (2)'!E1561,Relatório!B:I,2,FALSE))</f>
        <v/>
      </c>
      <c r="G1561" s="709"/>
      <c r="H1561" s="334" t="str">
        <f>IF(G1561="","",VLOOKUP(G1561,Fundos!B:C,2,FALSE))</f>
        <v/>
      </c>
      <c r="I1561" s="272"/>
      <c r="J1561" s="443"/>
      <c r="K1561" s="443"/>
      <c r="L1561" s="685"/>
      <c r="M1561" s="353"/>
      <c r="N1561" s="271"/>
      <c r="O1561" s="576"/>
      <c r="P1561" s="276" t="s">
        <v>277</v>
      </c>
      <c r="Q1561" s="279"/>
      <c r="R1561" s="449"/>
      <c r="S1561" s="279">
        <f t="shared" si="100"/>
        <v>-3601.92</v>
      </c>
      <c r="T1561" s="333">
        <f t="shared" si="101"/>
        <v>0</v>
      </c>
    </row>
    <row r="1562" spans="2:20" ht="24.9" customHeight="1" x14ac:dyDescent="0.3">
      <c r="B1562" s="446"/>
      <c r="C1562" s="267">
        <f t="shared" si="102"/>
        <v>1</v>
      </c>
      <c r="D1562" s="268" t="str">
        <f t="shared" si="103"/>
        <v>Janeiro</v>
      </c>
      <c r="E1562" s="269"/>
      <c r="F1562" s="270" t="str">
        <f>IF(E1562="","",VLOOKUP('Conta_FUNBIO (2)'!E1562,Relatório!B:I,2,FALSE))</f>
        <v/>
      </c>
      <c r="G1562" s="709"/>
      <c r="H1562" s="334" t="str">
        <f>IF(G1562="","",VLOOKUP(G1562,Fundos!B:C,2,FALSE))</f>
        <v/>
      </c>
      <c r="I1562" s="272"/>
      <c r="J1562" s="443"/>
      <c r="K1562" s="443"/>
      <c r="L1562" s="685"/>
      <c r="M1562" s="353"/>
      <c r="N1562" s="271"/>
      <c r="O1562" s="576"/>
      <c r="P1562" s="276" t="s">
        <v>277</v>
      </c>
      <c r="Q1562" s="279"/>
      <c r="R1562" s="449"/>
      <c r="S1562" s="279">
        <f t="shared" si="100"/>
        <v>-3601.92</v>
      </c>
      <c r="T1562" s="333">
        <f t="shared" si="101"/>
        <v>0</v>
      </c>
    </row>
    <row r="1563" spans="2:20" ht="24.9" customHeight="1" x14ac:dyDescent="0.3">
      <c r="B1563" s="446"/>
      <c r="C1563" s="267">
        <f t="shared" si="102"/>
        <v>1</v>
      </c>
      <c r="D1563" s="268" t="str">
        <f t="shared" si="103"/>
        <v>Janeiro</v>
      </c>
      <c r="E1563" s="269"/>
      <c r="F1563" s="270" t="str">
        <f>IF(E1563="","",VLOOKUP('Conta_FUNBIO (2)'!E1563,Relatório!B:I,2,FALSE))</f>
        <v/>
      </c>
      <c r="G1563" s="709"/>
      <c r="H1563" s="334" t="str">
        <f>IF(G1563="","",VLOOKUP(G1563,Fundos!B:C,2,FALSE))</f>
        <v/>
      </c>
      <c r="I1563" s="272"/>
      <c r="J1563" s="443"/>
      <c r="K1563" s="443"/>
      <c r="L1563" s="685"/>
      <c r="M1563" s="353"/>
      <c r="N1563" s="271"/>
      <c r="O1563" s="576"/>
      <c r="P1563" s="276" t="s">
        <v>277</v>
      </c>
      <c r="Q1563" s="279"/>
      <c r="R1563" s="449"/>
      <c r="S1563" s="279">
        <f t="shared" ref="S1563:S1626" si="104">IF(P1563="sim",Q1563-R1563+S1562,IF(P1563="NÃO",S1562))</f>
        <v>-3601.92</v>
      </c>
      <c r="T1563" s="333">
        <f t="shared" si="101"/>
        <v>0</v>
      </c>
    </row>
    <row r="1564" spans="2:20" ht="24.9" customHeight="1" x14ac:dyDescent="0.3">
      <c r="B1564" s="446"/>
      <c r="C1564" s="267">
        <f t="shared" si="102"/>
        <v>1</v>
      </c>
      <c r="D1564" s="268" t="str">
        <f t="shared" si="103"/>
        <v>Janeiro</v>
      </c>
      <c r="E1564" s="269"/>
      <c r="F1564" s="270" t="str">
        <f>IF(E1564="","",VLOOKUP('Conta_FUNBIO (2)'!E1564,Relatório!B:I,2,FALSE))</f>
        <v/>
      </c>
      <c r="G1564" s="709"/>
      <c r="H1564" s="334" t="str">
        <f>IF(G1564="","",VLOOKUP(G1564,Fundos!B:C,2,FALSE))</f>
        <v/>
      </c>
      <c r="I1564" s="272"/>
      <c r="J1564" s="443"/>
      <c r="K1564" s="443"/>
      <c r="L1564" s="685"/>
      <c r="M1564" s="353"/>
      <c r="N1564" s="271"/>
      <c r="O1564" s="576"/>
      <c r="P1564" s="276" t="s">
        <v>277</v>
      </c>
      <c r="Q1564" s="279"/>
      <c r="R1564" s="449"/>
      <c r="S1564" s="279">
        <f t="shared" si="104"/>
        <v>-3601.92</v>
      </c>
      <c r="T1564" s="333">
        <f t="shared" si="101"/>
        <v>0</v>
      </c>
    </row>
    <row r="1565" spans="2:20" ht="24.9" customHeight="1" x14ac:dyDescent="0.3">
      <c r="B1565" s="446"/>
      <c r="C1565" s="267">
        <f t="shared" si="102"/>
        <v>1</v>
      </c>
      <c r="D1565" s="268" t="str">
        <f t="shared" si="103"/>
        <v>Janeiro</v>
      </c>
      <c r="E1565" s="269"/>
      <c r="F1565" s="270" t="str">
        <f>IF(E1565="","",VLOOKUP('Conta_FUNBIO (2)'!E1565,Relatório!B:I,2,FALSE))</f>
        <v/>
      </c>
      <c r="G1565" s="709"/>
      <c r="H1565" s="334" t="str">
        <f>IF(G1565="","",VLOOKUP(G1565,Fundos!B:C,2,FALSE))</f>
        <v/>
      </c>
      <c r="I1565" s="272"/>
      <c r="J1565" s="443"/>
      <c r="K1565" s="443"/>
      <c r="L1565" s="685"/>
      <c r="M1565" s="353"/>
      <c r="N1565" s="271"/>
      <c r="O1565" s="576"/>
      <c r="P1565" s="276" t="s">
        <v>277</v>
      </c>
      <c r="Q1565" s="279"/>
      <c r="R1565" s="449"/>
      <c r="S1565" s="279">
        <f t="shared" si="104"/>
        <v>-3601.92</v>
      </c>
      <c r="T1565" s="333">
        <f t="shared" si="101"/>
        <v>0</v>
      </c>
    </row>
    <row r="1566" spans="2:20" ht="24.9" customHeight="1" x14ac:dyDescent="0.3">
      <c r="B1566" s="446"/>
      <c r="C1566" s="267">
        <f t="shared" si="102"/>
        <v>1</v>
      </c>
      <c r="D1566" s="268" t="str">
        <f t="shared" si="103"/>
        <v>Janeiro</v>
      </c>
      <c r="E1566" s="269"/>
      <c r="F1566" s="270" t="str">
        <f>IF(E1566="","",VLOOKUP('Conta_FUNBIO (2)'!E1566,Relatório!B:I,2,FALSE))</f>
        <v/>
      </c>
      <c r="G1566" s="709"/>
      <c r="H1566" s="334" t="str">
        <f>IF(G1566="","",VLOOKUP(G1566,Fundos!B:C,2,FALSE))</f>
        <v/>
      </c>
      <c r="I1566" s="272"/>
      <c r="J1566" s="443"/>
      <c r="K1566" s="443"/>
      <c r="L1566" s="685"/>
      <c r="M1566" s="353"/>
      <c r="N1566" s="271"/>
      <c r="O1566" s="576"/>
      <c r="P1566" s="276" t="s">
        <v>277</v>
      </c>
      <c r="Q1566" s="279"/>
      <c r="R1566" s="449"/>
      <c r="S1566" s="279">
        <f t="shared" si="104"/>
        <v>-3601.92</v>
      </c>
      <c r="T1566" s="333">
        <f t="shared" si="101"/>
        <v>0</v>
      </c>
    </row>
    <row r="1567" spans="2:20" ht="24.9" customHeight="1" x14ac:dyDescent="0.3">
      <c r="B1567" s="446"/>
      <c r="C1567" s="267">
        <f t="shared" si="102"/>
        <v>1</v>
      </c>
      <c r="D1567" s="268" t="str">
        <f t="shared" si="103"/>
        <v>Janeiro</v>
      </c>
      <c r="E1567" s="269"/>
      <c r="F1567" s="270" t="str">
        <f>IF(E1567="","",VLOOKUP('Conta_FUNBIO (2)'!E1567,Relatório!B:I,2,FALSE))</f>
        <v/>
      </c>
      <c r="G1567" s="709"/>
      <c r="H1567" s="334" t="str">
        <f>IF(G1567="","",VLOOKUP(G1567,Fundos!B:C,2,FALSE))</f>
        <v/>
      </c>
      <c r="I1567" s="272"/>
      <c r="J1567" s="443"/>
      <c r="K1567" s="443"/>
      <c r="L1567" s="685"/>
      <c r="M1567" s="353"/>
      <c r="N1567" s="271"/>
      <c r="O1567" s="576"/>
      <c r="P1567" s="276" t="s">
        <v>277</v>
      </c>
      <c r="Q1567" s="279"/>
      <c r="R1567" s="449"/>
      <c r="S1567" s="279">
        <f t="shared" si="104"/>
        <v>-3601.92</v>
      </c>
      <c r="T1567" s="333">
        <f t="shared" si="101"/>
        <v>0</v>
      </c>
    </row>
    <row r="1568" spans="2:20" ht="24.9" customHeight="1" x14ac:dyDescent="0.3">
      <c r="B1568" s="446"/>
      <c r="C1568" s="267">
        <f t="shared" si="102"/>
        <v>1</v>
      </c>
      <c r="D1568" s="268" t="str">
        <f t="shared" si="103"/>
        <v>Janeiro</v>
      </c>
      <c r="E1568" s="269"/>
      <c r="F1568" s="270" t="str">
        <f>IF(E1568="","",VLOOKUP('Conta_FUNBIO (2)'!E1568,Relatório!B:I,2,FALSE))</f>
        <v/>
      </c>
      <c r="G1568" s="709"/>
      <c r="H1568" s="334" t="str">
        <f>IF(G1568="","",VLOOKUP(G1568,Fundos!B:C,2,FALSE))</f>
        <v/>
      </c>
      <c r="I1568" s="272"/>
      <c r="J1568" s="443"/>
      <c r="K1568" s="443"/>
      <c r="L1568" s="685"/>
      <c r="M1568" s="353"/>
      <c r="N1568" s="271"/>
      <c r="O1568" s="576"/>
      <c r="P1568" s="276" t="s">
        <v>277</v>
      </c>
      <c r="Q1568" s="279"/>
      <c r="R1568" s="449"/>
      <c r="S1568" s="279">
        <f t="shared" si="104"/>
        <v>-3601.92</v>
      </c>
      <c r="T1568" s="333">
        <f t="shared" si="101"/>
        <v>0</v>
      </c>
    </row>
    <row r="1569" spans="2:20" ht="24.9" customHeight="1" x14ac:dyDescent="0.3">
      <c r="B1569" s="446"/>
      <c r="C1569" s="267">
        <f t="shared" si="102"/>
        <v>1</v>
      </c>
      <c r="D1569" s="268" t="str">
        <f t="shared" si="103"/>
        <v>Janeiro</v>
      </c>
      <c r="E1569" s="269"/>
      <c r="F1569" s="270" t="str">
        <f>IF(E1569="","",VLOOKUP('Conta_FUNBIO (2)'!E1569,Relatório!B:I,2,FALSE))</f>
        <v/>
      </c>
      <c r="G1569" s="709"/>
      <c r="H1569" s="334" t="str">
        <f>IF(G1569="","",VLOOKUP(G1569,Fundos!B:C,2,FALSE))</f>
        <v/>
      </c>
      <c r="I1569" s="272"/>
      <c r="J1569" s="443"/>
      <c r="K1569" s="443"/>
      <c r="L1569" s="685"/>
      <c r="M1569" s="353"/>
      <c r="N1569" s="271"/>
      <c r="O1569" s="576"/>
      <c r="P1569" s="276" t="s">
        <v>277</v>
      </c>
      <c r="Q1569" s="279"/>
      <c r="R1569" s="449"/>
      <c r="S1569" s="279">
        <f t="shared" si="104"/>
        <v>-3601.92</v>
      </c>
      <c r="T1569" s="333">
        <f t="shared" si="101"/>
        <v>0</v>
      </c>
    </row>
    <row r="1570" spans="2:20" ht="24.9" customHeight="1" x14ac:dyDescent="0.3">
      <c r="B1570" s="446"/>
      <c r="C1570" s="267">
        <f t="shared" si="102"/>
        <v>1</v>
      </c>
      <c r="D1570" s="268" t="str">
        <f t="shared" si="103"/>
        <v>Janeiro</v>
      </c>
      <c r="E1570" s="269"/>
      <c r="F1570" s="270" t="str">
        <f>IF(E1570="","",VLOOKUP('Conta_FUNBIO (2)'!E1570,Relatório!B:I,2,FALSE))</f>
        <v/>
      </c>
      <c r="G1570" s="709"/>
      <c r="H1570" s="334" t="str">
        <f>IF(G1570="","",VLOOKUP(G1570,Fundos!B:C,2,FALSE))</f>
        <v/>
      </c>
      <c r="I1570" s="272"/>
      <c r="J1570" s="443"/>
      <c r="K1570" s="443"/>
      <c r="L1570" s="685"/>
      <c r="M1570" s="353"/>
      <c r="N1570" s="271"/>
      <c r="O1570" s="576"/>
      <c r="P1570" s="276" t="s">
        <v>277</v>
      </c>
      <c r="Q1570" s="279"/>
      <c r="R1570" s="449"/>
      <c r="S1570" s="279">
        <f t="shared" si="104"/>
        <v>-3601.92</v>
      </c>
      <c r="T1570" s="333">
        <f t="shared" si="101"/>
        <v>0</v>
      </c>
    </row>
    <row r="1571" spans="2:20" ht="24.9" customHeight="1" x14ac:dyDescent="0.3">
      <c r="B1571" s="446"/>
      <c r="C1571" s="267">
        <f t="shared" si="102"/>
        <v>1</v>
      </c>
      <c r="D1571" s="268" t="str">
        <f t="shared" si="103"/>
        <v>Janeiro</v>
      </c>
      <c r="E1571" s="269"/>
      <c r="F1571" s="270" t="str">
        <f>IF(E1571="","",VLOOKUP('Conta_FUNBIO (2)'!E1571,Relatório!B:I,2,FALSE))</f>
        <v/>
      </c>
      <c r="G1571" s="709"/>
      <c r="H1571" s="334" t="str">
        <f>IF(G1571="","",VLOOKUP(G1571,Fundos!B:C,2,FALSE))</f>
        <v/>
      </c>
      <c r="I1571" s="272"/>
      <c r="J1571" s="443"/>
      <c r="K1571" s="443"/>
      <c r="L1571" s="685"/>
      <c r="M1571" s="353"/>
      <c r="N1571" s="271"/>
      <c r="O1571" s="576"/>
      <c r="P1571" s="276" t="s">
        <v>277</v>
      </c>
      <c r="Q1571" s="279"/>
      <c r="R1571" s="449"/>
      <c r="S1571" s="279">
        <f t="shared" si="104"/>
        <v>-3601.92</v>
      </c>
      <c r="T1571" s="333">
        <f t="shared" si="101"/>
        <v>0</v>
      </c>
    </row>
    <row r="1572" spans="2:20" ht="24.9" customHeight="1" x14ac:dyDescent="0.3">
      <c r="B1572" s="446"/>
      <c r="C1572" s="267">
        <f t="shared" si="102"/>
        <v>1</v>
      </c>
      <c r="D1572" s="268" t="str">
        <f t="shared" si="103"/>
        <v>Janeiro</v>
      </c>
      <c r="E1572" s="269"/>
      <c r="F1572" s="270" t="str">
        <f>IF(E1572="","",VLOOKUP('Conta_FUNBIO (2)'!E1572,Relatório!B:I,2,FALSE))</f>
        <v/>
      </c>
      <c r="G1572" s="709"/>
      <c r="H1572" s="334" t="str">
        <f>IF(G1572="","",VLOOKUP(G1572,Fundos!B:C,2,FALSE))</f>
        <v/>
      </c>
      <c r="I1572" s="272"/>
      <c r="J1572" s="443"/>
      <c r="K1572" s="443"/>
      <c r="L1572" s="685"/>
      <c r="M1572" s="353"/>
      <c r="N1572" s="271"/>
      <c r="O1572" s="576"/>
      <c r="P1572" s="276" t="s">
        <v>277</v>
      </c>
      <c r="Q1572" s="279"/>
      <c r="R1572" s="449"/>
      <c r="S1572" s="279">
        <f t="shared" si="104"/>
        <v>-3601.92</v>
      </c>
      <c r="T1572" s="333">
        <f t="shared" si="101"/>
        <v>0</v>
      </c>
    </row>
    <row r="1573" spans="2:20" ht="24.9" customHeight="1" x14ac:dyDescent="0.3">
      <c r="B1573" s="446"/>
      <c r="C1573" s="267">
        <f t="shared" si="102"/>
        <v>1</v>
      </c>
      <c r="D1573" s="268" t="str">
        <f t="shared" si="103"/>
        <v>Janeiro</v>
      </c>
      <c r="E1573" s="269"/>
      <c r="F1573" s="270" t="str">
        <f>IF(E1573="","",VLOOKUP('Conta_FUNBIO (2)'!E1573,Relatório!B:I,2,FALSE))</f>
        <v/>
      </c>
      <c r="G1573" s="709"/>
      <c r="H1573" s="334" t="str">
        <f>IF(G1573="","",VLOOKUP(G1573,Fundos!B:C,2,FALSE))</f>
        <v/>
      </c>
      <c r="I1573" s="272"/>
      <c r="J1573" s="443"/>
      <c r="K1573" s="443"/>
      <c r="L1573" s="685"/>
      <c r="M1573" s="353"/>
      <c r="N1573" s="271"/>
      <c r="O1573" s="576"/>
      <c r="P1573" s="276" t="s">
        <v>277</v>
      </c>
      <c r="Q1573" s="279"/>
      <c r="R1573" s="449"/>
      <c r="S1573" s="279">
        <f t="shared" si="104"/>
        <v>-3601.92</v>
      </c>
      <c r="T1573" s="333">
        <f t="shared" si="101"/>
        <v>0</v>
      </c>
    </row>
    <row r="1574" spans="2:20" ht="24.9" customHeight="1" x14ac:dyDescent="0.3">
      <c r="B1574" s="446"/>
      <c r="C1574" s="267">
        <f t="shared" si="102"/>
        <v>1</v>
      </c>
      <c r="D1574" s="268" t="str">
        <f t="shared" si="103"/>
        <v>Janeiro</v>
      </c>
      <c r="E1574" s="269"/>
      <c r="F1574" s="270" t="str">
        <f>IF(E1574="","",VLOOKUP('Conta_FUNBIO (2)'!E1574,Relatório!B:I,2,FALSE))</f>
        <v/>
      </c>
      <c r="G1574" s="709"/>
      <c r="H1574" s="334" t="str">
        <f>IF(G1574="","",VLOOKUP(G1574,Fundos!B:C,2,FALSE))</f>
        <v/>
      </c>
      <c r="I1574" s="272"/>
      <c r="J1574" s="443"/>
      <c r="K1574" s="443"/>
      <c r="L1574" s="685"/>
      <c r="M1574" s="353"/>
      <c r="N1574" s="271"/>
      <c r="O1574" s="576"/>
      <c r="P1574" s="276" t="s">
        <v>277</v>
      </c>
      <c r="Q1574" s="279"/>
      <c r="R1574" s="449"/>
      <c r="S1574" s="279">
        <f t="shared" si="104"/>
        <v>-3601.92</v>
      </c>
      <c r="T1574" s="333">
        <f t="shared" si="101"/>
        <v>0</v>
      </c>
    </row>
    <row r="1575" spans="2:20" ht="24.9" customHeight="1" x14ac:dyDescent="0.3">
      <c r="B1575" s="446"/>
      <c r="C1575" s="267">
        <f t="shared" si="102"/>
        <v>1</v>
      </c>
      <c r="D1575" s="268" t="str">
        <f t="shared" si="103"/>
        <v>Janeiro</v>
      </c>
      <c r="E1575" s="269"/>
      <c r="F1575" s="270" t="str">
        <f>IF(E1575="","",VLOOKUP('Conta_FUNBIO (2)'!E1575,Relatório!B:I,2,FALSE))</f>
        <v/>
      </c>
      <c r="G1575" s="709"/>
      <c r="H1575" s="334" t="str">
        <f>IF(G1575="","",VLOOKUP(G1575,Fundos!B:C,2,FALSE))</f>
        <v/>
      </c>
      <c r="I1575" s="272"/>
      <c r="J1575" s="443"/>
      <c r="K1575" s="443"/>
      <c r="L1575" s="685"/>
      <c r="M1575" s="353"/>
      <c r="N1575" s="271"/>
      <c r="O1575" s="576"/>
      <c r="P1575" s="276" t="s">
        <v>277</v>
      </c>
      <c r="Q1575" s="279"/>
      <c r="R1575" s="449"/>
      <c r="S1575" s="279">
        <f t="shared" si="104"/>
        <v>-3601.92</v>
      </c>
      <c r="T1575" s="333">
        <f t="shared" si="101"/>
        <v>0</v>
      </c>
    </row>
    <row r="1576" spans="2:20" ht="24.9" customHeight="1" x14ac:dyDescent="0.3">
      <c r="B1576" s="446"/>
      <c r="C1576" s="267">
        <f t="shared" si="102"/>
        <v>1</v>
      </c>
      <c r="D1576" s="268" t="str">
        <f t="shared" si="103"/>
        <v>Janeiro</v>
      </c>
      <c r="E1576" s="269"/>
      <c r="F1576" s="270" t="str">
        <f>IF(E1576="","",VLOOKUP('Conta_FUNBIO (2)'!E1576,Relatório!B:I,2,FALSE))</f>
        <v/>
      </c>
      <c r="G1576" s="709"/>
      <c r="H1576" s="334" t="str">
        <f>IF(G1576="","",VLOOKUP(G1576,Fundos!B:C,2,FALSE))</f>
        <v/>
      </c>
      <c r="I1576" s="272"/>
      <c r="J1576" s="443"/>
      <c r="K1576" s="443"/>
      <c r="L1576" s="685"/>
      <c r="M1576" s="353"/>
      <c r="N1576" s="271"/>
      <c r="O1576" s="576"/>
      <c r="P1576" s="276" t="s">
        <v>277</v>
      </c>
      <c r="Q1576" s="279"/>
      <c r="R1576" s="449"/>
      <c r="S1576" s="279">
        <f t="shared" si="104"/>
        <v>-3601.92</v>
      </c>
      <c r="T1576" s="333">
        <f t="shared" si="101"/>
        <v>0</v>
      </c>
    </row>
    <row r="1577" spans="2:20" ht="24.9" customHeight="1" x14ac:dyDescent="0.3">
      <c r="B1577" s="446"/>
      <c r="C1577" s="267">
        <f t="shared" si="102"/>
        <v>1</v>
      </c>
      <c r="D1577" s="268" t="str">
        <f t="shared" si="103"/>
        <v>Janeiro</v>
      </c>
      <c r="E1577" s="269"/>
      <c r="F1577" s="270" t="str">
        <f>IF(E1577="","",VLOOKUP('Conta_FUNBIO (2)'!E1577,Relatório!B:I,2,FALSE))</f>
        <v/>
      </c>
      <c r="G1577" s="709"/>
      <c r="H1577" s="334" t="str">
        <f>IF(G1577="","",VLOOKUP(G1577,Fundos!B:C,2,FALSE))</f>
        <v/>
      </c>
      <c r="I1577" s="272"/>
      <c r="J1577" s="443"/>
      <c r="K1577" s="443"/>
      <c r="L1577" s="685"/>
      <c r="M1577" s="353"/>
      <c r="N1577" s="271"/>
      <c r="O1577" s="576"/>
      <c r="P1577" s="276" t="s">
        <v>277</v>
      </c>
      <c r="Q1577" s="279"/>
      <c r="R1577" s="449"/>
      <c r="S1577" s="279">
        <f t="shared" si="104"/>
        <v>-3601.92</v>
      </c>
      <c r="T1577" s="333">
        <f t="shared" si="101"/>
        <v>0</v>
      </c>
    </row>
    <row r="1578" spans="2:20" ht="24.9" customHeight="1" x14ac:dyDescent="0.3">
      <c r="B1578" s="446"/>
      <c r="C1578" s="267">
        <f t="shared" si="102"/>
        <v>1</v>
      </c>
      <c r="D1578" s="268" t="str">
        <f t="shared" si="103"/>
        <v>Janeiro</v>
      </c>
      <c r="E1578" s="269"/>
      <c r="F1578" s="270" t="str">
        <f>IF(E1578="","",VLOOKUP('Conta_FUNBIO (2)'!E1578,Relatório!B:I,2,FALSE))</f>
        <v/>
      </c>
      <c r="G1578" s="709"/>
      <c r="H1578" s="334" t="str">
        <f>IF(G1578="","",VLOOKUP(G1578,Fundos!B:C,2,FALSE))</f>
        <v/>
      </c>
      <c r="I1578" s="272"/>
      <c r="J1578" s="443"/>
      <c r="K1578" s="443"/>
      <c r="L1578" s="685"/>
      <c r="M1578" s="353"/>
      <c r="N1578" s="271"/>
      <c r="O1578" s="576"/>
      <c r="P1578" s="276" t="s">
        <v>277</v>
      </c>
      <c r="Q1578" s="279"/>
      <c r="R1578" s="449"/>
      <c r="S1578" s="279">
        <f t="shared" si="104"/>
        <v>-3601.92</v>
      </c>
      <c r="T1578" s="333">
        <f t="shared" si="101"/>
        <v>0</v>
      </c>
    </row>
    <row r="1579" spans="2:20" ht="24.9" customHeight="1" x14ac:dyDescent="0.3">
      <c r="B1579" s="446"/>
      <c r="C1579" s="267">
        <f t="shared" si="102"/>
        <v>1</v>
      </c>
      <c r="D1579" s="268" t="str">
        <f t="shared" si="103"/>
        <v>Janeiro</v>
      </c>
      <c r="E1579" s="269"/>
      <c r="F1579" s="270" t="str">
        <f>IF(E1579="","",VLOOKUP('Conta_FUNBIO (2)'!E1579,Relatório!B:I,2,FALSE))</f>
        <v/>
      </c>
      <c r="G1579" s="709"/>
      <c r="H1579" s="334" t="str">
        <f>IF(G1579="","",VLOOKUP(G1579,Fundos!B:C,2,FALSE))</f>
        <v/>
      </c>
      <c r="I1579" s="272"/>
      <c r="J1579" s="443"/>
      <c r="K1579" s="443"/>
      <c r="L1579" s="685"/>
      <c r="M1579" s="353"/>
      <c r="N1579" s="271"/>
      <c r="O1579" s="576"/>
      <c r="P1579" s="276" t="s">
        <v>277</v>
      </c>
      <c r="Q1579" s="279"/>
      <c r="R1579" s="449"/>
      <c r="S1579" s="279">
        <f t="shared" si="104"/>
        <v>-3601.92</v>
      </c>
      <c r="T1579" s="333">
        <f t="shared" si="101"/>
        <v>0</v>
      </c>
    </row>
    <row r="1580" spans="2:20" ht="24.9" customHeight="1" x14ac:dyDescent="0.3">
      <c r="B1580" s="446"/>
      <c r="C1580" s="267">
        <f t="shared" si="102"/>
        <v>1</v>
      </c>
      <c r="D1580" s="268" t="str">
        <f t="shared" si="103"/>
        <v>Janeiro</v>
      </c>
      <c r="E1580" s="269"/>
      <c r="F1580" s="270" t="str">
        <f>IF(E1580="","",VLOOKUP('Conta_FUNBIO (2)'!E1580,Relatório!B:I,2,FALSE))</f>
        <v/>
      </c>
      <c r="G1580" s="709"/>
      <c r="H1580" s="334" t="str">
        <f>IF(G1580="","",VLOOKUP(G1580,Fundos!B:C,2,FALSE))</f>
        <v/>
      </c>
      <c r="I1580" s="272"/>
      <c r="J1580" s="443"/>
      <c r="K1580" s="443"/>
      <c r="L1580" s="685"/>
      <c r="M1580" s="353"/>
      <c r="N1580" s="271"/>
      <c r="O1580" s="576"/>
      <c r="P1580" s="276" t="s">
        <v>277</v>
      </c>
      <c r="Q1580" s="279"/>
      <c r="R1580" s="449"/>
      <c r="S1580" s="279">
        <f t="shared" si="104"/>
        <v>-3601.92</v>
      </c>
      <c r="T1580" s="333">
        <f t="shared" si="101"/>
        <v>0</v>
      </c>
    </row>
    <row r="1581" spans="2:20" ht="24.9" customHeight="1" x14ac:dyDescent="0.3">
      <c r="B1581" s="446"/>
      <c r="C1581" s="267">
        <f t="shared" si="102"/>
        <v>1</v>
      </c>
      <c r="D1581" s="268" t="str">
        <f t="shared" si="103"/>
        <v>Janeiro</v>
      </c>
      <c r="E1581" s="269"/>
      <c r="F1581" s="270" t="str">
        <f>IF(E1581="","",VLOOKUP('Conta_FUNBIO (2)'!E1581,Relatório!B:I,2,FALSE))</f>
        <v/>
      </c>
      <c r="G1581" s="709"/>
      <c r="H1581" s="334" t="str">
        <f>IF(G1581="","",VLOOKUP(G1581,Fundos!B:C,2,FALSE))</f>
        <v/>
      </c>
      <c r="I1581" s="272"/>
      <c r="J1581" s="443"/>
      <c r="K1581" s="443"/>
      <c r="L1581" s="685"/>
      <c r="M1581" s="353"/>
      <c r="N1581" s="271"/>
      <c r="O1581" s="576"/>
      <c r="P1581" s="276" t="s">
        <v>277</v>
      </c>
      <c r="Q1581" s="279"/>
      <c r="R1581" s="449"/>
      <c r="S1581" s="279">
        <f t="shared" si="104"/>
        <v>-3601.92</v>
      </c>
      <c r="T1581" s="333">
        <f t="shared" si="101"/>
        <v>0</v>
      </c>
    </row>
    <row r="1582" spans="2:20" ht="24.9" customHeight="1" x14ac:dyDescent="0.3">
      <c r="B1582" s="446"/>
      <c r="C1582" s="267">
        <f t="shared" si="102"/>
        <v>1</v>
      </c>
      <c r="D1582" s="268" t="str">
        <f t="shared" si="103"/>
        <v>Janeiro</v>
      </c>
      <c r="E1582" s="269"/>
      <c r="F1582" s="270" t="str">
        <f>IF(E1582="","",VLOOKUP('Conta_FUNBIO (2)'!E1582,Relatório!B:I,2,FALSE))</f>
        <v/>
      </c>
      <c r="G1582" s="709"/>
      <c r="H1582" s="334" t="str">
        <f>IF(G1582="","",VLOOKUP(G1582,Fundos!B:C,2,FALSE))</f>
        <v/>
      </c>
      <c r="I1582" s="272"/>
      <c r="J1582" s="443"/>
      <c r="K1582" s="443"/>
      <c r="L1582" s="685"/>
      <c r="M1582" s="353"/>
      <c r="N1582" s="271"/>
      <c r="O1582" s="576"/>
      <c r="P1582" s="276" t="s">
        <v>277</v>
      </c>
      <c r="Q1582" s="279"/>
      <c r="R1582" s="449"/>
      <c r="S1582" s="279">
        <f t="shared" si="104"/>
        <v>-3601.92</v>
      </c>
      <c r="T1582" s="333">
        <f t="shared" si="101"/>
        <v>0</v>
      </c>
    </row>
    <row r="1583" spans="2:20" ht="24.9" customHeight="1" x14ac:dyDescent="0.3">
      <c r="B1583" s="446"/>
      <c r="C1583" s="267">
        <f t="shared" si="102"/>
        <v>1</v>
      </c>
      <c r="D1583" s="268" t="str">
        <f t="shared" si="103"/>
        <v>Janeiro</v>
      </c>
      <c r="E1583" s="269"/>
      <c r="F1583" s="270" t="str">
        <f>IF(E1583="","",VLOOKUP('Conta_FUNBIO (2)'!E1583,Relatório!B:I,2,FALSE))</f>
        <v/>
      </c>
      <c r="G1583" s="709"/>
      <c r="H1583" s="334" t="str">
        <f>IF(G1583="","",VLOOKUP(G1583,Fundos!B:C,2,FALSE))</f>
        <v/>
      </c>
      <c r="I1583" s="272"/>
      <c r="J1583" s="443"/>
      <c r="K1583" s="443"/>
      <c r="L1583" s="685"/>
      <c r="M1583" s="353"/>
      <c r="N1583" s="271"/>
      <c r="O1583" s="576"/>
      <c r="P1583" s="276" t="s">
        <v>277</v>
      </c>
      <c r="Q1583" s="279"/>
      <c r="R1583" s="449"/>
      <c r="S1583" s="279">
        <f t="shared" si="104"/>
        <v>-3601.92</v>
      </c>
      <c r="T1583" s="333">
        <f t="shared" si="101"/>
        <v>0</v>
      </c>
    </row>
    <row r="1584" spans="2:20" ht="24.9" customHeight="1" x14ac:dyDescent="0.3">
      <c r="B1584" s="446"/>
      <c r="C1584" s="267">
        <f t="shared" si="102"/>
        <v>1</v>
      </c>
      <c r="D1584" s="268" t="str">
        <f t="shared" si="103"/>
        <v>Janeiro</v>
      </c>
      <c r="E1584" s="269"/>
      <c r="F1584" s="270" t="str">
        <f>IF(E1584="","",VLOOKUP('Conta_FUNBIO (2)'!E1584,Relatório!B:I,2,FALSE))</f>
        <v/>
      </c>
      <c r="G1584" s="709"/>
      <c r="H1584" s="334" t="str">
        <f>IF(G1584="","",VLOOKUP(G1584,Fundos!B:C,2,FALSE))</f>
        <v/>
      </c>
      <c r="I1584" s="272"/>
      <c r="J1584" s="443"/>
      <c r="K1584" s="443"/>
      <c r="L1584" s="685"/>
      <c r="M1584" s="353"/>
      <c r="N1584" s="271"/>
      <c r="O1584" s="576"/>
      <c r="P1584" s="276" t="s">
        <v>277</v>
      </c>
      <c r="Q1584" s="279"/>
      <c r="R1584" s="449"/>
      <c r="S1584" s="279">
        <f t="shared" si="104"/>
        <v>-3601.92</v>
      </c>
      <c r="T1584" s="333">
        <f t="shared" si="101"/>
        <v>0</v>
      </c>
    </row>
    <row r="1585" spans="2:20" ht="24.9" customHeight="1" x14ac:dyDescent="0.3">
      <c r="B1585" s="446"/>
      <c r="C1585" s="267">
        <f t="shared" si="102"/>
        <v>1</v>
      </c>
      <c r="D1585" s="268" t="str">
        <f t="shared" si="103"/>
        <v>Janeiro</v>
      </c>
      <c r="E1585" s="269"/>
      <c r="F1585" s="270" t="str">
        <f>IF(E1585="","",VLOOKUP('Conta_FUNBIO (2)'!E1585,Relatório!B:I,2,FALSE))</f>
        <v/>
      </c>
      <c r="G1585" s="709"/>
      <c r="H1585" s="334" t="str">
        <f>IF(G1585="","",VLOOKUP(G1585,Fundos!B:C,2,FALSE))</f>
        <v/>
      </c>
      <c r="I1585" s="272"/>
      <c r="J1585" s="443"/>
      <c r="K1585" s="443"/>
      <c r="L1585" s="685"/>
      <c r="M1585" s="353"/>
      <c r="N1585" s="271"/>
      <c r="O1585" s="576"/>
      <c r="P1585" s="276" t="s">
        <v>277</v>
      </c>
      <c r="Q1585" s="279"/>
      <c r="R1585" s="449"/>
      <c r="S1585" s="279">
        <f t="shared" si="104"/>
        <v>-3601.92</v>
      </c>
      <c r="T1585" s="333">
        <f t="shared" si="101"/>
        <v>0</v>
      </c>
    </row>
    <row r="1586" spans="2:20" ht="24.9" customHeight="1" x14ac:dyDescent="0.3">
      <c r="B1586" s="446"/>
      <c r="C1586" s="267">
        <f t="shared" si="102"/>
        <v>1</v>
      </c>
      <c r="D1586" s="268" t="str">
        <f t="shared" si="103"/>
        <v>Janeiro</v>
      </c>
      <c r="E1586" s="269"/>
      <c r="F1586" s="270" t="str">
        <f>IF(E1586="","",VLOOKUP('Conta_FUNBIO (2)'!E1586,Relatório!B:I,2,FALSE))</f>
        <v/>
      </c>
      <c r="G1586" s="709"/>
      <c r="H1586" s="334" t="str">
        <f>IF(G1586="","",VLOOKUP(G1586,Fundos!B:C,2,FALSE))</f>
        <v/>
      </c>
      <c r="I1586" s="272"/>
      <c r="J1586" s="443"/>
      <c r="K1586" s="443"/>
      <c r="L1586" s="685"/>
      <c r="M1586" s="353"/>
      <c r="N1586" s="271"/>
      <c r="O1586" s="576"/>
      <c r="P1586" s="276" t="s">
        <v>277</v>
      </c>
      <c r="Q1586" s="279"/>
      <c r="R1586" s="449"/>
      <c r="S1586" s="279">
        <f t="shared" si="104"/>
        <v>-3601.92</v>
      </c>
      <c r="T1586" s="333">
        <f t="shared" si="101"/>
        <v>0</v>
      </c>
    </row>
    <row r="1587" spans="2:20" ht="24.9" customHeight="1" x14ac:dyDescent="0.3">
      <c r="B1587" s="446"/>
      <c r="C1587" s="267">
        <f t="shared" si="102"/>
        <v>1</v>
      </c>
      <c r="D1587" s="268" t="str">
        <f t="shared" si="103"/>
        <v>Janeiro</v>
      </c>
      <c r="E1587" s="269"/>
      <c r="F1587" s="270" t="str">
        <f>IF(E1587="","",VLOOKUP('Conta_FUNBIO (2)'!E1587,Relatório!B:I,2,FALSE))</f>
        <v/>
      </c>
      <c r="G1587" s="709"/>
      <c r="H1587" s="334" t="str">
        <f>IF(G1587="","",VLOOKUP(G1587,Fundos!B:C,2,FALSE))</f>
        <v/>
      </c>
      <c r="I1587" s="272"/>
      <c r="J1587" s="443"/>
      <c r="K1587" s="443"/>
      <c r="L1587" s="685"/>
      <c r="M1587" s="353"/>
      <c r="N1587" s="271"/>
      <c r="O1587" s="576"/>
      <c r="P1587" s="276" t="s">
        <v>277</v>
      </c>
      <c r="Q1587" s="279"/>
      <c r="R1587" s="449"/>
      <c r="S1587" s="279">
        <f t="shared" si="104"/>
        <v>-3601.92</v>
      </c>
      <c r="T1587" s="333">
        <f t="shared" si="101"/>
        <v>0</v>
      </c>
    </row>
    <row r="1588" spans="2:20" ht="24.9" customHeight="1" x14ac:dyDescent="0.3">
      <c r="B1588" s="446"/>
      <c r="C1588" s="267">
        <f t="shared" si="102"/>
        <v>1</v>
      </c>
      <c r="D1588" s="268" t="str">
        <f t="shared" si="103"/>
        <v>Janeiro</v>
      </c>
      <c r="E1588" s="269"/>
      <c r="F1588" s="270" t="str">
        <f>IF(E1588="","",VLOOKUP('Conta_FUNBIO (2)'!E1588,Relatório!B:I,2,FALSE))</f>
        <v/>
      </c>
      <c r="G1588" s="709"/>
      <c r="H1588" s="334" t="str">
        <f>IF(G1588="","",VLOOKUP(G1588,Fundos!B:C,2,FALSE))</f>
        <v/>
      </c>
      <c r="I1588" s="272"/>
      <c r="J1588" s="443"/>
      <c r="K1588" s="443"/>
      <c r="L1588" s="685"/>
      <c r="M1588" s="353"/>
      <c r="N1588" s="271"/>
      <c r="O1588" s="576"/>
      <c r="P1588" s="276" t="s">
        <v>277</v>
      </c>
      <c r="Q1588" s="279"/>
      <c r="R1588" s="449"/>
      <c r="S1588" s="279">
        <f t="shared" si="104"/>
        <v>-3601.92</v>
      </c>
      <c r="T1588" s="333">
        <f t="shared" si="101"/>
        <v>0</v>
      </c>
    </row>
    <row r="1589" spans="2:20" ht="24.9" customHeight="1" x14ac:dyDescent="0.3">
      <c r="B1589" s="446"/>
      <c r="C1589" s="267">
        <f t="shared" si="102"/>
        <v>1</v>
      </c>
      <c r="D1589" s="268" t="str">
        <f t="shared" si="103"/>
        <v>Janeiro</v>
      </c>
      <c r="E1589" s="269"/>
      <c r="F1589" s="270" t="str">
        <f>IF(E1589="","",VLOOKUP('Conta_FUNBIO (2)'!E1589,Relatório!B:I,2,FALSE))</f>
        <v/>
      </c>
      <c r="G1589" s="709"/>
      <c r="H1589" s="334" t="str">
        <f>IF(G1589="","",VLOOKUP(G1589,Fundos!B:C,2,FALSE))</f>
        <v/>
      </c>
      <c r="I1589" s="272"/>
      <c r="J1589" s="443"/>
      <c r="K1589" s="443"/>
      <c r="L1589" s="685"/>
      <c r="M1589" s="353"/>
      <c r="N1589" s="271"/>
      <c r="O1589" s="576"/>
      <c r="P1589" s="276" t="s">
        <v>277</v>
      </c>
      <c r="Q1589" s="279"/>
      <c r="R1589" s="449"/>
      <c r="S1589" s="279">
        <f t="shared" si="104"/>
        <v>-3601.92</v>
      </c>
      <c r="T1589" s="333">
        <f t="shared" si="101"/>
        <v>0</v>
      </c>
    </row>
    <row r="1590" spans="2:20" ht="24.9" customHeight="1" x14ac:dyDescent="0.3">
      <c r="B1590" s="446"/>
      <c r="C1590" s="267">
        <f t="shared" si="102"/>
        <v>1</v>
      </c>
      <c r="D1590" s="268" t="str">
        <f t="shared" si="103"/>
        <v>Janeiro</v>
      </c>
      <c r="E1590" s="269"/>
      <c r="F1590" s="270" t="str">
        <f>IF(E1590="","",VLOOKUP('Conta_FUNBIO (2)'!E1590,Relatório!B:I,2,FALSE))</f>
        <v/>
      </c>
      <c r="G1590" s="709"/>
      <c r="H1590" s="334" t="str">
        <f>IF(G1590="","",VLOOKUP(G1590,Fundos!B:C,2,FALSE))</f>
        <v/>
      </c>
      <c r="I1590" s="272"/>
      <c r="J1590" s="443"/>
      <c r="K1590" s="443"/>
      <c r="L1590" s="685"/>
      <c r="M1590" s="353"/>
      <c r="N1590" s="271"/>
      <c r="O1590" s="576"/>
      <c r="P1590" s="276" t="s">
        <v>277</v>
      </c>
      <c r="Q1590" s="279"/>
      <c r="R1590" s="449"/>
      <c r="S1590" s="279">
        <f t="shared" si="104"/>
        <v>-3601.92</v>
      </c>
      <c r="T1590" s="333">
        <f t="shared" si="101"/>
        <v>0</v>
      </c>
    </row>
    <row r="1591" spans="2:20" ht="24.9" customHeight="1" x14ac:dyDescent="0.3">
      <c r="B1591" s="446"/>
      <c r="C1591" s="267">
        <f t="shared" si="102"/>
        <v>1</v>
      </c>
      <c r="D1591" s="268" t="str">
        <f t="shared" si="103"/>
        <v>Janeiro</v>
      </c>
      <c r="E1591" s="269"/>
      <c r="F1591" s="270" t="str">
        <f>IF(E1591="","",VLOOKUP('Conta_FUNBIO (2)'!E1591,Relatório!B:I,2,FALSE))</f>
        <v/>
      </c>
      <c r="G1591" s="709"/>
      <c r="H1591" s="334" t="str">
        <f>IF(G1591="","",VLOOKUP(G1591,Fundos!B:C,2,FALSE))</f>
        <v/>
      </c>
      <c r="I1591" s="272"/>
      <c r="J1591" s="443"/>
      <c r="K1591" s="443"/>
      <c r="L1591" s="685"/>
      <c r="M1591" s="353"/>
      <c r="N1591" s="271"/>
      <c r="O1591" s="576"/>
      <c r="P1591" s="276" t="s">
        <v>277</v>
      </c>
      <c r="Q1591" s="279"/>
      <c r="R1591" s="449"/>
      <c r="S1591" s="279">
        <f t="shared" si="104"/>
        <v>-3601.92</v>
      </c>
      <c r="T1591" s="333">
        <f t="shared" si="101"/>
        <v>0</v>
      </c>
    </row>
    <row r="1592" spans="2:20" ht="24.9" customHeight="1" x14ac:dyDescent="0.3">
      <c r="B1592" s="446"/>
      <c r="C1592" s="267">
        <f t="shared" si="102"/>
        <v>1</v>
      </c>
      <c r="D1592" s="268" t="str">
        <f t="shared" si="103"/>
        <v>Janeiro</v>
      </c>
      <c r="E1592" s="269"/>
      <c r="F1592" s="270" t="str">
        <f>IF(E1592="","",VLOOKUP('Conta_FUNBIO (2)'!E1592,Relatório!B:I,2,FALSE))</f>
        <v/>
      </c>
      <c r="G1592" s="709"/>
      <c r="H1592" s="334" t="str">
        <f>IF(G1592="","",VLOOKUP(G1592,Fundos!B:C,2,FALSE))</f>
        <v/>
      </c>
      <c r="I1592" s="272"/>
      <c r="J1592" s="443"/>
      <c r="K1592" s="443"/>
      <c r="L1592" s="685"/>
      <c r="M1592" s="353"/>
      <c r="N1592" s="271"/>
      <c r="O1592" s="576"/>
      <c r="P1592" s="276" t="s">
        <v>277</v>
      </c>
      <c r="Q1592" s="279"/>
      <c r="R1592" s="449"/>
      <c r="S1592" s="279">
        <f t="shared" si="104"/>
        <v>-3601.92</v>
      </c>
      <c r="T1592" s="333">
        <f t="shared" si="101"/>
        <v>0</v>
      </c>
    </row>
    <row r="1593" spans="2:20" ht="24.9" customHeight="1" x14ac:dyDescent="0.3">
      <c r="B1593" s="446"/>
      <c r="C1593" s="267">
        <f t="shared" si="102"/>
        <v>1</v>
      </c>
      <c r="D1593" s="268" t="str">
        <f t="shared" si="103"/>
        <v>Janeiro</v>
      </c>
      <c r="E1593" s="269"/>
      <c r="F1593" s="270" t="str">
        <f>IF(E1593="","",VLOOKUP('Conta_FUNBIO (2)'!E1593,Relatório!B:I,2,FALSE))</f>
        <v/>
      </c>
      <c r="G1593" s="709"/>
      <c r="H1593" s="334" t="str">
        <f>IF(G1593="","",VLOOKUP(G1593,Fundos!B:C,2,FALSE))</f>
        <v/>
      </c>
      <c r="I1593" s="272"/>
      <c r="J1593" s="443"/>
      <c r="K1593" s="443"/>
      <c r="L1593" s="685"/>
      <c r="M1593" s="353"/>
      <c r="N1593" s="271"/>
      <c r="O1593" s="576"/>
      <c r="P1593" s="276" t="s">
        <v>277</v>
      </c>
      <c r="Q1593" s="279"/>
      <c r="R1593" s="449"/>
      <c r="S1593" s="279">
        <f t="shared" si="104"/>
        <v>-3601.92</v>
      </c>
      <c r="T1593" s="333">
        <f t="shared" si="101"/>
        <v>0</v>
      </c>
    </row>
    <row r="1594" spans="2:20" ht="24.9" customHeight="1" x14ac:dyDescent="0.3">
      <c r="B1594" s="446"/>
      <c r="C1594" s="267">
        <f t="shared" si="102"/>
        <v>1</v>
      </c>
      <c r="D1594" s="268" t="str">
        <f t="shared" si="103"/>
        <v>Janeiro</v>
      </c>
      <c r="E1594" s="269"/>
      <c r="F1594" s="270" t="str">
        <f>IF(E1594="","",VLOOKUP('Conta_FUNBIO (2)'!E1594,Relatório!B:I,2,FALSE))</f>
        <v/>
      </c>
      <c r="G1594" s="709"/>
      <c r="H1594" s="334" t="str">
        <f>IF(G1594="","",VLOOKUP(G1594,Fundos!B:C,2,FALSE))</f>
        <v/>
      </c>
      <c r="I1594" s="272"/>
      <c r="J1594" s="443"/>
      <c r="K1594" s="443"/>
      <c r="L1594" s="685"/>
      <c r="M1594" s="353"/>
      <c r="N1594" s="271"/>
      <c r="O1594" s="576"/>
      <c r="P1594" s="276" t="s">
        <v>277</v>
      </c>
      <c r="Q1594" s="279"/>
      <c r="R1594" s="449"/>
      <c r="S1594" s="279">
        <f t="shared" si="104"/>
        <v>-3601.92</v>
      </c>
      <c r="T1594" s="333">
        <f t="shared" ref="T1594:T1657" si="105">T1593</f>
        <v>0</v>
      </c>
    </row>
    <row r="1595" spans="2:20" ht="24.9" customHeight="1" x14ac:dyDescent="0.3">
      <c r="B1595" s="446"/>
      <c r="C1595" s="267">
        <f t="shared" si="102"/>
        <v>1</v>
      </c>
      <c r="D1595" s="268" t="str">
        <f t="shared" si="103"/>
        <v>Janeiro</v>
      </c>
      <c r="E1595" s="269"/>
      <c r="F1595" s="270" t="str">
        <f>IF(E1595="","",VLOOKUP('Conta_FUNBIO (2)'!E1595,Relatório!B:I,2,FALSE))</f>
        <v/>
      </c>
      <c r="G1595" s="709"/>
      <c r="H1595" s="334" t="str">
        <f>IF(G1595="","",VLOOKUP(G1595,Fundos!B:C,2,FALSE))</f>
        <v/>
      </c>
      <c r="I1595" s="272"/>
      <c r="J1595" s="443"/>
      <c r="K1595" s="443"/>
      <c r="L1595" s="685"/>
      <c r="M1595" s="353"/>
      <c r="N1595" s="271"/>
      <c r="O1595" s="576"/>
      <c r="P1595" s="276" t="s">
        <v>277</v>
      </c>
      <c r="Q1595" s="279"/>
      <c r="R1595" s="449"/>
      <c r="S1595" s="279">
        <f t="shared" si="104"/>
        <v>-3601.92</v>
      </c>
      <c r="T1595" s="333">
        <f t="shared" si="105"/>
        <v>0</v>
      </c>
    </row>
    <row r="1596" spans="2:20" ht="24.9" customHeight="1" x14ac:dyDescent="0.3">
      <c r="B1596" s="446"/>
      <c r="C1596" s="267">
        <f t="shared" si="102"/>
        <v>1</v>
      </c>
      <c r="D1596" s="268" t="str">
        <f t="shared" si="103"/>
        <v>Janeiro</v>
      </c>
      <c r="E1596" s="269"/>
      <c r="F1596" s="270" t="str">
        <f>IF(E1596="","",VLOOKUP('Conta_FUNBIO (2)'!E1596,Relatório!B:I,2,FALSE))</f>
        <v/>
      </c>
      <c r="G1596" s="709"/>
      <c r="H1596" s="334" t="str">
        <f>IF(G1596="","",VLOOKUP(G1596,Fundos!B:C,2,FALSE))</f>
        <v/>
      </c>
      <c r="I1596" s="272"/>
      <c r="J1596" s="443"/>
      <c r="K1596" s="443"/>
      <c r="L1596" s="685"/>
      <c r="M1596" s="353"/>
      <c r="N1596" s="271"/>
      <c r="O1596" s="576"/>
      <c r="P1596" s="276" t="s">
        <v>277</v>
      </c>
      <c r="Q1596" s="279"/>
      <c r="R1596" s="449"/>
      <c r="S1596" s="279">
        <f t="shared" si="104"/>
        <v>-3601.92</v>
      </c>
      <c r="T1596" s="333">
        <f t="shared" si="105"/>
        <v>0</v>
      </c>
    </row>
    <row r="1597" spans="2:20" ht="24.9" customHeight="1" x14ac:dyDescent="0.3">
      <c r="B1597" s="446"/>
      <c r="C1597" s="267">
        <f t="shared" si="102"/>
        <v>1</v>
      </c>
      <c r="D1597" s="268" t="str">
        <f t="shared" si="103"/>
        <v>Janeiro</v>
      </c>
      <c r="E1597" s="269"/>
      <c r="F1597" s="270" t="str">
        <f>IF(E1597="","",VLOOKUP('Conta_FUNBIO (2)'!E1597,Relatório!B:I,2,FALSE))</f>
        <v/>
      </c>
      <c r="G1597" s="709"/>
      <c r="H1597" s="334" t="str">
        <f>IF(G1597="","",VLOOKUP(G1597,Fundos!B:C,2,FALSE))</f>
        <v/>
      </c>
      <c r="I1597" s="272"/>
      <c r="J1597" s="443"/>
      <c r="K1597" s="443"/>
      <c r="L1597" s="685"/>
      <c r="M1597" s="353"/>
      <c r="N1597" s="271"/>
      <c r="O1597" s="576"/>
      <c r="P1597" s="276" t="s">
        <v>277</v>
      </c>
      <c r="Q1597" s="279"/>
      <c r="R1597" s="449"/>
      <c r="S1597" s="279">
        <f t="shared" si="104"/>
        <v>-3601.92</v>
      </c>
      <c r="T1597" s="333">
        <f t="shared" si="105"/>
        <v>0</v>
      </c>
    </row>
    <row r="1598" spans="2:20" ht="24.9" customHeight="1" x14ac:dyDescent="0.3">
      <c r="B1598" s="446"/>
      <c r="C1598" s="267">
        <f t="shared" si="102"/>
        <v>1</v>
      </c>
      <c r="D1598" s="268" t="str">
        <f t="shared" si="103"/>
        <v>Janeiro</v>
      </c>
      <c r="E1598" s="269"/>
      <c r="F1598" s="270" t="str">
        <f>IF(E1598="","",VLOOKUP('Conta_FUNBIO (2)'!E1598,Relatório!B:I,2,FALSE))</f>
        <v/>
      </c>
      <c r="G1598" s="709"/>
      <c r="H1598" s="334" t="str">
        <f>IF(G1598="","",VLOOKUP(G1598,Fundos!B:C,2,FALSE))</f>
        <v/>
      </c>
      <c r="I1598" s="272"/>
      <c r="J1598" s="443"/>
      <c r="K1598" s="443"/>
      <c r="L1598" s="685"/>
      <c r="M1598" s="353"/>
      <c r="N1598" s="271"/>
      <c r="O1598" s="576"/>
      <c r="P1598" s="276" t="s">
        <v>277</v>
      </c>
      <c r="Q1598" s="279"/>
      <c r="R1598" s="449"/>
      <c r="S1598" s="279">
        <f t="shared" si="104"/>
        <v>-3601.92</v>
      </c>
      <c r="T1598" s="333">
        <f t="shared" si="105"/>
        <v>0</v>
      </c>
    </row>
    <row r="1599" spans="2:20" ht="24.9" customHeight="1" x14ac:dyDescent="0.3">
      <c r="B1599" s="446"/>
      <c r="C1599" s="267">
        <f t="shared" si="102"/>
        <v>1</v>
      </c>
      <c r="D1599" s="268" t="str">
        <f t="shared" si="103"/>
        <v>Janeiro</v>
      </c>
      <c r="E1599" s="269"/>
      <c r="F1599" s="270" t="str">
        <f>IF(E1599="","",VLOOKUP('Conta_FUNBIO (2)'!E1599,Relatório!B:I,2,FALSE))</f>
        <v/>
      </c>
      <c r="G1599" s="709"/>
      <c r="H1599" s="334" t="str">
        <f>IF(G1599="","",VLOOKUP(G1599,Fundos!B:C,2,FALSE))</f>
        <v/>
      </c>
      <c r="I1599" s="272"/>
      <c r="J1599" s="443"/>
      <c r="K1599" s="443"/>
      <c r="L1599" s="685"/>
      <c r="M1599" s="353"/>
      <c r="N1599" s="271"/>
      <c r="O1599" s="576"/>
      <c r="P1599" s="276" t="s">
        <v>277</v>
      </c>
      <c r="Q1599" s="279"/>
      <c r="R1599" s="449"/>
      <c r="S1599" s="279">
        <f t="shared" si="104"/>
        <v>-3601.92</v>
      </c>
      <c r="T1599" s="333">
        <f t="shared" si="105"/>
        <v>0</v>
      </c>
    </row>
    <row r="1600" spans="2:20" ht="24.9" customHeight="1" x14ac:dyDescent="0.3">
      <c r="B1600" s="446"/>
      <c r="C1600" s="267">
        <f t="shared" si="102"/>
        <v>1</v>
      </c>
      <c r="D1600" s="268" t="str">
        <f t="shared" si="103"/>
        <v>Janeiro</v>
      </c>
      <c r="E1600" s="269"/>
      <c r="F1600" s="270" t="str">
        <f>IF(E1600="","",VLOOKUP('Conta_FUNBIO (2)'!E1600,Relatório!B:I,2,FALSE))</f>
        <v/>
      </c>
      <c r="G1600" s="709"/>
      <c r="H1600" s="334" t="str">
        <f>IF(G1600="","",VLOOKUP(G1600,Fundos!B:C,2,FALSE))</f>
        <v/>
      </c>
      <c r="I1600" s="272"/>
      <c r="J1600" s="443"/>
      <c r="K1600" s="443"/>
      <c r="L1600" s="685"/>
      <c r="M1600" s="353"/>
      <c r="N1600" s="271"/>
      <c r="O1600" s="576"/>
      <c r="P1600" s="276" t="s">
        <v>277</v>
      </c>
      <c r="Q1600" s="279"/>
      <c r="R1600" s="449"/>
      <c r="S1600" s="279">
        <f t="shared" si="104"/>
        <v>-3601.92</v>
      </c>
      <c r="T1600" s="333">
        <f t="shared" si="105"/>
        <v>0</v>
      </c>
    </row>
    <row r="1601" spans="2:20" ht="24.9" customHeight="1" x14ac:dyDescent="0.3">
      <c r="B1601" s="446"/>
      <c r="C1601" s="267">
        <f t="shared" si="102"/>
        <v>1</v>
      </c>
      <c r="D1601" s="268" t="str">
        <f t="shared" si="103"/>
        <v>Janeiro</v>
      </c>
      <c r="E1601" s="269"/>
      <c r="F1601" s="270" t="str">
        <f>IF(E1601="","",VLOOKUP('Conta_FUNBIO (2)'!E1601,Relatório!B:I,2,FALSE))</f>
        <v/>
      </c>
      <c r="G1601" s="709"/>
      <c r="H1601" s="334" t="str">
        <f>IF(G1601="","",VLOOKUP(G1601,Fundos!B:C,2,FALSE))</f>
        <v/>
      </c>
      <c r="I1601" s="272"/>
      <c r="J1601" s="443"/>
      <c r="K1601" s="443"/>
      <c r="L1601" s="685"/>
      <c r="M1601" s="353"/>
      <c r="N1601" s="271"/>
      <c r="O1601" s="576"/>
      <c r="P1601" s="276" t="s">
        <v>277</v>
      </c>
      <c r="Q1601" s="279"/>
      <c r="R1601" s="449"/>
      <c r="S1601" s="279">
        <f t="shared" si="104"/>
        <v>-3601.92</v>
      </c>
      <c r="T1601" s="333">
        <f t="shared" si="105"/>
        <v>0</v>
      </c>
    </row>
    <row r="1602" spans="2:20" ht="24.9" customHeight="1" x14ac:dyDescent="0.3">
      <c r="B1602" s="446"/>
      <c r="C1602" s="267">
        <f t="shared" si="102"/>
        <v>1</v>
      </c>
      <c r="D1602" s="268" t="str">
        <f t="shared" si="103"/>
        <v>Janeiro</v>
      </c>
      <c r="E1602" s="269"/>
      <c r="F1602" s="270" t="str">
        <f>IF(E1602="","",VLOOKUP('Conta_FUNBIO (2)'!E1602,Relatório!B:I,2,FALSE))</f>
        <v/>
      </c>
      <c r="G1602" s="709"/>
      <c r="H1602" s="334" t="str">
        <f>IF(G1602="","",VLOOKUP(G1602,Fundos!B:C,2,FALSE))</f>
        <v/>
      </c>
      <c r="I1602" s="272"/>
      <c r="J1602" s="443"/>
      <c r="K1602" s="443"/>
      <c r="L1602" s="685"/>
      <c r="M1602" s="353"/>
      <c r="N1602" s="271"/>
      <c r="O1602" s="576"/>
      <c r="P1602" s="276" t="s">
        <v>277</v>
      </c>
      <c r="Q1602" s="279"/>
      <c r="R1602" s="449"/>
      <c r="S1602" s="279">
        <f t="shared" si="104"/>
        <v>-3601.92</v>
      </c>
      <c r="T1602" s="333">
        <f t="shared" si="105"/>
        <v>0</v>
      </c>
    </row>
    <row r="1603" spans="2:20" ht="24.9" customHeight="1" x14ac:dyDescent="0.3">
      <c r="B1603" s="446"/>
      <c r="C1603" s="267">
        <f t="shared" si="102"/>
        <v>1</v>
      </c>
      <c r="D1603" s="268" t="str">
        <f t="shared" si="103"/>
        <v>Janeiro</v>
      </c>
      <c r="E1603" s="269"/>
      <c r="F1603" s="270" t="str">
        <f>IF(E1603="","",VLOOKUP('Conta_FUNBIO (2)'!E1603,Relatório!B:I,2,FALSE))</f>
        <v/>
      </c>
      <c r="G1603" s="709"/>
      <c r="H1603" s="334" t="str">
        <f>IF(G1603="","",VLOOKUP(G1603,Fundos!B:C,2,FALSE))</f>
        <v/>
      </c>
      <c r="I1603" s="272"/>
      <c r="J1603" s="443"/>
      <c r="K1603" s="443"/>
      <c r="L1603" s="685"/>
      <c r="M1603" s="353"/>
      <c r="N1603" s="271"/>
      <c r="O1603" s="576"/>
      <c r="P1603" s="276" t="s">
        <v>277</v>
      </c>
      <c r="Q1603" s="279"/>
      <c r="R1603" s="449"/>
      <c r="S1603" s="279">
        <f t="shared" si="104"/>
        <v>-3601.92</v>
      </c>
      <c r="T1603" s="333">
        <f t="shared" si="105"/>
        <v>0</v>
      </c>
    </row>
    <row r="1604" spans="2:20" ht="24.9" customHeight="1" x14ac:dyDescent="0.3">
      <c r="B1604" s="446"/>
      <c r="C1604" s="267">
        <f t="shared" si="102"/>
        <v>1</v>
      </c>
      <c r="D1604" s="268" t="str">
        <f t="shared" si="103"/>
        <v>Janeiro</v>
      </c>
      <c r="E1604" s="269"/>
      <c r="F1604" s="270" t="str">
        <f>IF(E1604="","",VLOOKUP('Conta_FUNBIO (2)'!E1604,Relatório!B:I,2,FALSE))</f>
        <v/>
      </c>
      <c r="G1604" s="709"/>
      <c r="H1604" s="334" t="str">
        <f>IF(G1604="","",VLOOKUP(G1604,Fundos!B:C,2,FALSE))</f>
        <v/>
      </c>
      <c r="I1604" s="272"/>
      <c r="J1604" s="443"/>
      <c r="K1604" s="443"/>
      <c r="L1604" s="685"/>
      <c r="M1604" s="353"/>
      <c r="N1604" s="271"/>
      <c r="O1604" s="576"/>
      <c r="P1604" s="276" t="s">
        <v>277</v>
      </c>
      <c r="Q1604" s="279"/>
      <c r="R1604" s="449"/>
      <c r="S1604" s="279">
        <f t="shared" si="104"/>
        <v>-3601.92</v>
      </c>
      <c r="T1604" s="333">
        <f t="shared" si="105"/>
        <v>0</v>
      </c>
    </row>
    <row r="1605" spans="2:20" ht="24.9" customHeight="1" x14ac:dyDescent="0.3">
      <c r="B1605" s="446"/>
      <c r="C1605" s="267">
        <f t="shared" si="102"/>
        <v>1</v>
      </c>
      <c r="D1605" s="268" t="str">
        <f t="shared" si="103"/>
        <v>Janeiro</v>
      </c>
      <c r="E1605" s="269"/>
      <c r="F1605" s="270" t="str">
        <f>IF(E1605="","",VLOOKUP('Conta_FUNBIO (2)'!E1605,Relatório!B:I,2,FALSE))</f>
        <v/>
      </c>
      <c r="G1605" s="709"/>
      <c r="H1605" s="334" t="str">
        <f>IF(G1605="","",VLOOKUP(G1605,Fundos!B:C,2,FALSE))</f>
        <v/>
      </c>
      <c r="I1605" s="272"/>
      <c r="J1605" s="443"/>
      <c r="K1605" s="443"/>
      <c r="L1605" s="685"/>
      <c r="M1605" s="353"/>
      <c r="N1605" s="271"/>
      <c r="O1605" s="576"/>
      <c r="P1605" s="276" t="s">
        <v>277</v>
      </c>
      <c r="Q1605" s="279"/>
      <c r="R1605" s="449"/>
      <c r="S1605" s="279">
        <f t="shared" si="104"/>
        <v>-3601.92</v>
      </c>
      <c r="T1605" s="333">
        <f t="shared" si="105"/>
        <v>0</v>
      </c>
    </row>
    <row r="1606" spans="2:20" ht="24.9" customHeight="1" x14ac:dyDescent="0.3">
      <c r="B1606" s="446"/>
      <c r="C1606" s="267">
        <f t="shared" si="102"/>
        <v>1</v>
      </c>
      <c r="D1606" s="268" t="str">
        <f t="shared" si="103"/>
        <v>Janeiro</v>
      </c>
      <c r="E1606" s="269"/>
      <c r="F1606" s="270" t="str">
        <f>IF(E1606="","",VLOOKUP('Conta_FUNBIO (2)'!E1606,Relatório!B:I,2,FALSE))</f>
        <v/>
      </c>
      <c r="G1606" s="709"/>
      <c r="H1606" s="334" t="str">
        <f>IF(G1606="","",VLOOKUP(G1606,Fundos!B:C,2,FALSE))</f>
        <v/>
      </c>
      <c r="I1606" s="272"/>
      <c r="J1606" s="443"/>
      <c r="K1606" s="443"/>
      <c r="L1606" s="685"/>
      <c r="M1606" s="353"/>
      <c r="N1606" s="271"/>
      <c r="O1606" s="576"/>
      <c r="P1606" s="276" t="s">
        <v>277</v>
      </c>
      <c r="Q1606" s="279"/>
      <c r="R1606" s="449"/>
      <c r="S1606" s="279">
        <f t="shared" si="104"/>
        <v>-3601.92</v>
      </c>
      <c r="T1606" s="333">
        <f t="shared" si="105"/>
        <v>0</v>
      </c>
    </row>
    <row r="1607" spans="2:20" ht="24.9" customHeight="1" x14ac:dyDescent="0.3">
      <c r="B1607" s="446"/>
      <c r="C1607" s="267">
        <f t="shared" si="102"/>
        <v>1</v>
      </c>
      <c r="D1607" s="268" t="str">
        <f t="shared" si="103"/>
        <v>Janeiro</v>
      </c>
      <c r="E1607" s="269"/>
      <c r="F1607" s="270" t="str">
        <f>IF(E1607="","",VLOOKUP('Conta_FUNBIO (2)'!E1607,Relatório!B:I,2,FALSE))</f>
        <v/>
      </c>
      <c r="G1607" s="709"/>
      <c r="H1607" s="334" t="str">
        <f>IF(G1607="","",VLOOKUP(G1607,Fundos!B:C,2,FALSE))</f>
        <v/>
      </c>
      <c r="I1607" s="272"/>
      <c r="J1607" s="443"/>
      <c r="K1607" s="443"/>
      <c r="L1607" s="685"/>
      <c r="M1607" s="353"/>
      <c r="N1607" s="271"/>
      <c r="O1607" s="576"/>
      <c r="P1607" s="276" t="s">
        <v>277</v>
      </c>
      <c r="Q1607" s="279"/>
      <c r="R1607" s="449"/>
      <c r="S1607" s="279">
        <f t="shared" si="104"/>
        <v>-3601.92</v>
      </c>
      <c r="T1607" s="333">
        <f t="shared" si="105"/>
        <v>0</v>
      </c>
    </row>
    <row r="1608" spans="2:20" ht="24.9" customHeight="1" x14ac:dyDescent="0.3">
      <c r="B1608" s="446"/>
      <c r="C1608" s="267">
        <f t="shared" si="102"/>
        <v>1</v>
      </c>
      <c r="D1608" s="268" t="str">
        <f t="shared" si="103"/>
        <v>Janeiro</v>
      </c>
      <c r="E1608" s="269"/>
      <c r="F1608" s="270" t="str">
        <f>IF(E1608="","",VLOOKUP('Conta_FUNBIO (2)'!E1608,Relatório!B:I,2,FALSE))</f>
        <v/>
      </c>
      <c r="G1608" s="709"/>
      <c r="H1608" s="334" t="str">
        <f>IF(G1608="","",VLOOKUP(G1608,Fundos!B:C,2,FALSE))</f>
        <v/>
      </c>
      <c r="I1608" s="272"/>
      <c r="J1608" s="443"/>
      <c r="K1608" s="443"/>
      <c r="L1608" s="685"/>
      <c r="M1608" s="353"/>
      <c r="N1608" s="271"/>
      <c r="O1608" s="576"/>
      <c r="P1608" s="276" t="s">
        <v>277</v>
      </c>
      <c r="Q1608" s="279"/>
      <c r="R1608" s="449"/>
      <c r="S1608" s="279">
        <f t="shared" si="104"/>
        <v>-3601.92</v>
      </c>
      <c r="T1608" s="333">
        <f t="shared" si="105"/>
        <v>0</v>
      </c>
    </row>
    <row r="1609" spans="2:20" ht="24.9" customHeight="1" x14ac:dyDescent="0.3">
      <c r="B1609" s="446"/>
      <c r="C1609" s="267">
        <f t="shared" si="102"/>
        <v>1</v>
      </c>
      <c r="D1609" s="268" t="str">
        <f t="shared" si="103"/>
        <v>Janeiro</v>
      </c>
      <c r="E1609" s="269"/>
      <c r="F1609" s="270" t="str">
        <f>IF(E1609="","",VLOOKUP('Conta_FUNBIO (2)'!E1609,Relatório!B:I,2,FALSE))</f>
        <v/>
      </c>
      <c r="G1609" s="709"/>
      <c r="H1609" s="334" t="str">
        <f>IF(G1609="","",VLOOKUP(G1609,Fundos!B:C,2,FALSE))</f>
        <v/>
      </c>
      <c r="I1609" s="272"/>
      <c r="J1609" s="443"/>
      <c r="K1609" s="443"/>
      <c r="L1609" s="685"/>
      <c r="M1609" s="353"/>
      <c r="N1609" s="271"/>
      <c r="O1609" s="576"/>
      <c r="P1609" s="276" t="s">
        <v>277</v>
      </c>
      <c r="Q1609" s="279"/>
      <c r="R1609" s="449"/>
      <c r="S1609" s="279">
        <f t="shared" si="104"/>
        <v>-3601.92</v>
      </c>
      <c r="T1609" s="333">
        <f t="shared" si="105"/>
        <v>0</v>
      </c>
    </row>
    <row r="1610" spans="2:20" ht="24.9" customHeight="1" x14ac:dyDescent="0.3">
      <c r="B1610" s="446"/>
      <c r="C1610" s="267">
        <f t="shared" si="102"/>
        <v>1</v>
      </c>
      <c r="D1610" s="268" t="str">
        <f t="shared" si="103"/>
        <v>Janeiro</v>
      </c>
      <c r="E1610" s="269"/>
      <c r="F1610" s="270" t="str">
        <f>IF(E1610="","",VLOOKUP('Conta_FUNBIO (2)'!E1610,Relatório!B:I,2,FALSE))</f>
        <v/>
      </c>
      <c r="G1610" s="709"/>
      <c r="H1610" s="334" t="str">
        <f>IF(G1610="","",VLOOKUP(G1610,Fundos!B:C,2,FALSE))</f>
        <v/>
      </c>
      <c r="I1610" s="272"/>
      <c r="J1610" s="443"/>
      <c r="K1610" s="443"/>
      <c r="L1610" s="685"/>
      <c r="M1610" s="353"/>
      <c r="N1610" s="271"/>
      <c r="O1610" s="576"/>
      <c r="P1610" s="276" t="s">
        <v>277</v>
      </c>
      <c r="Q1610" s="279"/>
      <c r="R1610" s="449"/>
      <c r="S1610" s="279">
        <f t="shared" si="104"/>
        <v>-3601.92</v>
      </c>
      <c r="T1610" s="333">
        <f t="shared" si="105"/>
        <v>0</v>
      </c>
    </row>
    <row r="1611" spans="2:20" ht="24.9" customHeight="1" x14ac:dyDescent="0.3">
      <c r="B1611" s="446"/>
      <c r="C1611" s="267">
        <f t="shared" si="102"/>
        <v>1</v>
      </c>
      <c r="D1611" s="268" t="str">
        <f t="shared" si="103"/>
        <v>Janeiro</v>
      </c>
      <c r="E1611" s="269"/>
      <c r="F1611" s="270" t="str">
        <f>IF(E1611="","",VLOOKUP('Conta_FUNBIO (2)'!E1611,Relatório!B:I,2,FALSE))</f>
        <v/>
      </c>
      <c r="G1611" s="709"/>
      <c r="H1611" s="334" t="str">
        <f>IF(G1611="","",VLOOKUP(G1611,Fundos!B:C,2,FALSE))</f>
        <v/>
      </c>
      <c r="I1611" s="272"/>
      <c r="J1611" s="443"/>
      <c r="K1611" s="443"/>
      <c r="L1611" s="685"/>
      <c r="M1611" s="353"/>
      <c r="N1611" s="271"/>
      <c r="O1611" s="576"/>
      <c r="P1611" s="276" t="s">
        <v>277</v>
      </c>
      <c r="Q1611" s="279"/>
      <c r="R1611" s="449"/>
      <c r="S1611" s="279">
        <f t="shared" si="104"/>
        <v>-3601.92</v>
      </c>
      <c r="T1611" s="333">
        <f t="shared" si="105"/>
        <v>0</v>
      </c>
    </row>
    <row r="1612" spans="2:20" ht="24.9" customHeight="1" x14ac:dyDescent="0.3">
      <c r="B1612" s="446"/>
      <c r="C1612" s="267">
        <f t="shared" ref="C1612:C1675" si="106">MONTH(B1612)</f>
        <v>1</v>
      </c>
      <c r="D1612" s="268" t="str">
        <f t="shared" ref="D1612:D1675" si="107">IF(C1612=1,"Janeiro",IF(C1612=2,"Fevereiro",IF(C1612=3,"Março",IF(C1612=4,"Abril",IF(C1612=5,"Maio",IF(C1612=6,"Junho",IF(C1612=7,"Julho",IF(C1612=8,"Agosto",IF(C1612=9,"Setembro",IF(C1612=10,"Outubro",IF(C1612=11,"Novembro",IF(C1612=12,"Dezembro",""))))))))))))</f>
        <v>Janeiro</v>
      </c>
      <c r="E1612" s="269"/>
      <c r="F1612" s="270" t="str">
        <f>IF(E1612="","",VLOOKUP('Conta_FUNBIO (2)'!E1612,Relatório!B:I,2,FALSE))</f>
        <v/>
      </c>
      <c r="G1612" s="709"/>
      <c r="H1612" s="334" t="str">
        <f>IF(G1612="","",VLOOKUP(G1612,Fundos!B:C,2,FALSE))</f>
        <v/>
      </c>
      <c r="I1612" s="272"/>
      <c r="J1612" s="443"/>
      <c r="K1612" s="443"/>
      <c r="L1612" s="685"/>
      <c r="M1612" s="353"/>
      <c r="N1612" s="271"/>
      <c r="O1612" s="576"/>
      <c r="P1612" s="276" t="s">
        <v>277</v>
      </c>
      <c r="Q1612" s="279"/>
      <c r="R1612" s="449"/>
      <c r="S1612" s="279">
        <f t="shared" si="104"/>
        <v>-3601.92</v>
      </c>
      <c r="T1612" s="333">
        <f t="shared" si="105"/>
        <v>0</v>
      </c>
    </row>
    <row r="1613" spans="2:20" ht="24.9" customHeight="1" x14ac:dyDescent="0.3">
      <c r="B1613" s="446"/>
      <c r="C1613" s="267">
        <f t="shared" si="106"/>
        <v>1</v>
      </c>
      <c r="D1613" s="268" t="str">
        <f t="shared" si="107"/>
        <v>Janeiro</v>
      </c>
      <c r="E1613" s="269"/>
      <c r="F1613" s="270" t="str">
        <f>IF(E1613="","",VLOOKUP('Conta_FUNBIO (2)'!E1613,Relatório!B:I,2,FALSE))</f>
        <v/>
      </c>
      <c r="G1613" s="709"/>
      <c r="H1613" s="334" t="str">
        <f>IF(G1613="","",VLOOKUP(G1613,Fundos!B:C,2,FALSE))</f>
        <v/>
      </c>
      <c r="I1613" s="272"/>
      <c r="J1613" s="443"/>
      <c r="K1613" s="443"/>
      <c r="L1613" s="685"/>
      <c r="M1613" s="353"/>
      <c r="N1613" s="271"/>
      <c r="O1613" s="576"/>
      <c r="P1613" s="276" t="s">
        <v>277</v>
      </c>
      <c r="Q1613" s="279"/>
      <c r="R1613" s="449"/>
      <c r="S1613" s="279">
        <f t="shared" si="104"/>
        <v>-3601.92</v>
      </c>
      <c r="T1613" s="333">
        <f t="shared" si="105"/>
        <v>0</v>
      </c>
    </row>
    <row r="1614" spans="2:20" ht="24.9" customHeight="1" x14ac:dyDescent="0.3">
      <c r="B1614" s="446"/>
      <c r="C1614" s="267">
        <f t="shared" si="106"/>
        <v>1</v>
      </c>
      <c r="D1614" s="268" t="str">
        <f t="shared" si="107"/>
        <v>Janeiro</v>
      </c>
      <c r="E1614" s="269"/>
      <c r="F1614" s="270" t="str">
        <f>IF(E1614="","",VLOOKUP('Conta_FUNBIO (2)'!E1614,Relatório!B:I,2,FALSE))</f>
        <v/>
      </c>
      <c r="G1614" s="709"/>
      <c r="H1614" s="334" t="str">
        <f>IF(G1614="","",VLOOKUP(G1614,Fundos!B:C,2,FALSE))</f>
        <v/>
      </c>
      <c r="I1614" s="272"/>
      <c r="J1614" s="443"/>
      <c r="K1614" s="443"/>
      <c r="L1614" s="685"/>
      <c r="M1614" s="353"/>
      <c r="N1614" s="271"/>
      <c r="O1614" s="576"/>
      <c r="P1614" s="276" t="s">
        <v>277</v>
      </c>
      <c r="Q1614" s="279"/>
      <c r="R1614" s="449"/>
      <c r="S1614" s="279">
        <f t="shared" si="104"/>
        <v>-3601.92</v>
      </c>
      <c r="T1614" s="333">
        <f t="shared" si="105"/>
        <v>0</v>
      </c>
    </row>
    <row r="1615" spans="2:20" ht="24.9" customHeight="1" x14ac:dyDescent="0.3">
      <c r="B1615" s="446"/>
      <c r="C1615" s="267">
        <f t="shared" si="106"/>
        <v>1</v>
      </c>
      <c r="D1615" s="268" t="str">
        <f t="shared" si="107"/>
        <v>Janeiro</v>
      </c>
      <c r="E1615" s="269"/>
      <c r="F1615" s="270" t="str">
        <f>IF(E1615="","",VLOOKUP('Conta_FUNBIO (2)'!E1615,Relatório!B:I,2,FALSE))</f>
        <v/>
      </c>
      <c r="G1615" s="709"/>
      <c r="H1615" s="334" t="str">
        <f>IF(G1615="","",VLOOKUP(G1615,Fundos!B:C,2,FALSE))</f>
        <v/>
      </c>
      <c r="I1615" s="272"/>
      <c r="J1615" s="443"/>
      <c r="K1615" s="443"/>
      <c r="L1615" s="685"/>
      <c r="M1615" s="353"/>
      <c r="N1615" s="271"/>
      <c r="O1615" s="576"/>
      <c r="P1615" s="276" t="s">
        <v>277</v>
      </c>
      <c r="Q1615" s="279"/>
      <c r="R1615" s="449"/>
      <c r="S1615" s="279">
        <f t="shared" si="104"/>
        <v>-3601.92</v>
      </c>
      <c r="T1615" s="333">
        <f t="shared" si="105"/>
        <v>0</v>
      </c>
    </row>
    <row r="1616" spans="2:20" ht="24.9" customHeight="1" x14ac:dyDescent="0.3">
      <c r="B1616" s="446"/>
      <c r="C1616" s="267">
        <f t="shared" si="106"/>
        <v>1</v>
      </c>
      <c r="D1616" s="268" t="str">
        <f t="shared" si="107"/>
        <v>Janeiro</v>
      </c>
      <c r="E1616" s="269"/>
      <c r="F1616" s="270" t="str">
        <f>IF(E1616="","",VLOOKUP('Conta_FUNBIO (2)'!E1616,Relatório!B:I,2,FALSE))</f>
        <v/>
      </c>
      <c r="G1616" s="709"/>
      <c r="H1616" s="334" t="str">
        <f>IF(G1616="","",VLOOKUP(G1616,Fundos!B:C,2,FALSE))</f>
        <v/>
      </c>
      <c r="I1616" s="272"/>
      <c r="J1616" s="443"/>
      <c r="K1616" s="443"/>
      <c r="L1616" s="685"/>
      <c r="M1616" s="353"/>
      <c r="N1616" s="271"/>
      <c r="O1616" s="576"/>
      <c r="P1616" s="276" t="s">
        <v>277</v>
      </c>
      <c r="Q1616" s="279"/>
      <c r="R1616" s="449"/>
      <c r="S1616" s="279">
        <f t="shared" si="104"/>
        <v>-3601.92</v>
      </c>
      <c r="T1616" s="333">
        <f t="shared" si="105"/>
        <v>0</v>
      </c>
    </row>
    <row r="1617" spans="2:20" ht="24.9" customHeight="1" x14ac:dyDescent="0.3">
      <c r="B1617" s="446"/>
      <c r="C1617" s="267">
        <f t="shared" si="106"/>
        <v>1</v>
      </c>
      <c r="D1617" s="268" t="str">
        <f t="shared" si="107"/>
        <v>Janeiro</v>
      </c>
      <c r="E1617" s="269"/>
      <c r="F1617" s="270" t="str">
        <f>IF(E1617="","",VLOOKUP('Conta_FUNBIO (2)'!E1617,Relatório!B:I,2,FALSE))</f>
        <v/>
      </c>
      <c r="G1617" s="709"/>
      <c r="H1617" s="334" t="str">
        <f>IF(G1617="","",VLOOKUP(G1617,Fundos!B:C,2,FALSE))</f>
        <v/>
      </c>
      <c r="I1617" s="272"/>
      <c r="J1617" s="443"/>
      <c r="K1617" s="443"/>
      <c r="L1617" s="685"/>
      <c r="M1617" s="353"/>
      <c r="N1617" s="271"/>
      <c r="O1617" s="576"/>
      <c r="P1617" s="276" t="s">
        <v>277</v>
      </c>
      <c r="Q1617" s="279"/>
      <c r="R1617" s="449"/>
      <c r="S1617" s="279">
        <f t="shared" si="104"/>
        <v>-3601.92</v>
      </c>
      <c r="T1617" s="333">
        <f t="shared" si="105"/>
        <v>0</v>
      </c>
    </row>
    <row r="1618" spans="2:20" ht="24.9" customHeight="1" x14ac:dyDescent="0.3">
      <c r="B1618" s="446"/>
      <c r="C1618" s="267">
        <f t="shared" si="106"/>
        <v>1</v>
      </c>
      <c r="D1618" s="268" t="str">
        <f t="shared" si="107"/>
        <v>Janeiro</v>
      </c>
      <c r="E1618" s="269"/>
      <c r="F1618" s="270" t="str">
        <f>IF(E1618="","",VLOOKUP('Conta_FUNBIO (2)'!E1618,Relatório!B:I,2,FALSE))</f>
        <v/>
      </c>
      <c r="G1618" s="709"/>
      <c r="H1618" s="334" t="str">
        <f>IF(G1618="","",VLOOKUP(G1618,Fundos!B:C,2,FALSE))</f>
        <v/>
      </c>
      <c r="I1618" s="272"/>
      <c r="J1618" s="443"/>
      <c r="K1618" s="443"/>
      <c r="L1618" s="685"/>
      <c r="M1618" s="353"/>
      <c r="N1618" s="271"/>
      <c r="O1618" s="576"/>
      <c r="P1618" s="276" t="s">
        <v>277</v>
      </c>
      <c r="Q1618" s="279"/>
      <c r="R1618" s="449"/>
      <c r="S1618" s="279">
        <f t="shared" si="104"/>
        <v>-3601.92</v>
      </c>
      <c r="T1618" s="333">
        <f t="shared" si="105"/>
        <v>0</v>
      </c>
    </row>
    <row r="1619" spans="2:20" ht="24.9" customHeight="1" x14ac:dyDescent="0.3">
      <c r="B1619" s="446"/>
      <c r="C1619" s="267">
        <f t="shared" si="106"/>
        <v>1</v>
      </c>
      <c r="D1619" s="268" t="str">
        <f t="shared" si="107"/>
        <v>Janeiro</v>
      </c>
      <c r="E1619" s="269"/>
      <c r="F1619" s="270" t="str">
        <f>IF(E1619="","",VLOOKUP('Conta_FUNBIO (2)'!E1619,Relatório!B:I,2,FALSE))</f>
        <v/>
      </c>
      <c r="G1619" s="709"/>
      <c r="H1619" s="334" t="str">
        <f>IF(G1619="","",VLOOKUP(G1619,Fundos!B:C,2,FALSE))</f>
        <v/>
      </c>
      <c r="I1619" s="272"/>
      <c r="J1619" s="443"/>
      <c r="K1619" s="443"/>
      <c r="L1619" s="685"/>
      <c r="M1619" s="353"/>
      <c r="N1619" s="271"/>
      <c r="O1619" s="576"/>
      <c r="P1619" s="276" t="s">
        <v>277</v>
      </c>
      <c r="Q1619" s="279"/>
      <c r="R1619" s="449"/>
      <c r="S1619" s="279">
        <f t="shared" si="104"/>
        <v>-3601.92</v>
      </c>
      <c r="T1619" s="333">
        <f t="shared" si="105"/>
        <v>0</v>
      </c>
    </row>
    <row r="1620" spans="2:20" ht="24.9" customHeight="1" x14ac:dyDescent="0.3">
      <c r="B1620" s="446"/>
      <c r="C1620" s="267">
        <f t="shared" si="106"/>
        <v>1</v>
      </c>
      <c r="D1620" s="268" t="str">
        <f t="shared" si="107"/>
        <v>Janeiro</v>
      </c>
      <c r="E1620" s="269"/>
      <c r="F1620" s="270" t="str">
        <f>IF(E1620="","",VLOOKUP('Conta_FUNBIO (2)'!E1620,Relatório!B:I,2,FALSE))</f>
        <v/>
      </c>
      <c r="G1620" s="709"/>
      <c r="H1620" s="334" t="str">
        <f>IF(G1620="","",VLOOKUP(G1620,Fundos!B:C,2,FALSE))</f>
        <v/>
      </c>
      <c r="I1620" s="272"/>
      <c r="J1620" s="443"/>
      <c r="K1620" s="443"/>
      <c r="L1620" s="685"/>
      <c r="M1620" s="353"/>
      <c r="N1620" s="271"/>
      <c r="O1620" s="576"/>
      <c r="P1620" s="276" t="s">
        <v>277</v>
      </c>
      <c r="Q1620" s="279"/>
      <c r="R1620" s="449"/>
      <c r="S1620" s="279">
        <f t="shared" si="104"/>
        <v>-3601.92</v>
      </c>
      <c r="T1620" s="333">
        <f t="shared" si="105"/>
        <v>0</v>
      </c>
    </row>
    <row r="1621" spans="2:20" ht="24.9" customHeight="1" x14ac:dyDescent="0.3">
      <c r="B1621" s="446"/>
      <c r="C1621" s="267">
        <f t="shared" si="106"/>
        <v>1</v>
      </c>
      <c r="D1621" s="268" t="str">
        <f t="shared" si="107"/>
        <v>Janeiro</v>
      </c>
      <c r="E1621" s="269"/>
      <c r="F1621" s="270" t="str">
        <f>IF(E1621="","",VLOOKUP('Conta_FUNBIO (2)'!E1621,Relatório!B:I,2,FALSE))</f>
        <v/>
      </c>
      <c r="G1621" s="709"/>
      <c r="H1621" s="334" t="str">
        <f>IF(G1621="","",VLOOKUP(G1621,Fundos!B:C,2,FALSE))</f>
        <v/>
      </c>
      <c r="I1621" s="272"/>
      <c r="J1621" s="443"/>
      <c r="K1621" s="443"/>
      <c r="L1621" s="685"/>
      <c r="M1621" s="353"/>
      <c r="N1621" s="271"/>
      <c r="O1621" s="576"/>
      <c r="P1621" s="276" t="s">
        <v>277</v>
      </c>
      <c r="Q1621" s="279"/>
      <c r="R1621" s="449"/>
      <c r="S1621" s="279">
        <f t="shared" si="104"/>
        <v>-3601.92</v>
      </c>
      <c r="T1621" s="333">
        <f t="shared" si="105"/>
        <v>0</v>
      </c>
    </row>
    <row r="1622" spans="2:20" ht="24.9" customHeight="1" x14ac:dyDescent="0.3">
      <c r="B1622" s="446"/>
      <c r="C1622" s="267">
        <f t="shared" si="106"/>
        <v>1</v>
      </c>
      <c r="D1622" s="268" t="str">
        <f t="shared" si="107"/>
        <v>Janeiro</v>
      </c>
      <c r="E1622" s="269"/>
      <c r="F1622" s="270" t="str">
        <f>IF(E1622="","",VLOOKUP('Conta_FUNBIO (2)'!E1622,Relatório!B:I,2,FALSE))</f>
        <v/>
      </c>
      <c r="G1622" s="709"/>
      <c r="H1622" s="334" t="str">
        <f>IF(G1622="","",VLOOKUP(G1622,Fundos!B:C,2,FALSE))</f>
        <v/>
      </c>
      <c r="I1622" s="272"/>
      <c r="J1622" s="443"/>
      <c r="K1622" s="443"/>
      <c r="L1622" s="685"/>
      <c r="M1622" s="353"/>
      <c r="N1622" s="271"/>
      <c r="O1622" s="576"/>
      <c r="P1622" s="276" t="s">
        <v>277</v>
      </c>
      <c r="Q1622" s="279"/>
      <c r="R1622" s="449"/>
      <c r="S1622" s="279">
        <f t="shared" si="104"/>
        <v>-3601.92</v>
      </c>
      <c r="T1622" s="333">
        <f t="shared" si="105"/>
        <v>0</v>
      </c>
    </row>
    <row r="1623" spans="2:20" ht="24.9" customHeight="1" x14ac:dyDescent="0.3">
      <c r="B1623" s="446"/>
      <c r="C1623" s="267">
        <f t="shared" si="106"/>
        <v>1</v>
      </c>
      <c r="D1623" s="268" t="str">
        <f t="shared" si="107"/>
        <v>Janeiro</v>
      </c>
      <c r="E1623" s="269"/>
      <c r="F1623" s="270" t="str">
        <f>IF(E1623="","",VLOOKUP('Conta_FUNBIO (2)'!E1623,Relatório!B:I,2,FALSE))</f>
        <v/>
      </c>
      <c r="G1623" s="709"/>
      <c r="H1623" s="334" t="str">
        <f>IF(G1623="","",VLOOKUP(G1623,Fundos!B:C,2,FALSE))</f>
        <v/>
      </c>
      <c r="I1623" s="272"/>
      <c r="J1623" s="443"/>
      <c r="K1623" s="443"/>
      <c r="L1623" s="685"/>
      <c r="M1623" s="353"/>
      <c r="N1623" s="271"/>
      <c r="O1623" s="576"/>
      <c r="P1623" s="276" t="s">
        <v>277</v>
      </c>
      <c r="Q1623" s="279"/>
      <c r="R1623" s="449"/>
      <c r="S1623" s="279">
        <f t="shared" si="104"/>
        <v>-3601.92</v>
      </c>
      <c r="T1623" s="333">
        <f t="shared" si="105"/>
        <v>0</v>
      </c>
    </row>
    <row r="1624" spans="2:20" ht="24.9" customHeight="1" x14ac:dyDescent="0.3">
      <c r="B1624" s="446"/>
      <c r="C1624" s="267">
        <f t="shared" si="106"/>
        <v>1</v>
      </c>
      <c r="D1624" s="268" t="str">
        <f t="shared" si="107"/>
        <v>Janeiro</v>
      </c>
      <c r="E1624" s="269"/>
      <c r="F1624" s="270" t="str">
        <f>IF(E1624="","",VLOOKUP('Conta_FUNBIO (2)'!E1624,Relatório!B:I,2,FALSE))</f>
        <v/>
      </c>
      <c r="G1624" s="709"/>
      <c r="H1624" s="334" t="str">
        <f>IF(G1624="","",VLOOKUP(G1624,Fundos!B:C,2,FALSE))</f>
        <v/>
      </c>
      <c r="I1624" s="272"/>
      <c r="J1624" s="443"/>
      <c r="K1624" s="443"/>
      <c r="L1624" s="685"/>
      <c r="M1624" s="353"/>
      <c r="N1624" s="271"/>
      <c r="O1624" s="576"/>
      <c r="P1624" s="276" t="s">
        <v>277</v>
      </c>
      <c r="Q1624" s="279"/>
      <c r="R1624" s="449"/>
      <c r="S1624" s="279">
        <f t="shared" si="104"/>
        <v>-3601.92</v>
      </c>
      <c r="T1624" s="333">
        <f t="shared" si="105"/>
        <v>0</v>
      </c>
    </row>
    <row r="1625" spans="2:20" ht="24.9" customHeight="1" x14ac:dyDescent="0.3">
      <c r="B1625" s="446"/>
      <c r="C1625" s="267">
        <f t="shared" si="106"/>
        <v>1</v>
      </c>
      <c r="D1625" s="268" t="str">
        <f t="shared" si="107"/>
        <v>Janeiro</v>
      </c>
      <c r="E1625" s="269"/>
      <c r="F1625" s="270" t="str">
        <f>IF(E1625="","",VLOOKUP('Conta_FUNBIO (2)'!E1625,Relatório!B:I,2,FALSE))</f>
        <v/>
      </c>
      <c r="G1625" s="709"/>
      <c r="H1625" s="334" t="str">
        <f>IF(G1625="","",VLOOKUP(G1625,Fundos!B:C,2,FALSE))</f>
        <v/>
      </c>
      <c r="I1625" s="272"/>
      <c r="J1625" s="443"/>
      <c r="K1625" s="443"/>
      <c r="L1625" s="685"/>
      <c r="M1625" s="353"/>
      <c r="N1625" s="271"/>
      <c r="O1625" s="576"/>
      <c r="P1625" s="276" t="s">
        <v>277</v>
      </c>
      <c r="Q1625" s="279"/>
      <c r="R1625" s="449"/>
      <c r="S1625" s="279">
        <f t="shared" si="104"/>
        <v>-3601.92</v>
      </c>
      <c r="T1625" s="333">
        <f t="shared" si="105"/>
        <v>0</v>
      </c>
    </row>
    <row r="1626" spans="2:20" ht="24.9" customHeight="1" x14ac:dyDescent="0.3">
      <c r="B1626" s="446"/>
      <c r="C1626" s="267">
        <f t="shared" si="106"/>
        <v>1</v>
      </c>
      <c r="D1626" s="268" t="str">
        <f t="shared" si="107"/>
        <v>Janeiro</v>
      </c>
      <c r="E1626" s="269"/>
      <c r="F1626" s="270" t="str">
        <f>IF(E1626="","",VLOOKUP('Conta_FUNBIO (2)'!E1626,Relatório!B:I,2,FALSE))</f>
        <v/>
      </c>
      <c r="G1626" s="709"/>
      <c r="H1626" s="334" t="str">
        <f>IF(G1626="","",VLOOKUP(G1626,Fundos!B:C,2,FALSE))</f>
        <v/>
      </c>
      <c r="I1626" s="272"/>
      <c r="J1626" s="443"/>
      <c r="K1626" s="443"/>
      <c r="L1626" s="685"/>
      <c r="M1626" s="353"/>
      <c r="N1626" s="271"/>
      <c r="O1626" s="576"/>
      <c r="P1626" s="276" t="s">
        <v>277</v>
      </c>
      <c r="Q1626" s="279"/>
      <c r="R1626" s="449"/>
      <c r="S1626" s="279">
        <f t="shared" si="104"/>
        <v>-3601.92</v>
      </c>
      <c r="T1626" s="333">
        <f t="shared" si="105"/>
        <v>0</v>
      </c>
    </row>
    <row r="1627" spans="2:20" ht="24.9" customHeight="1" x14ac:dyDescent="0.3">
      <c r="B1627" s="446"/>
      <c r="C1627" s="267">
        <f t="shared" si="106"/>
        <v>1</v>
      </c>
      <c r="D1627" s="268" t="str">
        <f t="shared" si="107"/>
        <v>Janeiro</v>
      </c>
      <c r="E1627" s="269"/>
      <c r="F1627" s="270" t="str">
        <f>IF(E1627="","",VLOOKUP('Conta_FUNBIO (2)'!E1627,Relatório!B:I,2,FALSE))</f>
        <v/>
      </c>
      <c r="G1627" s="709"/>
      <c r="H1627" s="334" t="str">
        <f>IF(G1627="","",VLOOKUP(G1627,Fundos!B:C,2,FALSE))</f>
        <v/>
      </c>
      <c r="I1627" s="272"/>
      <c r="J1627" s="443"/>
      <c r="K1627" s="443"/>
      <c r="L1627" s="685"/>
      <c r="M1627" s="353"/>
      <c r="N1627" s="271"/>
      <c r="O1627" s="576"/>
      <c r="P1627" s="276" t="s">
        <v>277</v>
      </c>
      <c r="Q1627" s="279"/>
      <c r="R1627" s="449"/>
      <c r="S1627" s="279">
        <f t="shared" ref="S1627:S1690" si="108">IF(P1627="sim",Q1627-R1627+S1626,IF(P1627="NÃO",S1626))</f>
        <v>-3601.92</v>
      </c>
      <c r="T1627" s="333">
        <f t="shared" si="105"/>
        <v>0</v>
      </c>
    </row>
    <row r="1628" spans="2:20" ht="24.9" customHeight="1" x14ac:dyDescent="0.3">
      <c r="B1628" s="446"/>
      <c r="C1628" s="267">
        <f t="shared" si="106"/>
        <v>1</v>
      </c>
      <c r="D1628" s="268" t="str">
        <f t="shared" si="107"/>
        <v>Janeiro</v>
      </c>
      <c r="E1628" s="269"/>
      <c r="F1628" s="270" t="str">
        <f>IF(E1628="","",VLOOKUP('Conta_FUNBIO (2)'!E1628,Relatório!B:I,2,FALSE))</f>
        <v/>
      </c>
      <c r="G1628" s="709"/>
      <c r="H1628" s="334" t="str">
        <f>IF(G1628="","",VLOOKUP(G1628,Fundos!B:C,2,FALSE))</f>
        <v/>
      </c>
      <c r="I1628" s="272"/>
      <c r="J1628" s="443"/>
      <c r="K1628" s="443"/>
      <c r="L1628" s="685"/>
      <c r="M1628" s="353"/>
      <c r="N1628" s="271"/>
      <c r="O1628" s="576"/>
      <c r="P1628" s="276" t="s">
        <v>277</v>
      </c>
      <c r="Q1628" s="279"/>
      <c r="R1628" s="449"/>
      <c r="S1628" s="279">
        <f t="shared" si="108"/>
        <v>-3601.92</v>
      </c>
      <c r="T1628" s="333">
        <f t="shared" si="105"/>
        <v>0</v>
      </c>
    </row>
    <row r="1629" spans="2:20" ht="24.9" customHeight="1" x14ac:dyDescent="0.3">
      <c r="B1629" s="446"/>
      <c r="C1629" s="267">
        <f t="shared" si="106"/>
        <v>1</v>
      </c>
      <c r="D1629" s="268" t="str">
        <f t="shared" si="107"/>
        <v>Janeiro</v>
      </c>
      <c r="E1629" s="269"/>
      <c r="F1629" s="270" t="str">
        <f>IF(E1629="","",VLOOKUP('Conta_FUNBIO (2)'!E1629,Relatório!B:I,2,FALSE))</f>
        <v/>
      </c>
      <c r="G1629" s="709"/>
      <c r="H1629" s="334" t="str">
        <f>IF(G1629="","",VLOOKUP(G1629,Fundos!B:C,2,FALSE))</f>
        <v/>
      </c>
      <c r="I1629" s="272"/>
      <c r="J1629" s="443"/>
      <c r="K1629" s="443"/>
      <c r="L1629" s="685"/>
      <c r="M1629" s="353"/>
      <c r="N1629" s="271"/>
      <c r="O1629" s="576"/>
      <c r="P1629" s="276" t="s">
        <v>277</v>
      </c>
      <c r="Q1629" s="279"/>
      <c r="R1629" s="449"/>
      <c r="S1629" s="279">
        <f t="shared" si="108"/>
        <v>-3601.92</v>
      </c>
      <c r="T1629" s="333">
        <f t="shared" si="105"/>
        <v>0</v>
      </c>
    </row>
    <row r="1630" spans="2:20" ht="24.9" customHeight="1" x14ac:dyDescent="0.3">
      <c r="B1630" s="446"/>
      <c r="C1630" s="267">
        <f t="shared" si="106"/>
        <v>1</v>
      </c>
      <c r="D1630" s="268" t="str">
        <f t="shared" si="107"/>
        <v>Janeiro</v>
      </c>
      <c r="E1630" s="269"/>
      <c r="F1630" s="270" t="str">
        <f>IF(E1630="","",VLOOKUP('Conta_FUNBIO (2)'!E1630,Relatório!B:I,2,FALSE))</f>
        <v/>
      </c>
      <c r="G1630" s="709"/>
      <c r="H1630" s="334" t="str">
        <f>IF(G1630="","",VLOOKUP(G1630,Fundos!B:C,2,FALSE))</f>
        <v/>
      </c>
      <c r="I1630" s="272"/>
      <c r="J1630" s="443"/>
      <c r="K1630" s="443"/>
      <c r="L1630" s="685"/>
      <c r="M1630" s="353"/>
      <c r="N1630" s="271"/>
      <c r="O1630" s="576"/>
      <c r="P1630" s="276" t="s">
        <v>277</v>
      </c>
      <c r="Q1630" s="279"/>
      <c r="R1630" s="449"/>
      <c r="S1630" s="279">
        <f t="shared" si="108"/>
        <v>-3601.92</v>
      </c>
      <c r="T1630" s="333">
        <f t="shared" si="105"/>
        <v>0</v>
      </c>
    </row>
    <row r="1631" spans="2:20" ht="24.9" customHeight="1" x14ac:dyDescent="0.3">
      <c r="B1631" s="446"/>
      <c r="C1631" s="267">
        <f t="shared" si="106"/>
        <v>1</v>
      </c>
      <c r="D1631" s="268" t="str">
        <f t="shared" si="107"/>
        <v>Janeiro</v>
      </c>
      <c r="E1631" s="269"/>
      <c r="F1631" s="270" t="str">
        <f>IF(E1631="","",VLOOKUP('Conta_FUNBIO (2)'!E1631,Relatório!B:I,2,FALSE))</f>
        <v/>
      </c>
      <c r="G1631" s="709"/>
      <c r="H1631" s="334" t="str">
        <f>IF(G1631="","",VLOOKUP(G1631,Fundos!B:C,2,FALSE))</f>
        <v/>
      </c>
      <c r="I1631" s="272"/>
      <c r="J1631" s="443"/>
      <c r="K1631" s="443"/>
      <c r="L1631" s="685"/>
      <c r="M1631" s="353"/>
      <c r="N1631" s="271"/>
      <c r="O1631" s="576"/>
      <c r="P1631" s="276" t="s">
        <v>277</v>
      </c>
      <c r="Q1631" s="279"/>
      <c r="R1631" s="449"/>
      <c r="S1631" s="279">
        <f t="shared" si="108"/>
        <v>-3601.92</v>
      </c>
      <c r="T1631" s="333">
        <f t="shared" si="105"/>
        <v>0</v>
      </c>
    </row>
    <row r="1632" spans="2:20" ht="24.9" customHeight="1" x14ac:dyDescent="0.3">
      <c r="B1632" s="446"/>
      <c r="C1632" s="267">
        <f t="shared" si="106"/>
        <v>1</v>
      </c>
      <c r="D1632" s="268" t="str">
        <f t="shared" si="107"/>
        <v>Janeiro</v>
      </c>
      <c r="E1632" s="269"/>
      <c r="F1632" s="270" t="str">
        <f>IF(E1632="","",VLOOKUP('Conta_FUNBIO (2)'!E1632,Relatório!B:I,2,FALSE))</f>
        <v/>
      </c>
      <c r="G1632" s="709"/>
      <c r="H1632" s="334" t="str">
        <f>IF(G1632="","",VLOOKUP(G1632,Fundos!B:C,2,FALSE))</f>
        <v/>
      </c>
      <c r="I1632" s="272"/>
      <c r="J1632" s="443"/>
      <c r="K1632" s="443"/>
      <c r="L1632" s="685"/>
      <c r="M1632" s="353"/>
      <c r="N1632" s="271"/>
      <c r="O1632" s="576"/>
      <c r="P1632" s="276" t="s">
        <v>277</v>
      </c>
      <c r="Q1632" s="279"/>
      <c r="R1632" s="449"/>
      <c r="S1632" s="279">
        <f t="shared" si="108"/>
        <v>-3601.92</v>
      </c>
      <c r="T1632" s="333">
        <f t="shared" si="105"/>
        <v>0</v>
      </c>
    </row>
    <row r="1633" spans="2:20" ht="24.9" customHeight="1" x14ac:dyDescent="0.3">
      <c r="B1633" s="446"/>
      <c r="C1633" s="267">
        <f t="shared" si="106"/>
        <v>1</v>
      </c>
      <c r="D1633" s="268" t="str">
        <f t="shared" si="107"/>
        <v>Janeiro</v>
      </c>
      <c r="E1633" s="269"/>
      <c r="F1633" s="270" t="str">
        <f>IF(E1633="","",VLOOKUP('Conta_FUNBIO (2)'!E1633,Relatório!B:I,2,FALSE))</f>
        <v/>
      </c>
      <c r="G1633" s="709"/>
      <c r="H1633" s="334" t="str">
        <f>IF(G1633="","",VLOOKUP(G1633,Fundos!B:C,2,FALSE))</f>
        <v/>
      </c>
      <c r="I1633" s="272"/>
      <c r="J1633" s="443"/>
      <c r="K1633" s="443"/>
      <c r="L1633" s="685"/>
      <c r="M1633" s="353"/>
      <c r="N1633" s="271"/>
      <c r="O1633" s="576"/>
      <c r="P1633" s="276" t="s">
        <v>277</v>
      </c>
      <c r="Q1633" s="279"/>
      <c r="R1633" s="449"/>
      <c r="S1633" s="279">
        <f t="shared" si="108"/>
        <v>-3601.92</v>
      </c>
      <c r="T1633" s="333">
        <f t="shared" si="105"/>
        <v>0</v>
      </c>
    </row>
    <row r="1634" spans="2:20" ht="24.9" customHeight="1" x14ac:dyDescent="0.3">
      <c r="B1634" s="446"/>
      <c r="C1634" s="267">
        <f t="shared" si="106"/>
        <v>1</v>
      </c>
      <c r="D1634" s="268" t="str">
        <f t="shared" si="107"/>
        <v>Janeiro</v>
      </c>
      <c r="E1634" s="269"/>
      <c r="F1634" s="270" t="str">
        <f>IF(E1634="","",VLOOKUP('Conta_FUNBIO (2)'!E1634,Relatório!B:I,2,FALSE))</f>
        <v/>
      </c>
      <c r="G1634" s="709"/>
      <c r="H1634" s="334" t="str">
        <f>IF(G1634="","",VLOOKUP(G1634,Fundos!B:C,2,FALSE))</f>
        <v/>
      </c>
      <c r="I1634" s="272"/>
      <c r="J1634" s="443"/>
      <c r="K1634" s="443"/>
      <c r="L1634" s="685"/>
      <c r="M1634" s="353"/>
      <c r="N1634" s="271"/>
      <c r="O1634" s="576"/>
      <c r="P1634" s="276" t="s">
        <v>277</v>
      </c>
      <c r="Q1634" s="279"/>
      <c r="R1634" s="449"/>
      <c r="S1634" s="279">
        <f t="shared" si="108"/>
        <v>-3601.92</v>
      </c>
      <c r="T1634" s="333">
        <f t="shared" si="105"/>
        <v>0</v>
      </c>
    </row>
    <row r="1635" spans="2:20" ht="24.9" customHeight="1" x14ac:dyDescent="0.3">
      <c r="B1635" s="446"/>
      <c r="C1635" s="267">
        <f t="shared" si="106"/>
        <v>1</v>
      </c>
      <c r="D1635" s="268" t="str">
        <f t="shared" si="107"/>
        <v>Janeiro</v>
      </c>
      <c r="E1635" s="269"/>
      <c r="F1635" s="270" t="str">
        <f>IF(E1635="","",VLOOKUP('Conta_FUNBIO (2)'!E1635,Relatório!B:I,2,FALSE))</f>
        <v/>
      </c>
      <c r="G1635" s="709"/>
      <c r="H1635" s="334" t="str">
        <f>IF(G1635="","",VLOOKUP(G1635,Fundos!B:C,2,FALSE))</f>
        <v/>
      </c>
      <c r="I1635" s="272"/>
      <c r="J1635" s="443"/>
      <c r="K1635" s="443"/>
      <c r="L1635" s="685"/>
      <c r="M1635" s="353"/>
      <c r="N1635" s="271"/>
      <c r="O1635" s="576"/>
      <c r="P1635" s="276" t="s">
        <v>277</v>
      </c>
      <c r="Q1635" s="279"/>
      <c r="R1635" s="449"/>
      <c r="S1635" s="279">
        <f t="shared" si="108"/>
        <v>-3601.92</v>
      </c>
      <c r="T1635" s="333">
        <f t="shared" si="105"/>
        <v>0</v>
      </c>
    </row>
    <row r="1636" spans="2:20" ht="24.9" customHeight="1" x14ac:dyDescent="0.3">
      <c r="B1636" s="446"/>
      <c r="C1636" s="267">
        <f t="shared" si="106"/>
        <v>1</v>
      </c>
      <c r="D1636" s="268" t="str">
        <f t="shared" si="107"/>
        <v>Janeiro</v>
      </c>
      <c r="E1636" s="269"/>
      <c r="F1636" s="270" t="str">
        <f>IF(E1636="","",VLOOKUP('Conta_FUNBIO (2)'!E1636,Relatório!B:I,2,FALSE))</f>
        <v/>
      </c>
      <c r="G1636" s="709"/>
      <c r="H1636" s="334" t="str">
        <f>IF(G1636="","",VLOOKUP(G1636,Fundos!B:C,2,FALSE))</f>
        <v/>
      </c>
      <c r="I1636" s="272"/>
      <c r="J1636" s="443"/>
      <c r="K1636" s="443"/>
      <c r="L1636" s="685"/>
      <c r="M1636" s="353"/>
      <c r="N1636" s="271"/>
      <c r="O1636" s="576"/>
      <c r="P1636" s="276" t="s">
        <v>277</v>
      </c>
      <c r="Q1636" s="279"/>
      <c r="R1636" s="449"/>
      <c r="S1636" s="279">
        <f t="shared" si="108"/>
        <v>-3601.92</v>
      </c>
      <c r="T1636" s="333">
        <f t="shared" si="105"/>
        <v>0</v>
      </c>
    </row>
    <row r="1637" spans="2:20" ht="24.9" customHeight="1" x14ac:dyDescent="0.3">
      <c r="B1637" s="446"/>
      <c r="C1637" s="267">
        <f t="shared" si="106"/>
        <v>1</v>
      </c>
      <c r="D1637" s="268" t="str">
        <f t="shared" si="107"/>
        <v>Janeiro</v>
      </c>
      <c r="E1637" s="269"/>
      <c r="F1637" s="270" t="str">
        <f>IF(E1637="","",VLOOKUP('Conta_FUNBIO (2)'!E1637,Relatório!B:I,2,FALSE))</f>
        <v/>
      </c>
      <c r="G1637" s="709"/>
      <c r="H1637" s="334" t="str">
        <f>IF(G1637="","",VLOOKUP(G1637,Fundos!B:C,2,FALSE))</f>
        <v/>
      </c>
      <c r="I1637" s="272"/>
      <c r="J1637" s="443"/>
      <c r="K1637" s="443"/>
      <c r="L1637" s="685"/>
      <c r="M1637" s="353"/>
      <c r="N1637" s="271"/>
      <c r="O1637" s="576"/>
      <c r="P1637" s="276" t="s">
        <v>277</v>
      </c>
      <c r="Q1637" s="279"/>
      <c r="R1637" s="449"/>
      <c r="S1637" s="279">
        <f t="shared" si="108"/>
        <v>-3601.92</v>
      </c>
      <c r="T1637" s="333">
        <f t="shared" si="105"/>
        <v>0</v>
      </c>
    </row>
    <row r="1638" spans="2:20" ht="24.9" customHeight="1" x14ac:dyDescent="0.3">
      <c r="B1638" s="446"/>
      <c r="C1638" s="267">
        <f t="shared" si="106"/>
        <v>1</v>
      </c>
      <c r="D1638" s="268" t="str">
        <f t="shared" si="107"/>
        <v>Janeiro</v>
      </c>
      <c r="E1638" s="269"/>
      <c r="F1638" s="270" t="str">
        <f>IF(E1638="","",VLOOKUP('Conta_FUNBIO (2)'!E1638,Relatório!B:I,2,FALSE))</f>
        <v/>
      </c>
      <c r="G1638" s="709"/>
      <c r="H1638" s="334" t="str">
        <f>IF(G1638="","",VLOOKUP(G1638,Fundos!B:C,2,FALSE))</f>
        <v/>
      </c>
      <c r="I1638" s="272"/>
      <c r="J1638" s="443"/>
      <c r="K1638" s="443"/>
      <c r="L1638" s="685"/>
      <c r="M1638" s="353"/>
      <c r="N1638" s="271"/>
      <c r="O1638" s="576"/>
      <c r="P1638" s="276" t="s">
        <v>277</v>
      </c>
      <c r="Q1638" s="279"/>
      <c r="R1638" s="449"/>
      <c r="S1638" s="279">
        <f t="shared" si="108"/>
        <v>-3601.92</v>
      </c>
      <c r="T1638" s="333">
        <f t="shared" si="105"/>
        <v>0</v>
      </c>
    </row>
    <row r="1639" spans="2:20" ht="24.9" customHeight="1" x14ac:dyDescent="0.3">
      <c r="B1639" s="446"/>
      <c r="C1639" s="267">
        <f t="shared" si="106"/>
        <v>1</v>
      </c>
      <c r="D1639" s="268" t="str">
        <f t="shared" si="107"/>
        <v>Janeiro</v>
      </c>
      <c r="E1639" s="269"/>
      <c r="F1639" s="270" t="str">
        <f>IF(E1639="","",VLOOKUP('Conta_FUNBIO (2)'!E1639,Relatório!B:I,2,FALSE))</f>
        <v/>
      </c>
      <c r="G1639" s="709"/>
      <c r="H1639" s="334" t="str">
        <f>IF(G1639="","",VLOOKUP(G1639,Fundos!B:C,2,FALSE))</f>
        <v/>
      </c>
      <c r="I1639" s="272"/>
      <c r="J1639" s="443"/>
      <c r="K1639" s="443"/>
      <c r="L1639" s="685"/>
      <c r="M1639" s="353"/>
      <c r="N1639" s="271"/>
      <c r="O1639" s="576"/>
      <c r="P1639" s="276" t="s">
        <v>277</v>
      </c>
      <c r="Q1639" s="279"/>
      <c r="R1639" s="449"/>
      <c r="S1639" s="279">
        <f t="shared" si="108"/>
        <v>-3601.92</v>
      </c>
      <c r="T1639" s="333">
        <f t="shared" si="105"/>
        <v>0</v>
      </c>
    </row>
    <row r="1640" spans="2:20" ht="24.9" customHeight="1" x14ac:dyDescent="0.3">
      <c r="B1640" s="446"/>
      <c r="C1640" s="267">
        <f t="shared" si="106"/>
        <v>1</v>
      </c>
      <c r="D1640" s="268" t="str">
        <f t="shared" si="107"/>
        <v>Janeiro</v>
      </c>
      <c r="E1640" s="269"/>
      <c r="F1640" s="270" t="str">
        <f>IF(E1640="","",VLOOKUP('Conta_FUNBIO (2)'!E1640,Relatório!B:I,2,FALSE))</f>
        <v/>
      </c>
      <c r="G1640" s="709"/>
      <c r="H1640" s="334" t="str">
        <f>IF(G1640="","",VLOOKUP(G1640,Fundos!B:C,2,FALSE))</f>
        <v/>
      </c>
      <c r="I1640" s="272"/>
      <c r="J1640" s="443"/>
      <c r="K1640" s="443"/>
      <c r="L1640" s="685"/>
      <c r="M1640" s="353"/>
      <c r="N1640" s="271"/>
      <c r="O1640" s="576"/>
      <c r="P1640" s="276" t="s">
        <v>277</v>
      </c>
      <c r="Q1640" s="279"/>
      <c r="R1640" s="449"/>
      <c r="S1640" s="279">
        <f t="shared" si="108"/>
        <v>-3601.92</v>
      </c>
      <c r="T1640" s="333">
        <f t="shared" si="105"/>
        <v>0</v>
      </c>
    </row>
    <row r="1641" spans="2:20" ht="24.9" customHeight="1" x14ac:dyDescent="0.3">
      <c r="B1641" s="446"/>
      <c r="C1641" s="267">
        <f t="shared" si="106"/>
        <v>1</v>
      </c>
      <c r="D1641" s="268" t="str">
        <f t="shared" si="107"/>
        <v>Janeiro</v>
      </c>
      <c r="E1641" s="269"/>
      <c r="F1641" s="270" t="str">
        <f>IF(E1641="","",VLOOKUP('Conta_FUNBIO (2)'!E1641,Relatório!B:I,2,FALSE))</f>
        <v/>
      </c>
      <c r="G1641" s="709"/>
      <c r="H1641" s="334" t="str">
        <f>IF(G1641="","",VLOOKUP(G1641,Fundos!B:C,2,FALSE))</f>
        <v/>
      </c>
      <c r="I1641" s="272"/>
      <c r="J1641" s="443"/>
      <c r="K1641" s="443"/>
      <c r="L1641" s="685"/>
      <c r="M1641" s="353"/>
      <c r="N1641" s="271"/>
      <c r="O1641" s="576"/>
      <c r="P1641" s="276" t="s">
        <v>277</v>
      </c>
      <c r="Q1641" s="279"/>
      <c r="R1641" s="449"/>
      <c r="S1641" s="279">
        <f t="shared" si="108"/>
        <v>-3601.92</v>
      </c>
      <c r="T1641" s="333">
        <f t="shared" si="105"/>
        <v>0</v>
      </c>
    </row>
    <row r="1642" spans="2:20" ht="24.9" customHeight="1" x14ac:dyDescent="0.3">
      <c r="B1642" s="446"/>
      <c r="C1642" s="267">
        <f t="shared" si="106"/>
        <v>1</v>
      </c>
      <c r="D1642" s="268" t="str">
        <f t="shared" si="107"/>
        <v>Janeiro</v>
      </c>
      <c r="E1642" s="269"/>
      <c r="F1642" s="270" t="str">
        <f>IF(E1642="","",VLOOKUP('Conta_FUNBIO (2)'!E1642,Relatório!B:I,2,FALSE))</f>
        <v/>
      </c>
      <c r="G1642" s="709"/>
      <c r="H1642" s="334" t="str">
        <f>IF(G1642="","",VLOOKUP(G1642,Fundos!B:C,2,FALSE))</f>
        <v/>
      </c>
      <c r="I1642" s="272"/>
      <c r="J1642" s="443"/>
      <c r="K1642" s="443"/>
      <c r="L1642" s="685"/>
      <c r="M1642" s="353"/>
      <c r="N1642" s="271"/>
      <c r="O1642" s="576"/>
      <c r="P1642" s="276" t="s">
        <v>277</v>
      </c>
      <c r="Q1642" s="279"/>
      <c r="R1642" s="449"/>
      <c r="S1642" s="279">
        <f t="shared" si="108"/>
        <v>-3601.92</v>
      </c>
      <c r="T1642" s="333">
        <f t="shared" si="105"/>
        <v>0</v>
      </c>
    </row>
    <row r="1643" spans="2:20" ht="24.9" customHeight="1" x14ac:dyDescent="0.3">
      <c r="B1643" s="446"/>
      <c r="C1643" s="267">
        <f t="shared" si="106"/>
        <v>1</v>
      </c>
      <c r="D1643" s="268" t="str">
        <f t="shared" si="107"/>
        <v>Janeiro</v>
      </c>
      <c r="E1643" s="269"/>
      <c r="F1643" s="270" t="str">
        <f>IF(E1643="","",VLOOKUP('Conta_FUNBIO (2)'!E1643,Relatório!B:I,2,FALSE))</f>
        <v/>
      </c>
      <c r="G1643" s="709"/>
      <c r="H1643" s="334" t="str">
        <f>IF(G1643="","",VLOOKUP(G1643,Fundos!B:C,2,FALSE))</f>
        <v/>
      </c>
      <c r="I1643" s="272"/>
      <c r="J1643" s="443"/>
      <c r="K1643" s="443"/>
      <c r="L1643" s="685"/>
      <c r="M1643" s="353"/>
      <c r="N1643" s="271"/>
      <c r="O1643" s="576"/>
      <c r="P1643" s="276" t="s">
        <v>277</v>
      </c>
      <c r="Q1643" s="279"/>
      <c r="R1643" s="449"/>
      <c r="S1643" s="279">
        <f t="shared" si="108"/>
        <v>-3601.92</v>
      </c>
      <c r="T1643" s="333">
        <f t="shared" si="105"/>
        <v>0</v>
      </c>
    </row>
    <row r="1644" spans="2:20" ht="24.9" customHeight="1" x14ac:dyDescent="0.3">
      <c r="B1644" s="446"/>
      <c r="C1644" s="267">
        <f t="shared" si="106"/>
        <v>1</v>
      </c>
      <c r="D1644" s="268" t="str">
        <f t="shared" si="107"/>
        <v>Janeiro</v>
      </c>
      <c r="E1644" s="269"/>
      <c r="F1644" s="270" t="str">
        <f>IF(E1644="","",VLOOKUP('Conta_FUNBIO (2)'!E1644,Relatório!B:I,2,FALSE))</f>
        <v/>
      </c>
      <c r="G1644" s="709"/>
      <c r="H1644" s="334" t="str">
        <f>IF(G1644="","",VLOOKUP(G1644,Fundos!B:C,2,FALSE))</f>
        <v/>
      </c>
      <c r="I1644" s="272"/>
      <c r="J1644" s="443"/>
      <c r="K1644" s="443"/>
      <c r="L1644" s="685"/>
      <c r="M1644" s="353"/>
      <c r="N1644" s="271"/>
      <c r="O1644" s="576"/>
      <c r="P1644" s="276" t="s">
        <v>277</v>
      </c>
      <c r="Q1644" s="279"/>
      <c r="R1644" s="449"/>
      <c r="S1644" s="279">
        <f t="shared" si="108"/>
        <v>-3601.92</v>
      </c>
      <c r="T1644" s="333">
        <f t="shared" si="105"/>
        <v>0</v>
      </c>
    </row>
    <row r="1645" spans="2:20" ht="24.9" customHeight="1" x14ac:dyDescent="0.3">
      <c r="B1645" s="446"/>
      <c r="C1645" s="267">
        <f t="shared" si="106"/>
        <v>1</v>
      </c>
      <c r="D1645" s="268" t="str">
        <f t="shared" si="107"/>
        <v>Janeiro</v>
      </c>
      <c r="E1645" s="269"/>
      <c r="F1645" s="270" t="str">
        <f>IF(E1645="","",VLOOKUP('Conta_FUNBIO (2)'!E1645,Relatório!B:I,2,FALSE))</f>
        <v/>
      </c>
      <c r="G1645" s="709"/>
      <c r="H1645" s="334" t="str">
        <f>IF(G1645="","",VLOOKUP(G1645,Fundos!B:C,2,FALSE))</f>
        <v/>
      </c>
      <c r="I1645" s="272"/>
      <c r="J1645" s="443"/>
      <c r="K1645" s="443"/>
      <c r="L1645" s="685"/>
      <c r="M1645" s="353"/>
      <c r="N1645" s="271"/>
      <c r="O1645" s="576"/>
      <c r="P1645" s="276" t="s">
        <v>277</v>
      </c>
      <c r="Q1645" s="279"/>
      <c r="R1645" s="449"/>
      <c r="S1645" s="279">
        <f t="shared" si="108"/>
        <v>-3601.92</v>
      </c>
      <c r="T1645" s="333">
        <f t="shared" si="105"/>
        <v>0</v>
      </c>
    </row>
    <row r="1646" spans="2:20" ht="24.9" customHeight="1" x14ac:dyDescent="0.3">
      <c r="B1646" s="446"/>
      <c r="C1646" s="267">
        <f t="shared" si="106"/>
        <v>1</v>
      </c>
      <c r="D1646" s="268" t="str">
        <f t="shared" si="107"/>
        <v>Janeiro</v>
      </c>
      <c r="E1646" s="269"/>
      <c r="F1646" s="270" t="str">
        <f>IF(E1646="","",VLOOKUP('Conta_FUNBIO (2)'!E1646,Relatório!B:I,2,FALSE))</f>
        <v/>
      </c>
      <c r="G1646" s="709"/>
      <c r="H1646" s="334" t="str">
        <f>IF(G1646="","",VLOOKUP(G1646,Fundos!B:C,2,FALSE))</f>
        <v/>
      </c>
      <c r="I1646" s="272"/>
      <c r="J1646" s="443"/>
      <c r="K1646" s="443"/>
      <c r="L1646" s="685"/>
      <c r="M1646" s="353"/>
      <c r="N1646" s="271"/>
      <c r="O1646" s="576"/>
      <c r="P1646" s="276" t="s">
        <v>277</v>
      </c>
      <c r="Q1646" s="279"/>
      <c r="R1646" s="449"/>
      <c r="S1646" s="279">
        <f t="shared" si="108"/>
        <v>-3601.92</v>
      </c>
      <c r="T1646" s="333">
        <f t="shared" si="105"/>
        <v>0</v>
      </c>
    </row>
    <row r="1647" spans="2:20" ht="24.9" customHeight="1" x14ac:dyDescent="0.3">
      <c r="B1647" s="446"/>
      <c r="C1647" s="267">
        <f t="shared" si="106"/>
        <v>1</v>
      </c>
      <c r="D1647" s="268" t="str">
        <f t="shared" si="107"/>
        <v>Janeiro</v>
      </c>
      <c r="E1647" s="269"/>
      <c r="F1647" s="270" t="str">
        <f>IF(E1647="","",VLOOKUP('Conta_FUNBIO (2)'!E1647,Relatório!B:I,2,FALSE))</f>
        <v/>
      </c>
      <c r="G1647" s="709"/>
      <c r="H1647" s="334" t="str">
        <f>IF(G1647="","",VLOOKUP(G1647,Fundos!B:C,2,FALSE))</f>
        <v/>
      </c>
      <c r="I1647" s="272"/>
      <c r="J1647" s="443"/>
      <c r="K1647" s="443"/>
      <c r="L1647" s="685"/>
      <c r="M1647" s="353"/>
      <c r="N1647" s="271"/>
      <c r="O1647" s="576"/>
      <c r="P1647" s="276" t="s">
        <v>277</v>
      </c>
      <c r="Q1647" s="279"/>
      <c r="R1647" s="449"/>
      <c r="S1647" s="279">
        <f t="shared" si="108"/>
        <v>-3601.92</v>
      </c>
      <c r="T1647" s="333">
        <f t="shared" si="105"/>
        <v>0</v>
      </c>
    </row>
    <row r="1648" spans="2:20" ht="24.9" customHeight="1" x14ac:dyDescent="0.3">
      <c r="B1648" s="446"/>
      <c r="C1648" s="267">
        <f t="shared" si="106"/>
        <v>1</v>
      </c>
      <c r="D1648" s="268" t="str">
        <f t="shared" si="107"/>
        <v>Janeiro</v>
      </c>
      <c r="E1648" s="269"/>
      <c r="F1648" s="270" t="str">
        <f>IF(E1648="","",VLOOKUP('Conta_FUNBIO (2)'!E1648,Relatório!B:I,2,FALSE))</f>
        <v/>
      </c>
      <c r="G1648" s="709"/>
      <c r="H1648" s="334" t="str">
        <f>IF(G1648="","",VLOOKUP(G1648,Fundos!B:C,2,FALSE))</f>
        <v/>
      </c>
      <c r="I1648" s="272"/>
      <c r="J1648" s="443"/>
      <c r="K1648" s="443"/>
      <c r="L1648" s="685"/>
      <c r="M1648" s="353"/>
      <c r="N1648" s="271"/>
      <c r="O1648" s="576"/>
      <c r="P1648" s="276" t="s">
        <v>277</v>
      </c>
      <c r="Q1648" s="279"/>
      <c r="R1648" s="449"/>
      <c r="S1648" s="279">
        <f t="shared" si="108"/>
        <v>-3601.92</v>
      </c>
      <c r="T1648" s="333">
        <f t="shared" si="105"/>
        <v>0</v>
      </c>
    </row>
    <row r="1649" spans="2:20" ht="24.9" customHeight="1" x14ac:dyDescent="0.3">
      <c r="B1649" s="446"/>
      <c r="C1649" s="267">
        <f t="shared" si="106"/>
        <v>1</v>
      </c>
      <c r="D1649" s="268" t="str">
        <f t="shared" si="107"/>
        <v>Janeiro</v>
      </c>
      <c r="E1649" s="269"/>
      <c r="F1649" s="270" t="str">
        <f>IF(E1649="","",VLOOKUP('Conta_FUNBIO (2)'!E1649,Relatório!B:I,2,FALSE))</f>
        <v/>
      </c>
      <c r="G1649" s="709"/>
      <c r="H1649" s="334" t="str">
        <f>IF(G1649="","",VLOOKUP(G1649,Fundos!B:C,2,FALSE))</f>
        <v/>
      </c>
      <c r="I1649" s="272"/>
      <c r="J1649" s="443"/>
      <c r="K1649" s="443"/>
      <c r="L1649" s="685"/>
      <c r="M1649" s="353"/>
      <c r="N1649" s="271"/>
      <c r="O1649" s="576"/>
      <c r="P1649" s="276" t="s">
        <v>277</v>
      </c>
      <c r="Q1649" s="279"/>
      <c r="R1649" s="449"/>
      <c r="S1649" s="279">
        <f t="shared" si="108"/>
        <v>-3601.92</v>
      </c>
      <c r="T1649" s="333">
        <f t="shared" si="105"/>
        <v>0</v>
      </c>
    </row>
    <row r="1650" spans="2:20" ht="24.9" customHeight="1" x14ac:dyDescent="0.3">
      <c r="B1650" s="446"/>
      <c r="C1650" s="267">
        <f t="shared" si="106"/>
        <v>1</v>
      </c>
      <c r="D1650" s="268" t="str">
        <f t="shared" si="107"/>
        <v>Janeiro</v>
      </c>
      <c r="E1650" s="269"/>
      <c r="F1650" s="270" t="str">
        <f>IF(E1650="","",VLOOKUP('Conta_FUNBIO (2)'!E1650,Relatório!B:I,2,FALSE))</f>
        <v/>
      </c>
      <c r="G1650" s="709"/>
      <c r="H1650" s="334" t="str">
        <f>IF(G1650="","",VLOOKUP(G1650,Fundos!B:C,2,FALSE))</f>
        <v/>
      </c>
      <c r="I1650" s="272"/>
      <c r="J1650" s="443"/>
      <c r="K1650" s="443"/>
      <c r="L1650" s="685"/>
      <c r="M1650" s="353"/>
      <c r="N1650" s="271"/>
      <c r="O1650" s="576"/>
      <c r="P1650" s="276" t="s">
        <v>277</v>
      </c>
      <c r="Q1650" s="279"/>
      <c r="R1650" s="449"/>
      <c r="S1650" s="279">
        <f t="shared" si="108"/>
        <v>-3601.92</v>
      </c>
      <c r="T1650" s="333">
        <f t="shared" si="105"/>
        <v>0</v>
      </c>
    </row>
    <row r="1651" spans="2:20" ht="24.9" customHeight="1" x14ac:dyDescent="0.3">
      <c r="B1651" s="446"/>
      <c r="C1651" s="267">
        <f t="shared" si="106"/>
        <v>1</v>
      </c>
      <c r="D1651" s="268" t="str">
        <f t="shared" si="107"/>
        <v>Janeiro</v>
      </c>
      <c r="E1651" s="269"/>
      <c r="F1651" s="270" t="str">
        <f>IF(E1651="","",VLOOKUP('Conta_FUNBIO (2)'!E1651,Relatório!B:I,2,FALSE))</f>
        <v/>
      </c>
      <c r="G1651" s="709"/>
      <c r="H1651" s="334" t="str">
        <f>IF(G1651="","",VLOOKUP(G1651,Fundos!B:C,2,FALSE))</f>
        <v/>
      </c>
      <c r="I1651" s="272"/>
      <c r="J1651" s="443"/>
      <c r="K1651" s="443"/>
      <c r="L1651" s="685"/>
      <c r="M1651" s="353"/>
      <c r="N1651" s="271"/>
      <c r="O1651" s="576"/>
      <c r="P1651" s="276" t="s">
        <v>277</v>
      </c>
      <c r="Q1651" s="279"/>
      <c r="R1651" s="449"/>
      <c r="S1651" s="279">
        <f t="shared" si="108"/>
        <v>-3601.92</v>
      </c>
      <c r="T1651" s="333">
        <f t="shared" si="105"/>
        <v>0</v>
      </c>
    </row>
    <row r="1652" spans="2:20" ht="24.9" customHeight="1" x14ac:dyDescent="0.3">
      <c r="B1652" s="446"/>
      <c r="C1652" s="267">
        <f t="shared" si="106"/>
        <v>1</v>
      </c>
      <c r="D1652" s="268" t="str">
        <f t="shared" si="107"/>
        <v>Janeiro</v>
      </c>
      <c r="E1652" s="269"/>
      <c r="F1652" s="270" t="str">
        <f>IF(E1652="","",VLOOKUP('Conta_FUNBIO (2)'!E1652,Relatório!B:I,2,FALSE))</f>
        <v/>
      </c>
      <c r="G1652" s="709"/>
      <c r="H1652" s="334" t="str">
        <f>IF(G1652="","",VLOOKUP(G1652,Fundos!B:C,2,FALSE))</f>
        <v/>
      </c>
      <c r="I1652" s="272"/>
      <c r="J1652" s="443"/>
      <c r="K1652" s="443"/>
      <c r="L1652" s="685"/>
      <c r="M1652" s="353"/>
      <c r="N1652" s="271"/>
      <c r="O1652" s="576"/>
      <c r="P1652" s="276" t="s">
        <v>277</v>
      </c>
      <c r="Q1652" s="279"/>
      <c r="R1652" s="449"/>
      <c r="S1652" s="279">
        <f t="shared" si="108"/>
        <v>-3601.92</v>
      </c>
      <c r="T1652" s="333">
        <f t="shared" si="105"/>
        <v>0</v>
      </c>
    </row>
    <row r="1653" spans="2:20" ht="24.9" customHeight="1" x14ac:dyDescent="0.3">
      <c r="B1653" s="446"/>
      <c r="C1653" s="267">
        <f t="shared" si="106"/>
        <v>1</v>
      </c>
      <c r="D1653" s="268" t="str">
        <f t="shared" si="107"/>
        <v>Janeiro</v>
      </c>
      <c r="E1653" s="269"/>
      <c r="F1653" s="270" t="str">
        <f>IF(E1653="","",VLOOKUP('Conta_FUNBIO (2)'!E1653,Relatório!B:I,2,FALSE))</f>
        <v/>
      </c>
      <c r="G1653" s="709"/>
      <c r="H1653" s="334" t="str">
        <f>IF(G1653="","",VLOOKUP(G1653,Fundos!B:C,2,FALSE))</f>
        <v/>
      </c>
      <c r="I1653" s="272"/>
      <c r="J1653" s="443"/>
      <c r="K1653" s="443"/>
      <c r="L1653" s="685"/>
      <c r="M1653" s="353"/>
      <c r="N1653" s="271"/>
      <c r="O1653" s="576"/>
      <c r="P1653" s="276" t="s">
        <v>277</v>
      </c>
      <c r="Q1653" s="279"/>
      <c r="R1653" s="449"/>
      <c r="S1653" s="279">
        <f t="shared" si="108"/>
        <v>-3601.92</v>
      </c>
      <c r="T1653" s="333">
        <f t="shared" si="105"/>
        <v>0</v>
      </c>
    </row>
    <row r="1654" spans="2:20" ht="24.9" customHeight="1" x14ac:dyDescent="0.3">
      <c r="B1654" s="446"/>
      <c r="C1654" s="267">
        <f t="shared" si="106"/>
        <v>1</v>
      </c>
      <c r="D1654" s="268" t="str">
        <f t="shared" si="107"/>
        <v>Janeiro</v>
      </c>
      <c r="E1654" s="269"/>
      <c r="F1654" s="270" t="str">
        <f>IF(E1654="","",VLOOKUP('Conta_FUNBIO (2)'!E1654,Relatório!B:I,2,FALSE))</f>
        <v/>
      </c>
      <c r="G1654" s="709"/>
      <c r="H1654" s="334" t="str">
        <f>IF(G1654="","",VLOOKUP(G1654,Fundos!B:C,2,FALSE))</f>
        <v/>
      </c>
      <c r="I1654" s="272"/>
      <c r="J1654" s="443"/>
      <c r="K1654" s="443"/>
      <c r="L1654" s="685"/>
      <c r="M1654" s="353"/>
      <c r="N1654" s="271"/>
      <c r="O1654" s="576"/>
      <c r="P1654" s="276" t="s">
        <v>277</v>
      </c>
      <c r="Q1654" s="279"/>
      <c r="R1654" s="449"/>
      <c r="S1654" s="279">
        <f t="shared" si="108"/>
        <v>-3601.92</v>
      </c>
      <c r="T1654" s="333">
        <f t="shared" si="105"/>
        <v>0</v>
      </c>
    </row>
    <row r="1655" spans="2:20" ht="24.9" customHeight="1" x14ac:dyDescent="0.3">
      <c r="B1655" s="446"/>
      <c r="C1655" s="267">
        <f t="shared" si="106"/>
        <v>1</v>
      </c>
      <c r="D1655" s="268" t="str">
        <f t="shared" si="107"/>
        <v>Janeiro</v>
      </c>
      <c r="E1655" s="269"/>
      <c r="F1655" s="270" t="str">
        <f>IF(E1655="","",VLOOKUP('Conta_FUNBIO (2)'!E1655,Relatório!B:I,2,FALSE))</f>
        <v/>
      </c>
      <c r="G1655" s="709"/>
      <c r="H1655" s="334" t="str">
        <f>IF(G1655="","",VLOOKUP(G1655,Fundos!B:C,2,FALSE))</f>
        <v/>
      </c>
      <c r="I1655" s="272"/>
      <c r="J1655" s="443"/>
      <c r="K1655" s="443"/>
      <c r="L1655" s="685"/>
      <c r="M1655" s="353"/>
      <c r="N1655" s="271"/>
      <c r="O1655" s="576"/>
      <c r="P1655" s="276" t="s">
        <v>277</v>
      </c>
      <c r="Q1655" s="279"/>
      <c r="R1655" s="449"/>
      <c r="S1655" s="279">
        <f t="shared" si="108"/>
        <v>-3601.92</v>
      </c>
      <c r="T1655" s="333">
        <f t="shared" si="105"/>
        <v>0</v>
      </c>
    </row>
    <row r="1656" spans="2:20" ht="24.9" customHeight="1" x14ac:dyDescent="0.3">
      <c r="B1656" s="446"/>
      <c r="C1656" s="267">
        <f t="shared" si="106"/>
        <v>1</v>
      </c>
      <c r="D1656" s="268" t="str">
        <f t="shared" si="107"/>
        <v>Janeiro</v>
      </c>
      <c r="E1656" s="269"/>
      <c r="F1656" s="270" t="str">
        <f>IF(E1656="","",VLOOKUP('Conta_FUNBIO (2)'!E1656,Relatório!B:I,2,FALSE))</f>
        <v/>
      </c>
      <c r="G1656" s="709"/>
      <c r="H1656" s="334" t="str">
        <f>IF(G1656="","",VLOOKUP(G1656,Fundos!B:C,2,FALSE))</f>
        <v/>
      </c>
      <c r="I1656" s="272"/>
      <c r="J1656" s="443"/>
      <c r="K1656" s="443"/>
      <c r="L1656" s="685"/>
      <c r="M1656" s="353"/>
      <c r="N1656" s="271"/>
      <c r="O1656" s="576"/>
      <c r="P1656" s="276" t="s">
        <v>277</v>
      </c>
      <c r="Q1656" s="279"/>
      <c r="R1656" s="449"/>
      <c r="S1656" s="279">
        <f t="shared" si="108"/>
        <v>-3601.92</v>
      </c>
      <c r="T1656" s="333">
        <f t="shared" si="105"/>
        <v>0</v>
      </c>
    </row>
    <row r="1657" spans="2:20" ht="24.9" customHeight="1" x14ac:dyDescent="0.3">
      <c r="B1657" s="446"/>
      <c r="C1657" s="267">
        <f t="shared" si="106"/>
        <v>1</v>
      </c>
      <c r="D1657" s="268" t="str">
        <f t="shared" si="107"/>
        <v>Janeiro</v>
      </c>
      <c r="E1657" s="269"/>
      <c r="F1657" s="270" t="str">
        <f>IF(E1657="","",VLOOKUP('Conta_FUNBIO (2)'!E1657,Relatório!B:I,2,FALSE))</f>
        <v/>
      </c>
      <c r="G1657" s="709"/>
      <c r="H1657" s="334" t="str">
        <f>IF(G1657="","",VLOOKUP(G1657,Fundos!B:C,2,FALSE))</f>
        <v/>
      </c>
      <c r="I1657" s="272"/>
      <c r="J1657" s="443"/>
      <c r="K1657" s="443"/>
      <c r="L1657" s="685"/>
      <c r="M1657" s="353"/>
      <c r="N1657" s="271"/>
      <c r="O1657" s="576"/>
      <c r="P1657" s="276" t="s">
        <v>277</v>
      </c>
      <c r="Q1657" s="279"/>
      <c r="R1657" s="449"/>
      <c r="S1657" s="279">
        <f t="shared" si="108"/>
        <v>-3601.92</v>
      </c>
      <c r="T1657" s="333">
        <f t="shared" si="105"/>
        <v>0</v>
      </c>
    </row>
    <row r="1658" spans="2:20" ht="24.9" customHeight="1" x14ac:dyDescent="0.3">
      <c r="B1658" s="446"/>
      <c r="C1658" s="267">
        <f t="shared" si="106"/>
        <v>1</v>
      </c>
      <c r="D1658" s="268" t="str">
        <f t="shared" si="107"/>
        <v>Janeiro</v>
      </c>
      <c r="E1658" s="269"/>
      <c r="F1658" s="270" t="str">
        <f>IF(E1658="","",VLOOKUP('Conta_FUNBIO (2)'!E1658,Relatório!B:I,2,FALSE))</f>
        <v/>
      </c>
      <c r="G1658" s="709"/>
      <c r="H1658" s="334" t="str">
        <f>IF(G1658="","",VLOOKUP(G1658,Fundos!B:C,2,FALSE))</f>
        <v/>
      </c>
      <c r="I1658" s="272"/>
      <c r="J1658" s="443"/>
      <c r="K1658" s="443"/>
      <c r="L1658" s="685"/>
      <c r="M1658" s="353"/>
      <c r="N1658" s="271"/>
      <c r="O1658" s="576"/>
      <c r="P1658" s="276" t="s">
        <v>277</v>
      </c>
      <c r="Q1658" s="279"/>
      <c r="R1658" s="449"/>
      <c r="S1658" s="279">
        <f t="shared" si="108"/>
        <v>-3601.92</v>
      </c>
      <c r="T1658" s="333">
        <f t="shared" ref="T1658:T1721" si="109">T1657</f>
        <v>0</v>
      </c>
    </row>
    <row r="1659" spans="2:20" ht="24.9" customHeight="1" x14ac:dyDescent="0.3">
      <c r="B1659" s="446"/>
      <c r="C1659" s="267">
        <f t="shared" si="106"/>
        <v>1</v>
      </c>
      <c r="D1659" s="268" t="str">
        <f t="shared" si="107"/>
        <v>Janeiro</v>
      </c>
      <c r="E1659" s="269"/>
      <c r="F1659" s="270" t="str">
        <f>IF(E1659="","",VLOOKUP('Conta_FUNBIO (2)'!E1659,Relatório!B:I,2,FALSE))</f>
        <v/>
      </c>
      <c r="G1659" s="709"/>
      <c r="H1659" s="334" t="str">
        <f>IF(G1659="","",VLOOKUP(G1659,Fundos!B:C,2,FALSE))</f>
        <v/>
      </c>
      <c r="I1659" s="272"/>
      <c r="J1659" s="443"/>
      <c r="K1659" s="443"/>
      <c r="L1659" s="685"/>
      <c r="M1659" s="353"/>
      <c r="N1659" s="271"/>
      <c r="O1659" s="576"/>
      <c r="P1659" s="276" t="s">
        <v>277</v>
      </c>
      <c r="Q1659" s="279"/>
      <c r="R1659" s="449"/>
      <c r="S1659" s="279">
        <f t="shared" si="108"/>
        <v>-3601.92</v>
      </c>
      <c r="T1659" s="333">
        <f t="shared" si="109"/>
        <v>0</v>
      </c>
    </row>
    <row r="1660" spans="2:20" ht="24.9" customHeight="1" x14ac:dyDescent="0.3">
      <c r="B1660" s="446"/>
      <c r="C1660" s="267">
        <f t="shared" si="106"/>
        <v>1</v>
      </c>
      <c r="D1660" s="268" t="str">
        <f t="shared" si="107"/>
        <v>Janeiro</v>
      </c>
      <c r="E1660" s="269"/>
      <c r="F1660" s="270" t="str">
        <f>IF(E1660="","",VLOOKUP('Conta_FUNBIO (2)'!E1660,Relatório!B:I,2,FALSE))</f>
        <v/>
      </c>
      <c r="G1660" s="709"/>
      <c r="H1660" s="334" t="str">
        <f>IF(G1660="","",VLOOKUP(G1660,Fundos!B:C,2,FALSE))</f>
        <v/>
      </c>
      <c r="I1660" s="272"/>
      <c r="J1660" s="443"/>
      <c r="K1660" s="443"/>
      <c r="L1660" s="685"/>
      <c r="M1660" s="353"/>
      <c r="N1660" s="271"/>
      <c r="O1660" s="576"/>
      <c r="P1660" s="276" t="s">
        <v>277</v>
      </c>
      <c r="Q1660" s="279"/>
      <c r="R1660" s="449"/>
      <c r="S1660" s="279">
        <f t="shared" si="108"/>
        <v>-3601.92</v>
      </c>
      <c r="T1660" s="333">
        <f t="shared" si="109"/>
        <v>0</v>
      </c>
    </row>
    <row r="1661" spans="2:20" ht="24.9" customHeight="1" x14ac:dyDescent="0.3">
      <c r="B1661" s="446"/>
      <c r="C1661" s="267">
        <f t="shared" si="106"/>
        <v>1</v>
      </c>
      <c r="D1661" s="268" t="str">
        <f t="shared" si="107"/>
        <v>Janeiro</v>
      </c>
      <c r="E1661" s="269"/>
      <c r="F1661" s="270" t="str">
        <f>IF(E1661="","",VLOOKUP('Conta_FUNBIO (2)'!E1661,Relatório!B:I,2,FALSE))</f>
        <v/>
      </c>
      <c r="G1661" s="709"/>
      <c r="H1661" s="334" t="str">
        <f>IF(G1661="","",VLOOKUP(G1661,Fundos!B:C,2,FALSE))</f>
        <v/>
      </c>
      <c r="I1661" s="272"/>
      <c r="J1661" s="443"/>
      <c r="K1661" s="443"/>
      <c r="L1661" s="685"/>
      <c r="M1661" s="353"/>
      <c r="N1661" s="271"/>
      <c r="O1661" s="576"/>
      <c r="P1661" s="276" t="s">
        <v>277</v>
      </c>
      <c r="Q1661" s="279"/>
      <c r="R1661" s="449"/>
      <c r="S1661" s="279">
        <f t="shared" si="108"/>
        <v>-3601.92</v>
      </c>
      <c r="T1661" s="333">
        <f t="shared" si="109"/>
        <v>0</v>
      </c>
    </row>
    <row r="1662" spans="2:20" ht="24.9" customHeight="1" x14ac:dyDescent="0.3">
      <c r="B1662" s="446"/>
      <c r="C1662" s="267">
        <f t="shared" si="106"/>
        <v>1</v>
      </c>
      <c r="D1662" s="268" t="str">
        <f t="shared" si="107"/>
        <v>Janeiro</v>
      </c>
      <c r="E1662" s="269"/>
      <c r="F1662" s="270" t="str">
        <f>IF(E1662="","",VLOOKUP('Conta_FUNBIO (2)'!E1662,Relatório!B:I,2,FALSE))</f>
        <v/>
      </c>
      <c r="G1662" s="709"/>
      <c r="H1662" s="334" t="str">
        <f>IF(G1662="","",VLOOKUP(G1662,Fundos!B:C,2,FALSE))</f>
        <v/>
      </c>
      <c r="I1662" s="272"/>
      <c r="J1662" s="443"/>
      <c r="K1662" s="443"/>
      <c r="L1662" s="685"/>
      <c r="M1662" s="353"/>
      <c r="N1662" s="271"/>
      <c r="O1662" s="576"/>
      <c r="P1662" s="276" t="s">
        <v>277</v>
      </c>
      <c r="Q1662" s="279"/>
      <c r="R1662" s="449"/>
      <c r="S1662" s="279">
        <f t="shared" si="108"/>
        <v>-3601.92</v>
      </c>
      <c r="T1662" s="333">
        <f t="shared" si="109"/>
        <v>0</v>
      </c>
    </row>
    <row r="1663" spans="2:20" ht="24.9" customHeight="1" x14ac:dyDescent="0.3">
      <c r="B1663" s="446"/>
      <c r="C1663" s="267">
        <f t="shared" si="106"/>
        <v>1</v>
      </c>
      <c r="D1663" s="268" t="str">
        <f t="shared" si="107"/>
        <v>Janeiro</v>
      </c>
      <c r="E1663" s="269"/>
      <c r="F1663" s="270" t="str">
        <f>IF(E1663="","",VLOOKUP('Conta_FUNBIO (2)'!E1663,Relatório!B:I,2,FALSE))</f>
        <v/>
      </c>
      <c r="G1663" s="709"/>
      <c r="H1663" s="334" t="str">
        <f>IF(G1663="","",VLOOKUP(G1663,Fundos!B:C,2,FALSE))</f>
        <v/>
      </c>
      <c r="I1663" s="272"/>
      <c r="J1663" s="443"/>
      <c r="K1663" s="443"/>
      <c r="L1663" s="685"/>
      <c r="M1663" s="353"/>
      <c r="N1663" s="271"/>
      <c r="O1663" s="576"/>
      <c r="P1663" s="276" t="s">
        <v>277</v>
      </c>
      <c r="Q1663" s="279"/>
      <c r="R1663" s="449"/>
      <c r="S1663" s="279">
        <f t="shared" si="108"/>
        <v>-3601.92</v>
      </c>
      <c r="T1663" s="333">
        <f t="shared" si="109"/>
        <v>0</v>
      </c>
    </row>
    <row r="1664" spans="2:20" ht="24.9" customHeight="1" x14ac:dyDescent="0.3">
      <c r="B1664" s="446"/>
      <c r="C1664" s="267">
        <f t="shared" si="106"/>
        <v>1</v>
      </c>
      <c r="D1664" s="268" t="str">
        <f t="shared" si="107"/>
        <v>Janeiro</v>
      </c>
      <c r="E1664" s="269"/>
      <c r="F1664" s="270" t="str">
        <f>IF(E1664="","",VLOOKUP('Conta_FUNBIO (2)'!E1664,Relatório!B:I,2,FALSE))</f>
        <v/>
      </c>
      <c r="G1664" s="709"/>
      <c r="H1664" s="334" t="str">
        <f>IF(G1664="","",VLOOKUP(G1664,Fundos!B:C,2,FALSE))</f>
        <v/>
      </c>
      <c r="I1664" s="272"/>
      <c r="J1664" s="443"/>
      <c r="K1664" s="443"/>
      <c r="L1664" s="685"/>
      <c r="M1664" s="353"/>
      <c r="N1664" s="271"/>
      <c r="O1664" s="576"/>
      <c r="P1664" s="276" t="s">
        <v>277</v>
      </c>
      <c r="Q1664" s="279"/>
      <c r="R1664" s="449"/>
      <c r="S1664" s="279">
        <f t="shared" si="108"/>
        <v>-3601.92</v>
      </c>
      <c r="T1664" s="333">
        <f t="shared" si="109"/>
        <v>0</v>
      </c>
    </row>
    <row r="1665" spans="2:20" ht="24.9" customHeight="1" x14ac:dyDescent="0.3">
      <c r="B1665" s="446"/>
      <c r="C1665" s="267">
        <f t="shared" si="106"/>
        <v>1</v>
      </c>
      <c r="D1665" s="268" t="str">
        <f t="shared" si="107"/>
        <v>Janeiro</v>
      </c>
      <c r="E1665" s="269"/>
      <c r="F1665" s="270" t="str">
        <f>IF(E1665="","",VLOOKUP('Conta_FUNBIO (2)'!E1665,Relatório!B:I,2,FALSE))</f>
        <v/>
      </c>
      <c r="G1665" s="709"/>
      <c r="H1665" s="334" t="str">
        <f>IF(G1665="","",VLOOKUP(G1665,Fundos!B:C,2,FALSE))</f>
        <v/>
      </c>
      <c r="I1665" s="272"/>
      <c r="J1665" s="443"/>
      <c r="K1665" s="443"/>
      <c r="L1665" s="685"/>
      <c r="M1665" s="353"/>
      <c r="N1665" s="271"/>
      <c r="O1665" s="576"/>
      <c r="P1665" s="276" t="s">
        <v>277</v>
      </c>
      <c r="Q1665" s="279"/>
      <c r="R1665" s="449"/>
      <c r="S1665" s="279">
        <f t="shared" si="108"/>
        <v>-3601.92</v>
      </c>
      <c r="T1665" s="333">
        <f t="shared" si="109"/>
        <v>0</v>
      </c>
    </row>
    <row r="1666" spans="2:20" ht="24.9" customHeight="1" x14ac:dyDescent="0.3">
      <c r="B1666" s="446"/>
      <c r="C1666" s="267">
        <f t="shared" si="106"/>
        <v>1</v>
      </c>
      <c r="D1666" s="268" t="str">
        <f t="shared" si="107"/>
        <v>Janeiro</v>
      </c>
      <c r="E1666" s="269"/>
      <c r="F1666" s="270" t="str">
        <f>IF(E1666="","",VLOOKUP('Conta_FUNBIO (2)'!E1666,Relatório!B:I,2,FALSE))</f>
        <v/>
      </c>
      <c r="G1666" s="709"/>
      <c r="H1666" s="334" t="str">
        <f>IF(G1666="","",VLOOKUP(G1666,Fundos!B:C,2,FALSE))</f>
        <v/>
      </c>
      <c r="I1666" s="272"/>
      <c r="J1666" s="443"/>
      <c r="K1666" s="443"/>
      <c r="L1666" s="685"/>
      <c r="M1666" s="353"/>
      <c r="N1666" s="271"/>
      <c r="O1666" s="576"/>
      <c r="P1666" s="276" t="s">
        <v>277</v>
      </c>
      <c r="Q1666" s="279"/>
      <c r="R1666" s="449"/>
      <c r="S1666" s="279">
        <f t="shared" si="108"/>
        <v>-3601.92</v>
      </c>
      <c r="T1666" s="333">
        <f t="shared" si="109"/>
        <v>0</v>
      </c>
    </row>
    <row r="1667" spans="2:20" ht="24.9" customHeight="1" x14ac:dyDescent="0.3">
      <c r="B1667" s="446"/>
      <c r="C1667" s="267">
        <f t="shared" si="106"/>
        <v>1</v>
      </c>
      <c r="D1667" s="268" t="str">
        <f t="shared" si="107"/>
        <v>Janeiro</v>
      </c>
      <c r="E1667" s="269"/>
      <c r="F1667" s="270" t="str">
        <f>IF(E1667="","",VLOOKUP('Conta_FUNBIO (2)'!E1667,Relatório!B:I,2,FALSE))</f>
        <v/>
      </c>
      <c r="G1667" s="709"/>
      <c r="H1667" s="334" t="str">
        <f>IF(G1667="","",VLOOKUP(G1667,Fundos!B:C,2,FALSE))</f>
        <v/>
      </c>
      <c r="I1667" s="272"/>
      <c r="J1667" s="443"/>
      <c r="K1667" s="443"/>
      <c r="L1667" s="685"/>
      <c r="M1667" s="353"/>
      <c r="N1667" s="271"/>
      <c r="O1667" s="576"/>
      <c r="P1667" s="276" t="s">
        <v>277</v>
      </c>
      <c r="Q1667" s="279"/>
      <c r="R1667" s="449"/>
      <c r="S1667" s="279">
        <f t="shared" si="108"/>
        <v>-3601.92</v>
      </c>
      <c r="T1667" s="333">
        <f t="shared" si="109"/>
        <v>0</v>
      </c>
    </row>
    <row r="1668" spans="2:20" ht="24.9" customHeight="1" x14ac:dyDescent="0.3">
      <c r="B1668" s="446"/>
      <c r="C1668" s="267">
        <f t="shared" si="106"/>
        <v>1</v>
      </c>
      <c r="D1668" s="268" t="str">
        <f t="shared" si="107"/>
        <v>Janeiro</v>
      </c>
      <c r="E1668" s="269"/>
      <c r="F1668" s="270" t="str">
        <f>IF(E1668="","",VLOOKUP('Conta_FUNBIO (2)'!E1668,Relatório!B:I,2,FALSE))</f>
        <v/>
      </c>
      <c r="G1668" s="709"/>
      <c r="H1668" s="334" t="str">
        <f>IF(G1668="","",VLOOKUP(G1668,Fundos!B:C,2,FALSE))</f>
        <v/>
      </c>
      <c r="I1668" s="272"/>
      <c r="J1668" s="443"/>
      <c r="K1668" s="443"/>
      <c r="L1668" s="685"/>
      <c r="M1668" s="353"/>
      <c r="N1668" s="271"/>
      <c r="O1668" s="576"/>
      <c r="P1668" s="276" t="s">
        <v>277</v>
      </c>
      <c r="Q1668" s="279"/>
      <c r="R1668" s="449"/>
      <c r="S1668" s="279">
        <f t="shared" si="108"/>
        <v>-3601.92</v>
      </c>
      <c r="T1668" s="333">
        <f t="shared" si="109"/>
        <v>0</v>
      </c>
    </row>
    <row r="1669" spans="2:20" ht="24.9" customHeight="1" x14ac:dyDescent="0.3">
      <c r="B1669" s="446"/>
      <c r="C1669" s="267">
        <f t="shared" si="106"/>
        <v>1</v>
      </c>
      <c r="D1669" s="268" t="str">
        <f t="shared" si="107"/>
        <v>Janeiro</v>
      </c>
      <c r="E1669" s="269"/>
      <c r="F1669" s="270" t="str">
        <f>IF(E1669="","",VLOOKUP('Conta_FUNBIO (2)'!E1669,Relatório!B:I,2,FALSE))</f>
        <v/>
      </c>
      <c r="G1669" s="709"/>
      <c r="H1669" s="334" t="str">
        <f>IF(G1669="","",VLOOKUP(G1669,Fundos!B:C,2,FALSE))</f>
        <v/>
      </c>
      <c r="I1669" s="272"/>
      <c r="J1669" s="443"/>
      <c r="K1669" s="443"/>
      <c r="L1669" s="685"/>
      <c r="M1669" s="353"/>
      <c r="N1669" s="271"/>
      <c r="O1669" s="576"/>
      <c r="P1669" s="276" t="s">
        <v>277</v>
      </c>
      <c r="Q1669" s="279"/>
      <c r="R1669" s="449"/>
      <c r="S1669" s="279">
        <f t="shared" si="108"/>
        <v>-3601.92</v>
      </c>
      <c r="T1669" s="333">
        <f t="shared" si="109"/>
        <v>0</v>
      </c>
    </row>
    <row r="1670" spans="2:20" ht="24.9" customHeight="1" x14ac:dyDescent="0.3">
      <c r="B1670" s="446"/>
      <c r="C1670" s="267">
        <f t="shared" si="106"/>
        <v>1</v>
      </c>
      <c r="D1670" s="268" t="str">
        <f t="shared" si="107"/>
        <v>Janeiro</v>
      </c>
      <c r="E1670" s="269"/>
      <c r="F1670" s="270" t="str">
        <f>IF(E1670="","",VLOOKUP('Conta_FUNBIO (2)'!E1670,Relatório!B:I,2,FALSE))</f>
        <v/>
      </c>
      <c r="G1670" s="709"/>
      <c r="H1670" s="334" t="str">
        <f>IF(G1670="","",VLOOKUP(G1670,Fundos!B:C,2,FALSE))</f>
        <v/>
      </c>
      <c r="I1670" s="272"/>
      <c r="J1670" s="443"/>
      <c r="K1670" s="443"/>
      <c r="L1670" s="685"/>
      <c r="M1670" s="353"/>
      <c r="N1670" s="271"/>
      <c r="O1670" s="576"/>
      <c r="P1670" s="276" t="s">
        <v>277</v>
      </c>
      <c r="Q1670" s="279"/>
      <c r="R1670" s="449"/>
      <c r="S1670" s="279">
        <f t="shared" si="108"/>
        <v>-3601.92</v>
      </c>
      <c r="T1670" s="333">
        <f t="shared" si="109"/>
        <v>0</v>
      </c>
    </row>
    <row r="1671" spans="2:20" ht="24.9" customHeight="1" x14ac:dyDescent="0.3">
      <c r="B1671" s="446"/>
      <c r="C1671" s="267">
        <f t="shared" si="106"/>
        <v>1</v>
      </c>
      <c r="D1671" s="268" t="str">
        <f t="shared" si="107"/>
        <v>Janeiro</v>
      </c>
      <c r="E1671" s="269"/>
      <c r="F1671" s="270" t="str">
        <f>IF(E1671="","",VLOOKUP('Conta_FUNBIO (2)'!E1671,Relatório!B:I,2,FALSE))</f>
        <v/>
      </c>
      <c r="G1671" s="709"/>
      <c r="H1671" s="334" t="str">
        <f>IF(G1671="","",VLOOKUP(G1671,Fundos!B:C,2,FALSE))</f>
        <v/>
      </c>
      <c r="I1671" s="272"/>
      <c r="J1671" s="443"/>
      <c r="K1671" s="443"/>
      <c r="L1671" s="685"/>
      <c r="M1671" s="353"/>
      <c r="N1671" s="271"/>
      <c r="O1671" s="576"/>
      <c r="P1671" s="276" t="s">
        <v>277</v>
      </c>
      <c r="Q1671" s="279"/>
      <c r="R1671" s="449"/>
      <c r="S1671" s="279">
        <f t="shared" si="108"/>
        <v>-3601.92</v>
      </c>
      <c r="T1671" s="333">
        <f t="shared" si="109"/>
        <v>0</v>
      </c>
    </row>
    <row r="1672" spans="2:20" ht="24.9" customHeight="1" x14ac:dyDescent="0.3">
      <c r="B1672" s="446"/>
      <c r="C1672" s="267">
        <f t="shared" si="106"/>
        <v>1</v>
      </c>
      <c r="D1672" s="268" t="str">
        <f t="shared" si="107"/>
        <v>Janeiro</v>
      </c>
      <c r="E1672" s="269"/>
      <c r="F1672" s="270" t="str">
        <f>IF(E1672="","",VLOOKUP('Conta_FUNBIO (2)'!E1672,Relatório!B:I,2,FALSE))</f>
        <v/>
      </c>
      <c r="G1672" s="709"/>
      <c r="H1672" s="334" t="str">
        <f>IF(G1672="","",VLOOKUP(G1672,Fundos!B:C,2,FALSE))</f>
        <v/>
      </c>
      <c r="I1672" s="272"/>
      <c r="J1672" s="443"/>
      <c r="K1672" s="443"/>
      <c r="L1672" s="685"/>
      <c r="M1672" s="353"/>
      <c r="N1672" s="271"/>
      <c r="O1672" s="576"/>
      <c r="P1672" s="276" t="s">
        <v>277</v>
      </c>
      <c r="Q1672" s="279"/>
      <c r="R1672" s="449"/>
      <c r="S1672" s="279">
        <f t="shared" si="108"/>
        <v>-3601.92</v>
      </c>
      <c r="T1672" s="333">
        <f t="shared" si="109"/>
        <v>0</v>
      </c>
    </row>
    <row r="1673" spans="2:20" ht="24.9" customHeight="1" x14ac:dyDescent="0.3">
      <c r="B1673" s="446"/>
      <c r="C1673" s="267">
        <f t="shared" si="106"/>
        <v>1</v>
      </c>
      <c r="D1673" s="268" t="str">
        <f t="shared" si="107"/>
        <v>Janeiro</v>
      </c>
      <c r="E1673" s="269"/>
      <c r="F1673" s="270" t="str">
        <f>IF(E1673="","",VLOOKUP('Conta_FUNBIO (2)'!E1673,Relatório!B:I,2,FALSE))</f>
        <v/>
      </c>
      <c r="G1673" s="709"/>
      <c r="H1673" s="334" t="str">
        <f>IF(G1673="","",VLOOKUP(G1673,Fundos!B:C,2,FALSE))</f>
        <v/>
      </c>
      <c r="I1673" s="272"/>
      <c r="J1673" s="443"/>
      <c r="K1673" s="443"/>
      <c r="L1673" s="685"/>
      <c r="M1673" s="353"/>
      <c r="N1673" s="271"/>
      <c r="O1673" s="576"/>
      <c r="P1673" s="276" t="s">
        <v>277</v>
      </c>
      <c r="Q1673" s="279"/>
      <c r="R1673" s="449"/>
      <c r="S1673" s="279">
        <f t="shared" si="108"/>
        <v>-3601.92</v>
      </c>
      <c r="T1673" s="333">
        <f t="shared" si="109"/>
        <v>0</v>
      </c>
    </row>
    <row r="1674" spans="2:20" ht="24.9" customHeight="1" x14ac:dyDescent="0.3">
      <c r="B1674" s="446"/>
      <c r="C1674" s="267">
        <f t="shared" si="106"/>
        <v>1</v>
      </c>
      <c r="D1674" s="268" t="str">
        <f t="shared" si="107"/>
        <v>Janeiro</v>
      </c>
      <c r="E1674" s="269"/>
      <c r="F1674" s="270" t="str">
        <f>IF(E1674="","",VLOOKUP('Conta_FUNBIO (2)'!E1674,Relatório!B:I,2,FALSE))</f>
        <v/>
      </c>
      <c r="G1674" s="709"/>
      <c r="H1674" s="334" t="str">
        <f>IF(G1674="","",VLOOKUP(G1674,Fundos!B:C,2,FALSE))</f>
        <v/>
      </c>
      <c r="I1674" s="272"/>
      <c r="J1674" s="443"/>
      <c r="K1674" s="443"/>
      <c r="L1674" s="685"/>
      <c r="M1674" s="353"/>
      <c r="N1674" s="271"/>
      <c r="O1674" s="576"/>
      <c r="P1674" s="276" t="s">
        <v>277</v>
      </c>
      <c r="Q1674" s="279"/>
      <c r="R1674" s="449"/>
      <c r="S1674" s="279">
        <f t="shared" si="108"/>
        <v>-3601.92</v>
      </c>
      <c r="T1674" s="333">
        <f t="shared" si="109"/>
        <v>0</v>
      </c>
    </row>
    <row r="1675" spans="2:20" ht="24.9" customHeight="1" x14ac:dyDescent="0.3">
      <c r="B1675" s="446"/>
      <c r="C1675" s="267">
        <f t="shared" si="106"/>
        <v>1</v>
      </c>
      <c r="D1675" s="268" t="str">
        <f t="shared" si="107"/>
        <v>Janeiro</v>
      </c>
      <c r="E1675" s="269"/>
      <c r="F1675" s="270" t="str">
        <f>IF(E1675="","",VLOOKUP('Conta_FUNBIO (2)'!E1675,Relatório!B:I,2,FALSE))</f>
        <v/>
      </c>
      <c r="G1675" s="709"/>
      <c r="H1675" s="334" t="str">
        <f>IF(G1675="","",VLOOKUP(G1675,Fundos!B:C,2,FALSE))</f>
        <v/>
      </c>
      <c r="I1675" s="272"/>
      <c r="J1675" s="443"/>
      <c r="K1675" s="443"/>
      <c r="L1675" s="685"/>
      <c r="M1675" s="353"/>
      <c r="N1675" s="271"/>
      <c r="O1675" s="576"/>
      <c r="P1675" s="276" t="s">
        <v>277</v>
      </c>
      <c r="Q1675" s="279"/>
      <c r="R1675" s="449"/>
      <c r="S1675" s="279">
        <f t="shared" si="108"/>
        <v>-3601.92</v>
      </c>
      <c r="T1675" s="333">
        <f t="shared" si="109"/>
        <v>0</v>
      </c>
    </row>
    <row r="1676" spans="2:20" ht="24.9" customHeight="1" x14ac:dyDescent="0.3">
      <c r="B1676" s="446"/>
      <c r="C1676" s="267">
        <f t="shared" ref="C1676:C1739" si="110">MONTH(B1676)</f>
        <v>1</v>
      </c>
      <c r="D1676" s="268" t="str">
        <f t="shared" ref="D1676:D1739" si="111">IF(C1676=1,"Janeiro",IF(C1676=2,"Fevereiro",IF(C1676=3,"Março",IF(C1676=4,"Abril",IF(C1676=5,"Maio",IF(C1676=6,"Junho",IF(C1676=7,"Julho",IF(C1676=8,"Agosto",IF(C1676=9,"Setembro",IF(C1676=10,"Outubro",IF(C1676=11,"Novembro",IF(C1676=12,"Dezembro",""))))))))))))</f>
        <v>Janeiro</v>
      </c>
      <c r="E1676" s="269"/>
      <c r="F1676" s="270" t="str">
        <f>IF(E1676="","",VLOOKUP('Conta_FUNBIO (2)'!E1676,Relatório!B:I,2,FALSE))</f>
        <v/>
      </c>
      <c r="G1676" s="709"/>
      <c r="H1676" s="334" t="str">
        <f>IF(G1676="","",VLOOKUP(G1676,Fundos!B:C,2,FALSE))</f>
        <v/>
      </c>
      <c r="I1676" s="272"/>
      <c r="J1676" s="443"/>
      <c r="K1676" s="443"/>
      <c r="L1676" s="685"/>
      <c r="M1676" s="353"/>
      <c r="N1676" s="271"/>
      <c r="O1676" s="576"/>
      <c r="P1676" s="276" t="s">
        <v>277</v>
      </c>
      <c r="Q1676" s="279"/>
      <c r="R1676" s="449"/>
      <c r="S1676" s="279">
        <f t="shared" si="108"/>
        <v>-3601.92</v>
      </c>
      <c r="T1676" s="333">
        <f t="shared" si="109"/>
        <v>0</v>
      </c>
    </row>
    <row r="1677" spans="2:20" ht="24.9" customHeight="1" x14ac:dyDescent="0.3">
      <c r="B1677" s="446"/>
      <c r="C1677" s="267">
        <f t="shared" si="110"/>
        <v>1</v>
      </c>
      <c r="D1677" s="268" t="str">
        <f t="shared" si="111"/>
        <v>Janeiro</v>
      </c>
      <c r="E1677" s="269"/>
      <c r="F1677" s="270" t="str">
        <f>IF(E1677="","",VLOOKUP('Conta_FUNBIO (2)'!E1677,Relatório!B:I,2,FALSE))</f>
        <v/>
      </c>
      <c r="G1677" s="709"/>
      <c r="H1677" s="334" t="str">
        <f>IF(G1677="","",VLOOKUP(G1677,Fundos!B:C,2,FALSE))</f>
        <v/>
      </c>
      <c r="I1677" s="272"/>
      <c r="J1677" s="443"/>
      <c r="K1677" s="443"/>
      <c r="L1677" s="685"/>
      <c r="M1677" s="353"/>
      <c r="N1677" s="271"/>
      <c r="O1677" s="576"/>
      <c r="P1677" s="276" t="s">
        <v>277</v>
      </c>
      <c r="Q1677" s="279"/>
      <c r="R1677" s="449"/>
      <c r="S1677" s="279">
        <f t="shared" si="108"/>
        <v>-3601.92</v>
      </c>
      <c r="T1677" s="333">
        <f t="shared" si="109"/>
        <v>0</v>
      </c>
    </row>
    <row r="1678" spans="2:20" ht="24.9" customHeight="1" x14ac:dyDescent="0.3">
      <c r="B1678" s="446"/>
      <c r="C1678" s="267">
        <f t="shared" si="110"/>
        <v>1</v>
      </c>
      <c r="D1678" s="268" t="str">
        <f t="shared" si="111"/>
        <v>Janeiro</v>
      </c>
      <c r="E1678" s="269"/>
      <c r="F1678" s="270" t="str">
        <f>IF(E1678="","",VLOOKUP('Conta_FUNBIO (2)'!E1678,Relatório!B:I,2,FALSE))</f>
        <v/>
      </c>
      <c r="G1678" s="709"/>
      <c r="H1678" s="334" t="str">
        <f>IF(G1678="","",VLOOKUP(G1678,Fundos!B:C,2,FALSE))</f>
        <v/>
      </c>
      <c r="I1678" s="272"/>
      <c r="J1678" s="443"/>
      <c r="K1678" s="443"/>
      <c r="L1678" s="685"/>
      <c r="M1678" s="353"/>
      <c r="N1678" s="271"/>
      <c r="O1678" s="576"/>
      <c r="P1678" s="276" t="s">
        <v>277</v>
      </c>
      <c r="Q1678" s="279"/>
      <c r="R1678" s="449"/>
      <c r="S1678" s="279">
        <f t="shared" si="108"/>
        <v>-3601.92</v>
      </c>
      <c r="T1678" s="333">
        <f t="shared" si="109"/>
        <v>0</v>
      </c>
    </row>
    <row r="1679" spans="2:20" ht="24.9" customHeight="1" x14ac:dyDescent="0.3">
      <c r="B1679" s="446"/>
      <c r="C1679" s="267">
        <f t="shared" si="110"/>
        <v>1</v>
      </c>
      <c r="D1679" s="268" t="str">
        <f t="shared" si="111"/>
        <v>Janeiro</v>
      </c>
      <c r="E1679" s="269"/>
      <c r="F1679" s="270" t="str">
        <f>IF(E1679="","",VLOOKUP('Conta_FUNBIO (2)'!E1679,Relatório!B:I,2,FALSE))</f>
        <v/>
      </c>
      <c r="G1679" s="709"/>
      <c r="H1679" s="334" t="str">
        <f>IF(G1679="","",VLOOKUP(G1679,Fundos!B:C,2,FALSE))</f>
        <v/>
      </c>
      <c r="I1679" s="272"/>
      <c r="J1679" s="443"/>
      <c r="K1679" s="443"/>
      <c r="L1679" s="685"/>
      <c r="M1679" s="353"/>
      <c r="N1679" s="271"/>
      <c r="O1679" s="576"/>
      <c r="P1679" s="276" t="s">
        <v>277</v>
      </c>
      <c r="Q1679" s="279"/>
      <c r="R1679" s="449"/>
      <c r="S1679" s="279">
        <f t="shared" si="108"/>
        <v>-3601.92</v>
      </c>
      <c r="T1679" s="333">
        <f t="shared" si="109"/>
        <v>0</v>
      </c>
    </row>
    <row r="1680" spans="2:20" ht="24.9" customHeight="1" x14ac:dyDescent="0.3">
      <c r="B1680" s="446"/>
      <c r="C1680" s="267">
        <f t="shared" si="110"/>
        <v>1</v>
      </c>
      <c r="D1680" s="268" t="str">
        <f t="shared" si="111"/>
        <v>Janeiro</v>
      </c>
      <c r="E1680" s="269"/>
      <c r="F1680" s="270" t="str">
        <f>IF(E1680="","",VLOOKUP('Conta_FUNBIO (2)'!E1680,Relatório!B:I,2,FALSE))</f>
        <v/>
      </c>
      <c r="G1680" s="709"/>
      <c r="H1680" s="334" t="str">
        <f>IF(G1680="","",VLOOKUP(G1680,Fundos!B:C,2,FALSE))</f>
        <v/>
      </c>
      <c r="I1680" s="272"/>
      <c r="J1680" s="443"/>
      <c r="K1680" s="443"/>
      <c r="L1680" s="685"/>
      <c r="M1680" s="353"/>
      <c r="N1680" s="271"/>
      <c r="O1680" s="576"/>
      <c r="P1680" s="276" t="s">
        <v>277</v>
      </c>
      <c r="Q1680" s="279"/>
      <c r="R1680" s="449"/>
      <c r="S1680" s="279">
        <f t="shared" si="108"/>
        <v>-3601.92</v>
      </c>
      <c r="T1680" s="333">
        <f t="shared" si="109"/>
        <v>0</v>
      </c>
    </row>
    <row r="1681" spans="2:20" ht="24.9" customHeight="1" x14ac:dyDescent="0.3">
      <c r="B1681" s="446"/>
      <c r="C1681" s="267">
        <f t="shared" si="110"/>
        <v>1</v>
      </c>
      <c r="D1681" s="268" t="str">
        <f t="shared" si="111"/>
        <v>Janeiro</v>
      </c>
      <c r="E1681" s="269"/>
      <c r="F1681" s="270" t="str">
        <f>IF(E1681="","",VLOOKUP('Conta_FUNBIO (2)'!E1681,Relatório!B:I,2,FALSE))</f>
        <v/>
      </c>
      <c r="G1681" s="709"/>
      <c r="H1681" s="334" t="str">
        <f>IF(G1681="","",VLOOKUP(G1681,Fundos!B:C,2,FALSE))</f>
        <v/>
      </c>
      <c r="I1681" s="272"/>
      <c r="J1681" s="443"/>
      <c r="K1681" s="443"/>
      <c r="L1681" s="685"/>
      <c r="M1681" s="353"/>
      <c r="N1681" s="271"/>
      <c r="O1681" s="576"/>
      <c r="P1681" s="276" t="s">
        <v>277</v>
      </c>
      <c r="Q1681" s="279"/>
      <c r="R1681" s="449"/>
      <c r="S1681" s="279">
        <f t="shared" si="108"/>
        <v>-3601.92</v>
      </c>
      <c r="T1681" s="333">
        <f t="shared" si="109"/>
        <v>0</v>
      </c>
    </row>
    <row r="1682" spans="2:20" ht="24.9" customHeight="1" x14ac:dyDescent="0.3">
      <c r="B1682" s="446"/>
      <c r="C1682" s="267">
        <f t="shared" si="110"/>
        <v>1</v>
      </c>
      <c r="D1682" s="268" t="str">
        <f t="shared" si="111"/>
        <v>Janeiro</v>
      </c>
      <c r="E1682" s="269"/>
      <c r="F1682" s="270" t="str">
        <f>IF(E1682="","",VLOOKUP('Conta_FUNBIO (2)'!E1682,Relatório!B:I,2,FALSE))</f>
        <v/>
      </c>
      <c r="G1682" s="709"/>
      <c r="H1682" s="334" t="str">
        <f>IF(G1682="","",VLOOKUP(G1682,Fundos!B:C,2,FALSE))</f>
        <v/>
      </c>
      <c r="I1682" s="272"/>
      <c r="J1682" s="443"/>
      <c r="K1682" s="443"/>
      <c r="L1682" s="685"/>
      <c r="M1682" s="353"/>
      <c r="N1682" s="271"/>
      <c r="O1682" s="576"/>
      <c r="P1682" s="276" t="s">
        <v>277</v>
      </c>
      <c r="Q1682" s="279"/>
      <c r="R1682" s="449"/>
      <c r="S1682" s="279">
        <f t="shared" si="108"/>
        <v>-3601.92</v>
      </c>
      <c r="T1682" s="333">
        <f t="shared" si="109"/>
        <v>0</v>
      </c>
    </row>
    <row r="1683" spans="2:20" ht="24.9" customHeight="1" x14ac:dyDescent="0.3">
      <c r="B1683" s="446"/>
      <c r="C1683" s="267">
        <f t="shared" si="110"/>
        <v>1</v>
      </c>
      <c r="D1683" s="268" t="str">
        <f t="shared" si="111"/>
        <v>Janeiro</v>
      </c>
      <c r="E1683" s="269"/>
      <c r="F1683" s="270" t="str">
        <f>IF(E1683="","",VLOOKUP('Conta_FUNBIO (2)'!E1683,Relatório!B:I,2,FALSE))</f>
        <v/>
      </c>
      <c r="G1683" s="709"/>
      <c r="H1683" s="334" t="str">
        <f>IF(G1683="","",VLOOKUP(G1683,Fundos!B:C,2,FALSE))</f>
        <v/>
      </c>
      <c r="I1683" s="272"/>
      <c r="J1683" s="443"/>
      <c r="K1683" s="443"/>
      <c r="L1683" s="685"/>
      <c r="M1683" s="353"/>
      <c r="N1683" s="271"/>
      <c r="O1683" s="576"/>
      <c r="P1683" s="276" t="s">
        <v>277</v>
      </c>
      <c r="Q1683" s="279"/>
      <c r="R1683" s="449"/>
      <c r="S1683" s="279">
        <f t="shared" si="108"/>
        <v>-3601.92</v>
      </c>
      <c r="T1683" s="333">
        <f t="shared" si="109"/>
        <v>0</v>
      </c>
    </row>
    <row r="1684" spans="2:20" ht="24.9" customHeight="1" x14ac:dyDescent="0.3">
      <c r="B1684" s="446"/>
      <c r="C1684" s="267">
        <f t="shared" si="110"/>
        <v>1</v>
      </c>
      <c r="D1684" s="268" t="str">
        <f t="shared" si="111"/>
        <v>Janeiro</v>
      </c>
      <c r="E1684" s="269"/>
      <c r="F1684" s="270" t="str">
        <f>IF(E1684="","",VLOOKUP('Conta_FUNBIO (2)'!E1684,Relatório!B:I,2,FALSE))</f>
        <v/>
      </c>
      <c r="G1684" s="709"/>
      <c r="H1684" s="334" t="str">
        <f>IF(G1684="","",VLOOKUP(G1684,Fundos!B:C,2,FALSE))</f>
        <v/>
      </c>
      <c r="I1684" s="272"/>
      <c r="J1684" s="443"/>
      <c r="K1684" s="443"/>
      <c r="L1684" s="685"/>
      <c r="M1684" s="353"/>
      <c r="N1684" s="271"/>
      <c r="O1684" s="576"/>
      <c r="P1684" s="276" t="s">
        <v>277</v>
      </c>
      <c r="Q1684" s="279"/>
      <c r="R1684" s="449"/>
      <c r="S1684" s="279">
        <f t="shared" si="108"/>
        <v>-3601.92</v>
      </c>
      <c r="T1684" s="333">
        <f t="shared" si="109"/>
        <v>0</v>
      </c>
    </row>
    <row r="1685" spans="2:20" ht="24.9" customHeight="1" x14ac:dyDescent="0.3">
      <c r="B1685" s="446"/>
      <c r="C1685" s="267">
        <f t="shared" si="110"/>
        <v>1</v>
      </c>
      <c r="D1685" s="268" t="str">
        <f t="shared" si="111"/>
        <v>Janeiro</v>
      </c>
      <c r="E1685" s="269"/>
      <c r="F1685" s="270" t="str">
        <f>IF(E1685="","",VLOOKUP('Conta_FUNBIO (2)'!E1685,Relatório!B:I,2,FALSE))</f>
        <v/>
      </c>
      <c r="G1685" s="709"/>
      <c r="H1685" s="334" t="str">
        <f>IF(G1685="","",VLOOKUP(G1685,Fundos!B:C,2,FALSE))</f>
        <v/>
      </c>
      <c r="I1685" s="272"/>
      <c r="J1685" s="443"/>
      <c r="K1685" s="443"/>
      <c r="L1685" s="685"/>
      <c r="M1685" s="353"/>
      <c r="N1685" s="271"/>
      <c r="O1685" s="576"/>
      <c r="P1685" s="276" t="s">
        <v>277</v>
      </c>
      <c r="Q1685" s="279"/>
      <c r="R1685" s="449"/>
      <c r="S1685" s="279">
        <f t="shared" si="108"/>
        <v>-3601.92</v>
      </c>
      <c r="T1685" s="333">
        <f t="shared" si="109"/>
        <v>0</v>
      </c>
    </row>
    <row r="1686" spans="2:20" ht="24.9" customHeight="1" x14ac:dyDescent="0.3">
      <c r="B1686" s="446"/>
      <c r="C1686" s="267">
        <f t="shared" si="110"/>
        <v>1</v>
      </c>
      <c r="D1686" s="268" t="str">
        <f t="shared" si="111"/>
        <v>Janeiro</v>
      </c>
      <c r="E1686" s="269"/>
      <c r="F1686" s="270" t="str">
        <f>IF(E1686="","",VLOOKUP('Conta_FUNBIO (2)'!E1686,Relatório!B:I,2,FALSE))</f>
        <v/>
      </c>
      <c r="G1686" s="709"/>
      <c r="H1686" s="334" t="str">
        <f>IF(G1686="","",VLOOKUP(G1686,Fundos!B:C,2,FALSE))</f>
        <v/>
      </c>
      <c r="I1686" s="272"/>
      <c r="J1686" s="443"/>
      <c r="K1686" s="443"/>
      <c r="L1686" s="685"/>
      <c r="M1686" s="353"/>
      <c r="N1686" s="271"/>
      <c r="O1686" s="576"/>
      <c r="P1686" s="276" t="s">
        <v>277</v>
      </c>
      <c r="Q1686" s="279"/>
      <c r="R1686" s="449"/>
      <c r="S1686" s="279">
        <f t="shared" si="108"/>
        <v>-3601.92</v>
      </c>
      <c r="T1686" s="333">
        <f t="shared" si="109"/>
        <v>0</v>
      </c>
    </row>
    <row r="1687" spans="2:20" ht="24.9" customHeight="1" x14ac:dyDescent="0.3">
      <c r="B1687" s="446"/>
      <c r="C1687" s="267">
        <f t="shared" si="110"/>
        <v>1</v>
      </c>
      <c r="D1687" s="268" t="str">
        <f t="shared" si="111"/>
        <v>Janeiro</v>
      </c>
      <c r="E1687" s="269"/>
      <c r="F1687" s="270" t="str">
        <f>IF(E1687="","",VLOOKUP('Conta_FUNBIO (2)'!E1687,Relatório!B:I,2,FALSE))</f>
        <v/>
      </c>
      <c r="G1687" s="709"/>
      <c r="H1687" s="334" t="str">
        <f>IF(G1687="","",VLOOKUP(G1687,Fundos!B:C,2,FALSE))</f>
        <v/>
      </c>
      <c r="I1687" s="272"/>
      <c r="J1687" s="443"/>
      <c r="K1687" s="443"/>
      <c r="L1687" s="685"/>
      <c r="M1687" s="353"/>
      <c r="N1687" s="271"/>
      <c r="O1687" s="576"/>
      <c r="P1687" s="276" t="s">
        <v>277</v>
      </c>
      <c r="Q1687" s="279"/>
      <c r="R1687" s="449"/>
      <c r="S1687" s="279">
        <f t="shared" si="108"/>
        <v>-3601.92</v>
      </c>
      <c r="T1687" s="333">
        <f t="shared" si="109"/>
        <v>0</v>
      </c>
    </row>
    <row r="1688" spans="2:20" ht="24.9" customHeight="1" x14ac:dyDescent="0.3">
      <c r="B1688" s="446"/>
      <c r="C1688" s="267">
        <f t="shared" si="110"/>
        <v>1</v>
      </c>
      <c r="D1688" s="268" t="str">
        <f t="shared" si="111"/>
        <v>Janeiro</v>
      </c>
      <c r="E1688" s="269"/>
      <c r="F1688" s="270" t="str">
        <f>IF(E1688="","",VLOOKUP('Conta_FUNBIO (2)'!E1688,Relatório!B:I,2,FALSE))</f>
        <v/>
      </c>
      <c r="G1688" s="709"/>
      <c r="H1688" s="334" t="str">
        <f>IF(G1688="","",VLOOKUP(G1688,Fundos!B:C,2,FALSE))</f>
        <v/>
      </c>
      <c r="I1688" s="272"/>
      <c r="J1688" s="443"/>
      <c r="K1688" s="443"/>
      <c r="L1688" s="685"/>
      <c r="M1688" s="353"/>
      <c r="N1688" s="271"/>
      <c r="O1688" s="576"/>
      <c r="P1688" s="276" t="s">
        <v>277</v>
      </c>
      <c r="Q1688" s="279"/>
      <c r="R1688" s="449"/>
      <c r="S1688" s="279">
        <f t="shared" si="108"/>
        <v>-3601.92</v>
      </c>
      <c r="T1688" s="333">
        <f t="shared" si="109"/>
        <v>0</v>
      </c>
    </row>
    <row r="1689" spans="2:20" ht="24.9" customHeight="1" x14ac:dyDescent="0.3">
      <c r="B1689" s="446"/>
      <c r="C1689" s="267">
        <f t="shared" si="110"/>
        <v>1</v>
      </c>
      <c r="D1689" s="268" t="str">
        <f t="shared" si="111"/>
        <v>Janeiro</v>
      </c>
      <c r="E1689" s="269"/>
      <c r="F1689" s="270" t="str">
        <f>IF(E1689="","",VLOOKUP('Conta_FUNBIO (2)'!E1689,Relatório!B:I,2,FALSE))</f>
        <v/>
      </c>
      <c r="G1689" s="709"/>
      <c r="H1689" s="334" t="str">
        <f>IF(G1689="","",VLOOKUP(G1689,Fundos!B:C,2,FALSE))</f>
        <v/>
      </c>
      <c r="I1689" s="272"/>
      <c r="J1689" s="443"/>
      <c r="K1689" s="443"/>
      <c r="L1689" s="685"/>
      <c r="M1689" s="353"/>
      <c r="N1689" s="271"/>
      <c r="O1689" s="576"/>
      <c r="P1689" s="276" t="s">
        <v>277</v>
      </c>
      <c r="Q1689" s="279"/>
      <c r="R1689" s="449"/>
      <c r="S1689" s="279">
        <f t="shared" si="108"/>
        <v>-3601.92</v>
      </c>
      <c r="T1689" s="333">
        <f t="shared" si="109"/>
        <v>0</v>
      </c>
    </row>
    <row r="1690" spans="2:20" ht="24.9" customHeight="1" x14ac:dyDescent="0.3">
      <c r="B1690" s="446"/>
      <c r="C1690" s="267">
        <f t="shared" si="110"/>
        <v>1</v>
      </c>
      <c r="D1690" s="268" t="str">
        <f t="shared" si="111"/>
        <v>Janeiro</v>
      </c>
      <c r="E1690" s="269"/>
      <c r="F1690" s="270" t="str">
        <f>IF(E1690="","",VLOOKUP('Conta_FUNBIO (2)'!E1690,Relatório!B:I,2,FALSE))</f>
        <v/>
      </c>
      <c r="G1690" s="709"/>
      <c r="H1690" s="334" t="str">
        <f>IF(G1690="","",VLOOKUP(G1690,Fundos!B:C,2,FALSE))</f>
        <v/>
      </c>
      <c r="I1690" s="272"/>
      <c r="J1690" s="443"/>
      <c r="K1690" s="443"/>
      <c r="L1690" s="685"/>
      <c r="M1690" s="353"/>
      <c r="N1690" s="271"/>
      <c r="O1690" s="576"/>
      <c r="P1690" s="276" t="s">
        <v>277</v>
      </c>
      <c r="Q1690" s="279"/>
      <c r="R1690" s="449"/>
      <c r="S1690" s="279">
        <f t="shared" si="108"/>
        <v>-3601.92</v>
      </c>
      <c r="T1690" s="333">
        <f t="shared" si="109"/>
        <v>0</v>
      </c>
    </row>
    <row r="1691" spans="2:20" ht="24.9" customHeight="1" x14ac:dyDescent="0.3">
      <c r="B1691" s="446"/>
      <c r="C1691" s="267">
        <f t="shared" si="110"/>
        <v>1</v>
      </c>
      <c r="D1691" s="268" t="str">
        <f t="shared" si="111"/>
        <v>Janeiro</v>
      </c>
      <c r="E1691" s="269"/>
      <c r="F1691" s="270" t="str">
        <f>IF(E1691="","",VLOOKUP('Conta_FUNBIO (2)'!E1691,Relatório!B:I,2,FALSE))</f>
        <v/>
      </c>
      <c r="G1691" s="709"/>
      <c r="H1691" s="334" t="str">
        <f>IF(G1691="","",VLOOKUP(G1691,Fundos!B:C,2,FALSE))</f>
        <v/>
      </c>
      <c r="I1691" s="272"/>
      <c r="J1691" s="443"/>
      <c r="K1691" s="443"/>
      <c r="L1691" s="685"/>
      <c r="M1691" s="353"/>
      <c r="N1691" s="271"/>
      <c r="O1691" s="576"/>
      <c r="P1691" s="276" t="s">
        <v>277</v>
      </c>
      <c r="Q1691" s="279"/>
      <c r="R1691" s="449"/>
      <c r="S1691" s="279">
        <f t="shared" ref="S1691:S1754" si="112">IF(P1691="sim",Q1691-R1691+S1690,IF(P1691="NÃO",S1690))</f>
        <v>-3601.92</v>
      </c>
      <c r="T1691" s="333">
        <f t="shared" si="109"/>
        <v>0</v>
      </c>
    </row>
    <row r="1692" spans="2:20" ht="24.9" customHeight="1" x14ac:dyDescent="0.3">
      <c r="B1692" s="446"/>
      <c r="C1692" s="267">
        <f t="shared" si="110"/>
        <v>1</v>
      </c>
      <c r="D1692" s="268" t="str">
        <f t="shared" si="111"/>
        <v>Janeiro</v>
      </c>
      <c r="E1692" s="269"/>
      <c r="F1692" s="270" t="str">
        <f>IF(E1692="","",VLOOKUP('Conta_FUNBIO (2)'!E1692,Relatório!B:I,2,FALSE))</f>
        <v/>
      </c>
      <c r="G1692" s="709"/>
      <c r="H1692" s="334" t="str">
        <f>IF(G1692="","",VLOOKUP(G1692,Fundos!B:C,2,FALSE))</f>
        <v/>
      </c>
      <c r="I1692" s="272"/>
      <c r="J1692" s="443"/>
      <c r="K1692" s="443"/>
      <c r="L1692" s="685"/>
      <c r="M1692" s="353"/>
      <c r="N1692" s="271"/>
      <c r="O1692" s="576"/>
      <c r="P1692" s="276" t="s">
        <v>277</v>
      </c>
      <c r="Q1692" s="279"/>
      <c r="R1692" s="449"/>
      <c r="S1692" s="279">
        <f t="shared" si="112"/>
        <v>-3601.92</v>
      </c>
      <c r="T1692" s="333">
        <f t="shared" si="109"/>
        <v>0</v>
      </c>
    </row>
    <row r="1693" spans="2:20" ht="24.9" customHeight="1" x14ac:dyDescent="0.3">
      <c r="B1693" s="446"/>
      <c r="C1693" s="267">
        <f t="shared" si="110"/>
        <v>1</v>
      </c>
      <c r="D1693" s="268" t="str">
        <f t="shared" si="111"/>
        <v>Janeiro</v>
      </c>
      <c r="E1693" s="269"/>
      <c r="F1693" s="270" t="str">
        <f>IF(E1693="","",VLOOKUP('Conta_FUNBIO (2)'!E1693,Relatório!B:I,2,FALSE))</f>
        <v/>
      </c>
      <c r="G1693" s="709"/>
      <c r="H1693" s="334" t="str">
        <f>IF(G1693="","",VLOOKUP(G1693,Fundos!B:C,2,FALSE))</f>
        <v/>
      </c>
      <c r="I1693" s="272"/>
      <c r="J1693" s="443"/>
      <c r="K1693" s="443"/>
      <c r="L1693" s="685"/>
      <c r="M1693" s="353"/>
      <c r="N1693" s="271"/>
      <c r="O1693" s="576"/>
      <c r="P1693" s="276" t="s">
        <v>277</v>
      </c>
      <c r="Q1693" s="279"/>
      <c r="R1693" s="449"/>
      <c r="S1693" s="279">
        <f t="shared" si="112"/>
        <v>-3601.92</v>
      </c>
      <c r="T1693" s="333">
        <f t="shared" si="109"/>
        <v>0</v>
      </c>
    </row>
    <row r="1694" spans="2:20" ht="24.9" customHeight="1" x14ac:dyDescent="0.3">
      <c r="B1694" s="446"/>
      <c r="C1694" s="267">
        <f t="shared" si="110"/>
        <v>1</v>
      </c>
      <c r="D1694" s="268" t="str">
        <f t="shared" si="111"/>
        <v>Janeiro</v>
      </c>
      <c r="E1694" s="269"/>
      <c r="F1694" s="270" t="str">
        <f>IF(E1694="","",VLOOKUP('Conta_FUNBIO (2)'!E1694,Relatório!B:I,2,FALSE))</f>
        <v/>
      </c>
      <c r="G1694" s="709"/>
      <c r="H1694" s="334" t="str">
        <f>IF(G1694="","",VLOOKUP(G1694,Fundos!B:C,2,FALSE))</f>
        <v/>
      </c>
      <c r="I1694" s="272"/>
      <c r="J1694" s="443"/>
      <c r="K1694" s="443"/>
      <c r="L1694" s="685"/>
      <c r="M1694" s="353"/>
      <c r="N1694" s="271"/>
      <c r="O1694" s="576"/>
      <c r="P1694" s="276" t="s">
        <v>277</v>
      </c>
      <c r="Q1694" s="279"/>
      <c r="R1694" s="449"/>
      <c r="S1694" s="279">
        <f t="shared" si="112"/>
        <v>-3601.92</v>
      </c>
      <c r="T1694" s="333">
        <f t="shared" si="109"/>
        <v>0</v>
      </c>
    </row>
    <row r="1695" spans="2:20" ht="24.9" customHeight="1" x14ac:dyDescent="0.3">
      <c r="B1695" s="446"/>
      <c r="C1695" s="267">
        <f t="shared" si="110"/>
        <v>1</v>
      </c>
      <c r="D1695" s="268" t="str">
        <f t="shared" si="111"/>
        <v>Janeiro</v>
      </c>
      <c r="E1695" s="269"/>
      <c r="F1695" s="270" t="str">
        <f>IF(E1695="","",VLOOKUP('Conta_FUNBIO (2)'!E1695,Relatório!B:I,2,FALSE))</f>
        <v/>
      </c>
      <c r="G1695" s="709"/>
      <c r="H1695" s="334" t="str">
        <f>IF(G1695="","",VLOOKUP(G1695,Fundos!B:C,2,FALSE))</f>
        <v/>
      </c>
      <c r="I1695" s="272"/>
      <c r="J1695" s="443"/>
      <c r="K1695" s="443"/>
      <c r="L1695" s="685"/>
      <c r="M1695" s="353"/>
      <c r="N1695" s="271"/>
      <c r="O1695" s="576"/>
      <c r="P1695" s="276" t="s">
        <v>277</v>
      </c>
      <c r="Q1695" s="279"/>
      <c r="R1695" s="449"/>
      <c r="S1695" s="279">
        <f t="shared" si="112"/>
        <v>-3601.92</v>
      </c>
      <c r="T1695" s="333">
        <f t="shared" si="109"/>
        <v>0</v>
      </c>
    </row>
    <row r="1696" spans="2:20" ht="24.9" customHeight="1" x14ac:dyDescent="0.3">
      <c r="B1696" s="446"/>
      <c r="C1696" s="267">
        <f t="shared" si="110"/>
        <v>1</v>
      </c>
      <c r="D1696" s="268" t="str">
        <f t="shared" si="111"/>
        <v>Janeiro</v>
      </c>
      <c r="E1696" s="269"/>
      <c r="F1696" s="270" t="str">
        <f>IF(E1696="","",VLOOKUP('Conta_FUNBIO (2)'!E1696,Relatório!B:I,2,FALSE))</f>
        <v/>
      </c>
      <c r="G1696" s="709"/>
      <c r="H1696" s="334" t="str">
        <f>IF(G1696="","",VLOOKUP(G1696,Fundos!B:C,2,FALSE))</f>
        <v/>
      </c>
      <c r="I1696" s="272"/>
      <c r="J1696" s="443"/>
      <c r="K1696" s="443"/>
      <c r="L1696" s="685"/>
      <c r="M1696" s="353"/>
      <c r="N1696" s="271"/>
      <c r="O1696" s="576"/>
      <c r="P1696" s="276" t="s">
        <v>277</v>
      </c>
      <c r="Q1696" s="279"/>
      <c r="R1696" s="449"/>
      <c r="S1696" s="279">
        <f t="shared" si="112"/>
        <v>-3601.92</v>
      </c>
      <c r="T1696" s="333">
        <f t="shared" si="109"/>
        <v>0</v>
      </c>
    </row>
    <row r="1697" spans="2:20" ht="24.9" customHeight="1" x14ac:dyDescent="0.3">
      <c r="B1697" s="446"/>
      <c r="C1697" s="267">
        <f t="shared" si="110"/>
        <v>1</v>
      </c>
      <c r="D1697" s="268" t="str">
        <f t="shared" si="111"/>
        <v>Janeiro</v>
      </c>
      <c r="E1697" s="269"/>
      <c r="F1697" s="270" t="str">
        <f>IF(E1697="","",VLOOKUP('Conta_FUNBIO (2)'!E1697,Relatório!B:I,2,FALSE))</f>
        <v/>
      </c>
      <c r="G1697" s="709"/>
      <c r="H1697" s="334" t="str">
        <f>IF(G1697="","",VLOOKUP(G1697,Fundos!B:C,2,FALSE))</f>
        <v/>
      </c>
      <c r="I1697" s="272"/>
      <c r="J1697" s="443"/>
      <c r="K1697" s="443"/>
      <c r="L1697" s="685"/>
      <c r="M1697" s="353"/>
      <c r="N1697" s="271"/>
      <c r="O1697" s="576"/>
      <c r="P1697" s="276" t="s">
        <v>277</v>
      </c>
      <c r="Q1697" s="279"/>
      <c r="R1697" s="449"/>
      <c r="S1697" s="279">
        <f t="shared" si="112"/>
        <v>-3601.92</v>
      </c>
      <c r="T1697" s="333">
        <f t="shared" si="109"/>
        <v>0</v>
      </c>
    </row>
    <row r="1698" spans="2:20" ht="24.9" customHeight="1" x14ac:dyDescent="0.3">
      <c r="B1698" s="446"/>
      <c r="C1698" s="267">
        <f t="shared" si="110"/>
        <v>1</v>
      </c>
      <c r="D1698" s="268" t="str">
        <f t="shared" si="111"/>
        <v>Janeiro</v>
      </c>
      <c r="E1698" s="269"/>
      <c r="F1698" s="270" t="str">
        <f>IF(E1698="","",VLOOKUP('Conta_FUNBIO (2)'!E1698,Relatório!B:I,2,FALSE))</f>
        <v/>
      </c>
      <c r="G1698" s="709"/>
      <c r="H1698" s="334" t="str">
        <f>IF(G1698="","",VLOOKUP(G1698,Fundos!B:C,2,FALSE))</f>
        <v/>
      </c>
      <c r="I1698" s="272"/>
      <c r="J1698" s="443"/>
      <c r="K1698" s="443"/>
      <c r="L1698" s="685"/>
      <c r="M1698" s="353"/>
      <c r="N1698" s="271"/>
      <c r="O1698" s="576"/>
      <c r="P1698" s="276" t="s">
        <v>277</v>
      </c>
      <c r="Q1698" s="279"/>
      <c r="R1698" s="449"/>
      <c r="S1698" s="279">
        <f t="shared" si="112"/>
        <v>-3601.92</v>
      </c>
      <c r="T1698" s="333">
        <f t="shared" si="109"/>
        <v>0</v>
      </c>
    </row>
    <row r="1699" spans="2:20" ht="24.9" customHeight="1" x14ac:dyDescent="0.3">
      <c r="B1699" s="446"/>
      <c r="C1699" s="267">
        <f t="shared" si="110"/>
        <v>1</v>
      </c>
      <c r="D1699" s="268" t="str">
        <f t="shared" si="111"/>
        <v>Janeiro</v>
      </c>
      <c r="E1699" s="269"/>
      <c r="F1699" s="270" t="str">
        <f>IF(E1699="","",VLOOKUP('Conta_FUNBIO (2)'!E1699,Relatório!B:I,2,FALSE))</f>
        <v/>
      </c>
      <c r="G1699" s="709"/>
      <c r="H1699" s="334" t="str">
        <f>IF(G1699="","",VLOOKUP(G1699,Fundos!B:C,2,FALSE))</f>
        <v/>
      </c>
      <c r="I1699" s="272"/>
      <c r="J1699" s="443"/>
      <c r="K1699" s="443"/>
      <c r="L1699" s="685"/>
      <c r="M1699" s="353"/>
      <c r="N1699" s="271"/>
      <c r="O1699" s="576"/>
      <c r="P1699" s="276" t="s">
        <v>277</v>
      </c>
      <c r="Q1699" s="279"/>
      <c r="R1699" s="449"/>
      <c r="S1699" s="279">
        <f t="shared" si="112"/>
        <v>-3601.92</v>
      </c>
      <c r="T1699" s="333">
        <f t="shared" si="109"/>
        <v>0</v>
      </c>
    </row>
    <row r="1700" spans="2:20" ht="24.9" customHeight="1" x14ac:dyDescent="0.3">
      <c r="B1700" s="446"/>
      <c r="C1700" s="267">
        <f t="shared" si="110"/>
        <v>1</v>
      </c>
      <c r="D1700" s="268" t="str">
        <f t="shared" si="111"/>
        <v>Janeiro</v>
      </c>
      <c r="E1700" s="269"/>
      <c r="F1700" s="270" t="str">
        <f>IF(E1700="","",VLOOKUP('Conta_FUNBIO (2)'!E1700,Relatório!B:I,2,FALSE))</f>
        <v/>
      </c>
      <c r="G1700" s="709"/>
      <c r="H1700" s="334" t="str">
        <f>IF(G1700="","",VLOOKUP(G1700,Fundos!B:C,2,FALSE))</f>
        <v/>
      </c>
      <c r="I1700" s="272"/>
      <c r="J1700" s="443"/>
      <c r="K1700" s="443"/>
      <c r="L1700" s="685"/>
      <c r="M1700" s="353"/>
      <c r="N1700" s="271"/>
      <c r="O1700" s="576"/>
      <c r="P1700" s="276" t="s">
        <v>277</v>
      </c>
      <c r="Q1700" s="279"/>
      <c r="R1700" s="449"/>
      <c r="S1700" s="279">
        <f t="shared" si="112"/>
        <v>-3601.92</v>
      </c>
      <c r="T1700" s="333">
        <f t="shared" si="109"/>
        <v>0</v>
      </c>
    </row>
    <row r="1701" spans="2:20" ht="24.9" customHeight="1" x14ac:dyDescent="0.3">
      <c r="B1701" s="446"/>
      <c r="C1701" s="267">
        <f t="shared" si="110"/>
        <v>1</v>
      </c>
      <c r="D1701" s="268" t="str">
        <f t="shared" si="111"/>
        <v>Janeiro</v>
      </c>
      <c r="E1701" s="269"/>
      <c r="F1701" s="270" t="str">
        <f>IF(E1701="","",VLOOKUP('Conta_FUNBIO (2)'!E1701,Relatório!B:I,2,FALSE))</f>
        <v/>
      </c>
      <c r="G1701" s="709"/>
      <c r="H1701" s="334" t="str">
        <f>IF(G1701="","",VLOOKUP(G1701,Fundos!B:C,2,FALSE))</f>
        <v/>
      </c>
      <c r="I1701" s="272"/>
      <c r="J1701" s="443"/>
      <c r="K1701" s="443"/>
      <c r="L1701" s="685"/>
      <c r="M1701" s="353"/>
      <c r="N1701" s="271"/>
      <c r="O1701" s="576"/>
      <c r="P1701" s="276" t="s">
        <v>277</v>
      </c>
      <c r="Q1701" s="279"/>
      <c r="R1701" s="449"/>
      <c r="S1701" s="279">
        <f t="shared" si="112"/>
        <v>-3601.92</v>
      </c>
      <c r="T1701" s="333">
        <f t="shared" si="109"/>
        <v>0</v>
      </c>
    </row>
    <row r="1702" spans="2:20" ht="24.9" customHeight="1" x14ac:dyDescent="0.3">
      <c r="B1702" s="446"/>
      <c r="C1702" s="267">
        <f t="shared" si="110"/>
        <v>1</v>
      </c>
      <c r="D1702" s="268" t="str">
        <f t="shared" si="111"/>
        <v>Janeiro</v>
      </c>
      <c r="E1702" s="269"/>
      <c r="F1702" s="270" t="str">
        <f>IF(E1702="","",VLOOKUP('Conta_FUNBIO (2)'!E1702,Relatório!B:I,2,FALSE))</f>
        <v/>
      </c>
      <c r="G1702" s="709"/>
      <c r="H1702" s="334" t="str">
        <f>IF(G1702="","",VLOOKUP(G1702,Fundos!B:C,2,FALSE))</f>
        <v/>
      </c>
      <c r="I1702" s="272"/>
      <c r="J1702" s="443"/>
      <c r="K1702" s="443"/>
      <c r="L1702" s="685"/>
      <c r="M1702" s="353"/>
      <c r="N1702" s="271"/>
      <c r="O1702" s="576"/>
      <c r="P1702" s="276" t="s">
        <v>277</v>
      </c>
      <c r="Q1702" s="279"/>
      <c r="R1702" s="449"/>
      <c r="S1702" s="279">
        <f t="shared" si="112"/>
        <v>-3601.92</v>
      </c>
      <c r="T1702" s="333">
        <f t="shared" si="109"/>
        <v>0</v>
      </c>
    </row>
    <row r="1703" spans="2:20" ht="24.9" customHeight="1" x14ac:dyDescent="0.3">
      <c r="B1703" s="446"/>
      <c r="C1703" s="267">
        <f t="shared" si="110"/>
        <v>1</v>
      </c>
      <c r="D1703" s="268" t="str">
        <f t="shared" si="111"/>
        <v>Janeiro</v>
      </c>
      <c r="E1703" s="269"/>
      <c r="F1703" s="270" t="str">
        <f>IF(E1703="","",VLOOKUP('Conta_FUNBIO (2)'!E1703,Relatório!B:I,2,FALSE))</f>
        <v/>
      </c>
      <c r="G1703" s="709"/>
      <c r="H1703" s="334" t="str">
        <f>IF(G1703="","",VLOOKUP(G1703,Fundos!B:C,2,FALSE))</f>
        <v/>
      </c>
      <c r="I1703" s="272"/>
      <c r="J1703" s="443"/>
      <c r="K1703" s="443"/>
      <c r="L1703" s="685"/>
      <c r="M1703" s="353"/>
      <c r="N1703" s="271"/>
      <c r="O1703" s="576"/>
      <c r="P1703" s="276" t="s">
        <v>277</v>
      </c>
      <c r="Q1703" s="279"/>
      <c r="R1703" s="449"/>
      <c r="S1703" s="279">
        <f t="shared" si="112"/>
        <v>-3601.92</v>
      </c>
      <c r="T1703" s="333">
        <f t="shared" si="109"/>
        <v>0</v>
      </c>
    </row>
    <row r="1704" spans="2:20" ht="24.9" customHeight="1" x14ac:dyDescent="0.3">
      <c r="B1704" s="446"/>
      <c r="C1704" s="267">
        <f t="shared" si="110"/>
        <v>1</v>
      </c>
      <c r="D1704" s="268" t="str">
        <f t="shared" si="111"/>
        <v>Janeiro</v>
      </c>
      <c r="E1704" s="269"/>
      <c r="F1704" s="270" t="str">
        <f>IF(E1704="","",VLOOKUP('Conta_FUNBIO (2)'!E1704,Relatório!B:I,2,FALSE))</f>
        <v/>
      </c>
      <c r="G1704" s="709"/>
      <c r="H1704" s="334" t="str">
        <f>IF(G1704="","",VLOOKUP(G1704,Fundos!B:C,2,FALSE))</f>
        <v/>
      </c>
      <c r="I1704" s="272"/>
      <c r="J1704" s="443"/>
      <c r="K1704" s="443"/>
      <c r="L1704" s="685"/>
      <c r="M1704" s="353"/>
      <c r="N1704" s="271"/>
      <c r="O1704" s="576"/>
      <c r="P1704" s="276" t="s">
        <v>277</v>
      </c>
      <c r="Q1704" s="279"/>
      <c r="R1704" s="449"/>
      <c r="S1704" s="279">
        <f t="shared" si="112"/>
        <v>-3601.92</v>
      </c>
      <c r="T1704" s="333">
        <f t="shared" si="109"/>
        <v>0</v>
      </c>
    </row>
    <row r="1705" spans="2:20" ht="24.9" customHeight="1" x14ac:dyDescent="0.3">
      <c r="B1705" s="446"/>
      <c r="C1705" s="267">
        <f t="shared" si="110"/>
        <v>1</v>
      </c>
      <c r="D1705" s="268" t="str">
        <f t="shared" si="111"/>
        <v>Janeiro</v>
      </c>
      <c r="E1705" s="269"/>
      <c r="F1705" s="270" t="str">
        <f>IF(E1705="","",VLOOKUP('Conta_FUNBIO (2)'!E1705,Relatório!B:I,2,FALSE))</f>
        <v/>
      </c>
      <c r="G1705" s="709"/>
      <c r="H1705" s="334" t="str">
        <f>IF(G1705="","",VLOOKUP(G1705,Fundos!B:C,2,FALSE))</f>
        <v/>
      </c>
      <c r="I1705" s="272"/>
      <c r="J1705" s="443"/>
      <c r="K1705" s="443"/>
      <c r="L1705" s="685"/>
      <c r="M1705" s="353"/>
      <c r="N1705" s="271"/>
      <c r="O1705" s="576"/>
      <c r="P1705" s="276" t="s">
        <v>277</v>
      </c>
      <c r="Q1705" s="279"/>
      <c r="R1705" s="449"/>
      <c r="S1705" s="279">
        <f t="shared" si="112"/>
        <v>-3601.92</v>
      </c>
      <c r="T1705" s="333">
        <f t="shared" si="109"/>
        <v>0</v>
      </c>
    </row>
    <row r="1706" spans="2:20" ht="24.9" customHeight="1" x14ac:dyDescent="0.3">
      <c r="B1706" s="446"/>
      <c r="C1706" s="267">
        <f t="shared" si="110"/>
        <v>1</v>
      </c>
      <c r="D1706" s="268" t="str">
        <f t="shared" si="111"/>
        <v>Janeiro</v>
      </c>
      <c r="E1706" s="269"/>
      <c r="F1706" s="270" t="str">
        <f>IF(E1706="","",VLOOKUP('Conta_FUNBIO (2)'!E1706,Relatório!B:I,2,FALSE))</f>
        <v/>
      </c>
      <c r="G1706" s="709"/>
      <c r="H1706" s="334" t="str">
        <f>IF(G1706="","",VLOOKUP(G1706,Fundos!B:C,2,FALSE))</f>
        <v/>
      </c>
      <c r="I1706" s="272"/>
      <c r="J1706" s="443"/>
      <c r="K1706" s="443"/>
      <c r="L1706" s="685"/>
      <c r="M1706" s="353"/>
      <c r="N1706" s="271"/>
      <c r="O1706" s="576"/>
      <c r="P1706" s="276" t="s">
        <v>277</v>
      </c>
      <c r="Q1706" s="279"/>
      <c r="R1706" s="449"/>
      <c r="S1706" s="279">
        <f t="shared" si="112"/>
        <v>-3601.92</v>
      </c>
      <c r="T1706" s="333">
        <f t="shared" si="109"/>
        <v>0</v>
      </c>
    </row>
    <row r="1707" spans="2:20" ht="24.9" customHeight="1" x14ac:dyDescent="0.3">
      <c r="B1707" s="446"/>
      <c r="C1707" s="267">
        <f t="shared" si="110"/>
        <v>1</v>
      </c>
      <c r="D1707" s="268" t="str">
        <f t="shared" si="111"/>
        <v>Janeiro</v>
      </c>
      <c r="E1707" s="269"/>
      <c r="F1707" s="270" t="str">
        <f>IF(E1707="","",VLOOKUP('Conta_FUNBIO (2)'!E1707,Relatório!B:I,2,FALSE))</f>
        <v/>
      </c>
      <c r="G1707" s="709"/>
      <c r="H1707" s="334" t="str">
        <f>IF(G1707="","",VLOOKUP(G1707,Fundos!B:C,2,FALSE))</f>
        <v/>
      </c>
      <c r="I1707" s="272"/>
      <c r="J1707" s="443"/>
      <c r="K1707" s="443"/>
      <c r="L1707" s="685"/>
      <c r="M1707" s="353"/>
      <c r="N1707" s="271"/>
      <c r="O1707" s="576"/>
      <c r="P1707" s="276" t="s">
        <v>277</v>
      </c>
      <c r="Q1707" s="279"/>
      <c r="R1707" s="449"/>
      <c r="S1707" s="279">
        <f t="shared" si="112"/>
        <v>-3601.92</v>
      </c>
      <c r="T1707" s="333">
        <f t="shared" si="109"/>
        <v>0</v>
      </c>
    </row>
    <row r="1708" spans="2:20" ht="24.9" customHeight="1" x14ac:dyDescent="0.3">
      <c r="B1708" s="446"/>
      <c r="C1708" s="267">
        <f t="shared" si="110"/>
        <v>1</v>
      </c>
      <c r="D1708" s="268" t="str">
        <f t="shared" si="111"/>
        <v>Janeiro</v>
      </c>
      <c r="E1708" s="269"/>
      <c r="F1708" s="270" t="str">
        <f>IF(E1708="","",VLOOKUP('Conta_FUNBIO (2)'!E1708,Relatório!B:I,2,FALSE))</f>
        <v/>
      </c>
      <c r="G1708" s="709"/>
      <c r="H1708" s="334" t="str">
        <f>IF(G1708="","",VLOOKUP(G1708,Fundos!B:C,2,FALSE))</f>
        <v/>
      </c>
      <c r="I1708" s="272"/>
      <c r="J1708" s="443"/>
      <c r="K1708" s="443"/>
      <c r="L1708" s="685"/>
      <c r="M1708" s="353"/>
      <c r="N1708" s="271"/>
      <c r="O1708" s="576"/>
      <c r="P1708" s="276" t="s">
        <v>277</v>
      </c>
      <c r="Q1708" s="279"/>
      <c r="R1708" s="449"/>
      <c r="S1708" s="279">
        <f t="shared" si="112"/>
        <v>-3601.92</v>
      </c>
      <c r="T1708" s="333">
        <f t="shared" si="109"/>
        <v>0</v>
      </c>
    </row>
    <row r="1709" spans="2:20" ht="24.9" customHeight="1" x14ac:dyDescent="0.3">
      <c r="B1709" s="446"/>
      <c r="C1709" s="267">
        <f t="shared" si="110"/>
        <v>1</v>
      </c>
      <c r="D1709" s="268" t="str">
        <f t="shared" si="111"/>
        <v>Janeiro</v>
      </c>
      <c r="E1709" s="269"/>
      <c r="F1709" s="270" t="str">
        <f>IF(E1709="","",VLOOKUP('Conta_FUNBIO (2)'!E1709,Relatório!B:I,2,FALSE))</f>
        <v/>
      </c>
      <c r="G1709" s="709"/>
      <c r="H1709" s="334" t="str">
        <f>IF(G1709="","",VLOOKUP(G1709,Fundos!B:C,2,FALSE))</f>
        <v/>
      </c>
      <c r="I1709" s="272"/>
      <c r="J1709" s="443"/>
      <c r="K1709" s="443"/>
      <c r="L1709" s="685"/>
      <c r="M1709" s="353"/>
      <c r="N1709" s="271"/>
      <c r="O1709" s="576"/>
      <c r="P1709" s="276" t="s">
        <v>277</v>
      </c>
      <c r="Q1709" s="279"/>
      <c r="R1709" s="449"/>
      <c r="S1709" s="279">
        <f t="shared" si="112"/>
        <v>-3601.92</v>
      </c>
      <c r="T1709" s="333">
        <f t="shared" si="109"/>
        <v>0</v>
      </c>
    </row>
    <row r="1710" spans="2:20" ht="24.9" customHeight="1" x14ac:dyDescent="0.3">
      <c r="B1710" s="446"/>
      <c r="C1710" s="267">
        <f t="shared" si="110"/>
        <v>1</v>
      </c>
      <c r="D1710" s="268" t="str">
        <f t="shared" si="111"/>
        <v>Janeiro</v>
      </c>
      <c r="E1710" s="269"/>
      <c r="F1710" s="270" t="str">
        <f>IF(E1710="","",VLOOKUP('Conta_FUNBIO (2)'!E1710,Relatório!B:I,2,FALSE))</f>
        <v/>
      </c>
      <c r="G1710" s="709"/>
      <c r="H1710" s="334" t="str">
        <f>IF(G1710="","",VLOOKUP(G1710,Fundos!B:C,2,FALSE))</f>
        <v/>
      </c>
      <c r="I1710" s="272"/>
      <c r="J1710" s="443"/>
      <c r="K1710" s="443"/>
      <c r="L1710" s="685"/>
      <c r="M1710" s="353"/>
      <c r="N1710" s="271"/>
      <c r="O1710" s="576"/>
      <c r="P1710" s="276" t="s">
        <v>277</v>
      </c>
      <c r="Q1710" s="279"/>
      <c r="R1710" s="449"/>
      <c r="S1710" s="279">
        <f t="shared" si="112"/>
        <v>-3601.92</v>
      </c>
      <c r="T1710" s="333">
        <f t="shared" si="109"/>
        <v>0</v>
      </c>
    </row>
    <row r="1711" spans="2:20" ht="24.9" customHeight="1" x14ac:dyDescent="0.3">
      <c r="B1711" s="446"/>
      <c r="C1711" s="267">
        <f t="shared" si="110"/>
        <v>1</v>
      </c>
      <c r="D1711" s="268" t="str">
        <f t="shared" si="111"/>
        <v>Janeiro</v>
      </c>
      <c r="E1711" s="269"/>
      <c r="F1711" s="270" t="str">
        <f>IF(E1711="","",VLOOKUP('Conta_FUNBIO (2)'!E1711,Relatório!B:I,2,FALSE))</f>
        <v/>
      </c>
      <c r="G1711" s="709"/>
      <c r="H1711" s="334" t="str">
        <f>IF(G1711="","",VLOOKUP(G1711,Fundos!B:C,2,FALSE))</f>
        <v/>
      </c>
      <c r="I1711" s="272"/>
      <c r="J1711" s="443"/>
      <c r="K1711" s="443"/>
      <c r="L1711" s="685"/>
      <c r="M1711" s="353"/>
      <c r="N1711" s="271"/>
      <c r="O1711" s="576"/>
      <c r="P1711" s="276" t="s">
        <v>277</v>
      </c>
      <c r="Q1711" s="279"/>
      <c r="R1711" s="449"/>
      <c r="S1711" s="279">
        <f t="shared" si="112"/>
        <v>-3601.92</v>
      </c>
      <c r="T1711" s="333">
        <f t="shared" si="109"/>
        <v>0</v>
      </c>
    </row>
    <row r="1712" spans="2:20" ht="24.9" customHeight="1" x14ac:dyDescent="0.3">
      <c r="B1712" s="446"/>
      <c r="C1712" s="267">
        <f t="shared" si="110"/>
        <v>1</v>
      </c>
      <c r="D1712" s="268" t="str">
        <f t="shared" si="111"/>
        <v>Janeiro</v>
      </c>
      <c r="E1712" s="269"/>
      <c r="F1712" s="270" t="str">
        <f>IF(E1712="","",VLOOKUP('Conta_FUNBIO (2)'!E1712,Relatório!B:I,2,FALSE))</f>
        <v/>
      </c>
      <c r="G1712" s="709"/>
      <c r="H1712" s="334" t="str">
        <f>IF(G1712="","",VLOOKUP(G1712,Fundos!B:C,2,FALSE))</f>
        <v/>
      </c>
      <c r="I1712" s="272"/>
      <c r="J1712" s="443"/>
      <c r="K1712" s="443"/>
      <c r="L1712" s="685"/>
      <c r="M1712" s="353"/>
      <c r="N1712" s="271"/>
      <c r="O1712" s="576"/>
      <c r="P1712" s="276" t="s">
        <v>277</v>
      </c>
      <c r="Q1712" s="279"/>
      <c r="R1712" s="449"/>
      <c r="S1712" s="279">
        <f t="shared" si="112"/>
        <v>-3601.92</v>
      </c>
      <c r="T1712" s="333">
        <f t="shared" si="109"/>
        <v>0</v>
      </c>
    </row>
    <row r="1713" spans="2:20" ht="24.9" customHeight="1" x14ac:dyDescent="0.3">
      <c r="B1713" s="446"/>
      <c r="C1713" s="267">
        <f t="shared" si="110"/>
        <v>1</v>
      </c>
      <c r="D1713" s="268" t="str">
        <f t="shared" si="111"/>
        <v>Janeiro</v>
      </c>
      <c r="E1713" s="269"/>
      <c r="F1713" s="270" t="str">
        <f>IF(E1713="","",VLOOKUP('Conta_FUNBIO (2)'!E1713,Relatório!B:I,2,FALSE))</f>
        <v/>
      </c>
      <c r="G1713" s="709"/>
      <c r="H1713" s="334" t="str">
        <f>IF(G1713="","",VLOOKUP(G1713,Fundos!B:C,2,FALSE))</f>
        <v/>
      </c>
      <c r="I1713" s="272"/>
      <c r="J1713" s="443"/>
      <c r="K1713" s="443"/>
      <c r="L1713" s="685"/>
      <c r="M1713" s="353"/>
      <c r="N1713" s="271"/>
      <c r="O1713" s="576"/>
      <c r="P1713" s="276" t="s">
        <v>277</v>
      </c>
      <c r="Q1713" s="279"/>
      <c r="R1713" s="449"/>
      <c r="S1713" s="279">
        <f t="shared" si="112"/>
        <v>-3601.92</v>
      </c>
      <c r="T1713" s="333">
        <f t="shared" si="109"/>
        <v>0</v>
      </c>
    </row>
    <row r="1714" spans="2:20" ht="24.9" customHeight="1" x14ac:dyDescent="0.3">
      <c r="B1714" s="446"/>
      <c r="C1714" s="267">
        <f t="shared" si="110"/>
        <v>1</v>
      </c>
      <c r="D1714" s="268" t="str">
        <f t="shared" si="111"/>
        <v>Janeiro</v>
      </c>
      <c r="E1714" s="269"/>
      <c r="F1714" s="270" t="str">
        <f>IF(E1714="","",VLOOKUP('Conta_FUNBIO (2)'!E1714,Relatório!B:I,2,FALSE))</f>
        <v/>
      </c>
      <c r="G1714" s="709"/>
      <c r="H1714" s="334" t="str">
        <f>IF(G1714="","",VLOOKUP(G1714,Fundos!B:C,2,FALSE))</f>
        <v/>
      </c>
      <c r="I1714" s="272"/>
      <c r="J1714" s="443"/>
      <c r="K1714" s="443"/>
      <c r="L1714" s="685"/>
      <c r="M1714" s="353"/>
      <c r="N1714" s="271"/>
      <c r="O1714" s="576"/>
      <c r="P1714" s="276" t="s">
        <v>277</v>
      </c>
      <c r="Q1714" s="279"/>
      <c r="R1714" s="449"/>
      <c r="S1714" s="279">
        <f t="shared" si="112"/>
        <v>-3601.92</v>
      </c>
      <c r="T1714" s="333">
        <f t="shared" si="109"/>
        <v>0</v>
      </c>
    </row>
    <row r="1715" spans="2:20" ht="24.9" customHeight="1" x14ac:dyDescent="0.3">
      <c r="B1715" s="446"/>
      <c r="C1715" s="267">
        <f t="shared" si="110"/>
        <v>1</v>
      </c>
      <c r="D1715" s="268" t="str">
        <f t="shared" si="111"/>
        <v>Janeiro</v>
      </c>
      <c r="E1715" s="269"/>
      <c r="F1715" s="270" t="str">
        <f>IF(E1715="","",VLOOKUP('Conta_FUNBIO (2)'!E1715,Relatório!B:I,2,FALSE))</f>
        <v/>
      </c>
      <c r="G1715" s="709"/>
      <c r="H1715" s="334" t="str">
        <f>IF(G1715="","",VLOOKUP(G1715,Fundos!B:C,2,FALSE))</f>
        <v/>
      </c>
      <c r="I1715" s="272"/>
      <c r="J1715" s="443"/>
      <c r="K1715" s="443"/>
      <c r="L1715" s="685"/>
      <c r="M1715" s="353"/>
      <c r="N1715" s="271"/>
      <c r="O1715" s="576"/>
      <c r="P1715" s="276" t="s">
        <v>277</v>
      </c>
      <c r="Q1715" s="279"/>
      <c r="R1715" s="449"/>
      <c r="S1715" s="279">
        <f t="shared" si="112"/>
        <v>-3601.92</v>
      </c>
      <c r="T1715" s="333">
        <f t="shared" si="109"/>
        <v>0</v>
      </c>
    </row>
    <row r="1716" spans="2:20" ht="24.9" customHeight="1" x14ac:dyDescent="0.3">
      <c r="B1716" s="446"/>
      <c r="C1716" s="267">
        <f t="shared" si="110"/>
        <v>1</v>
      </c>
      <c r="D1716" s="268" t="str">
        <f t="shared" si="111"/>
        <v>Janeiro</v>
      </c>
      <c r="E1716" s="269"/>
      <c r="F1716" s="270" t="str">
        <f>IF(E1716="","",VLOOKUP('Conta_FUNBIO (2)'!E1716,Relatório!B:I,2,FALSE))</f>
        <v/>
      </c>
      <c r="G1716" s="709"/>
      <c r="H1716" s="334" t="str">
        <f>IF(G1716="","",VLOOKUP(G1716,Fundos!B:C,2,FALSE))</f>
        <v/>
      </c>
      <c r="I1716" s="272"/>
      <c r="J1716" s="443"/>
      <c r="K1716" s="443"/>
      <c r="L1716" s="685"/>
      <c r="M1716" s="353"/>
      <c r="N1716" s="271"/>
      <c r="O1716" s="576"/>
      <c r="P1716" s="276" t="s">
        <v>277</v>
      </c>
      <c r="Q1716" s="279"/>
      <c r="R1716" s="449"/>
      <c r="S1716" s="279">
        <f t="shared" si="112"/>
        <v>-3601.92</v>
      </c>
      <c r="T1716" s="333">
        <f t="shared" si="109"/>
        <v>0</v>
      </c>
    </row>
    <row r="1717" spans="2:20" ht="24.9" customHeight="1" x14ac:dyDescent="0.3">
      <c r="B1717" s="446"/>
      <c r="C1717" s="267">
        <f t="shared" si="110"/>
        <v>1</v>
      </c>
      <c r="D1717" s="268" t="str">
        <f t="shared" si="111"/>
        <v>Janeiro</v>
      </c>
      <c r="E1717" s="269"/>
      <c r="F1717" s="270" t="str">
        <f>IF(E1717="","",VLOOKUP('Conta_FUNBIO (2)'!E1717,Relatório!B:I,2,FALSE))</f>
        <v/>
      </c>
      <c r="G1717" s="709"/>
      <c r="H1717" s="334" t="str">
        <f>IF(G1717="","",VLOOKUP(G1717,Fundos!B:C,2,FALSE))</f>
        <v/>
      </c>
      <c r="I1717" s="272"/>
      <c r="J1717" s="443"/>
      <c r="K1717" s="443"/>
      <c r="L1717" s="685"/>
      <c r="M1717" s="353"/>
      <c r="N1717" s="271"/>
      <c r="O1717" s="576"/>
      <c r="P1717" s="276" t="s">
        <v>277</v>
      </c>
      <c r="Q1717" s="279"/>
      <c r="R1717" s="449"/>
      <c r="S1717" s="279">
        <f t="shared" si="112"/>
        <v>-3601.92</v>
      </c>
      <c r="T1717" s="333">
        <f t="shared" si="109"/>
        <v>0</v>
      </c>
    </row>
    <row r="1718" spans="2:20" ht="24.9" customHeight="1" x14ac:dyDescent="0.3">
      <c r="B1718" s="446"/>
      <c r="C1718" s="267">
        <f t="shared" si="110"/>
        <v>1</v>
      </c>
      <c r="D1718" s="268" t="str">
        <f t="shared" si="111"/>
        <v>Janeiro</v>
      </c>
      <c r="E1718" s="269"/>
      <c r="F1718" s="270" t="str">
        <f>IF(E1718="","",VLOOKUP('Conta_FUNBIO (2)'!E1718,Relatório!B:I,2,FALSE))</f>
        <v/>
      </c>
      <c r="G1718" s="709"/>
      <c r="H1718" s="334" t="str">
        <f>IF(G1718="","",VLOOKUP(G1718,Fundos!B:C,2,FALSE))</f>
        <v/>
      </c>
      <c r="I1718" s="272"/>
      <c r="J1718" s="443"/>
      <c r="K1718" s="443"/>
      <c r="L1718" s="685"/>
      <c r="M1718" s="353"/>
      <c r="N1718" s="271"/>
      <c r="O1718" s="576"/>
      <c r="P1718" s="276" t="s">
        <v>277</v>
      </c>
      <c r="Q1718" s="279"/>
      <c r="R1718" s="449"/>
      <c r="S1718" s="279">
        <f t="shared" si="112"/>
        <v>-3601.92</v>
      </c>
      <c r="T1718" s="333">
        <f t="shared" si="109"/>
        <v>0</v>
      </c>
    </row>
    <row r="1719" spans="2:20" ht="24.9" customHeight="1" x14ac:dyDescent="0.3">
      <c r="B1719" s="446"/>
      <c r="C1719" s="267">
        <f t="shared" si="110"/>
        <v>1</v>
      </c>
      <c r="D1719" s="268" t="str">
        <f t="shared" si="111"/>
        <v>Janeiro</v>
      </c>
      <c r="E1719" s="269"/>
      <c r="F1719" s="270" t="str">
        <f>IF(E1719="","",VLOOKUP('Conta_FUNBIO (2)'!E1719,Relatório!B:I,2,FALSE))</f>
        <v/>
      </c>
      <c r="G1719" s="709"/>
      <c r="H1719" s="334" t="str">
        <f>IF(G1719="","",VLOOKUP(G1719,Fundos!B:C,2,FALSE))</f>
        <v/>
      </c>
      <c r="I1719" s="272"/>
      <c r="J1719" s="443"/>
      <c r="K1719" s="443"/>
      <c r="L1719" s="685"/>
      <c r="M1719" s="353"/>
      <c r="N1719" s="271"/>
      <c r="O1719" s="576"/>
      <c r="P1719" s="276" t="s">
        <v>277</v>
      </c>
      <c r="Q1719" s="279"/>
      <c r="R1719" s="449"/>
      <c r="S1719" s="279">
        <f t="shared" si="112"/>
        <v>-3601.92</v>
      </c>
      <c r="T1719" s="333">
        <f t="shared" si="109"/>
        <v>0</v>
      </c>
    </row>
    <row r="1720" spans="2:20" ht="24.9" customHeight="1" x14ac:dyDescent="0.3">
      <c r="B1720" s="446"/>
      <c r="C1720" s="267">
        <f t="shared" si="110"/>
        <v>1</v>
      </c>
      <c r="D1720" s="268" t="str">
        <f t="shared" si="111"/>
        <v>Janeiro</v>
      </c>
      <c r="E1720" s="269"/>
      <c r="F1720" s="270" t="str">
        <f>IF(E1720="","",VLOOKUP('Conta_FUNBIO (2)'!E1720,Relatório!B:I,2,FALSE))</f>
        <v/>
      </c>
      <c r="G1720" s="709"/>
      <c r="H1720" s="334" t="str">
        <f>IF(G1720="","",VLOOKUP(G1720,Fundos!B:C,2,FALSE))</f>
        <v/>
      </c>
      <c r="I1720" s="272"/>
      <c r="J1720" s="443"/>
      <c r="K1720" s="443"/>
      <c r="L1720" s="685"/>
      <c r="M1720" s="353"/>
      <c r="N1720" s="271"/>
      <c r="O1720" s="576"/>
      <c r="P1720" s="276" t="s">
        <v>277</v>
      </c>
      <c r="Q1720" s="279"/>
      <c r="R1720" s="449"/>
      <c r="S1720" s="279">
        <f t="shared" si="112"/>
        <v>-3601.92</v>
      </c>
      <c r="T1720" s="333">
        <f t="shared" si="109"/>
        <v>0</v>
      </c>
    </row>
    <row r="1721" spans="2:20" ht="24.9" customHeight="1" x14ac:dyDescent="0.3">
      <c r="B1721" s="446"/>
      <c r="C1721" s="267">
        <f t="shared" si="110"/>
        <v>1</v>
      </c>
      <c r="D1721" s="268" t="str">
        <f t="shared" si="111"/>
        <v>Janeiro</v>
      </c>
      <c r="E1721" s="269"/>
      <c r="F1721" s="270" t="str">
        <f>IF(E1721="","",VLOOKUP('Conta_FUNBIO (2)'!E1721,Relatório!B:I,2,FALSE))</f>
        <v/>
      </c>
      <c r="G1721" s="709"/>
      <c r="H1721" s="334" t="str">
        <f>IF(G1721="","",VLOOKUP(G1721,Fundos!B:C,2,FALSE))</f>
        <v/>
      </c>
      <c r="I1721" s="272"/>
      <c r="J1721" s="443"/>
      <c r="K1721" s="443"/>
      <c r="L1721" s="685"/>
      <c r="M1721" s="353"/>
      <c r="N1721" s="271"/>
      <c r="O1721" s="576"/>
      <c r="P1721" s="276" t="s">
        <v>277</v>
      </c>
      <c r="Q1721" s="279"/>
      <c r="R1721" s="449"/>
      <c r="S1721" s="279">
        <f t="shared" si="112"/>
        <v>-3601.92</v>
      </c>
      <c r="T1721" s="333">
        <f t="shared" si="109"/>
        <v>0</v>
      </c>
    </row>
    <row r="1722" spans="2:20" ht="24.9" customHeight="1" x14ac:dyDescent="0.3">
      <c r="B1722" s="446"/>
      <c r="C1722" s="267">
        <f t="shared" si="110"/>
        <v>1</v>
      </c>
      <c r="D1722" s="268" t="str">
        <f t="shared" si="111"/>
        <v>Janeiro</v>
      </c>
      <c r="E1722" s="269"/>
      <c r="F1722" s="270" t="str">
        <f>IF(E1722="","",VLOOKUP('Conta_FUNBIO (2)'!E1722,Relatório!B:I,2,FALSE))</f>
        <v/>
      </c>
      <c r="G1722" s="709"/>
      <c r="H1722" s="334" t="str">
        <f>IF(G1722="","",VLOOKUP(G1722,Fundos!B:C,2,FALSE))</f>
        <v/>
      </c>
      <c r="I1722" s="272"/>
      <c r="J1722" s="443"/>
      <c r="K1722" s="443"/>
      <c r="L1722" s="685"/>
      <c r="M1722" s="353"/>
      <c r="N1722" s="271"/>
      <c r="O1722" s="576"/>
      <c r="P1722" s="276" t="s">
        <v>277</v>
      </c>
      <c r="Q1722" s="279"/>
      <c r="R1722" s="449"/>
      <c r="S1722" s="279">
        <f t="shared" si="112"/>
        <v>-3601.92</v>
      </c>
      <c r="T1722" s="333">
        <f t="shared" ref="T1722:T1785" si="113">T1721</f>
        <v>0</v>
      </c>
    </row>
    <row r="1723" spans="2:20" ht="24.9" customHeight="1" x14ac:dyDescent="0.3">
      <c r="B1723" s="446"/>
      <c r="C1723" s="267">
        <f t="shared" si="110"/>
        <v>1</v>
      </c>
      <c r="D1723" s="268" t="str">
        <f t="shared" si="111"/>
        <v>Janeiro</v>
      </c>
      <c r="E1723" s="269"/>
      <c r="F1723" s="270" t="str">
        <f>IF(E1723="","",VLOOKUP('Conta_FUNBIO (2)'!E1723,Relatório!B:I,2,FALSE))</f>
        <v/>
      </c>
      <c r="G1723" s="709"/>
      <c r="H1723" s="334" t="str">
        <f>IF(G1723="","",VLOOKUP(G1723,Fundos!B:C,2,FALSE))</f>
        <v/>
      </c>
      <c r="I1723" s="272"/>
      <c r="J1723" s="443"/>
      <c r="K1723" s="443"/>
      <c r="L1723" s="685"/>
      <c r="M1723" s="353"/>
      <c r="N1723" s="271"/>
      <c r="O1723" s="576"/>
      <c r="P1723" s="276" t="s">
        <v>277</v>
      </c>
      <c r="Q1723" s="279"/>
      <c r="R1723" s="449"/>
      <c r="S1723" s="279">
        <f t="shared" si="112"/>
        <v>-3601.92</v>
      </c>
      <c r="T1723" s="333">
        <f t="shared" si="113"/>
        <v>0</v>
      </c>
    </row>
    <row r="1724" spans="2:20" ht="24.9" customHeight="1" x14ac:dyDescent="0.3">
      <c r="B1724" s="446"/>
      <c r="C1724" s="267">
        <f t="shared" si="110"/>
        <v>1</v>
      </c>
      <c r="D1724" s="268" t="str">
        <f t="shared" si="111"/>
        <v>Janeiro</v>
      </c>
      <c r="E1724" s="269"/>
      <c r="F1724" s="270" t="str">
        <f>IF(E1724="","",VLOOKUP('Conta_FUNBIO (2)'!E1724,Relatório!B:I,2,FALSE))</f>
        <v/>
      </c>
      <c r="G1724" s="709"/>
      <c r="H1724" s="334" t="str">
        <f>IF(G1724="","",VLOOKUP(G1724,Fundos!B:C,2,FALSE))</f>
        <v/>
      </c>
      <c r="I1724" s="272"/>
      <c r="J1724" s="443"/>
      <c r="K1724" s="443"/>
      <c r="L1724" s="685"/>
      <c r="M1724" s="353"/>
      <c r="N1724" s="271"/>
      <c r="O1724" s="576"/>
      <c r="P1724" s="276" t="s">
        <v>277</v>
      </c>
      <c r="Q1724" s="279"/>
      <c r="R1724" s="449"/>
      <c r="S1724" s="279">
        <f t="shared" si="112"/>
        <v>-3601.92</v>
      </c>
      <c r="T1724" s="333">
        <f t="shared" si="113"/>
        <v>0</v>
      </c>
    </row>
    <row r="1725" spans="2:20" ht="24.9" customHeight="1" x14ac:dyDescent="0.3">
      <c r="B1725" s="446"/>
      <c r="C1725" s="267">
        <f t="shared" si="110"/>
        <v>1</v>
      </c>
      <c r="D1725" s="268" t="str">
        <f t="shared" si="111"/>
        <v>Janeiro</v>
      </c>
      <c r="E1725" s="269"/>
      <c r="F1725" s="270" t="str">
        <f>IF(E1725="","",VLOOKUP('Conta_FUNBIO (2)'!E1725,Relatório!B:I,2,FALSE))</f>
        <v/>
      </c>
      <c r="G1725" s="709"/>
      <c r="H1725" s="334" t="str">
        <f>IF(G1725="","",VLOOKUP(G1725,Fundos!B:C,2,FALSE))</f>
        <v/>
      </c>
      <c r="I1725" s="272"/>
      <c r="J1725" s="443"/>
      <c r="K1725" s="443"/>
      <c r="L1725" s="685"/>
      <c r="M1725" s="353"/>
      <c r="N1725" s="271"/>
      <c r="O1725" s="576"/>
      <c r="P1725" s="276" t="s">
        <v>277</v>
      </c>
      <c r="Q1725" s="279"/>
      <c r="R1725" s="449"/>
      <c r="S1725" s="279">
        <f t="shared" si="112"/>
        <v>-3601.92</v>
      </c>
      <c r="T1725" s="333">
        <f t="shared" si="113"/>
        <v>0</v>
      </c>
    </row>
    <row r="1726" spans="2:20" ht="24.9" customHeight="1" x14ac:dyDescent="0.3">
      <c r="B1726" s="446"/>
      <c r="C1726" s="267">
        <f t="shared" si="110"/>
        <v>1</v>
      </c>
      <c r="D1726" s="268" t="str">
        <f t="shared" si="111"/>
        <v>Janeiro</v>
      </c>
      <c r="E1726" s="269"/>
      <c r="F1726" s="270" t="str">
        <f>IF(E1726="","",VLOOKUP('Conta_FUNBIO (2)'!E1726,Relatório!B:I,2,FALSE))</f>
        <v/>
      </c>
      <c r="G1726" s="709"/>
      <c r="H1726" s="334" t="str">
        <f>IF(G1726="","",VLOOKUP(G1726,Fundos!B:C,2,FALSE))</f>
        <v/>
      </c>
      <c r="I1726" s="272"/>
      <c r="J1726" s="443"/>
      <c r="K1726" s="443"/>
      <c r="L1726" s="685"/>
      <c r="M1726" s="353"/>
      <c r="N1726" s="271"/>
      <c r="O1726" s="576"/>
      <c r="P1726" s="276" t="s">
        <v>277</v>
      </c>
      <c r="Q1726" s="279"/>
      <c r="R1726" s="449"/>
      <c r="S1726" s="279">
        <f t="shared" si="112"/>
        <v>-3601.92</v>
      </c>
      <c r="T1726" s="333">
        <f t="shared" si="113"/>
        <v>0</v>
      </c>
    </row>
    <row r="1727" spans="2:20" ht="24.9" customHeight="1" x14ac:dyDescent="0.3">
      <c r="B1727" s="446"/>
      <c r="C1727" s="267">
        <f t="shared" si="110"/>
        <v>1</v>
      </c>
      <c r="D1727" s="268" t="str">
        <f t="shared" si="111"/>
        <v>Janeiro</v>
      </c>
      <c r="E1727" s="269"/>
      <c r="F1727" s="270" t="str">
        <f>IF(E1727="","",VLOOKUP('Conta_FUNBIO (2)'!E1727,Relatório!B:I,2,FALSE))</f>
        <v/>
      </c>
      <c r="G1727" s="709"/>
      <c r="H1727" s="334" t="str">
        <f>IF(G1727="","",VLOOKUP(G1727,Fundos!B:C,2,FALSE))</f>
        <v/>
      </c>
      <c r="I1727" s="272"/>
      <c r="J1727" s="443"/>
      <c r="K1727" s="443"/>
      <c r="L1727" s="685"/>
      <c r="M1727" s="353"/>
      <c r="N1727" s="271"/>
      <c r="O1727" s="576"/>
      <c r="P1727" s="276" t="s">
        <v>277</v>
      </c>
      <c r="Q1727" s="279"/>
      <c r="R1727" s="449"/>
      <c r="S1727" s="279">
        <f t="shared" si="112"/>
        <v>-3601.92</v>
      </c>
      <c r="T1727" s="333">
        <f t="shared" si="113"/>
        <v>0</v>
      </c>
    </row>
    <row r="1728" spans="2:20" ht="24.9" customHeight="1" x14ac:dyDescent="0.3">
      <c r="B1728" s="446"/>
      <c r="C1728" s="267">
        <f t="shared" si="110"/>
        <v>1</v>
      </c>
      <c r="D1728" s="268" t="str">
        <f t="shared" si="111"/>
        <v>Janeiro</v>
      </c>
      <c r="E1728" s="269"/>
      <c r="F1728" s="270" t="str">
        <f>IF(E1728="","",VLOOKUP('Conta_FUNBIO (2)'!E1728,Relatório!B:I,2,FALSE))</f>
        <v/>
      </c>
      <c r="G1728" s="709"/>
      <c r="H1728" s="334" t="str">
        <f>IF(G1728="","",VLOOKUP(G1728,Fundos!B:C,2,FALSE))</f>
        <v/>
      </c>
      <c r="I1728" s="272"/>
      <c r="J1728" s="443"/>
      <c r="K1728" s="443"/>
      <c r="L1728" s="685"/>
      <c r="M1728" s="353"/>
      <c r="N1728" s="271"/>
      <c r="O1728" s="576"/>
      <c r="P1728" s="276" t="s">
        <v>277</v>
      </c>
      <c r="Q1728" s="279"/>
      <c r="R1728" s="449"/>
      <c r="S1728" s="279">
        <f t="shared" si="112"/>
        <v>-3601.92</v>
      </c>
      <c r="T1728" s="333">
        <f t="shared" si="113"/>
        <v>0</v>
      </c>
    </row>
    <row r="1729" spans="2:20" ht="24.9" customHeight="1" x14ac:dyDescent="0.3">
      <c r="B1729" s="446"/>
      <c r="C1729" s="267">
        <f t="shared" si="110"/>
        <v>1</v>
      </c>
      <c r="D1729" s="268" t="str">
        <f t="shared" si="111"/>
        <v>Janeiro</v>
      </c>
      <c r="E1729" s="269"/>
      <c r="F1729" s="270" t="str">
        <f>IF(E1729="","",VLOOKUP('Conta_FUNBIO (2)'!E1729,Relatório!B:I,2,FALSE))</f>
        <v/>
      </c>
      <c r="G1729" s="709"/>
      <c r="H1729" s="334" t="str">
        <f>IF(G1729="","",VLOOKUP(G1729,Fundos!B:C,2,FALSE))</f>
        <v/>
      </c>
      <c r="I1729" s="272"/>
      <c r="J1729" s="443"/>
      <c r="K1729" s="443"/>
      <c r="L1729" s="685"/>
      <c r="M1729" s="353"/>
      <c r="N1729" s="271"/>
      <c r="O1729" s="576"/>
      <c r="P1729" s="276" t="s">
        <v>277</v>
      </c>
      <c r="Q1729" s="279"/>
      <c r="R1729" s="449"/>
      <c r="S1729" s="279">
        <f t="shared" si="112"/>
        <v>-3601.92</v>
      </c>
      <c r="T1729" s="333">
        <f t="shared" si="113"/>
        <v>0</v>
      </c>
    </row>
    <row r="1730" spans="2:20" ht="24.9" customHeight="1" x14ac:dyDescent="0.3">
      <c r="B1730" s="446"/>
      <c r="C1730" s="267">
        <f t="shared" si="110"/>
        <v>1</v>
      </c>
      <c r="D1730" s="268" t="str">
        <f t="shared" si="111"/>
        <v>Janeiro</v>
      </c>
      <c r="E1730" s="269"/>
      <c r="F1730" s="270" t="str">
        <f>IF(E1730="","",VLOOKUP('Conta_FUNBIO (2)'!E1730,Relatório!B:I,2,FALSE))</f>
        <v/>
      </c>
      <c r="G1730" s="709"/>
      <c r="H1730" s="334" t="str">
        <f>IF(G1730="","",VLOOKUP(G1730,Fundos!B:C,2,FALSE))</f>
        <v/>
      </c>
      <c r="I1730" s="272"/>
      <c r="J1730" s="443"/>
      <c r="K1730" s="443"/>
      <c r="L1730" s="685"/>
      <c r="M1730" s="353"/>
      <c r="N1730" s="271"/>
      <c r="O1730" s="576"/>
      <c r="P1730" s="276" t="s">
        <v>277</v>
      </c>
      <c r="Q1730" s="279"/>
      <c r="R1730" s="449"/>
      <c r="S1730" s="279">
        <f t="shared" si="112"/>
        <v>-3601.92</v>
      </c>
      <c r="T1730" s="333">
        <f t="shared" si="113"/>
        <v>0</v>
      </c>
    </row>
    <row r="1731" spans="2:20" ht="24.9" customHeight="1" x14ac:dyDescent="0.3">
      <c r="B1731" s="446"/>
      <c r="C1731" s="267">
        <f t="shared" si="110"/>
        <v>1</v>
      </c>
      <c r="D1731" s="268" t="str">
        <f t="shared" si="111"/>
        <v>Janeiro</v>
      </c>
      <c r="E1731" s="269"/>
      <c r="F1731" s="270" t="str">
        <f>IF(E1731="","",VLOOKUP('Conta_FUNBIO (2)'!E1731,Relatório!B:I,2,FALSE))</f>
        <v/>
      </c>
      <c r="G1731" s="709"/>
      <c r="H1731" s="334" t="str">
        <f>IF(G1731="","",VLOOKUP(G1731,Fundos!B:C,2,FALSE))</f>
        <v/>
      </c>
      <c r="I1731" s="272"/>
      <c r="J1731" s="443"/>
      <c r="K1731" s="443"/>
      <c r="L1731" s="685"/>
      <c r="M1731" s="353"/>
      <c r="N1731" s="271"/>
      <c r="O1731" s="576"/>
      <c r="P1731" s="276" t="s">
        <v>277</v>
      </c>
      <c r="Q1731" s="279"/>
      <c r="R1731" s="449"/>
      <c r="S1731" s="279">
        <f t="shared" si="112"/>
        <v>-3601.92</v>
      </c>
      <c r="T1731" s="333">
        <f t="shared" si="113"/>
        <v>0</v>
      </c>
    </row>
    <row r="1732" spans="2:20" ht="24.9" customHeight="1" x14ac:dyDescent="0.3">
      <c r="B1732" s="446"/>
      <c r="C1732" s="267">
        <f t="shared" si="110"/>
        <v>1</v>
      </c>
      <c r="D1732" s="268" t="str">
        <f t="shared" si="111"/>
        <v>Janeiro</v>
      </c>
      <c r="E1732" s="269"/>
      <c r="F1732" s="270" t="str">
        <f>IF(E1732="","",VLOOKUP('Conta_FUNBIO (2)'!E1732,Relatório!B:I,2,FALSE))</f>
        <v/>
      </c>
      <c r="G1732" s="709"/>
      <c r="H1732" s="334" t="str">
        <f>IF(G1732="","",VLOOKUP(G1732,Fundos!B:C,2,FALSE))</f>
        <v/>
      </c>
      <c r="I1732" s="272"/>
      <c r="J1732" s="443"/>
      <c r="K1732" s="443"/>
      <c r="L1732" s="685"/>
      <c r="M1732" s="353"/>
      <c r="N1732" s="271"/>
      <c r="O1732" s="576"/>
      <c r="P1732" s="276" t="s">
        <v>277</v>
      </c>
      <c r="Q1732" s="279"/>
      <c r="R1732" s="449"/>
      <c r="S1732" s="279">
        <f t="shared" si="112"/>
        <v>-3601.92</v>
      </c>
      <c r="T1732" s="333">
        <f t="shared" si="113"/>
        <v>0</v>
      </c>
    </row>
    <row r="1733" spans="2:20" ht="24.9" customHeight="1" x14ac:dyDescent="0.3">
      <c r="B1733" s="446"/>
      <c r="C1733" s="267">
        <f t="shared" si="110"/>
        <v>1</v>
      </c>
      <c r="D1733" s="268" t="str">
        <f t="shared" si="111"/>
        <v>Janeiro</v>
      </c>
      <c r="E1733" s="269"/>
      <c r="F1733" s="270" t="str">
        <f>IF(E1733="","",VLOOKUP('Conta_FUNBIO (2)'!E1733,Relatório!B:I,2,FALSE))</f>
        <v/>
      </c>
      <c r="G1733" s="709"/>
      <c r="H1733" s="334" t="str">
        <f>IF(G1733="","",VLOOKUP(G1733,Fundos!B:C,2,FALSE))</f>
        <v/>
      </c>
      <c r="I1733" s="272"/>
      <c r="J1733" s="443"/>
      <c r="K1733" s="443"/>
      <c r="L1733" s="685"/>
      <c r="M1733" s="353"/>
      <c r="N1733" s="271"/>
      <c r="O1733" s="576"/>
      <c r="P1733" s="276" t="s">
        <v>277</v>
      </c>
      <c r="Q1733" s="279"/>
      <c r="R1733" s="449"/>
      <c r="S1733" s="279">
        <f t="shared" si="112"/>
        <v>-3601.92</v>
      </c>
      <c r="T1733" s="333">
        <f t="shared" si="113"/>
        <v>0</v>
      </c>
    </row>
    <row r="1734" spans="2:20" ht="24.9" customHeight="1" x14ac:dyDescent="0.3">
      <c r="B1734" s="446"/>
      <c r="C1734" s="267">
        <f t="shared" si="110"/>
        <v>1</v>
      </c>
      <c r="D1734" s="268" t="str">
        <f t="shared" si="111"/>
        <v>Janeiro</v>
      </c>
      <c r="E1734" s="269"/>
      <c r="F1734" s="270" t="str">
        <f>IF(E1734="","",VLOOKUP('Conta_FUNBIO (2)'!E1734,Relatório!B:I,2,FALSE))</f>
        <v/>
      </c>
      <c r="G1734" s="709"/>
      <c r="H1734" s="334" t="str">
        <f>IF(G1734="","",VLOOKUP(G1734,Fundos!B:C,2,FALSE))</f>
        <v/>
      </c>
      <c r="I1734" s="272"/>
      <c r="J1734" s="443"/>
      <c r="K1734" s="443"/>
      <c r="L1734" s="685"/>
      <c r="M1734" s="353"/>
      <c r="N1734" s="271"/>
      <c r="O1734" s="576"/>
      <c r="P1734" s="276" t="s">
        <v>277</v>
      </c>
      <c r="Q1734" s="279"/>
      <c r="R1734" s="449"/>
      <c r="S1734" s="279">
        <f t="shared" si="112"/>
        <v>-3601.92</v>
      </c>
      <c r="T1734" s="333">
        <f t="shared" si="113"/>
        <v>0</v>
      </c>
    </row>
    <row r="1735" spans="2:20" ht="24.9" customHeight="1" x14ac:dyDescent="0.3">
      <c r="B1735" s="446"/>
      <c r="C1735" s="267">
        <f t="shared" si="110"/>
        <v>1</v>
      </c>
      <c r="D1735" s="268" t="str">
        <f t="shared" si="111"/>
        <v>Janeiro</v>
      </c>
      <c r="E1735" s="269"/>
      <c r="F1735" s="270" t="str">
        <f>IF(E1735="","",VLOOKUP('Conta_FUNBIO (2)'!E1735,Relatório!B:I,2,FALSE))</f>
        <v/>
      </c>
      <c r="G1735" s="709"/>
      <c r="H1735" s="334" t="str">
        <f>IF(G1735="","",VLOOKUP(G1735,Fundos!B:C,2,FALSE))</f>
        <v/>
      </c>
      <c r="I1735" s="272"/>
      <c r="J1735" s="443"/>
      <c r="K1735" s="443"/>
      <c r="L1735" s="685"/>
      <c r="M1735" s="353"/>
      <c r="N1735" s="271"/>
      <c r="O1735" s="576"/>
      <c r="P1735" s="276" t="s">
        <v>277</v>
      </c>
      <c r="Q1735" s="279"/>
      <c r="R1735" s="449"/>
      <c r="S1735" s="279">
        <f t="shared" si="112"/>
        <v>-3601.92</v>
      </c>
      <c r="T1735" s="333">
        <f t="shared" si="113"/>
        <v>0</v>
      </c>
    </row>
    <row r="1736" spans="2:20" ht="24.9" customHeight="1" x14ac:dyDescent="0.3">
      <c r="B1736" s="446"/>
      <c r="C1736" s="267">
        <f t="shared" si="110"/>
        <v>1</v>
      </c>
      <c r="D1736" s="268" t="str">
        <f t="shared" si="111"/>
        <v>Janeiro</v>
      </c>
      <c r="E1736" s="269"/>
      <c r="F1736" s="270" t="str">
        <f>IF(E1736="","",VLOOKUP('Conta_FUNBIO (2)'!E1736,Relatório!B:I,2,FALSE))</f>
        <v/>
      </c>
      <c r="G1736" s="709"/>
      <c r="H1736" s="334" t="str">
        <f>IF(G1736="","",VLOOKUP(G1736,Fundos!B:C,2,FALSE))</f>
        <v/>
      </c>
      <c r="I1736" s="272"/>
      <c r="J1736" s="443"/>
      <c r="K1736" s="443"/>
      <c r="L1736" s="685"/>
      <c r="M1736" s="353"/>
      <c r="N1736" s="271"/>
      <c r="O1736" s="576"/>
      <c r="P1736" s="276" t="s">
        <v>277</v>
      </c>
      <c r="Q1736" s="279"/>
      <c r="R1736" s="449"/>
      <c r="S1736" s="279">
        <f t="shared" si="112"/>
        <v>-3601.92</v>
      </c>
      <c r="T1736" s="333">
        <f t="shared" si="113"/>
        <v>0</v>
      </c>
    </row>
    <row r="1737" spans="2:20" ht="24.9" customHeight="1" x14ac:dyDescent="0.3">
      <c r="B1737" s="446"/>
      <c r="C1737" s="267">
        <f t="shared" si="110"/>
        <v>1</v>
      </c>
      <c r="D1737" s="268" t="str">
        <f t="shared" si="111"/>
        <v>Janeiro</v>
      </c>
      <c r="E1737" s="269"/>
      <c r="F1737" s="270" t="str">
        <f>IF(E1737="","",VLOOKUP('Conta_FUNBIO (2)'!E1737,Relatório!B:I,2,FALSE))</f>
        <v/>
      </c>
      <c r="G1737" s="709"/>
      <c r="H1737" s="334" t="str">
        <f>IF(G1737="","",VLOOKUP(G1737,Fundos!B:C,2,FALSE))</f>
        <v/>
      </c>
      <c r="I1737" s="272"/>
      <c r="J1737" s="443"/>
      <c r="K1737" s="443"/>
      <c r="L1737" s="685"/>
      <c r="M1737" s="353"/>
      <c r="N1737" s="271"/>
      <c r="O1737" s="576"/>
      <c r="P1737" s="276" t="s">
        <v>277</v>
      </c>
      <c r="Q1737" s="279"/>
      <c r="R1737" s="449"/>
      <c r="S1737" s="279">
        <f t="shared" si="112"/>
        <v>-3601.92</v>
      </c>
      <c r="T1737" s="333">
        <f t="shared" si="113"/>
        <v>0</v>
      </c>
    </row>
    <row r="1738" spans="2:20" ht="24.9" customHeight="1" x14ac:dyDescent="0.3">
      <c r="B1738" s="446"/>
      <c r="C1738" s="267">
        <f t="shared" si="110"/>
        <v>1</v>
      </c>
      <c r="D1738" s="268" t="str">
        <f t="shared" si="111"/>
        <v>Janeiro</v>
      </c>
      <c r="E1738" s="269"/>
      <c r="F1738" s="270" t="str">
        <f>IF(E1738="","",VLOOKUP('Conta_FUNBIO (2)'!E1738,Relatório!B:I,2,FALSE))</f>
        <v/>
      </c>
      <c r="G1738" s="709"/>
      <c r="H1738" s="334" t="str">
        <f>IF(G1738="","",VLOOKUP(G1738,Fundos!B:C,2,FALSE))</f>
        <v/>
      </c>
      <c r="I1738" s="272"/>
      <c r="J1738" s="443"/>
      <c r="K1738" s="443"/>
      <c r="L1738" s="685"/>
      <c r="M1738" s="353"/>
      <c r="N1738" s="271"/>
      <c r="O1738" s="576"/>
      <c r="P1738" s="276" t="s">
        <v>277</v>
      </c>
      <c r="Q1738" s="279"/>
      <c r="R1738" s="449"/>
      <c r="S1738" s="279">
        <f t="shared" si="112"/>
        <v>-3601.92</v>
      </c>
      <c r="T1738" s="333">
        <f t="shared" si="113"/>
        <v>0</v>
      </c>
    </row>
    <row r="1739" spans="2:20" ht="24.9" customHeight="1" x14ac:dyDescent="0.3">
      <c r="B1739" s="446"/>
      <c r="C1739" s="267">
        <f t="shared" si="110"/>
        <v>1</v>
      </c>
      <c r="D1739" s="268" t="str">
        <f t="shared" si="111"/>
        <v>Janeiro</v>
      </c>
      <c r="E1739" s="269"/>
      <c r="F1739" s="270" t="str">
        <f>IF(E1739="","",VLOOKUP('Conta_FUNBIO (2)'!E1739,Relatório!B:I,2,FALSE))</f>
        <v/>
      </c>
      <c r="G1739" s="709"/>
      <c r="H1739" s="334" t="str">
        <f>IF(G1739="","",VLOOKUP(G1739,Fundos!B:C,2,FALSE))</f>
        <v/>
      </c>
      <c r="I1739" s="272"/>
      <c r="J1739" s="443"/>
      <c r="K1739" s="443"/>
      <c r="L1739" s="685"/>
      <c r="M1739" s="353"/>
      <c r="N1739" s="271"/>
      <c r="O1739" s="576"/>
      <c r="P1739" s="276" t="s">
        <v>277</v>
      </c>
      <c r="Q1739" s="279"/>
      <c r="R1739" s="449"/>
      <c r="S1739" s="279">
        <f t="shared" si="112"/>
        <v>-3601.92</v>
      </c>
      <c r="T1739" s="333">
        <f t="shared" si="113"/>
        <v>0</v>
      </c>
    </row>
    <row r="1740" spans="2:20" ht="24.9" customHeight="1" x14ac:dyDescent="0.3">
      <c r="B1740" s="446"/>
      <c r="C1740" s="267">
        <f t="shared" ref="C1740:C1793" si="114">MONTH(B1740)</f>
        <v>1</v>
      </c>
      <c r="D1740" s="268" t="str">
        <f t="shared" ref="D1740:D1793" si="115">IF(C1740=1,"Janeiro",IF(C1740=2,"Fevereiro",IF(C1740=3,"Março",IF(C1740=4,"Abril",IF(C1740=5,"Maio",IF(C1740=6,"Junho",IF(C1740=7,"Julho",IF(C1740=8,"Agosto",IF(C1740=9,"Setembro",IF(C1740=10,"Outubro",IF(C1740=11,"Novembro",IF(C1740=12,"Dezembro",""))))))))))))</f>
        <v>Janeiro</v>
      </c>
      <c r="E1740" s="269"/>
      <c r="F1740" s="270" t="str">
        <f>IF(E1740="","",VLOOKUP('Conta_FUNBIO (2)'!E1740,Relatório!B:I,2,FALSE))</f>
        <v/>
      </c>
      <c r="G1740" s="709"/>
      <c r="H1740" s="334" t="str">
        <f>IF(G1740="","",VLOOKUP(G1740,Fundos!B:C,2,FALSE))</f>
        <v/>
      </c>
      <c r="I1740" s="272"/>
      <c r="J1740" s="443"/>
      <c r="K1740" s="443"/>
      <c r="L1740" s="685"/>
      <c r="M1740" s="353"/>
      <c r="N1740" s="271"/>
      <c r="O1740" s="576"/>
      <c r="P1740" s="276" t="s">
        <v>277</v>
      </c>
      <c r="Q1740" s="279"/>
      <c r="R1740" s="449"/>
      <c r="S1740" s="279">
        <f t="shared" si="112"/>
        <v>-3601.92</v>
      </c>
      <c r="T1740" s="333">
        <f t="shared" si="113"/>
        <v>0</v>
      </c>
    </row>
    <row r="1741" spans="2:20" ht="24.9" customHeight="1" x14ac:dyDescent="0.3">
      <c r="B1741" s="446"/>
      <c r="C1741" s="267">
        <f t="shared" si="114"/>
        <v>1</v>
      </c>
      <c r="D1741" s="268" t="str">
        <f t="shared" si="115"/>
        <v>Janeiro</v>
      </c>
      <c r="E1741" s="269"/>
      <c r="F1741" s="270" t="str">
        <f>IF(E1741="","",VLOOKUP('Conta_FUNBIO (2)'!E1741,Relatório!B:I,2,FALSE))</f>
        <v/>
      </c>
      <c r="G1741" s="709"/>
      <c r="H1741" s="334" t="str">
        <f>IF(G1741="","",VLOOKUP(G1741,Fundos!B:C,2,FALSE))</f>
        <v/>
      </c>
      <c r="I1741" s="272"/>
      <c r="J1741" s="443"/>
      <c r="K1741" s="443"/>
      <c r="L1741" s="685"/>
      <c r="M1741" s="353"/>
      <c r="N1741" s="271"/>
      <c r="O1741" s="576"/>
      <c r="P1741" s="276" t="s">
        <v>277</v>
      </c>
      <c r="Q1741" s="279"/>
      <c r="R1741" s="449"/>
      <c r="S1741" s="279">
        <f t="shared" si="112"/>
        <v>-3601.92</v>
      </c>
      <c r="T1741" s="333">
        <f t="shared" si="113"/>
        <v>0</v>
      </c>
    </row>
    <row r="1742" spans="2:20" ht="24.9" customHeight="1" x14ac:dyDescent="0.3">
      <c r="B1742" s="446"/>
      <c r="C1742" s="267">
        <f t="shared" si="114"/>
        <v>1</v>
      </c>
      <c r="D1742" s="268" t="str">
        <f t="shared" si="115"/>
        <v>Janeiro</v>
      </c>
      <c r="E1742" s="269"/>
      <c r="F1742" s="270" t="str">
        <f>IF(E1742="","",VLOOKUP('Conta_FUNBIO (2)'!E1742,Relatório!B:I,2,FALSE))</f>
        <v/>
      </c>
      <c r="G1742" s="709"/>
      <c r="H1742" s="334" t="str">
        <f>IF(G1742="","",VLOOKUP(G1742,Fundos!B:C,2,FALSE))</f>
        <v/>
      </c>
      <c r="I1742" s="272"/>
      <c r="J1742" s="443"/>
      <c r="K1742" s="443"/>
      <c r="L1742" s="685"/>
      <c r="M1742" s="353"/>
      <c r="N1742" s="271"/>
      <c r="O1742" s="576"/>
      <c r="P1742" s="276" t="s">
        <v>277</v>
      </c>
      <c r="Q1742" s="279"/>
      <c r="R1742" s="449"/>
      <c r="S1742" s="279">
        <f t="shared" si="112"/>
        <v>-3601.92</v>
      </c>
      <c r="T1742" s="333">
        <f t="shared" si="113"/>
        <v>0</v>
      </c>
    </row>
    <row r="1743" spans="2:20" ht="24.9" customHeight="1" x14ac:dyDescent="0.3">
      <c r="B1743" s="446"/>
      <c r="C1743" s="267">
        <f t="shared" si="114"/>
        <v>1</v>
      </c>
      <c r="D1743" s="268" t="str">
        <f t="shared" si="115"/>
        <v>Janeiro</v>
      </c>
      <c r="E1743" s="269"/>
      <c r="F1743" s="270" t="str">
        <f>IF(E1743="","",VLOOKUP('Conta_FUNBIO (2)'!E1743,Relatório!B:I,2,FALSE))</f>
        <v/>
      </c>
      <c r="G1743" s="709"/>
      <c r="H1743" s="334" t="str">
        <f>IF(G1743="","",VLOOKUP(G1743,Fundos!B:C,2,FALSE))</f>
        <v/>
      </c>
      <c r="I1743" s="272"/>
      <c r="J1743" s="443"/>
      <c r="K1743" s="443"/>
      <c r="L1743" s="685"/>
      <c r="M1743" s="353"/>
      <c r="N1743" s="271"/>
      <c r="O1743" s="576"/>
      <c r="P1743" s="276" t="s">
        <v>277</v>
      </c>
      <c r="Q1743" s="279"/>
      <c r="R1743" s="449"/>
      <c r="S1743" s="279">
        <f t="shared" si="112"/>
        <v>-3601.92</v>
      </c>
      <c r="T1743" s="333">
        <f t="shared" si="113"/>
        <v>0</v>
      </c>
    </row>
    <row r="1744" spans="2:20" ht="24.9" customHeight="1" x14ac:dyDescent="0.3">
      <c r="B1744" s="446"/>
      <c r="C1744" s="267">
        <f t="shared" si="114"/>
        <v>1</v>
      </c>
      <c r="D1744" s="268" t="str">
        <f t="shared" si="115"/>
        <v>Janeiro</v>
      </c>
      <c r="E1744" s="269"/>
      <c r="F1744" s="270" t="str">
        <f>IF(E1744="","",VLOOKUP('Conta_FUNBIO (2)'!E1744,Relatório!B:I,2,FALSE))</f>
        <v/>
      </c>
      <c r="G1744" s="709"/>
      <c r="H1744" s="334" t="str">
        <f>IF(G1744="","",VLOOKUP(G1744,Fundos!B:C,2,FALSE))</f>
        <v/>
      </c>
      <c r="I1744" s="272"/>
      <c r="J1744" s="443"/>
      <c r="K1744" s="443"/>
      <c r="L1744" s="685"/>
      <c r="M1744" s="353"/>
      <c r="N1744" s="271"/>
      <c r="O1744" s="576"/>
      <c r="P1744" s="276" t="s">
        <v>277</v>
      </c>
      <c r="Q1744" s="279"/>
      <c r="R1744" s="449"/>
      <c r="S1744" s="279">
        <f t="shared" si="112"/>
        <v>-3601.92</v>
      </c>
      <c r="T1744" s="333">
        <f t="shared" si="113"/>
        <v>0</v>
      </c>
    </row>
    <row r="1745" spans="2:20" ht="24.9" customHeight="1" x14ac:dyDescent="0.3">
      <c r="B1745" s="446"/>
      <c r="C1745" s="267">
        <f t="shared" si="114"/>
        <v>1</v>
      </c>
      <c r="D1745" s="268" t="str">
        <f t="shared" si="115"/>
        <v>Janeiro</v>
      </c>
      <c r="E1745" s="269"/>
      <c r="F1745" s="270" t="str">
        <f>IF(E1745="","",VLOOKUP('Conta_FUNBIO (2)'!E1745,Relatório!B:I,2,FALSE))</f>
        <v/>
      </c>
      <c r="G1745" s="709"/>
      <c r="H1745" s="334" t="str">
        <f>IF(G1745="","",VLOOKUP(G1745,Fundos!B:C,2,FALSE))</f>
        <v/>
      </c>
      <c r="I1745" s="272"/>
      <c r="J1745" s="443"/>
      <c r="K1745" s="443"/>
      <c r="L1745" s="685"/>
      <c r="M1745" s="353"/>
      <c r="N1745" s="271"/>
      <c r="O1745" s="576"/>
      <c r="P1745" s="276" t="s">
        <v>277</v>
      </c>
      <c r="Q1745" s="279"/>
      <c r="R1745" s="449"/>
      <c r="S1745" s="279">
        <f t="shared" si="112"/>
        <v>-3601.92</v>
      </c>
      <c r="T1745" s="333">
        <f t="shared" si="113"/>
        <v>0</v>
      </c>
    </row>
    <row r="1746" spans="2:20" ht="24.9" customHeight="1" x14ac:dyDescent="0.3">
      <c r="B1746" s="446"/>
      <c r="C1746" s="267">
        <f t="shared" si="114"/>
        <v>1</v>
      </c>
      <c r="D1746" s="268" t="str">
        <f t="shared" si="115"/>
        <v>Janeiro</v>
      </c>
      <c r="E1746" s="269"/>
      <c r="F1746" s="270" t="str">
        <f>IF(E1746="","",VLOOKUP('Conta_FUNBIO (2)'!E1746,Relatório!B:I,2,FALSE))</f>
        <v/>
      </c>
      <c r="G1746" s="709"/>
      <c r="H1746" s="334" t="str">
        <f>IF(G1746="","",VLOOKUP(G1746,Fundos!B:C,2,FALSE))</f>
        <v/>
      </c>
      <c r="I1746" s="272"/>
      <c r="J1746" s="443"/>
      <c r="K1746" s="443"/>
      <c r="L1746" s="685"/>
      <c r="M1746" s="353"/>
      <c r="N1746" s="271"/>
      <c r="O1746" s="576"/>
      <c r="P1746" s="276" t="s">
        <v>277</v>
      </c>
      <c r="Q1746" s="279"/>
      <c r="R1746" s="449"/>
      <c r="S1746" s="279">
        <f t="shared" si="112"/>
        <v>-3601.92</v>
      </c>
      <c r="T1746" s="333">
        <f t="shared" si="113"/>
        <v>0</v>
      </c>
    </row>
    <row r="1747" spans="2:20" ht="24.9" customHeight="1" x14ac:dyDescent="0.3">
      <c r="B1747" s="446"/>
      <c r="C1747" s="267">
        <f t="shared" si="114"/>
        <v>1</v>
      </c>
      <c r="D1747" s="268" t="str">
        <f t="shared" si="115"/>
        <v>Janeiro</v>
      </c>
      <c r="E1747" s="269"/>
      <c r="F1747" s="270" t="str">
        <f>IF(E1747="","",VLOOKUP('Conta_FUNBIO (2)'!E1747,Relatório!B:I,2,FALSE))</f>
        <v/>
      </c>
      <c r="G1747" s="709"/>
      <c r="H1747" s="334" t="str">
        <f>IF(G1747="","",VLOOKUP(G1747,Fundos!B:C,2,FALSE))</f>
        <v/>
      </c>
      <c r="I1747" s="272"/>
      <c r="J1747" s="443"/>
      <c r="K1747" s="443"/>
      <c r="L1747" s="685"/>
      <c r="M1747" s="353"/>
      <c r="N1747" s="271"/>
      <c r="O1747" s="576"/>
      <c r="P1747" s="276" t="s">
        <v>277</v>
      </c>
      <c r="Q1747" s="279"/>
      <c r="R1747" s="449"/>
      <c r="S1747" s="279">
        <f t="shared" si="112"/>
        <v>-3601.92</v>
      </c>
      <c r="T1747" s="333">
        <f t="shared" si="113"/>
        <v>0</v>
      </c>
    </row>
    <row r="1748" spans="2:20" ht="24.9" customHeight="1" x14ac:dyDescent="0.3">
      <c r="B1748" s="446"/>
      <c r="C1748" s="267">
        <f t="shared" si="114"/>
        <v>1</v>
      </c>
      <c r="D1748" s="268" t="str">
        <f t="shared" si="115"/>
        <v>Janeiro</v>
      </c>
      <c r="E1748" s="269"/>
      <c r="F1748" s="270" t="str">
        <f>IF(E1748="","",VLOOKUP('Conta_FUNBIO (2)'!E1748,Relatório!B:I,2,FALSE))</f>
        <v/>
      </c>
      <c r="G1748" s="709"/>
      <c r="H1748" s="334" t="str">
        <f>IF(G1748="","",VLOOKUP(G1748,Fundos!B:C,2,FALSE))</f>
        <v/>
      </c>
      <c r="I1748" s="272"/>
      <c r="J1748" s="443"/>
      <c r="K1748" s="443"/>
      <c r="L1748" s="685"/>
      <c r="M1748" s="353"/>
      <c r="N1748" s="271"/>
      <c r="O1748" s="576"/>
      <c r="P1748" s="276" t="s">
        <v>277</v>
      </c>
      <c r="Q1748" s="279"/>
      <c r="R1748" s="449"/>
      <c r="S1748" s="279">
        <f t="shared" si="112"/>
        <v>-3601.92</v>
      </c>
      <c r="T1748" s="333">
        <f t="shared" si="113"/>
        <v>0</v>
      </c>
    </row>
    <row r="1749" spans="2:20" ht="24.9" customHeight="1" x14ac:dyDescent="0.3">
      <c r="B1749" s="446"/>
      <c r="C1749" s="267">
        <f t="shared" si="114"/>
        <v>1</v>
      </c>
      <c r="D1749" s="268" t="str">
        <f t="shared" si="115"/>
        <v>Janeiro</v>
      </c>
      <c r="E1749" s="269"/>
      <c r="F1749" s="270" t="str">
        <f>IF(E1749="","",VLOOKUP('Conta_FUNBIO (2)'!E1749,Relatório!B:I,2,FALSE))</f>
        <v/>
      </c>
      <c r="G1749" s="709"/>
      <c r="H1749" s="334" t="str">
        <f>IF(G1749="","",VLOOKUP(G1749,Fundos!B:C,2,FALSE))</f>
        <v/>
      </c>
      <c r="I1749" s="272"/>
      <c r="J1749" s="443"/>
      <c r="K1749" s="443"/>
      <c r="L1749" s="685"/>
      <c r="M1749" s="353"/>
      <c r="N1749" s="271"/>
      <c r="O1749" s="576"/>
      <c r="P1749" s="276" t="s">
        <v>277</v>
      </c>
      <c r="Q1749" s="279"/>
      <c r="R1749" s="449"/>
      <c r="S1749" s="279">
        <f t="shared" si="112"/>
        <v>-3601.92</v>
      </c>
      <c r="T1749" s="333">
        <f t="shared" si="113"/>
        <v>0</v>
      </c>
    </row>
    <row r="1750" spans="2:20" ht="24.9" customHeight="1" x14ac:dyDescent="0.3">
      <c r="B1750" s="446"/>
      <c r="C1750" s="267">
        <f t="shared" si="114"/>
        <v>1</v>
      </c>
      <c r="D1750" s="268" t="str">
        <f t="shared" si="115"/>
        <v>Janeiro</v>
      </c>
      <c r="E1750" s="269"/>
      <c r="F1750" s="270" t="str">
        <f>IF(E1750="","",VLOOKUP('Conta_FUNBIO (2)'!E1750,Relatório!B:I,2,FALSE))</f>
        <v/>
      </c>
      <c r="G1750" s="709"/>
      <c r="H1750" s="334" t="str">
        <f>IF(G1750="","",VLOOKUP(G1750,Fundos!B:C,2,FALSE))</f>
        <v/>
      </c>
      <c r="I1750" s="272"/>
      <c r="J1750" s="443"/>
      <c r="K1750" s="443"/>
      <c r="L1750" s="685"/>
      <c r="M1750" s="353"/>
      <c r="N1750" s="271"/>
      <c r="O1750" s="576"/>
      <c r="P1750" s="276" t="s">
        <v>277</v>
      </c>
      <c r="Q1750" s="279"/>
      <c r="R1750" s="449"/>
      <c r="S1750" s="279">
        <f t="shared" si="112"/>
        <v>-3601.92</v>
      </c>
      <c r="T1750" s="333">
        <f t="shared" si="113"/>
        <v>0</v>
      </c>
    </row>
    <row r="1751" spans="2:20" ht="24.9" customHeight="1" x14ac:dyDescent="0.3">
      <c r="B1751" s="446"/>
      <c r="C1751" s="267">
        <f t="shared" si="114"/>
        <v>1</v>
      </c>
      <c r="D1751" s="268" t="str">
        <f t="shared" si="115"/>
        <v>Janeiro</v>
      </c>
      <c r="E1751" s="269"/>
      <c r="F1751" s="270" t="str">
        <f>IF(E1751="","",VLOOKUP('Conta_FUNBIO (2)'!E1751,Relatório!B:I,2,FALSE))</f>
        <v/>
      </c>
      <c r="G1751" s="709"/>
      <c r="H1751" s="334" t="str">
        <f>IF(G1751="","",VLOOKUP(G1751,Fundos!B:C,2,FALSE))</f>
        <v/>
      </c>
      <c r="I1751" s="272"/>
      <c r="J1751" s="443"/>
      <c r="K1751" s="443"/>
      <c r="L1751" s="685"/>
      <c r="M1751" s="353"/>
      <c r="N1751" s="271"/>
      <c r="O1751" s="576"/>
      <c r="P1751" s="276" t="s">
        <v>277</v>
      </c>
      <c r="Q1751" s="279"/>
      <c r="R1751" s="449"/>
      <c r="S1751" s="279">
        <f t="shared" si="112"/>
        <v>-3601.92</v>
      </c>
      <c r="T1751" s="333">
        <f t="shared" si="113"/>
        <v>0</v>
      </c>
    </row>
    <row r="1752" spans="2:20" ht="24.9" customHeight="1" x14ac:dyDescent="0.3">
      <c r="B1752" s="446"/>
      <c r="C1752" s="267">
        <f t="shared" si="114"/>
        <v>1</v>
      </c>
      <c r="D1752" s="268" t="str">
        <f t="shared" si="115"/>
        <v>Janeiro</v>
      </c>
      <c r="E1752" s="269"/>
      <c r="F1752" s="270" t="str">
        <f>IF(E1752="","",VLOOKUP('Conta_FUNBIO (2)'!E1752,Relatório!B:I,2,FALSE))</f>
        <v/>
      </c>
      <c r="G1752" s="709"/>
      <c r="H1752" s="334" t="str">
        <f>IF(G1752="","",VLOOKUP(G1752,Fundos!B:C,2,FALSE))</f>
        <v/>
      </c>
      <c r="I1752" s="272"/>
      <c r="J1752" s="443"/>
      <c r="K1752" s="443"/>
      <c r="L1752" s="685"/>
      <c r="M1752" s="353"/>
      <c r="N1752" s="271"/>
      <c r="O1752" s="576"/>
      <c r="P1752" s="276" t="s">
        <v>277</v>
      </c>
      <c r="Q1752" s="279"/>
      <c r="R1752" s="449"/>
      <c r="S1752" s="279">
        <f t="shared" si="112"/>
        <v>-3601.92</v>
      </c>
      <c r="T1752" s="333">
        <f t="shared" si="113"/>
        <v>0</v>
      </c>
    </row>
    <row r="1753" spans="2:20" ht="24.9" customHeight="1" x14ac:dyDescent="0.3">
      <c r="B1753" s="446"/>
      <c r="C1753" s="267">
        <f t="shared" si="114"/>
        <v>1</v>
      </c>
      <c r="D1753" s="268" t="str">
        <f t="shared" si="115"/>
        <v>Janeiro</v>
      </c>
      <c r="E1753" s="269"/>
      <c r="F1753" s="270" t="str">
        <f>IF(E1753="","",VLOOKUP('Conta_FUNBIO (2)'!E1753,Relatório!B:I,2,FALSE))</f>
        <v/>
      </c>
      <c r="G1753" s="709"/>
      <c r="H1753" s="334" t="str">
        <f>IF(G1753="","",VLOOKUP(G1753,Fundos!B:C,2,FALSE))</f>
        <v/>
      </c>
      <c r="I1753" s="272"/>
      <c r="J1753" s="443"/>
      <c r="K1753" s="443"/>
      <c r="L1753" s="685"/>
      <c r="M1753" s="353"/>
      <c r="N1753" s="271"/>
      <c r="O1753" s="576"/>
      <c r="P1753" s="276" t="s">
        <v>277</v>
      </c>
      <c r="Q1753" s="279"/>
      <c r="R1753" s="449"/>
      <c r="S1753" s="279">
        <f t="shared" si="112"/>
        <v>-3601.92</v>
      </c>
      <c r="T1753" s="333">
        <f t="shared" si="113"/>
        <v>0</v>
      </c>
    </row>
    <row r="1754" spans="2:20" ht="24.9" customHeight="1" x14ac:dyDescent="0.3">
      <c r="B1754" s="446"/>
      <c r="C1754" s="267">
        <f t="shared" si="114"/>
        <v>1</v>
      </c>
      <c r="D1754" s="268" t="str">
        <f t="shared" si="115"/>
        <v>Janeiro</v>
      </c>
      <c r="E1754" s="269"/>
      <c r="F1754" s="270" t="str">
        <f>IF(E1754="","",VLOOKUP('Conta_FUNBIO (2)'!E1754,Relatório!B:I,2,FALSE))</f>
        <v/>
      </c>
      <c r="G1754" s="709"/>
      <c r="H1754" s="334" t="str">
        <f>IF(G1754="","",VLOOKUP(G1754,Fundos!B:C,2,FALSE))</f>
        <v/>
      </c>
      <c r="I1754" s="272"/>
      <c r="J1754" s="443"/>
      <c r="K1754" s="443"/>
      <c r="L1754" s="685"/>
      <c r="M1754" s="353"/>
      <c r="N1754" s="271"/>
      <c r="O1754" s="576"/>
      <c r="P1754" s="276" t="s">
        <v>277</v>
      </c>
      <c r="Q1754" s="279"/>
      <c r="R1754" s="449"/>
      <c r="S1754" s="279">
        <f t="shared" si="112"/>
        <v>-3601.92</v>
      </c>
      <c r="T1754" s="333">
        <f t="shared" si="113"/>
        <v>0</v>
      </c>
    </row>
    <row r="1755" spans="2:20" ht="24.9" customHeight="1" x14ac:dyDescent="0.3">
      <c r="B1755" s="446"/>
      <c r="C1755" s="267">
        <f t="shared" si="114"/>
        <v>1</v>
      </c>
      <c r="D1755" s="268" t="str">
        <f t="shared" si="115"/>
        <v>Janeiro</v>
      </c>
      <c r="E1755" s="269"/>
      <c r="F1755" s="270" t="str">
        <f>IF(E1755="","",VLOOKUP('Conta_FUNBIO (2)'!E1755,Relatório!B:I,2,FALSE))</f>
        <v/>
      </c>
      <c r="G1755" s="709"/>
      <c r="H1755" s="334" t="str">
        <f>IF(G1755="","",VLOOKUP(G1755,Fundos!B:C,2,FALSE))</f>
        <v/>
      </c>
      <c r="I1755" s="272"/>
      <c r="J1755" s="443"/>
      <c r="K1755" s="443"/>
      <c r="L1755" s="685"/>
      <c r="M1755" s="353"/>
      <c r="N1755" s="271"/>
      <c r="O1755" s="576"/>
      <c r="P1755" s="276" t="s">
        <v>277</v>
      </c>
      <c r="Q1755" s="279"/>
      <c r="R1755" s="449"/>
      <c r="S1755" s="279">
        <f t="shared" ref="S1755:S1793" si="116">IF(P1755="sim",Q1755-R1755+S1754,IF(P1755="NÃO",S1754))</f>
        <v>-3601.92</v>
      </c>
      <c r="T1755" s="333">
        <f t="shared" si="113"/>
        <v>0</v>
      </c>
    </row>
    <row r="1756" spans="2:20" ht="24.9" customHeight="1" x14ac:dyDescent="0.3">
      <c r="B1756" s="446"/>
      <c r="C1756" s="267">
        <f t="shared" si="114"/>
        <v>1</v>
      </c>
      <c r="D1756" s="268" t="str">
        <f t="shared" si="115"/>
        <v>Janeiro</v>
      </c>
      <c r="E1756" s="269"/>
      <c r="F1756" s="270" t="str">
        <f>IF(E1756="","",VLOOKUP('Conta_FUNBIO (2)'!E1756,Relatório!B:I,2,FALSE))</f>
        <v/>
      </c>
      <c r="G1756" s="709"/>
      <c r="H1756" s="334" t="str">
        <f>IF(G1756="","",VLOOKUP(G1756,Fundos!B:C,2,FALSE))</f>
        <v/>
      </c>
      <c r="I1756" s="272"/>
      <c r="J1756" s="443"/>
      <c r="K1756" s="443"/>
      <c r="L1756" s="685"/>
      <c r="M1756" s="353"/>
      <c r="N1756" s="271"/>
      <c r="O1756" s="576"/>
      <c r="P1756" s="276" t="s">
        <v>277</v>
      </c>
      <c r="Q1756" s="279"/>
      <c r="R1756" s="449"/>
      <c r="S1756" s="279">
        <f t="shared" si="116"/>
        <v>-3601.92</v>
      </c>
      <c r="T1756" s="333">
        <f t="shared" si="113"/>
        <v>0</v>
      </c>
    </row>
    <row r="1757" spans="2:20" ht="24.9" customHeight="1" x14ac:dyDescent="0.3">
      <c r="B1757" s="446"/>
      <c r="C1757" s="267">
        <f t="shared" si="114"/>
        <v>1</v>
      </c>
      <c r="D1757" s="268" t="str">
        <f t="shared" si="115"/>
        <v>Janeiro</v>
      </c>
      <c r="E1757" s="269"/>
      <c r="F1757" s="270" t="str">
        <f>IF(E1757="","",VLOOKUP('Conta_FUNBIO (2)'!E1757,Relatório!B:I,2,FALSE))</f>
        <v/>
      </c>
      <c r="G1757" s="709"/>
      <c r="H1757" s="334" t="str">
        <f>IF(G1757="","",VLOOKUP(G1757,Fundos!B:C,2,FALSE))</f>
        <v/>
      </c>
      <c r="I1757" s="272"/>
      <c r="J1757" s="443"/>
      <c r="K1757" s="443"/>
      <c r="L1757" s="685"/>
      <c r="M1757" s="353"/>
      <c r="N1757" s="271"/>
      <c r="O1757" s="576"/>
      <c r="P1757" s="276" t="s">
        <v>277</v>
      </c>
      <c r="Q1757" s="279"/>
      <c r="R1757" s="449"/>
      <c r="S1757" s="279">
        <f t="shared" si="116"/>
        <v>-3601.92</v>
      </c>
      <c r="T1757" s="333">
        <f t="shared" si="113"/>
        <v>0</v>
      </c>
    </row>
    <row r="1758" spans="2:20" ht="24.9" customHeight="1" x14ac:dyDescent="0.3">
      <c r="B1758" s="446"/>
      <c r="C1758" s="267">
        <f t="shared" si="114"/>
        <v>1</v>
      </c>
      <c r="D1758" s="268" t="str">
        <f t="shared" si="115"/>
        <v>Janeiro</v>
      </c>
      <c r="E1758" s="269"/>
      <c r="F1758" s="270" t="str">
        <f>IF(E1758="","",VLOOKUP('Conta_FUNBIO (2)'!E1758,Relatório!B:I,2,FALSE))</f>
        <v/>
      </c>
      <c r="G1758" s="709"/>
      <c r="H1758" s="334" t="str">
        <f>IF(G1758="","",VLOOKUP(G1758,Fundos!B:C,2,FALSE))</f>
        <v/>
      </c>
      <c r="I1758" s="272"/>
      <c r="J1758" s="443"/>
      <c r="K1758" s="443"/>
      <c r="L1758" s="685"/>
      <c r="M1758" s="353"/>
      <c r="N1758" s="271"/>
      <c r="O1758" s="576"/>
      <c r="P1758" s="276" t="s">
        <v>277</v>
      </c>
      <c r="Q1758" s="279"/>
      <c r="R1758" s="449"/>
      <c r="S1758" s="279">
        <f t="shared" si="116"/>
        <v>-3601.92</v>
      </c>
      <c r="T1758" s="333">
        <f t="shared" si="113"/>
        <v>0</v>
      </c>
    </row>
    <row r="1759" spans="2:20" ht="24.9" customHeight="1" x14ac:dyDescent="0.3">
      <c r="B1759" s="446"/>
      <c r="C1759" s="267">
        <f t="shared" si="114"/>
        <v>1</v>
      </c>
      <c r="D1759" s="268" t="str">
        <f t="shared" si="115"/>
        <v>Janeiro</v>
      </c>
      <c r="E1759" s="269"/>
      <c r="F1759" s="270" t="str">
        <f>IF(E1759="","",VLOOKUP('Conta_FUNBIO (2)'!E1759,Relatório!B:I,2,FALSE))</f>
        <v/>
      </c>
      <c r="G1759" s="709"/>
      <c r="H1759" s="334" t="str">
        <f>IF(G1759="","",VLOOKUP(G1759,Fundos!B:C,2,FALSE))</f>
        <v/>
      </c>
      <c r="I1759" s="272"/>
      <c r="J1759" s="443"/>
      <c r="K1759" s="443"/>
      <c r="L1759" s="685"/>
      <c r="M1759" s="353"/>
      <c r="N1759" s="271"/>
      <c r="O1759" s="576"/>
      <c r="P1759" s="276" t="s">
        <v>277</v>
      </c>
      <c r="Q1759" s="279"/>
      <c r="R1759" s="449"/>
      <c r="S1759" s="279">
        <f t="shared" si="116"/>
        <v>-3601.92</v>
      </c>
      <c r="T1759" s="333">
        <f t="shared" si="113"/>
        <v>0</v>
      </c>
    </row>
    <row r="1760" spans="2:20" ht="24.9" customHeight="1" x14ac:dyDescent="0.3">
      <c r="B1760" s="446"/>
      <c r="C1760" s="267">
        <f t="shared" si="114"/>
        <v>1</v>
      </c>
      <c r="D1760" s="268" t="str">
        <f t="shared" si="115"/>
        <v>Janeiro</v>
      </c>
      <c r="E1760" s="269"/>
      <c r="F1760" s="270" t="str">
        <f>IF(E1760="","",VLOOKUP('Conta_FUNBIO (2)'!E1760,Relatório!B:I,2,FALSE))</f>
        <v/>
      </c>
      <c r="G1760" s="709"/>
      <c r="H1760" s="334" t="str">
        <f>IF(G1760="","",VLOOKUP(G1760,Fundos!B:C,2,FALSE))</f>
        <v/>
      </c>
      <c r="I1760" s="272"/>
      <c r="J1760" s="443"/>
      <c r="K1760" s="443"/>
      <c r="L1760" s="685"/>
      <c r="M1760" s="353"/>
      <c r="N1760" s="271"/>
      <c r="O1760" s="576"/>
      <c r="P1760" s="276" t="s">
        <v>277</v>
      </c>
      <c r="Q1760" s="279"/>
      <c r="R1760" s="449"/>
      <c r="S1760" s="279">
        <f t="shared" si="116"/>
        <v>-3601.92</v>
      </c>
      <c r="T1760" s="333">
        <f t="shared" si="113"/>
        <v>0</v>
      </c>
    </row>
    <row r="1761" spans="2:20" ht="24.9" customHeight="1" x14ac:dyDescent="0.3">
      <c r="B1761" s="446"/>
      <c r="C1761" s="267">
        <f t="shared" si="114"/>
        <v>1</v>
      </c>
      <c r="D1761" s="268" t="str">
        <f t="shared" si="115"/>
        <v>Janeiro</v>
      </c>
      <c r="E1761" s="269"/>
      <c r="F1761" s="270" t="str">
        <f>IF(E1761="","",VLOOKUP('Conta_FUNBIO (2)'!E1761,Relatório!B:I,2,FALSE))</f>
        <v/>
      </c>
      <c r="G1761" s="709"/>
      <c r="H1761" s="334" t="str">
        <f>IF(G1761="","",VLOOKUP(G1761,Fundos!B:C,2,FALSE))</f>
        <v/>
      </c>
      <c r="I1761" s="272"/>
      <c r="J1761" s="443"/>
      <c r="K1761" s="443"/>
      <c r="L1761" s="685"/>
      <c r="M1761" s="353"/>
      <c r="N1761" s="271"/>
      <c r="O1761" s="576"/>
      <c r="P1761" s="276" t="s">
        <v>277</v>
      </c>
      <c r="Q1761" s="279"/>
      <c r="R1761" s="449"/>
      <c r="S1761" s="279">
        <f t="shared" si="116"/>
        <v>-3601.92</v>
      </c>
      <c r="T1761" s="333">
        <f t="shared" si="113"/>
        <v>0</v>
      </c>
    </row>
    <row r="1762" spans="2:20" ht="24.9" customHeight="1" x14ac:dyDescent="0.3">
      <c r="B1762" s="446"/>
      <c r="C1762" s="267">
        <f t="shared" si="114"/>
        <v>1</v>
      </c>
      <c r="D1762" s="268" t="str">
        <f t="shared" si="115"/>
        <v>Janeiro</v>
      </c>
      <c r="E1762" s="269"/>
      <c r="F1762" s="270" t="str">
        <f>IF(E1762="","",VLOOKUP('Conta_FUNBIO (2)'!E1762,Relatório!B:I,2,FALSE))</f>
        <v/>
      </c>
      <c r="G1762" s="709"/>
      <c r="H1762" s="334" t="str">
        <f>IF(G1762="","",VLOOKUP(G1762,Fundos!B:C,2,FALSE))</f>
        <v/>
      </c>
      <c r="I1762" s="272"/>
      <c r="J1762" s="443"/>
      <c r="K1762" s="443"/>
      <c r="L1762" s="685"/>
      <c r="M1762" s="353"/>
      <c r="N1762" s="271"/>
      <c r="O1762" s="576"/>
      <c r="P1762" s="276" t="s">
        <v>277</v>
      </c>
      <c r="Q1762" s="279"/>
      <c r="R1762" s="449"/>
      <c r="S1762" s="279">
        <f t="shared" si="116"/>
        <v>-3601.92</v>
      </c>
      <c r="T1762" s="333">
        <f t="shared" si="113"/>
        <v>0</v>
      </c>
    </row>
    <row r="1763" spans="2:20" ht="24.9" customHeight="1" x14ac:dyDescent="0.3">
      <c r="B1763" s="446"/>
      <c r="C1763" s="267">
        <f t="shared" si="114"/>
        <v>1</v>
      </c>
      <c r="D1763" s="268" t="str">
        <f t="shared" si="115"/>
        <v>Janeiro</v>
      </c>
      <c r="E1763" s="269"/>
      <c r="F1763" s="270" t="str">
        <f>IF(E1763="","",VLOOKUP('Conta_FUNBIO (2)'!E1763,Relatório!B:I,2,FALSE))</f>
        <v/>
      </c>
      <c r="G1763" s="709"/>
      <c r="H1763" s="334" t="str">
        <f>IF(G1763="","",VLOOKUP(G1763,Fundos!B:C,2,FALSE))</f>
        <v/>
      </c>
      <c r="I1763" s="272"/>
      <c r="J1763" s="443"/>
      <c r="K1763" s="443"/>
      <c r="L1763" s="685"/>
      <c r="M1763" s="353"/>
      <c r="N1763" s="271"/>
      <c r="O1763" s="576"/>
      <c r="P1763" s="276" t="s">
        <v>277</v>
      </c>
      <c r="Q1763" s="279"/>
      <c r="R1763" s="449"/>
      <c r="S1763" s="279">
        <f t="shared" si="116"/>
        <v>-3601.92</v>
      </c>
      <c r="T1763" s="333">
        <f t="shared" si="113"/>
        <v>0</v>
      </c>
    </row>
    <row r="1764" spans="2:20" ht="24.9" customHeight="1" x14ac:dyDescent="0.3">
      <c r="B1764" s="446"/>
      <c r="C1764" s="267">
        <f t="shared" si="114"/>
        <v>1</v>
      </c>
      <c r="D1764" s="268" t="str">
        <f t="shared" si="115"/>
        <v>Janeiro</v>
      </c>
      <c r="E1764" s="269"/>
      <c r="F1764" s="270" t="str">
        <f>IF(E1764="","",VLOOKUP('Conta_FUNBIO (2)'!E1764,Relatório!B:I,2,FALSE))</f>
        <v/>
      </c>
      <c r="G1764" s="709"/>
      <c r="H1764" s="334" t="str">
        <f>IF(G1764="","",VLOOKUP(G1764,Fundos!B:C,2,FALSE))</f>
        <v/>
      </c>
      <c r="I1764" s="272"/>
      <c r="J1764" s="443"/>
      <c r="K1764" s="443"/>
      <c r="L1764" s="685"/>
      <c r="M1764" s="353"/>
      <c r="N1764" s="271"/>
      <c r="O1764" s="576"/>
      <c r="P1764" s="276" t="s">
        <v>277</v>
      </c>
      <c r="Q1764" s="279"/>
      <c r="R1764" s="449"/>
      <c r="S1764" s="279">
        <f t="shared" si="116"/>
        <v>-3601.92</v>
      </c>
      <c r="T1764" s="333">
        <f t="shared" si="113"/>
        <v>0</v>
      </c>
    </row>
    <row r="1765" spans="2:20" ht="24.9" customHeight="1" x14ac:dyDescent="0.3">
      <c r="B1765" s="446"/>
      <c r="C1765" s="267">
        <f t="shared" si="114"/>
        <v>1</v>
      </c>
      <c r="D1765" s="268" t="str">
        <f t="shared" si="115"/>
        <v>Janeiro</v>
      </c>
      <c r="E1765" s="269"/>
      <c r="F1765" s="270" t="str">
        <f>IF(E1765="","",VLOOKUP('Conta_FUNBIO (2)'!E1765,Relatório!B:I,2,FALSE))</f>
        <v/>
      </c>
      <c r="G1765" s="709"/>
      <c r="H1765" s="334" t="str">
        <f>IF(G1765="","",VLOOKUP(G1765,Fundos!B:C,2,FALSE))</f>
        <v/>
      </c>
      <c r="I1765" s="272"/>
      <c r="J1765" s="443"/>
      <c r="K1765" s="443"/>
      <c r="L1765" s="685"/>
      <c r="M1765" s="353"/>
      <c r="N1765" s="271"/>
      <c r="O1765" s="576"/>
      <c r="P1765" s="276" t="s">
        <v>277</v>
      </c>
      <c r="Q1765" s="279"/>
      <c r="R1765" s="449"/>
      <c r="S1765" s="279">
        <f t="shared" si="116"/>
        <v>-3601.92</v>
      </c>
      <c r="T1765" s="333">
        <f t="shared" si="113"/>
        <v>0</v>
      </c>
    </row>
    <row r="1766" spans="2:20" ht="24.9" customHeight="1" x14ac:dyDescent="0.3">
      <c r="B1766" s="446"/>
      <c r="C1766" s="267">
        <f t="shared" si="114"/>
        <v>1</v>
      </c>
      <c r="D1766" s="268" t="str">
        <f t="shared" si="115"/>
        <v>Janeiro</v>
      </c>
      <c r="E1766" s="269"/>
      <c r="F1766" s="270" t="str">
        <f>IF(E1766="","",VLOOKUP('Conta_FUNBIO (2)'!E1766,Relatório!B:I,2,FALSE))</f>
        <v/>
      </c>
      <c r="G1766" s="709"/>
      <c r="H1766" s="334" t="str">
        <f>IF(G1766="","",VLOOKUP(G1766,Fundos!B:C,2,FALSE))</f>
        <v/>
      </c>
      <c r="I1766" s="272"/>
      <c r="J1766" s="443"/>
      <c r="K1766" s="443"/>
      <c r="L1766" s="685"/>
      <c r="M1766" s="353"/>
      <c r="N1766" s="271"/>
      <c r="O1766" s="576"/>
      <c r="P1766" s="276" t="s">
        <v>277</v>
      </c>
      <c r="Q1766" s="279"/>
      <c r="R1766" s="449"/>
      <c r="S1766" s="279">
        <f t="shared" si="116"/>
        <v>-3601.92</v>
      </c>
      <c r="T1766" s="333">
        <f t="shared" si="113"/>
        <v>0</v>
      </c>
    </row>
    <row r="1767" spans="2:20" ht="24.9" customHeight="1" x14ac:dyDescent="0.3">
      <c r="B1767" s="446"/>
      <c r="C1767" s="267">
        <f t="shared" si="114"/>
        <v>1</v>
      </c>
      <c r="D1767" s="268" t="str">
        <f t="shared" si="115"/>
        <v>Janeiro</v>
      </c>
      <c r="E1767" s="269"/>
      <c r="F1767" s="270" t="str">
        <f>IF(E1767="","",VLOOKUP('Conta_FUNBIO (2)'!E1767,Relatório!B:I,2,FALSE))</f>
        <v/>
      </c>
      <c r="G1767" s="709"/>
      <c r="H1767" s="334" t="str">
        <f>IF(G1767="","",VLOOKUP(G1767,Fundos!B:C,2,FALSE))</f>
        <v/>
      </c>
      <c r="I1767" s="272"/>
      <c r="J1767" s="443"/>
      <c r="K1767" s="443"/>
      <c r="L1767" s="685"/>
      <c r="M1767" s="353"/>
      <c r="N1767" s="271"/>
      <c r="O1767" s="576"/>
      <c r="P1767" s="276" t="s">
        <v>277</v>
      </c>
      <c r="Q1767" s="279"/>
      <c r="R1767" s="449"/>
      <c r="S1767" s="279">
        <f t="shared" si="116"/>
        <v>-3601.92</v>
      </c>
      <c r="T1767" s="333">
        <f t="shared" si="113"/>
        <v>0</v>
      </c>
    </row>
    <row r="1768" spans="2:20" ht="24.9" customHeight="1" x14ac:dyDescent="0.3">
      <c r="B1768" s="446"/>
      <c r="C1768" s="267">
        <f t="shared" si="114"/>
        <v>1</v>
      </c>
      <c r="D1768" s="268" t="str">
        <f t="shared" si="115"/>
        <v>Janeiro</v>
      </c>
      <c r="E1768" s="269"/>
      <c r="F1768" s="270" t="str">
        <f>IF(E1768="","",VLOOKUP('Conta_FUNBIO (2)'!E1768,Relatório!B:I,2,FALSE))</f>
        <v/>
      </c>
      <c r="G1768" s="709"/>
      <c r="H1768" s="334" t="str">
        <f>IF(G1768="","",VLOOKUP(G1768,Fundos!B:C,2,FALSE))</f>
        <v/>
      </c>
      <c r="I1768" s="272"/>
      <c r="J1768" s="443"/>
      <c r="K1768" s="443"/>
      <c r="L1768" s="685"/>
      <c r="M1768" s="353"/>
      <c r="N1768" s="271"/>
      <c r="O1768" s="576"/>
      <c r="P1768" s="276" t="s">
        <v>277</v>
      </c>
      <c r="Q1768" s="279"/>
      <c r="R1768" s="449"/>
      <c r="S1768" s="279">
        <f t="shared" si="116"/>
        <v>-3601.92</v>
      </c>
      <c r="T1768" s="333">
        <f t="shared" si="113"/>
        <v>0</v>
      </c>
    </row>
    <row r="1769" spans="2:20" ht="24.9" customHeight="1" x14ac:dyDescent="0.3">
      <c r="B1769" s="446"/>
      <c r="C1769" s="267">
        <f t="shared" si="114"/>
        <v>1</v>
      </c>
      <c r="D1769" s="268" t="str">
        <f t="shared" si="115"/>
        <v>Janeiro</v>
      </c>
      <c r="E1769" s="269"/>
      <c r="F1769" s="270" t="str">
        <f>IF(E1769="","",VLOOKUP('Conta_FUNBIO (2)'!E1769,Relatório!B:I,2,FALSE))</f>
        <v/>
      </c>
      <c r="G1769" s="709"/>
      <c r="H1769" s="334" t="str">
        <f>IF(G1769="","",VLOOKUP(G1769,Fundos!B:C,2,FALSE))</f>
        <v/>
      </c>
      <c r="I1769" s="272"/>
      <c r="J1769" s="443"/>
      <c r="K1769" s="443"/>
      <c r="L1769" s="685"/>
      <c r="M1769" s="353"/>
      <c r="N1769" s="271"/>
      <c r="O1769" s="576"/>
      <c r="P1769" s="276" t="s">
        <v>277</v>
      </c>
      <c r="Q1769" s="279"/>
      <c r="R1769" s="449"/>
      <c r="S1769" s="279">
        <f t="shared" si="116"/>
        <v>-3601.92</v>
      </c>
      <c r="T1769" s="333">
        <f t="shared" si="113"/>
        <v>0</v>
      </c>
    </row>
    <row r="1770" spans="2:20" ht="24.9" customHeight="1" x14ac:dyDescent="0.3">
      <c r="B1770" s="446"/>
      <c r="C1770" s="267">
        <f t="shared" si="114"/>
        <v>1</v>
      </c>
      <c r="D1770" s="268" t="str">
        <f t="shared" si="115"/>
        <v>Janeiro</v>
      </c>
      <c r="E1770" s="269"/>
      <c r="F1770" s="270" t="str">
        <f>IF(E1770="","",VLOOKUP('Conta_FUNBIO (2)'!E1770,Relatório!B:I,2,FALSE))</f>
        <v/>
      </c>
      <c r="G1770" s="709"/>
      <c r="H1770" s="334" t="str">
        <f>IF(G1770="","",VLOOKUP(G1770,Fundos!B:C,2,FALSE))</f>
        <v/>
      </c>
      <c r="I1770" s="272"/>
      <c r="J1770" s="443"/>
      <c r="K1770" s="443"/>
      <c r="L1770" s="685"/>
      <c r="M1770" s="353"/>
      <c r="N1770" s="271"/>
      <c r="O1770" s="576"/>
      <c r="P1770" s="276" t="s">
        <v>277</v>
      </c>
      <c r="Q1770" s="279"/>
      <c r="R1770" s="449"/>
      <c r="S1770" s="279">
        <f t="shared" si="116"/>
        <v>-3601.92</v>
      </c>
      <c r="T1770" s="333">
        <f t="shared" si="113"/>
        <v>0</v>
      </c>
    </row>
    <row r="1771" spans="2:20" ht="24.9" customHeight="1" x14ac:dyDescent="0.3">
      <c r="B1771" s="446"/>
      <c r="C1771" s="267">
        <f t="shared" si="114"/>
        <v>1</v>
      </c>
      <c r="D1771" s="268" t="str">
        <f t="shared" si="115"/>
        <v>Janeiro</v>
      </c>
      <c r="E1771" s="269"/>
      <c r="F1771" s="270" t="str">
        <f>IF(E1771="","",VLOOKUP('Conta_FUNBIO (2)'!E1771,Relatório!B:I,2,FALSE))</f>
        <v/>
      </c>
      <c r="G1771" s="709"/>
      <c r="H1771" s="334" t="str">
        <f>IF(G1771="","",VLOOKUP(G1771,Fundos!B:C,2,FALSE))</f>
        <v/>
      </c>
      <c r="I1771" s="272"/>
      <c r="J1771" s="443"/>
      <c r="K1771" s="443"/>
      <c r="L1771" s="685"/>
      <c r="M1771" s="353"/>
      <c r="N1771" s="271"/>
      <c r="O1771" s="576"/>
      <c r="P1771" s="276" t="s">
        <v>277</v>
      </c>
      <c r="Q1771" s="279"/>
      <c r="R1771" s="449"/>
      <c r="S1771" s="279">
        <f t="shared" si="116"/>
        <v>-3601.92</v>
      </c>
      <c r="T1771" s="333">
        <f t="shared" si="113"/>
        <v>0</v>
      </c>
    </row>
    <row r="1772" spans="2:20" ht="24.9" customHeight="1" x14ac:dyDescent="0.3">
      <c r="B1772" s="446"/>
      <c r="C1772" s="267">
        <f t="shared" si="114"/>
        <v>1</v>
      </c>
      <c r="D1772" s="268" t="str">
        <f t="shared" si="115"/>
        <v>Janeiro</v>
      </c>
      <c r="E1772" s="269"/>
      <c r="F1772" s="270" t="str">
        <f>IF(E1772="","",VLOOKUP('Conta_FUNBIO (2)'!E1772,Relatório!B:I,2,FALSE))</f>
        <v/>
      </c>
      <c r="G1772" s="709"/>
      <c r="H1772" s="334" t="str">
        <f>IF(G1772="","",VLOOKUP(G1772,Fundos!B:C,2,FALSE))</f>
        <v/>
      </c>
      <c r="I1772" s="272"/>
      <c r="J1772" s="443"/>
      <c r="K1772" s="443"/>
      <c r="L1772" s="685"/>
      <c r="M1772" s="353"/>
      <c r="N1772" s="271"/>
      <c r="O1772" s="576"/>
      <c r="P1772" s="276" t="s">
        <v>277</v>
      </c>
      <c r="Q1772" s="279"/>
      <c r="R1772" s="449"/>
      <c r="S1772" s="279">
        <f t="shared" si="116"/>
        <v>-3601.92</v>
      </c>
      <c r="T1772" s="333">
        <f t="shared" si="113"/>
        <v>0</v>
      </c>
    </row>
    <row r="1773" spans="2:20" ht="24.9" customHeight="1" x14ac:dyDescent="0.3">
      <c r="B1773" s="446"/>
      <c r="C1773" s="267">
        <f t="shared" si="114"/>
        <v>1</v>
      </c>
      <c r="D1773" s="268" t="str">
        <f t="shared" si="115"/>
        <v>Janeiro</v>
      </c>
      <c r="E1773" s="269"/>
      <c r="F1773" s="270" t="str">
        <f>IF(E1773="","",VLOOKUP('Conta_FUNBIO (2)'!E1773,Relatório!B:I,2,FALSE))</f>
        <v/>
      </c>
      <c r="G1773" s="709"/>
      <c r="H1773" s="334" t="str">
        <f>IF(G1773="","",VLOOKUP(G1773,Fundos!B:C,2,FALSE))</f>
        <v/>
      </c>
      <c r="I1773" s="272"/>
      <c r="J1773" s="443"/>
      <c r="K1773" s="443"/>
      <c r="L1773" s="685"/>
      <c r="M1773" s="353"/>
      <c r="N1773" s="271"/>
      <c r="O1773" s="576"/>
      <c r="P1773" s="276" t="s">
        <v>277</v>
      </c>
      <c r="Q1773" s="279"/>
      <c r="R1773" s="449"/>
      <c r="S1773" s="279">
        <f t="shared" si="116"/>
        <v>-3601.92</v>
      </c>
      <c r="T1773" s="333">
        <f t="shared" si="113"/>
        <v>0</v>
      </c>
    </row>
    <row r="1774" spans="2:20" ht="24.9" customHeight="1" x14ac:dyDescent="0.3">
      <c r="B1774" s="446"/>
      <c r="C1774" s="267">
        <f t="shared" si="114"/>
        <v>1</v>
      </c>
      <c r="D1774" s="268" t="str">
        <f t="shared" si="115"/>
        <v>Janeiro</v>
      </c>
      <c r="E1774" s="269"/>
      <c r="F1774" s="270" t="str">
        <f>IF(E1774="","",VLOOKUP('Conta_FUNBIO (2)'!E1774,Relatório!B:I,2,FALSE))</f>
        <v/>
      </c>
      <c r="G1774" s="709"/>
      <c r="H1774" s="334" t="str">
        <f>IF(G1774="","",VLOOKUP(G1774,Fundos!B:C,2,FALSE))</f>
        <v/>
      </c>
      <c r="I1774" s="272"/>
      <c r="J1774" s="443"/>
      <c r="K1774" s="443"/>
      <c r="L1774" s="685"/>
      <c r="M1774" s="353"/>
      <c r="N1774" s="271"/>
      <c r="O1774" s="576"/>
      <c r="P1774" s="276" t="s">
        <v>277</v>
      </c>
      <c r="Q1774" s="279"/>
      <c r="R1774" s="449"/>
      <c r="S1774" s="279">
        <f t="shared" si="116"/>
        <v>-3601.92</v>
      </c>
      <c r="T1774" s="333">
        <f t="shared" si="113"/>
        <v>0</v>
      </c>
    </row>
    <row r="1775" spans="2:20" ht="24.9" customHeight="1" x14ac:dyDescent="0.3">
      <c r="B1775" s="446"/>
      <c r="C1775" s="267">
        <f t="shared" si="114"/>
        <v>1</v>
      </c>
      <c r="D1775" s="268" t="str">
        <f t="shared" si="115"/>
        <v>Janeiro</v>
      </c>
      <c r="E1775" s="269"/>
      <c r="F1775" s="270" t="str">
        <f>IF(E1775="","",VLOOKUP('Conta_FUNBIO (2)'!E1775,Relatório!B:I,2,FALSE))</f>
        <v/>
      </c>
      <c r="G1775" s="709"/>
      <c r="H1775" s="334" t="str">
        <f>IF(G1775="","",VLOOKUP(G1775,Fundos!B:C,2,FALSE))</f>
        <v/>
      </c>
      <c r="I1775" s="272"/>
      <c r="J1775" s="443"/>
      <c r="K1775" s="443"/>
      <c r="L1775" s="685"/>
      <c r="M1775" s="353"/>
      <c r="N1775" s="271"/>
      <c r="O1775" s="576"/>
      <c r="P1775" s="276" t="s">
        <v>277</v>
      </c>
      <c r="Q1775" s="279"/>
      <c r="R1775" s="449"/>
      <c r="S1775" s="279">
        <f t="shared" si="116"/>
        <v>-3601.92</v>
      </c>
      <c r="T1775" s="333">
        <f t="shared" si="113"/>
        <v>0</v>
      </c>
    </row>
    <row r="1776" spans="2:20" ht="24.9" customHeight="1" x14ac:dyDescent="0.3">
      <c r="B1776" s="446"/>
      <c r="C1776" s="267">
        <f t="shared" si="114"/>
        <v>1</v>
      </c>
      <c r="D1776" s="268" t="str">
        <f t="shared" si="115"/>
        <v>Janeiro</v>
      </c>
      <c r="E1776" s="269"/>
      <c r="F1776" s="270" t="str">
        <f>IF(E1776="","",VLOOKUP('Conta_FUNBIO (2)'!E1776,Relatório!B:I,2,FALSE))</f>
        <v/>
      </c>
      <c r="G1776" s="709"/>
      <c r="H1776" s="334" t="str">
        <f>IF(G1776="","",VLOOKUP(G1776,Fundos!B:C,2,FALSE))</f>
        <v/>
      </c>
      <c r="I1776" s="272"/>
      <c r="J1776" s="443"/>
      <c r="K1776" s="443"/>
      <c r="L1776" s="685"/>
      <c r="M1776" s="353"/>
      <c r="N1776" s="271"/>
      <c r="O1776" s="576"/>
      <c r="P1776" s="276" t="s">
        <v>277</v>
      </c>
      <c r="Q1776" s="279"/>
      <c r="R1776" s="449"/>
      <c r="S1776" s="279">
        <f t="shared" si="116"/>
        <v>-3601.92</v>
      </c>
      <c r="T1776" s="333">
        <f t="shared" si="113"/>
        <v>0</v>
      </c>
    </row>
    <row r="1777" spans="2:20" ht="24.9" customHeight="1" x14ac:dyDescent="0.3">
      <c r="B1777" s="446"/>
      <c r="C1777" s="267">
        <f t="shared" si="114"/>
        <v>1</v>
      </c>
      <c r="D1777" s="268" t="str">
        <f t="shared" si="115"/>
        <v>Janeiro</v>
      </c>
      <c r="E1777" s="269"/>
      <c r="F1777" s="270" t="str">
        <f>IF(E1777="","",VLOOKUP('Conta_FUNBIO (2)'!E1777,Relatório!B:I,2,FALSE))</f>
        <v/>
      </c>
      <c r="G1777" s="709"/>
      <c r="H1777" s="334" t="str">
        <f>IF(G1777="","",VLOOKUP(G1777,Fundos!B:C,2,FALSE))</f>
        <v/>
      </c>
      <c r="I1777" s="272"/>
      <c r="J1777" s="443"/>
      <c r="K1777" s="443"/>
      <c r="L1777" s="685"/>
      <c r="M1777" s="353"/>
      <c r="N1777" s="271"/>
      <c r="O1777" s="576"/>
      <c r="P1777" s="276" t="s">
        <v>277</v>
      </c>
      <c r="Q1777" s="279"/>
      <c r="R1777" s="449"/>
      <c r="S1777" s="279">
        <f t="shared" si="116"/>
        <v>-3601.92</v>
      </c>
      <c r="T1777" s="333">
        <f t="shared" si="113"/>
        <v>0</v>
      </c>
    </row>
    <row r="1778" spans="2:20" ht="24.9" customHeight="1" x14ac:dyDescent="0.3">
      <c r="B1778" s="446"/>
      <c r="C1778" s="267">
        <f t="shared" si="114"/>
        <v>1</v>
      </c>
      <c r="D1778" s="268" t="str">
        <f t="shared" si="115"/>
        <v>Janeiro</v>
      </c>
      <c r="E1778" s="269"/>
      <c r="F1778" s="270" t="str">
        <f>IF(E1778="","",VLOOKUP('Conta_FUNBIO (2)'!E1778,Relatório!B:I,2,FALSE))</f>
        <v/>
      </c>
      <c r="G1778" s="709"/>
      <c r="H1778" s="334" t="str">
        <f>IF(G1778="","",VLOOKUP(G1778,Fundos!B:C,2,FALSE))</f>
        <v/>
      </c>
      <c r="I1778" s="272"/>
      <c r="J1778" s="443"/>
      <c r="K1778" s="443"/>
      <c r="L1778" s="685"/>
      <c r="M1778" s="353"/>
      <c r="N1778" s="271"/>
      <c r="O1778" s="576"/>
      <c r="P1778" s="276" t="s">
        <v>277</v>
      </c>
      <c r="Q1778" s="279"/>
      <c r="R1778" s="449"/>
      <c r="S1778" s="279">
        <f t="shared" si="116"/>
        <v>-3601.92</v>
      </c>
      <c r="T1778" s="333">
        <f t="shared" si="113"/>
        <v>0</v>
      </c>
    </row>
    <row r="1779" spans="2:20" ht="24.9" customHeight="1" x14ac:dyDescent="0.3">
      <c r="B1779" s="446"/>
      <c r="C1779" s="267">
        <f t="shared" si="114"/>
        <v>1</v>
      </c>
      <c r="D1779" s="268" t="str">
        <f t="shared" si="115"/>
        <v>Janeiro</v>
      </c>
      <c r="E1779" s="269"/>
      <c r="F1779" s="270" t="str">
        <f>IF(E1779="","",VLOOKUP('Conta_FUNBIO (2)'!E1779,Relatório!B:I,2,FALSE))</f>
        <v/>
      </c>
      <c r="G1779" s="709"/>
      <c r="H1779" s="334" t="str">
        <f>IF(G1779="","",VLOOKUP(G1779,Fundos!B:C,2,FALSE))</f>
        <v/>
      </c>
      <c r="I1779" s="272"/>
      <c r="J1779" s="443"/>
      <c r="K1779" s="443"/>
      <c r="L1779" s="685"/>
      <c r="M1779" s="353"/>
      <c r="N1779" s="271"/>
      <c r="O1779" s="576"/>
      <c r="P1779" s="276" t="s">
        <v>277</v>
      </c>
      <c r="Q1779" s="279"/>
      <c r="R1779" s="449"/>
      <c r="S1779" s="279">
        <f t="shared" si="116"/>
        <v>-3601.92</v>
      </c>
      <c r="T1779" s="333">
        <f t="shared" si="113"/>
        <v>0</v>
      </c>
    </row>
    <row r="1780" spans="2:20" ht="24.9" customHeight="1" x14ac:dyDescent="0.3">
      <c r="B1780" s="446"/>
      <c r="C1780" s="267">
        <f t="shared" si="114"/>
        <v>1</v>
      </c>
      <c r="D1780" s="268" t="str">
        <f t="shared" si="115"/>
        <v>Janeiro</v>
      </c>
      <c r="E1780" s="269"/>
      <c r="F1780" s="270" t="str">
        <f>IF(E1780="","",VLOOKUP('Conta_FUNBIO (2)'!E1780,Relatório!B:I,2,FALSE))</f>
        <v/>
      </c>
      <c r="G1780" s="709"/>
      <c r="H1780" s="334" t="str">
        <f>IF(G1780="","",VLOOKUP(G1780,Fundos!B:C,2,FALSE))</f>
        <v/>
      </c>
      <c r="I1780" s="272"/>
      <c r="J1780" s="443"/>
      <c r="K1780" s="443"/>
      <c r="L1780" s="685"/>
      <c r="M1780" s="353"/>
      <c r="N1780" s="271"/>
      <c r="O1780" s="576"/>
      <c r="P1780" s="276" t="s">
        <v>277</v>
      </c>
      <c r="Q1780" s="279"/>
      <c r="R1780" s="449"/>
      <c r="S1780" s="279">
        <f t="shared" si="116"/>
        <v>-3601.92</v>
      </c>
      <c r="T1780" s="333">
        <f t="shared" si="113"/>
        <v>0</v>
      </c>
    </row>
    <row r="1781" spans="2:20" ht="24.9" customHeight="1" x14ac:dyDescent="0.3">
      <c r="B1781" s="446"/>
      <c r="C1781" s="267">
        <f t="shared" si="114"/>
        <v>1</v>
      </c>
      <c r="D1781" s="268" t="str">
        <f t="shared" si="115"/>
        <v>Janeiro</v>
      </c>
      <c r="E1781" s="269"/>
      <c r="F1781" s="270" t="str">
        <f>IF(E1781="","",VLOOKUP('Conta_FUNBIO (2)'!E1781,Relatório!B:I,2,FALSE))</f>
        <v/>
      </c>
      <c r="G1781" s="709"/>
      <c r="H1781" s="334" t="str">
        <f>IF(G1781="","",VLOOKUP(G1781,Fundos!B:C,2,FALSE))</f>
        <v/>
      </c>
      <c r="I1781" s="272"/>
      <c r="J1781" s="443"/>
      <c r="K1781" s="443"/>
      <c r="L1781" s="685"/>
      <c r="M1781" s="353"/>
      <c r="N1781" s="271"/>
      <c r="O1781" s="576"/>
      <c r="P1781" s="276" t="s">
        <v>277</v>
      </c>
      <c r="Q1781" s="279"/>
      <c r="R1781" s="449"/>
      <c r="S1781" s="279">
        <f t="shared" si="116"/>
        <v>-3601.92</v>
      </c>
      <c r="T1781" s="333">
        <f t="shared" si="113"/>
        <v>0</v>
      </c>
    </row>
    <row r="1782" spans="2:20" ht="24.9" customHeight="1" x14ac:dyDescent="0.3">
      <c r="B1782" s="446"/>
      <c r="C1782" s="267">
        <f t="shared" si="114"/>
        <v>1</v>
      </c>
      <c r="D1782" s="268" t="str">
        <f t="shared" si="115"/>
        <v>Janeiro</v>
      </c>
      <c r="E1782" s="269"/>
      <c r="F1782" s="270" t="str">
        <f>IF(E1782="","",VLOOKUP('Conta_FUNBIO (2)'!E1782,Relatório!B:I,2,FALSE))</f>
        <v/>
      </c>
      <c r="G1782" s="709"/>
      <c r="H1782" s="334" t="str">
        <f>IF(G1782="","",VLOOKUP(G1782,Fundos!B:C,2,FALSE))</f>
        <v/>
      </c>
      <c r="I1782" s="272"/>
      <c r="J1782" s="443"/>
      <c r="K1782" s="443"/>
      <c r="L1782" s="685"/>
      <c r="M1782" s="353"/>
      <c r="N1782" s="271"/>
      <c r="O1782" s="576"/>
      <c r="P1782" s="276" t="s">
        <v>277</v>
      </c>
      <c r="Q1782" s="279"/>
      <c r="R1782" s="449"/>
      <c r="S1782" s="279">
        <f t="shared" si="116"/>
        <v>-3601.92</v>
      </c>
      <c r="T1782" s="333">
        <f t="shared" si="113"/>
        <v>0</v>
      </c>
    </row>
    <row r="1783" spans="2:20" ht="24.9" customHeight="1" x14ac:dyDescent="0.3">
      <c r="B1783" s="446"/>
      <c r="C1783" s="267">
        <f t="shared" si="114"/>
        <v>1</v>
      </c>
      <c r="D1783" s="268" t="str">
        <f t="shared" si="115"/>
        <v>Janeiro</v>
      </c>
      <c r="E1783" s="269"/>
      <c r="F1783" s="270" t="str">
        <f>IF(E1783="","",VLOOKUP('Conta_FUNBIO (2)'!E1783,Relatório!B:I,2,FALSE))</f>
        <v/>
      </c>
      <c r="G1783" s="709"/>
      <c r="H1783" s="334" t="str">
        <f>IF(G1783="","",VLOOKUP(G1783,Fundos!B:C,2,FALSE))</f>
        <v/>
      </c>
      <c r="I1783" s="272"/>
      <c r="J1783" s="443"/>
      <c r="K1783" s="443"/>
      <c r="L1783" s="685"/>
      <c r="M1783" s="353"/>
      <c r="N1783" s="271"/>
      <c r="O1783" s="576"/>
      <c r="P1783" s="276" t="s">
        <v>277</v>
      </c>
      <c r="Q1783" s="279"/>
      <c r="R1783" s="449"/>
      <c r="S1783" s="279">
        <f t="shared" si="116"/>
        <v>-3601.92</v>
      </c>
      <c r="T1783" s="333">
        <f t="shared" si="113"/>
        <v>0</v>
      </c>
    </row>
    <row r="1784" spans="2:20" ht="24.9" customHeight="1" x14ac:dyDescent="0.3">
      <c r="B1784" s="446"/>
      <c r="C1784" s="267">
        <f t="shared" si="114"/>
        <v>1</v>
      </c>
      <c r="D1784" s="268" t="str">
        <f t="shared" si="115"/>
        <v>Janeiro</v>
      </c>
      <c r="E1784" s="269"/>
      <c r="F1784" s="270" t="str">
        <f>IF(E1784="","",VLOOKUP('Conta_FUNBIO (2)'!E1784,Relatório!B:I,2,FALSE))</f>
        <v/>
      </c>
      <c r="G1784" s="709"/>
      <c r="H1784" s="334" t="str">
        <f>IF(G1784="","",VLOOKUP(G1784,Fundos!B:C,2,FALSE))</f>
        <v/>
      </c>
      <c r="I1784" s="272"/>
      <c r="J1784" s="443"/>
      <c r="K1784" s="443"/>
      <c r="L1784" s="685"/>
      <c r="M1784" s="353"/>
      <c r="N1784" s="271"/>
      <c r="O1784" s="576"/>
      <c r="P1784" s="276" t="s">
        <v>277</v>
      </c>
      <c r="Q1784" s="279"/>
      <c r="R1784" s="449"/>
      <c r="S1784" s="279">
        <f t="shared" si="116"/>
        <v>-3601.92</v>
      </c>
      <c r="T1784" s="333">
        <f t="shared" si="113"/>
        <v>0</v>
      </c>
    </row>
    <row r="1785" spans="2:20" ht="24.9" customHeight="1" x14ac:dyDescent="0.3">
      <c r="B1785" s="446"/>
      <c r="C1785" s="267">
        <f t="shared" si="114"/>
        <v>1</v>
      </c>
      <c r="D1785" s="268" t="str">
        <f t="shared" si="115"/>
        <v>Janeiro</v>
      </c>
      <c r="E1785" s="269"/>
      <c r="F1785" s="270" t="str">
        <f>IF(E1785="","",VLOOKUP('Conta_FUNBIO (2)'!E1785,Relatório!B:I,2,FALSE))</f>
        <v/>
      </c>
      <c r="G1785" s="709"/>
      <c r="H1785" s="334" t="str">
        <f>IF(G1785="","",VLOOKUP(G1785,Fundos!B:C,2,FALSE))</f>
        <v/>
      </c>
      <c r="I1785" s="272"/>
      <c r="J1785" s="443"/>
      <c r="K1785" s="443"/>
      <c r="L1785" s="685"/>
      <c r="M1785" s="353"/>
      <c r="N1785" s="271"/>
      <c r="O1785" s="576"/>
      <c r="P1785" s="276" t="s">
        <v>277</v>
      </c>
      <c r="Q1785" s="279"/>
      <c r="R1785" s="449"/>
      <c r="S1785" s="279">
        <f t="shared" si="116"/>
        <v>-3601.92</v>
      </c>
      <c r="T1785" s="333">
        <f t="shared" si="113"/>
        <v>0</v>
      </c>
    </row>
    <row r="1786" spans="2:20" ht="24.9" customHeight="1" x14ac:dyDescent="0.3">
      <c r="B1786" s="446"/>
      <c r="C1786" s="267">
        <f t="shared" si="114"/>
        <v>1</v>
      </c>
      <c r="D1786" s="268" t="str">
        <f t="shared" si="115"/>
        <v>Janeiro</v>
      </c>
      <c r="E1786" s="269"/>
      <c r="F1786" s="270" t="str">
        <f>IF(E1786="","",VLOOKUP('Conta_FUNBIO (2)'!E1786,Relatório!B:I,2,FALSE))</f>
        <v/>
      </c>
      <c r="G1786" s="709"/>
      <c r="H1786" s="334" t="str">
        <f>IF(G1786="","",VLOOKUP(G1786,Fundos!B:C,2,FALSE))</f>
        <v/>
      </c>
      <c r="I1786" s="272"/>
      <c r="J1786" s="443"/>
      <c r="K1786" s="443"/>
      <c r="L1786" s="685"/>
      <c r="M1786" s="353"/>
      <c r="N1786" s="271"/>
      <c r="O1786" s="576"/>
      <c r="P1786" s="276" t="s">
        <v>277</v>
      </c>
      <c r="Q1786" s="279"/>
      <c r="R1786" s="449"/>
      <c r="S1786" s="279">
        <f t="shared" si="116"/>
        <v>-3601.92</v>
      </c>
      <c r="T1786" s="333">
        <f t="shared" ref="T1786:T1849" si="117">T1785</f>
        <v>0</v>
      </c>
    </row>
    <row r="1787" spans="2:20" ht="24.9" customHeight="1" x14ac:dyDescent="0.3">
      <c r="B1787" s="446"/>
      <c r="C1787" s="267">
        <f t="shared" si="114"/>
        <v>1</v>
      </c>
      <c r="D1787" s="268" t="str">
        <f t="shared" si="115"/>
        <v>Janeiro</v>
      </c>
      <c r="E1787" s="269"/>
      <c r="F1787" s="270" t="str">
        <f>IF(E1787="","",VLOOKUP('Conta_FUNBIO (2)'!E1787,Relatório!B:I,2,FALSE))</f>
        <v/>
      </c>
      <c r="G1787" s="709"/>
      <c r="H1787" s="334" t="str">
        <f>IF(G1787="","",VLOOKUP(G1787,Fundos!B:C,2,FALSE))</f>
        <v/>
      </c>
      <c r="I1787" s="272"/>
      <c r="J1787" s="443"/>
      <c r="K1787" s="443"/>
      <c r="L1787" s="685"/>
      <c r="M1787" s="353"/>
      <c r="N1787" s="271"/>
      <c r="O1787" s="576"/>
      <c r="P1787" s="276" t="s">
        <v>277</v>
      </c>
      <c r="Q1787" s="279"/>
      <c r="R1787" s="449"/>
      <c r="S1787" s="279">
        <f t="shared" si="116"/>
        <v>-3601.92</v>
      </c>
      <c r="T1787" s="333">
        <f t="shared" si="117"/>
        <v>0</v>
      </c>
    </row>
    <row r="1788" spans="2:20" ht="24.9" customHeight="1" x14ac:dyDescent="0.3">
      <c r="B1788" s="446"/>
      <c r="C1788" s="267">
        <f t="shared" si="114"/>
        <v>1</v>
      </c>
      <c r="D1788" s="268" t="str">
        <f t="shared" si="115"/>
        <v>Janeiro</v>
      </c>
      <c r="E1788" s="269"/>
      <c r="F1788" s="270" t="str">
        <f>IF(E1788="","",VLOOKUP('Conta_FUNBIO (2)'!E1788,Relatório!B:I,2,FALSE))</f>
        <v/>
      </c>
      <c r="G1788" s="709"/>
      <c r="H1788" s="334" t="str">
        <f>IF(G1788="","",VLOOKUP(G1788,Fundos!B:C,2,FALSE))</f>
        <v/>
      </c>
      <c r="I1788" s="272"/>
      <c r="J1788" s="443"/>
      <c r="K1788" s="443"/>
      <c r="L1788" s="685"/>
      <c r="M1788" s="353"/>
      <c r="N1788" s="271"/>
      <c r="O1788" s="576"/>
      <c r="P1788" s="276" t="s">
        <v>277</v>
      </c>
      <c r="Q1788" s="279"/>
      <c r="R1788" s="449"/>
      <c r="S1788" s="279">
        <f t="shared" si="116"/>
        <v>-3601.92</v>
      </c>
      <c r="T1788" s="333">
        <f t="shared" si="117"/>
        <v>0</v>
      </c>
    </row>
    <row r="1789" spans="2:20" ht="24.9" customHeight="1" x14ac:dyDescent="0.3">
      <c r="B1789" s="446"/>
      <c r="C1789" s="267">
        <f t="shared" si="114"/>
        <v>1</v>
      </c>
      <c r="D1789" s="268" t="str">
        <f t="shared" si="115"/>
        <v>Janeiro</v>
      </c>
      <c r="E1789" s="269"/>
      <c r="F1789" s="270" t="str">
        <f>IF(E1789="","",VLOOKUP('Conta_FUNBIO (2)'!E1789,Relatório!B:I,2,FALSE))</f>
        <v/>
      </c>
      <c r="G1789" s="709"/>
      <c r="H1789" s="334" t="str">
        <f>IF(G1789="","",VLOOKUP(G1789,Fundos!B:C,2,FALSE))</f>
        <v/>
      </c>
      <c r="I1789" s="272"/>
      <c r="J1789" s="443"/>
      <c r="K1789" s="443"/>
      <c r="L1789" s="685"/>
      <c r="M1789" s="353"/>
      <c r="N1789" s="271"/>
      <c r="O1789" s="576"/>
      <c r="P1789" s="276" t="s">
        <v>277</v>
      </c>
      <c r="Q1789" s="279"/>
      <c r="R1789" s="449"/>
      <c r="S1789" s="279">
        <f t="shared" si="116"/>
        <v>-3601.92</v>
      </c>
      <c r="T1789" s="333">
        <f t="shared" si="117"/>
        <v>0</v>
      </c>
    </row>
    <row r="1790" spans="2:20" ht="24.9" customHeight="1" x14ac:dyDescent="0.3">
      <c r="B1790" s="446"/>
      <c r="C1790" s="267">
        <f t="shared" si="114"/>
        <v>1</v>
      </c>
      <c r="D1790" s="268" t="str">
        <f t="shared" si="115"/>
        <v>Janeiro</v>
      </c>
      <c r="E1790" s="269"/>
      <c r="F1790" s="270" t="str">
        <f>IF(E1790="","",VLOOKUP('Conta_FUNBIO (2)'!E1790,Relatório!B:I,2,FALSE))</f>
        <v/>
      </c>
      <c r="G1790" s="709"/>
      <c r="H1790" s="334" t="str">
        <f>IF(G1790="","",VLOOKUP(G1790,Fundos!B:C,2,FALSE))</f>
        <v/>
      </c>
      <c r="I1790" s="272"/>
      <c r="J1790" s="443"/>
      <c r="K1790" s="443"/>
      <c r="L1790" s="685"/>
      <c r="M1790" s="353"/>
      <c r="N1790" s="271"/>
      <c r="O1790" s="576"/>
      <c r="P1790" s="276" t="s">
        <v>277</v>
      </c>
      <c r="Q1790" s="279"/>
      <c r="R1790" s="449"/>
      <c r="S1790" s="279">
        <f t="shared" si="116"/>
        <v>-3601.92</v>
      </c>
      <c r="T1790" s="333">
        <f t="shared" si="117"/>
        <v>0</v>
      </c>
    </row>
    <row r="1791" spans="2:20" ht="24.9" customHeight="1" x14ac:dyDescent="0.3">
      <c r="B1791" s="446"/>
      <c r="C1791" s="267">
        <f t="shared" si="114"/>
        <v>1</v>
      </c>
      <c r="D1791" s="268" t="str">
        <f t="shared" si="115"/>
        <v>Janeiro</v>
      </c>
      <c r="E1791" s="269"/>
      <c r="F1791" s="270" t="str">
        <f>IF(E1791="","",VLOOKUP('Conta_FUNBIO (2)'!E1791,Relatório!B:I,2,FALSE))</f>
        <v/>
      </c>
      <c r="G1791" s="709"/>
      <c r="H1791" s="334" t="str">
        <f>IF(G1791="","",VLOOKUP(G1791,Fundos!B:C,2,FALSE))</f>
        <v/>
      </c>
      <c r="I1791" s="272"/>
      <c r="J1791" s="443"/>
      <c r="K1791" s="443"/>
      <c r="L1791" s="685"/>
      <c r="M1791" s="353"/>
      <c r="N1791" s="271"/>
      <c r="O1791" s="576"/>
      <c r="P1791" s="276" t="s">
        <v>277</v>
      </c>
      <c r="Q1791" s="279"/>
      <c r="R1791" s="449"/>
      <c r="S1791" s="279">
        <f t="shared" si="116"/>
        <v>-3601.92</v>
      </c>
      <c r="T1791" s="333">
        <f t="shared" si="117"/>
        <v>0</v>
      </c>
    </row>
    <row r="1792" spans="2:20" ht="24.9" customHeight="1" x14ac:dyDescent="0.3">
      <c r="B1792" s="446"/>
      <c r="C1792" s="267">
        <f t="shared" si="114"/>
        <v>1</v>
      </c>
      <c r="D1792" s="268" t="str">
        <f t="shared" si="115"/>
        <v>Janeiro</v>
      </c>
      <c r="E1792" s="269"/>
      <c r="F1792" s="270" t="str">
        <f>IF(E1792="","",VLOOKUP('Conta_FUNBIO (2)'!E1792,Relatório!B:I,2,FALSE))</f>
        <v/>
      </c>
      <c r="G1792" s="709"/>
      <c r="H1792" s="334" t="str">
        <f>IF(G1792="","",VLOOKUP(G1792,Fundos!B:C,2,FALSE))</f>
        <v/>
      </c>
      <c r="I1792" s="272"/>
      <c r="J1792" s="443"/>
      <c r="K1792" s="443"/>
      <c r="L1792" s="685"/>
      <c r="M1792" s="353"/>
      <c r="N1792" s="271"/>
      <c r="O1792" s="576"/>
      <c r="P1792" s="276" t="s">
        <v>277</v>
      </c>
      <c r="Q1792" s="279"/>
      <c r="R1792" s="449"/>
      <c r="S1792" s="279">
        <f t="shared" si="116"/>
        <v>-3601.92</v>
      </c>
      <c r="T1792" s="333">
        <f t="shared" si="117"/>
        <v>0</v>
      </c>
    </row>
    <row r="1793" spans="2:20" ht="24.9" customHeight="1" x14ac:dyDescent="0.3">
      <c r="B1793" s="446"/>
      <c r="C1793" s="267">
        <f t="shared" si="114"/>
        <v>1</v>
      </c>
      <c r="D1793" s="268" t="str">
        <f t="shared" si="115"/>
        <v>Janeiro</v>
      </c>
      <c r="E1793" s="269"/>
      <c r="F1793" s="270" t="str">
        <f>IF(E1793="","",VLOOKUP('Conta_FUNBIO (2)'!E1793,Relatório!B:I,2,FALSE))</f>
        <v/>
      </c>
      <c r="G1793" s="709"/>
      <c r="H1793" s="334" t="str">
        <f>IF(G1793="","",VLOOKUP(G1793,Fundos!B:C,2,FALSE))</f>
        <v/>
      </c>
      <c r="I1793" s="272"/>
      <c r="J1793" s="443"/>
      <c r="K1793" s="443"/>
      <c r="L1793" s="685"/>
      <c r="M1793" s="353"/>
      <c r="N1793" s="271"/>
      <c r="O1793" s="576"/>
      <c r="P1793" s="276" t="s">
        <v>277</v>
      </c>
      <c r="Q1793" s="279"/>
      <c r="R1793" s="449"/>
      <c r="S1793" s="279">
        <f t="shared" si="116"/>
        <v>-3601.92</v>
      </c>
      <c r="T1793" s="333">
        <f t="shared" si="117"/>
        <v>0</v>
      </c>
    </row>
    <row r="1794" spans="2:20" ht="24.9" customHeight="1" x14ac:dyDescent="0.3">
      <c r="B1794" s="446"/>
      <c r="C1794" s="267">
        <f>MONTH(B1794)</f>
        <v>1</v>
      </c>
      <c r="D1794" s="268" t="str">
        <f>IF(C1794=1,"Janeiro",IF(C1794=2,"Fevereiro",IF(C1794=3,"Março",IF(C1794=4,"Abril",IF(C1794=5,"Maio",IF(C1794=6,"Junho",IF(C1794=7,"Julho",IF(C1794=8,"Agosto",IF(C1794=9,"Setembro",IF(C1794=10,"Outubro",IF(C1794=11,"Novembro",IF(C1794=12,"Dezembro",""))))))))))))</f>
        <v>Janeiro</v>
      </c>
      <c r="E1794" s="269"/>
      <c r="F1794" s="270" t="str">
        <f>IF(E1794="","",VLOOKUP('Conta_FUNBIO (2)'!E1794,Relatório!B:I,2,FALSE))</f>
        <v/>
      </c>
      <c r="G1794" s="709"/>
      <c r="H1794" s="334" t="str">
        <f>IF(G1794="","",VLOOKUP(G1794,Fundos!B:C,2,FALSE))</f>
        <v/>
      </c>
      <c r="I1794" s="272"/>
      <c r="J1794" s="443"/>
      <c r="K1794" s="443"/>
      <c r="L1794" s="685"/>
      <c r="M1794" s="353"/>
      <c r="N1794" s="271"/>
      <c r="O1794" s="576"/>
      <c r="P1794" s="276" t="s">
        <v>277</v>
      </c>
      <c r="Q1794" s="279"/>
      <c r="R1794" s="449"/>
      <c r="S1794" s="279">
        <f>IF(P1794="sim",Q1794-R1794+S1793,IF(P1794="NÃO",S1793))</f>
        <v>-3601.92</v>
      </c>
      <c r="T1794" s="333">
        <f t="shared" si="117"/>
        <v>0</v>
      </c>
    </row>
    <row r="1795" spans="2:20" ht="24.9" customHeight="1" x14ac:dyDescent="0.3">
      <c r="B1795" s="446"/>
      <c r="C1795" s="267">
        <f>MONTH(B1795)</f>
        <v>1</v>
      </c>
      <c r="D1795" s="268" t="str">
        <f>IF(C1795=1,"Janeiro",IF(C1795=2,"Fevereiro",IF(C1795=3,"Março",IF(C1795=4,"Abril",IF(C1795=5,"Maio",IF(C1795=6,"Junho",IF(C1795=7,"Julho",IF(C1795=8,"Agosto",IF(C1795=9,"Setembro",IF(C1795=10,"Outubro",IF(C1795=11,"Novembro",IF(C1795=12,"Dezembro",""))))))))))))</f>
        <v>Janeiro</v>
      </c>
      <c r="E1795" s="269"/>
      <c r="F1795" s="270" t="str">
        <f>IF(E1795="","",VLOOKUP('Conta_FUNBIO (2)'!E1795,Relatório!B:I,2,FALSE))</f>
        <v/>
      </c>
      <c r="G1795" s="709"/>
      <c r="H1795" s="334" t="str">
        <f>IF(G1795="","",VLOOKUP(G1795,Fundos!B:C,2,FALSE))</f>
        <v/>
      </c>
      <c r="I1795" s="272"/>
      <c r="J1795" s="443"/>
      <c r="K1795" s="443"/>
      <c r="L1795" s="685"/>
      <c r="M1795" s="353"/>
      <c r="N1795" s="271"/>
      <c r="O1795" s="576"/>
      <c r="P1795" s="276" t="s">
        <v>277</v>
      </c>
      <c r="Q1795" s="279"/>
      <c r="R1795" s="449"/>
      <c r="S1795" s="279">
        <f>IF(P1795="sim",Q1795-R1795+S1794,IF(P1795="NÃO",S1794))</f>
        <v>-3601.92</v>
      </c>
      <c r="T1795" s="333">
        <f t="shared" si="117"/>
        <v>0</v>
      </c>
    </row>
    <row r="1796" spans="2:20" ht="24.9" customHeight="1" x14ac:dyDescent="0.3">
      <c r="B1796" s="446"/>
      <c r="C1796" s="267">
        <f t="shared" ref="C1796:C1859" si="118">MONTH(B1796)</f>
        <v>1</v>
      </c>
      <c r="D1796" s="268" t="str">
        <f t="shared" ref="D1796:D1859" si="119">IF(C1796=1,"Janeiro",IF(C1796=2,"Fevereiro",IF(C1796=3,"Março",IF(C1796=4,"Abril",IF(C1796=5,"Maio",IF(C1796=6,"Junho",IF(C1796=7,"Julho",IF(C1796=8,"Agosto",IF(C1796=9,"Setembro",IF(C1796=10,"Outubro",IF(C1796=11,"Novembro",IF(C1796=12,"Dezembro",""))))))))))))</f>
        <v>Janeiro</v>
      </c>
      <c r="E1796" s="269"/>
      <c r="F1796" s="270" t="str">
        <f>IF(E1796="","",VLOOKUP('Conta_FUNBIO (2)'!E1796,Relatório!B:I,2,FALSE))</f>
        <v/>
      </c>
      <c r="G1796" s="709"/>
      <c r="H1796" s="334" t="str">
        <f>IF(G1796="","",VLOOKUP(G1796,Fundos!B:C,2,FALSE))</f>
        <v/>
      </c>
      <c r="I1796" s="272"/>
      <c r="J1796" s="443"/>
      <c r="K1796" s="443"/>
      <c r="L1796" s="685"/>
      <c r="M1796" s="353"/>
      <c r="N1796" s="271"/>
      <c r="O1796" s="576"/>
      <c r="P1796" s="276" t="s">
        <v>277</v>
      </c>
      <c r="Q1796" s="279"/>
      <c r="R1796" s="449"/>
      <c r="S1796" s="279">
        <f t="shared" ref="S1796:S1859" si="120">IF(P1796="sim",Q1796-R1796+S1795,IF(P1796="NÃO",S1795))</f>
        <v>-3601.92</v>
      </c>
      <c r="T1796" s="333">
        <f t="shared" si="117"/>
        <v>0</v>
      </c>
    </row>
    <row r="1797" spans="2:20" ht="24.9" customHeight="1" x14ac:dyDescent="0.3">
      <c r="B1797" s="446"/>
      <c r="C1797" s="267">
        <f t="shared" si="118"/>
        <v>1</v>
      </c>
      <c r="D1797" s="268" t="str">
        <f t="shared" si="119"/>
        <v>Janeiro</v>
      </c>
      <c r="E1797" s="269"/>
      <c r="F1797" s="270" t="str">
        <f>IF(E1797="","",VLOOKUP('Conta_FUNBIO (2)'!E1797,Relatório!B:I,2,FALSE))</f>
        <v/>
      </c>
      <c r="G1797" s="709"/>
      <c r="H1797" s="334" t="str">
        <f>IF(G1797="","",VLOOKUP(G1797,Fundos!B:C,2,FALSE))</f>
        <v/>
      </c>
      <c r="I1797" s="272"/>
      <c r="J1797" s="443"/>
      <c r="K1797" s="443"/>
      <c r="L1797" s="685"/>
      <c r="M1797" s="353"/>
      <c r="N1797" s="271"/>
      <c r="O1797" s="576"/>
      <c r="P1797" s="276" t="s">
        <v>277</v>
      </c>
      <c r="Q1797" s="279"/>
      <c r="R1797" s="449"/>
      <c r="S1797" s="279">
        <f t="shared" si="120"/>
        <v>-3601.92</v>
      </c>
      <c r="T1797" s="333">
        <f t="shared" si="117"/>
        <v>0</v>
      </c>
    </row>
    <row r="1798" spans="2:20" ht="24.9" customHeight="1" x14ac:dyDescent="0.3">
      <c r="B1798" s="446"/>
      <c r="C1798" s="267">
        <f t="shared" si="118"/>
        <v>1</v>
      </c>
      <c r="D1798" s="268" t="str">
        <f t="shared" si="119"/>
        <v>Janeiro</v>
      </c>
      <c r="E1798" s="269"/>
      <c r="F1798" s="270" t="str">
        <f>IF(E1798="","",VLOOKUP('Conta_FUNBIO (2)'!E1798,Relatório!B:I,2,FALSE))</f>
        <v/>
      </c>
      <c r="G1798" s="709"/>
      <c r="H1798" s="334" t="str">
        <f>IF(G1798="","",VLOOKUP(G1798,Fundos!B:C,2,FALSE))</f>
        <v/>
      </c>
      <c r="I1798" s="272"/>
      <c r="J1798" s="443"/>
      <c r="K1798" s="443"/>
      <c r="L1798" s="685"/>
      <c r="M1798" s="353"/>
      <c r="N1798" s="271"/>
      <c r="O1798" s="576"/>
      <c r="P1798" s="276" t="s">
        <v>277</v>
      </c>
      <c r="Q1798" s="279"/>
      <c r="R1798" s="449"/>
      <c r="S1798" s="279">
        <f t="shared" si="120"/>
        <v>-3601.92</v>
      </c>
      <c r="T1798" s="333">
        <f t="shared" si="117"/>
        <v>0</v>
      </c>
    </row>
    <row r="1799" spans="2:20" ht="24.9" customHeight="1" x14ac:dyDescent="0.3">
      <c r="B1799" s="446"/>
      <c r="C1799" s="267">
        <f t="shared" si="118"/>
        <v>1</v>
      </c>
      <c r="D1799" s="268" t="str">
        <f t="shared" si="119"/>
        <v>Janeiro</v>
      </c>
      <c r="E1799" s="269"/>
      <c r="F1799" s="270" t="str">
        <f>IF(E1799="","",VLOOKUP('Conta_FUNBIO (2)'!E1799,Relatório!B:I,2,FALSE))</f>
        <v/>
      </c>
      <c r="G1799" s="709"/>
      <c r="H1799" s="334" t="str">
        <f>IF(G1799="","",VLOOKUP(G1799,Fundos!B:C,2,FALSE))</f>
        <v/>
      </c>
      <c r="I1799" s="272"/>
      <c r="J1799" s="443"/>
      <c r="K1799" s="443"/>
      <c r="L1799" s="685"/>
      <c r="M1799" s="353"/>
      <c r="N1799" s="271"/>
      <c r="O1799" s="576"/>
      <c r="P1799" s="276" t="s">
        <v>277</v>
      </c>
      <c r="Q1799" s="279"/>
      <c r="R1799" s="449"/>
      <c r="S1799" s="279">
        <f t="shared" si="120"/>
        <v>-3601.92</v>
      </c>
      <c r="T1799" s="333">
        <f t="shared" si="117"/>
        <v>0</v>
      </c>
    </row>
    <row r="1800" spans="2:20" ht="24.9" customHeight="1" x14ac:dyDescent="0.3">
      <c r="B1800" s="446"/>
      <c r="C1800" s="267">
        <f t="shared" si="118"/>
        <v>1</v>
      </c>
      <c r="D1800" s="268" t="str">
        <f t="shared" si="119"/>
        <v>Janeiro</v>
      </c>
      <c r="E1800" s="269"/>
      <c r="F1800" s="270" t="str">
        <f>IF(E1800="","",VLOOKUP('Conta_FUNBIO (2)'!E1800,Relatório!B:I,2,FALSE))</f>
        <v/>
      </c>
      <c r="G1800" s="709"/>
      <c r="H1800" s="334" t="str">
        <f>IF(G1800="","",VLOOKUP(G1800,Fundos!B:C,2,FALSE))</f>
        <v/>
      </c>
      <c r="I1800" s="272"/>
      <c r="J1800" s="443"/>
      <c r="K1800" s="443"/>
      <c r="L1800" s="685"/>
      <c r="M1800" s="353"/>
      <c r="N1800" s="271"/>
      <c r="O1800" s="576"/>
      <c r="P1800" s="276" t="s">
        <v>277</v>
      </c>
      <c r="Q1800" s="279"/>
      <c r="R1800" s="449"/>
      <c r="S1800" s="279">
        <f t="shared" si="120"/>
        <v>-3601.92</v>
      </c>
      <c r="T1800" s="333">
        <f t="shared" si="117"/>
        <v>0</v>
      </c>
    </row>
    <row r="1801" spans="2:20" ht="24.9" customHeight="1" x14ac:dyDescent="0.3">
      <c r="B1801" s="446"/>
      <c r="C1801" s="267">
        <f t="shared" si="118"/>
        <v>1</v>
      </c>
      <c r="D1801" s="268" t="str">
        <f t="shared" si="119"/>
        <v>Janeiro</v>
      </c>
      <c r="E1801" s="269"/>
      <c r="F1801" s="270" t="str">
        <f>IF(E1801="","",VLOOKUP('Conta_FUNBIO (2)'!E1801,Relatório!B:I,2,FALSE))</f>
        <v/>
      </c>
      <c r="G1801" s="709"/>
      <c r="H1801" s="334" t="str">
        <f>IF(G1801="","",VLOOKUP(G1801,Fundos!B:C,2,FALSE))</f>
        <v/>
      </c>
      <c r="I1801" s="272"/>
      <c r="J1801" s="443"/>
      <c r="K1801" s="443"/>
      <c r="L1801" s="685"/>
      <c r="M1801" s="353"/>
      <c r="N1801" s="271"/>
      <c r="O1801" s="576"/>
      <c r="P1801" s="276" t="s">
        <v>277</v>
      </c>
      <c r="Q1801" s="279"/>
      <c r="R1801" s="449"/>
      <c r="S1801" s="279">
        <f t="shared" si="120"/>
        <v>-3601.92</v>
      </c>
      <c r="T1801" s="333">
        <f t="shared" si="117"/>
        <v>0</v>
      </c>
    </row>
    <row r="1802" spans="2:20" ht="24.9" customHeight="1" x14ac:dyDescent="0.3">
      <c r="B1802" s="446"/>
      <c r="C1802" s="267">
        <f t="shared" si="118"/>
        <v>1</v>
      </c>
      <c r="D1802" s="268" t="str">
        <f t="shared" si="119"/>
        <v>Janeiro</v>
      </c>
      <c r="E1802" s="269"/>
      <c r="F1802" s="270" t="str">
        <f>IF(E1802="","",VLOOKUP('Conta_FUNBIO (2)'!E1802,Relatório!B:I,2,FALSE))</f>
        <v/>
      </c>
      <c r="G1802" s="709"/>
      <c r="H1802" s="334" t="str">
        <f>IF(G1802="","",VLOOKUP(G1802,Fundos!B:C,2,FALSE))</f>
        <v/>
      </c>
      <c r="I1802" s="272"/>
      <c r="J1802" s="443"/>
      <c r="K1802" s="443"/>
      <c r="L1802" s="685"/>
      <c r="M1802" s="353"/>
      <c r="N1802" s="271"/>
      <c r="O1802" s="576"/>
      <c r="P1802" s="276" t="s">
        <v>277</v>
      </c>
      <c r="Q1802" s="279"/>
      <c r="R1802" s="449"/>
      <c r="S1802" s="279">
        <f t="shared" si="120"/>
        <v>-3601.92</v>
      </c>
      <c r="T1802" s="333">
        <f t="shared" si="117"/>
        <v>0</v>
      </c>
    </row>
    <row r="1803" spans="2:20" ht="24.9" customHeight="1" x14ac:dyDescent="0.3">
      <c r="B1803" s="446"/>
      <c r="C1803" s="267">
        <f t="shared" si="118"/>
        <v>1</v>
      </c>
      <c r="D1803" s="268" t="str">
        <f t="shared" si="119"/>
        <v>Janeiro</v>
      </c>
      <c r="E1803" s="269"/>
      <c r="F1803" s="270" t="str">
        <f>IF(E1803="","",VLOOKUP('Conta_FUNBIO (2)'!E1803,Relatório!B:I,2,FALSE))</f>
        <v/>
      </c>
      <c r="G1803" s="709"/>
      <c r="H1803" s="334" t="str">
        <f>IF(G1803="","",VLOOKUP(G1803,Fundos!B:C,2,FALSE))</f>
        <v/>
      </c>
      <c r="I1803" s="272"/>
      <c r="J1803" s="443"/>
      <c r="K1803" s="443"/>
      <c r="L1803" s="685"/>
      <c r="M1803" s="353"/>
      <c r="N1803" s="271"/>
      <c r="O1803" s="576"/>
      <c r="P1803" s="276" t="s">
        <v>277</v>
      </c>
      <c r="Q1803" s="279"/>
      <c r="R1803" s="449"/>
      <c r="S1803" s="279">
        <f t="shared" si="120"/>
        <v>-3601.92</v>
      </c>
      <c r="T1803" s="333">
        <f t="shared" si="117"/>
        <v>0</v>
      </c>
    </row>
    <row r="1804" spans="2:20" ht="24.9" customHeight="1" x14ac:dyDescent="0.3">
      <c r="B1804" s="446"/>
      <c r="C1804" s="267">
        <f t="shared" si="118"/>
        <v>1</v>
      </c>
      <c r="D1804" s="268" t="str">
        <f t="shared" si="119"/>
        <v>Janeiro</v>
      </c>
      <c r="E1804" s="269"/>
      <c r="F1804" s="270" t="str">
        <f>IF(E1804="","",VLOOKUP('Conta_FUNBIO (2)'!E1804,Relatório!B:I,2,FALSE))</f>
        <v/>
      </c>
      <c r="G1804" s="709"/>
      <c r="H1804" s="334" t="str">
        <f>IF(G1804="","",VLOOKUP(G1804,Fundos!B:C,2,FALSE))</f>
        <v/>
      </c>
      <c r="I1804" s="272"/>
      <c r="J1804" s="443"/>
      <c r="K1804" s="443"/>
      <c r="L1804" s="685"/>
      <c r="M1804" s="353"/>
      <c r="N1804" s="271"/>
      <c r="O1804" s="576"/>
      <c r="P1804" s="276" t="s">
        <v>277</v>
      </c>
      <c r="Q1804" s="279"/>
      <c r="R1804" s="449"/>
      <c r="S1804" s="279">
        <f t="shared" si="120"/>
        <v>-3601.92</v>
      </c>
      <c r="T1804" s="333">
        <f t="shared" si="117"/>
        <v>0</v>
      </c>
    </row>
    <row r="1805" spans="2:20" ht="24.9" customHeight="1" x14ac:dyDescent="0.3">
      <c r="B1805" s="446"/>
      <c r="C1805" s="267">
        <f t="shared" si="118"/>
        <v>1</v>
      </c>
      <c r="D1805" s="268" t="str">
        <f t="shared" si="119"/>
        <v>Janeiro</v>
      </c>
      <c r="E1805" s="269"/>
      <c r="F1805" s="270" t="str">
        <f>IF(E1805="","",VLOOKUP('Conta_FUNBIO (2)'!E1805,Relatório!B:I,2,FALSE))</f>
        <v/>
      </c>
      <c r="G1805" s="709"/>
      <c r="H1805" s="334" t="str">
        <f>IF(G1805="","",VLOOKUP(G1805,Fundos!B:C,2,FALSE))</f>
        <v/>
      </c>
      <c r="I1805" s="272"/>
      <c r="J1805" s="443"/>
      <c r="K1805" s="443"/>
      <c r="L1805" s="685"/>
      <c r="M1805" s="353"/>
      <c r="N1805" s="271"/>
      <c r="O1805" s="576"/>
      <c r="P1805" s="276" t="s">
        <v>277</v>
      </c>
      <c r="Q1805" s="279"/>
      <c r="R1805" s="449"/>
      <c r="S1805" s="279">
        <f t="shared" si="120"/>
        <v>-3601.92</v>
      </c>
      <c r="T1805" s="333">
        <f t="shared" si="117"/>
        <v>0</v>
      </c>
    </row>
    <row r="1806" spans="2:20" ht="24.9" customHeight="1" x14ac:dyDescent="0.3">
      <c r="B1806" s="446"/>
      <c r="C1806" s="267">
        <f t="shared" si="118"/>
        <v>1</v>
      </c>
      <c r="D1806" s="268" t="str">
        <f t="shared" si="119"/>
        <v>Janeiro</v>
      </c>
      <c r="E1806" s="269"/>
      <c r="F1806" s="270" t="str">
        <f>IF(E1806="","",VLOOKUP('Conta_FUNBIO (2)'!E1806,Relatório!B:I,2,FALSE))</f>
        <v/>
      </c>
      <c r="G1806" s="709"/>
      <c r="H1806" s="334" t="str">
        <f>IF(G1806="","",VLOOKUP(G1806,Fundos!B:C,2,FALSE))</f>
        <v/>
      </c>
      <c r="I1806" s="272"/>
      <c r="J1806" s="443"/>
      <c r="K1806" s="443"/>
      <c r="L1806" s="685"/>
      <c r="M1806" s="353"/>
      <c r="N1806" s="271"/>
      <c r="O1806" s="576"/>
      <c r="P1806" s="276" t="s">
        <v>277</v>
      </c>
      <c r="Q1806" s="279"/>
      <c r="R1806" s="449"/>
      <c r="S1806" s="279">
        <f t="shared" si="120"/>
        <v>-3601.92</v>
      </c>
      <c r="T1806" s="333">
        <f t="shared" si="117"/>
        <v>0</v>
      </c>
    </row>
    <row r="1807" spans="2:20" ht="24.9" customHeight="1" x14ac:dyDescent="0.3">
      <c r="B1807" s="446"/>
      <c r="C1807" s="267">
        <f t="shared" si="118"/>
        <v>1</v>
      </c>
      <c r="D1807" s="268" t="str">
        <f t="shared" si="119"/>
        <v>Janeiro</v>
      </c>
      <c r="E1807" s="269"/>
      <c r="F1807" s="270" t="str">
        <f>IF(E1807="","",VLOOKUP('Conta_FUNBIO (2)'!E1807,Relatório!B:I,2,FALSE))</f>
        <v/>
      </c>
      <c r="G1807" s="709"/>
      <c r="H1807" s="334" t="str">
        <f>IF(G1807="","",VLOOKUP(G1807,Fundos!B:C,2,FALSE))</f>
        <v/>
      </c>
      <c r="I1807" s="272"/>
      <c r="J1807" s="443"/>
      <c r="K1807" s="443"/>
      <c r="L1807" s="685"/>
      <c r="M1807" s="353"/>
      <c r="N1807" s="271"/>
      <c r="O1807" s="576"/>
      <c r="P1807" s="276" t="s">
        <v>277</v>
      </c>
      <c r="Q1807" s="279"/>
      <c r="R1807" s="449"/>
      <c r="S1807" s="279">
        <f t="shared" si="120"/>
        <v>-3601.92</v>
      </c>
      <c r="T1807" s="333">
        <f t="shared" si="117"/>
        <v>0</v>
      </c>
    </row>
    <row r="1808" spans="2:20" ht="24.9" customHeight="1" x14ac:dyDescent="0.3">
      <c r="B1808" s="446"/>
      <c r="C1808" s="267">
        <f t="shared" si="118"/>
        <v>1</v>
      </c>
      <c r="D1808" s="268" t="str">
        <f t="shared" si="119"/>
        <v>Janeiro</v>
      </c>
      <c r="E1808" s="269"/>
      <c r="F1808" s="270" t="str">
        <f>IF(E1808="","",VLOOKUP('Conta_FUNBIO (2)'!E1808,Relatório!B:I,2,FALSE))</f>
        <v/>
      </c>
      <c r="G1808" s="709"/>
      <c r="H1808" s="334" t="str">
        <f>IF(G1808="","",VLOOKUP(G1808,Fundos!B:C,2,FALSE))</f>
        <v/>
      </c>
      <c r="I1808" s="272"/>
      <c r="J1808" s="443"/>
      <c r="K1808" s="443"/>
      <c r="L1808" s="685"/>
      <c r="M1808" s="353"/>
      <c r="N1808" s="271"/>
      <c r="O1808" s="576"/>
      <c r="P1808" s="276" t="s">
        <v>277</v>
      </c>
      <c r="Q1808" s="279"/>
      <c r="R1808" s="449"/>
      <c r="S1808" s="279">
        <f t="shared" si="120"/>
        <v>-3601.92</v>
      </c>
      <c r="T1808" s="333">
        <f t="shared" si="117"/>
        <v>0</v>
      </c>
    </row>
    <row r="1809" spans="2:20" ht="24.9" customHeight="1" x14ac:dyDescent="0.3">
      <c r="B1809" s="446"/>
      <c r="C1809" s="267">
        <f t="shared" si="118"/>
        <v>1</v>
      </c>
      <c r="D1809" s="268" t="str">
        <f t="shared" si="119"/>
        <v>Janeiro</v>
      </c>
      <c r="E1809" s="269"/>
      <c r="F1809" s="270" t="str">
        <f>IF(E1809="","",VLOOKUP('Conta_FUNBIO (2)'!E1809,Relatório!B:I,2,FALSE))</f>
        <v/>
      </c>
      <c r="G1809" s="709"/>
      <c r="H1809" s="334" t="str">
        <f>IF(G1809="","",VLOOKUP(G1809,Fundos!B:C,2,FALSE))</f>
        <v/>
      </c>
      <c r="I1809" s="272"/>
      <c r="J1809" s="443"/>
      <c r="K1809" s="443"/>
      <c r="L1809" s="685"/>
      <c r="M1809" s="353"/>
      <c r="N1809" s="271"/>
      <c r="O1809" s="576"/>
      <c r="P1809" s="276" t="s">
        <v>277</v>
      </c>
      <c r="Q1809" s="279"/>
      <c r="R1809" s="449"/>
      <c r="S1809" s="279">
        <f t="shared" si="120"/>
        <v>-3601.92</v>
      </c>
      <c r="T1809" s="333">
        <f t="shared" si="117"/>
        <v>0</v>
      </c>
    </row>
    <row r="1810" spans="2:20" ht="24.9" customHeight="1" x14ac:dyDescent="0.3">
      <c r="B1810" s="446"/>
      <c r="C1810" s="267">
        <f t="shared" si="118"/>
        <v>1</v>
      </c>
      <c r="D1810" s="268" t="str">
        <f t="shared" si="119"/>
        <v>Janeiro</v>
      </c>
      <c r="E1810" s="269"/>
      <c r="F1810" s="270" t="str">
        <f>IF(E1810="","",VLOOKUP('Conta_FUNBIO (2)'!E1810,Relatório!B:I,2,FALSE))</f>
        <v/>
      </c>
      <c r="G1810" s="709"/>
      <c r="H1810" s="334" t="str">
        <f>IF(G1810="","",VLOOKUP(G1810,Fundos!B:C,2,FALSE))</f>
        <v/>
      </c>
      <c r="I1810" s="272"/>
      <c r="J1810" s="443"/>
      <c r="K1810" s="443"/>
      <c r="L1810" s="685"/>
      <c r="M1810" s="353"/>
      <c r="N1810" s="271"/>
      <c r="O1810" s="576"/>
      <c r="P1810" s="276" t="s">
        <v>277</v>
      </c>
      <c r="Q1810" s="279"/>
      <c r="R1810" s="449"/>
      <c r="S1810" s="279">
        <f t="shared" si="120"/>
        <v>-3601.92</v>
      </c>
      <c r="T1810" s="333">
        <f t="shared" si="117"/>
        <v>0</v>
      </c>
    </row>
    <row r="1811" spans="2:20" ht="24.9" customHeight="1" x14ac:dyDescent="0.3">
      <c r="B1811" s="446"/>
      <c r="C1811" s="267">
        <f t="shared" si="118"/>
        <v>1</v>
      </c>
      <c r="D1811" s="268" t="str">
        <f t="shared" si="119"/>
        <v>Janeiro</v>
      </c>
      <c r="E1811" s="269"/>
      <c r="F1811" s="270" t="str">
        <f>IF(E1811="","",VLOOKUP('Conta_FUNBIO (2)'!E1811,Relatório!B:I,2,FALSE))</f>
        <v/>
      </c>
      <c r="G1811" s="709"/>
      <c r="H1811" s="334" t="str">
        <f>IF(G1811="","",VLOOKUP(G1811,Fundos!B:C,2,FALSE))</f>
        <v/>
      </c>
      <c r="I1811" s="272"/>
      <c r="J1811" s="443"/>
      <c r="K1811" s="443"/>
      <c r="L1811" s="685"/>
      <c r="M1811" s="353"/>
      <c r="N1811" s="271"/>
      <c r="O1811" s="576"/>
      <c r="P1811" s="276" t="s">
        <v>277</v>
      </c>
      <c r="Q1811" s="279"/>
      <c r="R1811" s="449"/>
      <c r="S1811" s="279">
        <f t="shared" si="120"/>
        <v>-3601.92</v>
      </c>
      <c r="T1811" s="333">
        <f t="shared" si="117"/>
        <v>0</v>
      </c>
    </row>
    <row r="1812" spans="2:20" ht="24.9" customHeight="1" x14ac:dyDescent="0.3">
      <c r="B1812" s="446"/>
      <c r="C1812" s="267">
        <f t="shared" si="118"/>
        <v>1</v>
      </c>
      <c r="D1812" s="268" t="str">
        <f t="shared" si="119"/>
        <v>Janeiro</v>
      </c>
      <c r="E1812" s="269"/>
      <c r="F1812" s="270" t="str">
        <f>IF(E1812="","",VLOOKUP('Conta_FUNBIO (2)'!E1812,Relatório!B:I,2,FALSE))</f>
        <v/>
      </c>
      <c r="G1812" s="709"/>
      <c r="H1812" s="334" t="str">
        <f>IF(G1812="","",VLOOKUP(G1812,Fundos!B:C,2,FALSE))</f>
        <v/>
      </c>
      <c r="I1812" s="272"/>
      <c r="J1812" s="443"/>
      <c r="K1812" s="443"/>
      <c r="L1812" s="685"/>
      <c r="M1812" s="353"/>
      <c r="N1812" s="271"/>
      <c r="O1812" s="576"/>
      <c r="P1812" s="276" t="s">
        <v>277</v>
      </c>
      <c r="Q1812" s="279"/>
      <c r="R1812" s="449"/>
      <c r="S1812" s="279">
        <f t="shared" si="120"/>
        <v>-3601.92</v>
      </c>
      <c r="T1812" s="333">
        <f t="shared" si="117"/>
        <v>0</v>
      </c>
    </row>
    <row r="1813" spans="2:20" ht="24.9" customHeight="1" x14ac:dyDescent="0.3">
      <c r="B1813" s="446"/>
      <c r="C1813" s="267">
        <f t="shared" si="118"/>
        <v>1</v>
      </c>
      <c r="D1813" s="268" t="str">
        <f t="shared" si="119"/>
        <v>Janeiro</v>
      </c>
      <c r="E1813" s="269"/>
      <c r="F1813" s="270" t="str">
        <f>IF(E1813="","",VLOOKUP('Conta_FUNBIO (2)'!E1813,Relatório!B:I,2,FALSE))</f>
        <v/>
      </c>
      <c r="G1813" s="709"/>
      <c r="H1813" s="334" t="str">
        <f>IF(G1813="","",VLOOKUP(G1813,Fundos!B:C,2,FALSE))</f>
        <v/>
      </c>
      <c r="I1813" s="272"/>
      <c r="J1813" s="443"/>
      <c r="K1813" s="443"/>
      <c r="L1813" s="685"/>
      <c r="M1813" s="353"/>
      <c r="N1813" s="271"/>
      <c r="O1813" s="576"/>
      <c r="P1813" s="276" t="s">
        <v>277</v>
      </c>
      <c r="Q1813" s="279"/>
      <c r="R1813" s="449"/>
      <c r="S1813" s="279">
        <f t="shared" si="120"/>
        <v>-3601.92</v>
      </c>
      <c r="T1813" s="333">
        <f t="shared" si="117"/>
        <v>0</v>
      </c>
    </row>
    <row r="1814" spans="2:20" ht="24.9" customHeight="1" x14ac:dyDescent="0.3">
      <c r="B1814" s="446"/>
      <c r="C1814" s="267">
        <f t="shared" si="118"/>
        <v>1</v>
      </c>
      <c r="D1814" s="268" t="str">
        <f t="shared" si="119"/>
        <v>Janeiro</v>
      </c>
      <c r="E1814" s="269"/>
      <c r="F1814" s="270" t="str">
        <f>IF(E1814="","",VLOOKUP('Conta_FUNBIO (2)'!E1814,Relatório!B:I,2,FALSE))</f>
        <v/>
      </c>
      <c r="G1814" s="709"/>
      <c r="H1814" s="334" t="str">
        <f>IF(G1814="","",VLOOKUP(G1814,Fundos!B:C,2,FALSE))</f>
        <v/>
      </c>
      <c r="I1814" s="272"/>
      <c r="J1814" s="443"/>
      <c r="K1814" s="443"/>
      <c r="L1814" s="685"/>
      <c r="M1814" s="353"/>
      <c r="N1814" s="271"/>
      <c r="O1814" s="576"/>
      <c r="P1814" s="276" t="s">
        <v>277</v>
      </c>
      <c r="Q1814" s="279"/>
      <c r="R1814" s="449"/>
      <c r="S1814" s="279">
        <f t="shared" si="120"/>
        <v>-3601.92</v>
      </c>
      <c r="T1814" s="333">
        <f t="shared" si="117"/>
        <v>0</v>
      </c>
    </row>
    <row r="1815" spans="2:20" ht="24.9" customHeight="1" x14ac:dyDescent="0.3">
      <c r="B1815" s="446"/>
      <c r="C1815" s="267">
        <f t="shared" si="118"/>
        <v>1</v>
      </c>
      <c r="D1815" s="268" t="str">
        <f t="shared" si="119"/>
        <v>Janeiro</v>
      </c>
      <c r="E1815" s="269"/>
      <c r="F1815" s="270" t="str">
        <f>IF(E1815="","",VLOOKUP('Conta_FUNBIO (2)'!E1815,Relatório!B:I,2,FALSE))</f>
        <v/>
      </c>
      <c r="G1815" s="709"/>
      <c r="H1815" s="334" t="str">
        <f>IF(G1815="","",VLOOKUP(G1815,Fundos!B:C,2,FALSE))</f>
        <v/>
      </c>
      <c r="I1815" s="272"/>
      <c r="J1815" s="443"/>
      <c r="K1815" s="443"/>
      <c r="L1815" s="685"/>
      <c r="M1815" s="353"/>
      <c r="N1815" s="271"/>
      <c r="O1815" s="576"/>
      <c r="P1815" s="276" t="s">
        <v>277</v>
      </c>
      <c r="Q1815" s="279"/>
      <c r="R1815" s="449"/>
      <c r="S1815" s="279">
        <f t="shared" si="120"/>
        <v>-3601.92</v>
      </c>
      <c r="T1815" s="333">
        <f t="shared" si="117"/>
        <v>0</v>
      </c>
    </row>
    <row r="1816" spans="2:20" ht="24.9" customHeight="1" x14ac:dyDescent="0.3">
      <c r="B1816" s="446"/>
      <c r="C1816" s="267">
        <f t="shared" si="118"/>
        <v>1</v>
      </c>
      <c r="D1816" s="268" t="str">
        <f t="shared" si="119"/>
        <v>Janeiro</v>
      </c>
      <c r="E1816" s="269"/>
      <c r="F1816" s="270" t="str">
        <f>IF(E1816="","",VLOOKUP('Conta_FUNBIO (2)'!E1816,Relatório!B:I,2,FALSE))</f>
        <v/>
      </c>
      <c r="G1816" s="709"/>
      <c r="H1816" s="334" t="str">
        <f>IF(G1816="","",VLOOKUP(G1816,Fundos!B:C,2,FALSE))</f>
        <v/>
      </c>
      <c r="I1816" s="272"/>
      <c r="J1816" s="443"/>
      <c r="K1816" s="443"/>
      <c r="L1816" s="685"/>
      <c r="M1816" s="353"/>
      <c r="N1816" s="271"/>
      <c r="O1816" s="576"/>
      <c r="P1816" s="276" t="s">
        <v>277</v>
      </c>
      <c r="Q1816" s="279"/>
      <c r="R1816" s="449"/>
      <c r="S1816" s="279">
        <f t="shared" si="120"/>
        <v>-3601.92</v>
      </c>
      <c r="T1816" s="333">
        <f t="shared" si="117"/>
        <v>0</v>
      </c>
    </row>
    <row r="1817" spans="2:20" ht="24.9" customHeight="1" x14ac:dyDescent="0.3">
      <c r="B1817" s="446"/>
      <c r="C1817" s="267">
        <f t="shared" si="118"/>
        <v>1</v>
      </c>
      <c r="D1817" s="268" t="str">
        <f t="shared" si="119"/>
        <v>Janeiro</v>
      </c>
      <c r="E1817" s="269"/>
      <c r="F1817" s="270" t="str">
        <f>IF(E1817="","",VLOOKUP('Conta_FUNBIO (2)'!E1817,Relatório!B:I,2,FALSE))</f>
        <v/>
      </c>
      <c r="G1817" s="709"/>
      <c r="H1817" s="334" t="str">
        <f>IF(G1817="","",VLOOKUP(G1817,Fundos!B:C,2,FALSE))</f>
        <v/>
      </c>
      <c r="I1817" s="272"/>
      <c r="J1817" s="443"/>
      <c r="K1817" s="443"/>
      <c r="L1817" s="685"/>
      <c r="M1817" s="353"/>
      <c r="N1817" s="271"/>
      <c r="O1817" s="576"/>
      <c r="P1817" s="276" t="s">
        <v>277</v>
      </c>
      <c r="Q1817" s="279"/>
      <c r="R1817" s="449"/>
      <c r="S1817" s="279">
        <f t="shared" si="120"/>
        <v>-3601.92</v>
      </c>
      <c r="T1817" s="333">
        <f t="shared" si="117"/>
        <v>0</v>
      </c>
    </row>
    <row r="1818" spans="2:20" ht="24.9" customHeight="1" x14ac:dyDescent="0.3">
      <c r="B1818" s="446"/>
      <c r="C1818" s="267">
        <f t="shared" si="118"/>
        <v>1</v>
      </c>
      <c r="D1818" s="268" t="str">
        <f t="shared" si="119"/>
        <v>Janeiro</v>
      </c>
      <c r="E1818" s="269"/>
      <c r="F1818" s="270" t="str">
        <f>IF(E1818="","",VLOOKUP('Conta_FUNBIO (2)'!E1818,Relatório!B:I,2,FALSE))</f>
        <v/>
      </c>
      <c r="G1818" s="709"/>
      <c r="H1818" s="334" t="str">
        <f>IF(G1818="","",VLOOKUP(G1818,Fundos!B:C,2,FALSE))</f>
        <v/>
      </c>
      <c r="I1818" s="272"/>
      <c r="J1818" s="443"/>
      <c r="K1818" s="443"/>
      <c r="L1818" s="685"/>
      <c r="M1818" s="353"/>
      <c r="N1818" s="271"/>
      <c r="O1818" s="576"/>
      <c r="P1818" s="276" t="s">
        <v>277</v>
      </c>
      <c r="Q1818" s="279"/>
      <c r="R1818" s="449"/>
      <c r="S1818" s="279">
        <f t="shared" si="120"/>
        <v>-3601.92</v>
      </c>
      <c r="T1818" s="333">
        <f t="shared" si="117"/>
        <v>0</v>
      </c>
    </row>
    <row r="1819" spans="2:20" ht="24.9" customHeight="1" x14ac:dyDescent="0.3">
      <c r="B1819" s="446"/>
      <c r="C1819" s="267">
        <f t="shared" si="118"/>
        <v>1</v>
      </c>
      <c r="D1819" s="268" t="str">
        <f t="shared" si="119"/>
        <v>Janeiro</v>
      </c>
      <c r="E1819" s="269"/>
      <c r="F1819" s="270" t="str">
        <f>IF(E1819="","",VLOOKUP('Conta_FUNBIO (2)'!E1819,Relatório!B:I,2,FALSE))</f>
        <v/>
      </c>
      <c r="G1819" s="709"/>
      <c r="H1819" s="334" t="str">
        <f>IF(G1819="","",VLOOKUP(G1819,Fundos!B:C,2,FALSE))</f>
        <v/>
      </c>
      <c r="I1819" s="272"/>
      <c r="J1819" s="443"/>
      <c r="K1819" s="443"/>
      <c r="L1819" s="685"/>
      <c r="M1819" s="353"/>
      <c r="N1819" s="271"/>
      <c r="O1819" s="576"/>
      <c r="P1819" s="276" t="s">
        <v>277</v>
      </c>
      <c r="Q1819" s="279"/>
      <c r="R1819" s="449"/>
      <c r="S1819" s="279">
        <f t="shared" si="120"/>
        <v>-3601.92</v>
      </c>
      <c r="T1819" s="333">
        <f t="shared" si="117"/>
        <v>0</v>
      </c>
    </row>
    <row r="1820" spans="2:20" ht="24.9" customHeight="1" x14ac:dyDescent="0.3">
      <c r="B1820" s="446"/>
      <c r="C1820" s="267">
        <f t="shared" si="118"/>
        <v>1</v>
      </c>
      <c r="D1820" s="268" t="str">
        <f t="shared" si="119"/>
        <v>Janeiro</v>
      </c>
      <c r="E1820" s="269"/>
      <c r="F1820" s="270" t="str">
        <f>IF(E1820="","",VLOOKUP('Conta_FUNBIO (2)'!E1820,Relatório!B:I,2,FALSE))</f>
        <v/>
      </c>
      <c r="G1820" s="709"/>
      <c r="H1820" s="334" t="str">
        <f>IF(G1820="","",VLOOKUP(G1820,Fundos!B:C,2,FALSE))</f>
        <v/>
      </c>
      <c r="I1820" s="272"/>
      <c r="J1820" s="443"/>
      <c r="K1820" s="443"/>
      <c r="L1820" s="685"/>
      <c r="M1820" s="353"/>
      <c r="N1820" s="271"/>
      <c r="O1820" s="576"/>
      <c r="P1820" s="276" t="s">
        <v>277</v>
      </c>
      <c r="Q1820" s="279"/>
      <c r="R1820" s="449"/>
      <c r="S1820" s="279">
        <f t="shared" si="120"/>
        <v>-3601.92</v>
      </c>
      <c r="T1820" s="333">
        <f t="shared" si="117"/>
        <v>0</v>
      </c>
    </row>
    <row r="1821" spans="2:20" ht="24.9" customHeight="1" x14ac:dyDescent="0.3">
      <c r="B1821" s="446"/>
      <c r="C1821" s="267">
        <f t="shared" si="118"/>
        <v>1</v>
      </c>
      <c r="D1821" s="268" t="str">
        <f t="shared" si="119"/>
        <v>Janeiro</v>
      </c>
      <c r="E1821" s="269"/>
      <c r="F1821" s="270" t="str">
        <f>IF(E1821="","",VLOOKUP('Conta_FUNBIO (2)'!E1821,Relatório!B:I,2,FALSE))</f>
        <v/>
      </c>
      <c r="G1821" s="709"/>
      <c r="H1821" s="334" t="str">
        <f>IF(G1821="","",VLOOKUP(G1821,Fundos!B:C,2,FALSE))</f>
        <v/>
      </c>
      <c r="I1821" s="272"/>
      <c r="J1821" s="443"/>
      <c r="K1821" s="443"/>
      <c r="L1821" s="685"/>
      <c r="M1821" s="353"/>
      <c r="N1821" s="271"/>
      <c r="O1821" s="576"/>
      <c r="P1821" s="276" t="s">
        <v>277</v>
      </c>
      <c r="Q1821" s="279"/>
      <c r="R1821" s="449"/>
      <c r="S1821" s="279">
        <f t="shared" si="120"/>
        <v>-3601.92</v>
      </c>
      <c r="T1821" s="333">
        <f t="shared" si="117"/>
        <v>0</v>
      </c>
    </row>
    <row r="1822" spans="2:20" ht="24.9" customHeight="1" x14ac:dyDescent="0.3">
      <c r="B1822" s="446"/>
      <c r="C1822" s="267">
        <f t="shared" si="118"/>
        <v>1</v>
      </c>
      <c r="D1822" s="268" t="str">
        <f t="shared" si="119"/>
        <v>Janeiro</v>
      </c>
      <c r="E1822" s="269"/>
      <c r="F1822" s="270" t="str">
        <f>IF(E1822="","",VLOOKUP('Conta_FUNBIO (2)'!E1822,Relatório!B:I,2,FALSE))</f>
        <v/>
      </c>
      <c r="G1822" s="709"/>
      <c r="H1822" s="334" t="str">
        <f>IF(G1822="","",VLOOKUP(G1822,Fundos!B:C,2,FALSE))</f>
        <v/>
      </c>
      <c r="I1822" s="272"/>
      <c r="J1822" s="443"/>
      <c r="K1822" s="443"/>
      <c r="L1822" s="685"/>
      <c r="M1822" s="353"/>
      <c r="N1822" s="271"/>
      <c r="O1822" s="576"/>
      <c r="P1822" s="276" t="s">
        <v>277</v>
      </c>
      <c r="Q1822" s="279"/>
      <c r="R1822" s="449"/>
      <c r="S1822" s="279">
        <f t="shared" si="120"/>
        <v>-3601.92</v>
      </c>
      <c r="T1822" s="333">
        <f t="shared" si="117"/>
        <v>0</v>
      </c>
    </row>
    <row r="1823" spans="2:20" ht="24.9" customHeight="1" x14ac:dyDescent="0.3">
      <c r="B1823" s="446"/>
      <c r="C1823" s="267">
        <f t="shared" si="118"/>
        <v>1</v>
      </c>
      <c r="D1823" s="268" t="str">
        <f t="shared" si="119"/>
        <v>Janeiro</v>
      </c>
      <c r="E1823" s="269"/>
      <c r="F1823" s="270" t="str">
        <f>IF(E1823="","",VLOOKUP('Conta_FUNBIO (2)'!E1823,Relatório!B:I,2,FALSE))</f>
        <v/>
      </c>
      <c r="G1823" s="709"/>
      <c r="H1823" s="334" t="str">
        <f>IF(G1823="","",VLOOKUP(G1823,Fundos!B:C,2,FALSE))</f>
        <v/>
      </c>
      <c r="I1823" s="272"/>
      <c r="J1823" s="443"/>
      <c r="K1823" s="443"/>
      <c r="L1823" s="685"/>
      <c r="M1823" s="353"/>
      <c r="N1823" s="271"/>
      <c r="O1823" s="576"/>
      <c r="P1823" s="276" t="s">
        <v>277</v>
      </c>
      <c r="Q1823" s="279"/>
      <c r="R1823" s="449"/>
      <c r="S1823" s="279">
        <f t="shared" si="120"/>
        <v>-3601.92</v>
      </c>
      <c r="T1823" s="333">
        <f t="shared" si="117"/>
        <v>0</v>
      </c>
    </row>
    <row r="1824" spans="2:20" ht="24.9" customHeight="1" x14ac:dyDescent="0.3">
      <c r="B1824" s="446"/>
      <c r="C1824" s="267">
        <f t="shared" si="118"/>
        <v>1</v>
      </c>
      <c r="D1824" s="268" t="str">
        <f t="shared" si="119"/>
        <v>Janeiro</v>
      </c>
      <c r="E1824" s="269"/>
      <c r="F1824" s="270" t="str">
        <f>IF(E1824="","",VLOOKUP('Conta_FUNBIO (2)'!E1824,Relatório!B:I,2,FALSE))</f>
        <v/>
      </c>
      <c r="G1824" s="709"/>
      <c r="H1824" s="334" t="str">
        <f>IF(G1824="","",VLOOKUP(G1824,Fundos!B:C,2,FALSE))</f>
        <v/>
      </c>
      <c r="I1824" s="272"/>
      <c r="J1824" s="443"/>
      <c r="K1824" s="443"/>
      <c r="L1824" s="685"/>
      <c r="M1824" s="353"/>
      <c r="N1824" s="271"/>
      <c r="O1824" s="576"/>
      <c r="P1824" s="276" t="s">
        <v>277</v>
      </c>
      <c r="Q1824" s="279"/>
      <c r="R1824" s="449"/>
      <c r="S1824" s="279">
        <f t="shared" si="120"/>
        <v>-3601.92</v>
      </c>
      <c r="T1824" s="333">
        <f t="shared" si="117"/>
        <v>0</v>
      </c>
    </row>
    <row r="1825" spans="2:20" ht="24.9" customHeight="1" x14ac:dyDescent="0.3">
      <c r="B1825" s="446"/>
      <c r="C1825" s="267">
        <f t="shared" si="118"/>
        <v>1</v>
      </c>
      <c r="D1825" s="268" t="str">
        <f t="shared" si="119"/>
        <v>Janeiro</v>
      </c>
      <c r="E1825" s="269"/>
      <c r="F1825" s="270" t="str">
        <f>IF(E1825="","",VLOOKUP('Conta_FUNBIO (2)'!E1825,Relatório!B:I,2,FALSE))</f>
        <v/>
      </c>
      <c r="G1825" s="709"/>
      <c r="H1825" s="334" t="str">
        <f>IF(G1825="","",VLOOKUP(G1825,Fundos!B:C,2,FALSE))</f>
        <v/>
      </c>
      <c r="I1825" s="272"/>
      <c r="J1825" s="443"/>
      <c r="K1825" s="443"/>
      <c r="L1825" s="685"/>
      <c r="M1825" s="353"/>
      <c r="N1825" s="271"/>
      <c r="O1825" s="576"/>
      <c r="P1825" s="276" t="s">
        <v>277</v>
      </c>
      <c r="Q1825" s="279"/>
      <c r="R1825" s="449"/>
      <c r="S1825" s="279">
        <f t="shared" si="120"/>
        <v>-3601.92</v>
      </c>
      <c r="T1825" s="333">
        <f t="shared" si="117"/>
        <v>0</v>
      </c>
    </row>
    <row r="1826" spans="2:20" ht="24.9" customHeight="1" x14ac:dyDescent="0.3">
      <c r="B1826" s="446"/>
      <c r="C1826" s="267">
        <f t="shared" si="118"/>
        <v>1</v>
      </c>
      <c r="D1826" s="268" t="str">
        <f t="shared" si="119"/>
        <v>Janeiro</v>
      </c>
      <c r="E1826" s="269"/>
      <c r="F1826" s="270" t="str">
        <f>IF(E1826="","",VLOOKUP('Conta_FUNBIO (2)'!E1826,Relatório!B:I,2,FALSE))</f>
        <v/>
      </c>
      <c r="G1826" s="709"/>
      <c r="H1826" s="334" t="str">
        <f>IF(G1826="","",VLOOKUP(G1826,Fundos!B:C,2,FALSE))</f>
        <v/>
      </c>
      <c r="I1826" s="272"/>
      <c r="J1826" s="443"/>
      <c r="K1826" s="443"/>
      <c r="L1826" s="685"/>
      <c r="M1826" s="353"/>
      <c r="N1826" s="271"/>
      <c r="O1826" s="576"/>
      <c r="P1826" s="276" t="s">
        <v>277</v>
      </c>
      <c r="Q1826" s="279"/>
      <c r="R1826" s="449"/>
      <c r="S1826" s="279">
        <f t="shared" si="120"/>
        <v>-3601.92</v>
      </c>
      <c r="T1826" s="333">
        <f t="shared" si="117"/>
        <v>0</v>
      </c>
    </row>
    <row r="1827" spans="2:20" ht="24.9" customHeight="1" x14ac:dyDescent="0.3">
      <c r="B1827" s="446"/>
      <c r="C1827" s="267">
        <f t="shared" si="118"/>
        <v>1</v>
      </c>
      <c r="D1827" s="268" t="str">
        <f t="shared" si="119"/>
        <v>Janeiro</v>
      </c>
      <c r="E1827" s="269"/>
      <c r="F1827" s="270" t="str">
        <f>IF(E1827="","",VLOOKUP('Conta_FUNBIO (2)'!E1827,Relatório!B:I,2,FALSE))</f>
        <v/>
      </c>
      <c r="G1827" s="709"/>
      <c r="H1827" s="334" t="str">
        <f>IF(G1827="","",VLOOKUP(G1827,Fundos!B:C,2,FALSE))</f>
        <v/>
      </c>
      <c r="I1827" s="272"/>
      <c r="J1827" s="443"/>
      <c r="K1827" s="443"/>
      <c r="L1827" s="685"/>
      <c r="M1827" s="353"/>
      <c r="N1827" s="271"/>
      <c r="O1827" s="576"/>
      <c r="P1827" s="276" t="s">
        <v>277</v>
      </c>
      <c r="Q1827" s="279"/>
      <c r="R1827" s="449"/>
      <c r="S1827" s="279">
        <f t="shared" si="120"/>
        <v>-3601.92</v>
      </c>
      <c r="T1827" s="333">
        <f t="shared" si="117"/>
        <v>0</v>
      </c>
    </row>
    <row r="1828" spans="2:20" ht="24.9" customHeight="1" x14ac:dyDescent="0.3">
      <c r="B1828" s="446"/>
      <c r="C1828" s="267">
        <f t="shared" si="118"/>
        <v>1</v>
      </c>
      <c r="D1828" s="268" t="str">
        <f t="shared" si="119"/>
        <v>Janeiro</v>
      </c>
      <c r="E1828" s="269"/>
      <c r="F1828" s="270" t="str">
        <f>IF(E1828="","",VLOOKUP('Conta_FUNBIO (2)'!E1828,Relatório!B:I,2,FALSE))</f>
        <v/>
      </c>
      <c r="G1828" s="709"/>
      <c r="H1828" s="334" t="str">
        <f>IF(G1828="","",VLOOKUP(G1828,Fundos!B:C,2,FALSE))</f>
        <v/>
      </c>
      <c r="I1828" s="272"/>
      <c r="J1828" s="443"/>
      <c r="K1828" s="443"/>
      <c r="L1828" s="685"/>
      <c r="M1828" s="353"/>
      <c r="N1828" s="271"/>
      <c r="O1828" s="576"/>
      <c r="P1828" s="276" t="s">
        <v>277</v>
      </c>
      <c r="Q1828" s="279"/>
      <c r="R1828" s="449"/>
      <c r="S1828" s="279">
        <f t="shared" si="120"/>
        <v>-3601.92</v>
      </c>
      <c r="T1828" s="333">
        <f t="shared" si="117"/>
        <v>0</v>
      </c>
    </row>
    <row r="1829" spans="2:20" ht="24.9" customHeight="1" x14ac:dyDescent="0.3">
      <c r="B1829" s="446"/>
      <c r="C1829" s="267">
        <f t="shared" si="118"/>
        <v>1</v>
      </c>
      <c r="D1829" s="268" t="str">
        <f t="shared" si="119"/>
        <v>Janeiro</v>
      </c>
      <c r="E1829" s="269"/>
      <c r="F1829" s="270" t="str">
        <f>IF(E1829="","",VLOOKUP('Conta_FUNBIO (2)'!E1829,Relatório!B:I,2,FALSE))</f>
        <v/>
      </c>
      <c r="G1829" s="709"/>
      <c r="H1829" s="334" t="str">
        <f>IF(G1829="","",VLOOKUP(G1829,Fundos!B:C,2,FALSE))</f>
        <v/>
      </c>
      <c r="I1829" s="272"/>
      <c r="J1829" s="443"/>
      <c r="K1829" s="443"/>
      <c r="L1829" s="685"/>
      <c r="M1829" s="353"/>
      <c r="N1829" s="271"/>
      <c r="O1829" s="576"/>
      <c r="P1829" s="276" t="s">
        <v>277</v>
      </c>
      <c r="Q1829" s="279"/>
      <c r="R1829" s="449"/>
      <c r="S1829" s="279">
        <f t="shared" si="120"/>
        <v>-3601.92</v>
      </c>
      <c r="T1829" s="333">
        <f t="shared" si="117"/>
        <v>0</v>
      </c>
    </row>
    <row r="1830" spans="2:20" ht="24.9" customHeight="1" x14ac:dyDescent="0.3">
      <c r="B1830" s="446"/>
      <c r="C1830" s="267">
        <f t="shared" si="118"/>
        <v>1</v>
      </c>
      <c r="D1830" s="268" t="str">
        <f t="shared" si="119"/>
        <v>Janeiro</v>
      </c>
      <c r="E1830" s="269"/>
      <c r="F1830" s="270" t="str">
        <f>IF(E1830="","",VLOOKUP('Conta_FUNBIO (2)'!E1830,Relatório!B:I,2,FALSE))</f>
        <v/>
      </c>
      <c r="G1830" s="709"/>
      <c r="H1830" s="334" t="str">
        <f>IF(G1830="","",VLOOKUP(G1830,Fundos!B:C,2,FALSE))</f>
        <v/>
      </c>
      <c r="I1830" s="272"/>
      <c r="J1830" s="443"/>
      <c r="K1830" s="443"/>
      <c r="L1830" s="685"/>
      <c r="M1830" s="353"/>
      <c r="N1830" s="271"/>
      <c r="O1830" s="576"/>
      <c r="P1830" s="276" t="s">
        <v>277</v>
      </c>
      <c r="Q1830" s="279"/>
      <c r="R1830" s="449"/>
      <c r="S1830" s="279">
        <f t="shared" si="120"/>
        <v>-3601.92</v>
      </c>
      <c r="T1830" s="333">
        <f t="shared" si="117"/>
        <v>0</v>
      </c>
    </row>
    <row r="1831" spans="2:20" ht="24.9" customHeight="1" x14ac:dyDescent="0.3">
      <c r="B1831" s="446"/>
      <c r="C1831" s="267">
        <f t="shared" si="118"/>
        <v>1</v>
      </c>
      <c r="D1831" s="268" t="str">
        <f t="shared" si="119"/>
        <v>Janeiro</v>
      </c>
      <c r="E1831" s="269"/>
      <c r="F1831" s="270" t="str">
        <f>IF(E1831="","",VLOOKUP('Conta_FUNBIO (2)'!E1831,Relatório!B:I,2,FALSE))</f>
        <v/>
      </c>
      <c r="G1831" s="709"/>
      <c r="H1831" s="334" t="str">
        <f>IF(G1831="","",VLOOKUP(G1831,Fundos!B:C,2,FALSE))</f>
        <v/>
      </c>
      <c r="I1831" s="272"/>
      <c r="J1831" s="443"/>
      <c r="K1831" s="443"/>
      <c r="L1831" s="685"/>
      <c r="M1831" s="353"/>
      <c r="N1831" s="271"/>
      <c r="O1831" s="576"/>
      <c r="P1831" s="276" t="s">
        <v>277</v>
      </c>
      <c r="Q1831" s="279"/>
      <c r="R1831" s="449"/>
      <c r="S1831" s="279">
        <f t="shared" si="120"/>
        <v>-3601.92</v>
      </c>
      <c r="T1831" s="333">
        <f t="shared" si="117"/>
        <v>0</v>
      </c>
    </row>
    <row r="1832" spans="2:20" ht="24.9" customHeight="1" x14ac:dyDescent="0.3">
      <c r="B1832" s="446"/>
      <c r="C1832" s="267">
        <f t="shared" si="118"/>
        <v>1</v>
      </c>
      <c r="D1832" s="268" t="str">
        <f t="shared" si="119"/>
        <v>Janeiro</v>
      </c>
      <c r="E1832" s="269"/>
      <c r="F1832" s="270" t="str">
        <f>IF(E1832="","",VLOOKUP('Conta_FUNBIO (2)'!E1832,Relatório!B:I,2,FALSE))</f>
        <v/>
      </c>
      <c r="G1832" s="709"/>
      <c r="H1832" s="334" t="str">
        <f>IF(G1832="","",VLOOKUP(G1832,Fundos!B:C,2,FALSE))</f>
        <v/>
      </c>
      <c r="I1832" s="272"/>
      <c r="J1832" s="443"/>
      <c r="K1832" s="443"/>
      <c r="L1832" s="685"/>
      <c r="M1832" s="353"/>
      <c r="N1832" s="271"/>
      <c r="O1832" s="576"/>
      <c r="P1832" s="276" t="s">
        <v>277</v>
      </c>
      <c r="Q1832" s="279"/>
      <c r="R1832" s="449"/>
      <c r="S1832" s="279">
        <f t="shared" si="120"/>
        <v>-3601.92</v>
      </c>
      <c r="T1832" s="333">
        <f t="shared" si="117"/>
        <v>0</v>
      </c>
    </row>
    <row r="1833" spans="2:20" ht="24.9" customHeight="1" x14ac:dyDescent="0.3">
      <c r="B1833" s="446"/>
      <c r="C1833" s="267">
        <f t="shared" si="118"/>
        <v>1</v>
      </c>
      <c r="D1833" s="268" t="str">
        <f t="shared" si="119"/>
        <v>Janeiro</v>
      </c>
      <c r="E1833" s="269"/>
      <c r="F1833" s="270" t="str">
        <f>IF(E1833="","",VLOOKUP('Conta_FUNBIO (2)'!E1833,Relatório!B:I,2,FALSE))</f>
        <v/>
      </c>
      <c r="G1833" s="709"/>
      <c r="H1833" s="334" t="str">
        <f>IF(G1833="","",VLOOKUP(G1833,Fundos!B:C,2,FALSE))</f>
        <v/>
      </c>
      <c r="I1833" s="272"/>
      <c r="J1833" s="443"/>
      <c r="K1833" s="443"/>
      <c r="L1833" s="685"/>
      <c r="M1833" s="353"/>
      <c r="N1833" s="271"/>
      <c r="O1833" s="576"/>
      <c r="P1833" s="276" t="s">
        <v>277</v>
      </c>
      <c r="Q1833" s="279"/>
      <c r="R1833" s="449"/>
      <c r="S1833" s="279">
        <f t="shared" si="120"/>
        <v>-3601.92</v>
      </c>
      <c r="T1833" s="333">
        <f t="shared" si="117"/>
        <v>0</v>
      </c>
    </row>
    <row r="1834" spans="2:20" ht="24.9" customHeight="1" x14ac:dyDescent="0.3">
      <c r="B1834" s="446"/>
      <c r="C1834" s="267">
        <f t="shared" si="118"/>
        <v>1</v>
      </c>
      <c r="D1834" s="268" t="str">
        <f t="shared" si="119"/>
        <v>Janeiro</v>
      </c>
      <c r="E1834" s="269"/>
      <c r="F1834" s="270" t="str">
        <f>IF(E1834="","",VLOOKUP('Conta_FUNBIO (2)'!E1834,Relatório!B:I,2,FALSE))</f>
        <v/>
      </c>
      <c r="G1834" s="709"/>
      <c r="H1834" s="334" t="str">
        <f>IF(G1834="","",VLOOKUP(G1834,Fundos!B:C,2,FALSE))</f>
        <v/>
      </c>
      <c r="I1834" s="272"/>
      <c r="J1834" s="443"/>
      <c r="K1834" s="443"/>
      <c r="L1834" s="685"/>
      <c r="M1834" s="353"/>
      <c r="N1834" s="271"/>
      <c r="O1834" s="576"/>
      <c r="P1834" s="276" t="s">
        <v>277</v>
      </c>
      <c r="Q1834" s="279"/>
      <c r="R1834" s="449"/>
      <c r="S1834" s="279">
        <f t="shared" si="120"/>
        <v>-3601.92</v>
      </c>
      <c r="T1834" s="333">
        <f t="shared" si="117"/>
        <v>0</v>
      </c>
    </row>
    <row r="1835" spans="2:20" ht="24.9" customHeight="1" x14ac:dyDescent="0.3">
      <c r="B1835" s="446"/>
      <c r="C1835" s="267">
        <f t="shared" si="118"/>
        <v>1</v>
      </c>
      <c r="D1835" s="268" t="str">
        <f t="shared" si="119"/>
        <v>Janeiro</v>
      </c>
      <c r="E1835" s="269"/>
      <c r="F1835" s="270" t="str">
        <f>IF(E1835="","",VLOOKUP('Conta_FUNBIO (2)'!E1835,Relatório!B:I,2,FALSE))</f>
        <v/>
      </c>
      <c r="G1835" s="709"/>
      <c r="H1835" s="334" t="str">
        <f>IF(G1835="","",VLOOKUP(G1835,Fundos!B:C,2,FALSE))</f>
        <v/>
      </c>
      <c r="I1835" s="272"/>
      <c r="J1835" s="443"/>
      <c r="K1835" s="443"/>
      <c r="L1835" s="685"/>
      <c r="M1835" s="353"/>
      <c r="N1835" s="271"/>
      <c r="O1835" s="576"/>
      <c r="P1835" s="276" t="s">
        <v>277</v>
      </c>
      <c r="Q1835" s="279"/>
      <c r="R1835" s="449"/>
      <c r="S1835" s="279">
        <f t="shared" si="120"/>
        <v>-3601.92</v>
      </c>
      <c r="T1835" s="333">
        <f t="shared" si="117"/>
        <v>0</v>
      </c>
    </row>
    <row r="1836" spans="2:20" ht="24.9" customHeight="1" x14ac:dyDescent="0.3">
      <c r="B1836" s="446"/>
      <c r="C1836" s="267">
        <f t="shared" si="118"/>
        <v>1</v>
      </c>
      <c r="D1836" s="268" t="str">
        <f t="shared" si="119"/>
        <v>Janeiro</v>
      </c>
      <c r="E1836" s="269"/>
      <c r="F1836" s="270" t="str">
        <f>IF(E1836="","",VLOOKUP('Conta_FUNBIO (2)'!E1836,Relatório!B:I,2,FALSE))</f>
        <v/>
      </c>
      <c r="G1836" s="709"/>
      <c r="H1836" s="334" t="str">
        <f>IF(G1836="","",VLOOKUP(G1836,Fundos!B:C,2,FALSE))</f>
        <v/>
      </c>
      <c r="I1836" s="272"/>
      <c r="J1836" s="443"/>
      <c r="K1836" s="443"/>
      <c r="L1836" s="685"/>
      <c r="M1836" s="353"/>
      <c r="N1836" s="271"/>
      <c r="O1836" s="576"/>
      <c r="P1836" s="276" t="s">
        <v>277</v>
      </c>
      <c r="Q1836" s="279"/>
      <c r="R1836" s="449"/>
      <c r="S1836" s="279">
        <f t="shared" si="120"/>
        <v>-3601.92</v>
      </c>
      <c r="T1836" s="333">
        <f t="shared" si="117"/>
        <v>0</v>
      </c>
    </row>
    <row r="1837" spans="2:20" ht="24.9" customHeight="1" x14ac:dyDescent="0.3">
      <c r="B1837" s="446"/>
      <c r="C1837" s="267">
        <f t="shared" si="118"/>
        <v>1</v>
      </c>
      <c r="D1837" s="268" t="str">
        <f t="shared" si="119"/>
        <v>Janeiro</v>
      </c>
      <c r="E1837" s="269"/>
      <c r="F1837" s="270" t="str">
        <f>IF(E1837="","",VLOOKUP('Conta_FUNBIO (2)'!E1837,Relatório!B:I,2,FALSE))</f>
        <v/>
      </c>
      <c r="G1837" s="709"/>
      <c r="H1837" s="334" t="str">
        <f>IF(G1837="","",VLOOKUP(G1837,Fundos!B:C,2,FALSE))</f>
        <v/>
      </c>
      <c r="I1837" s="272"/>
      <c r="J1837" s="443"/>
      <c r="K1837" s="443"/>
      <c r="L1837" s="685"/>
      <c r="M1837" s="353"/>
      <c r="N1837" s="271"/>
      <c r="O1837" s="576"/>
      <c r="P1837" s="276" t="s">
        <v>277</v>
      </c>
      <c r="Q1837" s="279"/>
      <c r="R1837" s="449"/>
      <c r="S1837" s="279">
        <f t="shared" si="120"/>
        <v>-3601.92</v>
      </c>
      <c r="T1837" s="333">
        <f t="shared" si="117"/>
        <v>0</v>
      </c>
    </row>
    <row r="1838" spans="2:20" ht="24.9" customHeight="1" x14ac:dyDescent="0.3">
      <c r="B1838" s="446"/>
      <c r="C1838" s="267">
        <f t="shared" si="118"/>
        <v>1</v>
      </c>
      <c r="D1838" s="268" t="str">
        <f t="shared" si="119"/>
        <v>Janeiro</v>
      </c>
      <c r="E1838" s="269"/>
      <c r="F1838" s="270" t="str">
        <f>IF(E1838="","",VLOOKUP('Conta_FUNBIO (2)'!E1838,Relatório!B:I,2,FALSE))</f>
        <v/>
      </c>
      <c r="G1838" s="709"/>
      <c r="H1838" s="334" t="str">
        <f>IF(G1838="","",VLOOKUP(G1838,Fundos!B:C,2,FALSE))</f>
        <v/>
      </c>
      <c r="I1838" s="272"/>
      <c r="J1838" s="443"/>
      <c r="K1838" s="443"/>
      <c r="L1838" s="685"/>
      <c r="M1838" s="353"/>
      <c r="N1838" s="271"/>
      <c r="O1838" s="576"/>
      <c r="P1838" s="276" t="s">
        <v>277</v>
      </c>
      <c r="Q1838" s="279"/>
      <c r="R1838" s="449"/>
      <c r="S1838" s="279">
        <f t="shared" si="120"/>
        <v>-3601.92</v>
      </c>
      <c r="T1838" s="333">
        <f t="shared" si="117"/>
        <v>0</v>
      </c>
    </row>
    <row r="1839" spans="2:20" ht="24.9" customHeight="1" x14ac:dyDescent="0.3">
      <c r="B1839" s="446"/>
      <c r="C1839" s="267">
        <f t="shared" si="118"/>
        <v>1</v>
      </c>
      <c r="D1839" s="268" t="str">
        <f t="shared" si="119"/>
        <v>Janeiro</v>
      </c>
      <c r="E1839" s="269"/>
      <c r="F1839" s="270" t="str">
        <f>IF(E1839="","",VLOOKUP('Conta_FUNBIO (2)'!E1839,Relatório!B:I,2,FALSE))</f>
        <v/>
      </c>
      <c r="G1839" s="709"/>
      <c r="H1839" s="334" t="str">
        <f>IF(G1839="","",VLOOKUP(G1839,Fundos!B:C,2,FALSE))</f>
        <v/>
      </c>
      <c r="I1839" s="272"/>
      <c r="J1839" s="443"/>
      <c r="K1839" s="443"/>
      <c r="L1839" s="685"/>
      <c r="M1839" s="353"/>
      <c r="N1839" s="271"/>
      <c r="O1839" s="576"/>
      <c r="P1839" s="276" t="s">
        <v>277</v>
      </c>
      <c r="Q1839" s="279"/>
      <c r="R1839" s="449"/>
      <c r="S1839" s="279">
        <f t="shared" si="120"/>
        <v>-3601.92</v>
      </c>
      <c r="T1839" s="333">
        <f t="shared" si="117"/>
        <v>0</v>
      </c>
    </row>
    <row r="1840" spans="2:20" ht="24.9" customHeight="1" x14ac:dyDescent="0.3">
      <c r="B1840" s="446"/>
      <c r="C1840" s="267">
        <f t="shared" si="118"/>
        <v>1</v>
      </c>
      <c r="D1840" s="268" t="str">
        <f t="shared" si="119"/>
        <v>Janeiro</v>
      </c>
      <c r="E1840" s="269"/>
      <c r="F1840" s="270" t="str">
        <f>IF(E1840="","",VLOOKUP('Conta_FUNBIO (2)'!E1840,Relatório!B:I,2,FALSE))</f>
        <v/>
      </c>
      <c r="G1840" s="709"/>
      <c r="H1840" s="334" t="str">
        <f>IF(G1840="","",VLOOKUP(G1840,Fundos!B:C,2,FALSE))</f>
        <v/>
      </c>
      <c r="I1840" s="272"/>
      <c r="J1840" s="443"/>
      <c r="K1840" s="443"/>
      <c r="L1840" s="685"/>
      <c r="M1840" s="353"/>
      <c r="N1840" s="271"/>
      <c r="O1840" s="576"/>
      <c r="P1840" s="276" t="s">
        <v>277</v>
      </c>
      <c r="Q1840" s="279"/>
      <c r="R1840" s="449"/>
      <c r="S1840" s="279">
        <f t="shared" si="120"/>
        <v>-3601.92</v>
      </c>
      <c r="T1840" s="333">
        <f t="shared" si="117"/>
        <v>0</v>
      </c>
    </row>
    <row r="1841" spans="2:20" ht="24.9" customHeight="1" x14ac:dyDescent="0.3">
      <c r="B1841" s="446"/>
      <c r="C1841" s="267">
        <f t="shared" si="118"/>
        <v>1</v>
      </c>
      <c r="D1841" s="268" t="str">
        <f t="shared" si="119"/>
        <v>Janeiro</v>
      </c>
      <c r="E1841" s="269"/>
      <c r="F1841" s="270" t="str">
        <f>IF(E1841="","",VLOOKUP('Conta_FUNBIO (2)'!E1841,Relatório!B:I,2,FALSE))</f>
        <v/>
      </c>
      <c r="G1841" s="709"/>
      <c r="H1841" s="334" t="str">
        <f>IF(G1841="","",VLOOKUP(G1841,Fundos!B:C,2,FALSE))</f>
        <v/>
      </c>
      <c r="I1841" s="272"/>
      <c r="J1841" s="443"/>
      <c r="K1841" s="443"/>
      <c r="L1841" s="685"/>
      <c r="M1841" s="353"/>
      <c r="N1841" s="271"/>
      <c r="O1841" s="576"/>
      <c r="P1841" s="276" t="s">
        <v>277</v>
      </c>
      <c r="Q1841" s="279"/>
      <c r="R1841" s="449"/>
      <c r="S1841" s="279">
        <f t="shared" si="120"/>
        <v>-3601.92</v>
      </c>
      <c r="T1841" s="333">
        <f t="shared" si="117"/>
        <v>0</v>
      </c>
    </row>
    <row r="1842" spans="2:20" ht="24.9" customHeight="1" x14ac:dyDescent="0.3">
      <c r="B1842" s="446"/>
      <c r="C1842" s="267">
        <f t="shared" si="118"/>
        <v>1</v>
      </c>
      <c r="D1842" s="268" t="str">
        <f t="shared" si="119"/>
        <v>Janeiro</v>
      </c>
      <c r="E1842" s="269"/>
      <c r="F1842" s="270" t="str">
        <f>IF(E1842="","",VLOOKUP('Conta_FUNBIO (2)'!E1842,Relatório!B:I,2,FALSE))</f>
        <v/>
      </c>
      <c r="G1842" s="709"/>
      <c r="H1842" s="334" t="str">
        <f>IF(G1842="","",VLOOKUP(G1842,Fundos!B:C,2,FALSE))</f>
        <v/>
      </c>
      <c r="I1842" s="272"/>
      <c r="J1842" s="443"/>
      <c r="K1842" s="443"/>
      <c r="L1842" s="685"/>
      <c r="M1842" s="353"/>
      <c r="N1842" s="271"/>
      <c r="O1842" s="576"/>
      <c r="P1842" s="276" t="s">
        <v>277</v>
      </c>
      <c r="Q1842" s="279"/>
      <c r="R1842" s="449"/>
      <c r="S1842" s="279">
        <f t="shared" si="120"/>
        <v>-3601.92</v>
      </c>
      <c r="T1842" s="333">
        <f t="shared" si="117"/>
        <v>0</v>
      </c>
    </row>
    <row r="1843" spans="2:20" ht="24.9" customHeight="1" x14ac:dyDescent="0.3">
      <c r="B1843" s="446"/>
      <c r="C1843" s="267">
        <f t="shared" si="118"/>
        <v>1</v>
      </c>
      <c r="D1843" s="268" t="str">
        <f t="shared" si="119"/>
        <v>Janeiro</v>
      </c>
      <c r="E1843" s="269"/>
      <c r="F1843" s="270" t="str">
        <f>IF(E1843="","",VLOOKUP('Conta_FUNBIO (2)'!E1843,Relatório!B:I,2,FALSE))</f>
        <v/>
      </c>
      <c r="G1843" s="709"/>
      <c r="H1843" s="334" t="str">
        <f>IF(G1843="","",VLOOKUP(G1843,Fundos!B:C,2,FALSE))</f>
        <v/>
      </c>
      <c r="I1843" s="272"/>
      <c r="J1843" s="443"/>
      <c r="K1843" s="443"/>
      <c r="L1843" s="685"/>
      <c r="M1843" s="353"/>
      <c r="N1843" s="271"/>
      <c r="O1843" s="576"/>
      <c r="P1843" s="276" t="s">
        <v>277</v>
      </c>
      <c r="Q1843" s="279"/>
      <c r="R1843" s="449"/>
      <c r="S1843" s="279">
        <f t="shared" si="120"/>
        <v>-3601.92</v>
      </c>
      <c r="T1843" s="333">
        <f t="shared" si="117"/>
        <v>0</v>
      </c>
    </row>
    <row r="1844" spans="2:20" ht="24.9" customHeight="1" x14ac:dyDescent="0.3">
      <c r="B1844" s="446"/>
      <c r="C1844" s="267">
        <f t="shared" si="118"/>
        <v>1</v>
      </c>
      <c r="D1844" s="268" t="str">
        <f t="shared" si="119"/>
        <v>Janeiro</v>
      </c>
      <c r="E1844" s="269"/>
      <c r="F1844" s="270" t="str">
        <f>IF(E1844="","",VLOOKUP('Conta_FUNBIO (2)'!E1844,Relatório!B:I,2,FALSE))</f>
        <v/>
      </c>
      <c r="G1844" s="709"/>
      <c r="H1844" s="334" t="str">
        <f>IF(G1844="","",VLOOKUP(G1844,Fundos!B:C,2,FALSE))</f>
        <v/>
      </c>
      <c r="I1844" s="272"/>
      <c r="J1844" s="443"/>
      <c r="K1844" s="443"/>
      <c r="L1844" s="685"/>
      <c r="M1844" s="353"/>
      <c r="N1844" s="271"/>
      <c r="O1844" s="576"/>
      <c r="P1844" s="276" t="s">
        <v>277</v>
      </c>
      <c r="Q1844" s="279"/>
      <c r="R1844" s="449"/>
      <c r="S1844" s="279">
        <f t="shared" si="120"/>
        <v>-3601.92</v>
      </c>
      <c r="T1844" s="333">
        <f t="shared" si="117"/>
        <v>0</v>
      </c>
    </row>
    <row r="1845" spans="2:20" ht="24.9" customHeight="1" x14ac:dyDescent="0.3">
      <c r="B1845" s="446"/>
      <c r="C1845" s="267">
        <f t="shared" si="118"/>
        <v>1</v>
      </c>
      <c r="D1845" s="268" t="str">
        <f t="shared" si="119"/>
        <v>Janeiro</v>
      </c>
      <c r="E1845" s="269"/>
      <c r="F1845" s="270" t="str">
        <f>IF(E1845="","",VLOOKUP('Conta_FUNBIO (2)'!E1845,Relatório!B:I,2,FALSE))</f>
        <v/>
      </c>
      <c r="G1845" s="709"/>
      <c r="H1845" s="334" t="str">
        <f>IF(G1845="","",VLOOKUP(G1845,Fundos!B:C,2,FALSE))</f>
        <v/>
      </c>
      <c r="I1845" s="272"/>
      <c r="J1845" s="443"/>
      <c r="K1845" s="443"/>
      <c r="L1845" s="685"/>
      <c r="M1845" s="353"/>
      <c r="N1845" s="271"/>
      <c r="O1845" s="576"/>
      <c r="P1845" s="276" t="s">
        <v>277</v>
      </c>
      <c r="Q1845" s="279"/>
      <c r="R1845" s="449"/>
      <c r="S1845" s="279">
        <f t="shared" si="120"/>
        <v>-3601.92</v>
      </c>
      <c r="T1845" s="333">
        <f t="shared" si="117"/>
        <v>0</v>
      </c>
    </row>
    <row r="1846" spans="2:20" ht="24.9" customHeight="1" x14ac:dyDescent="0.3">
      <c r="B1846" s="446"/>
      <c r="C1846" s="267">
        <f t="shared" si="118"/>
        <v>1</v>
      </c>
      <c r="D1846" s="268" t="str">
        <f t="shared" si="119"/>
        <v>Janeiro</v>
      </c>
      <c r="E1846" s="269"/>
      <c r="F1846" s="270" t="str">
        <f>IF(E1846="","",VLOOKUP('Conta_FUNBIO (2)'!E1846,Relatório!B:I,2,FALSE))</f>
        <v/>
      </c>
      <c r="G1846" s="709"/>
      <c r="H1846" s="334" t="str">
        <f>IF(G1846="","",VLOOKUP(G1846,Fundos!B:C,2,FALSE))</f>
        <v/>
      </c>
      <c r="I1846" s="272"/>
      <c r="J1846" s="443"/>
      <c r="K1846" s="443"/>
      <c r="L1846" s="685"/>
      <c r="M1846" s="353"/>
      <c r="N1846" s="271"/>
      <c r="O1846" s="576"/>
      <c r="P1846" s="276" t="s">
        <v>277</v>
      </c>
      <c r="Q1846" s="279"/>
      <c r="R1846" s="449"/>
      <c r="S1846" s="279">
        <f t="shared" si="120"/>
        <v>-3601.92</v>
      </c>
      <c r="T1846" s="333">
        <f t="shared" si="117"/>
        <v>0</v>
      </c>
    </row>
    <row r="1847" spans="2:20" ht="24.9" customHeight="1" x14ac:dyDescent="0.3">
      <c r="B1847" s="446"/>
      <c r="C1847" s="267">
        <f t="shared" si="118"/>
        <v>1</v>
      </c>
      <c r="D1847" s="268" t="str">
        <f t="shared" si="119"/>
        <v>Janeiro</v>
      </c>
      <c r="E1847" s="269"/>
      <c r="F1847" s="270" t="str">
        <f>IF(E1847="","",VLOOKUP('Conta_FUNBIO (2)'!E1847,Relatório!B:I,2,FALSE))</f>
        <v/>
      </c>
      <c r="G1847" s="709"/>
      <c r="H1847" s="334" t="str">
        <f>IF(G1847="","",VLOOKUP(G1847,Fundos!B:C,2,FALSE))</f>
        <v/>
      </c>
      <c r="I1847" s="272"/>
      <c r="J1847" s="443"/>
      <c r="K1847" s="443"/>
      <c r="L1847" s="685"/>
      <c r="M1847" s="353"/>
      <c r="N1847" s="271"/>
      <c r="O1847" s="576"/>
      <c r="P1847" s="276" t="s">
        <v>277</v>
      </c>
      <c r="Q1847" s="279"/>
      <c r="R1847" s="449"/>
      <c r="S1847" s="279">
        <f t="shared" si="120"/>
        <v>-3601.92</v>
      </c>
      <c r="T1847" s="333">
        <f t="shared" si="117"/>
        <v>0</v>
      </c>
    </row>
    <row r="1848" spans="2:20" ht="24.9" customHeight="1" x14ac:dyDescent="0.3">
      <c r="B1848" s="446"/>
      <c r="C1848" s="267">
        <f t="shared" si="118"/>
        <v>1</v>
      </c>
      <c r="D1848" s="268" t="str">
        <f t="shared" si="119"/>
        <v>Janeiro</v>
      </c>
      <c r="E1848" s="269"/>
      <c r="F1848" s="270" t="str">
        <f>IF(E1848="","",VLOOKUP('Conta_FUNBIO (2)'!E1848,Relatório!B:I,2,FALSE))</f>
        <v/>
      </c>
      <c r="G1848" s="709"/>
      <c r="H1848" s="334" t="str">
        <f>IF(G1848="","",VLOOKUP(G1848,Fundos!B:C,2,FALSE))</f>
        <v/>
      </c>
      <c r="I1848" s="272"/>
      <c r="J1848" s="443"/>
      <c r="K1848" s="443"/>
      <c r="L1848" s="685"/>
      <c r="M1848" s="353"/>
      <c r="N1848" s="271"/>
      <c r="O1848" s="576"/>
      <c r="P1848" s="276" t="s">
        <v>277</v>
      </c>
      <c r="Q1848" s="279"/>
      <c r="R1848" s="449"/>
      <c r="S1848" s="279">
        <f t="shared" si="120"/>
        <v>-3601.92</v>
      </c>
      <c r="T1848" s="333">
        <f t="shared" si="117"/>
        <v>0</v>
      </c>
    </row>
    <row r="1849" spans="2:20" ht="24.9" customHeight="1" x14ac:dyDescent="0.3">
      <c r="B1849" s="446"/>
      <c r="C1849" s="267">
        <f t="shared" si="118"/>
        <v>1</v>
      </c>
      <c r="D1849" s="268" t="str">
        <f t="shared" si="119"/>
        <v>Janeiro</v>
      </c>
      <c r="E1849" s="269"/>
      <c r="F1849" s="270" t="str">
        <f>IF(E1849="","",VLOOKUP('Conta_FUNBIO (2)'!E1849,Relatório!B:I,2,FALSE))</f>
        <v/>
      </c>
      <c r="G1849" s="709"/>
      <c r="H1849" s="334" t="str">
        <f>IF(G1849="","",VLOOKUP(G1849,Fundos!B:C,2,FALSE))</f>
        <v/>
      </c>
      <c r="I1849" s="272"/>
      <c r="J1849" s="443"/>
      <c r="K1849" s="443"/>
      <c r="L1849" s="685"/>
      <c r="M1849" s="353"/>
      <c r="N1849" s="271"/>
      <c r="O1849" s="576"/>
      <c r="P1849" s="276" t="s">
        <v>277</v>
      </c>
      <c r="Q1849" s="279"/>
      <c r="R1849" s="449"/>
      <c r="S1849" s="279">
        <f t="shared" si="120"/>
        <v>-3601.92</v>
      </c>
      <c r="T1849" s="333">
        <f t="shared" si="117"/>
        <v>0</v>
      </c>
    </row>
    <row r="1850" spans="2:20" ht="24.9" customHeight="1" x14ac:dyDescent="0.3">
      <c r="B1850" s="446"/>
      <c r="C1850" s="267">
        <f t="shared" si="118"/>
        <v>1</v>
      </c>
      <c r="D1850" s="268" t="str">
        <f t="shared" si="119"/>
        <v>Janeiro</v>
      </c>
      <c r="E1850" s="269"/>
      <c r="F1850" s="270" t="str">
        <f>IF(E1850="","",VLOOKUP('Conta_FUNBIO (2)'!E1850,Relatório!B:I,2,FALSE))</f>
        <v/>
      </c>
      <c r="G1850" s="709"/>
      <c r="H1850" s="334" t="str">
        <f>IF(G1850="","",VLOOKUP(G1850,Fundos!B:C,2,FALSE))</f>
        <v/>
      </c>
      <c r="I1850" s="272"/>
      <c r="J1850" s="443"/>
      <c r="K1850" s="443"/>
      <c r="L1850" s="685"/>
      <c r="M1850" s="353"/>
      <c r="N1850" s="271"/>
      <c r="O1850" s="576"/>
      <c r="P1850" s="276" t="s">
        <v>277</v>
      </c>
      <c r="Q1850" s="279"/>
      <c r="R1850" s="449"/>
      <c r="S1850" s="279">
        <f t="shared" si="120"/>
        <v>-3601.92</v>
      </c>
      <c r="T1850" s="333">
        <f t="shared" ref="T1850:T1913" si="121">T1849</f>
        <v>0</v>
      </c>
    </row>
    <row r="1851" spans="2:20" ht="24.9" customHeight="1" x14ac:dyDescent="0.3">
      <c r="B1851" s="446"/>
      <c r="C1851" s="267">
        <f t="shared" si="118"/>
        <v>1</v>
      </c>
      <c r="D1851" s="268" t="str">
        <f t="shared" si="119"/>
        <v>Janeiro</v>
      </c>
      <c r="E1851" s="269"/>
      <c r="F1851" s="270" t="str">
        <f>IF(E1851="","",VLOOKUP('Conta_FUNBIO (2)'!E1851,Relatório!B:I,2,FALSE))</f>
        <v/>
      </c>
      <c r="G1851" s="709"/>
      <c r="H1851" s="334" t="str">
        <f>IF(G1851="","",VLOOKUP(G1851,Fundos!B:C,2,FALSE))</f>
        <v/>
      </c>
      <c r="I1851" s="272"/>
      <c r="J1851" s="443"/>
      <c r="K1851" s="443"/>
      <c r="L1851" s="685"/>
      <c r="M1851" s="353"/>
      <c r="N1851" s="271"/>
      <c r="O1851" s="576"/>
      <c r="P1851" s="276" t="s">
        <v>277</v>
      </c>
      <c r="Q1851" s="279"/>
      <c r="R1851" s="449"/>
      <c r="S1851" s="279">
        <f t="shared" si="120"/>
        <v>-3601.92</v>
      </c>
      <c r="T1851" s="333">
        <f t="shared" si="121"/>
        <v>0</v>
      </c>
    </row>
    <row r="1852" spans="2:20" ht="24.9" customHeight="1" x14ac:dyDescent="0.3">
      <c r="B1852" s="446"/>
      <c r="C1852" s="267">
        <f t="shared" si="118"/>
        <v>1</v>
      </c>
      <c r="D1852" s="268" t="str">
        <f t="shared" si="119"/>
        <v>Janeiro</v>
      </c>
      <c r="E1852" s="269"/>
      <c r="F1852" s="270" t="str">
        <f>IF(E1852="","",VLOOKUP('Conta_FUNBIO (2)'!E1852,Relatório!B:I,2,FALSE))</f>
        <v/>
      </c>
      <c r="G1852" s="709"/>
      <c r="H1852" s="334" t="str">
        <f>IF(G1852="","",VLOOKUP(G1852,Fundos!B:C,2,FALSE))</f>
        <v/>
      </c>
      <c r="I1852" s="272"/>
      <c r="J1852" s="443"/>
      <c r="K1852" s="443"/>
      <c r="L1852" s="685"/>
      <c r="M1852" s="353"/>
      <c r="N1852" s="271"/>
      <c r="O1852" s="576"/>
      <c r="P1852" s="276" t="s">
        <v>277</v>
      </c>
      <c r="Q1852" s="279"/>
      <c r="R1852" s="449"/>
      <c r="S1852" s="279">
        <f t="shared" si="120"/>
        <v>-3601.92</v>
      </c>
      <c r="T1852" s="333">
        <f t="shared" si="121"/>
        <v>0</v>
      </c>
    </row>
    <row r="1853" spans="2:20" ht="24.9" customHeight="1" x14ac:dyDescent="0.3">
      <c r="B1853" s="446"/>
      <c r="C1853" s="267">
        <f t="shared" si="118"/>
        <v>1</v>
      </c>
      <c r="D1853" s="268" t="str">
        <f t="shared" si="119"/>
        <v>Janeiro</v>
      </c>
      <c r="E1853" s="269"/>
      <c r="F1853" s="270" t="str">
        <f>IF(E1853="","",VLOOKUP('Conta_FUNBIO (2)'!E1853,Relatório!B:I,2,FALSE))</f>
        <v/>
      </c>
      <c r="G1853" s="709"/>
      <c r="H1853" s="334" t="str">
        <f>IF(G1853="","",VLOOKUP(G1853,Fundos!B:C,2,FALSE))</f>
        <v/>
      </c>
      <c r="I1853" s="272"/>
      <c r="J1853" s="443"/>
      <c r="K1853" s="443"/>
      <c r="L1853" s="685"/>
      <c r="M1853" s="353"/>
      <c r="N1853" s="271"/>
      <c r="O1853" s="576"/>
      <c r="P1853" s="276" t="s">
        <v>277</v>
      </c>
      <c r="Q1853" s="279"/>
      <c r="R1853" s="449"/>
      <c r="S1853" s="279">
        <f t="shared" si="120"/>
        <v>-3601.92</v>
      </c>
      <c r="T1853" s="333">
        <f t="shared" si="121"/>
        <v>0</v>
      </c>
    </row>
    <row r="1854" spans="2:20" ht="24.9" customHeight="1" x14ac:dyDescent="0.3">
      <c r="B1854" s="446"/>
      <c r="C1854" s="267">
        <f t="shared" si="118"/>
        <v>1</v>
      </c>
      <c r="D1854" s="268" t="str">
        <f t="shared" si="119"/>
        <v>Janeiro</v>
      </c>
      <c r="E1854" s="269"/>
      <c r="F1854" s="270" t="str">
        <f>IF(E1854="","",VLOOKUP('Conta_FUNBIO (2)'!E1854,Relatório!B:I,2,FALSE))</f>
        <v/>
      </c>
      <c r="G1854" s="709"/>
      <c r="H1854" s="334" t="str">
        <f>IF(G1854="","",VLOOKUP(G1854,Fundos!B:C,2,FALSE))</f>
        <v/>
      </c>
      <c r="I1854" s="272"/>
      <c r="J1854" s="443"/>
      <c r="K1854" s="443"/>
      <c r="L1854" s="685"/>
      <c r="M1854" s="353"/>
      <c r="N1854" s="271"/>
      <c r="O1854" s="576"/>
      <c r="P1854" s="276" t="s">
        <v>277</v>
      </c>
      <c r="Q1854" s="279"/>
      <c r="R1854" s="449"/>
      <c r="S1854" s="279">
        <f t="shared" si="120"/>
        <v>-3601.92</v>
      </c>
      <c r="T1854" s="333">
        <f t="shared" si="121"/>
        <v>0</v>
      </c>
    </row>
    <row r="1855" spans="2:20" ht="24.9" customHeight="1" x14ac:dyDescent="0.3">
      <c r="B1855" s="446"/>
      <c r="C1855" s="267">
        <f t="shared" si="118"/>
        <v>1</v>
      </c>
      <c r="D1855" s="268" t="str">
        <f t="shared" si="119"/>
        <v>Janeiro</v>
      </c>
      <c r="E1855" s="269"/>
      <c r="F1855" s="270" t="str">
        <f>IF(E1855="","",VLOOKUP('Conta_FUNBIO (2)'!E1855,Relatório!B:I,2,FALSE))</f>
        <v/>
      </c>
      <c r="G1855" s="709"/>
      <c r="H1855" s="334" t="str">
        <f>IF(G1855="","",VLOOKUP(G1855,Fundos!B:C,2,FALSE))</f>
        <v/>
      </c>
      <c r="I1855" s="272"/>
      <c r="J1855" s="443"/>
      <c r="K1855" s="443"/>
      <c r="L1855" s="685"/>
      <c r="M1855" s="353"/>
      <c r="N1855" s="271"/>
      <c r="O1855" s="576"/>
      <c r="P1855" s="276" t="s">
        <v>277</v>
      </c>
      <c r="Q1855" s="279"/>
      <c r="R1855" s="449"/>
      <c r="S1855" s="279">
        <f t="shared" si="120"/>
        <v>-3601.92</v>
      </c>
      <c r="T1855" s="333">
        <f t="shared" si="121"/>
        <v>0</v>
      </c>
    </row>
    <row r="1856" spans="2:20" ht="24.9" customHeight="1" x14ac:dyDescent="0.3">
      <c r="B1856" s="446"/>
      <c r="C1856" s="267">
        <f t="shared" si="118"/>
        <v>1</v>
      </c>
      <c r="D1856" s="268" t="str">
        <f t="shared" si="119"/>
        <v>Janeiro</v>
      </c>
      <c r="E1856" s="269"/>
      <c r="F1856" s="270" t="str">
        <f>IF(E1856="","",VLOOKUP('Conta_FUNBIO (2)'!E1856,Relatório!B:I,2,FALSE))</f>
        <v/>
      </c>
      <c r="G1856" s="709"/>
      <c r="H1856" s="334" t="str">
        <f>IF(G1856="","",VLOOKUP(G1856,Fundos!B:C,2,FALSE))</f>
        <v/>
      </c>
      <c r="I1856" s="272"/>
      <c r="J1856" s="443"/>
      <c r="K1856" s="443"/>
      <c r="L1856" s="685"/>
      <c r="M1856" s="353"/>
      <c r="N1856" s="271"/>
      <c r="O1856" s="576"/>
      <c r="P1856" s="276" t="s">
        <v>277</v>
      </c>
      <c r="Q1856" s="279"/>
      <c r="R1856" s="449"/>
      <c r="S1856" s="279">
        <f t="shared" si="120"/>
        <v>-3601.92</v>
      </c>
      <c r="T1856" s="333">
        <f t="shared" si="121"/>
        <v>0</v>
      </c>
    </row>
    <row r="1857" spans="2:20" ht="24.9" customHeight="1" x14ac:dyDescent="0.3">
      <c r="B1857" s="446"/>
      <c r="C1857" s="267">
        <f t="shared" si="118"/>
        <v>1</v>
      </c>
      <c r="D1857" s="268" t="str">
        <f t="shared" si="119"/>
        <v>Janeiro</v>
      </c>
      <c r="E1857" s="269"/>
      <c r="F1857" s="270" t="str">
        <f>IF(E1857="","",VLOOKUP('Conta_FUNBIO (2)'!E1857,Relatório!B:I,2,FALSE))</f>
        <v/>
      </c>
      <c r="G1857" s="709"/>
      <c r="H1857" s="334" t="str">
        <f>IF(G1857="","",VLOOKUP(G1857,Fundos!B:C,2,FALSE))</f>
        <v/>
      </c>
      <c r="I1857" s="272"/>
      <c r="J1857" s="443"/>
      <c r="K1857" s="443"/>
      <c r="L1857" s="685"/>
      <c r="M1857" s="353"/>
      <c r="N1857" s="271"/>
      <c r="O1857" s="576"/>
      <c r="P1857" s="276" t="s">
        <v>277</v>
      </c>
      <c r="Q1857" s="279"/>
      <c r="R1857" s="449"/>
      <c r="S1857" s="279">
        <f t="shared" si="120"/>
        <v>-3601.92</v>
      </c>
      <c r="T1857" s="333">
        <f t="shared" si="121"/>
        <v>0</v>
      </c>
    </row>
    <row r="1858" spans="2:20" ht="24.9" customHeight="1" x14ac:dyDescent="0.3">
      <c r="B1858" s="446"/>
      <c r="C1858" s="267">
        <f t="shared" si="118"/>
        <v>1</v>
      </c>
      <c r="D1858" s="268" t="str">
        <f t="shared" si="119"/>
        <v>Janeiro</v>
      </c>
      <c r="E1858" s="269"/>
      <c r="F1858" s="270" t="str">
        <f>IF(E1858="","",VLOOKUP('Conta_FUNBIO (2)'!E1858,Relatório!B:I,2,FALSE))</f>
        <v/>
      </c>
      <c r="G1858" s="709"/>
      <c r="H1858" s="334" t="str">
        <f>IF(G1858="","",VLOOKUP(G1858,Fundos!B:C,2,FALSE))</f>
        <v/>
      </c>
      <c r="I1858" s="272"/>
      <c r="J1858" s="443"/>
      <c r="K1858" s="443"/>
      <c r="L1858" s="685"/>
      <c r="M1858" s="353"/>
      <c r="N1858" s="271"/>
      <c r="O1858" s="576"/>
      <c r="P1858" s="276" t="s">
        <v>277</v>
      </c>
      <c r="Q1858" s="279"/>
      <c r="R1858" s="449"/>
      <c r="S1858" s="279">
        <f t="shared" si="120"/>
        <v>-3601.92</v>
      </c>
      <c r="T1858" s="333">
        <f t="shared" si="121"/>
        <v>0</v>
      </c>
    </row>
    <row r="1859" spans="2:20" ht="24.9" customHeight="1" x14ac:dyDescent="0.3">
      <c r="B1859" s="446"/>
      <c r="C1859" s="267">
        <f t="shared" si="118"/>
        <v>1</v>
      </c>
      <c r="D1859" s="268" t="str">
        <f t="shared" si="119"/>
        <v>Janeiro</v>
      </c>
      <c r="E1859" s="269"/>
      <c r="F1859" s="270" t="str">
        <f>IF(E1859="","",VLOOKUP('Conta_FUNBIO (2)'!E1859,Relatório!B:I,2,FALSE))</f>
        <v/>
      </c>
      <c r="G1859" s="709"/>
      <c r="H1859" s="334" t="str">
        <f>IF(G1859="","",VLOOKUP(G1859,Fundos!B:C,2,FALSE))</f>
        <v/>
      </c>
      <c r="I1859" s="272"/>
      <c r="J1859" s="443"/>
      <c r="K1859" s="443"/>
      <c r="L1859" s="685"/>
      <c r="M1859" s="353"/>
      <c r="N1859" s="271"/>
      <c r="O1859" s="576"/>
      <c r="P1859" s="276" t="s">
        <v>277</v>
      </c>
      <c r="Q1859" s="279"/>
      <c r="R1859" s="449"/>
      <c r="S1859" s="279">
        <f t="shared" si="120"/>
        <v>-3601.92</v>
      </c>
      <c r="T1859" s="333">
        <f t="shared" si="121"/>
        <v>0</v>
      </c>
    </row>
    <row r="1860" spans="2:20" ht="24.9" customHeight="1" x14ac:dyDescent="0.3">
      <c r="B1860" s="446"/>
      <c r="C1860" s="267">
        <f t="shared" ref="C1860:C1923" si="122">MONTH(B1860)</f>
        <v>1</v>
      </c>
      <c r="D1860" s="268" t="str">
        <f t="shared" ref="D1860:D1923" si="123">IF(C1860=1,"Janeiro",IF(C1860=2,"Fevereiro",IF(C1860=3,"Março",IF(C1860=4,"Abril",IF(C1860=5,"Maio",IF(C1860=6,"Junho",IF(C1860=7,"Julho",IF(C1860=8,"Agosto",IF(C1860=9,"Setembro",IF(C1860=10,"Outubro",IF(C1860=11,"Novembro",IF(C1860=12,"Dezembro",""))))))))))))</f>
        <v>Janeiro</v>
      </c>
      <c r="E1860" s="269"/>
      <c r="F1860" s="270" t="str">
        <f>IF(E1860="","",VLOOKUP('Conta_FUNBIO (2)'!E1860,Relatório!B:I,2,FALSE))</f>
        <v/>
      </c>
      <c r="G1860" s="709"/>
      <c r="H1860" s="334" t="str">
        <f>IF(G1860="","",VLOOKUP(G1860,Fundos!B:C,2,FALSE))</f>
        <v/>
      </c>
      <c r="I1860" s="272"/>
      <c r="J1860" s="443"/>
      <c r="K1860" s="443"/>
      <c r="L1860" s="685"/>
      <c r="M1860" s="353"/>
      <c r="N1860" s="271"/>
      <c r="O1860" s="576"/>
      <c r="P1860" s="276" t="s">
        <v>277</v>
      </c>
      <c r="Q1860" s="279"/>
      <c r="R1860" s="449"/>
      <c r="S1860" s="279">
        <f t="shared" ref="S1860:S1923" si="124">IF(P1860="sim",Q1860-R1860+S1859,IF(P1860="NÃO",S1859))</f>
        <v>-3601.92</v>
      </c>
      <c r="T1860" s="333">
        <f t="shared" si="121"/>
        <v>0</v>
      </c>
    </row>
    <row r="1861" spans="2:20" ht="24.9" customHeight="1" x14ac:dyDescent="0.3">
      <c r="B1861" s="446"/>
      <c r="C1861" s="267">
        <f t="shared" si="122"/>
        <v>1</v>
      </c>
      <c r="D1861" s="268" t="str">
        <f t="shared" si="123"/>
        <v>Janeiro</v>
      </c>
      <c r="E1861" s="269"/>
      <c r="F1861" s="270" t="str">
        <f>IF(E1861="","",VLOOKUP('Conta_FUNBIO (2)'!E1861,Relatório!B:I,2,FALSE))</f>
        <v/>
      </c>
      <c r="G1861" s="709"/>
      <c r="H1861" s="334" t="str">
        <f>IF(G1861="","",VLOOKUP(G1861,Fundos!B:C,2,FALSE))</f>
        <v/>
      </c>
      <c r="I1861" s="272"/>
      <c r="J1861" s="443"/>
      <c r="K1861" s="443"/>
      <c r="L1861" s="685"/>
      <c r="M1861" s="353"/>
      <c r="N1861" s="271"/>
      <c r="O1861" s="576"/>
      <c r="P1861" s="276" t="s">
        <v>277</v>
      </c>
      <c r="Q1861" s="279"/>
      <c r="R1861" s="449"/>
      <c r="S1861" s="279">
        <f t="shared" si="124"/>
        <v>-3601.92</v>
      </c>
      <c r="T1861" s="333">
        <f t="shared" si="121"/>
        <v>0</v>
      </c>
    </row>
    <row r="1862" spans="2:20" ht="24.9" customHeight="1" x14ac:dyDescent="0.3">
      <c r="B1862" s="446"/>
      <c r="C1862" s="267">
        <f t="shared" si="122"/>
        <v>1</v>
      </c>
      <c r="D1862" s="268" t="str">
        <f t="shared" si="123"/>
        <v>Janeiro</v>
      </c>
      <c r="E1862" s="269"/>
      <c r="F1862" s="270" t="str">
        <f>IF(E1862="","",VLOOKUP('Conta_FUNBIO (2)'!E1862,Relatório!B:I,2,FALSE))</f>
        <v/>
      </c>
      <c r="G1862" s="709"/>
      <c r="H1862" s="334" t="str">
        <f>IF(G1862="","",VLOOKUP(G1862,Fundos!B:C,2,FALSE))</f>
        <v/>
      </c>
      <c r="I1862" s="272"/>
      <c r="J1862" s="443"/>
      <c r="K1862" s="443"/>
      <c r="L1862" s="685"/>
      <c r="M1862" s="353"/>
      <c r="N1862" s="271"/>
      <c r="O1862" s="576"/>
      <c r="P1862" s="276" t="s">
        <v>277</v>
      </c>
      <c r="Q1862" s="279"/>
      <c r="R1862" s="449"/>
      <c r="S1862" s="279">
        <f t="shared" si="124"/>
        <v>-3601.92</v>
      </c>
      <c r="T1862" s="333">
        <f t="shared" si="121"/>
        <v>0</v>
      </c>
    </row>
    <row r="1863" spans="2:20" ht="24.9" customHeight="1" x14ac:dyDescent="0.3">
      <c r="B1863" s="446"/>
      <c r="C1863" s="267">
        <f t="shared" si="122"/>
        <v>1</v>
      </c>
      <c r="D1863" s="268" t="str">
        <f t="shared" si="123"/>
        <v>Janeiro</v>
      </c>
      <c r="E1863" s="269"/>
      <c r="F1863" s="270" t="str">
        <f>IF(E1863="","",VLOOKUP('Conta_FUNBIO (2)'!E1863,Relatório!B:I,2,FALSE))</f>
        <v/>
      </c>
      <c r="G1863" s="709"/>
      <c r="H1863" s="334" t="str">
        <f>IF(G1863="","",VLOOKUP(G1863,Fundos!B:C,2,FALSE))</f>
        <v/>
      </c>
      <c r="I1863" s="272"/>
      <c r="J1863" s="443"/>
      <c r="K1863" s="443"/>
      <c r="L1863" s="685"/>
      <c r="M1863" s="353"/>
      <c r="N1863" s="271"/>
      <c r="O1863" s="576"/>
      <c r="P1863" s="276" t="s">
        <v>277</v>
      </c>
      <c r="Q1863" s="279"/>
      <c r="R1863" s="449"/>
      <c r="S1863" s="279">
        <f t="shared" si="124"/>
        <v>-3601.92</v>
      </c>
      <c r="T1863" s="333">
        <f t="shared" si="121"/>
        <v>0</v>
      </c>
    </row>
    <row r="1864" spans="2:20" ht="24.9" customHeight="1" x14ac:dyDescent="0.3">
      <c r="B1864" s="446"/>
      <c r="C1864" s="267">
        <f t="shared" si="122"/>
        <v>1</v>
      </c>
      <c r="D1864" s="268" t="str">
        <f t="shared" si="123"/>
        <v>Janeiro</v>
      </c>
      <c r="E1864" s="269"/>
      <c r="F1864" s="270" t="str">
        <f>IF(E1864="","",VLOOKUP('Conta_FUNBIO (2)'!E1864,Relatório!B:I,2,FALSE))</f>
        <v/>
      </c>
      <c r="G1864" s="709"/>
      <c r="H1864" s="334" t="str">
        <f>IF(G1864="","",VLOOKUP(G1864,Fundos!B:C,2,FALSE))</f>
        <v/>
      </c>
      <c r="I1864" s="272"/>
      <c r="J1864" s="443"/>
      <c r="K1864" s="443"/>
      <c r="L1864" s="685"/>
      <c r="M1864" s="353"/>
      <c r="N1864" s="271"/>
      <c r="O1864" s="576"/>
      <c r="P1864" s="276" t="s">
        <v>277</v>
      </c>
      <c r="Q1864" s="279"/>
      <c r="R1864" s="449"/>
      <c r="S1864" s="279">
        <f t="shared" si="124"/>
        <v>-3601.92</v>
      </c>
      <c r="T1864" s="333">
        <f t="shared" si="121"/>
        <v>0</v>
      </c>
    </row>
    <row r="1865" spans="2:20" ht="24.9" customHeight="1" x14ac:dyDescent="0.3">
      <c r="B1865" s="446"/>
      <c r="C1865" s="267">
        <f t="shared" si="122"/>
        <v>1</v>
      </c>
      <c r="D1865" s="268" t="str">
        <f t="shared" si="123"/>
        <v>Janeiro</v>
      </c>
      <c r="E1865" s="269"/>
      <c r="F1865" s="270" t="str">
        <f>IF(E1865="","",VLOOKUP('Conta_FUNBIO (2)'!E1865,Relatório!B:I,2,FALSE))</f>
        <v/>
      </c>
      <c r="G1865" s="709"/>
      <c r="H1865" s="334" t="str">
        <f>IF(G1865="","",VLOOKUP(G1865,Fundos!B:C,2,FALSE))</f>
        <v/>
      </c>
      <c r="I1865" s="272"/>
      <c r="J1865" s="443"/>
      <c r="K1865" s="443"/>
      <c r="L1865" s="685"/>
      <c r="M1865" s="353"/>
      <c r="N1865" s="271"/>
      <c r="O1865" s="576"/>
      <c r="P1865" s="276" t="s">
        <v>277</v>
      </c>
      <c r="Q1865" s="279"/>
      <c r="R1865" s="449"/>
      <c r="S1865" s="279">
        <f t="shared" si="124"/>
        <v>-3601.92</v>
      </c>
      <c r="T1865" s="333">
        <f t="shared" si="121"/>
        <v>0</v>
      </c>
    </row>
    <row r="1866" spans="2:20" ht="24.9" customHeight="1" x14ac:dyDescent="0.3">
      <c r="B1866" s="446"/>
      <c r="C1866" s="267">
        <f t="shared" si="122"/>
        <v>1</v>
      </c>
      <c r="D1866" s="268" t="str">
        <f t="shared" si="123"/>
        <v>Janeiro</v>
      </c>
      <c r="E1866" s="269"/>
      <c r="F1866" s="270" t="str">
        <f>IF(E1866="","",VLOOKUP('Conta_FUNBIO (2)'!E1866,Relatório!B:I,2,FALSE))</f>
        <v/>
      </c>
      <c r="G1866" s="709"/>
      <c r="H1866" s="334" t="str">
        <f>IF(G1866="","",VLOOKUP(G1866,Fundos!B:C,2,FALSE))</f>
        <v/>
      </c>
      <c r="I1866" s="272"/>
      <c r="J1866" s="443"/>
      <c r="K1866" s="443"/>
      <c r="L1866" s="685"/>
      <c r="M1866" s="353"/>
      <c r="N1866" s="271"/>
      <c r="O1866" s="576"/>
      <c r="P1866" s="276" t="s">
        <v>277</v>
      </c>
      <c r="Q1866" s="279"/>
      <c r="R1866" s="449"/>
      <c r="S1866" s="279">
        <f t="shared" si="124"/>
        <v>-3601.92</v>
      </c>
      <c r="T1866" s="333">
        <f t="shared" si="121"/>
        <v>0</v>
      </c>
    </row>
    <row r="1867" spans="2:20" ht="24.9" customHeight="1" x14ac:dyDescent="0.3">
      <c r="B1867" s="446"/>
      <c r="C1867" s="267">
        <f t="shared" si="122"/>
        <v>1</v>
      </c>
      <c r="D1867" s="268" t="str">
        <f t="shared" si="123"/>
        <v>Janeiro</v>
      </c>
      <c r="E1867" s="269"/>
      <c r="F1867" s="270" t="str">
        <f>IF(E1867="","",VLOOKUP('Conta_FUNBIO (2)'!E1867,Relatório!B:I,2,FALSE))</f>
        <v/>
      </c>
      <c r="G1867" s="709"/>
      <c r="H1867" s="334" t="str">
        <f>IF(G1867="","",VLOOKUP(G1867,Fundos!B:C,2,FALSE))</f>
        <v/>
      </c>
      <c r="I1867" s="272"/>
      <c r="J1867" s="443"/>
      <c r="K1867" s="443"/>
      <c r="L1867" s="685"/>
      <c r="M1867" s="353"/>
      <c r="N1867" s="271"/>
      <c r="O1867" s="576"/>
      <c r="P1867" s="276" t="s">
        <v>277</v>
      </c>
      <c r="Q1867" s="279"/>
      <c r="R1867" s="449"/>
      <c r="S1867" s="279">
        <f t="shared" si="124"/>
        <v>-3601.92</v>
      </c>
      <c r="T1867" s="333">
        <f t="shared" si="121"/>
        <v>0</v>
      </c>
    </row>
    <row r="1868" spans="2:20" ht="24.9" customHeight="1" x14ac:dyDescent="0.3">
      <c r="B1868" s="446"/>
      <c r="C1868" s="267">
        <f t="shared" si="122"/>
        <v>1</v>
      </c>
      <c r="D1868" s="268" t="str">
        <f t="shared" si="123"/>
        <v>Janeiro</v>
      </c>
      <c r="E1868" s="269"/>
      <c r="F1868" s="270" t="str">
        <f>IF(E1868="","",VLOOKUP('Conta_FUNBIO (2)'!E1868,Relatório!B:I,2,FALSE))</f>
        <v/>
      </c>
      <c r="G1868" s="709"/>
      <c r="H1868" s="334" t="str">
        <f>IF(G1868="","",VLOOKUP(G1868,Fundos!B:C,2,FALSE))</f>
        <v/>
      </c>
      <c r="I1868" s="272"/>
      <c r="J1868" s="443"/>
      <c r="K1868" s="443"/>
      <c r="L1868" s="685"/>
      <c r="M1868" s="353"/>
      <c r="N1868" s="271"/>
      <c r="O1868" s="576"/>
      <c r="P1868" s="276" t="s">
        <v>277</v>
      </c>
      <c r="Q1868" s="279"/>
      <c r="R1868" s="449"/>
      <c r="S1868" s="279">
        <f t="shared" si="124"/>
        <v>-3601.92</v>
      </c>
      <c r="T1868" s="333">
        <f t="shared" si="121"/>
        <v>0</v>
      </c>
    </row>
    <row r="1869" spans="2:20" ht="24.9" customHeight="1" x14ac:dyDescent="0.3">
      <c r="B1869" s="446"/>
      <c r="C1869" s="267">
        <f t="shared" si="122"/>
        <v>1</v>
      </c>
      <c r="D1869" s="268" t="str">
        <f t="shared" si="123"/>
        <v>Janeiro</v>
      </c>
      <c r="E1869" s="269"/>
      <c r="F1869" s="270" t="str">
        <f>IF(E1869="","",VLOOKUP('Conta_FUNBIO (2)'!E1869,Relatório!B:I,2,FALSE))</f>
        <v/>
      </c>
      <c r="G1869" s="709"/>
      <c r="H1869" s="334" t="str">
        <f>IF(G1869="","",VLOOKUP(G1869,Fundos!B:C,2,FALSE))</f>
        <v/>
      </c>
      <c r="I1869" s="272"/>
      <c r="J1869" s="443"/>
      <c r="K1869" s="443"/>
      <c r="L1869" s="685"/>
      <c r="M1869" s="353"/>
      <c r="N1869" s="271"/>
      <c r="O1869" s="576"/>
      <c r="P1869" s="276" t="s">
        <v>277</v>
      </c>
      <c r="Q1869" s="279"/>
      <c r="R1869" s="449"/>
      <c r="S1869" s="279">
        <f t="shared" si="124"/>
        <v>-3601.92</v>
      </c>
      <c r="T1869" s="333">
        <f t="shared" si="121"/>
        <v>0</v>
      </c>
    </row>
    <row r="1870" spans="2:20" ht="24.9" customHeight="1" x14ac:dyDescent="0.3">
      <c r="B1870" s="446"/>
      <c r="C1870" s="267">
        <f t="shared" si="122"/>
        <v>1</v>
      </c>
      <c r="D1870" s="268" t="str">
        <f t="shared" si="123"/>
        <v>Janeiro</v>
      </c>
      <c r="E1870" s="269"/>
      <c r="F1870" s="270" t="str">
        <f>IF(E1870="","",VLOOKUP('Conta_FUNBIO (2)'!E1870,Relatório!B:I,2,FALSE))</f>
        <v/>
      </c>
      <c r="G1870" s="709"/>
      <c r="H1870" s="334" t="str">
        <f>IF(G1870="","",VLOOKUP(G1870,Fundos!B:C,2,FALSE))</f>
        <v/>
      </c>
      <c r="I1870" s="272"/>
      <c r="J1870" s="443"/>
      <c r="K1870" s="443"/>
      <c r="L1870" s="685"/>
      <c r="M1870" s="353"/>
      <c r="N1870" s="271"/>
      <c r="O1870" s="576"/>
      <c r="P1870" s="276" t="s">
        <v>277</v>
      </c>
      <c r="Q1870" s="279"/>
      <c r="R1870" s="449"/>
      <c r="S1870" s="279">
        <f t="shared" si="124"/>
        <v>-3601.92</v>
      </c>
      <c r="T1870" s="333">
        <f t="shared" si="121"/>
        <v>0</v>
      </c>
    </row>
    <row r="1871" spans="2:20" ht="24.9" customHeight="1" x14ac:dyDescent="0.3">
      <c r="B1871" s="446"/>
      <c r="C1871" s="267">
        <f t="shared" si="122"/>
        <v>1</v>
      </c>
      <c r="D1871" s="268" t="str">
        <f t="shared" si="123"/>
        <v>Janeiro</v>
      </c>
      <c r="E1871" s="269"/>
      <c r="F1871" s="270" t="str">
        <f>IF(E1871="","",VLOOKUP('Conta_FUNBIO (2)'!E1871,Relatório!B:I,2,FALSE))</f>
        <v/>
      </c>
      <c r="G1871" s="709"/>
      <c r="H1871" s="334" t="str">
        <f>IF(G1871="","",VLOOKUP(G1871,Fundos!B:C,2,FALSE))</f>
        <v/>
      </c>
      <c r="I1871" s="272"/>
      <c r="J1871" s="443"/>
      <c r="K1871" s="443"/>
      <c r="L1871" s="685"/>
      <c r="M1871" s="353"/>
      <c r="N1871" s="271"/>
      <c r="O1871" s="576"/>
      <c r="P1871" s="276" t="s">
        <v>277</v>
      </c>
      <c r="Q1871" s="279"/>
      <c r="R1871" s="449"/>
      <c r="S1871" s="279">
        <f t="shared" si="124"/>
        <v>-3601.92</v>
      </c>
      <c r="T1871" s="333">
        <f t="shared" si="121"/>
        <v>0</v>
      </c>
    </row>
    <row r="1872" spans="2:20" ht="24.9" customHeight="1" x14ac:dyDescent="0.3">
      <c r="B1872" s="446"/>
      <c r="C1872" s="267">
        <f t="shared" si="122"/>
        <v>1</v>
      </c>
      <c r="D1872" s="268" t="str">
        <f t="shared" si="123"/>
        <v>Janeiro</v>
      </c>
      <c r="E1872" s="269"/>
      <c r="F1872" s="270" t="str">
        <f>IF(E1872="","",VLOOKUP('Conta_FUNBIO (2)'!E1872,Relatório!B:I,2,FALSE))</f>
        <v/>
      </c>
      <c r="G1872" s="709"/>
      <c r="H1872" s="334" t="str">
        <f>IF(G1872="","",VLOOKUP(G1872,Fundos!B:C,2,FALSE))</f>
        <v/>
      </c>
      <c r="I1872" s="272"/>
      <c r="J1872" s="443"/>
      <c r="K1872" s="443"/>
      <c r="L1872" s="685"/>
      <c r="M1872" s="353"/>
      <c r="N1872" s="271"/>
      <c r="O1872" s="576"/>
      <c r="P1872" s="276" t="s">
        <v>277</v>
      </c>
      <c r="Q1872" s="279"/>
      <c r="R1872" s="449"/>
      <c r="S1872" s="279">
        <f t="shared" si="124"/>
        <v>-3601.92</v>
      </c>
      <c r="T1872" s="333">
        <f t="shared" si="121"/>
        <v>0</v>
      </c>
    </row>
    <row r="1873" spans="2:20" ht="24.9" customHeight="1" x14ac:dyDescent="0.3">
      <c r="B1873" s="446"/>
      <c r="C1873" s="267">
        <f t="shared" si="122"/>
        <v>1</v>
      </c>
      <c r="D1873" s="268" t="str">
        <f t="shared" si="123"/>
        <v>Janeiro</v>
      </c>
      <c r="E1873" s="269"/>
      <c r="F1873" s="270" t="str">
        <f>IF(E1873="","",VLOOKUP('Conta_FUNBIO (2)'!E1873,Relatório!B:I,2,FALSE))</f>
        <v/>
      </c>
      <c r="G1873" s="709"/>
      <c r="H1873" s="334" t="str">
        <f>IF(G1873="","",VLOOKUP(G1873,Fundos!B:C,2,FALSE))</f>
        <v/>
      </c>
      <c r="I1873" s="272"/>
      <c r="J1873" s="443"/>
      <c r="K1873" s="443"/>
      <c r="L1873" s="685"/>
      <c r="M1873" s="353"/>
      <c r="N1873" s="271"/>
      <c r="O1873" s="576"/>
      <c r="P1873" s="276" t="s">
        <v>277</v>
      </c>
      <c r="Q1873" s="279"/>
      <c r="R1873" s="449"/>
      <c r="S1873" s="279">
        <f t="shared" si="124"/>
        <v>-3601.92</v>
      </c>
      <c r="T1873" s="333">
        <f t="shared" si="121"/>
        <v>0</v>
      </c>
    </row>
    <row r="1874" spans="2:20" ht="24.9" customHeight="1" x14ac:dyDescent="0.3">
      <c r="B1874" s="446"/>
      <c r="C1874" s="267">
        <f t="shared" si="122"/>
        <v>1</v>
      </c>
      <c r="D1874" s="268" t="str">
        <f t="shared" si="123"/>
        <v>Janeiro</v>
      </c>
      <c r="E1874" s="269"/>
      <c r="F1874" s="270" t="str">
        <f>IF(E1874="","",VLOOKUP('Conta_FUNBIO (2)'!E1874,Relatório!B:I,2,FALSE))</f>
        <v/>
      </c>
      <c r="G1874" s="709"/>
      <c r="H1874" s="334" t="str">
        <f>IF(G1874="","",VLOOKUP(G1874,Fundos!B:C,2,FALSE))</f>
        <v/>
      </c>
      <c r="I1874" s="272"/>
      <c r="J1874" s="443"/>
      <c r="K1874" s="443"/>
      <c r="L1874" s="685"/>
      <c r="M1874" s="353"/>
      <c r="N1874" s="271"/>
      <c r="O1874" s="576"/>
      <c r="P1874" s="276" t="s">
        <v>277</v>
      </c>
      <c r="Q1874" s="279"/>
      <c r="R1874" s="449"/>
      <c r="S1874" s="279">
        <f t="shared" si="124"/>
        <v>-3601.92</v>
      </c>
      <c r="T1874" s="333">
        <f t="shared" si="121"/>
        <v>0</v>
      </c>
    </row>
    <row r="1875" spans="2:20" ht="24.9" customHeight="1" x14ac:dyDescent="0.3">
      <c r="B1875" s="446"/>
      <c r="C1875" s="267">
        <f t="shared" si="122"/>
        <v>1</v>
      </c>
      <c r="D1875" s="268" t="str">
        <f t="shared" si="123"/>
        <v>Janeiro</v>
      </c>
      <c r="E1875" s="269"/>
      <c r="F1875" s="270" t="str">
        <f>IF(E1875="","",VLOOKUP('Conta_FUNBIO (2)'!E1875,Relatório!B:I,2,FALSE))</f>
        <v/>
      </c>
      <c r="G1875" s="709"/>
      <c r="H1875" s="334" t="str">
        <f>IF(G1875="","",VLOOKUP(G1875,Fundos!B:C,2,FALSE))</f>
        <v/>
      </c>
      <c r="I1875" s="272"/>
      <c r="J1875" s="443"/>
      <c r="K1875" s="443"/>
      <c r="L1875" s="685"/>
      <c r="M1875" s="353"/>
      <c r="N1875" s="271"/>
      <c r="O1875" s="576"/>
      <c r="P1875" s="276" t="s">
        <v>277</v>
      </c>
      <c r="Q1875" s="279"/>
      <c r="R1875" s="449"/>
      <c r="S1875" s="279">
        <f t="shared" si="124"/>
        <v>-3601.92</v>
      </c>
      <c r="T1875" s="333">
        <f t="shared" si="121"/>
        <v>0</v>
      </c>
    </row>
    <row r="1876" spans="2:20" ht="24.9" customHeight="1" x14ac:dyDescent="0.3">
      <c r="B1876" s="446"/>
      <c r="C1876" s="267">
        <f t="shared" si="122"/>
        <v>1</v>
      </c>
      <c r="D1876" s="268" t="str">
        <f t="shared" si="123"/>
        <v>Janeiro</v>
      </c>
      <c r="E1876" s="269"/>
      <c r="F1876" s="270" t="str">
        <f>IF(E1876="","",VLOOKUP('Conta_FUNBIO (2)'!E1876,Relatório!B:I,2,FALSE))</f>
        <v/>
      </c>
      <c r="G1876" s="709"/>
      <c r="H1876" s="334" t="str">
        <f>IF(G1876="","",VLOOKUP(G1876,Fundos!B:C,2,FALSE))</f>
        <v/>
      </c>
      <c r="I1876" s="272"/>
      <c r="J1876" s="443"/>
      <c r="K1876" s="443"/>
      <c r="L1876" s="685"/>
      <c r="M1876" s="353"/>
      <c r="N1876" s="271"/>
      <c r="O1876" s="576"/>
      <c r="P1876" s="276" t="s">
        <v>277</v>
      </c>
      <c r="Q1876" s="279"/>
      <c r="R1876" s="449"/>
      <c r="S1876" s="279">
        <f t="shared" si="124"/>
        <v>-3601.92</v>
      </c>
      <c r="T1876" s="333">
        <f t="shared" si="121"/>
        <v>0</v>
      </c>
    </row>
    <row r="1877" spans="2:20" ht="24.9" customHeight="1" x14ac:dyDescent="0.3">
      <c r="B1877" s="446"/>
      <c r="C1877" s="267">
        <f t="shared" si="122"/>
        <v>1</v>
      </c>
      <c r="D1877" s="268" t="str">
        <f t="shared" si="123"/>
        <v>Janeiro</v>
      </c>
      <c r="E1877" s="269"/>
      <c r="F1877" s="270" t="str">
        <f>IF(E1877="","",VLOOKUP('Conta_FUNBIO (2)'!E1877,Relatório!B:I,2,FALSE))</f>
        <v/>
      </c>
      <c r="G1877" s="709"/>
      <c r="H1877" s="334" t="str">
        <f>IF(G1877="","",VLOOKUP(G1877,Fundos!B:C,2,FALSE))</f>
        <v/>
      </c>
      <c r="I1877" s="272"/>
      <c r="J1877" s="443"/>
      <c r="K1877" s="443"/>
      <c r="L1877" s="685"/>
      <c r="M1877" s="353"/>
      <c r="N1877" s="271"/>
      <c r="O1877" s="576"/>
      <c r="P1877" s="276" t="s">
        <v>277</v>
      </c>
      <c r="Q1877" s="279"/>
      <c r="R1877" s="449"/>
      <c r="S1877" s="279">
        <f t="shared" si="124"/>
        <v>-3601.92</v>
      </c>
      <c r="T1877" s="333">
        <f t="shared" si="121"/>
        <v>0</v>
      </c>
    </row>
    <row r="1878" spans="2:20" ht="24.9" customHeight="1" x14ac:dyDescent="0.3">
      <c r="B1878" s="446"/>
      <c r="C1878" s="267">
        <f t="shared" si="122"/>
        <v>1</v>
      </c>
      <c r="D1878" s="268" t="str">
        <f t="shared" si="123"/>
        <v>Janeiro</v>
      </c>
      <c r="E1878" s="269"/>
      <c r="F1878" s="270" t="str">
        <f>IF(E1878="","",VLOOKUP('Conta_FUNBIO (2)'!E1878,Relatório!B:I,2,FALSE))</f>
        <v/>
      </c>
      <c r="G1878" s="709"/>
      <c r="H1878" s="334" t="str">
        <f>IF(G1878="","",VLOOKUP(G1878,Fundos!B:C,2,FALSE))</f>
        <v/>
      </c>
      <c r="I1878" s="272"/>
      <c r="J1878" s="443"/>
      <c r="K1878" s="443"/>
      <c r="L1878" s="685"/>
      <c r="M1878" s="353"/>
      <c r="N1878" s="271"/>
      <c r="O1878" s="576"/>
      <c r="P1878" s="276" t="s">
        <v>277</v>
      </c>
      <c r="Q1878" s="279"/>
      <c r="R1878" s="449"/>
      <c r="S1878" s="279">
        <f t="shared" si="124"/>
        <v>-3601.92</v>
      </c>
      <c r="T1878" s="333">
        <f t="shared" si="121"/>
        <v>0</v>
      </c>
    </row>
    <row r="1879" spans="2:20" ht="24.9" customHeight="1" x14ac:dyDescent="0.3">
      <c r="B1879" s="446"/>
      <c r="C1879" s="267">
        <f t="shared" si="122"/>
        <v>1</v>
      </c>
      <c r="D1879" s="268" t="str">
        <f t="shared" si="123"/>
        <v>Janeiro</v>
      </c>
      <c r="E1879" s="269"/>
      <c r="F1879" s="270" t="str">
        <f>IF(E1879="","",VLOOKUP('Conta_FUNBIO (2)'!E1879,Relatório!B:I,2,FALSE))</f>
        <v/>
      </c>
      <c r="G1879" s="709"/>
      <c r="H1879" s="334" t="str">
        <f>IF(G1879="","",VLOOKUP(G1879,Fundos!B:C,2,FALSE))</f>
        <v/>
      </c>
      <c r="I1879" s="272"/>
      <c r="J1879" s="443"/>
      <c r="K1879" s="443"/>
      <c r="L1879" s="685"/>
      <c r="M1879" s="353"/>
      <c r="N1879" s="271"/>
      <c r="O1879" s="576"/>
      <c r="P1879" s="276" t="s">
        <v>277</v>
      </c>
      <c r="Q1879" s="279"/>
      <c r="R1879" s="449"/>
      <c r="S1879" s="279">
        <f t="shared" si="124"/>
        <v>-3601.92</v>
      </c>
      <c r="T1879" s="333">
        <f t="shared" si="121"/>
        <v>0</v>
      </c>
    </row>
    <row r="1880" spans="2:20" ht="24.9" customHeight="1" x14ac:dyDescent="0.3">
      <c r="B1880" s="446"/>
      <c r="C1880" s="267">
        <f t="shared" si="122"/>
        <v>1</v>
      </c>
      <c r="D1880" s="268" t="str">
        <f t="shared" si="123"/>
        <v>Janeiro</v>
      </c>
      <c r="E1880" s="269"/>
      <c r="F1880" s="270" t="str">
        <f>IF(E1880="","",VLOOKUP('Conta_FUNBIO (2)'!E1880,Relatório!B:I,2,FALSE))</f>
        <v/>
      </c>
      <c r="G1880" s="709"/>
      <c r="H1880" s="334" t="str">
        <f>IF(G1880="","",VLOOKUP(G1880,Fundos!B:C,2,FALSE))</f>
        <v/>
      </c>
      <c r="I1880" s="272"/>
      <c r="J1880" s="443"/>
      <c r="K1880" s="443"/>
      <c r="L1880" s="685"/>
      <c r="M1880" s="353"/>
      <c r="N1880" s="271"/>
      <c r="O1880" s="576"/>
      <c r="P1880" s="276" t="s">
        <v>277</v>
      </c>
      <c r="Q1880" s="279"/>
      <c r="R1880" s="449"/>
      <c r="S1880" s="279">
        <f t="shared" si="124"/>
        <v>-3601.92</v>
      </c>
      <c r="T1880" s="333">
        <f t="shared" si="121"/>
        <v>0</v>
      </c>
    </row>
    <row r="1881" spans="2:20" ht="24.9" customHeight="1" x14ac:dyDescent="0.3">
      <c r="B1881" s="446"/>
      <c r="C1881" s="267">
        <f t="shared" si="122"/>
        <v>1</v>
      </c>
      <c r="D1881" s="268" t="str">
        <f t="shared" si="123"/>
        <v>Janeiro</v>
      </c>
      <c r="E1881" s="269"/>
      <c r="F1881" s="270" t="str">
        <f>IF(E1881="","",VLOOKUP('Conta_FUNBIO (2)'!E1881,Relatório!B:I,2,FALSE))</f>
        <v/>
      </c>
      <c r="G1881" s="709"/>
      <c r="H1881" s="334" t="str">
        <f>IF(G1881="","",VLOOKUP(G1881,Fundos!B:C,2,FALSE))</f>
        <v/>
      </c>
      <c r="I1881" s="272"/>
      <c r="J1881" s="443"/>
      <c r="K1881" s="443"/>
      <c r="L1881" s="685"/>
      <c r="M1881" s="353"/>
      <c r="N1881" s="271"/>
      <c r="O1881" s="576"/>
      <c r="P1881" s="276" t="s">
        <v>277</v>
      </c>
      <c r="Q1881" s="279"/>
      <c r="R1881" s="449"/>
      <c r="S1881" s="279">
        <f t="shared" si="124"/>
        <v>-3601.92</v>
      </c>
      <c r="T1881" s="333">
        <f t="shared" si="121"/>
        <v>0</v>
      </c>
    </row>
    <row r="1882" spans="2:20" ht="24.9" customHeight="1" x14ac:dyDescent="0.3">
      <c r="B1882" s="446"/>
      <c r="C1882" s="267">
        <f t="shared" si="122"/>
        <v>1</v>
      </c>
      <c r="D1882" s="268" t="str">
        <f t="shared" si="123"/>
        <v>Janeiro</v>
      </c>
      <c r="E1882" s="269"/>
      <c r="F1882" s="270" t="str">
        <f>IF(E1882="","",VLOOKUP('Conta_FUNBIO (2)'!E1882,Relatório!B:I,2,FALSE))</f>
        <v/>
      </c>
      <c r="G1882" s="709"/>
      <c r="H1882" s="334" t="str">
        <f>IF(G1882="","",VLOOKUP(G1882,Fundos!B:C,2,FALSE))</f>
        <v/>
      </c>
      <c r="I1882" s="272"/>
      <c r="J1882" s="443"/>
      <c r="K1882" s="443"/>
      <c r="L1882" s="685"/>
      <c r="M1882" s="353"/>
      <c r="N1882" s="271"/>
      <c r="O1882" s="576"/>
      <c r="P1882" s="276" t="s">
        <v>277</v>
      </c>
      <c r="Q1882" s="279"/>
      <c r="R1882" s="449"/>
      <c r="S1882" s="279">
        <f t="shared" si="124"/>
        <v>-3601.92</v>
      </c>
      <c r="T1882" s="333">
        <f t="shared" si="121"/>
        <v>0</v>
      </c>
    </row>
    <row r="1883" spans="2:20" ht="24.9" customHeight="1" x14ac:dyDescent="0.3">
      <c r="B1883" s="446"/>
      <c r="C1883" s="267">
        <f t="shared" si="122"/>
        <v>1</v>
      </c>
      <c r="D1883" s="268" t="str">
        <f t="shared" si="123"/>
        <v>Janeiro</v>
      </c>
      <c r="E1883" s="269"/>
      <c r="F1883" s="270" t="str">
        <f>IF(E1883="","",VLOOKUP('Conta_FUNBIO (2)'!E1883,Relatório!B:I,2,FALSE))</f>
        <v/>
      </c>
      <c r="G1883" s="709"/>
      <c r="H1883" s="334" t="str">
        <f>IF(G1883="","",VLOOKUP(G1883,Fundos!B:C,2,FALSE))</f>
        <v/>
      </c>
      <c r="I1883" s="272"/>
      <c r="J1883" s="443"/>
      <c r="K1883" s="443"/>
      <c r="L1883" s="685"/>
      <c r="M1883" s="353"/>
      <c r="N1883" s="271"/>
      <c r="O1883" s="576"/>
      <c r="P1883" s="276" t="s">
        <v>277</v>
      </c>
      <c r="Q1883" s="279"/>
      <c r="R1883" s="449"/>
      <c r="S1883" s="279">
        <f t="shared" si="124"/>
        <v>-3601.92</v>
      </c>
      <c r="T1883" s="333">
        <f t="shared" si="121"/>
        <v>0</v>
      </c>
    </row>
    <row r="1884" spans="2:20" ht="24.9" customHeight="1" x14ac:dyDescent="0.3">
      <c r="B1884" s="446"/>
      <c r="C1884" s="267">
        <f t="shared" si="122"/>
        <v>1</v>
      </c>
      <c r="D1884" s="268" t="str">
        <f t="shared" si="123"/>
        <v>Janeiro</v>
      </c>
      <c r="E1884" s="269"/>
      <c r="F1884" s="270" t="str">
        <f>IF(E1884="","",VLOOKUP('Conta_FUNBIO (2)'!E1884,Relatório!B:I,2,FALSE))</f>
        <v/>
      </c>
      <c r="G1884" s="709"/>
      <c r="H1884" s="334" t="str">
        <f>IF(G1884="","",VLOOKUP(G1884,Fundos!B:C,2,FALSE))</f>
        <v/>
      </c>
      <c r="I1884" s="272"/>
      <c r="J1884" s="443"/>
      <c r="K1884" s="443"/>
      <c r="L1884" s="685"/>
      <c r="M1884" s="353"/>
      <c r="N1884" s="271"/>
      <c r="O1884" s="576"/>
      <c r="P1884" s="276" t="s">
        <v>277</v>
      </c>
      <c r="Q1884" s="279"/>
      <c r="R1884" s="449"/>
      <c r="S1884" s="279">
        <f t="shared" si="124"/>
        <v>-3601.92</v>
      </c>
      <c r="T1884" s="333">
        <f t="shared" si="121"/>
        <v>0</v>
      </c>
    </row>
    <row r="1885" spans="2:20" ht="24.9" customHeight="1" x14ac:dyDescent="0.3">
      <c r="B1885" s="446"/>
      <c r="C1885" s="267">
        <f t="shared" si="122"/>
        <v>1</v>
      </c>
      <c r="D1885" s="268" t="str">
        <f t="shared" si="123"/>
        <v>Janeiro</v>
      </c>
      <c r="E1885" s="269"/>
      <c r="F1885" s="270" t="str">
        <f>IF(E1885="","",VLOOKUP('Conta_FUNBIO (2)'!E1885,Relatório!B:I,2,FALSE))</f>
        <v/>
      </c>
      <c r="G1885" s="709"/>
      <c r="H1885" s="334" t="str">
        <f>IF(G1885="","",VLOOKUP(G1885,Fundos!B:C,2,FALSE))</f>
        <v/>
      </c>
      <c r="I1885" s="272"/>
      <c r="J1885" s="443"/>
      <c r="K1885" s="443"/>
      <c r="L1885" s="685"/>
      <c r="M1885" s="353"/>
      <c r="N1885" s="271"/>
      <c r="O1885" s="576"/>
      <c r="P1885" s="276" t="s">
        <v>277</v>
      </c>
      <c r="Q1885" s="279"/>
      <c r="R1885" s="449"/>
      <c r="S1885" s="279">
        <f t="shared" si="124"/>
        <v>-3601.92</v>
      </c>
      <c r="T1885" s="333">
        <f t="shared" si="121"/>
        <v>0</v>
      </c>
    </row>
    <row r="1886" spans="2:20" ht="24.9" customHeight="1" x14ac:dyDescent="0.3">
      <c r="B1886" s="446"/>
      <c r="C1886" s="267">
        <f t="shared" si="122"/>
        <v>1</v>
      </c>
      <c r="D1886" s="268" t="str">
        <f t="shared" si="123"/>
        <v>Janeiro</v>
      </c>
      <c r="E1886" s="269"/>
      <c r="F1886" s="270" t="str">
        <f>IF(E1886="","",VLOOKUP('Conta_FUNBIO (2)'!E1886,Relatório!B:I,2,FALSE))</f>
        <v/>
      </c>
      <c r="G1886" s="709"/>
      <c r="H1886" s="334" t="str">
        <f>IF(G1886="","",VLOOKUP(G1886,Fundos!B:C,2,FALSE))</f>
        <v/>
      </c>
      <c r="I1886" s="272"/>
      <c r="J1886" s="443"/>
      <c r="K1886" s="443"/>
      <c r="L1886" s="685"/>
      <c r="M1886" s="353"/>
      <c r="N1886" s="271"/>
      <c r="O1886" s="576"/>
      <c r="P1886" s="276" t="s">
        <v>277</v>
      </c>
      <c r="Q1886" s="279"/>
      <c r="R1886" s="449"/>
      <c r="S1886" s="279">
        <f t="shared" si="124"/>
        <v>-3601.92</v>
      </c>
      <c r="T1886" s="333">
        <f t="shared" si="121"/>
        <v>0</v>
      </c>
    </row>
    <row r="1887" spans="2:20" ht="24.9" customHeight="1" x14ac:dyDescent="0.3">
      <c r="B1887" s="446"/>
      <c r="C1887" s="267">
        <f t="shared" si="122"/>
        <v>1</v>
      </c>
      <c r="D1887" s="268" t="str">
        <f t="shared" si="123"/>
        <v>Janeiro</v>
      </c>
      <c r="E1887" s="269"/>
      <c r="F1887" s="270" t="str">
        <f>IF(E1887="","",VLOOKUP('Conta_FUNBIO (2)'!E1887,Relatório!B:I,2,FALSE))</f>
        <v/>
      </c>
      <c r="G1887" s="709"/>
      <c r="H1887" s="334" t="str">
        <f>IF(G1887="","",VLOOKUP(G1887,Fundos!B:C,2,FALSE))</f>
        <v/>
      </c>
      <c r="I1887" s="272"/>
      <c r="J1887" s="443"/>
      <c r="K1887" s="443"/>
      <c r="L1887" s="685"/>
      <c r="M1887" s="353"/>
      <c r="N1887" s="271"/>
      <c r="O1887" s="576"/>
      <c r="P1887" s="276" t="s">
        <v>277</v>
      </c>
      <c r="Q1887" s="279"/>
      <c r="R1887" s="449"/>
      <c r="S1887" s="279">
        <f t="shared" si="124"/>
        <v>-3601.92</v>
      </c>
      <c r="T1887" s="333">
        <f t="shared" si="121"/>
        <v>0</v>
      </c>
    </row>
    <row r="1888" spans="2:20" ht="24.9" customHeight="1" x14ac:dyDescent="0.3">
      <c r="B1888" s="446"/>
      <c r="C1888" s="267">
        <f t="shared" si="122"/>
        <v>1</v>
      </c>
      <c r="D1888" s="268" t="str">
        <f t="shared" si="123"/>
        <v>Janeiro</v>
      </c>
      <c r="E1888" s="269"/>
      <c r="F1888" s="270" t="str">
        <f>IF(E1888="","",VLOOKUP('Conta_FUNBIO (2)'!E1888,Relatório!B:I,2,FALSE))</f>
        <v/>
      </c>
      <c r="G1888" s="709"/>
      <c r="H1888" s="334" t="str">
        <f>IF(G1888="","",VLOOKUP(G1888,Fundos!B:C,2,FALSE))</f>
        <v/>
      </c>
      <c r="I1888" s="272"/>
      <c r="J1888" s="443"/>
      <c r="K1888" s="443"/>
      <c r="L1888" s="685"/>
      <c r="M1888" s="353"/>
      <c r="N1888" s="271"/>
      <c r="O1888" s="576"/>
      <c r="P1888" s="276" t="s">
        <v>277</v>
      </c>
      <c r="Q1888" s="279"/>
      <c r="R1888" s="449"/>
      <c r="S1888" s="279">
        <f t="shared" si="124"/>
        <v>-3601.92</v>
      </c>
      <c r="T1888" s="333">
        <f t="shared" si="121"/>
        <v>0</v>
      </c>
    </row>
    <row r="1889" spans="2:20" ht="24.9" customHeight="1" x14ac:dyDescent="0.3">
      <c r="B1889" s="446"/>
      <c r="C1889" s="267">
        <f t="shared" si="122"/>
        <v>1</v>
      </c>
      <c r="D1889" s="268" t="str">
        <f t="shared" si="123"/>
        <v>Janeiro</v>
      </c>
      <c r="E1889" s="269"/>
      <c r="F1889" s="270" t="str">
        <f>IF(E1889="","",VLOOKUP('Conta_FUNBIO (2)'!E1889,Relatório!B:I,2,FALSE))</f>
        <v/>
      </c>
      <c r="G1889" s="709"/>
      <c r="H1889" s="334" t="str">
        <f>IF(G1889="","",VLOOKUP(G1889,Fundos!B:C,2,FALSE))</f>
        <v/>
      </c>
      <c r="I1889" s="272"/>
      <c r="J1889" s="443"/>
      <c r="K1889" s="443"/>
      <c r="L1889" s="685"/>
      <c r="M1889" s="353"/>
      <c r="N1889" s="271"/>
      <c r="O1889" s="576"/>
      <c r="P1889" s="276" t="s">
        <v>277</v>
      </c>
      <c r="Q1889" s="279"/>
      <c r="R1889" s="449"/>
      <c r="S1889" s="279">
        <f t="shared" si="124"/>
        <v>-3601.92</v>
      </c>
      <c r="T1889" s="333">
        <f t="shared" si="121"/>
        <v>0</v>
      </c>
    </row>
    <row r="1890" spans="2:20" ht="24.9" customHeight="1" x14ac:dyDescent="0.3">
      <c r="B1890" s="446"/>
      <c r="C1890" s="267">
        <f t="shared" si="122"/>
        <v>1</v>
      </c>
      <c r="D1890" s="268" t="str">
        <f t="shared" si="123"/>
        <v>Janeiro</v>
      </c>
      <c r="E1890" s="269"/>
      <c r="F1890" s="270" t="str">
        <f>IF(E1890="","",VLOOKUP('Conta_FUNBIO (2)'!E1890,Relatório!B:I,2,FALSE))</f>
        <v/>
      </c>
      <c r="G1890" s="709"/>
      <c r="H1890" s="334" t="str">
        <f>IF(G1890="","",VLOOKUP(G1890,Fundos!B:C,2,FALSE))</f>
        <v/>
      </c>
      <c r="I1890" s="272"/>
      <c r="J1890" s="443"/>
      <c r="K1890" s="443"/>
      <c r="L1890" s="685"/>
      <c r="M1890" s="353"/>
      <c r="N1890" s="271"/>
      <c r="O1890" s="576"/>
      <c r="P1890" s="276" t="s">
        <v>277</v>
      </c>
      <c r="Q1890" s="279"/>
      <c r="R1890" s="449"/>
      <c r="S1890" s="279">
        <f t="shared" si="124"/>
        <v>-3601.92</v>
      </c>
      <c r="T1890" s="333">
        <f t="shared" si="121"/>
        <v>0</v>
      </c>
    </row>
    <row r="1891" spans="2:20" ht="24.9" customHeight="1" x14ac:dyDescent="0.3">
      <c r="B1891" s="446"/>
      <c r="C1891" s="267">
        <f t="shared" si="122"/>
        <v>1</v>
      </c>
      <c r="D1891" s="268" t="str">
        <f t="shared" si="123"/>
        <v>Janeiro</v>
      </c>
      <c r="E1891" s="269"/>
      <c r="F1891" s="270" t="str">
        <f>IF(E1891="","",VLOOKUP('Conta_FUNBIO (2)'!E1891,Relatório!B:I,2,FALSE))</f>
        <v/>
      </c>
      <c r="G1891" s="709"/>
      <c r="H1891" s="334" t="str">
        <f>IF(G1891="","",VLOOKUP(G1891,Fundos!B:C,2,FALSE))</f>
        <v/>
      </c>
      <c r="I1891" s="272"/>
      <c r="J1891" s="443"/>
      <c r="K1891" s="443"/>
      <c r="L1891" s="685"/>
      <c r="M1891" s="353"/>
      <c r="N1891" s="271"/>
      <c r="O1891" s="576"/>
      <c r="P1891" s="276" t="s">
        <v>277</v>
      </c>
      <c r="Q1891" s="279"/>
      <c r="R1891" s="449"/>
      <c r="S1891" s="279">
        <f t="shared" si="124"/>
        <v>-3601.92</v>
      </c>
      <c r="T1891" s="333">
        <f t="shared" si="121"/>
        <v>0</v>
      </c>
    </row>
    <row r="1892" spans="2:20" ht="24.9" customHeight="1" x14ac:dyDescent="0.3">
      <c r="B1892" s="446"/>
      <c r="C1892" s="267">
        <f t="shared" si="122"/>
        <v>1</v>
      </c>
      <c r="D1892" s="268" t="str">
        <f t="shared" si="123"/>
        <v>Janeiro</v>
      </c>
      <c r="E1892" s="269"/>
      <c r="F1892" s="270" t="str">
        <f>IF(E1892="","",VLOOKUP('Conta_FUNBIO (2)'!E1892,Relatório!B:I,2,FALSE))</f>
        <v/>
      </c>
      <c r="G1892" s="709"/>
      <c r="H1892" s="334" t="str">
        <f>IF(G1892="","",VLOOKUP(G1892,Fundos!B:C,2,FALSE))</f>
        <v/>
      </c>
      <c r="I1892" s="272"/>
      <c r="J1892" s="443"/>
      <c r="K1892" s="443"/>
      <c r="L1892" s="685"/>
      <c r="M1892" s="353"/>
      <c r="N1892" s="271"/>
      <c r="O1892" s="576"/>
      <c r="P1892" s="276" t="s">
        <v>277</v>
      </c>
      <c r="Q1892" s="279"/>
      <c r="R1892" s="449"/>
      <c r="S1892" s="279">
        <f t="shared" si="124"/>
        <v>-3601.92</v>
      </c>
      <c r="T1892" s="333">
        <f t="shared" si="121"/>
        <v>0</v>
      </c>
    </row>
    <row r="1893" spans="2:20" ht="24.9" customHeight="1" x14ac:dyDescent="0.3">
      <c r="B1893" s="446"/>
      <c r="C1893" s="267">
        <f t="shared" si="122"/>
        <v>1</v>
      </c>
      <c r="D1893" s="268" t="str">
        <f t="shared" si="123"/>
        <v>Janeiro</v>
      </c>
      <c r="E1893" s="269"/>
      <c r="F1893" s="270" t="str">
        <f>IF(E1893="","",VLOOKUP('Conta_FUNBIO (2)'!E1893,Relatório!B:I,2,FALSE))</f>
        <v/>
      </c>
      <c r="G1893" s="709"/>
      <c r="H1893" s="334" t="str">
        <f>IF(G1893="","",VLOOKUP(G1893,Fundos!B:C,2,FALSE))</f>
        <v/>
      </c>
      <c r="I1893" s="272"/>
      <c r="J1893" s="443"/>
      <c r="K1893" s="443"/>
      <c r="L1893" s="685"/>
      <c r="M1893" s="353"/>
      <c r="N1893" s="271"/>
      <c r="O1893" s="576"/>
      <c r="P1893" s="276" t="s">
        <v>277</v>
      </c>
      <c r="Q1893" s="279"/>
      <c r="R1893" s="449"/>
      <c r="S1893" s="279">
        <f t="shared" si="124"/>
        <v>-3601.92</v>
      </c>
      <c r="T1893" s="333">
        <f t="shared" si="121"/>
        <v>0</v>
      </c>
    </row>
    <row r="1894" spans="2:20" ht="24.9" customHeight="1" x14ac:dyDescent="0.3">
      <c r="B1894" s="446"/>
      <c r="C1894" s="267">
        <f t="shared" si="122"/>
        <v>1</v>
      </c>
      <c r="D1894" s="268" t="str">
        <f t="shared" si="123"/>
        <v>Janeiro</v>
      </c>
      <c r="E1894" s="269"/>
      <c r="F1894" s="270" t="str">
        <f>IF(E1894="","",VLOOKUP('Conta_FUNBIO (2)'!E1894,Relatório!B:I,2,FALSE))</f>
        <v/>
      </c>
      <c r="G1894" s="709"/>
      <c r="H1894" s="334" t="str">
        <f>IF(G1894="","",VLOOKUP(G1894,Fundos!B:C,2,FALSE))</f>
        <v/>
      </c>
      <c r="I1894" s="272"/>
      <c r="J1894" s="443"/>
      <c r="K1894" s="443"/>
      <c r="L1894" s="685"/>
      <c r="M1894" s="353"/>
      <c r="N1894" s="271"/>
      <c r="O1894" s="576"/>
      <c r="P1894" s="276" t="s">
        <v>277</v>
      </c>
      <c r="Q1894" s="279"/>
      <c r="R1894" s="449"/>
      <c r="S1894" s="279">
        <f t="shared" si="124"/>
        <v>-3601.92</v>
      </c>
      <c r="T1894" s="333">
        <f t="shared" si="121"/>
        <v>0</v>
      </c>
    </row>
    <row r="1895" spans="2:20" ht="24.9" customHeight="1" x14ac:dyDescent="0.3">
      <c r="B1895" s="446"/>
      <c r="C1895" s="267">
        <f t="shared" si="122"/>
        <v>1</v>
      </c>
      <c r="D1895" s="268" t="str">
        <f t="shared" si="123"/>
        <v>Janeiro</v>
      </c>
      <c r="E1895" s="269"/>
      <c r="F1895" s="270" t="str">
        <f>IF(E1895="","",VLOOKUP('Conta_FUNBIO (2)'!E1895,Relatório!B:I,2,FALSE))</f>
        <v/>
      </c>
      <c r="G1895" s="709"/>
      <c r="H1895" s="334" t="str">
        <f>IF(G1895="","",VLOOKUP(G1895,Fundos!B:C,2,FALSE))</f>
        <v/>
      </c>
      <c r="I1895" s="272"/>
      <c r="J1895" s="443"/>
      <c r="K1895" s="443"/>
      <c r="L1895" s="685"/>
      <c r="M1895" s="353"/>
      <c r="N1895" s="271"/>
      <c r="O1895" s="576"/>
      <c r="P1895" s="276" t="s">
        <v>277</v>
      </c>
      <c r="Q1895" s="279"/>
      <c r="R1895" s="449"/>
      <c r="S1895" s="279">
        <f t="shared" si="124"/>
        <v>-3601.92</v>
      </c>
      <c r="T1895" s="333">
        <f t="shared" si="121"/>
        <v>0</v>
      </c>
    </row>
    <row r="1896" spans="2:20" ht="24.9" customHeight="1" x14ac:dyDescent="0.3">
      <c r="B1896" s="446"/>
      <c r="C1896" s="267">
        <f t="shared" si="122"/>
        <v>1</v>
      </c>
      <c r="D1896" s="268" t="str">
        <f t="shared" si="123"/>
        <v>Janeiro</v>
      </c>
      <c r="E1896" s="269"/>
      <c r="F1896" s="270" t="str">
        <f>IF(E1896="","",VLOOKUP('Conta_FUNBIO (2)'!E1896,Relatório!B:I,2,FALSE))</f>
        <v/>
      </c>
      <c r="G1896" s="709"/>
      <c r="H1896" s="334" t="str">
        <f>IF(G1896="","",VLOOKUP(G1896,Fundos!B:C,2,FALSE))</f>
        <v/>
      </c>
      <c r="I1896" s="272"/>
      <c r="J1896" s="443"/>
      <c r="K1896" s="443"/>
      <c r="L1896" s="685"/>
      <c r="M1896" s="353"/>
      <c r="N1896" s="271"/>
      <c r="O1896" s="576"/>
      <c r="P1896" s="276" t="s">
        <v>277</v>
      </c>
      <c r="Q1896" s="279"/>
      <c r="R1896" s="449"/>
      <c r="S1896" s="279">
        <f t="shared" si="124"/>
        <v>-3601.92</v>
      </c>
      <c r="T1896" s="333">
        <f t="shared" si="121"/>
        <v>0</v>
      </c>
    </row>
    <row r="1897" spans="2:20" ht="24.9" customHeight="1" x14ac:dyDescent="0.3">
      <c r="B1897" s="446"/>
      <c r="C1897" s="267">
        <f t="shared" si="122"/>
        <v>1</v>
      </c>
      <c r="D1897" s="268" t="str">
        <f t="shared" si="123"/>
        <v>Janeiro</v>
      </c>
      <c r="E1897" s="269"/>
      <c r="F1897" s="270" t="str">
        <f>IF(E1897="","",VLOOKUP('Conta_FUNBIO (2)'!E1897,Relatório!B:I,2,FALSE))</f>
        <v/>
      </c>
      <c r="G1897" s="709"/>
      <c r="H1897" s="334" t="str">
        <f>IF(G1897="","",VLOOKUP(G1897,Fundos!B:C,2,FALSE))</f>
        <v/>
      </c>
      <c r="I1897" s="272"/>
      <c r="J1897" s="443"/>
      <c r="K1897" s="443"/>
      <c r="L1897" s="685"/>
      <c r="M1897" s="353"/>
      <c r="N1897" s="271"/>
      <c r="O1897" s="576"/>
      <c r="P1897" s="276" t="s">
        <v>277</v>
      </c>
      <c r="Q1897" s="279"/>
      <c r="R1897" s="449"/>
      <c r="S1897" s="279">
        <f t="shared" si="124"/>
        <v>-3601.92</v>
      </c>
      <c r="T1897" s="333">
        <f t="shared" si="121"/>
        <v>0</v>
      </c>
    </row>
    <row r="1898" spans="2:20" ht="24.9" customHeight="1" x14ac:dyDescent="0.3">
      <c r="B1898" s="446"/>
      <c r="C1898" s="267">
        <f t="shared" si="122"/>
        <v>1</v>
      </c>
      <c r="D1898" s="268" t="str">
        <f t="shared" si="123"/>
        <v>Janeiro</v>
      </c>
      <c r="E1898" s="269"/>
      <c r="F1898" s="270" t="str">
        <f>IF(E1898="","",VLOOKUP('Conta_FUNBIO (2)'!E1898,Relatório!B:I,2,FALSE))</f>
        <v/>
      </c>
      <c r="G1898" s="709"/>
      <c r="H1898" s="334" t="str">
        <f>IF(G1898="","",VLOOKUP(G1898,Fundos!B:C,2,FALSE))</f>
        <v/>
      </c>
      <c r="I1898" s="272"/>
      <c r="J1898" s="443"/>
      <c r="K1898" s="443"/>
      <c r="L1898" s="685"/>
      <c r="M1898" s="353"/>
      <c r="N1898" s="271"/>
      <c r="O1898" s="576"/>
      <c r="P1898" s="276" t="s">
        <v>277</v>
      </c>
      <c r="Q1898" s="279"/>
      <c r="R1898" s="449"/>
      <c r="S1898" s="279">
        <f t="shared" si="124"/>
        <v>-3601.92</v>
      </c>
      <c r="T1898" s="333">
        <f t="shared" si="121"/>
        <v>0</v>
      </c>
    </row>
    <row r="1899" spans="2:20" ht="24.9" customHeight="1" x14ac:dyDescent="0.3">
      <c r="B1899" s="446"/>
      <c r="C1899" s="267">
        <f t="shared" si="122"/>
        <v>1</v>
      </c>
      <c r="D1899" s="268" t="str">
        <f t="shared" si="123"/>
        <v>Janeiro</v>
      </c>
      <c r="E1899" s="269"/>
      <c r="F1899" s="270" t="str">
        <f>IF(E1899="","",VLOOKUP('Conta_FUNBIO (2)'!E1899,Relatório!B:I,2,FALSE))</f>
        <v/>
      </c>
      <c r="G1899" s="709"/>
      <c r="H1899" s="334" t="str">
        <f>IF(G1899="","",VLOOKUP(G1899,Fundos!B:C,2,FALSE))</f>
        <v/>
      </c>
      <c r="I1899" s="272"/>
      <c r="J1899" s="443"/>
      <c r="K1899" s="443"/>
      <c r="L1899" s="685"/>
      <c r="M1899" s="353"/>
      <c r="N1899" s="271"/>
      <c r="O1899" s="576"/>
      <c r="P1899" s="276" t="s">
        <v>277</v>
      </c>
      <c r="Q1899" s="279"/>
      <c r="R1899" s="449"/>
      <c r="S1899" s="279">
        <f t="shared" si="124"/>
        <v>-3601.92</v>
      </c>
      <c r="T1899" s="333">
        <f t="shared" si="121"/>
        <v>0</v>
      </c>
    </row>
    <row r="1900" spans="2:20" ht="24.9" customHeight="1" x14ac:dyDescent="0.3">
      <c r="B1900" s="446"/>
      <c r="C1900" s="267">
        <f t="shared" si="122"/>
        <v>1</v>
      </c>
      <c r="D1900" s="268" t="str">
        <f t="shared" si="123"/>
        <v>Janeiro</v>
      </c>
      <c r="E1900" s="269"/>
      <c r="F1900" s="270" t="str">
        <f>IF(E1900="","",VLOOKUP('Conta_FUNBIO (2)'!E1900,Relatório!B:I,2,FALSE))</f>
        <v/>
      </c>
      <c r="G1900" s="709"/>
      <c r="H1900" s="334" t="str">
        <f>IF(G1900="","",VLOOKUP(G1900,Fundos!B:C,2,FALSE))</f>
        <v/>
      </c>
      <c r="I1900" s="272"/>
      <c r="J1900" s="443"/>
      <c r="K1900" s="443"/>
      <c r="L1900" s="685"/>
      <c r="M1900" s="353"/>
      <c r="N1900" s="271"/>
      <c r="O1900" s="576"/>
      <c r="P1900" s="276" t="s">
        <v>277</v>
      </c>
      <c r="Q1900" s="279"/>
      <c r="R1900" s="449"/>
      <c r="S1900" s="279">
        <f t="shared" si="124"/>
        <v>-3601.92</v>
      </c>
      <c r="T1900" s="333">
        <f t="shared" si="121"/>
        <v>0</v>
      </c>
    </row>
    <row r="1901" spans="2:20" ht="24.9" customHeight="1" x14ac:dyDescent="0.3">
      <c r="B1901" s="446"/>
      <c r="C1901" s="267">
        <f t="shared" si="122"/>
        <v>1</v>
      </c>
      <c r="D1901" s="268" t="str">
        <f t="shared" si="123"/>
        <v>Janeiro</v>
      </c>
      <c r="E1901" s="269"/>
      <c r="F1901" s="270" t="str">
        <f>IF(E1901="","",VLOOKUP('Conta_FUNBIO (2)'!E1901,Relatório!B:I,2,FALSE))</f>
        <v/>
      </c>
      <c r="G1901" s="709"/>
      <c r="H1901" s="334" t="str">
        <f>IF(G1901="","",VLOOKUP(G1901,Fundos!B:C,2,FALSE))</f>
        <v/>
      </c>
      <c r="I1901" s="272"/>
      <c r="J1901" s="443"/>
      <c r="K1901" s="443"/>
      <c r="L1901" s="685"/>
      <c r="M1901" s="353"/>
      <c r="N1901" s="271"/>
      <c r="O1901" s="576"/>
      <c r="P1901" s="276" t="s">
        <v>277</v>
      </c>
      <c r="Q1901" s="279"/>
      <c r="R1901" s="449"/>
      <c r="S1901" s="279">
        <f t="shared" si="124"/>
        <v>-3601.92</v>
      </c>
      <c r="T1901" s="333">
        <f t="shared" si="121"/>
        <v>0</v>
      </c>
    </row>
    <row r="1902" spans="2:20" ht="24.9" customHeight="1" x14ac:dyDescent="0.3">
      <c r="B1902" s="446"/>
      <c r="C1902" s="267">
        <f t="shared" si="122"/>
        <v>1</v>
      </c>
      <c r="D1902" s="268" t="str">
        <f t="shared" si="123"/>
        <v>Janeiro</v>
      </c>
      <c r="E1902" s="269"/>
      <c r="F1902" s="270" t="str">
        <f>IF(E1902="","",VLOOKUP('Conta_FUNBIO (2)'!E1902,Relatório!B:I,2,FALSE))</f>
        <v/>
      </c>
      <c r="G1902" s="709"/>
      <c r="H1902" s="334" t="str">
        <f>IF(G1902="","",VLOOKUP(G1902,Fundos!B:C,2,FALSE))</f>
        <v/>
      </c>
      <c r="I1902" s="272"/>
      <c r="J1902" s="443"/>
      <c r="K1902" s="443"/>
      <c r="L1902" s="685"/>
      <c r="M1902" s="353"/>
      <c r="N1902" s="271"/>
      <c r="O1902" s="576"/>
      <c r="P1902" s="276" t="s">
        <v>277</v>
      </c>
      <c r="Q1902" s="279"/>
      <c r="R1902" s="449"/>
      <c r="S1902" s="279">
        <f t="shared" si="124"/>
        <v>-3601.92</v>
      </c>
      <c r="T1902" s="333">
        <f t="shared" si="121"/>
        <v>0</v>
      </c>
    </row>
    <row r="1903" spans="2:20" ht="24.9" customHeight="1" x14ac:dyDescent="0.3">
      <c r="B1903" s="446"/>
      <c r="C1903" s="267">
        <f t="shared" si="122"/>
        <v>1</v>
      </c>
      <c r="D1903" s="268" t="str">
        <f t="shared" si="123"/>
        <v>Janeiro</v>
      </c>
      <c r="E1903" s="269"/>
      <c r="F1903" s="270" t="str">
        <f>IF(E1903="","",VLOOKUP('Conta_FUNBIO (2)'!E1903,Relatório!B:I,2,FALSE))</f>
        <v/>
      </c>
      <c r="G1903" s="709"/>
      <c r="H1903" s="334" t="str">
        <f>IF(G1903="","",VLOOKUP(G1903,Fundos!B:C,2,FALSE))</f>
        <v/>
      </c>
      <c r="I1903" s="272"/>
      <c r="J1903" s="443"/>
      <c r="K1903" s="443"/>
      <c r="L1903" s="685"/>
      <c r="M1903" s="353"/>
      <c r="N1903" s="271"/>
      <c r="O1903" s="576"/>
      <c r="P1903" s="276" t="s">
        <v>277</v>
      </c>
      <c r="Q1903" s="279"/>
      <c r="R1903" s="449"/>
      <c r="S1903" s="279">
        <f t="shared" si="124"/>
        <v>-3601.92</v>
      </c>
      <c r="T1903" s="333">
        <f t="shared" si="121"/>
        <v>0</v>
      </c>
    </row>
    <row r="1904" spans="2:20" ht="24.9" customHeight="1" x14ac:dyDescent="0.3">
      <c r="B1904" s="446"/>
      <c r="C1904" s="267">
        <f t="shared" si="122"/>
        <v>1</v>
      </c>
      <c r="D1904" s="268" t="str">
        <f t="shared" si="123"/>
        <v>Janeiro</v>
      </c>
      <c r="E1904" s="269"/>
      <c r="F1904" s="270" t="str">
        <f>IF(E1904="","",VLOOKUP('Conta_FUNBIO (2)'!E1904,Relatório!B:I,2,FALSE))</f>
        <v/>
      </c>
      <c r="G1904" s="709"/>
      <c r="H1904" s="334" t="str">
        <f>IF(G1904="","",VLOOKUP(G1904,Fundos!B:C,2,FALSE))</f>
        <v/>
      </c>
      <c r="I1904" s="272"/>
      <c r="J1904" s="443"/>
      <c r="K1904" s="443"/>
      <c r="L1904" s="685"/>
      <c r="M1904" s="353"/>
      <c r="N1904" s="271"/>
      <c r="O1904" s="576"/>
      <c r="P1904" s="276" t="s">
        <v>277</v>
      </c>
      <c r="Q1904" s="279"/>
      <c r="R1904" s="449"/>
      <c r="S1904" s="279">
        <f t="shared" si="124"/>
        <v>-3601.92</v>
      </c>
      <c r="T1904" s="333">
        <f t="shared" si="121"/>
        <v>0</v>
      </c>
    </row>
    <row r="1905" spans="2:20" ht="24.9" customHeight="1" x14ac:dyDescent="0.3">
      <c r="B1905" s="446"/>
      <c r="C1905" s="267">
        <f t="shared" si="122"/>
        <v>1</v>
      </c>
      <c r="D1905" s="268" t="str">
        <f t="shared" si="123"/>
        <v>Janeiro</v>
      </c>
      <c r="E1905" s="269"/>
      <c r="F1905" s="270" t="str">
        <f>IF(E1905="","",VLOOKUP('Conta_FUNBIO (2)'!E1905,Relatório!B:I,2,FALSE))</f>
        <v/>
      </c>
      <c r="G1905" s="709"/>
      <c r="H1905" s="334" t="str">
        <f>IF(G1905="","",VLOOKUP(G1905,Fundos!B:C,2,FALSE))</f>
        <v/>
      </c>
      <c r="I1905" s="272"/>
      <c r="J1905" s="443"/>
      <c r="K1905" s="443"/>
      <c r="L1905" s="685"/>
      <c r="M1905" s="353"/>
      <c r="N1905" s="271"/>
      <c r="O1905" s="576"/>
      <c r="P1905" s="276" t="s">
        <v>277</v>
      </c>
      <c r="Q1905" s="279"/>
      <c r="R1905" s="449"/>
      <c r="S1905" s="279">
        <f t="shared" si="124"/>
        <v>-3601.92</v>
      </c>
      <c r="T1905" s="333">
        <f t="shared" si="121"/>
        <v>0</v>
      </c>
    </row>
    <row r="1906" spans="2:20" ht="24.9" customHeight="1" x14ac:dyDescent="0.3">
      <c r="B1906" s="446"/>
      <c r="C1906" s="267">
        <f t="shared" si="122"/>
        <v>1</v>
      </c>
      <c r="D1906" s="268" t="str">
        <f t="shared" si="123"/>
        <v>Janeiro</v>
      </c>
      <c r="E1906" s="269"/>
      <c r="F1906" s="270" t="str">
        <f>IF(E1906="","",VLOOKUP('Conta_FUNBIO (2)'!E1906,Relatório!B:I,2,FALSE))</f>
        <v/>
      </c>
      <c r="G1906" s="709"/>
      <c r="H1906" s="334" t="str">
        <f>IF(G1906="","",VLOOKUP(G1906,Fundos!B:C,2,FALSE))</f>
        <v/>
      </c>
      <c r="I1906" s="272"/>
      <c r="J1906" s="443"/>
      <c r="K1906" s="443"/>
      <c r="L1906" s="685"/>
      <c r="M1906" s="353"/>
      <c r="N1906" s="271"/>
      <c r="O1906" s="576"/>
      <c r="P1906" s="276" t="s">
        <v>277</v>
      </c>
      <c r="Q1906" s="279"/>
      <c r="R1906" s="449"/>
      <c r="S1906" s="279">
        <f t="shared" si="124"/>
        <v>-3601.92</v>
      </c>
      <c r="T1906" s="333">
        <f t="shared" si="121"/>
        <v>0</v>
      </c>
    </row>
    <row r="1907" spans="2:20" ht="24.9" customHeight="1" x14ac:dyDescent="0.3">
      <c r="B1907" s="446"/>
      <c r="C1907" s="267">
        <f t="shared" si="122"/>
        <v>1</v>
      </c>
      <c r="D1907" s="268" t="str">
        <f t="shared" si="123"/>
        <v>Janeiro</v>
      </c>
      <c r="E1907" s="269"/>
      <c r="F1907" s="270" t="str">
        <f>IF(E1907="","",VLOOKUP('Conta_FUNBIO (2)'!E1907,Relatório!B:I,2,FALSE))</f>
        <v/>
      </c>
      <c r="G1907" s="709"/>
      <c r="H1907" s="334" t="str">
        <f>IF(G1907="","",VLOOKUP(G1907,Fundos!B:C,2,FALSE))</f>
        <v/>
      </c>
      <c r="I1907" s="272"/>
      <c r="J1907" s="443"/>
      <c r="K1907" s="443"/>
      <c r="L1907" s="685"/>
      <c r="M1907" s="353"/>
      <c r="N1907" s="271"/>
      <c r="O1907" s="576"/>
      <c r="P1907" s="276" t="s">
        <v>277</v>
      </c>
      <c r="Q1907" s="279"/>
      <c r="R1907" s="449"/>
      <c r="S1907" s="279">
        <f t="shared" si="124"/>
        <v>-3601.92</v>
      </c>
      <c r="T1907" s="333">
        <f t="shared" si="121"/>
        <v>0</v>
      </c>
    </row>
    <row r="1908" spans="2:20" ht="24.9" customHeight="1" x14ac:dyDescent="0.3">
      <c r="B1908" s="446"/>
      <c r="C1908" s="267">
        <f t="shared" si="122"/>
        <v>1</v>
      </c>
      <c r="D1908" s="268" t="str">
        <f t="shared" si="123"/>
        <v>Janeiro</v>
      </c>
      <c r="E1908" s="269"/>
      <c r="F1908" s="270" t="str">
        <f>IF(E1908="","",VLOOKUP('Conta_FUNBIO (2)'!E1908,Relatório!B:I,2,FALSE))</f>
        <v/>
      </c>
      <c r="G1908" s="709"/>
      <c r="H1908" s="334" t="str">
        <f>IF(G1908="","",VLOOKUP(G1908,Fundos!B:C,2,FALSE))</f>
        <v/>
      </c>
      <c r="I1908" s="272"/>
      <c r="J1908" s="443"/>
      <c r="K1908" s="443"/>
      <c r="L1908" s="685"/>
      <c r="M1908" s="353"/>
      <c r="N1908" s="271"/>
      <c r="O1908" s="576"/>
      <c r="P1908" s="276" t="s">
        <v>277</v>
      </c>
      <c r="Q1908" s="279"/>
      <c r="R1908" s="449"/>
      <c r="S1908" s="279">
        <f t="shared" si="124"/>
        <v>-3601.92</v>
      </c>
      <c r="T1908" s="333">
        <f t="shared" si="121"/>
        <v>0</v>
      </c>
    </row>
    <row r="1909" spans="2:20" ht="24.9" customHeight="1" x14ac:dyDescent="0.3">
      <c r="B1909" s="446"/>
      <c r="C1909" s="267">
        <f t="shared" si="122"/>
        <v>1</v>
      </c>
      <c r="D1909" s="268" t="str">
        <f t="shared" si="123"/>
        <v>Janeiro</v>
      </c>
      <c r="E1909" s="269"/>
      <c r="F1909" s="270" t="str">
        <f>IF(E1909="","",VLOOKUP('Conta_FUNBIO (2)'!E1909,Relatório!B:I,2,FALSE))</f>
        <v/>
      </c>
      <c r="G1909" s="709"/>
      <c r="H1909" s="334" t="str">
        <f>IF(G1909="","",VLOOKUP(G1909,Fundos!B:C,2,FALSE))</f>
        <v/>
      </c>
      <c r="I1909" s="272"/>
      <c r="J1909" s="443"/>
      <c r="K1909" s="443"/>
      <c r="L1909" s="685"/>
      <c r="M1909" s="353"/>
      <c r="N1909" s="271"/>
      <c r="O1909" s="576"/>
      <c r="P1909" s="276" t="s">
        <v>277</v>
      </c>
      <c r="Q1909" s="279"/>
      <c r="R1909" s="449"/>
      <c r="S1909" s="279">
        <f t="shared" si="124"/>
        <v>-3601.92</v>
      </c>
      <c r="T1909" s="333">
        <f t="shared" si="121"/>
        <v>0</v>
      </c>
    </row>
    <row r="1910" spans="2:20" ht="24.9" customHeight="1" x14ac:dyDescent="0.3">
      <c r="B1910" s="446"/>
      <c r="C1910" s="267">
        <f t="shared" si="122"/>
        <v>1</v>
      </c>
      <c r="D1910" s="268" t="str">
        <f t="shared" si="123"/>
        <v>Janeiro</v>
      </c>
      <c r="E1910" s="269"/>
      <c r="F1910" s="270" t="str">
        <f>IF(E1910="","",VLOOKUP('Conta_FUNBIO (2)'!E1910,Relatório!B:I,2,FALSE))</f>
        <v/>
      </c>
      <c r="G1910" s="709"/>
      <c r="H1910" s="334" t="str">
        <f>IF(G1910="","",VLOOKUP(G1910,Fundos!B:C,2,FALSE))</f>
        <v/>
      </c>
      <c r="I1910" s="272"/>
      <c r="J1910" s="443"/>
      <c r="K1910" s="443"/>
      <c r="L1910" s="685"/>
      <c r="M1910" s="353"/>
      <c r="N1910" s="271"/>
      <c r="O1910" s="576"/>
      <c r="P1910" s="276" t="s">
        <v>277</v>
      </c>
      <c r="Q1910" s="279"/>
      <c r="R1910" s="449"/>
      <c r="S1910" s="279">
        <f t="shared" si="124"/>
        <v>-3601.92</v>
      </c>
      <c r="T1910" s="333">
        <f t="shared" si="121"/>
        <v>0</v>
      </c>
    </row>
    <row r="1911" spans="2:20" ht="24.9" customHeight="1" x14ac:dyDescent="0.3">
      <c r="B1911" s="446"/>
      <c r="C1911" s="267">
        <f t="shared" si="122"/>
        <v>1</v>
      </c>
      <c r="D1911" s="268" t="str">
        <f t="shared" si="123"/>
        <v>Janeiro</v>
      </c>
      <c r="E1911" s="269"/>
      <c r="F1911" s="270" t="str">
        <f>IF(E1911="","",VLOOKUP('Conta_FUNBIO (2)'!E1911,Relatório!B:I,2,FALSE))</f>
        <v/>
      </c>
      <c r="G1911" s="709"/>
      <c r="H1911" s="334" t="str">
        <f>IF(G1911="","",VLOOKUP(G1911,Fundos!B:C,2,FALSE))</f>
        <v/>
      </c>
      <c r="I1911" s="272"/>
      <c r="J1911" s="443"/>
      <c r="K1911" s="443"/>
      <c r="L1911" s="685"/>
      <c r="M1911" s="353"/>
      <c r="N1911" s="271"/>
      <c r="O1911" s="576"/>
      <c r="P1911" s="276" t="s">
        <v>277</v>
      </c>
      <c r="Q1911" s="279"/>
      <c r="R1911" s="449"/>
      <c r="S1911" s="279">
        <f t="shared" si="124"/>
        <v>-3601.92</v>
      </c>
      <c r="T1911" s="333">
        <f t="shared" si="121"/>
        <v>0</v>
      </c>
    </row>
    <row r="1912" spans="2:20" ht="24.9" customHeight="1" x14ac:dyDescent="0.3">
      <c r="B1912" s="446"/>
      <c r="C1912" s="267">
        <f t="shared" si="122"/>
        <v>1</v>
      </c>
      <c r="D1912" s="268" t="str">
        <f t="shared" si="123"/>
        <v>Janeiro</v>
      </c>
      <c r="E1912" s="269"/>
      <c r="F1912" s="270" t="str">
        <f>IF(E1912="","",VLOOKUP('Conta_FUNBIO (2)'!E1912,Relatório!B:I,2,FALSE))</f>
        <v/>
      </c>
      <c r="G1912" s="709"/>
      <c r="H1912" s="334" t="str">
        <f>IF(G1912="","",VLOOKUP(G1912,Fundos!B:C,2,FALSE))</f>
        <v/>
      </c>
      <c r="I1912" s="272"/>
      <c r="J1912" s="443"/>
      <c r="K1912" s="443"/>
      <c r="L1912" s="685"/>
      <c r="M1912" s="353"/>
      <c r="N1912" s="271"/>
      <c r="O1912" s="576"/>
      <c r="P1912" s="276" t="s">
        <v>277</v>
      </c>
      <c r="Q1912" s="279"/>
      <c r="R1912" s="449"/>
      <c r="S1912" s="279">
        <f t="shared" si="124"/>
        <v>-3601.92</v>
      </c>
      <c r="T1912" s="333">
        <f t="shared" si="121"/>
        <v>0</v>
      </c>
    </row>
    <row r="1913" spans="2:20" ht="24.9" customHeight="1" x14ac:dyDescent="0.3">
      <c r="B1913" s="446"/>
      <c r="C1913" s="267">
        <f t="shared" si="122"/>
        <v>1</v>
      </c>
      <c r="D1913" s="268" t="str">
        <f t="shared" si="123"/>
        <v>Janeiro</v>
      </c>
      <c r="E1913" s="269"/>
      <c r="F1913" s="270" t="str">
        <f>IF(E1913="","",VLOOKUP('Conta_FUNBIO (2)'!E1913,Relatório!B:I,2,FALSE))</f>
        <v/>
      </c>
      <c r="G1913" s="709"/>
      <c r="H1913" s="334" t="str">
        <f>IF(G1913="","",VLOOKUP(G1913,Fundos!B:C,2,FALSE))</f>
        <v/>
      </c>
      <c r="I1913" s="272"/>
      <c r="J1913" s="443"/>
      <c r="K1913" s="443"/>
      <c r="L1913" s="685"/>
      <c r="M1913" s="353"/>
      <c r="N1913" s="271"/>
      <c r="O1913" s="576"/>
      <c r="P1913" s="276" t="s">
        <v>277</v>
      </c>
      <c r="Q1913" s="279"/>
      <c r="R1913" s="449"/>
      <c r="S1913" s="279">
        <f t="shared" si="124"/>
        <v>-3601.92</v>
      </c>
      <c r="T1913" s="333">
        <f t="shared" si="121"/>
        <v>0</v>
      </c>
    </row>
    <row r="1914" spans="2:20" ht="24.9" customHeight="1" x14ac:dyDescent="0.3">
      <c r="B1914" s="446"/>
      <c r="C1914" s="267">
        <f t="shared" si="122"/>
        <v>1</v>
      </c>
      <c r="D1914" s="268" t="str">
        <f t="shared" si="123"/>
        <v>Janeiro</v>
      </c>
      <c r="E1914" s="269"/>
      <c r="F1914" s="270" t="str">
        <f>IF(E1914="","",VLOOKUP('Conta_FUNBIO (2)'!E1914,Relatório!B:I,2,FALSE))</f>
        <v/>
      </c>
      <c r="G1914" s="709"/>
      <c r="H1914" s="334" t="str">
        <f>IF(G1914="","",VLOOKUP(G1914,Fundos!B:C,2,FALSE))</f>
        <v/>
      </c>
      <c r="I1914" s="272"/>
      <c r="J1914" s="443"/>
      <c r="K1914" s="443"/>
      <c r="L1914" s="685"/>
      <c r="M1914" s="353"/>
      <c r="N1914" s="271"/>
      <c r="O1914" s="576"/>
      <c r="P1914" s="276" t="s">
        <v>277</v>
      </c>
      <c r="Q1914" s="279"/>
      <c r="R1914" s="449"/>
      <c r="S1914" s="279">
        <f t="shared" si="124"/>
        <v>-3601.92</v>
      </c>
      <c r="T1914" s="333">
        <f t="shared" ref="T1914:T1977" si="125">T1913</f>
        <v>0</v>
      </c>
    </row>
    <row r="1915" spans="2:20" ht="24.9" customHeight="1" x14ac:dyDescent="0.3">
      <c r="B1915" s="446"/>
      <c r="C1915" s="267">
        <f t="shared" si="122"/>
        <v>1</v>
      </c>
      <c r="D1915" s="268" t="str">
        <f t="shared" si="123"/>
        <v>Janeiro</v>
      </c>
      <c r="E1915" s="269"/>
      <c r="F1915" s="270" t="str">
        <f>IF(E1915="","",VLOOKUP('Conta_FUNBIO (2)'!E1915,Relatório!B:I,2,FALSE))</f>
        <v/>
      </c>
      <c r="G1915" s="709"/>
      <c r="H1915" s="334" t="str">
        <f>IF(G1915="","",VLOOKUP(G1915,Fundos!B:C,2,FALSE))</f>
        <v/>
      </c>
      <c r="I1915" s="272"/>
      <c r="J1915" s="443"/>
      <c r="K1915" s="443"/>
      <c r="L1915" s="685"/>
      <c r="M1915" s="353"/>
      <c r="N1915" s="271"/>
      <c r="O1915" s="576"/>
      <c r="P1915" s="276" t="s">
        <v>277</v>
      </c>
      <c r="Q1915" s="279"/>
      <c r="R1915" s="449"/>
      <c r="S1915" s="279">
        <f t="shared" si="124"/>
        <v>-3601.92</v>
      </c>
      <c r="T1915" s="333">
        <f t="shared" si="125"/>
        <v>0</v>
      </c>
    </row>
    <row r="1916" spans="2:20" ht="24.9" customHeight="1" x14ac:dyDescent="0.3">
      <c r="B1916" s="446"/>
      <c r="C1916" s="267">
        <f t="shared" si="122"/>
        <v>1</v>
      </c>
      <c r="D1916" s="268" t="str">
        <f t="shared" si="123"/>
        <v>Janeiro</v>
      </c>
      <c r="E1916" s="269"/>
      <c r="F1916" s="270" t="str">
        <f>IF(E1916="","",VLOOKUP('Conta_FUNBIO (2)'!E1916,Relatório!B:I,2,FALSE))</f>
        <v/>
      </c>
      <c r="G1916" s="709"/>
      <c r="H1916" s="334" t="str">
        <f>IF(G1916="","",VLOOKUP(G1916,Fundos!B:C,2,FALSE))</f>
        <v/>
      </c>
      <c r="I1916" s="272"/>
      <c r="J1916" s="443"/>
      <c r="K1916" s="443"/>
      <c r="L1916" s="685"/>
      <c r="M1916" s="353"/>
      <c r="N1916" s="271"/>
      <c r="O1916" s="576"/>
      <c r="P1916" s="276" t="s">
        <v>277</v>
      </c>
      <c r="Q1916" s="279"/>
      <c r="R1916" s="449"/>
      <c r="S1916" s="279">
        <f t="shared" si="124"/>
        <v>-3601.92</v>
      </c>
      <c r="T1916" s="333">
        <f t="shared" si="125"/>
        <v>0</v>
      </c>
    </row>
    <row r="1917" spans="2:20" ht="24.9" customHeight="1" x14ac:dyDescent="0.3">
      <c r="B1917" s="446"/>
      <c r="C1917" s="267">
        <f t="shared" si="122"/>
        <v>1</v>
      </c>
      <c r="D1917" s="268" t="str">
        <f t="shared" si="123"/>
        <v>Janeiro</v>
      </c>
      <c r="E1917" s="269"/>
      <c r="F1917" s="270" t="str">
        <f>IF(E1917="","",VLOOKUP('Conta_FUNBIO (2)'!E1917,Relatório!B:I,2,FALSE))</f>
        <v/>
      </c>
      <c r="G1917" s="709"/>
      <c r="H1917" s="334" t="str">
        <f>IF(G1917="","",VLOOKUP(G1917,Fundos!B:C,2,FALSE))</f>
        <v/>
      </c>
      <c r="I1917" s="272"/>
      <c r="J1917" s="443"/>
      <c r="K1917" s="443"/>
      <c r="L1917" s="685"/>
      <c r="M1917" s="353"/>
      <c r="N1917" s="271"/>
      <c r="O1917" s="576"/>
      <c r="P1917" s="276" t="s">
        <v>277</v>
      </c>
      <c r="Q1917" s="279"/>
      <c r="R1917" s="449"/>
      <c r="S1917" s="279">
        <f t="shared" si="124"/>
        <v>-3601.92</v>
      </c>
      <c r="T1917" s="333">
        <f t="shared" si="125"/>
        <v>0</v>
      </c>
    </row>
    <row r="1918" spans="2:20" ht="24.9" customHeight="1" x14ac:dyDescent="0.3">
      <c r="B1918" s="446"/>
      <c r="C1918" s="267">
        <f t="shared" si="122"/>
        <v>1</v>
      </c>
      <c r="D1918" s="268" t="str">
        <f t="shared" si="123"/>
        <v>Janeiro</v>
      </c>
      <c r="E1918" s="269"/>
      <c r="F1918" s="270" t="str">
        <f>IF(E1918="","",VLOOKUP('Conta_FUNBIO (2)'!E1918,Relatório!B:I,2,FALSE))</f>
        <v/>
      </c>
      <c r="G1918" s="709"/>
      <c r="H1918" s="334" t="str">
        <f>IF(G1918="","",VLOOKUP(G1918,Fundos!B:C,2,FALSE))</f>
        <v/>
      </c>
      <c r="I1918" s="272"/>
      <c r="J1918" s="443"/>
      <c r="K1918" s="443"/>
      <c r="L1918" s="685"/>
      <c r="M1918" s="353"/>
      <c r="N1918" s="271"/>
      <c r="O1918" s="576"/>
      <c r="P1918" s="276" t="s">
        <v>277</v>
      </c>
      <c r="Q1918" s="279"/>
      <c r="R1918" s="449"/>
      <c r="S1918" s="279">
        <f t="shared" si="124"/>
        <v>-3601.92</v>
      </c>
      <c r="T1918" s="333">
        <f t="shared" si="125"/>
        <v>0</v>
      </c>
    </row>
    <row r="1919" spans="2:20" ht="24.9" customHeight="1" x14ac:dyDescent="0.3">
      <c r="B1919" s="446"/>
      <c r="C1919" s="267">
        <f t="shared" si="122"/>
        <v>1</v>
      </c>
      <c r="D1919" s="268" t="str">
        <f t="shared" si="123"/>
        <v>Janeiro</v>
      </c>
      <c r="E1919" s="269"/>
      <c r="F1919" s="270" t="str">
        <f>IF(E1919="","",VLOOKUP('Conta_FUNBIO (2)'!E1919,Relatório!B:I,2,FALSE))</f>
        <v/>
      </c>
      <c r="G1919" s="709"/>
      <c r="H1919" s="334" t="str">
        <f>IF(G1919="","",VLOOKUP(G1919,Fundos!B:C,2,FALSE))</f>
        <v/>
      </c>
      <c r="I1919" s="272"/>
      <c r="J1919" s="443"/>
      <c r="K1919" s="443"/>
      <c r="L1919" s="685"/>
      <c r="M1919" s="353"/>
      <c r="N1919" s="271"/>
      <c r="O1919" s="576"/>
      <c r="P1919" s="276" t="s">
        <v>277</v>
      </c>
      <c r="Q1919" s="279"/>
      <c r="R1919" s="449"/>
      <c r="S1919" s="279">
        <f t="shared" si="124"/>
        <v>-3601.92</v>
      </c>
      <c r="T1919" s="333">
        <f t="shared" si="125"/>
        <v>0</v>
      </c>
    </row>
    <row r="1920" spans="2:20" ht="24.9" customHeight="1" x14ac:dyDescent="0.3">
      <c r="B1920" s="446"/>
      <c r="C1920" s="267">
        <f t="shared" si="122"/>
        <v>1</v>
      </c>
      <c r="D1920" s="268" t="str">
        <f t="shared" si="123"/>
        <v>Janeiro</v>
      </c>
      <c r="E1920" s="269"/>
      <c r="F1920" s="270" t="str">
        <f>IF(E1920="","",VLOOKUP('Conta_FUNBIO (2)'!E1920,Relatório!B:I,2,FALSE))</f>
        <v/>
      </c>
      <c r="G1920" s="709"/>
      <c r="H1920" s="334" t="str">
        <f>IF(G1920="","",VLOOKUP(G1920,Fundos!B:C,2,FALSE))</f>
        <v/>
      </c>
      <c r="I1920" s="272"/>
      <c r="J1920" s="443"/>
      <c r="K1920" s="443"/>
      <c r="L1920" s="685"/>
      <c r="M1920" s="353"/>
      <c r="N1920" s="271"/>
      <c r="O1920" s="576"/>
      <c r="P1920" s="276" t="s">
        <v>277</v>
      </c>
      <c r="Q1920" s="279"/>
      <c r="R1920" s="449"/>
      <c r="S1920" s="279">
        <f t="shared" si="124"/>
        <v>-3601.92</v>
      </c>
      <c r="T1920" s="333">
        <f t="shared" si="125"/>
        <v>0</v>
      </c>
    </row>
    <row r="1921" spans="2:20" ht="24.9" customHeight="1" x14ac:dyDescent="0.3">
      <c r="B1921" s="446"/>
      <c r="C1921" s="267">
        <f t="shared" si="122"/>
        <v>1</v>
      </c>
      <c r="D1921" s="268" t="str">
        <f t="shared" si="123"/>
        <v>Janeiro</v>
      </c>
      <c r="E1921" s="269"/>
      <c r="F1921" s="270" t="str">
        <f>IF(E1921="","",VLOOKUP('Conta_FUNBIO (2)'!E1921,Relatório!B:I,2,FALSE))</f>
        <v/>
      </c>
      <c r="G1921" s="709"/>
      <c r="H1921" s="334" t="str">
        <f>IF(G1921="","",VLOOKUP(G1921,Fundos!B:C,2,FALSE))</f>
        <v/>
      </c>
      <c r="I1921" s="272"/>
      <c r="J1921" s="443"/>
      <c r="K1921" s="443"/>
      <c r="L1921" s="685"/>
      <c r="M1921" s="353"/>
      <c r="N1921" s="271"/>
      <c r="O1921" s="576"/>
      <c r="P1921" s="276" t="s">
        <v>277</v>
      </c>
      <c r="Q1921" s="279"/>
      <c r="R1921" s="449"/>
      <c r="S1921" s="279">
        <f t="shared" si="124"/>
        <v>-3601.92</v>
      </c>
      <c r="T1921" s="333">
        <f t="shared" si="125"/>
        <v>0</v>
      </c>
    </row>
    <row r="1922" spans="2:20" ht="24.9" customHeight="1" x14ac:dyDescent="0.3">
      <c r="B1922" s="446"/>
      <c r="C1922" s="267">
        <f t="shared" si="122"/>
        <v>1</v>
      </c>
      <c r="D1922" s="268" t="str">
        <f t="shared" si="123"/>
        <v>Janeiro</v>
      </c>
      <c r="E1922" s="269"/>
      <c r="F1922" s="270" t="str">
        <f>IF(E1922="","",VLOOKUP('Conta_FUNBIO (2)'!E1922,Relatório!B:I,2,FALSE))</f>
        <v/>
      </c>
      <c r="G1922" s="709"/>
      <c r="H1922" s="334" t="str">
        <f>IF(G1922="","",VLOOKUP(G1922,Fundos!B:C,2,FALSE))</f>
        <v/>
      </c>
      <c r="I1922" s="272"/>
      <c r="J1922" s="443"/>
      <c r="K1922" s="443"/>
      <c r="L1922" s="685"/>
      <c r="M1922" s="353"/>
      <c r="N1922" s="271"/>
      <c r="O1922" s="576"/>
      <c r="P1922" s="276" t="s">
        <v>277</v>
      </c>
      <c r="Q1922" s="279"/>
      <c r="R1922" s="449"/>
      <c r="S1922" s="279">
        <f t="shared" si="124"/>
        <v>-3601.92</v>
      </c>
      <c r="T1922" s="333">
        <f t="shared" si="125"/>
        <v>0</v>
      </c>
    </row>
    <row r="1923" spans="2:20" ht="24.9" customHeight="1" x14ac:dyDescent="0.3">
      <c r="B1923" s="446"/>
      <c r="C1923" s="267">
        <f t="shared" si="122"/>
        <v>1</v>
      </c>
      <c r="D1923" s="268" t="str">
        <f t="shared" si="123"/>
        <v>Janeiro</v>
      </c>
      <c r="E1923" s="269"/>
      <c r="F1923" s="270" t="str">
        <f>IF(E1923="","",VLOOKUP('Conta_FUNBIO (2)'!E1923,Relatório!B:I,2,FALSE))</f>
        <v/>
      </c>
      <c r="G1923" s="709"/>
      <c r="H1923" s="334" t="str">
        <f>IF(G1923="","",VLOOKUP(G1923,Fundos!B:C,2,FALSE))</f>
        <v/>
      </c>
      <c r="I1923" s="272"/>
      <c r="J1923" s="443"/>
      <c r="K1923" s="443"/>
      <c r="L1923" s="685"/>
      <c r="M1923" s="353"/>
      <c r="N1923" s="271"/>
      <c r="O1923" s="576"/>
      <c r="P1923" s="276" t="s">
        <v>277</v>
      </c>
      <c r="Q1923" s="279"/>
      <c r="R1923" s="449"/>
      <c r="S1923" s="279">
        <f t="shared" si="124"/>
        <v>-3601.92</v>
      </c>
      <c r="T1923" s="333">
        <f t="shared" si="125"/>
        <v>0</v>
      </c>
    </row>
    <row r="1924" spans="2:20" ht="24.9" customHeight="1" x14ac:dyDescent="0.3">
      <c r="B1924" s="446"/>
      <c r="C1924" s="267">
        <f t="shared" ref="C1924:C1987" si="126">MONTH(B1924)</f>
        <v>1</v>
      </c>
      <c r="D1924" s="268" t="str">
        <f t="shared" ref="D1924:D1987" si="127">IF(C1924=1,"Janeiro",IF(C1924=2,"Fevereiro",IF(C1924=3,"Março",IF(C1924=4,"Abril",IF(C1924=5,"Maio",IF(C1924=6,"Junho",IF(C1924=7,"Julho",IF(C1924=8,"Agosto",IF(C1924=9,"Setembro",IF(C1924=10,"Outubro",IF(C1924=11,"Novembro",IF(C1924=12,"Dezembro",""))))))))))))</f>
        <v>Janeiro</v>
      </c>
      <c r="E1924" s="269"/>
      <c r="F1924" s="270" t="str">
        <f>IF(E1924="","",VLOOKUP('Conta_FUNBIO (2)'!E1924,Relatório!B:I,2,FALSE))</f>
        <v/>
      </c>
      <c r="G1924" s="709"/>
      <c r="H1924" s="334" t="str">
        <f>IF(G1924="","",VLOOKUP(G1924,Fundos!B:C,2,FALSE))</f>
        <v/>
      </c>
      <c r="I1924" s="272"/>
      <c r="J1924" s="443"/>
      <c r="K1924" s="443"/>
      <c r="L1924" s="685"/>
      <c r="M1924" s="353"/>
      <c r="N1924" s="271"/>
      <c r="O1924" s="576"/>
      <c r="P1924" s="276" t="s">
        <v>277</v>
      </c>
      <c r="Q1924" s="279"/>
      <c r="R1924" s="449"/>
      <c r="S1924" s="279">
        <f t="shared" ref="S1924:S1987" si="128">IF(P1924="sim",Q1924-R1924+S1923,IF(P1924="NÃO",S1923))</f>
        <v>-3601.92</v>
      </c>
      <c r="T1924" s="333">
        <f t="shared" si="125"/>
        <v>0</v>
      </c>
    </row>
    <row r="1925" spans="2:20" ht="24.9" customHeight="1" x14ac:dyDescent="0.3">
      <c r="B1925" s="446"/>
      <c r="C1925" s="267">
        <f t="shared" si="126"/>
        <v>1</v>
      </c>
      <c r="D1925" s="268" t="str">
        <f t="shared" si="127"/>
        <v>Janeiro</v>
      </c>
      <c r="E1925" s="269"/>
      <c r="F1925" s="270" t="str">
        <f>IF(E1925="","",VLOOKUP('Conta_FUNBIO (2)'!E1925,Relatório!B:I,2,FALSE))</f>
        <v/>
      </c>
      <c r="G1925" s="709"/>
      <c r="H1925" s="334" t="str">
        <f>IF(G1925="","",VLOOKUP(G1925,Fundos!B:C,2,FALSE))</f>
        <v/>
      </c>
      <c r="I1925" s="272"/>
      <c r="J1925" s="443"/>
      <c r="K1925" s="443"/>
      <c r="L1925" s="685"/>
      <c r="M1925" s="353"/>
      <c r="N1925" s="271"/>
      <c r="O1925" s="576"/>
      <c r="P1925" s="276" t="s">
        <v>277</v>
      </c>
      <c r="Q1925" s="279"/>
      <c r="R1925" s="449"/>
      <c r="S1925" s="279">
        <f t="shared" si="128"/>
        <v>-3601.92</v>
      </c>
      <c r="T1925" s="333">
        <f t="shared" si="125"/>
        <v>0</v>
      </c>
    </row>
    <row r="1926" spans="2:20" ht="24.9" customHeight="1" x14ac:dyDescent="0.3">
      <c r="B1926" s="446"/>
      <c r="C1926" s="267">
        <f t="shared" si="126"/>
        <v>1</v>
      </c>
      <c r="D1926" s="268" t="str">
        <f t="shared" si="127"/>
        <v>Janeiro</v>
      </c>
      <c r="E1926" s="269"/>
      <c r="F1926" s="270" t="str">
        <f>IF(E1926="","",VLOOKUP('Conta_FUNBIO (2)'!E1926,Relatório!B:I,2,FALSE))</f>
        <v/>
      </c>
      <c r="G1926" s="709"/>
      <c r="H1926" s="334" t="str">
        <f>IF(G1926="","",VLOOKUP(G1926,Fundos!B:C,2,FALSE))</f>
        <v/>
      </c>
      <c r="I1926" s="272"/>
      <c r="J1926" s="443"/>
      <c r="K1926" s="443"/>
      <c r="L1926" s="685"/>
      <c r="M1926" s="353"/>
      <c r="N1926" s="271"/>
      <c r="O1926" s="576"/>
      <c r="P1926" s="276" t="s">
        <v>277</v>
      </c>
      <c r="Q1926" s="279"/>
      <c r="R1926" s="449"/>
      <c r="S1926" s="279">
        <f t="shared" si="128"/>
        <v>-3601.92</v>
      </c>
      <c r="T1926" s="333">
        <f t="shared" si="125"/>
        <v>0</v>
      </c>
    </row>
    <row r="1927" spans="2:20" ht="24.9" customHeight="1" x14ac:dyDescent="0.3">
      <c r="B1927" s="446"/>
      <c r="C1927" s="267">
        <f t="shared" si="126"/>
        <v>1</v>
      </c>
      <c r="D1927" s="268" t="str">
        <f t="shared" si="127"/>
        <v>Janeiro</v>
      </c>
      <c r="E1927" s="269"/>
      <c r="F1927" s="270" t="str">
        <f>IF(E1927="","",VLOOKUP('Conta_FUNBIO (2)'!E1927,Relatório!B:I,2,FALSE))</f>
        <v/>
      </c>
      <c r="G1927" s="709"/>
      <c r="H1927" s="334" t="str">
        <f>IF(G1927="","",VLOOKUP(G1927,Fundos!B:C,2,FALSE))</f>
        <v/>
      </c>
      <c r="I1927" s="272"/>
      <c r="J1927" s="443"/>
      <c r="K1927" s="443"/>
      <c r="L1927" s="685"/>
      <c r="M1927" s="353"/>
      <c r="N1927" s="271"/>
      <c r="O1927" s="576"/>
      <c r="P1927" s="276" t="s">
        <v>277</v>
      </c>
      <c r="Q1927" s="279"/>
      <c r="R1927" s="449"/>
      <c r="S1927" s="279">
        <f t="shared" si="128"/>
        <v>-3601.92</v>
      </c>
      <c r="T1927" s="333">
        <f t="shared" si="125"/>
        <v>0</v>
      </c>
    </row>
    <row r="1928" spans="2:20" ht="24.9" customHeight="1" x14ac:dyDescent="0.3">
      <c r="B1928" s="446"/>
      <c r="C1928" s="267">
        <f t="shared" si="126"/>
        <v>1</v>
      </c>
      <c r="D1928" s="268" t="str">
        <f t="shared" si="127"/>
        <v>Janeiro</v>
      </c>
      <c r="E1928" s="269"/>
      <c r="F1928" s="270" t="str">
        <f>IF(E1928="","",VLOOKUP('Conta_FUNBIO (2)'!E1928,Relatório!B:I,2,FALSE))</f>
        <v/>
      </c>
      <c r="G1928" s="709"/>
      <c r="H1928" s="334" t="str">
        <f>IF(G1928="","",VLOOKUP(G1928,Fundos!B:C,2,FALSE))</f>
        <v/>
      </c>
      <c r="I1928" s="272"/>
      <c r="J1928" s="443"/>
      <c r="K1928" s="443"/>
      <c r="L1928" s="685"/>
      <c r="M1928" s="353"/>
      <c r="N1928" s="271"/>
      <c r="O1928" s="576"/>
      <c r="P1928" s="276" t="s">
        <v>277</v>
      </c>
      <c r="Q1928" s="279"/>
      <c r="R1928" s="449"/>
      <c r="S1928" s="279">
        <f t="shared" si="128"/>
        <v>-3601.92</v>
      </c>
      <c r="T1928" s="333">
        <f t="shared" si="125"/>
        <v>0</v>
      </c>
    </row>
    <row r="1929" spans="2:20" ht="24.9" customHeight="1" x14ac:dyDescent="0.3">
      <c r="B1929" s="446"/>
      <c r="C1929" s="267">
        <f t="shared" si="126"/>
        <v>1</v>
      </c>
      <c r="D1929" s="268" t="str">
        <f t="shared" si="127"/>
        <v>Janeiro</v>
      </c>
      <c r="E1929" s="269"/>
      <c r="F1929" s="270" t="str">
        <f>IF(E1929="","",VLOOKUP('Conta_FUNBIO (2)'!E1929,Relatório!B:I,2,FALSE))</f>
        <v/>
      </c>
      <c r="G1929" s="709"/>
      <c r="H1929" s="334" t="str">
        <f>IF(G1929="","",VLOOKUP(G1929,Fundos!B:C,2,FALSE))</f>
        <v/>
      </c>
      <c r="I1929" s="272"/>
      <c r="J1929" s="443"/>
      <c r="K1929" s="443"/>
      <c r="L1929" s="685"/>
      <c r="M1929" s="353"/>
      <c r="N1929" s="271"/>
      <c r="O1929" s="576"/>
      <c r="P1929" s="276" t="s">
        <v>277</v>
      </c>
      <c r="Q1929" s="279"/>
      <c r="R1929" s="449"/>
      <c r="S1929" s="279">
        <f t="shared" si="128"/>
        <v>-3601.92</v>
      </c>
      <c r="T1929" s="333">
        <f t="shared" si="125"/>
        <v>0</v>
      </c>
    </row>
    <row r="1930" spans="2:20" ht="24.9" customHeight="1" x14ac:dyDescent="0.3">
      <c r="B1930" s="446"/>
      <c r="C1930" s="267">
        <f t="shared" si="126"/>
        <v>1</v>
      </c>
      <c r="D1930" s="268" t="str">
        <f t="shared" si="127"/>
        <v>Janeiro</v>
      </c>
      <c r="E1930" s="269"/>
      <c r="F1930" s="270" t="str">
        <f>IF(E1930="","",VLOOKUP('Conta_FUNBIO (2)'!E1930,Relatório!B:I,2,FALSE))</f>
        <v/>
      </c>
      <c r="G1930" s="709"/>
      <c r="H1930" s="334" t="str">
        <f>IF(G1930="","",VLOOKUP(G1930,Fundos!B:C,2,FALSE))</f>
        <v/>
      </c>
      <c r="I1930" s="272"/>
      <c r="J1930" s="443"/>
      <c r="K1930" s="443"/>
      <c r="L1930" s="685"/>
      <c r="M1930" s="353"/>
      <c r="N1930" s="271"/>
      <c r="O1930" s="576"/>
      <c r="P1930" s="276" t="s">
        <v>277</v>
      </c>
      <c r="Q1930" s="279"/>
      <c r="R1930" s="449"/>
      <c r="S1930" s="279">
        <f t="shared" si="128"/>
        <v>-3601.92</v>
      </c>
      <c r="T1930" s="333">
        <f t="shared" si="125"/>
        <v>0</v>
      </c>
    </row>
    <row r="1931" spans="2:20" ht="24.9" customHeight="1" x14ac:dyDescent="0.3">
      <c r="B1931" s="446"/>
      <c r="C1931" s="267">
        <f t="shared" si="126"/>
        <v>1</v>
      </c>
      <c r="D1931" s="268" t="str">
        <f t="shared" si="127"/>
        <v>Janeiro</v>
      </c>
      <c r="E1931" s="269"/>
      <c r="F1931" s="270" t="str">
        <f>IF(E1931="","",VLOOKUP('Conta_FUNBIO (2)'!E1931,Relatório!B:I,2,FALSE))</f>
        <v/>
      </c>
      <c r="G1931" s="709"/>
      <c r="H1931" s="334" t="str">
        <f>IF(G1931="","",VLOOKUP(G1931,Fundos!B:C,2,FALSE))</f>
        <v/>
      </c>
      <c r="I1931" s="272"/>
      <c r="J1931" s="443"/>
      <c r="K1931" s="443"/>
      <c r="L1931" s="685"/>
      <c r="M1931" s="353"/>
      <c r="N1931" s="271"/>
      <c r="O1931" s="576"/>
      <c r="P1931" s="276" t="s">
        <v>277</v>
      </c>
      <c r="Q1931" s="279"/>
      <c r="R1931" s="449"/>
      <c r="S1931" s="279">
        <f t="shared" si="128"/>
        <v>-3601.92</v>
      </c>
      <c r="T1931" s="333">
        <f t="shared" si="125"/>
        <v>0</v>
      </c>
    </row>
    <row r="1932" spans="2:20" ht="24.9" customHeight="1" x14ac:dyDescent="0.3">
      <c r="B1932" s="446"/>
      <c r="C1932" s="267">
        <f t="shared" si="126"/>
        <v>1</v>
      </c>
      <c r="D1932" s="268" t="str">
        <f t="shared" si="127"/>
        <v>Janeiro</v>
      </c>
      <c r="E1932" s="269"/>
      <c r="F1932" s="270" t="str">
        <f>IF(E1932="","",VLOOKUP('Conta_FUNBIO (2)'!E1932,Relatório!B:I,2,FALSE))</f>
        <v/>
      </c>
      <c r="G1932" s="709"/>
      <c r="H1932" s="334" t="str">
        <f>IF(G1932="","",VLOOKUP(G1932,Fundos!B:C,2,FALSE))</f>
        <v/>
      </c>
      <c r="I1932" s="272"/>
      <c r="J1932" s="443"/>
      <c r="K1932" s="443"/>
      <c r="L1932" s="685"/>
      <c r="M1932" s="353"/>
      <c r="N1932" s="271"/>
      <c r="O1932" s="576"/>
      <c r="P1932" s="276" t="s">
        <v>277</v>
      </c>
      <c r="Q1932" s="279"/>
      <c r="R1932" s="449"/>
      <c r="S1932" s="279">
        <f t="shared" si="128"/>
        <v>-3601.92</v>
      </c>
      <c r="T1932" s="333">
        <f t="shared" si="125"/>
        <v>0</v>
      </c>
    </row>
    <row r="1933" spans="2:20" ht="24.9" customHeight="1" x14ac:dyDescent="0.3">
      <c r="B1933" s="446"/>
      <c r="C1933" s="267">
        <f t="shared" si="126"/>
        <v>1</v>
      </c>
      <c r="D1933" s="268" t="str">
        <f t="shared" si="127"/>
        <v>Janeiro</v>
      </c>
      <c r="E1933" s="269"/>
      <c r="F1933" s="270" t="str">
        <f>IF(E1933="","",VLOOKUP('Conta_FUNBIO (2)'!E1933,Relatório!B:I,2,FALSE))</f>
        <v/>
      </c>
      <c r="G1933" s="709"/>
      <c r="H1933" s="334" t="str">
        <f>IF(G1933="","",VLOOKUP(G1933,Fundos!B:C,2,FALSE))</f>
        <v/>
      </c>
      <c r="I1933" s="272"/>
      <c r="J1933" s="443"/>
      <c r="K1933" s="443"/>
      <c r="L1933" s="685"/>
      <c r="M1933" s="353"/>
      <c r="N1933" s="271"/>
      <c r="O1933" s="576"/>
      <c r="P1933" s="276" t="s">
        <v>277</v>
      </c>
      <c r="Q1933" s="279"/>
      <c r="R1933" s="449"/>
      <c r="S1933" s="279">
        <f t="shared" si="128"/>
        <v>-3601.92</v>
      </c>
      <c r="T1933" s="333">
        <f t="shared" si="125"/>
        <v>0</v>
      </c>
    </row>
    <row r="1934" spans="2:20" ht="24.9" customHeight="1" x14ac:dyDescent="0.3">
      <c r="B1934" s="446"/>
      <c r="C1934" s="267">
        <f t="shared" si="126"/>
        <v>1</v>
      </c>
      <c r="D1934" s="268" t="str">
        <f t="shared" si="127"/>
        <v>Janeiro</v>
      </c>
      <c r="E1934" s="269"/>
      <c r="F1934" s="270" t="str">
        <f>IF(E1934="","",VLOOKUP('Conta_FUNBIO (2)'!E1934,Relatório!B:I,2,FALSE))</f>
        <v/>
      </c>
      <c r="G1934" s="709"/>
      <c r="H1934" s="334" t="str">
        <f>IF(G1934="","",VLOOKUP(G1934,Fundos!B:C,2,FALSE))</f>
        <v/>
      </c>
      <c r="I1934" s="272"/>
      <c r="J1934" s="443"/>
      <c r="K1934" s="443"/>
      <c r="L1934" s="685"/>
      <c r="M1934" s="353"/>
      <c r="N1934" s="271"/>
      <c r="O1934" s="576"/>
      <c r="P1934" s="276" t="s">
        <v>277</v>
      </c>
      <c r="Q1934" s="279"/>
      <c r="R1934" s="449"/>
      <c r="S1934" s="279">
        <f t="shared" si="128"/>
        <v>-3601.92</v>
      </c>
      <c r="T1934" s="333">
        <f t="shared" si="125"/>
        <v>0</v>
      </c>
    </row>
    <row r="1935" spans="2:20" ht="24.9" customHeight="1" x14ac:dyDescent="0.3">
      <c r="B1935" s="446"/>
      <c r="C1935" s="267">
        <f t="shared" si="126"/>
        <v>1</v>
      </c>
      <c r="D1935" s="268" t="str">
        <f t="shared" si="127"/>
        <v>Janeiro</v>
      </c>
      <c r="E1935" s="269"/>
      <c r="F1935" s="270" t="str">
        <f>IF(E1935="","",VLOOKUP('Conta_FUNBIO (2)'!E1935,Relatório!B:I,2,FALSE))</f>
        <v/>
      </c>
      <c r="G1935" s="709"/>
      <c r="H1935" s="334" t="str">
        <f>IF(G1935="","",VLOOKUP(G1935,Fundos!B:C,2,FALSE))</f>
        <v/>
      </c>
      <c r="I1935" s="272"/>
      <c r="J1935" s="443"/>
      <c r="K1935" s="443"/>
      <c r="L1935" s="685"/>
      <c r="M1935" s="353"/>
      <c r="N1935" s="271"/>
      <c r="O1935" s="576"/>
      <c r="P1935" s="276" t="s">
        <v>277</v>
      </c>
      <c r="Q1935" s="279"/>
      <c r="R1935" s="449"/>
      <c r="S1935" s="279">
        <f t="shared" si="128"/>
        <v>-3601.92</v>
      </c>
      <c r="T1935" s="333">
        <f t="shared" si="125"/>
        <v>0</v>
      </c>
    </row>
    <row r="1936" spans="2:20" ht="24.9" customHeight="1" x14ac:dyDescent="0.3">
      <c r="B1936" s="446"/>
      <c r="C1936" s="267">
        <f t="shared" si="126"/>
        <v>1</v>
      </c>
      <c r="D1936" s="268" t="str">
        <f t="shared" si="127"/>
        <v>Janeiro</v>
      </c>
      <c r="E1936" s="269"/>
      <c r="F1936" s="270" t="str">
        <f>IF(E1936="","",VLOOKUP('Conta_FUNBIO (2)'!E1936,Relatório!B:I,2,FALSE))</f>
        <v/>
      </c>
      <c r="G1936" s="709"/>
      <c r="H1936" s="334" t="str">
        <f>IF(G1936="","",VLOOKUP(G1936,Fundos!B:C,2,FALSE))</f>
        <v/>
      </c>
      <c r="I1936" s="272"/>
      <c r="J1936" s="443"/>
      <c r="K1936" s="443"/>
      <c r="L1936" s="685"/>
      <c r="M1936" s="353"/>
      <c r="N1936" s="271"/>
      <c r="O1936" s="576"/>
      <c r="P1936" s="276" t="s">
        <v>277</v>
      </c>
      <c r="Q1936" s="279"/>
      <c r="R1936" s="449"/>
      <c r="S1936" s="279">
        <f t="shared" si="128"/>
        <v>-3601.92</v>
      </c>
      <c r="T1936" s="333">
        <f t="shared" si="125"/>
        <v>0</v>
      </c>
    </row>
    <row r="1937" spans="2:20" ht="24.9" customHeight="1" x14ac:dyDescent="0.3">
      <c r="B1937" s="446"/>
      <c r="C1937" s="267">
        <f t="shared" si="126"/>
        <v>1</v>
      </c>
      <c r="D1937" s="268" t="str">
        <f t="shared" si="127"/>
        <v>Janeiro</v>
      </c>
      <c r="E1937" s="269"/>
      <c r="F1937" s="270" t="str">
        <f>IF(E1937="","",VLOOKUP('Conta_FUNBIO (2)'!E1937,Relatório!B:I,2,FALSE))</f>
        <v/>
      </c>
      <c r="G1937" s="709"/>
      <c r="H1937" s="334" t="str">
        <f>IF(G1937="","",VLOOKUP(G1937,Fundos!B:C,2,FALSE))</f>
        <v/>
      </c>
      <c r="I1937" s="272"/>
      <c r="J1937" s="443"/>
      <c r="K1937" s="443"/>
      <c r="L1937" s="685"/>
      <c r="M1937" s="353"/>
      <c r="N1937" s="271"/>
      <c r="O1937" s="576"/>
      <c r="P1937" s="276" t="s">
        <v>277</v>
      </c>
      <c r="Q1937" s="279"/>
      <c r="R1937" s="449"/>
      <c r="S1937" s="279">
        <f t="shared" si="128"/>
        <v>-3601.92</v>
      </c>
      <c r="T1937" s="333">
        <f t="shared" si="125"/>
        <v>0</v>
      </c>
    </row>
    <row r="1938" spans="2:20" ht="24.9" customHeight="1" x14ac:dyDescent="0.3">
      <c r="B1938" s="446"/>
      <c r="C1938" s="267">
        <f t="shared" si="126"/>
        <v>1</v>
      </c>
      <c r="D1938" s="268" t="str">
        <f t="shared" si="127"/>
        <v>Janeiro</v>
      </c>
      <c r="E1938" s="269"/>
      <c r="F1938" s="270" t="str">
        <f>IF(E1938="","",VLOOKUP('Conta_FUNBIO (2)'!E1938,Relatório!B:I,2,FALSE))</f>
        <v/>
      </c>
      <c r="G1938" s="709"/>
      <c r="H1938" s="334" t="str">
        <f>IF(G1938="","",VLOOKUP(G1938,Fundos!B:C,2,FALSE))</f>
        <v/>
      </c>
      <c r="I1938" s="272"/>
      <c r="J1938" s="443"/>
      <c r="K1938" s="443"/>
      <c r="L1938" s="685"/>
      <c r="M1938" s="353"/>
      <c r="N1938" s="271"/>
      <c r="O1938" s="576"/>
      <c r="P1938" s="276" t="s">
        <v>277</v>
      </c>
      <c r="Q1938" s="279"/>
      <c r="R1938" s="449"/>
      <c r="S1938" s="279">
        <f t="shared" si="128"/>
        <v>-3601.92</v>
      </c>
      <c r="T1938" s="333">
        <f t="shared" si="125"/>
        <v>0</v>
      </c>
    </row>
    <row r="1939" spans="2:20" ht="24.9" customHeight="1" x14ac:dyDescent="0.3">
      <c r="B1939" s="446"/>
      <c r="C1939" s="267">
        <f t="shared" si="126"/>
        <v>1</v>
      </c>
      <c r="D1939" s="268" t="str">
        <f t="shared" si="127"/>
        <v>Janeiro</v>
      </c>
      <c r="E1939" s="269"/>
      <c r="F1939" s="270" t="str">
        <f>IF(E1939="","",VLOOKUP('Conta_FUNBIO (2)'!E1939,Relatório!B:I,2,FALSE))</f>
        <v/>
      </c>
      <c r="G1939" s="709"/>
      <c r="H1939" s="334" t="str">
        <f>IF(G1939="","",VLOOKUP(G1939,Fundos!B:C,2,FALSE))</f>
        <v/>
      </c>
      <c r="I1939" s="272"/>
      <c r="J1939" s="443"/>
      <c r="K1939" s="443"/>
      <c r="L1939" s="685"/>
      <c r="M1939" s="353"/>
      <c r="N1939" s="271"/>
      <c r="O1939" s="576"/>
      <c r="P1939" s="276" t="s">
        <v>277</v>
      </c>
      <c r="Q1939" s="279"/>
      <c r="R1939" s="449"/>
      <c r="S1939" s="279">
        <f t="shared" si="128"/>
        <v>-3601.92</v>
      </c>
      <c r="T1939" s="333">
        <f t="shared" si="125"/>
        <v>0</v>
      </c>
    </row>
    <row r="1940" spans="2:20" ht="24.9" customHeight="1" x14ac:dyDescent="0.3">
      <c r="B1940" s="446"/>
      <c r="C1940" s="267">
        <f t="shared" si="126"/>
        <v>1</v>
      </c>
      <c r="D1940" s="268" t="str">
        <f t="shared" si="127"/>
        <v>Janeiro</v>
      </c>
      <c r="E1940" s="269"/>
      <c r="F1940" s="270" t="str">
        <f>IF(E1940="","",VLOOKUP('Conta_FUNBIO (2)'!E1940,Relatório!B:I,2,FALSE))</f>
        <v/>
      </c>
      <c r="G1940" s="709"/>
      <c r="H1940" s="334" t="str">
        <f>IF(G1940="","",VLOOKUP(G1940,Fundos!B:C,2,FALSE))</f>
        <v/>
      </c>
      <c r="I1940" s="272"/>
      <c r="J1940" s="443"/>
      <c r="K1940" s="443"/>
      <c r="L1940" s="685"/>
      <c r="M1940" s="353"/>
      <c r="N1940" s="271"/>
      <c r="O1940" s="576"/>
      <c r="P1940" s="276" t="s">
        <v>277</v>
      </c>
      <c r="Q1940" s="279"/>
      <c r="R1940" s="449"/>
      <c r="S1940" s="279">
        <f t="shared" si="128"/>
        <v>-3601.92</v>
      </c>
      <c r="T1940" s="333">
        <f t="shared" si="125"/>
        <v>0</v>
      </c>
    </row>
    <row r="1941" spans="2:20" ht="24.9" customHeight="1" x14ac:dyDescent="0.3">
      <c r="B1941" s="446"/>
      <c r="C1941" s="267">
        <f t="shared" si="126"/>
        <v>1</v>
      </c>
      <c r="D1941" s="268" t="str">
        <f t="shared" si="127"/>
        <v>Janeiro</v>
      </c>
      <c r="E1941" s="269"/>
      <c r="F1941" s="270" t="str">
        <f>IF(E1941="","",VLOOKUP('Conta_FUNBIO (2)'!E1941,Relatório!B:I,2,FALSE))</f>
        <v/>
      </c>
      <c r="G1941" s="709"/>
      <c r="H1941" s="334" t="str">
        <f>IF(G1941="","",VLOOKUP(G1941,Fundos!B:C,2,FALSE))</f>
        <v/>
      </c>
      <c r="I1941" s="272"/>
      <c r="J1941" s="443"/>
      <c r="K1941" s="443"/>
      <c r="L1941" s="685"/>
      <c r="M1941" s="353"/>
      <c r="N1941" s="271"/>
      <c r="O1941" s="576"/>
      <c r="P1941" s="276" t="s">
        <v>277</v>
      </c>
      <c r="Q1941" s="279"/>
      <c r="R1941" s="449"/>
      <c r="S1941" s="279">
        <f t="shared" si="128"/>
        <v>-3601.92</v>
      </c>
      <c r="T1941" s="333">
        <f t="shared" si="125"/>
        <v>0</v>
      </c>
    </row>
    <row r="1942" spans="2:20" ht="24.9" customHeight="1" x14ac:dyDescent="0.3">
      <c r="B1942" s="446"/>
      <c r="C1942" s="267">
        <f t="shared" si="126"/>
        <v>1</v>
      </c>
      <c r="D1942" s="268" t="str">
        <f t="shared" si="127"/>
        <v>Janeiro</v>
      </c>
      <c r="E1942" s="269"/>
      <c r="F1942" s="270" t="str">
        <f>IF(E1942="","",VLOOKUP('Conta_FUNBIO (2)'!E1942,Relatório!B:I,2,FALSE))</f>
        <v/>
      </c>
      <c r="G1942" s="709"/>
      <c r="H1942" s="334" t="str">
        <f>IF(G1942="","",VLOOKUP(G1942,Fundos!B:C,2,FALSE))</f>
        <v/>
      </c>
      <c r="I1942" s="272"/>
      <c r="J1942" s="443"/>
      <c r="K1942" s="443"/>
      <c r="L1942" s="685"/>
      <c r="M1942" s="353"/>
      <c r="N1942" s="271"/>
      <c r="O1942" s="576"/>
      <c r="P1942" s="276" t="s">
        <v>277</v>
      </c>
      <c r="Q1942" s="279"/>
      <c r="R1942" s="449"/>
      <c r="S1942" s="279">
        <f t="shared" si="128"/>
        <v>-3601.92</v>
      </c>
      <c r="T1942" s="333">
        <f t="shared" si="125"/>
        <v>0</v>
      </c>
    </row>
    <row r="1943" spans="2:20" ht="24.9" customHeight="1" x14ac:dyDescent="0.3">
      <c r="B1943" s="446"/>
      <c r="C1943" s="267">
        <f t="shared" si="126"/>
        <v>1</v>
      </c>
      <c r="D1943" s="268" t="str">
        <f t="shared" si="127"/>
        <v>Janeiro</v>
      </c>
      <c r="E1943" s="269"/>
      <c r="F1943" s="270" t="str">
        <f>IF(E1943="","",VLOOKUP('Conta_FUNBIO (2)'!E1943,Relatório!B:I,2,FALSE))</f>
        <v/>
      </c>
      <c r="G1943" s="709"/>
      <c r="H1943" s="334" t="str">
        <f>IF(G1943="","",VLOOKUP(G1943,Fundos!B:C,2,FALSE))</f>
        <v/>
      </c>
      <c r="I1943" s="272"/>
      <c r="J1943" s="443"/>
      <c r="K1943" s="443"/>
      <c r="L1943" s="685"/>
      <c r="M1943" s="353"/>
      <c r="N1943" s="271"/>
      <c r="O1943" s="576"/>
      <c r="P1943" s="276" t="s">
        <v>277</v>
      </c>
      <c r="Q1943" s="279"/>
      <c r="R1943" s="449"/>
      <c r="S1943" s="279">
        <f t="shared" si="128"/>
        <v>-3601.92</v>
      </c>
      <c r="T1943" s="333">
        <f t="shared" si="125"/>
        <v>0</v>
      </c>
    </row>
    <row r="1944" spans="2:20" ht="24.9" customHeight="1" x14ac:dyDescent="0.3">
      <c r="B1944" s="446"/>
      <c r="C1944" s="267">
        <f t="shared" si="126"/>
        <v>1</v>
      </c>
      <c r="D1944" s="268" t="str">
        <f t="shared" si="127"/>
        <v>Janeiro</v>
      </c>
      <c r="E1944" s="269"/>
      <c r="F1944" s="270" t="str">
        <f>IF(E1944="","",VLOOKUP('Conta_FUNBIO (2)'!E1944,Relatório!B:I,2,FALSE))</f>
        <v/>
      </c>
      <c r="G1944" s="709"/>
      <c r="H1944" s="334" t="str">
        <f>IF(G1944="","",VLOOKUP(G1944,Fundos!B:C,2,FALSE))</f>
        <v/>
      </c>
      <c r="I1944" s="272"/>
      <c r="J1944" s="443"/>
      <c r="K1944" s="443"/>
      <c r="L1944" s="685"/>
      <c r="M1944" s="353"/>
      <c r="N1944" s="271"/>
      <c r="O1944" s="576"/>
      <c r="P1944" s="276" t="s">
        <v>277</v>
      </c>
      <c r="Q1944" s="279"/>
      <c r="R1944" s="449"/>
      <c r="S1944" s="279">
        <f t="shared" si="128"/>
        <v>-3601.92</v>
      </c>
      <c r="T1944" s="333">
        <f t="shared" si="125"/>
        <v>0</v>
      </c>
    </row>
    <row r="1945" spans="2:20" ht="24.9" customHeight="1" x14ac:dyDescent="0.3">
      <c r="B1945" s="446"/>
      <c r="C1945" s="267">
        <f t="shared" si="126"/>
        <v>1</v>
      </c>
      <c r="D1945" s="268" t="str">
        <f t="shared" si="127"/>
        <v>Janeiro</v>
      </c>
      <c r="E1945" s="269"/>
      <c r="F1945" s="270" t="str">
        <f>IF(E1945="","",VLOOKUP('Conta_FUNBIO (2)'!E1945,Relatório!B:I,2,FALSE))</f>
        <v/>
      </c>
      <c r="G1945" s="709"/>
      <c r="H1945" s="334" t="str">
        <f>IF(G1945="","",VLOOKUP(G1945,Fundos!B:C,2,FALSE))</f>
        <v/>
      </c>
      <c r="I1945" s="272"/>
      <c r="J1945" s="443"/>
      <c r="K1945" s="443"/>
      <c r="L1945" s="685"/>
      <c r="M1945" s="353"/>
      <c r="N1945" s="271"/>
      <c r="O1945" s="576"/>
      <c r="P1945" s="276" t="s">
        <v>277</v>
      </c>
      <c r="Q1945" s="279"/>
      <c r="R1945" s="449"/>
      <c r="S1945" s="279">
        <f t="shared" si="128"/>
        <v>-3601.92</v>
      </c>
      <c r="T1945" s="333">
        <f t="shared" si="125"/>
        <v>0</v>
      </c>
    </row>
    <row r="1946" spans="2:20" ht="24.9" customHeight="1" x14ac:dyDescent="0.3">
      <c r="B1946" s="446"/>
      <c r="C1946" s="267">
        <f t="shared" si="126"/>
        <v>1</v>
      </c>
      <c r="D1946" s="268" t="str">
        <f t="shared" si="127"/>
        <v>Janeiro</v>
      </c>
      <c r="E1946" s="269"/>
      <c r="F1946" s="270" t="str">
        <f>IF(E1946="","",VLOOKUP('Conta_FUNBIO (2)'!E1946,Relatório!B:I,2,FALSE))</f>
        <v/>
      </c>
      <c r="G1946" s="709"/>
      <c r="H1946" s="334" t="str">
        <f>IF(G1946="","",VLOOKUP(G1946,Fundos!B:C,2,FALSE))</f>
        <v/>
      </c>
      <c r="I1946" s="272"/>
      <c r="J1946" s="443"/>
      <c r="K1946" s="443"/>
      <c r="L1946" s="685"/>
      <c r="M1946" s="353"/>
      <c r="N1946" s="271"/>
      <c r="O1946" s="576"/>
      <c r="P1946" s="276" t="s">
        <v>277</v>
      </c>
      <c r="Q1946" s="279"/>
      <c r="R1946" s="449"/>
      <c r="S1946" s="279">
        <f t="shared" si="128"/>
        <v>-3601.92</v>
      </c>
      <c r="T1946" s="333">
        <f t="shared" si="125"/>
        <v>0</v>
      </c>
    </row>
    <row r="1947" spans="2:20" ht="24.9" customHeight="1" x14ac:dyDescent="0.3">
      <c r="B1947" s="446"/>
      <c r="C1947" s="267">
        <f t="shared" si="126"/>
        <v>1</v>
      </c>
      <c r="D1947" s="268" t="str">
        <f t="shared" si="127"/>
        <v>Janeiro</v>
      </c>
      <c r="E1947" s="269"/>
      <c r="F1947" s="270" t="str">
        <f>IF(E1947="","",VLOOKUP('Conta_FUNBIO (2)'!E1947,Relatório!B:I,2,FALSE))</f>
        <v/>
      </c>
      <c r="G1947" s="709"/>
      <c r="H1947" s="334" t="str">
        <f>IF(G1947="","",VLOOKUP(G1947,Fundos!B:C,2,FALSE))</f>
        <v/>
      </c>
      <c r="I1947" s="272"/>
      <c r="J1947" s="443"/>
      <c r="K1947" s="443"/>
      <c r="L1947" s="685"/>
      <c r="M1947" s="353"/>
      <c r="N1947" s="271"/>
      <c r="O1947" s="576"/>
      <c r="P1947" s="276" t="s">
        <v>277</v>
      </c>
      <c r="Q1947" s="279"/>
      <c r="R1947" s="449"/>
      <c r="S1947" s="279">
        <f t="shared" si="128"/>
        <v>-3601.92</v>
      </c>
      <c r="T1947" s="333">
        <f t="shared" si="125"/>
        <v>0</v>
      </c>
    </row>
    <row r="1948" spans="2:20" ht="24.9" customHeight="1" x14ac:dyDescent="0.3">
      <c r="B1948" s="446"/>
      <c r="C1948" s="267">
        <f t="shared" si="126"/>
        <v>1</v>
      </c>
      <c r="D1948" s="268" t="str">
        <f t="shared" si="127"/>
        <v>Janeiro</v>
      </c>
      <c r="E1948" s="269"/>
      <c r="F1948" s="270" t="str">
        <f>IF(E1948="","",VLOOKUP('Conta_FUNBIO (2)'!E1948,Relatório!B:I,2,FALSE))</f>
        <v/>
      </c>
      <c r="G1948" s="709"/>
      <c r="H1948" s="334" t="str">
        <f>IF(G1948="","",VLOOKUP(G1948,Fundos!B:C,2,FALSE))</f>
        <v/>
      </c>
      <c r="I1948" s="272"/>
      <c r="J1948" s="443"/>
      <c r="K1948" s="443"/>
      <c r="L1948" s="685"/>
      <c r="M1948" s="353"/>
      <c r="N1948" s="271"/>
      <c r="O1948" s="576"/>
      <c r="P1948" s="276" t="s">
        <v>277</v>
      </c>
      <c r="Q1948" s="279"/>
      <c r="R1948" s="449"/>
      <c r="S1948" s="279">
        <f t="shared" si="128"/>
        <v>-3601.92</v>
      </c>
      <c r="T1948" s="333">
        <f t="shared" si="125"/>
        <v>0</v>
      </c>
    </row>
    <row r="1949" spans="2:20" ht="24.9" customHeight="1" x14ac:dyDescent="0.3">
      <c r="B1949" s="446"/>
      <c r="C1949" s="267">
        <f t="shared" si="126"/>
        <v>1</v>
      </c>
      <c r="D1949" s="268" t="str">
        <f t="shared" si="127"/>
        <v>Janeiro</v>
      </c>
      <c r="E1949" s="269"/>
      <c r="F1949" s="270" t="str">
        <f>IF(E1949="","",VLOOKUP('Conta_FUNBIO (2)'!E1949,Relatório!B:I,2,FALSE))</f>
        <v/>
      </c>
      <c r="G1949" s="709"/>
      <c r="H1949" s="334" t="str">
        <f>IF(G1949="","",VLOOKUP(G1949,Fundos!B:C,2,FALSE))</f>
        <v/>
      </c>
      <c r="I1949" s="272"/>
      <c r="J1949" s="443"/>
      <c r="K1949" s="443"/>
      <c r="L1949" s="685"/>
      <c r="M1949" s="353"/>
      <c r="N1949" s="271"/>
      <c r="O1949" s="576"/>
      <c r="P1949" s="276" t="s">
        <v>277</v>
      </c>
      <c r="Q1949" s="279"/>
      <c r="R1949" s="449"/>
      <c r="S1949" s="279">
        <f t="shared" si="128"/>
        <v>-3601.92</v>
      </c>
      <c r="T1949" s="333">
        <f t="shared" si="125"/>
        <v>0</v>
      </c>
    </row>
    <row r="1950" spans="2:20" ht="24.9" customHeight="1" x14ac:dyDescent="0.3">
      <c r="B1950" s="446"/>
      <c r="C1950" s="267">
        <f t="shared" si="126"/>
        <v>1</v>
      </c>
      <c r="D1950" s="268" t="str">
        <f t="shared" si="127"/>
        <v>Janeiro</v>
      </c>
      <c r="E1950" s="269"/>
      <c r="F1950" s="270" t="str">
        <f>IF(E1950="","",VLOOKUP('Conta_FUNBIO (2)'!E1950,Relatório!B:I,2,FALSE))</f>
        <v/>
      </c>
      <c r="G1950" s="709"/>
      <c r="H1950" s="334" t="str">
        <f>IF(G1950="","",VLOOKUP(G1950,Fundos!B:C,2,FALSE))</f>
        <v/>
      </c>
      <c r="I1950" s="272"/>
      <c r="J1950" s="443"/>
      <c r="K1950" s="443"/>
      <c r="L1950" s="685"/>
      <c r="M1950" s="353"/>
      <c r="N1950" s="271"/>
      <c r="O1950" s="576"/>
      <c r="P1950" s="276" t="s">
        <v>277</v>
      </c>
      <c r="Q1950" s="279"/>
      <c r="R1950" s="449"/>
      <c r="S1950" s="279">
        <f t="shared" si="128"/>
        <v>-3601.92</v>
      </c>
      <c r="T1950" s="333">
        <f t="shared" si="125"/>
        <v>0</v>
      </c>
    </row>
    <row r="1951" spans="2:20" ht="24.9" customHeight="1" x14ac:dyDescent="0.3">
      <c r="B1951" s="446"/>
      <c r="C1951" s="267">
        <f t="shared" si="126"/>
        <v>1</v>
      </c>
      <c r="D1951" s="268" t="str">
        <f t="shared" si="127"/>
        <v>Janeiro</v>
      </c>
      <c r="E1951" s="269"/>
      <c r="F1951" s="270" t="str">
        <f>IF(E1951="","",VLOOKUP('Conta_FUNBIO (2)'!E1951,Relatório!B:I,2,FALSE))</f>
        <v/>
      </c>
      <c r="G1951" s="709"/>
      <c r="H1951" s="334" t="str">
        <f>IF(G1951="","",VLOOKUP(G1951,Fundos!B:C,2,FALSE))</f>
        <v/>
      </c>
      <c r="I1951" s="272"/>
      <c r="J1951" s="443"/>
      <c r="K1951" s="443"/>
      <c r="L1951" s="685"/>
      <c r="M1951" s="353"/>
      <c r="N1951" s="271"/>
      <c r="O1951" s="576"/>
      <c r="P1951" s="276" t="s">
        <v>277</v>
      </c>
      <c r="Q1951" s="279"/>
      <c r="R1951" s="449"/>
      <c r="S1951" s="279">
        <f t="shared" si="128"/>
        <v>-3601.92</v>
      </c>
      <c r="T1951" s="333">
        <f t="shared" si="125"/>
        <v>0</v>
      </c>
    </row>
    <row r="1952" spans="2:20" ht="24.9" customHeight="1" x14ac:dyDescent="0.3">
      <c r="B1952" s="446"/>
      <c r="C1952" s="267">
        <f t="shared" si="126"/>
        <v>1</v>
      </c>
      <c r="D1952" s="268" t="str">
        <f t="shared" si="127"/>
        <v>Janeiro</v>
      </c>
      <c r="E1952" s="269"/>
      <c r="F1952" s="270" t="str">
        <f>IF(E1952="","",VLOOKUP('Conta_FUNBIO (2)'!E1952,Relatório!B:I,2,FALSE))</f>
        <v/>
      </c>
      <c r="G1952" s="709"/>
      <c r="H1952" s="334" t="str">
        <f>IF(G1952="","",VLOOKUP(G1952,Fundos!B:C,2,FALSE))</f>
        <v/>
      </c>
      <c r="I1952" s="272"/>
      <c r="J1952" s="443"/>
      <c r="K1952" s="443"/>
      <c r="L1952" s="685"/>
      <c r="M1952" s="353"/>
      <c r="N1952" s="271"/>
      <c r="O1952" s="576"/>
      <c r="P1952" s="276" t="s">
        <v>277</v>
      </c>
      <c r="Q1952" s="279"/>
      <c r="R1952" s="449"/>
      <c r="S1952" s="279">
        <f t="shared" si="128"/>
        <v>-3601.92</v>
      </c>
      <c r="T1952" s="333">
        <f t="shared" si="125"/>
        <v>0</v>
      </c>
    </row>
    <row r="1953" spans="2:20" ht="24.9" customHeight="1" x14ac:dyDescent="0.3">
      <c r="B1953" s="446"/>
      <c r="C1953" s="267">
        <f t="shared" si="126"/>
        <v>1</v>
      </c>
      <c r="D1953" s="268" t="str">
        <f t="shared" si="127"/>
        <v>Janeiro</v>
      </c>
      <c r="E1953" s="269"/>
      <c r="F1953" s="270" t="str">
        <f>IF(E1953="","",VLOOKUP('Conta_FUNBIO (2)'!E1953,Relatório!B:I,2,FALSE))</f>
        <v/>
      </c>
      <c r="G1953" s="709"/>
      <c r="H1953" s="334" t="str">
        <f>IF(G1953="","",VLOOKUP(G1953,Fundos!B:C,2,FALSE))</f>
        <v/>
      </c>
      <c r="I1953" s="272"/>
      <c r="J1953" s="443"/>
      <c r="K1953" s="443"/>
      <c r="L1953" s="685"/>
      <c r="M1953" s="353"/>
      <c r="N1953" s="271"/>
      <c r="O1953" s="576"/>
      <c r="P1953" s="276" t="s">
        <v>277</v>
      </c>
      <c r="Q1953" s="279"/>
      <c r="R1953" s="449"/>
      <c r="S1953" s="279">
        <f t="shared" si="128"/>
        <v>-3601.92</v>
      </c>
      <c r="T1953" s="333">
        <f t="shared" si="125"/>
        <v>0</v>
      </c>
    </row>
    <row r="1954" spans="2:20" ht="24.9" customHeight="1" x14ac:dyDescent="0.3">
      <c r="B1954" s="446"/>
      <c r="C1954" s="267">
        <f t="shared" si="126"/>
        <v>1</v>
      </c>
      <c r="D1954" s="268" t="str">
        <f t="shared" si="127"/>
        <v>Janeiro</v>
      </c>
      <c r="E1954" s="269"/>
      <c r="F1954" s="270" t="str">
        <f>IF(E1954="","",VLOOKUP('Conta_FUNBIO (2)'!E1954,Relatório!B:I,2,FALSE))</f>
        <v/>
      </c>
      <c r="G1954" s="709"/>
      <c r="H1954" s="334" t="str">
        <f>IF(G1954="","",VLOOKUP(G1954,Fundos!B:C,2,FALSE))</f>
        <v/>
      </c>
      <c r="I1954" s="272"/>
      <c r="J1954" s="443"/>
      <c r="K1954" s="443"/>
      <c r="L1954" s="685"/>
      <c r="M1954" s="353"/>
      <c r="N1954" s="271"/>
      <c r="O1954" s="576"/>
      <c r="P1954" s="276" t="s">
        <v>277</v>
      </c>
      <c r="Q1954" s="279"/>
      <c r="R1954" s="449"/>
      <c r="S1954" s="279">
        <f t="shared" si="128"/>
        <v>-3601.92</v>
      </c>
      <c r="T1954" s="333">
        <f t="shared" si="125"/>
        <v>0</v>
      </c>
    </row>
    <row r="1955" spans="2:20" ht="24.9" customHeight="1" x14ac:dyDescent="0.3">
      <c r="B1955" s="446"/>
      <c r="C1955" s="267">
        <f t="shared" si="126"/>
        <v>1</v>
      </c>
      <c r="D1955" s="268" t="str">
        <f t="shared" si="127"/>
        <v>Janeiro</v>
      </c>
      <c r="E1955" s="269"/>
      <c r="F1955" s="270" t="str">
        <f>IF(E1955="","",VLOOKUP('Conta_FUNBIO (2)'!E1955,Relatório!B:I,2,FALSE))</f>
        <v/>
      </c>
      <c r="G1955" s="709"/>
      <c r="H1955" s="334" t="str">
        <f>IF(G1955="","",VLOOKUP(G1955,Fundos!B:C,2,FALSE))</f>
        <v/>
      </c>
      <c r="I1955" s="272"/>
      <c r="J1955" s="443"/>
      <c r="K1955" s="443"/>
      <c r="L1955" s="685"/>
      <c r="M1955" s="353"/>
      <c r="N1955" s="271"/>
      <c r="O1955" s="576"/>
      <c r="P1955" s="276" t="s">
        <v>277</v>
      </c>
      <c r="Q1955" s="279"/>
      <c r="R1955" s="449"/>
      <c r="S1955" s="279">
        <f t="shared" si="128"/>
        <v>-3601.92</v>
      </c>
      <c r="T1955" s="333">
        <f t="shared" si="125"/>
        <v>0</v>
      </c>
    </row>
    <row r="1956" spans="2:20" ht="24.9" customHeight="1" x14ac:dyDescent="0.3">
      <c r="B1956" s="446"/>
      <c r="C1956" s="267">
        <f t="shared" si="126"/>
        <v>1</v>
      </c>
      <c r="D1956" s="268" t="str">
        <f t="shared" si="127"/>
        <v>Janeiro</v>
      </c>
      <c r="E1956" s="269"/>
      <c r="F1956" s="270" t="str">
        <f>IF(E1956="","",VLOOKUP('Conta_FUNBIO (2)'!E1956,Relatório!B:I,2,FALSE))</f>
        <v/>
      </c>
      <c r="G1956" s="709"/>
      <c r="H1956" s="334" t="str">
        <f>IF(G1956="","",VLOOKUP(G1956,Fundos!B:C,2,FALSE))</f>
        <v/>
      </c>
      <c r="I1956" s="272"/>
      <c r="J1956" s="443"/>
      <c r="K1956" s="443"/>
      <c r="L1956" s="685"/>
      <c r="M1956" s="353"/>
      <c r="N1956" s="271"/>
      <c r="O1956" s="576"/>
      <c r="P1956" s="276" t="s">
        <v>277</v>
      </c>
      <c r="Q1956" s="279"/>
      <c r="R1956" s="449"/>
      <c r="S1956" s="279">
        <f t="shared" si="128"/>
        <v>-3601.92</v>
      </c>
      <c r="T1956" s="333">
        <f t="shared" si="125"/>
        <v>0</v>
      </c>
    </row>
    <row r="1957" spans="2:20" ht="24.9" customHeight="1" x14ac:dyDescent="0.3">
      <c r="B1957" s="446"/>
      <c r="C1957" s="267">
        <f t="shared" si="126"/>
        <v>1</v>
      </c>
      <c r="D1957" s="268" t="str">
        <f t="shared" si="127"/>
        <v>Janeiro</v>
      </c>
      <c r="E1957" s="269"/>
      <c r="F1957" s="270" t="str">
        <f>IF(E1957="","",VLOOKUP('Conta_FUNBIO (2)'!E1957,Relatório!B:I,2,FALSE))</f>
        <v/>
      </c>
      <c r="G1957" s="709"/>
      <c r="H1957" s="334" t="str">
        <f>IF(G1957="","",VLOOKUP(G1957,Fundos!B:C,2,FALSE))</f>
        <v/>
      </c>
      <c r="I1957" s="272"/>
      <c r="J1957" s="443"/>
      <c r="K1957" s="443"/>
      <c r="L1957" s="685"/>
      <c r="M1957" s="353"/>
      <c r="N1957" s="271"/>
      <c r="O1957" s="576"/>
      <c r="P1957" s="276" t="s">
        <v>277</v>
      </c>
      <c r="Q1957" s="279"/>
      <c r="R1957" s="449"/>
      <c r="S1957" s="279">
        <f t="shared" si="128"/>
        <v>-3601.92</v>
      </c>
      <c r="T1957" s="333">
        <f t="shared" si="125"/>
        <v>0</v>
      </c>
    </row>
    <row r="1958" spans="2:20" ht="24.9" customHeight="1" x14ac:dyDescent="0.3">
      <c r="B1958" s="446"/>
      <c r="C1958" s="267">
        <f t="shared" si="126"/>
        <v>1</v>
      </c>
      <c r="D1958" s="268" t="str">
        <f t="shared" si="127"/>
        <v>Janeiro</v>
      </c>
      <c r="E1958" s="269"/>
      <c r="F1958" s="270" t="str">
        <f>IF(E1958="","",VLOOKUP('Conta_FUNBIO (2)'!E1958,Relatório!B:I,2,FALSE))</f>
        <v/>
      </c>
      <c r="G1958" s="709"/>
      <c r="H1958" s="334" t="str">
        <f>IF(G1958="","",VLOOKUP(G1958,Fundos!B:C,2,FALSE))</f>
        <v/>
      </c>
      <c r="I1958" s="272"/>
      <c r="J1958" s="443"/>
      <c r="K1958" s="443"/>
      <c r="L1958" s="685"/>
      <c r="M1958" s="353"/>
      <c r="N1958" s="271"/>
      <c r="O1958" s="576"/>
      <c r="P1958" s="276" t="s">
        <v>277</v>
      </c>
      <c r="Q1958" s="279"/>
      <c r="R1958" s="449"/>
      <c r="S1958" s="279">
        <f t="shared" si="128"/>
        <v>-3601.92</v>
      </c>
      <c r="T1958" s="333">
        <f t="shared" si="125"/>
        <v>0</v>
      </c>
    </row>
    <row r="1959" spans="2:20" ht="24.9" customHeight="1" x14ac:dyDescent="0.3">
      <c r="B1959" s="446"/>
      <c r="C1959" s="267">
        <f t="shared" si="126"/>
        <v>1</v>
      </c>
      <c r="D1959" s="268" t="str">
        <f t="shared" si="127"/>
        <v>Janeiro</v>
      </c>
      <c r="E1959" s="269"/>
      <c r="F1959" s="270" t="str">
        <f>IF(E1959="","",VLOOKUP('Conta_FUNBIO (2)'!E1959,Relatório!B:I,2,FALSE))</f>
        <v/>
      </c>
      <c r="G1959" s="709"/>
      <c r="H1959" s="334" t="str">
        <f>IF(G1959="","",VLOOKUP(G1959,Fundos!B:C,2,FALSE))</f>
        <v/>
      </c>
      <c r="I1959" s="272"/>
      <c r="J1959" s="443"/>
      <c r="K1959" s="443"/>
      <c r="L1959" s="685"/>
      <c r="M1959" s="353"/>
      <c r="N1959" s="271"/>
      <c r="O1959" s="576"/>
      <c r="P1959" s="276" t="s">
        <v>277</v>
      </c>
      <c r="Q1959" s="279"/>
      <c r="R1959" s="449"/>
      <c r="S1959" s="279">
        <f t="shared" si="128"/>
        <v>-3601.92</v>
      </c>
      <c r="T1959" s="333">
        <f t="shared" si="125"/>
        <v>0</v>
      </c>
    </row>
    <row r="1960" spans="2:20" ht="24.9" customHeight="1" x14ac:dyDescent="0.3">
      <c r="B1960" s="446"/>
      <c r="C1960" s="267">
        <f t="shared" si="126"/>
        <v>1</v>
      </c>
      <c r="D1960" s="268" t="str">
        <f t="shared" si="127"/>
        <v>Janeiro</v>
      </c>
      <c r="E1960" s="269"/>
      <c r="F1960" s="270" t="str">
        <f>IF(E1960="","",VLOOKUP('Conta_FUNBIO (2)'!E1960,Relatório!B:I,2,FALSE))</f>
        <v/>
      </c>
      <c r="G1960" s="709"/>
      <c r="H1960" s="334" t="str">
        <f>IF(G1960="","",VLOOKUP(G1960,Fundos!B:C,2,FALSE))</f>
        <v/>
      </c>
      <c r="I1960" s="272"/>
      <c r="J1960" s="443"/>
      <c r="K1960" s="443"/>
      <c r="L1960" s="685"/>
      <c r="M1960" s="353"/>
      <c r="N1960" s="271"/>
      <c r="O1960" s="576"/>
      <c r="P1960" s="276" t="s">
        <v>277</v>
      </c>
      <c r="Q1960" s="279"/>
      <c r="R1960" s="449"/>
      <c r="S1960" s="279">
        <f t="shared" si="128"/>
        <v>-3601.92</v>
      </c>
      <c r="T1960" s="333">
        <f t="shared" si="125"/>
        <v>0</v>
      </c>
    </row>
    <row r="1961" spans="2:20" ht="24.9" customHeight="1" x14ac:dyDescent="0.3">
      <c r="B1961" s="446"/>
      <c r="C1961" s="267">
        <f t="shared" si="126"/>
        <v>1</v>
      </c>
      <c r="D1961" s="268" t="str">
        <f t="shared" si="127"/>
        <v>Janeiro</v>
      </c>
      <c r="E1961" s="269"/>
      <c r="F1961" s="270" t="str">
        <f>IF(E1961="","",VLOOKUP('Conta_FUNBIO (2)'!E1961,Relatório!B:I,2,FALSE))</f>
        <v/>
      </c>
      <c r="G1961" s="709"/>
      <c r="H1961" s="334" t="str">
        <f>IF(G1961="","",VLOOKUP(G1961,Fundos!B:C,2,FALSE))</f>
        <v/>
      </c>
      <c r="I1961" s="272"/>
      <c r="J1961" s="443"/>
      <c r="K1961" s="443"/>
      <c r="L1961" s="685"/>
      <c r="M1961" s="353"/>
      <c r="N1961" s="271"/>
      <c r="O1961" s="576"/>
      <c r="P1961" s="276" t="s">
        <v>277</v>
      </c>
      <c r="Q1961" s="279"/>
      <c r="R1961" s="449"/>
      <c r="S1961" s="279">
        <f t="shared" si="128"/>
        <v>-3601.92</v>
      </c>
      <c r="T1961" s="333">
        <f t="shared" si="125"/>
        <v>0</v>
      </c>
    </row>
    <row r="1962" spans="2:20" ht="24.9" customHeight="1" x14ac:dyDescent="0.3">
      <c r="B1962" s="446"/>
      <c r="C1962" s="267">
        <f t="shared" si="126"/>
        <v>1</v>
      </c>
      <c r="D1962" s="268" t="str">
        <f t="shared" si="127"/>
        <v>Janeiro</v>
      </c>
      <c r="E1962" s="269"/>
      <c r="F1962" s="270" t="str">
        <f>IF(E1962="","",VLOOKUP('Conta_FUNBIO (2)'!E1962,Relatório!B:I,2,FALSE))</f>
        <v/>
      </c>
      <c r="G1962" s="709"/>
      <c r="H1962" s="334" t="str">
        <f>IF(G1962="","",VLOOKUP(G1962,Fundos!B:C,2,FALSE))</f>
        <v/>
      </c>
      <c r="I1962" s="272"/>
      <c r="J1962" s="443"/>
      <c r="K1962" s="443"/>
      <c r="L1962" s="685"/>
      <c r="M1962" s="353"/>
      <c r="N1962" s="271"/>
      <c r="O1962" s="576"/>
      <c r="P1962" s="276" t="s">
        <v>277</v>
      </c>
      <c r="Q1962" s="279"/>
      <c r="R1962" s="449"/>
      <c r="S1962" s="279">
        <f t="shared" si="128"/>
        <v>-3601.92</v>
      </c>
      <c r="T1962" s="333">
        <f t="shared" si="125"/>
        <v>0</v>
      </c>
    </row>
    <row r="1963" spans="2:20" ht="24.9" customHeight="1" x14ac:dyDescent="0.3">
      <c r="B1963" s="446"/>
      <c r="C1963" s="267">
        <f t="shared" si="126"/>
        <v>1</v>
      </c>
      <c r="D1963" s="268" t="str">
        <f t="shared" si="127"/>
        <v>Janeiro</v>
      </c>
      <c r="E1963" s="269"/>
      <c r="F1963" s="270" t="str">
        <f>IF(E1963="","",VLOOKUP('Conta_FUNBIO (2)'!E1963,Relatório!B:I,2,FALSE))</f>
        <v/>
      </c>
      <c r="G1963" s="709"/>
      <c r="H1963" s="334" t="str">
        <f>IF(G1963="","",VLOOKUP(G1963,Fundos!B:C,2,FALSE))</f>
        <v/>
      </c>
      <c r="I1963" s="272"/>
      <c r="J1963" s="443"/>
      <c r="K1963" s="443"/>
      <c r="L1963" s="685"/>
      <c r="M1963" s="353"/>
      <c r="N1963" s="271"/>
      <c r="O1963" s="576"/>
      <c r="P1963" s="276" t="s">
        <v>277</v>
      </c>
      <c r="Q1963" s="279"/>
      <c r="R1963" s="449"/>
      <c r="S1963" s="279">
        <f t="shared" si="128"/>
        <v>-3601.92</v>
      </c>
      <c r="T1963" s="333">
        <f t="shared" si="125"/>
        <v>0</v>
      </c>
    </row>
    <row r="1964" spans="2:20" ht="24.9" customHeight="1" x14ac:dyDescent="0.3">
      <c r="B1964" s="446"/>
      <c r="C1964" s="267">
        <f t="shared" si="126"/>
        <v>1</v>
      </c>
      <c r="D1964" s="268" t="str">
        <f t="shared" si="127"/>
        <v>Janeiro</v>
      </c>
      <c r="E1964" s="269"/>
      <c r="F1964" s="270" t="str">
        <f>IF(E1964="","",VLOOKUP('Conta_FUNBIO (2)'!E1964,Relatório!B:I,2,FALSE))</f>
        <v/>
      </c>
      <c r="G1964" s="709"/>
      <c r="H1964" s="334" t="str">
        <f>IF(G1964="","",VLOOKUP(G1964,Fundos!B:C,2,FALSE))</f>
        <v/>
      </c>
      <c r="I1964" s="272"/>
      <c r="J1964" s="443"/>
      <c r="K1964" s="443"/>
      <c r="L1964" s="685"/>
      <c r="M1964" s="353"/>
      <c r="N1964" s="271"/>
      <c r="O1964" s="576"/>
      <c r="P1964" s="276" t="s">
        <v>277</v>
      </c>
      <c r="Q1964" s="279"/>
      <c r="R1964" s="449"/>
      <c r="S1964" s="279">
        <f t="shared" si="128"/>
        <v>-3601.92</v>
      </c>
      <c r="T1964" s="333">
        <f t="shared" si="125"/>
        <v>0</v>
      </c>
    </row>
    <row r="1965" spans="2:20" ht="24.9" customHeight="1" x14ac:dyDescent="0.3">
      <c r="B1965" s="446"/>
      <c r="C1965" s="267">
        <f t="shared" si="126"/>
        <v>1</v>
      </c>
      <c r="D1965" s="268" t="str">
        <f t="shared" si="127"/>
        <v>Janeiro</v>
      </c>
      <c r="E1965" s="269"/>
      <c r="F1965" s="270" t="str">
        <f>IF(E1965="","",VLOOKUP('Conta_FUNBIO (2)'!E1965,Relatório!B:I,2,FALSE))</f>
        <v/>
      </c>
      <c r="G1965" s="709"/>
      <c r="H1965" s="334" t="str">
        <f>IF(G1965="","",VLOOKUP(G1965,Fundos!B:C,2,FALSE))</f>
        <v/>
      </c>
      <c r="I1965" s="272"/>
      <c r="J1965" s="443"/>
      <c r="K1965" s="443"/>
      <c r="L1965" s="685"/>
      <c r="M1965" s="353"/>
      <c r="N1965" s="271"/>
      <c r="O1965" s="576"/>
      <c r="P1965" s="276" t="s">
        <v>277</v>
      </c>
      <c r="Q1965" s="279"/>
      <c r="R1965" s="449"/>
      <c r="S1965" s="279">
        <f t="shared" si="128"/>
        <v>-3601.92</v>
      </c>
      <c r="T1965" s="333">
        <f t="shared" si="125"/>
        <v>0</v>
      </c>
    </row>
    <row r="1966" spans="2:20" ht="24.9" customHeight="1" x14ac:dyDescent="0.3">
      <c r="B1966" s="446"/>
      <c r="C1966" s="267">
        <f t="shared" si="126"/>
        <v>1</v>
      </c>
      <c r="D1966" s="268" t="str">
        <f t="shared" si="127"/>
        <v>Janeiro</v>
      </c>
      <c r="E1966" s="269"/>
      <c r="F1966" s="270" t="str">
        <f>IF(E1966="","",VLOOKUP('Conta_FUNBIO (2)'!E1966,Relatório!B:I,2,FALSE))</f>
        <v/>
      </c>
      <c r="G1966" s="709"/>
      <c r="H1966" s="334" t="str">
        <f>IF(G1966="","",VLOOKUP(G1966,Fundos!B:C,2,FALSE))</f>
        <v/>
      </c>
      <c r="I1966" s="272"/>
      <c r="J1966" s="443"/>
      <c r="K1966" s="443"/>
      <c r="L1966" s="685"/>
      <c r="M1966" s="353"/>
      <c r="N1966" s="271"/>
      <c r="O1966" s="576"/>
      <c r="P1966" s="276" t="s">
        <v>277</v>
      </c>
      <c r="Q1966" s="279"/>
      <c r="R1966" s="449"/>
      <c r="S1966" s="279">
        <f t="shared" si="128"/>
        <v>-3601.92</v>
      </c>
      <c r="T1966" s="333">
        <f t="shared" si="125"/>
        <v>0</v>
      </c>
    </row>
    <row r="1967" spans="2:20" ht="24.9" customHeight="1" x14ac:dyDescent="0.3">
      <c r="B1967" s="446"/>
      <c r="C1967" s="267">
        <f t="shared" si="126"/>
        <v>1</v>
      </c>
      <c r="D1967" s="268" t="str">
        <f t="shared" si="127"/>
        <v>Janeiro</v>
      </c>
      <c r="E1967" s="269"/>
      <c r="F1967" s="270" t="str">
        <f>IF(E1967="","",VLOOKUP('Conta_FUNBIO (2)'!E1967,Relatório!B:I,2,FALSE))</f>
        <v/>
      </c>
      <c r="G1967" s="709"/>
      <c r="H1967" s="334" t="str">
        <f>IF(G1967="","",VLOOKUP(G1967,Fundos!B:C,2,FALSE))</f>
        <v/>
      </c>
      <c r="I1967" s="272"/>
      <c r="J1967" s="443"/>
      <c r="K1967" s="443"/>
      <c r="L1967" s="685"/>
      <c r="M1967" s="353"/>
      <c r="N1967" s="271"/>
      <c r="O1967" s="576"/>
      <c r="P1967" s="276" t="s">
        <v>277</v>
      </c>
      <c r="Q1967" s="279"/>
      <c r="R1967" s="449"/>
      <c r="S1967" s="279">
        <f t="shared" si="128"/>
        <v>-3601.92</v>
      </c>
      <c r="T1967" s="333">
        <f t="shared" si="125"/>
        <v>0</v>
      </c>
    </row>
    <row r="1968" spans="2:20" ht="24.9" customHeight="1" x14ac:dyDescent="0.3">
      <c r="B1968" s="446"/>
      <c r="C1968" s="267">
        <f t="shared" si="126"/>
        <v>1</v>
      </c>
      <c r="D1968" s="268" t="str">
        <f t="shared" si="127"/>
        <v>Janeiro</v>
      </c>
      <c r="E1968" s="269"/>
      <c r="F1968" s="270" t="str">
        <f>IF(E1968="","",VLOOKUP('Conta_FUNBIO (2)'!E1968,Relatório!B:I,2,FALSE))</f>
        <v/>
      </c>
      <c r="G1968" s="709"/>
      <c r="H1968" s="334" t="str">
        <f>IF(G1968="","",VLOOKUP(G1968,Fundos!B:C,2,FALSE))</f>
        <v/>
      </c>
      <c r="I1968" s="272"/>
      <c r="J1968" s="443"/>
      <c r="K1968" s="443"/>
      <c r="L1968" s="685"/>
      <c r="M1968" s="353"/>
      <c r="N1968" s="271"/>
      <c r="O1968" s="576"/>
      <c r="P1968" s="276" t="s">
        <v>277</v>
      </c>
      <c r="Q1968" s="279"/>
      <c r="R1968" s="449"/>
      <c r="S1968" s="279">
        <f t="shared" si="128"/>
        <v>-3601.92</v>
      </c>
      <c r="T1968" s="333">
        <f t="shared" si="125"/>
        <v>0</v>
      </c>
    </row>
    <row r="1969" spans="2:20" ht="24.9" customHeight="1" x14ac:dyDescent="0.3">
      <c r="B1969" s="446"/>
      <c r="C1969" s="267">
        <f t="shared" si="126"/>
        <v>1</v>
      </c>
      <c r="D1969" s="268" t="str">
        <f t="shared" si="127"/>
        <v>Janeiro</v>
      </c>
      <c r="E1969" s="269"/>
      <c r="F1969" s="270" t="str">
        <f>IF(E1969="","",VLOOKUP('Conta_FUNBIO (2)'!E1969,Relatório!B:I,2,FALSE))</f>
        <v/>
      </c>
      <c r="G1969" s="709"/>
      <c r="H1969" s="334" t="str">
        <f>IF(G1969="","",VLOOKUP(G1969,Fundos!B:C,2,FALSE))</f>
        <v/>
      </c>
      <c r="I1969" s="272"/>
      <c r="J1969" s="443"/>
      <c r="K1969" s="443"/>
      <c r="L1969" s="685"/>
      <c r="M1969" s="353"/>
      <c r="N1969" s="271"/>
      <c r="O1969" s="576"/>
      <c r="P1969" s="276" t="s">
        <v>277</v>
      </c>
      <c r="Q1969" s="279"/>
      <c r="R1969" s="449"/>
      <c r="S1969" s="279">
        <f t="shared" si="128"/>
        <v>-3601.92</v>
      </c>
      <c r="T1969" s="333">
        <f t="shared" si="125"/>
        <v>0</v>
      </c>
    </row>
    <row r="1970" spans="2:20" ht="24.9" customHeight="1" x14ac:dyDescent="0.3">
      <c r="B1970" s="446"/>
      <c r="C1970" s="267">
        <f t="shared" si="126"/>
        <v>1</v>
      </c>
      <c r="D1970" s="268" t="str">
        <f t="shared" si="127"/>
        <v>Janeiro</v>
      </c>
      <c r="E1970" s="269"/>
      <c r="F1970" s="270" t="str">
        <f>IF(E1970="","",VLOOKUP('Conta_FUNBIO (2)'!E1970,Relatório!B:I,2,FALSE))</f>
        <v/>
      </c>
      <c r="G1970" s="709"/>
      <c r="H1970" s="334" t="str">
        <f>IF(G1970="","",VLOOKUP(G1970,Fundos!B:C,2,FALSE))</f>
        <v/>
      </c>
      <c r="I1970" s="272"/>
      <c r="J1970" s="443"/>
      <c r="K1970" s="443"/>
      <c r="L1970" s="685"/>
      <c r="M1970" s="353"/>
      <c r="N1970" s="271"/>
      <c r="O1970" s="576"/>
      <c r="P1970" s="276" t="s">
        <v>277</v>
      </c>
      <c r="Q1970" s="279"/>
      <c r="R1970" s="449"/>
      <c r="S1970" s="279">
        <f t="shared" si="128"/>
        <v>-3601.92</v>
      </c>
      <c r="T1970" s="333">
        <f t="shared" si="125"/>
        <v>0</v>
      </c>
    </row>
    <row r="1971" spans="2:20" ht="24.9" customHeight="1" x14ac:dyDescent="0.3">
      <c r="B1971" s="446"/>
      <c r="C1971" s="267">
        <f t="shared" si="126"/>
        <v>1</v>
      </c>
      <c r="D1971" s="268" t="str">
        <f t="shared" si="127"/>
        <v>Janeiro</v>
      </c>
      <c r="E1971" s="269"/>
      <c r="F1971" s="270" t="str">
        <f>IF(E1971="","",VLOOKUP('Conta_FUNBIO (2)'!E1971,Relatório!B:I,2,FALSE))</f>
        <v/>
      </c>
      <c r="G1971" s="709"/>
      <c r="H1971" s="334" t="str">
        <f>IF(G1971="","",VLOOKUP(G1971,Fundos!B:C,2,FALSE))</f>
        <v/>
      </c>
      <c r="I1971" s="272"/>
      <c r="J1971" s="443"/>
      <c r="K1971" s="443"/>
      <c r="L1971" s="685"/>
      <c r="M1971" s="353"/>
      <c r="N1971" s="271"/>
      <c r="O1971" s="576"/>
      <c r="P1971" s="276" t="s">
        <v>277</v>
      </c>
      <c r="Q1971" s="279"/>
      <c r="R1971" s="449"/>
      <c r="S1971" s="279">
        <f t="shared" si="128"/>
        <v>-3601.92</v>
      </c>
      <c r="T1971" s="333">
        <f t="shared" si="125"/>
        <v>0</v>
      </c>
    </row>
    <row r="1972" spans="2:20" ht="24.9" customHeight="1" x14ac:dyDescent="0.3">
      <c r="B1972" s="446"/>
      <c r="C1972" s="267">
        <f t="shared" si="126"/>
        <v>1</v>
      </c>
      <c r="D1972" s="268" t="str">
        <f t="shared" si="127"/>
        <v>Janeiro</v>
      </c>
      <c r="E1972" s="269"/>
      <c r="F1972" s="270" t="str">
        <f>IF(E1972="","",VLOOKUP('Conta_FUNBIO (2)'!E1972,Relatório!B:I,2,FALSE))</f>
        <v/>
      </c>
      <c r="G1972" s="709"/>
      <c r="H1972" s="334" t="str">
        <f>IF(G1972="","",VLOOKUP(G1972,Fundos!B:C,2,FALSE))</f>
        <v/>
      </c>
      <c r="I1972" s="272"/>
      <c r="J1972" s="443"/>
      <c r="K1972" s="443"/>
      <c r="L1972" s="685"/>
      <c r="M1972" s="353"/>
      <c r="N1972" s="271"/>
      <c r="O1972" s="576"/>
      <c r="P1972" s="276" t="s">
        <v>277</v>
      </c>
      <c r="Q1972" s="279"/>
      <c r="R1972" s="449"/>
      <c r="S1972" s="279">
        <f t="shared" si="128"/>
        <v>-3601.92</v>
      </c>
      <c r="T1972" s="333">
        <f t="shared" si="125"/>
        <v>0</v>
      </c>
    </row>
    <row r="1973" spans="2:20" ht="24.9" customHeight="1" x14ac:dyDescent="0.3">
      <c r="B1973" s="446"/>
      <c r="C1973" s="267">
        <f t="shared" si="126"/>
        <v>1</v>
      </c>
      <c r="D1973" s="268" t="str">
        <f t="shared" si="127"/>
        <v>Janeiro</v>
      </c>
      <c r="E1973" s="269"/>
      <c r="F1973" s="270" t="str">
        <f>IF(E1973="","",VLOOKUP('Conta_FUNBIO (2)'!E1973,Relatório!B:I,2,FALSE))</f>
        <v/>
      </c>
      <c r="G1973" s="709"/>
      <c r="H1973" s="334" t="str">
        <f>IF(G1973="","",VLOOKUP(G1973,Fundos!B:C,2,FALSE))</f>
        <v/>
      </c>
      <c r="I1973" s="272"/>
      <c r="J1973" s="443"/>
      <c r="K1973" s="443"/>
      <c r="L1973" s="685"/>
      <c r="M1973" s="353"/>
      <c r="N1973" s="271"/>
      <c r="O1973" s="576"/>
      <c r="P1973" s="276" t="s">
        <v>277</v>
      </c>
      <c r="Q1973" s="279"/>
      <c r="R1973" s="449"/>
      <c r="S1973" s="279">
        <f t="shared" si="128"/>
        <v>-3601.92</v>
      </c>
      <c r="T1973" s="333">
        <f t="shared" si="125"/>
        <v>0</v>
      </c>
    </row>
    <row r="1974" spans="2:20" ht="24.9" customHeight="1" x14ac:dyDescent="0.3">
      <c r="B1974" s="446"/>
      <c r="C1974" s="267">
        <f t="shared" si="126"/>
        <v>1</v>
      </c>
      <c r="D1974" s="268" t="str">
        <f t="shared" si="127"/>
        <v>Janeiro</v>
      </c>
      <c r="E1974" s="269"/>
      <c r="F1974" s="270" t="str">
        <f>IF(E1974="","",VLOOKUP('Conta_FUNBIO (2)'!E1974,Relatório!B:I,2,FALSE))</f>
        <v/>
      </c>
      <c r="G1974" s="709"/>
      <c r="H1974" s="334" t="str">
        <f>IF(G1974="","",VLOOKUP(G1974,Fundos!B:C,2,FALSE))</f>
        <v/>
      </c>
      <c r="I1974" s="272"/>
      <c r="J1974" s="443"/>
      <c r="K1974" s="443"/>
      <c r="L1974" s="685"/>
      <c r="M1974" s="353"/>
      <c r="N1974" s="271"/>
      <c r="O1974" s="576"/>
      <c r="P1974" s="276" t="s">
        <v>277</v>
      </c>
      <c r="Q1974" s="279"/>
      <c r="R1974" s="449"/>
      <c r="S1974" s="279">
        <f t="shared" si="128"/>
        <v>-3601.92</v>
      </c>
      <c r="T1974" s="333">
        <f t="shared" si="125"/>
        <v>0</v>
      </c>
    </row>
    <row r="1975" spans="2:20" ht="24.9" customHeight="1" x14ac:dyDescent="0.3">
      <c r="B1975" s="446"/>
      <c r="C1975" s="267">
        <f t="shared" si="126"/>
        <v>1</v>
      </c>
      <c r="D1975" s="268" t="str">
        <f t="shared" si="127"/>
        <v>Janeiro</v>
      </c>
      <c r="E1975" s="269"/>
      <c r="F1975" s="270" t="str">
        <f>IF(E1975="","",VLOOKUP('Conta_FUNBIO (2)'!E1975,Relatório!B:I,2,FALSE))</f>
        <v/>
      </c>
      <c r="G1975" s="709"/>
      <c r="H1975" s="334" t="str">
        <f>IF(G1975="","",VLOOKUP(G1975,Fundos!B:C,2,FALSE))</f>
        <v/>
      </c>
      <c r="I1975" s="272"/>
      <c r="J1975" s="443"/>
      <c r="K1975" s="443"/>
      <c r="L1975" s="685"/>
      <c r="M1975" s="353"/>
      <c r="N1975" s="271"/>
      <c r="O1975" s="576"/>
      <c r="P1975" s="276" t="s">
        <v>277</v>
      </c>
      <c r="Q1975" s="279"/>
      <c r="R1975" s="449"/>
      <c r="S1975" s="279">
        <f t="shared" si="128"/>
        <v>-3601.92</v>
      </c>
      <c r="T1975" s="333">
        <f t="shared" si="125"/>
        <v>0</v>
      </c>
    </row>
    <row r="1976" spans="2:20" ht="24.9" customHeight="1" x14ac:dyDescent="0.3">
      <c r="B1976" s="446"/>
      <c r="C1976" s="267">
        <f t="shared" si="126"/>
        <v>1</v>
      </c>
      <c r="D1976" s="268" t="str">
        <f t="shared" si="127"/>
        <v>Janeiro</v>
      </c>
      <c r="E1976" s="269"/>
      <c r="F1976" s="270" t="str">
        <f>IF(E1976="","",VLOOKUP('Conta_FUNBIO (2)'!E1976,Relatório!B:I,2,FALSE))</f>
        <v/>
      </c>
      <c r="G1976" s="709"/>
      <c r="H1976" s="334" t="str">
        <f>IF(G1976="","",VLOOKUP(G1976,Fundos!B:C,2,FALSE))</f>
        <v/>
      </c>
      <c r="I1976" s="272"/>
      <c r="J1976" s="443"/>
      <c r="K1976" s="443"/>
      <c r="L1976" s="685"/>
      <c r="M1976" s="353"/>
      <c r="N1976" s="271"/>
      <c r="O1976" s="576"/>
      <c r="P1976" s="276" t="s">
        <v>277</v>
      </c>
      <c r="Q1976" s="279"/>
      <c r="R1976" s="449"/>
      <c r="S1976" s="279">
        <f t="shared" si="128"/>
        <v>-3601.92</v>
      </c>
      <c r="T1976" s="333">
        <f t="shared" si="125"/>
        <v>0</v>
      </c>
    </row>
    <row r="1977" spans="2:20" ht="24.9" customHeight="1" x14ac:dyDescent="0.3">
      <c r="B1977" s="446"/>
      <c r="C1977" s="267">
        <f t="shared" si="126"/>
        <v>1</v>
      </c>
      <c r="D1977" s="268" t="str">
        <f t="shared" si="127"/>
        <v>Janeiro</v>
      </c>
      <c r="E1977" s="269"/>
      <c r="F1977" s="270" t="str">
        <f>IF(E1977="","",VLOOKUP('Conta_FUNBIO (2)'!E1977,Relatório!B:I,2,FALSE))</f>
        <v/>
      </c>
      <c r="G1977" s="709"/>
      <c r="H1977" s="334" t="str">
        <f>IF(G1977="","",VLOOKUP(G1977,Fundos!B:C,2,FALSE))</f>
        <v/>
      </c>
      <c r="I1977" s="272"/>
      <c r="J1977" s="443"/>
      <c r="K1977" s="443"/>
      <c r="L1977" s="685"/>
      <c r="M1977" s="353"/>
      <c r="N1977" s="271"/>
      <c r="O1977" s="576"/>
      <c r="P1977" s="276" t="s">
        <v>277</v>
      </c>
      <c r="Q1977" s="279"/>
      <c r="R1977" s="449"/>
      <c r="S1977" s="279">
        <f t="shared" si="128"/>
        <v>-3601.92</v>
      </c>
      <c r="T1977" s="333">
        <f t="shared" si="125"/>
        <v>0</v>
      </c>
    </row>
    <row r="1978" spans="2:20" ht="24.9" customHeight="1" x14ac:dyDescent="0.3">
      <c r="B1978" s="446"/>
      <c r="C1978" s="267">
        <f t="shared" si="126"/>
        <v>1</v>
      </c>
      <c r="D1978" s="268" t="str">
        <f t="shared" si="127"/>
        <v>Janeiro</v>
      </c>
      <c r="E1978" s="269"/>
      <c r="F1978" s="270" t="str">
        <f>IF(E1978="","",VLOOKUP('Conta_FUNBIO (2)'!E1978,Relatório!B:I,2,FALSE))</f>
        <v/>
      </c>
      <c r="G1978" s="709"/>
      <c r="H1978" s="334" t="str">
        <f>IF(G1978="","",VLOOKUP(G1978,Fundos!B:C,2,FALSE))</f>
        <v/>
      </c>
      <c r="I1978" s="272"/>
      <c r="J1978" s="443"/>
      <c r="K1978" s="443"/>
      <c r="L1978" s="685"/>
      <c r="M1978" s="353"/>
      <c r="N1978" s="271"/>
      <c r="O1978" s="576"/>
      <c r="P1978" s="276" t="s">
        <v>277</v>
      </c>
      <c r="Q1978" s="279"/>
      <c r="R1978" s="449"/>
      <c r="S1978" s="279">
        <f t="shared" si="128"/>
        <v>-3601.92</v>
      </c>
      <c r="T1978" s="333">
        <f t="shared" ref="T1978:T2041" si="129">T1977</f>
        <v>0</v>
      </c>
    </row>
    <row r="1979" spans="2:20" ht="24.9" customHeight="1" x14ac:dyDescent="0.3">
      <c r="B1979" s="446"/>
      <c r="C1979" s="267">
        <f t="shared" si="126"/>
        <v>1</v>
      </c>
      <c r="D1979" s="268" t="str">
        <f t="shared" si="127"/>
        <v>Janeiro</v>
      </c>
      <c r="E1979" s="269"/>
      <c r="F1979" s="270" t="str">
        <f>IF(E1979="","",VLOOKUP('Conta_FUNBIO (2)'!E1979,Relatório!B:I,2,FALSE))</f>
        <v/>
      </c>
      <c r="G1979" s="709"/>
      <c r="H1979" s="334" t="str">
        <f>IF(G1979="","",VLOOKUP(G1979,Fundos!B:C,2,FALSE))</f>
        <v/>
      </c>
      <c r="I1979" s="272"/>
      <c r="J1979" s="443"/>
      <c r="K1979" s="443"/>
      <c r="L1979" s="685"/>
      <c r="M1979" s="353"/>
      <c r="N1979" s="271"/>
      <c r="O1979" s="576"/>
      <c r="P1979" s="276" t="s">
        <v>277</v>
      </c>
      <c r="Q1979" s="279"/>
      <c r="R1979" s="449"/>
      <c r="S1979" s="279">
        <f t="shared" si="128"/>
        <v>-3601.92</v>
      </c>
      <c r="T1979" s="333">
        <f t="shared" si="129"/>
        <v>0</v>
      </c>
    </row>
    <row r="1980" spans="2:20" ht="24.9" customHeight="1" x14ac:dyDescent="0.3">
      <c r="B1980" s="446"/>
      <c r="C1980" s="267">
        <f t="shared" si="126"/>
        <v>1</v>
      </c>
      <c r="D1980" s="268" t="str">
        <f t="shared" si="127"/>
        <v>Janeiro</v>
      </c>
      <c r="E1980" s="269"/>
      <c r="F1980" s="270" t="str">
        <f>IF(E1980="","",VLOOKUP('Conta_FUNBIO (2)'!E1980,Relatório!B:I,2,FALSE))</f>
        <v/>
      </c>
      <c r="G1980" s="709"/>
      <c r="H1980" s="334" t="str">
        <f>IF(G1980="","",VLOOKUP(G1980,Fundos!B:C,2,FALSE))</f>
        <v/>
      </c>
      <c r="I1980" s="272"/>
      <c r="J1980" s="443"/>
      <c r="K1980" s="443"/>
      <c r="L1980" s="685"/>
      <c r="M1980" s="353"/>
      <c r="N1980" s="271"/>
      <c r="O1980" s="576"/>
      <c r="P1980" s="276" t="s">
        <v>277</v>
      </c>
      <c r="Q1980" s="279"/>
      <c r="R1980" s="449"/>
      <c r="S1980" s="279">
        <f t="shared" si="128"/>
        <v>-3601.92</v>
      </c>
      <c r="T1980" s="333">
        <f t="shared" si="129"/>
        <v>0</v>
      </c>
    </row>
    <row r="1981" spans="2:20" ht="24.9" customHeight="1" x14ac:dyDescent="0.3">
      <c r="B1981" s="446"/>
      <c r="C1981" s="267">
        <f t="shared" si="126"/>
        <v>1</v>
      </c>
      <c r="D1981" s="268" t="str">
        <f t="shared" si="127"/>
        <v>Janeiro</v>
      </c>
      <c r="E1981" s="269"/>
      <c r="F1981" s="270" t="str">
        <f>IF(E1981="","",VLOOKUP('Conta_FUNBIO (2)'!E1981,Relatório!B:I,2,FALSE))</f>
        <v/>
      </c>
      <c r="G1981" s="709"/>
      <c r="H1981" s="334" t="str">
        <f>IF(G1981="","",VLOOKUP(G1981,Fundos!B:C,2,FALSE))</f>
        <v/>
      </c>
      <c r="I1981" s="272"/>
      <c r="J1981" s="443"/>
      <c r="K1981" s="443"/>
      <c r="L1981" s="685"/>
      <c r="M1981" s="353"/>
      <c r="N1981" s="271"/>
      <c r="O1981" s="576"/>
      <c r="P1981" s="276" t="s">
        <v>277</v>
      </c>
      <c r="Q1981" s="279"/>
      <c r="R1981" s="449"/>
      <c r="S1981" s="279">
        <f t="shared" si="128"/>
        <v>-3601.92</v>
      </c>
      <c r="T1981" s="333">
        <f t="shared" si="129"/>
        <v>0</v>
      </c>
    </row>
    <row r="1982" spans="2:20" ht="24.9" customHeight="1" x14ac:dyDescent="0.3">
      <c r="B1982" s="446"/>
      <c r="C1982" s="267">
        <f t="shared" si="126"/>
        <v>1</v>
      </c>
      <c r="D1982" s="268" t="str">
        <f t="shared" si="127"/>
        <v>Janeiro</v>
      </c>
      <c r="E1982" s="269"/>
      <c r="F1982" s="270" t="str">
        <f>IF(E1982="","",VLOOKUP('Conta_FUNBIO (2)'!E1982,Relatório!B:I,2,FALSE))</f>
        <v/>
      </c>
      <c r="G1982" s="709"/>
      <c r="H1982" s="334" t="str">
        <f>IF(G1982="","",VLOOKUP(G1982,Fundos!B:C,2,FALSE))</f>
        <v/>
      </c>
      <c r="I1982" s="272"/>
      <c r="J1982" s="443"/>
      <c r="K1982" s="443"/>
      <c r="L1982" s="685"/>
      <c r="M1982" s="353"/>
      <c r="N1982" s="271"/>
      <c r="O1982" s="576"/>
      <c r="P1982" s="276" t="s">
        <v>277</v>
      </c>
      <c r="Q1982" s="279"/>
      <c r="R1982" s="449"/>
      <c r="S1982" s="279">
        <f t="shared" si="128"/>
        <v>-3601.92</v>
      </c>
      <c r="T1982" s="333">
        <f t="shared" si="129"/>
        <v>0</v>
      </c>
    </row>
    <row r="1983" spans="2:20" ht="24.9" customHeight="1" x14ac:dyDescent="0.3">
      <c r="B1983" s="446"/>
      <c r="C1983" s="267">
        <f t="shared" si="126"/>
        <v>1</v>
      </c>
      <c r="D1983" s="268" t="str">
        <f t="shared" si="127"/>
        <v>Janeiro</v>
      </c>
      <c r="E1983" s="269"/>
      <c r="F1983" s="270" t="str">
        <f>IF(E1983="","",VLOOKUP('Conta_FUNBIO (2)'!E1983,Relatório!B:I,2,FALSE))</f>
        <v/>
      </c>
      <c r="G1983" s="709"/>
      <c r="H1983" s="334" t="str">
        <f>IF(G1983="","",VLOOKUP(G1983,Fundos!B:C,2,FALSE))</f>
        <v/>
      </c>
      <c r="I1983" s="272"/>
      <c r="J1983" s="443"/>
      <c r="K1983" s="443"/>
      <c r="L1983" s="685"/>
      <c r="M1983" s="353"/>
      <c r="N1983" s="271"/>
      <c r="O1983" s="576"/>
      <c r="P1983" s="276" t="s">
        <v>277</v>
      </c>
      <c r="Q1983" s="279"/>
      <c r="R1983" s="449"/>
      <c r="S1983" s="279">
        <f t="shared" si="128"/>
        <v>-3601.92</v>
      </c>
      <c r="T1983" s="333">
        <f t="shared" si="129"/>
        <v>0</v>
      </c>
    </row>
    <row r="1984" spans="2:20" ht="24.9" customHeight="1" x14ac:dyDescent="0.3">
      <c r="B1984" s="446"/>
      <c r="C1984" s="267">
        <f t="shared" si="126"/>
        <v>1</v>
      </c>
      <c r="D1984" s="268" t="str">
        <f t="shared" si="127"/>
        <v>Janeiro</v>
      </c>
      <c r="E1984" s="269"/>
      <c r="F1984" s="270" t="str">
        <f>IF(E1984="","",VLOOKUP('Conta_FUNBIO (2)'!E1984,Relatório!B:I,2,FALSE))</f>
        <v/>
      </c>
      <c r="G1984" s="709"/>
      <c r="H1984" s="334" t="str">
        <f>IF(G1984="","",VLOOKUP(G1984,Fundos!B:C,2,FALSE))</f>
        <v/>
      </c>
      <c r="I1984" s="272"/>
      <c r="J1984" s="443"/>
      <c r="K1984" s="443"/>
      <c r="L1984" s="685"/>
      <c r="M1984" s="353"/>
      <c r="N1984" s="271"/>
      <c r="O1984" s="576"/>
      <c r="P1984" s="276" t="s">
        <v>277</v>
      </c>
      <c r="Q1984" s="279"/>
      <c r="R1984" s="449"/>
      <c r="S1984" s="279">
        <f t="shared" si="128"/>
        <v>-3601.92</v>
      </c>
      <c r="T1984" s="333">
        <f t="shared" si="129"/>
        <v>0</v>
      </c>
    </row>
    <row r="1985" spans="2:20" ht="24.9" customHeight="1" x14ac:dyDescent="0.3">
      <c r="B1985" s="446"/>
      <c r="C1985" s="267">
        <f t="shared" si="126"/>
        <v>1</v>
      </c>
      <c r="D1985" s="268" t="str">
        <f t="shared" si="127"/>
        <v>Janeiro</v>
      </c>
      <c r="E1985" s="269"/>
      <c r="F1985" s="270" t="str">
        <f>IF(E1985="","",VLOOKUP('Conta_FUNBIO (2)'!E1985,Relatório!B:I,2,FALSE))</f>
        <v/>
      </c>
      <c r="G1985" s="709"/>
      <c r="H1985" s="334" t="str">
        <f>IF(G1985="","",VLOOKUP(G1985,Fundos!B:C,2,FALSE))</f>
        <v/>
      </c>
      <c r="I1985" s="272"/>
      <c r="J1985" s="443"/>
      <c r="K1985" s="443"/>
      <c r="L1985" s="685"/>
      <c r="M1985" s="353"/>
      <c r="N1985" s="271"/>
      <c r="O1985" s="576"/>
      <c r="P1985" s="276" t="s">
        <v>277</v>
      </c>
      <c r="Q1985" s="279"/>
      <c r="R1985" s="449"/>
      <c r="S1985" s="279">
        <f t="shared" si="128"/>
        <v>-3601.92</v>
      </c>
      <c r="T1985" s="333">
        <f t="shared" si="129"/>
        <v>0</v>
      </c>
    </row>
    <row r="1986" spans="2:20" ht="24.9" customHeight="1" x14ac:dyDescent="0.3">
      <c r="B1986" s="446"/>
      <c r="C1986" s="267">
        <f t="shared" si="126"/>
        <v>1</v>
      </c>
      <c r="D1986" s="268" t="str">
        <f t="shared" si="127"/>
        <v>Janeiro</v>
      </c>
      <c r="E1986" s="269"/>
      <c r="F1986" s="270" t="str">
        <f>IF(E1986="","",VLOOKUP('Conta_FUNBIO (2)'!E1986,Relatório!B:I,2,FALSE))</f>
        <v/>
      </c>
      <c r="G1986" s="709"/>
      <c r="H1986" s="334" t="str">
        <f>IF(G1986="","",VLOOKUP(G1986,Fundos!B:C,2,FALSE))</f>
        <v/>
      </c>
      <c r="I1986" s="272"/>
      <c r="J1986" s="443"/>
      <c r="K1986" s="443"/>
      <c r="L1986" s="685"/>
      <c r="M1986" s="353"/>
      <c r="N1986" s="271"/>
      <c r="O1986" s="576"/>
      <c r="P1986" s="276" t="s">
        <v>277</v>
      </c>
      <c r="Q1986" s="279"/>
      <c r="R1986" s="449"/>
      <c r="S1986" s="279">
        <f t="shared" si="128"/>
        <v>-3601.92</v>
      </c>
      <c r="T1986" s="333">
        <f t="shared" si="129"/>
        <v>0</v>
      </c>
    </row>
    <row r="1987" spans="2:20" ht="24.9" customHeight="1" x14ac:dyDescent="0.3">
      <c r="B1987" s="446"/>
      <c r="C1987" s="267">
        <f t="shared" si="126"/>
        <v>1</v>
      </c>
      <c r="D1987" s="268" t="str">
        <f t="shared" si="127"/>
        <v>Janeiro</v>
      </c>
      <c r="E1987" s="269"/>
      <c r="F1987" s="270" t="str">
        <f>IF(E1987="","",VLOOKUP('Conta_FUNBIO (2)'!E1987,Relatório!B:I,2,FALSE))</f>
        <v/>
      </c>
      <c r="G1987" s="709"/>
      <c r="H1987" s="334" t="str">
        <f>IF(G1987="","",VLOOKUP(G1987,Fundos!B:C,2,FALSE))</f>
        <v/>
      </c>
      <c r="I1987" s="272"/>
      <c r="J1987" s="443"/>
      <c r="K1987" s="443"/>
      <c r="L1987" s="685"/>
      <c r="M1987" s="353"/>
      <c r="N1987" s="271"/>
      <c r="O1987" s="576"/>
      <c r="P1987" s="276" t="s">
        <v>277</v>
      </c>
      <c r="Q1987" s="279"/>
      <c r="R1987" s="449"/>
      <c r="S1987" s="279">
        <f t="shared" si="128"/>
        <v>-3601.92</v>
      </c>
      <c r="T1987" s="333">
        <f t="shared" si="129"/>
        <v>0</v>
      </c>
    </row>
    <row r="1988" spans="2:20" ht="24.9" customHeight="1" x14ac:dyDescent="0.3">
      <c r="B1988" s="446"/>
      <c r="C1988" s="267">
        <f t="shared" ref="C1988:C2051" si="130">MONTH(B1988)</f>
        <v>1</v>
      </c>
      <c r="D1988" s="268" t="str">
        <f t="shared" ref="D1988:D2051" si="131">IF(C1988=1,"Janeiro",IF(C1988=2,"Fevereiro",IF(C1988=3,"Março",IF(C1988=4,"Abril",IF(C1988=5,"Maio",IF(C1988=6,"Junho",IF(C1988=7,"Julho",IF(C1988=8,"Agosto",IF(C1988=9,"Setembro",IF(C1988=10,"Outubro",IF(C1988=11,"Novembro",IF(C1988=12,"Dezembro",""))))))))))))</f>
        <v>Janeiro</v>
      </c>
      <c r="E1988" s="269"/>
      <c r="F1988" s="270" t="str">
        <f>IF(E1988="","",VLOOKUP('Conta_FUNBIO (2)'!E1988,Relatório!B:I,2,FALSE))</f>
        <v/>
      </c>
      <c r="G1988" s="709"/>
      <c r="H1988" s="334" t="str">
        <f>IF(G1988="","",VLOOKUP(G1988,Fundos!B:C,2,FALSE))</f>
        <v/>
      </c>
      <c r="I1988" s="272"/>
      <c r="J1988" s="443"/>
      <c r="K1988" s="443"/>
      <c r="L1988" s="685"/>
      <c r="M1988" s="353"/>
      <c r="N1988" s="271"/>
      <c r="O1988" s="576"/>
      <c r="P1988" s="276" t="s">
        <v>277</v>
      </c>
      <c r="Q1988" s="279"/>
      <c r="R1988" s="449"/>
      <c r="S1988" s="279">
        <f t="shared" ref="S1988:S2051" si="132">IF(P1988="sim",Q1988-R1988+S1987,IF(P1988="NÃO",S1987))</f>
        <v>-3601.92</v>
      </c>
      <c r="T1988" s="333">
        <f t="shared" si="129"/>
        <v>0</v>
      </c>
    </row>
    <row r="1989" spans="2:20" ht="24.9" customHeight="1" x14ac:dyDescent="0.3">
      <c r="B1989" s="446"/>
      <c r="C1989" s="267">
        <f t="shared" si="130"/>
        <v>1</v>
      </c>
      <c r="D1989" s="268" t="str">
        <f t="shared" si="131"/>
        <v>Janeiro</v>
      </c>
      <c r="E1989" s="269"/>
      <c r="F1989" s="270" t="str">
        <f>IF(E1989="","",VLOOKUP('Conta_FUNBIO (2)'!E1989,Relatório!B:I,2,FALSE))</f>
        <v/>
      </c>
      <c r="G1989" s="709"/>
      <c r="H1989" s="334" t="str">
        <f>IF(G1989="","",VLOOKUP(G1989,Fundos!B:C,2,FALSE))</f>
        <v/>
      </c>
      <c r="I1989" s="272"/>
      <c r="J1989" s="443"/>
      <c r="K1989" s="443"/>
      <c r="L1989" s="685"/>
      <c r="M1989" s="353"/>
      <c r="N1989" s="271"/>
      <c r="O1989" s="576"/>
      <c r="P1989" s="276" t="s">
        <v>277</v>
      </c>
      <c r="Q1989" s="279"/>
      <c r="R1989" s="449"/>
      <c r="S1989" s="279">
        <f t="shared" si="132"/>
        <v>-3601.92</v>
      </c>
      <c r="T1989" s="333">
        <f t="shared" si="129"/>
        <v>0</v>
      </c>
    </row>
    <row r="1990" spans="2:20" ht="24.9" customHeight="1" x14ac:dyDescent="0.3">
      <c r="B1990" s="446"/>
      <c r="C1990" s="267">
        <f t="shared" si="130"/>
        <v>1</v>
      </c>
      <c r="D1990" s="268" t="str">
        <f t="shared" si="131"/>
        <v>Janeiro</v>
      </c>
      <c r="E1990" s="269"/>
      <c r="F1990" s="270" t="str">
        <f>IF(E1990="","",VLOOKUP('Conta_FUNBIO (2)'!E1990,Relatório!B:I,2,FALSE))</f>
        <v/>
      </c>
      <c r="G1990" s="709"/>
      <c r="H1990" s="334" t="str">
        <f>IF(G1990="","",VLOOKUP(G1990,Fundos!B:C,2,FALSE))</f>
        <v/>
      </c>
      <c r="I1990" s="272"/>
      <c r="J1990" s="443"/>
      <c r="K1990" s="443"/>
      <c r="L1990" s="685"/>
      <c r="M1990" s="353"/>
      <c r="N1990" s="271"/>
      <c r="O1990" s="576"/>
      <c r="P1990" s="276" t="s">
        <v>277</v>
      </c>
      <c r="Q1990" s="279"/>
      <c r="R1990" s="449"/>
      <c r="S1990" s="279">
        <f t="shared" si="132"/>
        <v>-3601.92</v>
      </c>
      <c r="T1990" s="333">
        <f t="shared" si="129"/>
        <v>0</v>
      </c>
    </row>
    <row r="1991" spans="2:20" ht="24.9" customHeight="1" x14ac:dyDescent="0.3">
      <c r="B1991" s="446"/>
      <c r="C1991" s="267">
        <f t="shared" si="130"/>
        <v>1</v>
      </c>
      <c r="D1991" s="268" t="str">
        <f t="shared" si="131"/>
        <v>Janeiro</v>
      </c>
      <c r="E1991" s="269"/>
      <c r="F1991" s="270" t="str">
        <f>IF(E1991="","",VLOOKUP('Conta_FUNBIO (2)'!E1991,Relatório!B:I,2,FALSE))</f>
        <v/>
      </c>
      <c r="G1991" s="709"/>
      <c r="H1991" s="334" t="str">
        <f>IF(G1991="","",VLOOKUP(G1991,Fundos!B:C,2,FALSE))</f>
        <v/>
      </c>
      <c r="I1991" s="272"/>
      <c r="J1991" s="443"/>
      <c r="K1991" s="443"/>
      <c r="L1991" s="685"/>
      <c r="M1991" s="353"/>
      <c r="N1991" s="271"/>
      <c r="O1991" s="576"/>
      <c r="P1991" s="276" t="s">
        <v>277</v>
      </c>
      <c r="Q1991" s="279"/>
      <c r="R1991" s="449"/>
      <c r="S1991" s="279">
        <f t="shared" si="132"/>
        <v>-3601.92</v>
      </c>
      <c r="T1991" s="333">
        <f t="shared" si="129"/>
        <v>0</v>
      </c>
    </row>
    <row r="1992" spans="2:20" ht="24.9" customHeight="1" x14ac:dyDescent="0.3">
      <c r="B1992" s="446"/>
      <c r="C1992" s="267">
        <f t="shared" si="130"/>
        <v>1</v>
      </c>
      <c r="D1992" s="268" t="str">
        <f t="shared" si="131"/>
        <v>Janeiro</v>
      </c>
      <c r="E1992" s="269"/>
      <c r="F1992" s="270" t="str">
        <f>IF(E1992="","",VLOOKUP('Conta_FUNBIO (2)'!E1992,Relatório!B:I,2,FALSE))</f>
        <v/>
      </c>
      <c r="G1992" s="709"/>
      <c r="H1992" s="334" t="str">
        <f>IF(G1992="","",VLOOKUP(G1992,Fundos!B:C,2,FALSE))</f>
        <v/>
      </c>
      <c r="I1992" s="272"/>
      <c r="J1992" s="443"/>
      <c r="K1992" s="443"/>
      <c r="L1992" s="685"/>
      <c r="M1992" s="353"/>
      <c r="N1992" s="271"/>
      <c r="O1992" s="576"/>
      <c r="P1992" s="276" t="s">
        <v>277</v>
      </c>
      <c r="Q1992" s="279"/>
      <c r="R1992" s="449"/>
      <c r="S1992" s="279">
        <f t="shared" si="132"/>
        <v>-3601.92</v>
      </c>
      <c r="T1992" s="333">
        <f t="shared" si="129"/>
        <v>0</v>
      </c>
    </row>
    <row r="1993" spans="2:20" ht="24.9" customHeight="1" x14ac:dyDescent="0.3">
      <c r="B1993" s="446"/>
      <c r="C1993" s="267">
        <f t="shared" si="130"/>
        <v>1</v>
      </c>
      <c r="D1993" s="268" t="str">
        <f t="shared" si="131"/>
        <v>Janeiro</v>
      </c>
      <c r="E1993" s="269"/>
      <c r="F1993" s="270" t="str">
        <f>IF(E1993="","",VLOOKUP('Conta_FUNBIO (2)'!E1993,Relatório!B:I,2,FALSE))</f>
        <v/>
      </c>
      <c r="G1993" s="709"/>
      <c r="H1993" s="334" t="str">
        <f>IF(G1993="","",VLOOKUP(G1993,Fundos!B:C,2,FALSE))</f>
        <v/>
      </c>
      <c r="I1993" s="272"/>
      <c r="J1993" s="443"/>
      <c r="K1993" s="443"/>
      <c r="L1993" s="685"/>
      <c r="M1993" s="353"/>
      <c r="N1993" s="271"/>
      <c r="O1993" s="576"/>
      <c r="P1993" s="276" t="s">
        <v>277</v>
      </c>
      <c r="Q1993" s="279"/>
      <c r="R1993" s="449"/>
      <c r="S1993" s="279">
        <f t="shared" si="132"/>
        <v>-3601.92</v>
      </c>
      <c r="T1993" s="333">
        <f t="shared" si="129"/>
        <v>0</v>
      </c>
    </row>
    <row r="1994" spans="2:20" ht="24.9" customHeight="1" x14ac:dyDescent="0.3">
      <c r="B1994" s="446"/>
      <c r="C1994" s="267">
        <f t="shared" si="130"/>
        <v>1</v>
      </c>
      <c r="D1994" s="268" t="str">
        <f t="shared" si="131"/>
        <v>Janeiro</v>
      </c>
      <c r="E1994" s="269"/>
      <c r="F1994" s="270" t="str">
        <f>IF(E1994="","",VLOOKUP('Conta_FUNBIO (2)'!E1994,Relatório!B:I,2,FALSE))</f>
        <v/>
      </c>
      <c r="G1994" s="709"/>
      <c r="H1994" s="334" t="str">
        <f>IF(G1994="","",VLOOKUP(G1994,Fundos!B:C,2,FALSE))</f>
        <v/>
      </c>
      <c r="I1994" s="272"/>
      <c r="J1994" s="443"/>
      <c r="K1994" s="443"/>
      <c r="L1994" s="685"/>
      <c r="M1994" s="353"/>
      <c r="N1994" s="271"/>
      <c r="O1994" s="576"/>
      <c r="P1994" s="276" t="s">
        <v>277</v>
      </c>
      <c r="Q1994" s="279"/>
      <c r="R1994" s="449"/>
      <c r="S1994" s="279">
        <f t="shared" si="132"/>
        <v>-3601.92</v>
      </c>
      <c r="T1994" s="333">
        <f t="shared" si="129"/>
        <v>0</v>
      </c>
    </row>
    <row r="1995" spans="2:20" ht="24.9" customHeight="1" x14ac:dyDescent="0.3">
      <c r="B1995" s="446"/>
      <c r="C1995" s="267">
        <f t="shared" si="130"/>
        <v>1</v>
      </c>
      <c r="D1995" s="268" t="str">
        <f t="shared" si="131"/>
        <v>Janeiro</v>
      </c>
      <c r="E1995" s="269"/>
      <c r="F1995" s="270" t="str">
        <f>IF(E1995="","",VLOOKUP('Conta_FUNBIO (2)'!E1995,Relatório!B:I,2,FALSE))</f>
        <v/>
      </c>
      <c r="G1995" s="709"/>
      <c r="H1995" s="334" t="str">
        <f>IF(G1995="","",VLOOKUP(G1995,Fundos!B:C,2,FALSE))</f>
        <v/>
      </c>
      <c r="I1995" s="272"/>
      <c r="J1995" s="443"/>
      <c r="K1995" s="443"/>
      <c r="L1995" s="685"/>
      <c r="M1995" s="353"/>
      <c r="N1995" s="271"/>
      <c r="O1995" s="576"/>
      <c r="P1995" s="276" t="s">
        <v>277</v>
      </c>
      <c r="Q1995" s="279"/>
      <c r="R1995" s="449"/>
      <c r="S1995" s="279">
        <f t="shared" si="132"/>
        <v>-3601.92</v>
      </c>
      <c r="T1995" s="333">
        <f t="shared" si="129"/>
        <v>0</v>
      </c>
    </row>
    <row r="1996" spans="2:20" ht="24.9" customHeight="1" x14ac:dyDescent="0.3">
      <c r="B1996" s="446"/>
      <c r="C1996" s="267">
        <f t="shared" si="130"/>
        <v>1</v>
      </c>
      <c r="D1996" s="268" t="str">
        <f t="shared" si="131"/>
        <v>Janeiro</v>
      </c>
      <c r="E1996" s="269"/>
      <c r="F1996" s="270" t="str">
        <f>IF(E1996="","",VLOOKUP('Conta_FUNBIO (2)'!E1996,Relatório!B:I,2,FALSE))</f>
        <v/>
      </c>
      <c r="G1996" s="709"/>
      <c r="H1996" s="334" t="str">
        <f>IF(G1996="","",VLOOKUP(G1996,Fundos!B:C,2,FALSE))</f>
        <v/>
      </c>
      <c r="I1996" s="272"/>
      <c r="J1996" s="443"/>
      <c r="K1996" s="443"/>
      <c r="L1996" s="685"/>
      <c r="M1996" s="353"/>
      <c r="N1996" s="271"/>
      <c r="O1996" s="576"/>
      <c r="P1996" s="276" t="s">
        <v>277</v>
      </c>
      <c r="Q1996" s="279"/>
      <c r="R1996" s="449"/>
      <c r="S1996" s="279">
        <f t="shared" si="132"/>
        <v>-3601.92</v>
      </c>
      <c r="T1996" s="333">
        <f t="shared" si="129"/>
        <v>0</v>
      </c>
    </row>
    <row r="1997" spans="2:20" ht="24.9" customHeight="1" x14ac:dyDescent="0.3">
      <c r="B1997" s="446"/>
      <c r="C1997" s="267">
        <f t="shared" si="130"/>
        <v>1</v>
      </c>
      <c r="D1997" s="268" t="str">
        <f t="shared" si="131"/>
        <v>Janeiro</v>
      </c>
      <c r="E1997" s="269"/>
      <c r="F1997" s="270" t="str">
        <f>IF(E1997="","",VLOOKUP('Conta_FUNBIO (2)'!E1997,Relatório!B:I,2,FALSE))</f>
        <v/>
      </c>
      <c r="G1997" s="709"/>
      <c r="H1997" s="334" t="str">
        <f>IF(G1997="","",VLOOKUP(G1997,Fundos!B:C,2,FALSE))</f>
        <v/>
      </c>
      <c r="I1997" s="272"/>
      <c r="J1997" s="443"/>
      <c r="K1997" s="443"/>
      <c r="L1997" s="685"/>
      <c r="M1997" s="353"/>
      <c r="N1997" s="271"/>
      <c r="O1997" s="576"/>
      <c r="P1997" s="276" t="s">
        <v>277</v>
      </c>
      <c r="Q1997" s="279"/>
      <c r="R1997" s="449"/>
      <c r="S1997" s="279">
        <f t="shared" si="132"/>
        <v>-3601.92</v>
      </c>
      <c r="T1997" s="333">
        <f t="shared" si="129"/>
        <v>0</v>
      </c>
    </row>
    <row r="1998" spans="2:20" ht="24.9" customHeight="1" x14ac:dyDescent="0.3">
      <c r="B1998" s="446"/>
      <c r="C1998" s="267">
        <f t="shared" si="130"/>
        <v>1</v>
      </c>
      <c r="D1998" s="268" t="str">
        <f t="shared" si="131"/>
        <v>Janeiro</v>
      </c>
      <c r="E1998" s="269"/>
      <c r="F1998" s="270" t="str">
        <f>IF(E1998="","",VLOOKUP('Conta_FUNBIO (2)'!E1998,Relatório!B:I,2,FALSE))</f>
        <v/>
      </c>
      <c r="G1998" s="709"/>
      <c r="H1998" s="334" t="str">
        <f>IF(G1998="","",VLOOKUP(G1998,Fundos!B:C,2,FALSE))</f>
        <v/>
      </c>
      <c r="I1998" s="272"/>
      <c r="J1998" s="443"/>
      <c r="K1998" s="443"/>
      <c r="L1998" s="685"/>
      <c r="M1998" s="353"/>
      <c r="N1998" s="271"/>
      <c r="O1998" s="576"/>
      <c r="P1998" s="276" t="s">
        <v>277</v>
      </c>
      <c r="Q1998" s="279"/>
      <c r="R1998" s="449"/>
      <c r="S1998" s="279">
        <f t="shared" si="132"/>
        <v>-3601.92</v>
      </c>
      <c r="T1998" s="333">
        <f t="shared" si="129"/>
        <v>0</v>
      </c>
    </row>
    <row r="1999" spans="2:20" ht="24.9" customHeight="1" x14ac:dyDescent="0.3">
      <c r="B1999" s="446"/>
      <c r="C1999" s="267">
        <f t="shared" si="130"/>
        <v>1</v>
      </c>
      <c r="D1999" s="268" t="str">
        <f t="shared" si="131"/>
        <v>Janeiro</v>
      </c>
      <c r="E1999" s="269"/>
      <c r="F1999" s="270" t="str">
        <f>IF(E1999="","",VLOOKUP('Conta_FUNBIO (2)'!E1999,Relatório!B:I,2,FALSE))</f>
        <v/>
      </c>
      <c r="G1999" s="709"/>
      <c r="H1999" s="334" t="str">
        <f>IF(G1999="","",VLOOKUP(G1999,Fundos!B:C,2,FALSE))</f>
        <v/>
      </c>
      <c r="I1999" s="272"/>
      <c r="J1999" s="443"/>
      <c r="K1999" s="443"/>
      <c r="L1999" s="685"/>
      <c r="M1999" s="353"/>
      <c r="N1999" s="271"/>
      <c r="O1999" s="576"/>
      <c r="P1999" s="276" t="s">
        <v>277</v>
      </c>
      <c r="Q1999" s="279"/>
      <c r="R1999" s="449"/>
      <c r="S1999" s="279">
        <f t="shared" si="132"/>
        <v>-3601.92</v>
      </c>
      <c r="T1999" s="333">
        <f t="shared" si="129"/>
        <v>0</v>
      </c>
    </row>
    <row r="2000" spans="2:20" ht="24.9" customHeight="1" x14ac:dyDescent="0.3">
      <c r="B2000" s="446"/>
      <c r="C2000" s="267">
        <f t="shared" si="130"/>
        <v>1</v>
      </c>
      <c r="D2000" s="268" t="str">
        <f t="shared" si="131"/>
        <v>Janeiro</v>
      </c>
      <c r="E2000" s="269"/>
      <c r="F2000" s="270" t="str">
        <f>IF(E2000="","",VLOOKUP('Conta_FUNBIO (2)'!E2000,Relatório!B:I,2,FALSE))</f>
        <v/>
      </c>
      <c r="G2000" s="709"/>
      <c r="H2000" s="334" t="str">
        <f>IF(G2000="","",VLOOKUP(G2000,Fundos!B:C,2,FALSE))</f>
        <v/>
      </c>
      <c r="I2000" s="272"/>
      <c r="J2000" s="443"/>
      <c r="K2000" s="443"/>
      <c r="L2000" s="685"/>
      <c r="M2000" s="353"/>
      <c r="N2000" s="271"/>
      <c r="O2000" s="576"/>
      <c r="P2000" s="276" t="s">
        <v>277</v>
      </c>
      <c r="Q2000" s="279"/>
      <c r="R2000" s="449"/>
      <c r="S2000" s="279">
        <f t="shared" si="132"/>
        <v>-3601.92</v>
      </c>
      <c r="T2000" s="333">
        <f t="shared" si="129"/>
        <v>0</v>
      </c>
    </row>
    <row r="2001" spans="2:20" ht="24.9" customHeight="1" x14ac:dyDescent="0.3">
      <c r="B2001" s="446"/>
      <c r="C2001" s="267">
        <f t="shared" si="130"/>
        <v>1</v>
      </c>
      <c r="D2001" s="268" t="str">
        <f t="shared" si="131"/>
        <v>Janeiro</v>
      </c>
      <c r="E2001" s="269"/>
      <c r="F2001" s="270" t="str">
        <f>IF(E2001="","",VLOOKUP('Conta_FUNBIO (2)'!E2001,Relatório!B:I,2,FALSE))</f>
        <v/>
      </c>
      <c r="G2001" s="709"/>
      <c r="H2001" s="334" t="str">
        <f>IF(G2001="","",VLOOKUP(G2001,Fundos!B:C,2,FALSE))</f>
        <v/>
      </c>
      <c r="I2001" s="272"/>
      <c r="J2001" s="443"/>
      <c r="K2001" s="443"/>
      <c r="L2001" s="685"/>
      <c r="M2001" s="353"/>
      <c r="N2001" s="271"/>
      <c r="O2001" s="576"/>
      <c r="P2001" s="276" t="s">
        <v>277</v>
      </c>
      <c r="Q2001" s="279"/>
      <c r="R2001" s="449"/>
      <c r="S2001" s="279">
        <f t="shared" si="132"/>
        <v>-3601.92</v>
      </c>
      <c r="T2001" s="333">
        <f t="shared" si="129"/>
        <v>0</v>
      </c>
    </row>
    <row r="2002" spans="2:20" ht="24.9" customHeight="1" x14ac:dyDescent="0.3">
      <c r="B2002" s="446"/>
      <c r="C2002" s="267">
        <f t="shared" si="130"/>
        <v>1</v>
      </c>
      <c r="D2002" s="268" t="str">
        <f t="shared" si="131"/>
        <v>Janeiro</v>
      </c>
      <c r="E2002" s="269"/>
      <c r="F2002" s="270" t="str">
        <f>IF(E2002="","",VLOOKUP('Conta_FUNBIO (2)'!E2002,Relatório!B:I,2,FALSE))</f>
        <v/>
      </c>
      <c r="G2002" s="709"/>
      <c r="H2002" s="334" t="str">
        <f>IF(G2002="","",VLOOKUP(G2002,Fundos!B:C,2,FALSE))</f>
        <v/>
      </c>
      <c r="I2002" s="272"/>
      <c r="J2002" s="443"/>
      <c r="K2002" s="443"/>
      <c r="L2002" s="685"/>
      <c r="M2002" s="353"/>
      <c r="N2002" s="271"/>
      <c r="O2002" s="576"/>
      <c r="P2002" s="276" t="s">
        <v>277</v>
      </c>
      <c r="Q2002" s="279"/>
      <c r="R2002" s="449"/>
      <c r="S2002" s="279">
        <f t="shared" si="132"/>
        <v>-3601.92</v>
      </c>
      <c r="T2002" s="333">
        <f t="shared" si="129"/>
        <v>0</v>
      </c>
    </row>
    <row r="2003" spans="2:20" ht="24.9" customHeight="1" x14ac:dyDescent="0.3">
      <c r="B2003" s="446"/>
      <c r="C2003" s="267">
        <f t="shared" si="130"/>
        <v>1</v>
      </c>
      <c r="D2003" s="268" t="str">
        <f t="shared" si="131"/>
        <v>Janeiro</v>
      </c>
      <c r="E2003" s="269"/>
      <c r="F2003" s="270" t="str">
        <f>IF(E2003="","",VLOOKUP('Conta_FUNBIO (2)'!E2003,Relatório!B:I,2,FALSE))</f>
        <v/>
      </c>
      <c r="G2003" s="709"/>
      <c r="H2003" s="334" t="str">
        <f>IF(G2003="","",VLOOKUP(G2003,Fundos!B:C,2,FALSE))</f>
        <v/>
      </c>
      <c r="I2003" s="272"/>
      <c r="J2003" s="443"/>
      <c r="K2003" s="443"/>
      <c r="L2003" s="685"/>
      <c r="M2003" s="353"/>
      <c r="N2003" s="271"/>
      <c r="O2003" s="576"/>
      <c r="P2003" s="276" t="s">
        <v>277</v>
      </c>
      <c r="Q2003" s="279"/>
      <c r="R2003" s="449"/>
      <c r="S2003" s="279">
        <f t="shared" si="132"/>
        <v>-3601.92</v>
      </c>
      <c r="T2003" s="333">
        <f t="shared" si="129"/>
        <v>0</v>
      </c>
    </row>
    <row r="2004" spans="2:20" ht="24.9" customHeight="1" x14ac:dyDescent="0.3">
      <c r="B2004" s="446"/>
      <c r="C2004" s="267">
        <f t="shared" si="130"/>
        <v>1</v>
      </c>
      <c r="D2004" s="268" t="str">
        <f t="shared" si="131"/>
        <v>Janeiro</v>
      </c>
      <c r="E2004" s="269"/>
      <c r="F2004" s="270" t="str">
        <f>IF(E2004="","",VLOOKUP('Conta_FUNBIO (2)'!E2004,Relatório!B:I,2,FALSE))</f>
        <v/>
      </c>
      <c r="G2004" s="709"/>
      <c r="H2004" s="334" t="str">
        <f>IF(G2004="","",VLOOKUP(G2004,Fundos!B:C,2,FALSE))</f>
        <v/>
      </c>
      <c r="I2004" s="272"/>
      <c r="J2004" s="443"/>
      <c r="K2004" s="443"/>
      <c r="L2004" s="685"/>
      <c r="M2004" s="353"/>
      <c r="N2004" s="271"/>
      <c r="O2004" s="576"/>
      <c r="P2004" s="276" t="s">
        <v>277</v>
      </c>
      <c r="Q2004" s="279"/>
      <c r="R2004" s="449"/>
      <c r="S2004" s="279">
        <f t="shared" si="132"/>
        <v>-3601.92</v>
      </c>
      <c r="T2004" s="333">
        <f t="shared" si="129"/>
        <v>0</v>
      </c>
    </row>
    <row r="2005" spans="2:20" ht="24.9" customHeight="1" x14ac:dyDescent="0.3">
      <c r="B2005" s="446"/>
      <c r="C2005" s="267">
        <f t="shared" si="130"/>
        <v>1</v>
      </c>
      <c r="D2005" s="268" t="str">
        <f t="shared" si="131"/>
        <v>Janeiro</v>
      </c>
      <c r="E2005" s="269"/>
      <c r="F2005" s="270" t="str">
        <f>IF(E2005="","",VLOOKUP('Conta_FUNBIO (2)'!E2005,Relatório!B:I,2,FALSE))</f>
        <v/>
      </c>
      <c r="G2005" s="709"/>
      <c r="H2005" s="334" t="str">
        <f>IF(G2005="","",VLOOKUP(G2005,Fundos!B:C,2,FALSE))</f>
        <v/>
      </c>
      <c r="I2005" s="272"/>
      <c r="J2005" s="443"/>
      <c r="K2005" s="443"/>
      <c r="L2005" s="685"/>
      <c r="M2005" s="353"/>
      <c r="N2005" s="271"/>
      <c r="O2005" s="576"/>
      <c r="P2005" s="276" t="s">
        <v>277</v>
      </c>
      <c r="Q2005" s="279"/>
      <c r="R2005" s="449"/>
      <c r="S2005" s="279">
        <f t="shared" si="132"/>
        <v>-3601.92</v>
      </c>
      <c r="T2005" s="333">
        <f t="shared" si="129"/>
        <v>0</v>
      </c>
    </row>
    <row r="2006" spans="2:20" ht="24.9" customHeight="1" x14ac:dyDescent="0.3">
      <c r="B2006" s="446"/>
      <c r="C2006" s="267">
        <f t="shared" si="130"/>
        <v>1</v>
      </c>
      <c r="D2006" s="268" t="str">
        <f t="shared" si="131"/>
        <v>Janeiro</v>
      </c>
      <c r="E2006" s="269"/>
      <c r="F2006" s="270" t="str">
        <f>IF(E2006="","",VLOOKUP('Conta_FUNBIO (2)'!E2006,Relatório!B:I,2,FALSE))</f>
        <v/>
      </c>
      <c r="G2006" s="709"/>
      <c r="H2006" s="334" t="str">
        <f>IF(G2006="","",VLOOKUP(G2006,Fundos!B:C,2,FALSE))</f>
        <v/>
      </c>
      <c r="I2006" s="272"/>
      <c r="J2006" s="443"/>
      <c r="K2006" s="443"/>
      <c r="L2006" s="685"/>
      <c r="M2006" s="353"/>
      <c r="N2006" s="271"/>
      <c r="O2006" s="576"/>
      <c r="P2006" s="276" t="s">
        <v>277</v>
      </c>
      <c r="Q2006" s="279"/>
      <c r="R2006" s="449"/>
      <c r="S2006" s="279">
        <f t="shared" si="132"/>
        <v>-3601.92</v>
      </c>
      <c r="T2006" s="333">
        <f t="shared" si="129"/>
        <v>0</v>
      </c>
    </row>
    <row r="2007" spans="2:20" ht="24.9" customHeight="1" x14ac:dyDescent="0.3">
      <c r="B2007" s="446"/>
      <c r="C2007" s="267">
        <f t="shared" si="130"/>
        <v>1</v>
      </c>
      <c r="D2007" s="268" t="str">
        <f t="shared" si="131"/>
        <v>Janeiro</v>
      </c>
      <c r="E2007" s="269"/>
      <c r="F2007" s="270" t="str">
        <f>IF(E2007="","",VLOOKUP('Conta_FUNBIO (2)'!E2007,Relatório!B:I,2,FALSE))</f>
        <v/>
      </c>
      <c r="G2007" s="709"/>
      <c r="H2007" s="334" t="str">
        <f>IF(G2007="","",VLOOKUP(G2007,Fundos!B:C,2,FALSE))</f>
        <v/>
      </c>
      <c r="I2007" s="272"/>
      <c r="J2007" s="443"/>
      <c r="K2007" s="443"/>
      <c r="L2007" s="685"/>
      <c r="M2007" s="353"/>
      <c r="N2007" s="271"/>
      <c r="O2007" s="576"/>
      <c r="P2007" s="276" t="s">
        <v>277</v>
      </c>
      <c r="Q2007" s="279"/>
      <c r="R2007" s="449"/>
      <c r="S2007" s="279">
        <f t="shared" si="132"/>
        <v>-3601.92</v>
      </c>
      <c r="T2007" s="333">
        <f t="shared" si="129"/>
        <v>0</v>
      </c>
    </row>
    <row r="2008" spans="2:20" ht="24.9" customHeight="1" x14ac:dyDescent="0.3">
      <c r="B2008" s="446"/>
      <c r="C2008" s="267">
        <f t="shared" si="130"/>
        <v>1</v>
      </c>
      <c r="D2008" s="268" t="str">
        <f t="shared" si="131"/>
        <v>Janeiro</v>
      </c>
      <c r="E2008" s="269"/>
      <c r="F2008" s="270" t="str">
        <f>IF(E2008="","",VLOOKUP('Conta_FUNBIO (2)'!E2008,Relatório!B:I,2,FALSE))</f>
        <v/>
      </c>
      <c r="G2008" s="709"/>
      <c r="H2008" s="334" t="str">
        <f>IF(G2008="","",VLOOKUP(G2008,Fundos!B:C,2,FALSE))</f>
        <v/>
      </c>
      <c r="I2008" s="272"/>
      <c r="J2008" s="443"/>
      <c r="K2008" s="443"/>
      <c r="L2008" s="685"/>
      <c r="M2008" s="353"/>
      <c r="N2008" s="271"/>
      <c r="O2008" s="576"/>
      <c r="P2008" s="276" t="s">
        <v>277</v>
      </c>
      <c r="Q2008" s="279"/>
      <c r="R2008" s="449"/>
      <c r="S2008" s="279">
        <f t="shared" si="132"/>
        <v>-3601.92</v>
      </c>
      <c r="T2008" s="333">
        <f t="shared" si="129"/>
        <v>0</v>
      </c>
    </row>
    <row r="2009" spans="2:20" ht="24.9" customHeight="1" x14ac:dyDescent="0.3">
      <c r="B2009" s="446"/>
      <c r="C2009" s="267">
        <f t="shared" si="130"/>
        <v>1</v>
      </c>
      <c r="D2009" s="268" t="str">
        <f t="shared" si="131"/>
        <v>Janeiro</v>
      </c>
      <c r="E2009" s="269"/>
      <c r="F2009" s="270" t="str">
        <f>IF(E2009="","",VLOOKUP('Conta_FUNBIO (2)'!E2009,Relatório!B:I,2,FALSE))</f>
        <v/>
      </c>
      <c r="G2009" s="709"/>
      <c r="H2009" s="334" t="str">
        <f>IF(G2009="","",VLOOKUP(G2009,Fundos!B:C,2,FALSE))</f>
        <v/>
      </c>
      <c r="I2009" s="272"/>
      <c r="J2009" s="443"/>
      <c r="K2009" s="443"/>
      <c r="L2009" s="685"/>
      <c r="M2009" s="353"/>
      <c r="N2009" s="271"/>
      <c r="O2009" s="576"/>
      <c r="P2009" s="276" t="s">
        <v>277</v>
      </c>
      <c r="Q2009" s="279"/>
      <c r="R2009" s="449"/>
      <c r="S2009" s="279">
        <f t="shared" si="132"/>
        <v>-3601.92</v>
      </c>
      <c r="T2009" s="333">
        <f t="shared" si="129"/>
        <v>0</v>
      </c>
    </row>
    <row r="2010" spans="2:20" ht="24.9" customHeight="1" x14ac:dyDescent="0.3">
      <c r="B2010" s="446"/>
      <c r="C2010" s="267">
        <f t="shared" si="130"/>
        <v>1</v>
      </c>
      <c r="D2010" s="268" t="str">
        <f t="shared" si="131"/>
        <v>Janeiro</v>
      </c>
      <c r="E2010" s="269"/>
      <c r="F2010" s="270" t="str">
        <f>IF(E2010="","",VLOOKUP('Conta_FUNBIO (2)'!E2010,Relatório!B:I,2,FALSE))</f>
        <v/>
      </c>
      <c r="G2010" s="709"/>
      <c r="H2010" s="334" t="str">
        <f>IF(G2010="","",VLOOKUP(G2010,Fundos!B:C,2,FALSE))</f>
        <v/>
      </c>
      <c r="I2010" s="272"/>
      <c r="J2010" s="443"/>
      <c r="K2010" s="443"/>
      <c r="L2010" s="685"/>
      <c r="M2010" s="353"/>
      <c r="N2010" s="271"/>
      <c r="O2010" s="576"/>
      <c r="P2010" s="276" t="s">
        <v>277</v>
      </c>
      <c r="Q2010" s="279"/>
      <c r="R2010" s="449"/>
      <c r="S2010" s="279">
        <f t="shared" si="132"/>
        <v>-3601.92</v>
      </c>
      <c r="T2010" s="333">
        <f t="shared" si="129"/>
        <v>0</v>
      </c>
    </row>
    <row r="2011" spans="2:20" ht="24.9" customHeight="1" x14ac:dyDescent="0.3">
      <c r="B2011" s="446"/>
      <c r="C2011" s="267">
        <f t="shared" si="130"/>
        <v>1</v>
      </c>
      <c r="D2011" s="268" t="str">
        <f t="shared" si="131"/>
        <v>Janeiro</v>
      </c>
      <c r="E2011" s="269"/>
      <c r="F2011" s="270" t="str">
        <f>IF(E2011="","",VLOOKUP('Conta_FUNBIO (2)'!E2011,Relatório!B:I,2,FALSE))</f>
        <v/>
      </c>
      <c r="G2011" s="709"/>
      <c r="H2011" s="334" t="str">
        <f>IF(G2011="","",VLOOKUP(G2011,Fundos!B:C,2,FALSE))</f>
        <v/>
      </c>
      <c r="I2011" s="272"/>
      <c r="J2011" s="443"/>
      <c r="K2011" s="443"/>
      <c r="L2011" s="685"/>
      <c r="M2011" s="353"/>
      <c r="N2011" s="271"/>
      <c r="O2011" s="576"/>
      <c r="P2011" s="276" t="s">
        <v>277</v>
      </c>
      <c r="Q2011" s="279"/>
      <c r="R2011" s="449"/>
      <c r="S2011" s="279">
        <f t="shared" si="132"/>
        <v>-3601.92</v>
      </c>
      <c r="T2011" s="333">
        <f t="shared" si="129"/>
        <v>0</v>
      </c>
    </row>
    <row r="2012" spans="2:20" ht="24.9" customHeight="1" x14ac:dyDescent="0.3">
      <c r="B2012" s="446"/>
      <c r="C2012" s="267">
        <f t="shared" si="130"/>
        <v>1</v>
      </c>
      <c r="D2012" s="268" t="str">
        <f t="shared" si="131"/>
        <v>Janeiro</v>
      </c>
      <c r="E2012" s="269"/>
      <c r="F2012" s="270" t="str">
        <f>IF(E2012="","",VLOOKUP('Conta_FUNBIO (2)'!E2012,Relatório!B:I,2,FALSE))</f>
        <v/>
      </c>
      <c r="G2012" s="709"/>
      <c r="H2012" s="334" t="str">
        <f>IF(G2012="","",VLOOKUP(G2012,Fundos!B:C,2,FALSE))</f>
        <v/>
      </c>
      <c r="I2012" s="272"/>
      <c r="J2012" s="443"/>
      <c r="K2012" s="443"/>
      <c r="L2012" s="685"/>
      <c r="M2012" s="353"/>
      <c r="N2012" s="271"/>
      <c r="O2012" s="576"/>
      <c r="P2012" s="276" t="s">
        <v>277</v>
      </c>
      <c r="Q2012" s="279"/>
      <c r="R2012" s="449"/>
      <c r="S2012" s="279">
        <f t="shared" si="132"/>
        <v>-3601.92</v>
      </c>
      <c r="T2012" s="333">
        <f t="shared" si="129"/>
        <v>0</v>
      </c>
    </row>
    <row r="2013" spans="2:20" ht="24.9" customHeight="1" x14ac:dyDescent="0.3">
      <c r="B2013" s="446"/>
      <c r="C2013" s="267">
        <f t="shared" si="130"/>
        <v>1</v>
      </c>
      <c r="D2013" s="268" t="str">
        <f t="shared" si="131"/>
        <v>Janeiro</v>
      </c>
      <c r="E2013" s="269"/>
      <c r="F2013" s="270" t="str">
        <f>IF(E2013="","",VLOOKUP('Conta_FUNBIO (2)'!E2013,Relatório!B:I,2,FALSE))</f>
        <v/>
      </c>
      <c r="G2013" s="709"/>
      <c r="H2013" s="334" t="str">
        <f>IF(G2013="","",VLOOKUP(G2013,Fundos!B:C,2,FALSE))</f>
        <v/>
      </c>
      <c r="I2013" s="272"/>
      <c r="J2013" s="443"/>
      <c r="K2013" s="443"/>
      <c r="L2013" s="685"/>
      <c r="M2013" s="353"/>
      <c r="N2013" s="271"/>
      <c r="O2013" s="576"/>
      <c r="P2013" s="276" t="s">
        <v>277</v>
      </c>
      <c r="Q2013" s="279"/>
      <c r="R2013" s="449"/>
      <c r="S2013" s="279">
        <f t="shared" si="132"/>
        <v>-3601.92</v>
      </c>
      <c r="T2013" s="333">
        <f t="shared" si="129"/>
        <v>0</v>
      </c>
    </row>
    <row r="2014" spans="2:20" ht="24.9" customHeight="1" x14ac:dyDescent="0.3">
      <c r="B2014" s="446"/>
      <c r="C2014" s="267">
        <f t="shared" si="130"/>
        <v>1</v>
      </c>
      <c r="D2014" s="268" t="str">
        <f t="shared" si="131"/>
        <v>Janeiro</v>
      </c>
      <c r="E2014" s="269"/>
      <c r="F2014" s="270" t="str">
        <f>IF(E2014="","",VLOOKUP('Conta_FUNBIO (2)'!E2014,Relatório!B:I,2,FALSE))</f>
        <v/>
      </c>
      <c r="G2014" s="709"/>
      <c r="H2014" s="334" t="str">
        <f>IF(G2014="","",VLOOKUP(G2014,Fundos!B:C,2,FALSE))</f>
        <v/>
      </c>
      <c r="I2014" s="272"/>
      <c r="J2014" s="443"/>
      <c r="K2014" s="443"/>
      <c r="L2014" s="685"/>
      <c r="M2014" s="353"/>
      <c r="N2014" s="271"/>
      <c r="O2014" s="576"/>
      <c r="P2014" s="276" t="s">
        <v>277</v>
      </c>
      <c r="Q2014" s="279"/>
      <c r="R2014" s="449"/>
      <c r="S2014" s="279">
        <f t="shared" si="132"/>
        <v>-3601.92</v>
      </c>
      <c r="T2014" s="333">
        <f t="shared" si="129"/>
        <v>0</v>
      </c>
    </row>
    <row r="2015" spans="2:20" ht="24.9" customHeight="1" x14ac:dyDescent="0.3">
      <c r="B2015" s="446"/>
      <c r="C2015" s="267">
        <f t="shared" si="130"/>
        <v>1</v>
      </c>
      <c r="D2015" s="268" t="str">
        <f t="shared" si="131"/>
        <v>Janeiro</v>
      </c>
      <c r="E2015" s="269"/>
      <c r="F2015" s="270" t="str">
        <f>IF(E2015="","",VLOOKUP('Conta_FUNBIO (2)'!E2015,Relatório!B:I,2,FALSE))</f>
        <v/>
      </c>
      <c r="G2015" s="709"/>
      <c r="H2015" s="334" t="str">
        <f>IF(G2015="","",VLOOKUP(G2015,Fundos!B:C,2,FALSE))</f>
        <v/>
      </c>
      <c r="I2015" s="272"/>
      <c r="J2015" s="443"/>
      <c r="K2015" s="443"/>
      <c r="L2015" s="685"/>
      <c r="M2015" s="353"/>
      <c r="N2015" s="271"/>
      <c r="O2015" s="576"/>
      <c r="P2015" s="276" t="s">
        <v>277</v>
      </c>
      <c r="Q2015" s="279"/>
      <c r="R2015" s="449"/>
      <c r="S2015" s="279">
        <f t="shared" si="132"/>
        <v>-3601.92</v>
      </c>
      <c r="T2015" s="333">
        <f t="shared" si="129"/>
        <v>0</v>
      </c>
    </row>
    <row r="2016" spans="2:20" ht="24.9" customHeight="1" x14ac:dyDescent="0.3">
      <c r="B2016" s="446"/>
      <c r="C2016" s="267">
        <f t="shared" si="130"/>
        <v>1</v>
      </c>
      <c r="D2016" s="268" t="str">
        <f t="shared" si="131"/>
        <v>Janeiro</v>
      </c>
      <c r="E2016" s="269"/>
      <c r="F2016" s="270" t="str">
        <f>IF(E2016="","",VLOOKUP('Conta_FUNBIO (2)'!E2016,Relatório!B:I,2,FALSE))</f>
        <v/>
      </c>
      <c r="G2016" s="709"/>
      <c r="H2016" s="334" t="str">
        <f>IF(G2016="","",VLOOKUP(G2016,Fundos!B:C,2,FALSE))</f>
        <v/>
      </c>
      <c r="I2016" s="272"/>
      <c r="J2016" s="443"/>
      <c r="K2016" s="443"/>
      <c r="L2016" s="685"/>
      <c r="M2016" s="353"/>
      <c r="N2016" s="271"/>
      <c r="O2016" s="576"/>
      <c r="P2016" s="276" t="s">
        <v>277</v>
      </c>
      <c r="Q2016" s="279"/>
      <c r="R2016" s="449"/>
      <c r="S2016" s="279">
        <f t="shared" si="132"/>
        <v>-3601.92</v>
      </c>
      <c r="T2016" s="333">
        <f t="shared" si="129"/>
        <v>0</v>
      </c>
    </row>
    <row r="2017" spans="2:20" ht="24.9" customHeight="1" x14ac:dyDescent="0.3">
      <c r="B2017" s="446"/>
      <c r="C2017" s="267">
        <f t="shared" si="130"/>
        <v>1</v>
      </c>
      <c r="D2017" s="268" t="str">
        <f t="shared" si="131"/>
        <v>Janeiro</v>
      </c>
      <c r="E2017" s="269"/>
      <c r="F2017" s="270" t="str">
        <f>IF(E2017="","",VLOOKUP('Conta_FUNBIO (2)'!E2017,Relatório!B:I,2,FALSE))</f>
        <v/>
      </c>
      <c r="G2017" s="709"/>
      <c r="H2017" s="334" t="str">
        <f>IF(G2017="","",VLOOKUP(G2017,Fundos!B:C,2,FALSE))</f>
        <v/>
      </c>
      <c r="I2017" s="272"/>
      <c r="J2017" s="443"/>
      <c r="K2017" s="443"/>
      <c r="L2017" s="685"/>
      <c r="M2017" s="353"/>
      <c r="N2017" s="271"/>
      <c r="O2017" s="576"/>
      <c r="P2017" s="276" t="s">
        <v>277</v>
      </c>
      <c r="Q2017" s="279"/>
      <c r="R2017" s="449"/>
      <c r="S2017" s="279">
        <f t="shared" si="132"/>
        <v>-3601.92</v>
      </c>
      <c r="T2017" s="333">
        <f t="shared" si="129"/>
        <v>0</v>
      </c>
    </row>
    <row r="2018" spans="2:20" ht="24.9" customHeight="1" x14ac:dyDescent="0.3">
      <c r="B2018" s="446"/>
      <c r="C2018" s="267">
        <f t="shared" si="130"/>
        <v>1</v>
      </c>
      <c r="D2018" s="268" t="str">
        <f t="shared" si="131"/>
        <v>Janeiro</v>
      </c>
      <c r="E2018" s="269"/>
      <c r="F2018" s="270" t="str">
        <f>IF(E2018="","",VLOOKUP('Conta_FUNBIO (2)'!E2018,Relatório!B:I,2,FALSE))</f>
        <v/>
      </c>
      <c r="G2018" s="709"/>
      <c r="H2018" s="334" t="str">
        <f>IF(G2018="","",VLOOKUP(G2018,Fundos!B:C,2,FALSE))</f>
        <v/>
      </c>
      <c r="I2018" s="272"/>
      <c r="J2018" s="443"/>
      <c r="K2018" s="443"/>
      <c r="L2018" s="685"/>
      <c r="M2018" s="353"/>
      <c r="N2018" s="271"/>
      <c r="O2018" s="576"/>
      <c r="P2018" s="276" t="s">
        <v>277</v>
      </c>
      <c r="Q2018" s="279"/>
      <c r="R2018" s="449"/>
      <c r="S2018" s="279">
        <f t="shared" si="132"/>
        <v>-3601.92</v>
      </c>
      <c r="T2018" s="333">
        <f t="shared" si="129"/>
        <v>0</v>
      </c>
    </row>
    <row r="2019" spans="2:20" ht="24.9" customHeight="1" x14ac:dyDescent="0.3">
      <c r="B2019" s="446"/>
      <c r="C2019" s="267">
        <f t="shared" si="130"/>
        <v>1</v>
      </c>
      <c r="D2019" s="268" t="str">
        <f t="shared" si="131"/>
        <v>Janeiro</v>
      </c>
      <c r="E2019" s="269"/>
      <c r="F2019" s="270" t="str">
        <f>IF(E2019="","",VLOOKUP('Conta_FUNBIO (2)'!E2019,Relatório!B:I,2,FALSE))</f>
        <v/>
      </c>
      <c r="G2019" s="709"/>
      <c r="H2019" s="334" t="str">
        <f>IF(G2019="","",VLOOKUP(G2019,Fundos!B:C,2,FALSE))</f>
        <v/>
      </c>
      <c r="I2019" s="272"/>
      <c r="J2019" s="443"/>
      <c r="K2019" s="443"/>
      <c r="L2019" s="685"/>
      <c r="M2019" s="353"/>
      <c r="N2019" s="271"/>
      <c r="O2019" s="576"/>
      <c r="P2019" s="276" t="s">
        <v>277</v>
      </c>
      <c r="Q2019" s="279"/>
      <c r="R2019" s="449"/>
      <c r="S2019" s="279">
        <f t="shared" si="132"/>
        <v>-3601.92</v>
      </c>
      <c r="T2019" s="333">
        <f t="shared" si="129"/>
        <v>0</v>
      </c>
    </row>
    <row r="2020" spans="2:20" ht="24.9" customHeight="1" x14ac:dyDescent="0.3">
      <c r="B2020" s="446"/>
      <c r="C2020" s="267">
        <f t="shared" si="130"/>
        <v>1</v>
      </c>
      <c r="D2020" s="268" t="str">
        <f t="shared" si="131"/>
        <v>Janeiro</v>
      </c>
      <c r="E2020" s="269"/>
      <c r="F2020" s="270" t="str">
        <f>IF(E2020="","",VLOOKUP('Conta_FUNBIO (2)'!E2020,Relatório!B:I,2,FALSE))</f>
        <v/>
      </c>
      <c r="G2020" s="709"/>
      <c r="H2020" s="334" t="str">
        <f>IF(G2020="","",VLOOKUP(G2020,Fundos!B:C,2,FALSE))</f>
        <v/>
      </c>
      <c r="I2020" s="272"/>
      <c r="J2020" s="443"/>
      <c r="K2020" s="443"/>
      <c r="L2020" s="685"/>
      <c r="M2020" s="353"/>
      <c r="N2020" s="271"/>
      <c r="O2020" s="576"/>
      <c r="P2020" s="276" t="s">
        <v>277</v>
      </c>
      <c r="Q2020" s="279"/>
      <c r="R2020" s="449"/>
      <c r="S2020" s="279">
        <f t="shared" si="132"/>
        <v>-3601.92</v>
      </c>
      <c r="T2020" s="333">
        <f t="shared" si="129"/>
        <v>0</v>
      </c>
    </row>
    <row r="2021" spans="2:20" ht="24.9" customHeight="1" x14ac:dyDescent="0.3">
      <c r="B2021" s="446"/>
      <c r="C2021" s="267">
        <f t="shared" si="130"/>
        <v>1</v>
      </c>
      <c r="D2021" s="268" t="str">
        <f t="shared" si="131"/>
        <v>Janeiro</v>
      </c>
      <c r="E2021" s="269"/>
      <c r="F2021" s="270" t="str">
        <f>IF(E2021="","",VLOOKUP('Conta_FUNBIO (2)'!E2021,Relatório!B:I,2,FALSE))</f>
        <v/>
      </c>
      <c r="G2021" s="709"/>
      <c r="H2021" s="334" t="str">
        <f>IF(G2021="","",VLOOKUP(G2021,Fundos!B:C,2,FALSE))</f>
        <v/>
      </c>
      <c r="I2021" s="272"/>
      <c r="J2021" s="443"/>
      <c r="K2021" s="443"/>
      <c r="L2021" s="685"/>
      <c r="M2021" s="353"/>
      <c r="N2021" s="271"/>
      <c r="O2021" s="576"/>
      <c r="P2021" s="276" t="s">
        <v>277</v>
      </c>
      <c r="Q2021" s="279"/>
      <c r="R2021" s="449"/>
      <c r="S2021" s="279">
        <f t="shared" si="132"/>
        <v>-3601.92</v>
      </c>
      <c r="T2021" s="333">
        <f t="shared" si="129"/>
        <v>0</v>
      </c>
    </row>
    <row r="2022" spans="2:20" ht="24.9" customHeight="1" x14ac:dyDescent="0.3">
      <c r="B2022" s="446"/>
      <c r="C2022" s="267">
        <f t="shared" si="130"/>
        <v>1</v>
      </c>
      <c r="D2022" s="268" t="str">
        <f t="shared" si="131"/>
        <v>Janeiro</v>
      </c>
      <c r="E2022" s="269"/>
      <c r="F2022" s="270" t="str">
        <f>IF(E2022="","",VLOOKUP('Conta_FUNBIO (2)'!E2022,Relatório!B:I,2,FALSE))</f>
        <v/>
      </c>
      <c r="G2022" s="709"/>
      <c r="H2022" s="334" t="str">
        <f>IF(G2022="","",VLOOKUP(G2022,Fundos!B:C,2,FALSE))</f>
        <v/>
      </c>
      <c r="I2022" s="272"/>
      <c r="J2022" s="443"/>
      <c r="K2022" s="443"/>
      <c r="L2022" s="685"/>
      <c r="M2022" s="353"/>
      <c r="N2022" s="271"/>
      <c r="O2022" s="576"/>
      <c r="P2022" s="276" t="s">
        <v>277</v>
      </c>
      <c r="Q2022" s="279"/>
      <c r="R2022" s="449"/>
      <c r="S2022" s="279">
        <f t="shared" si="132"/>
        <v>-3601.92</v>
      </c>
      <c r="T2022" s="333">
        <f t="shared" si="129"/>
        <v>0</v>
      </c>
    </row>
    <row r="2023" spans="2:20" ht="24.9" customHeight="1" x14ac:dyDescent="0.3">
      <c r="B2023" s="446"/>
      <c r="C2023" s="267">
        <f t="shared" si="130"/>
        <v>1</v>
      </c>
      <c r="D2023" s="268" t="str">
        <f t="shared" si="131"/>
        <v>Janeiro</v>
      </c>
      <c r="E2023" s="269"/>
      <c r="F2023" s="270" t="str">
        <f>IF(E2023="","",VLOOKUP('Conta_FUNBIO (2)'!E2023,Relatório!B:I,2,FALSE))</f>
        <v/>
      </c>
      <c r="G2023" s="709"/>
      <c r="H2023" s="334" t="str">
        <f>IF(G2023="","",VLOOKUP(G2023,Fundos!B:C,2,FALSE))</f>
        <v/>
      </c>
      <c r="I2023" s="272"/>
      <c r="J2023" s="443"/>
      <c r="K2023" s="443"/>
      <c r="L2023" s="685"/>
      <c r="M2023" s="353"/>
      <c r="N2023" s="271"/>
      <c r="O2023" s="576"/>
      <c r="P2023" s="276" t="s">
        <v>277</v>
      </c>
      <c r="Q2023" s="279"/>
      <c r="R2023" s="449"/>
      <c r="S2023" s="279">
        <f t="shared" si="132"/>
        <v>-3601.92</v>
      </c>
      <c r="T2023" s="333">
        <f t="shared" si="129"/>
        <v>0</v>
      </c>
    </row>
    <row r="2024" spans="2:20" ht="24.9" customHeight="1" x14ac:dyDescent="0.3">
      <c r="B2024" s="446"/>
      <c r="C2024" s="267">
        <f t="shared" si="130"/>
        <v>1</v>
      </c>
      <c r="D2024" s="268" t="str">
        <f t="shared" si="131"/>
        <v>Janeiro</v>
      </c>
      <c r="E2024" s="269"/>
      <c r="F2024" s="270" t="str">
        <f>IF(E2024="","",VLOOKUP('Conta_FUNBIO (2)'!E2024,Relatório!B:I,2,FALSE))</f>
        <v/>
      </c>
      <c r="G2024" s="709"/>
      <c r="H2024" s="334" t="str">
        <f>IF(G2024="","",VLOOKUP(G2024,Fundos!B:C,2,FALSE))</f>
        <v/>
      </c>
      <c r="I2024" s="272"/>
      <c r="J2024" s="443"/>
      <c r="K2024" s="443"/>
      <c r="L2024" s="685"/>
      <c r="M2024" s="353"/>
      <c r="N2024" s="271"/>
      <c r="O2024" s="576"/>
      <c r="P2024" s="276" t="s">
        <v>277</v>
      </c>
      <c r="Q2024" s="279"/>
      <c r="R2024" s="449"/>
      <c r="S2024" s="279">
        <f t="shared" si="132"/>
        <v>-3601.92</v>
      </c>
      <c r="T2024" s="333">
        <f t="shared" si="129"/>
        <v>0</v>
      </c>
    </row>
    <row r="2025" spans="2:20" ht="24.9" customHeight="1" x14ac:dyDescent="0.3">
      <c r="B2025" s="446"/>
      <c r="C2025" s="267">
        <f t="shared" si="130"/>
        <v>1</v>
      </c>
      <c r="D2025" s="268" t="str">
        <f t="shared" si="131"/>
        <v>Janeiro</v>
      </c>
      <c r="E2025" s="269"/>
      <c r="F2025" s="270" t="str">
        <f>IF(E2025="","",VLOOKUP('Conta_FUNBIO (2)'!E2025,Relatório!B:I,2,FALSE))</f>
        <v/>
      </c>
      <c r="G2025" s="709"/>
      <c r="H2025" s="334" t="str">
        <f>IF(G2025="","",VLOOKUP(G2025,Fundos!B:C,2,FALSE))</f>
        <v/>
      </c>
      <c r="I2025" s="272"/>
      <c r="J2025" s="443"/>
      <c r="K2025" s="443"/>
      <c r="L2025" s="685"/>
      <c r="M2025" s="353"/>
      <c r="N2025" s="271"/>
      <c r="O2025" s="576"/>
      <c r="P2025" s="276" t="s">
        <v>277</v>
      </c>
      <c r="Q2025" s="279"/>
      <c r="R2025" s="449"/>
      <c r="S2025" s="279">
        <f t="shared" si="132"/>
        <v>-3601.92</v>
      </c>
      <c r="T2025" s="333">
        <f t="shared" si="129"/>
        <v>0</v>
      </c>
    </row>
    <row r="2026" spans="2:20" ht="24.9" customHeight="1" x14ac:dyDescent="0.3">
      <c r="B2026" s="446"/>
      <c r="C2026" s="267">
        <f t="shared" si="130"/>
        <v>1</v>
      </c>
      <c r="D2026" s="268" t="str">
        <f t="shared" si="131"/>
        <v>Janeiro</v>
      </c>
      <c r="E2026" s="269"/>
      <c r="F2026" s="270" t="str">
        <f>IF(E2026="","",VLOOKUP('Conta_FUNBIO (2)'!E2026,Relatório!B:I,2,FALSE))</f>
        <v/>
      </c>
      <c r="G2026" s="709"/>
      <c r="H2026" s="334" t="str">
        <f>IF(G2026="","",VLOOKUP(G2026,Fundos!B:C,2,FALSE))</f>
        <v/>
      </c>
      <c r="I2026" s="272"/>
      <c r="J2026" s="443"/>
      <c r="K2026" s="443"/>
      <c r="L2026" s="685"/>
      <c r="M2026" s="353"/>
      <c r="N2026" s="271"/>
      <c r="O2026" s="576"/>
      <c r="P2026" s="276" t="s">
        <v>277</v>
      </c>
      <c r="Q2026" s="279"/>
      <c r="R2026" s="449"/>
      <c r="S2026" s="279">
        <f t="shared" si="132"/>
        <v>-3601.92</v>
      </c>
      <c r="T2026" s="333">
        <f t="shared" si="129"/>
        <v>0</v>
      </c>
    </row>
    <row r="2027" spans="2:20" ht="24.9" customHeight="1" x14ac:dyDescent="0.3">
      <c r="B2027" s="446"/>
      <c r="C2027" s="267">
        <f t="shared" si="130"/>
        <v>1</v>
      </c>
      <c r="D2027" s="268" t="str">
        <f t="shared" si="131"/>
        <v>Janeiro</v>
      </c>
      <c r="E2027" s="269"/>
      <c r="F2027" s="270" t="str">
        <f>IF(E2027="","",VLOOKUP('Conta_FUNBIO (2)'!E2027,Relatório!B:I,2,FALSE))</f>
        <v/>
      </c>
      <c r="G2027" s="709"/>
      <c r="H2027" s="334" t="str">
        <f>IF(G2027="","",VLOOKUP(G2027,Fundos!B:C,2,FALSE))</f>
        <v/>
      </c>
      <c r="I2027" s="272"/>
      <c r="J2027" s="443"/>
      <c r="K2027" s="443"/>
      <c r="L2027" s="685"/>
      <c r="M2027" s="353"/>
      <c r="N2027" s="271"/>
      <c r="O2027" s="576"/>
      <c r="P2027" s="276" t="s">
        <v>277</v>
      </c>
      <c r="Q2027" s="279"/>
      <c r="R2027" s="449"/>
      <c r="S2027" s="279">
        <f t="shared" si="132"/>
        <v>-3601.92</v>
      </c>
      <c r="T2027" s="333">
        <f t="shared" si="129"/>
        <v>0</v>
      </c>
    </row>
    <row r="2028" spans="2:20" ht="24.9" customHeight="1" x14ac:dyDescent="0.3">
      <c r="B2028" s="446"/>
      <c r="C2028" s="267">
        <f t="shared" si="130"/>
        <v>1</v>
      </c>
      <c r="D2028" s="268" t="str">
        <f t="shared" si="131"/>
        <v>Janeiro</v>
      </c>
      <c r="E2028" s="269"/>
      <c r="F2028" s="270" t="str">
        <f>IF(E2028="","",VLOOKUP('Conta_FUNBIO (2)'!E2028,Relatório!B:I,2,FALSE))</f>
        <v/>
      </c>
      <c r="G2028" s="709"/>
      <c r="H2028" s="334" t="str">
        <f>IF(G2028="","",VLOOKUP(G2028,Fundos!B:C,2,FALSE))</f>
        <v/>
      </c>
      <c r="I2028" s="272"/>
      <c r="J2028" s="443"/>
      <c r="K2028" s="443"/>
      <c r="L2028" s="685"/>
      <c r="M2028" s="353"/>
      <c r="N2028" s="271"/>
      <c r="O2028" s="576"/>
      <c r="P2028" s="276" t="s">
        <v>277</v>
      </c>
      <c r="Q2028" s="279"/>
      <c r="R2028" s="449"/>
      <c r="S2028" s="279">
        <f t="shared" si="132"/>
        <v>-3601.92</v>
      </c>
      <c r="T2028" s="333">
        <f t="shared" si="129"/>
        <v>0</v>
      </c>
    </row>
    <row r="2029" spans="2:20" ht="24.9" customHeight="1" x14ac:dyDescent="0.3">
      <c r="B2029" s="446"/>
      <c r="C2029" s="267">
        <f t="shared" si="130"/>
        <v>1</v>
      </c>
      <c r="D2029" s="268" t="str">
        <f t="shared" si="131"/>
        <v>Janeiro</v>
      </c>
      <c r="E2029" s="269"/>
      <c r="F2029" s="270" t="str">
        <f>IF(E2029="","",VLOOKUP('Conta_FUNBIO (2)'!E2029,Relatório!B:I,2,FALSE))</f>
        <v/>
      </c>
      <c r="G2029" s="709"/>
      <c r="H2029" s="334" t="str">
        <f>IF(G2029="","",VLOOKUP(G2029,Fundos!B:C,2,FALSE))</f>
        <v/>
      </c>
      <c r="I2029" s="272"/>
      <c r="J2029" s="443"/>
      <c r="K2029" s="443"/>
      <c r="L2029" s="685"/>
      <c r="M2029" s="353"/>
      <c r="N2029" s="271"/>
      <c r="O2029" s="576"/>
      <c r="P2029" s="276" t="s">
        <v>277</v>
      </c>
      <c r="Q2029" s="279"/>
      <c r="R2029" s="449"/>
      <c r="S2029" s="279">
        <f t="shared" si="132"/>
        <v>-3601.92</v>
      </c>
      <c r="T2029" s="333">
        <f t="shared" si="129"/>
        <v>0</v>
      </c>
    </row>
    <row r="2030" spans="2:20" ht="24.9" customHeight="1" x14ac:dyDescent="0.3">
      <c r="B2030" s="446"/>
      <c r="C2030" s="267">
        <f t="shared" si="130"/>
        <v>1</v>
      </c>
      <c r="D2030" s="268" t="str">
        <f t="shared" si="131"/>
        <v>Janeiro</v>
      </c>
      <c r="E2030" s="269"/>
      <c r="F2030" s="270" t="str">
        <f>IF(E2030="","",VLOOKUP('Conta_FUNBIO (2)'!E2030,Relatório!B:I,2,FALSE))</f>
        <v/>
      </c>
      <c r="G2030" s="709"/>
      <c r="H2030" s="334" t="str">
        <f>IF(G2030="","",VLOOKUP(G2030,Fundos!B:C,2,FALSE))</f>
        <v/>
      </c>
      <c r="I2030" s="272"/>
      <c r="J2030" s="443"/>
      <c r="K2030" s="443"/>
      <c r="L2030" s="685"/>
      <c r="M2030" s="353"/>
      <c r="N2030" s="271"/>
      <c r="O2030" s="576"/>
      <c r="P2030" s="276" t="s">
        <v>277</v>
      </c>
      <c r="Q2030" s="279"/>
      <c r="R2030" s="449"/>
      <c r="S2030" s="279">
        <f t="shared" si="132"/>
        <v>-3601.92</v>
      </c>
      <c r="T2030" s="333">
        <f t="shared" si="129"/>
        <v>0</v>
      </c>
    </row>
    <row r="2031" spans="2:20" ht="24.9" customHeight="1" x14ac:dyDescent="0.3">
      <c r="B2031" s="446"/>
      <c r="C2031" s="267">
        <f t="shared" si="130"/>
        <v>1</v>
      </c>
      <c r="D2031" s="268" t="str">
        <f t="shared" si="131"/>
        <v>Janeiro</v>
      </c>
      <c r="E2031" s="269"/>
      <c r="F2031" s="270" t="str">
        <f>IF(E2031="","",VLOOKUP('Conta_FUNBIO (2)'!E2031,Relatório!B:I,2,FALSE))</f>
        <v/>
      </c>
      <c r="G2031" s="709"/>
      <c r="H2031" s="334" t="str">
        <f>IF(G2031="","",VLOOKUP(G2031,Fundos!B:C,2,FALSE))</f>
        <v/>
      </c>
      <c r="I2031" s="272"/>
      <c r="J2031" s="443"/>
      <c r="K2031" s="443"/>
      <c r="L2031" s="685"/>
      <c r="M2031" s="353"/>
      <c r="N2031" s="271"/>
      <c r="O2031" s="576"/>
      <c r="P2031" s="276" t="s">
        <v>277</v>
      </c>
      <c r="Q2031" s="279"/>
      <c r="R2031" s="449"/>
      <c r="S2031" s="279">
        <f t="shared" si="132"/>
        <v>-3601.92</v>
      </c>
      <c r="T2031" s="333">
        <f t="shared" si="129"/>
        <v>0</v>
      </c>
    </row>
    <row r="2032" spans="2:20" ht="24.9" customHeight="1" x14ac:dyDescent="0.3">
      <c r="B2032" s="446"/>
      <c r="C2032" s="267">
        <f t="shared" si="130"/>
        <v>1</v>
      </c>
      <c r="D2032" s="268" t="str">
        <f t="shared" si="131"/>
        <v>Janeiro</v>
      </c>
      <c r="E2032" s="269"/>
      <c r="F2032" s="270" t="str">
        <f>IF(E2032="","",VLOOKUP('Conta_FUNBIO (2)'!E2032,Relatório!B:I,2,FALSE))</f>
        <v/>
      </c>
      <c r="G2032" s="709"/>
      <c r="H2032" s="334" t="str">
        <f>IF(G2032="","",VLOOKUP(G2032,Fundos!B:C,2,FALSE))</f>
        <v/>
      </c>
      <c r="I2032" s="272"/>
      <c r="J2032" s="443"/>
      <c r="K2032" s="443"/>
      <c r="L2032" s="685"/>
      <c r="M2032" s="353"/>
      <c r="N2032" s="271"/>
      <c r="O2032" s="576"/>
      <c r="P2032" s="276" t="s">
        <v>277</v>
      </c>
      <c r="Q2032" s="279"/>
      <c r="R2032" s="449"/>
      <c r="S2032" s="279">
        <f t="shared" si="132"/>
        <v>-3601.92</v>
      </c>
      <c r="T2032" s="333">
        <f t="shared" si="129"/>
        <v>0</v>
      </c>
    </row>
    <row r="2033" spans="2:20" ht="24.9" customHeight="1" x14ac:dyDescent="0.3">
      <c r="B2033" s="446"/>
      <c r="C2033" s="267">
        <f t="shared" si="130"/>
        <v>1</v>
      </c>
      <c r="D2033" s="268" t="str">
        <f t="shared" si="131"/>
        <v>Janeiro</v>
      </c>
      <c r="E2033" s="269"/>
      <c r="F2033" s="270" t="str">
        <f>IF(E2033="","",VLOOKUP('Conta_FUNBIO (2)'!E2033,Relatório!B:I,2,FALSE))</f>
        <v/>
      </c>
      <c r="G2033" s="709"/>
      <c r="H2033" s="334" t="str">
        <f>IF(G2033="","",VLOOKUP(G2033,Fundos!B:C,2,FALSE))</f>
        <v/>
      </c>
      <c r="I2033" s="272"/>
      <c r="J2033" s="443"/>
      <c r="K2033" s="443"/>
      <c r="L2033" s="685"/>
      <c r="M2033" s="353"/>
      <c r="N2033" s="271"/>
      <c r="O2033" s="576"/>
      <c r="P2033" s="276" t="s">
        <v>277</v>
      </c>
      <c r="Q2033" s="279"/>
      <c r="R2033" s="449"/>
      <c r="S2033" s="279">
        <f t="shared" si="132"/>
        <v>-3601.92</v>
      </c>
      <c r="T2033" s="333">
        <f t="shared" si="129"/>
        <v>0</v>
      </c>
    </row>
    <row r="2034" spans="2:20" ht="24.9" customHeight="1" x14ac:dyDescent="0.3">
      <c r="B2034" s="446"/>
      <c r="C2034" s="267">
        <f t="shared" si="130"/>
        <v>1</v>
      </c>
      <c r="D2034" s="268" t="str">
        <f t="shared" si="131"/>
        <v>Janeiro</v>
      </c>
      <c r="E2034" s="269"/>
      <c r="F2034" s="270" t="str">
        <f>IF(E2034="","",VLOOKUP('Conta_FUNBIO (2)'!E2034,Relatório!B:I,2,FALSE))</f>
        <v/>
      </c>
      <c r="G2034" s="709"/>
      <c r="H2034" s="334" t="str">
        <f>IF(G2034="","",VLOOKUP(G2034,Fundos!B:C,2,FALSE))</f>
        <v/>
      </c>
      <c r="I2034" s="272"/>
      <c r="J2034" s="443"/>
      <c r="K2034" s="443"/>
      <c r="L2034" s="685"/>
      <c r="M2034" s="353"/>
      <c r="N2034" s="271"/>
      <c r="O2034" s="576"/>
      <c r="P2034" s="276" t="s">
        <v>277</v>
      </c>
      <c r="Q2034" s="279"/>
      <c r="R2034" s="449"/>
      <c r="S2034" s="279">
        <f t="shared" si="132"/>
        <v>-3601.92</v>
      </c>
      <c r="T2034" s="333">
        <f t="shared" si="129"/>
        <v>0</v>
      </c>
    </row>
    <row r="2035" spans="2:20" ht="24.9" customHeight="1" x14ac:dyDescent="0.3">
      <c r="B2035" s="446"/>
      <c r="C2035" s="267">
        <f t="shared" si="130"/>
        <v>1</v>
      </c>
      <c r="D2035" s="268" t="str">
        <f t="shared" si="131"/>
        <v>Janeiro</v>
      </c>
      <c r="E2035" s="269"/>
      <c r="F2035" s="270" t="str">
        <f>IF(E2035="","",VLOOKUP('Conta_FUNBIO (2)'!E2035,Relatório!B:I,2,FALSE))</f>
        <v/>
      </c>
      <c r="G2035" s="709"/>
      <c r="H2035" s="334" t="str">
        <f>IF(G2035="","",VLOOKUP(G2035,Fundos!B:C,2,FALSE))</f>
        <v/>
      </c>
      <c r="I2035" s="272"/>
      <c r="J2035" s="443"/>
      <c r="K2035" s="443"/>
      <c r="L2035" s="685"/>
      <c r="M2035" s="353"/>
      <c r="N2035" s="271"/>
      <c r="O2035" s="576"/>
      <c r="P2035" s="276" t="s">
        <v>277</v>
      </c>
      <c r="Q2035" s="279"/>
      <c r="R2035" s="449"/>
      <c r="S2035" s="279">
        <f t="shared" si="132"/>
        <v>-3601.92</v>
      </c>
      <c r="T2035" s="333">
        <f t="shared" si="129"/>
        <v>0</v>
      </c>
    </row>
    <row r="2036" spans="2:20" ht="24.9" customHeight="1" x14ac:dyDescent="0.3">
      <c r="B2036" s="446"/>
      <c r="C2036" s="267">
        <f t="shared" si="130"/>
        <v>1</v>
      </c>
      <c r="D2036" s="268" t="str">
        <f t="shared" si="131"/>
        <v>Janeiro</v>
      </c>
      <c r="E2036" s="269"/>
      <c r="F2036" s="270" t="str">
        <f>IF(E2036="","",VLOOKUP('Conta_FUNBIO (2)'!E2036,Relatório!B:I,2,FALSE))</f>
        <v/>
      </c>
      <c r="G2036" s="709"/>
      <c r="H2036" s="334" t="str">
        <f>IF(G2036="","",VLOOKUP(G2036,Fundos!B:C,2,FALSE))</f>
        <v/>
      </c>
      <c r="I2036" s="272"/>
      <c r="J2036" s="443"/>
      <c r="K2036" s="443"/>
      <c r="L2036" s="685"/>
      <c r="M2036" s="353"/>
      <c r="N2036" s="271"/>
      <c r="O2036" s="576"/>
      <c r="P2036" s="276" t="s">
        <v>277</v>
      </c>
      <c r="Q2036" s="279"/>
      <c r="R2036" s="449"/>
      <c r="S2036" s="279">
        <f t="shared" si="132"/>
        <v>-3601.92</v>
      </c>
      <c r="T2036" s="333">
        <f t="shared" si="129"/>
        <v>0</v>
      </c>
    </row>
    <row r="2037" spans="2:20" ht="24.9" customHeight="1" x14ac:dyDescent="0.3">
      <c r="B2037" s="446"/>
      <c r="C2037" s="267">
        <f t="shared" si="130"/>
        <v>1</v>
      </c>
      <c r="D2037" s="268" t="str">
        <f t="shared" si="131"/>
        <v>Janeiro</v>
      </c>
      <c r="E2037" s="269"/>
      <c r="F2037" s="270" t="str">
        <f>IF(E2037="","",VLOOKUP('Conta_FUNBIO (2)'!E2037,Relatório!B:I,2,FALSE))</f>
        <v/>
      </c>
      <c r="G2037" s="709"/>
      <c r="H2037" s="334" t="str">
        <f>IF(G2037="","",VLOOKUP(G2037,Fundos!B:C,2,FALSE))</f>
        <v/>
      </c>
      <c r="I2037" s="272"/>
      <c r="J2037" s="443"/>
      <c r="K2037" s="443"/>
      <c r="L2037" s="685"/>
      <c r="M2037" s="353"/>
      <c r="N2037" s="271"/>
      <c r="O2037" s="576"/>
      <c r="P2037" s="276" t="s">
        <v>277</v>
      </c>
      <c r="Q2037" s="279"/>
      <c r="R2037" s="449"/>
      <c r="S2037" s="279">
        <f t="shared" si="132"/>
        <v>-3601.92</v>
      </c>
      <c r="T2037" s="333">
        <f t="shared" si="129"/>
        <v>0</v>
      </c>
    </row>
    <row r="2038" spans="2:20" ht="24.9" customHeight="1" x14ac:dyDescent="0.3">
      <c r="B2038" s="446"/>
      <c r="C2038" s="267">
        <f t="shared" si="130"/>
        <v>1</v>
      </c>
      <c r="D2038" s="268" t="str">
        <f t="shared" si="131"/>
        <v>Janeiro</v>
      </c>
      <c r="E2038" s="269"/>
      <c r="F2038" s="270" t="str">
        <f>IF(E2038="","",VLOOKUP('Conta_FUNBIO (2)'!E2038,Relatório!B:I,2,FALSE))</f>
        <v/>
      </c>
      <c r="G2038" s="709"/>
      <c r="H2038" s="334" t="str">
        <f>IF(G2038="","",VLOOKUP(G2038,Fundos!B:C,2,FALSE))</f>
        <v/>
      </c>
      <c r="I2038" s="272"/>
      <c r="J2038" s="443"/>
      <c r="K2038" s="443"/>
      <c r="L2038" s="685"/>
      <c r="M2038" s="353"/>
      <c r="N2038" s="271"/>
      <c r="O2038" s="576"/>
      <c r="P2038" s="276" t="s">
        <v>277</v>
      </c>
      <c r="Q2038" s="279"/>
      <c r="R2038" s="449"/>
      <c r="S2038" s="279">
        <f t="shared" si="132"/>
        <v>-3601.92</v>
      </c>
      <c r="T2038" s="333">
        <f t="shared" si="129"/>
        <v>0</v>
      </c>
    </row>
    <row r="2039" spans="2:20" ht="24.9" customHeight="1" x14ac:dyDescent="0.3">
      <c r="B2039" s="446"/>
      <c r="C2039" s="267">
        <f t="shared" si="130"/>
        <v>1</v>
      </c>
      <c r="D2039" s="268" t="str">
        <f t="shared" si="131"/>
        <v>Janeiro</v>
      </c>
      <c r="E2039" s="269"/>
      <c r="F2039" s="270" t="str">
        <f>IF(E2039="","",VLOOKUP('Conta_FUNBIO (2)'!E2039,Relatório!B:I,2,FALSE))</f>
        <v/>
      </c>
      <c r="G2039" s="709"/>
      <c r="H2039" s="334" t="str">
        <f>IF(G2039="","",VLOOKUP(G2039,Fundos!B:C,2,FALSE))</f>
        <v/>
      </c>
      <c r="I2039" s="272"/>
      <c r="J2039" s="443"/>
      <c r="K2039" s="443"/>
      <c r="L2039" s="685"/>
      <c r="M2039" s="353"/>
      <c r="N2039" s="271"/>
      <c r="O2039" s="576"/>
      <c r="P2039" s="276" t="s">
        <v>277</v>
      </c>
      <c r="Q2039" s="279"/>
      <c r="R2039" s="449"/>
      <c r="S2039" s="279">
        <f t="shared" si="132"/>
        <v>-3601.92</v>
      </c>
      <c r="T2039" s="333">
        <f t="shared" si="129"/>
        <v>0</v>
      </c>
    </row>
    <row r="2040" spans="2:20" ht="24.9" customHeight="1" x14ac:dyDescent="0.3">
      <c r="B2040" s="446"/>
      <c r="C2040" s="267">
        <f t="shared" si="130"/>
        <v>1</v>
      </c>
      <c r="D2040" s="268" t="str">
        <f t="shared" si="131"/>
        <v>Janeiro</v>
      </c>
      <c r="E2040" s="269"/>
      <c r="F2040" s="270" t="str">
        <f>IF(E2040="","",VLOOKUP('Conta_FUNBIO (2)'!E2040,Relatório!B:I,2,FALSE))</f>
        <v/>
      </c>
      <c r="G2040" s="709"/>
      <c r="H2040" s="334" t="str">
        <f>IF(G2040="","",VLOOKUP(G2040,Fundos!B:C,2,FALSE))</f>
        <v/>
      </c>
      <c r="I2040" s="272"/>
      <c r="J2040" s="443"/>
      <c r="K2040" s="443"/>
      <c r="L2040" s="685"/>
      <c r="M2040" s="353"/>
      <c r="N2040" s="271"/>
      <c r="O2040" s="576"/>
      <c r="P2040" s="276" t="s">
        <v>277</v>
      </c>
      <c r="Q2040" s="279"/>
      <c r="R2040" s="449"/>
      <c r="S2040" s="279">
        <f t="shared" si="132"/>
        <v>-3601.92</v>
      </c>
      <c r="T2040" s="333">
        <f t="shared" si="129"/>
        <v>0</v>
      </c>
    </row>
    <row r="2041" spans="2:20" ht="24.9" customHeight="1" x14ac:dyDescent="0.3">
      <c r="B2041" s="446"/>
      <c r="C2041" s="267">
        <f t="shared" si="130"/>
        <v>1</v>
      </c>
      <c r="D2041" s="268" t="str">
        <f t="shared" si="131"/>
        <v>Janeiro</v>
      </c>
      <c r="E2041" s="269"/>
      <c r="F2041" s="270" t="str">
        <f>IF(E2041="","",VLOOKUP('Conta_FUNBIO (2)'!E2041,Relatório!B:I,2,FALSE))</f>
        <v/>
      </c>
      <c r="G2041" s="709"/>
      <c r="H2041" s="334" t="str">
        <f>IF(G2041="","",VLOOKUP(G2041,Fundos!B:C,2,FALSE))</f>
        <v/>
      </c>
      <c r="I2041" s="272"/>
      <c r="J2041" s="443"/>
      <c r="K2041" s="443"/>
      <c r="L2041" s="685"/>
      <c r="M2041" s="353"/>
      <c r="N2041" s="271"/>
      <c r="O2041" s="576"/>
      <c r="P2041" s="276" t="s">
        <v>277</v>
      </c>
      <c r="Q2041" s="279"/>
      <c r="R2041" s="449"/>
      <c r="S2041" s="279">
        <f t="shared" si="132"/>
        <v>-3601.92</v>
      </c>
      <c r="T2041" s="333">
        <f t="shared" si="129"/>
        <v>0</v>
      </c>
    </row>
    <row r="2042" spans="2:20" ht="24.9" customHeight="1" x14ac:dyDescent="0.3">
      <c r="B2042" s="446"/>
      <c r="C2042" s="267">
        <f t="shared" si="130"/>
        <v>1</v>
      </c>
      <c r="D2042" s="268" t="str">
        <f t="shared" si="131"/>
        <v>Janeiro</v>
      </c>
      <c r="E2042" s="269"/>
      <c r="F2042" s="270" t="str">
        <f>IF(E2042="","",VLOOKUP('Conta_FUNBIO (2)'!E2042,Relatório!B:I,2,FALSE))</f>
        <v/>
      </c>
      <c r="G2042" s="709"/>
      <c r="H2042" s="334" t="str">
        <f>IF(G2042="","",VLOOKUP(G2042,Fundos!B:C,2,FALSE))</f>
        <v/>
      </c>
      <c r="I2042" s="272"/>
      <c r="J2042" s="443"/>
      <c r="K2042" s="443"/>
      <c r="L2042" s="685"/>
      <c r="M2042" s="353"/>
      <c r="N2042" s="271"/>
      <c r="O2042" s="576"/>
      <c r="P2042" s="276" t="s">
        <v>277</v>
      </c>
      <c r="Q2042" s="279"/>
      <c r="R2042" s="449"/>
      <c r="S2042" s="279">
        <f t="shared" si="132"/>
        <v>-3601.92</v>
      </c>
      <c r="T2042" s="333">
        <f t="shared" ref="T2042:T2105" si="133">T2041</f>
        <v>0</v>
      </c>
    </row>
    <row r="2043" spans="2:20" ht="24.9" customHeight="1" x14ac:dyDescent="0.3">
      <c r="B2043" s="446"/>
      <c r="C2043" s="267">
        <f t="shared" si="130"/>
        <v>1</v>
      </c>
      <c r="D2043" s="268" t="str">
        <f t="shared" si="131"/>
        <v>Janeiro</v>
      </c>
      <c r="E2043" s="269"/>
      <c r="F2043" s="270" t="str">
        <f>IF(E2043="","",VLOOKUP('Conta_FUNBIO (2)'!E2043,Relatório!B:I,2,FALSE))</f>
        <v/>
      </c>
      <c r="G2043" s="709"/>
      <c r="H2043" s="334" t="str">
        <f>IF(G2043="","",VLOOKUP(G2043,Fundos!B:C,2,FALSE))</f>
        <v/>
      </c>
      <c r="I2043" s="272"/>
      <c r="J2043" s="443"/>
      <c r="K2043" s="443"/>
      <c r="L2043" s="685"/>
      <c r="M2043" s="353"/>
      <c r="N2043" s="271"/>
      <c r="O2043" s="576"/>
      <c r="P2043" s="276" t="s">
        <v>277</v>
      </c>
      <c r="Q2043" s="279"/>
      <c r="R2043" s="449"/>
      <c r="S2043" s="279">
        <f t="shared" si="132"/>
        <v>-3601.92</v>
      </c>
      <c r="T2043" s="333">
        <f t="shared" si="133"/>
        <v>0</v>
      </c>
    </row>
    <row r="2044" spans="2:20" ht="24.9" customHeight="1" x14ac:dyDescent="0.3">
      <c r="B2044" s="446"/>
      <c r="C2044" s="267">
        <f t="shared" si="130"/>
        <v>1</v>
      </c>
      <c r="D2044" s="268" t="str">
        <f t="shared" si="131"/>
        <v>Janeiro</v>
      </c>
      <c r="E2044" s="269"/>
      <c r="F2044" s="270" t="str">
        <f>IF(E2044="","",VLOOKUP('Conta_FUNBIO (2)'!E2044,Relatório!B:I,2,FALSE))</f>
        <v/>
      </c>
      <c r="G2044" s="709"/>
      <c r="H2044" s="334" t="str">
        <f>IF(G2044="","",VLOOKUP(G2044,Fundos!B:C,2,FALSE))</f>
        <v/>
      </c>
      <c r="I2044" s="272"/>
      <c r="J2044" s="443"/>
      <c r="K2044" s="443"/>
      <c r="L2044" s="685"/>
      <c r="M2044" s="353"/>
      <c r="N2044" s="271"/>
      <c r="O2044" s="576"/>
      <c r="P2044" s="276" t="s">
        <v>277</v>
      </c>
      <c r="Q2044" s="279"/>
      <c r="R2044" s="449"/>
      <c r="S2044" s="279">
        <f t="shared" si="132"/>
        <v>-3601.92</v>
      </c>
      <c r="T2044" s="333">
        <f t="shared" si="133"/>
        <v>0</v>
      </c>
    </row>
    <row r="2045" spans="2:20" ht="24.9" customHeight="1" x14ac:dyDescent="0.3">
      <c r="B2045" s="446"/>
      <c r="C2045" s="267">
        <f t="shared" si="130"/>
        <v>1</v>
      </c>
      <c r="D2045" s="268" t="str">
        <f t="shared" si="131"/>
        <v>Janeiro</v>
      </c>
      <c r="E2045" s="269"/>
      <c r="F2045" s="270" t="str">
        <f>IF(E2045="","",VLOOKUP('Conta_FUNBIO (2)'!E2045,Relatório!B:I,2,FALSE))</f>
        <v/>
      </c>
      <c r="G2045" s="709"/>
      <c r="H2045" s="334" t="str">
        <f>IF(G2045="","",VLOOKUP(G2045,Fundos!B:C,2,FALSE))</f>
        <v/>
      </c>
      <c r="I2045" s="272"/>
      <c r="J2045" s="443"/>
      <c r="K2045" s="443"/>
      <c r="L2045" s="685"/>
      <c r="M2045" s="353"/>
      <c r="N2045" s="271"/>
      <c r="O2045" s="576"/>
      <c r="P2045" s="276" t="s">
        <v>277</v>
      </c>
      <c r="Q2045" s="279"/>
      <c r="R2045" s="449"/>
      <c r="S2045" s="279">
        <f t="shared" si="132"/>
        <v>-3601.92</v>
      </c>
      <c r="T2045" s="333">
        <f t="shared" si="133"/>
        <v>0</v>
      </c>
    </row>
    <row r="2046" spans="2:20" ht="24.9" customHeight="1" x14ac:dyDescent="0.3">
      <c r="B2046" s="446"/>
      <c r="C2046" s="267">
        <f t="shared" si="130"/>
        <v>1</v>
      </c>
      <c r="D2046" s="268" t="str">
        <f t="shared" si="131"/>
        <v>Janeiro</v>
      </c>
      <c r="E2046" s="269"/>
      <c r="F2046" s="270" t="str">
        <f>IF(E2046="","",VLOOKUP('Conta_FUNBIO (2)'!E2046,Relatório!B:I,2,FALSE))</f>
        <v/>
      </c>
      <c r="G2046" s="709"/>
      <c r="H2046" s="334" t="str">
        <f>IF(G2046="","",VLOOKUP(G2046,Fundos!B:C,2,FALSE))</f>
        <v/>
      </c>
      <c r="I2046" s="272"/>
      <c r="J2046" s="443"/>
      <c r="K2046" s="443"/>
      <c r="L2046" s="685"/>
      <c r="M2046" s="353"/>
      <c r="N2046" s="271"/>
      <c r="O2046" s="576"/>
      <c r="P2046" s="276" t="s">
        <v>277</v>
      </c>
      <c r="Q2046" s="279"/>
      <c r="R2046" s="449"/>
      <c r="S2046" s="279">
        <f t="shared" si="132"/>
        <v>-3601.92</v>
      </c>
      <c r="T2046" s="333">
        <f t="shared" si="133"/>
        <v>0</v>
      </c>
    </row>
    <row r="2047" spans="2:20" ht="24.9" customHeight="1" x14ac:dyDescent="0.3">
      <c r="B2047" s="446"/>
      <c r="C2047" s="267">
        <f t="shared" si="130"/>
        <v>1</v>
      </c>
      <c r="D2047" s="268" t="str">
        <f t="shared" si="131"/>
        <v>Janeiro</v>
      </c>
      <c r="E2047" s="269"/>
      <c r="F2047" s="270" t="str">
        <f>IF(E2047="","",VLOOKUP('Conta_FUNBIO (2)'!E2047,Relatório!B:I,2,FALSE))</f>
        <v/>
      </c>
      <c r="G2047" s="709"/>
      <c r="H2047" s="334" t="str">
        <f>IF(G2047="","",VLOOKUP(G2047,Fundos!B:C,2,FALSE))</f>
        <v/>
      </c>
      <c r="I2047" s="272"/>
      <c r="J2047" s="443"/>
      <c r="K2047" s="443"/>
      <c r="L2047" s="685"/>
      <c r="M2047" s="353"/>
      <c r="N2047" s="271"/>
      <c r="O2047" s="576"/>
      <c r="P2047" s="276" t="s">
        <v>277</v>
      </c>
      <c r="Q2047" s="279"/>
      <c r="R2047" s="449"/>
      <c r="S2047" s="279">
        <f t="shared" si="132"/>
        <v>-3601.92</v>
      </c>
      <c r="T2047" s="333">
        <f t="shared" si="133"/>
        <v>0</v>
      </c>
    </row>
    <row r="2048" spans="2:20" ht="24.9" customHeight="1" x14ac:dyDescent="0.3">
      <c r="B2048" s="446"/>
      <c r="C2048" s="267">
        <f t="shared" si="130"/>
        <v>1</v>
      </c>
      <c r="D2048" s="268" t="str">
        <f t="shared" si="131"/>
        <v>Janeiro</v>
      </c>
      <c r="E2048" s="269"/>
      <c r="F2048" s="270" t="str">
        <f>IF(E2048="","",VLOOKUP('Conta_FUNBIO (2)'!E2048,Relatório!B:I,2,FALSE))</f>
        <v/>
      </c>
      <c r="G2048" s="709"/>
      <c r="H2048" s="334" t="str">
        <f>IF(G2048="","",VLOOKUP(G2048,Fundos!B:C,2,FALSE))</f>
        <v/>
      </c>
      <c r="I2048" s="272"/>
      <c r="J2048" s="443"/>
      <c r="K2048" s="443"/>
      <c r="L2048" s="685"/>
      <c r="M2048" s="353"/>
      <c r="N2048" s="271"/>
      <c r="O2048" s="576"/>
      <c r="P2048" s="276" t="s">
        <v>277</v>
      </c>
      <c r="Q2048" s="279"/>
      <c r="R2048" s="449"/>
      <c r="S2048" s="279">
        <f t="shared" si="132"/>
        <v>-3601.92</v>
      </c>
      <c r="T2048" s="333">
        <f t="shared" si="133"/>
        <v>0</v>
      </c>
    </row>
    <row r="2049" spans="2:20" ht="24.9" customHeight="1" x14ac:dyDescent="0.3">
      <c r="B2049" s="446"/>
      <c r="C2049" s="267">
        <f t="shared" si="130"/>
        <v>1</v>
      </c>
      <c r="D2049" s="268" t="str">
        <f t="shared" si="131"/>
        <v>Janeiro</v>
      </c>
      <c r="E2049" s="269"/>
      <c r="F2049" s="270" t="str">
        <f>IF(E2049="","",VLOOKUP('Conta_FUNBIO (2)'!E2049,Relatório!B:I,2,FALSE))</f>
        <v/>
      </c>
      <c r="G2049" s="709"/>
      <c r="H2049" s="334" t="str">
        <f>IF(G2049="","",VLOOKUP(G2049,Fundos!B:C,2,FALSE))</f>
        <v/>
      </c>
      <c r="I2049" s="272"/>
      <c r="J2049" s="443"/>
      <c r="K2049" s="443"/>
      <c r="L2049" s="685"/>
      <c r="M2049" s="353"/>
      <c r="N2049" s="271"/>
      <c r="O2049" s="576"/>
      <c r="P2049" s="276" t="s">
        <v>277</v>
      </c>
      <c r="Q2049" s="279"/>
      <c r="R2049" s="449"/>
      <c r="S2049" s="279">
        <f t="shared" si="132"/>
        <v>-3601.92</v>
      </c>
      <c r="T2049" s="333">
        <f t="shared" si="133"/>
        <v>0</v>
      </c>
    </row>
    <row r="2050" spans="2:20" ht="24.9" customHeight="1" x14ac:dyDescent="0.3">
      <c r="B2050" s="446"/>
      <c r="C2050" s="267">
        <f t="shared" si="130"/>
        <v>1</v>
      </c>
      <c r="D2050" s="268" t="str">
        <f t="shared" si="131"/>
        <v>Janeiro</v>
      </c>
      <c r="E2050" s="269"/>
      <c r="F2050" s="270" t="str">
        <f>IF(E2050="","",VLOOKUP('Conta_FUNBIO (2)'!E2050,Relatório!B:I,2,FALSE))</f>
        <v/>
      </c>
      <c r="G2050" s="709"/>
      <c r="H2050" s="334" t="str">
        <f>IF(G2050="","",VLOOKUP(G2050,Fundos!B:C,2,FALSE))</f>
        <v/>
      </c>
      <c r="I2050" s="272"/>
      <c r="J2050" s="443"/>
      <c r="K2050" s="443"/>
      <c r="L2050" s="685"/>
      <c r="M2050" s="353"/>
      <c r="N2050" s="271"/>
      <c r="O2050" s="576"/>
      <c r="P2050" s="276" t="s">
        <v>277</v>
      </c>
      <c r="Q2050" s="279"/>
      <c r="R2050" s="449"/>
      <c r="S2050" s="279">
        <f t="shared" si="132"/>
        <v>-3601.92</v>
      </c>
      <c r="T2050" s="333">
        <f t="shared" si="133"/>
        <v>0</v>
      </c>
    </row>
    <row r="2051" spans="2:20" ht="24.9" customHeight="1" x14ac:dyDescent="0.3">
      <c r="B2051" s="446"/>
      <c r="C2051" s="267">
        <f t="shared" si="130"/>
        <v>1</v>
      </c>
      <c r="D2051" s="268" t="str">
        <f t="shared" si="131"/>
        <v>Janeiro</v>
      </c>
      <c r="E2051" s="269"/>
      <c r="F2051" s="270" t="str">
        <f>IF(E2051="","",VLOOKUP('Conta_FUNBIO (2)'!E2051,Relatório!B:I,2,FALSE))</f>
        <v/>
      </c>
      <c r="G2051" s="709"/>
      <c r="H2051" s="334" t="str">
        <f>IF(G2051="","",VLOOKUP(G2051,Fundos!B:C,2,FALSE))</f>
        <v/>
      </c>
      <c r="I2051" s="272"/>
      <c r="J2051" s="443"/>
      <c r="K2051" s="443"/>
      <c r="L2051" s="685"/>
      <c r="M2051" s="353"/>
      <c r="N2051" s="271"/>
      <c r="O2051" s="576"/>
      <c r="P2051" s="276" t="s">
        <v>277</v>
      </c>
      <c r="Q2051" s="279"/>
      <c r="R2051" s="449"/>
      <c r="S2051" s="279">
        <f t="shared" si="132"/>
        <v>-3601.92</v>
      </c>
      <c r="T2051" s="333">
        <f t="shared" si="133"/>
        <v>0</v>
      </c>
    </row>
    <row r="2052" spans="2:20" ht="24.9" customHeight="1" x14ac:dyDescent="0.3">
      <c r="B2052" s="446"/>
      <c r="C2052" s="267">
        <f t="shared" ref="C2052:C2115" si="134">MONTH(B2052)</f>
        <v>1</v>
      </c>
      <c r="D2052" s="268" t="str">
        <f t="shared" ref="D2052:D2115" si="135">IF(C2052=1,"Janeiro",IF(C2052=2,"Fevereiro",IF(C2052=3,"Março",IF(C2052=4,"Abril",IF(C2052=5,"Maio",IF(C2052=6,"Junho",IF(C2052=7,"Julho",IF(C2052=8,"Agosto",IF(C2052=9,"Setembro",IF(C2052=10,"Outubro",IF(C2052=11,"Novembro",IF(C2052=12,"Dezembro",""))))))))))))</f>
        <v>Janeiro</v>
      </c>
      <c r="E2052" s="269"/>
      <c r="F2052" s="270" t="str">
        <f>IF(E2052="","",VLOOKUP('Conta_FUNBIO (2)'!E2052,Relatório!B:I,2,FALSE))</f>
        <v/>
      </c>
      <c r="G2052" s="709"/>
      <c r="H2052" s="334" t="str">
        <f>IF(G2052="","",VLOOKUP(G2052,Fundos!B:C,2,FALSE))</f>
        <v/>
      </c>
      <c r="I2052" s="272"/>
      <c r="J2052" s="443"/>
      <c r="K2052" s="443"/>
      <c r="L2052" s="685"/>
      <c r="M2052" s="353"/>
      <c r="N2052" s="271"/>
      <c r="O2052" s="576"/>
      <c r="P2052" s="276" t="s">
        <v>277</v>
      </c>
      <c r="Q2052" s="279"/>
      <c r="R2052" s="449"/>
      <c r="S2052" s="279">
        <f t="shared" ref="S2052:S2115" si="136">IF(P2052="sim",Q2052-R2052+S2051,IF(P2052="NÃO",S2051))</f>
        <v>-3601.92</v>
      </c>
      <c r="T2052" s="333">
        <f t="shared" si="133"/>
        <v>0</v>
      </c>
    </row>
    <row r="2053" spans="2:20" ht="24.9" customHeight="1" x14ac:dyDescent="0.3">
      <c r="B2053" s="446"/>
      <c r="C2053" s="267">
        <f t="shared" si="134"/>
        <v>1</v>
      </c>
      <c r="D2053" s="268" t="str">
        <f t="shared" si="135"/>
        <v>Janeiro</v>
      </c>
      <c r="E2053" s="269"/>
      <c r="F2053" s="270" t="str">
        <f>IF(E2053="","",VLOOKUP('Conta_FUNBIO (2)'!E2053,Relatório!B:I,2,FALSE))</f>
        <v/>
      </c>
      <c r="G2053" s="709"/>
      <c r="H2053" s="334" t="str">
        <f>IF(G2053="","",VLOOKUP(G2053,Fundos!B:C,2,FALSE))</f>
        <v/>
      </c>
      <c r="I2053" s="272"/>
      <c r="J2053" s="443"/>
      <c r="K2053" s="443"/>
      <c r="L2053" s="685"/>
      <c r="M2053" s="353"/>
      <c r="N2053" s="271"/>
      <c r="O2053" s="576"/>
      <c r="P2053" s="276" t="s">
        <v>277</v>
      </c>
      <c r="Q2053" s="279"/>
      <c r="R2053" s="449"/>
      <c r="S2053" s="279">
        <f t="shared" si="136"/>
        <v>-3601.92</v>
      </c>
      <c r="T2053" s="333">
        <f t="shared" si="133"/>
        <v>0</v>
      </c>
    </row>
    <row r="2054" spans="2:20" ht="24.9" customHeight="1" x14ac:dyDescent="0.3">
      <c r="B2054" s="446"/>
      <c r="C2054" s="267">
        <f t="shared" si="134"/>
        <v>1</v>
      </c>
      <c r="D2054" s="268" t="str">
        <f t="shared" si="135"/>
        <v>Janeiro</v>
      </c>
      <c r="E2054" s="269"/>
      <c r="F2054" s="270" t="str">
        <f>IF(E2054="","",VLOOKUP('Conta_FUNBIO (2)'!E2054,Relatório!B:I,2,FALSE))</f>
        <v/>
      </c>
      <c r="G2054" s="709"/>
      <c r="H2054" s="334" t="str">
        <f>IF(G2054="","",VLOOKUP(G2054,Fundos!B:C,2,FALSE))</f>
        <v/>
      </c>
      <c r="I2054" s="272"/>
      <c r="J2054" s="443"/>
      <c r="K2054" s="443"/>
      <c r="L2054" s="685"/>
      <c r="M2054" s="353"/>
      <c r="N2054" s="271"/>
      <c r="O2054" s="576"/>
      <c r="P2054" s="276" t="s">
        <v>277</v>
      </c>
      <c r="Q2054" s="279"/>
      <c r="R2054" s="449"/>
      <c r="S2054" s="279">
        <f t="shared" si="136"/>
        <v>-3601.92</v>
      </c>
      <c r="T2054" s="333">
        <f t="shared" si="133"/>
        <v>0</v>
      </c>
    </row>
    <row r="2055" spans="2:20" ht="24.9" customHeight="1" x14ac:dyDescent="0.3">
      <c r="B2055" s="446"/>
      <c r="C2055" s="267">
        <f t="shared" si="134"/>
        <v>1</v>
      </c>
      <c r="D2055" s="268" t="str">
        <f t="shared" si="135"/>
        <v>Janeiro</v>
      </c>
      <c r="E2055" s="269"/>
      <c r="F2055" s="270" t="str">
        <f>IF(E2055="","",VLOOKUP('Conta_FUNBIO (2)'!E2055,Relatório!B:I,2,FALSE))</f>
        <v/>
      </c>
      <c r="G2055" s="709"/>
      <c r="H2055" s="334" t="str">
        <f>IF(G2055="","",VLOOKUP(G2055,Fundos!B:C,2,FALSE))</f>
        <v/>
      </c>
      <c r="I2055" s="272"/>
      <c r="J2055" s="443"/>
      <c r="K2055" s="443"/>
      <c r="L2055" s="685"/>
      <c r="M2055" s="353"/>
      <c r="N2055" s="271"/>
      <c r="O2055" s="576"/>
      <c r="P2055" s="276" t="s">
        <v>277</v>
      </c>
      <c r="Q2055" s="279"/>
      <c r="R2055" s="449"/>
      <c r="S2055" s="279">
        <f t="shared" si="136"/>
        <v>-3601.92</v>
      </c>
      <c r="T2055" s="333">
        <f t="shared" si="133"/>
        <v>0</v>
      </c>
    </row>
    <row r="2056" spans="2:20" ht="24.9" customHeight="1" x14ac:dyDescent="0.3">
      <c r="B2056" s="446"/>
      <c r="C2056" s="267">
        <f t="shared" si="134"/>
        <v>1</v>
      </c>
      <c r="D2056" s="268" t="str">
        <f t="shared" si="135"/>
        <v>Janeiro</v>
      </c>
      <c r="E2056" s="269"/>
      <c r="F2056" s="270" t="str">
        <f>IF(E2056="","",VLOOKUP('Conta_FUNBIO (2)'!E2056,Relatório!B:I,2,FALSE))</f>
        <v/>
      </c>
      <c r="G2056" s="709"/>
      <c r="H2056" s="334" t="str">
        <f>IF(G2056="","",VLOOKUP(G2056,Fundos!B:C,2,FALSE))</f>
        <v/>
      </c>
      <c r="I2056" s="272"/>
      <c r="J2056" s="443"/>
      <c r="K2056" s="443"/>
      <c r="L2056" s="685"/>
      <c r="M2056" s="353"/>
      <c r="N2056" s="271"/>
      <c r="O2056" s="576"/>
      <c r="P2056" s="276" t="s">
        <v>277</v>
      </c>
      <c r="Q2056" s="279"/>
      <c r="R2056" s="449"/>
      <c r="S2056" s="279">
        <f t="shared" si="136"/>
        <v>-3601.92</v>
      </c>
      <c r="T2056" s="333">
        <f t="shared" si="133"/>
        <v>0</v>
      </c>
    </row>
    <row r="2057" spans="2:20" ht="24.9" customHeight="1" x14ac:dyDescent="0.3">
      <c r="B2057" s="446"/>
      <c r="C2057" s="267">
        <f t="shared" si="134"/>
        <v>1</v>
      </c>
      <c r="D2057" s="268" t="str">
        <f t="shared" si="135"/>
        <v>Janeiro</v>
      </c>
      <c r="E2057" s="269"/>
      <c r="F2057" s="270" t="str">
        <f>IF(E2057="","",VLOOKUP('Conta_FUNBIO (2)'!E2057,Relatório!B:I,2,FALSE))</f>
        <v/>
      </c>
      <c r="G2057" s="709"/>
      <c r="H2057" s="334" t="str">
        <f>IF(G2057="","",VLOOKUP(G2057,Fundos!B:C,2,FALSE))</f>
        <v/>
      </c>
      <c r="I2057" s="272"/>
      <c r="J2057" s="443"/>
      <c r="K2057" s="443"/>
      <c r="L2057" s="685"/>
      <c r="M2057" s="353"/>
      <c r="N2057" s="271"/>
      <c r="O2057" s="576"/>
      <c r="P2057" s="276" t="s">
        <v>277</v>
      </c>
      <c r="Q2057" s="279"/>
      <c r="R2057" s="449"/>
      <c r="S2057" s="279">
        <f t="shared" si="136"/>
        <v>-3601.92</v>
      </c>
      <c r="T2057" s="333">
        <f t="shared" si="133"/>
        <v>0</v>
      </c>
    </row>
    <row r="2058" spans="2:20" ht="24.9" customHeight="1" x14ac:dyDescent="0.3">
      <c r="B2058" s="446"/>
      <c r="C2058" s="267">
        <f t="shared" si="134"/>
        <v>1</v>
      </c>
      <c r="D2058" s="268" t="str">
        <f t="shared" si="135"/>
        <v>Janeiro</v>
      </c>
      <c r="E2058" s="269"/>
      <c r="F2058" s="270" t="str">
        <f>IF(E2058="","",VLOOKUP('Conta_FUNBIO (2)'!E2058,Relatório!B:I,2,FALSE))</f>
        <v/>
      </c>
      <c r="G2058" s="709"/>
      <c r="H2058" s="334" t="str">
        <f>IF(G2058="","",VLOOKUP(G2058,Fundos!B:C,2,FALSE))</f>
        <v/>
      </c>
      <c r="I2058" s="272"/>
      <c r="J2058" s="443"/>
      <c r="K2058" s="443"/>
      <c r="L2058" s="685"/>
      <c r="M2058" s="353"/>
      <c r="N2058" s="271"/>
      <c r="O2058" s="576"/>
      <c r="P2058" s="276" t="s">
        <v>277</v>
      </c>
      <c r="Q2058" s="279"/>
      <c r="R2058" s="449"/>
      <c r="S2058" s="279">
        <f t="shared" si="136"/>
        <v>-3601.92</v>
      </c>
      <c r="T2058" s="333">
        <f t="shared" si="133"/>
        <v>0</v>
      </c>
    </row>
    <row r="2059" spans="2:20" ht="24.9" customHeight="1" x14ac:dyDescent="0.3">
      <c r="B2059" s="446"/>
      <c r="C2059" s="267">
        <f t="shared" si="134"/>
        <v>1</v>
      </c>
      <c r="D2059" s="268" t="str">
        <f t="shared" si="135"/>
        <v>Janeiro</v>
      </c>
      <c r="E2059" s="269"/>
      <c r="F2059" s="270" t="str">
        <f>IF(E2059="","",VLOOKUP('Conta_FUNBIO (2)'!E2059,Relatório!B:I,2,FALSE))</f>
        <v/>
      </c>
      <c r="G2059" s="709"/>
      <c r="H2059" s="334" t="str">
        <f>IF(G2059="","",VLOOKUP(G2059,Fundos!B:C,2,FALSE))</f>
        <v/>
      </c>
      <c r="I2059" s="272"/>
      <c r="J2059" s="443"/>
      <c r="K2059" s="443"/>
      <c r="L2059" s="685"/>
      <c r="M2059" s="353"/>
      <c r="N2059" s="271"/>
      <c r="O2059" s="576"/>
      <c r="P2059" s="276" t="s">
        <v>277</v>
      </c>
      <c r="Q2059" s="279"/>
      <c r="R2059" s="449"/>
      <c r="S2059" s="279">
        <f t="shared" si="136"/>
        <v>-3601.92</v>
      </c>
      <c r="T2059" s="333">
        <f t="shared" si="133"/>
        <v>0</v>
      </c>
    </row>
    <row r="2060" spans="2:20" ht="24.9" customHeight="1" x14ac:dyDescent="0.3">
      <c r="B2060" s="446"/>
      <c r="C2060" s="267">
        <f t="shared" si="134"/>
        <v>1</v>
      </c>
      <c r="D2060" s="268" t="str">
        <f t="shared" si="135"/>
        <v>Janeiro</v>
      </c>
      <c r="E2060" s="269"/>
      <c r="F2060" s="270" t="str">
        <f>IF(E2060="","",VLOOKUP('Conta_FUNBIO (2)'!E2060,Relatório!B:I,2,FALSE))</f>
        <v/>
      </c>
      <c r="G2060" s="709"/>
      <c r="H2060" s="334" t="str">
        <f>IF(G2060="","",VLOOKUP(G2060,Fundos!B:C,2,FALSE))</f>
        <v/>
      </c>
      <c r="I2060" s="272"/>
      <c r="J2060" s="443"/>
      <c r="K2060" s="443"/>
      <c r="L2060" s="685"/>
      <c r="M2060" s="353"/>
      <c r="N2060" s="271"/>
      <c r="O2060" s="576"/>
      <c r="P2060" s="276" t="s">
        <v>277</v>
      </c>
      <c r="Q2060" s="279"/>
      <c r="R2060" s="449"/>
      <c r="S2060" s="279">
        <f t="shared" si="136"/>
        <v>-3601.92</v>
      </c>
      <c r="T2060" s="333">
        <f t="shared" si="133"/>
        <v>0</v>
      </c>
    </row>
    <row r="2061" spans="2:20" ht="24.9" customHeight="1" x14ac:dyDescent="0.3">
      <c r="B2061" s="446"/>
      <c r="C2061" s="267">
        <f t="shared" si="134"/>
        <v>1</v>
      </c>
      <c r="D2061" s="268" t="str">
        <f t="shared" si="135"/>
        <v>Janeiro</v>
      </c>
      <c r="E2061" s="269"/>
      <c r="F2061" s="270" t="str">
        <f>IF(E2061="","",VLOOKUP('Conta_FUNBIO (2)'!E2061,Relatório!B:I,2,FALSE))</f>
        <v/>
      </c>
      <c r="G2061" s="709"/>
      <c r="H2061" s="334" t="str">
        <f>IF(G2061="","",VLOOKUP(G2061,Fundos!B:C,2,FALSE))</f>
        <v/>
      </c>
      <c r="I2061" s="272"/>
      <c r="J2061" s="443"/>
      <c r="K2061" s="443"/>
      <c r="L2061" s="685"/>
      <c r="M2061" s="353"/>
      <c r="N2061" s="271"/>
      <c r="O2061" s="576"/>
      <c r="P2061" s="276" t="s">
        <v>277</v>
      </c>
      <c r="Q2061" s="279"/>
      <c r="R2061" s="449"/>
      <c r="S2061" s="279">
        <f t="shared" si="136"/>
        <v>-3601.92</v>
      </c>
      <c r="T2061" s="333">
        <f t="shared" si="133"/>
        <v>0</v>
      </c>
    </row>
    <row r="2062" spans="2:20" ht="24.9" customHeight="1" x14ac:dyDescent="0.3">
      <c r="B2062" s="446"/>
      <c r="C2062" s="267">
        <f t="shared" si="134"/>
        <v>1</v>
      </c>
      <c r="D2062" s="268" t="str">
        <f t="shared" si="135"/>
        <v>Janeiro</v>
      </c>
      <c r="E2062" s="269"/>
      <c r="F2062" s="270" t="str">
        <f>IF(E2062="","",VLOOKUP('Conta_FUNBIO (2)'!E2062,Relatório!B:I,2,FALSE))</f>
        <v/>
      </c>
      <c r="G2062" s="709"/>
      <c r="H2062" s="334" t="str">
        <f>IF(G2062="","",VLOOKUP(G2062,Fundos!B:C,2,FALSE))</f>
        <v/>
      </c>
      <c r="I2062" s="272"/>
      <c r="J2062" s="443"/>
      <c r="K2062" s="443"/>
      <c r="L2062" s="685"/>
      <c r="M2062" s="353"/>
      <c r="N2062" s="271"/>
      <c r="O2062" s="576"/>
      <c r="P2062" s="276" t="s">
        <v>277</v>
      </c>
      <c r="Q2062" s="279"/>
      <c r="R2062" s="449"/>
      <c r="S2062" s="279">
        <f t="shared" si="136"/>
        <v>-3601.92</v>
      </c>
      <c r="T2062" s="333">
        <f t="shared" si="133"/>
        <v>0</v>
      </c>
    </row>
    <row r="2063" spans="2:20" ht="24.9" customHeight="1" x14ac:dyDescent="0.3">
      <c r="B2063" s="446"/>
      <c r="C2063" s="267">
        <f t="shared" si="134"/>
        <v>1</v>
      </c>
      <c r="D2063" s="268" t="str">
        <f t="shared" si="135"/>
        <v>Janeiro</v>
      </c>
      <c r="E2063" s="269"/>
      <c r="F2063" s="270" t="str">
        <f>IF(E2063="","",VLOOKUP('Conta_FUNBIO (2)'!E2063,Relatório!B:I,2,FALSE))</f>
        <v/>
      </c>
      <c r="G2063" s="709"/>
      <c r="H2063" s="334" t="str">
        <f>IF(G2063="","",VLOOKUP(G2063,Fundos!B:C,2,FALSE))</f>
        <v/>
      </c>
      <c r="I2063" s="272"/>
      <c r="J2063" s="443"/>
      <c r="K2063" s="443"/>
      <c r="L2063" s="685"/>
      <c r="M2063" s="353"/>
      <c r="N2063" s="271"/>
      <c r="O2063" s="576"/>
      <c r="P2063" s="276" t="s">
        <v>277</v>
      </c>
      <c r="Q2063" s="279"/>
      <c r="R2063" s="449"/>
      <c r="S2063" s="279">
        <f t="shared" si="136"/>
        <v>-3601.92</v>
      </c>
      <c r="T2063" s="333">
        <f t="shared" si="133"/>
        <v>0</v>
      </c>
    </row>
    <row r="2064" spans="2:20" ht="24.9" customHeight="1" x14ac:dyDescent="0.3">
      <c r="B2064" s="446"/>
      <c r="C2064" s="267">
        <f t="shared" si="134"/>
        <v>1</v>
      </c>
      <c r="D2064" s="268" t="str">
        <f t="shared" si="135"/>
        <v>Janeiro</v>
      </c>
      <c r="E2064" s="269"/>
      <c r="F2064" s="270" t="str">
        <f>IF(E2064="","",VLOOKUP('Conta_FUNBIO (2)'!E2064,Relatório!B:I,2,FALSE))</f>
        <v/>
      </c>
      <c r="G2064" s="709"/>
      <c r="H2064" s="334" t="str">
        <f>IF(G2064="","",VLOOKUP(G2064,Fundos!B:C,2,FALSE))</f>
        <v/>
      </c>
      <c r="I2064" s="272"/>
      <c r="J2064" s="443"/>
      <c r="K2064" s="443"/>
      <c r="L2064" s="685"/>
      <c r="M2064" s="353"/>
      <c r="N2064" s="271"/>
      <c r="O2064" s="576"/>
      <c r="P2064" s="276" t="s">
        <v>277</v>
      </c>
      <c r="Q2064" s="279"/>
      <c r="R2064" s="449"/>
      <c r="S2064" s="279">
        <f t="shared" si="136"/>
        <v>-3601.92</v>
      </c>
      <c r="T2064" s="333">
        <f t="shared" si="133"/>
        <v>0</v>
      </c>
    </row>
    <row r="2065" spans="2:20" ht="24.9" customHeight="1" x14ac:dyDescent="0.3">
      <c r="B2065" s="446"/>
      <c r="C2065" s="267">
        <f t="shared" si="134"/>
        <v>1</v>
      </c>
      <c r="D2065" s="268" t="str">
        <f t="shared" si="135"/>
        <v>Janeiro</v>
      </c>
      <c r="E2065" s="269"/>
      <c r="F2065" s="270" t="str">
        <f>IF(E2065="","",VLOOKUP('Conta_FUNBIO (2)'!E2065,Relatório!B:I,2,FALSE))</f>
        <v/>
      </c>
      <c r="G2065" s="709"/>
      <c r="H2065" s="334" t="str">
        <f>IF(G2065="","",VLOOKUP(G2065,Fundos!B:C,2,FALSE))</f>
        <v/>
      </c>
      <c r="I2065" s="272"/>
      <c r="J2065" s="443"/>
      <c r="K2065" s="443"/>
      <c r="L2065" s="685"/>
      <c r="M2065" s="353"/>
      <c r="N2065" s="271"/>
      <c r="O2065" s="576"/>
      <c r="P2065" s="276" t="s">
        <v>277</v>
      </c>
      <c r="Q2065" s="279"/>
      <c r="R2065" s="449"/>
      <c r="S2065" s="279">
        <f t="shared" si="136"/>
        <v>-3601.92</v>
      </c>
      <c r="T2065" s="333">
        <f t="shared" si="133"/>
        <v>0</v>
      </c>
    </row>
    <row r="2066" spans="2:20" ht="24.9" customHeight="1" x14ac:dyDescent="0.3">
      <c r="B2066" s="446"/>
      <c r="C2066" s="267">
        <f t="shared" si="134"/>
        <v>1</v>
      </c>
      <c r="D2066" s="268" t="str">
        <f t="shared" si="135"/>
        <v>Janeiro</v>
      </c>
      <c r="E2066" s="269"/>
      <c r="F2066" s="270" t="str">
        <f>IF(E2066="","",VLOOKUP('Conta_FUNBIO (2)'!E2066,Relatório!B:I,2,FALSE))</f>
        <v/>
      </c>
      <c r="G2066" s="709"/>
      <c r="H2066" s="334" t="str">
        <f>IF(G2066="","",VLOOKUP(G2066,Fundos!B:C,2,FALSE))</f>
        <v/>
      </c>
      <c r="I2066" s="272"/>
      <c r="J2066" s="443"/>
      <c r="K2066" s="443"/>
      <c r="L2066" s="685"/>
      <c r="M2066" s="353"/>
      <c r="N2066" s="271"/>
      <c r="O2066" s="576"/>
      <c r="P2066" s="276" t="s">
        <v>277</v>
      </c>
      <c r="Q2066" s="279"/>
      <c r="R2066" s="449"/>
      <c r="S2066" s="279">
        <f t="shared" si="136"/>
        <v>-3601.92</v>
      </c>
      <c r="T2066" s="333">
        <f t="shared" si="133"/>
        <v>0</v>
      </c>
    </row>
    <row r="2067" spans="2:20" ht="24.9" customHeight="1" x14ac:dyDescent="0.3">
      <c r="B2067" s="446"/>
      <c r="C2067" s="267">
        <f t="shared" si="134"/>
        <v>1</v>
      </c>
      <c r="D2067" s="268" t="str">
        <f t="shared" si="135"/>
        <v>Janeiro</v>
      </c>
      <c r="E2067" s="269"/>
      <c r="F2067" s="270" t="str">
        <f>IF(E2067="","",VLOOKUP('Conta_FUNBIO (2)'!E2067,Relatório!B:I,2,FALSE))</f>
        <v/>
      </c>
      <c r="G2067" s="709"/>
      <c r="H2067" s="334" t="str">
        <f>IF(G2067="","",VLOOKUP(G2067,Fundos!B:C,2,FALSE))</f>
        <v/>
      </c>
      <c r="I2067" s="272"/>
      <c r="J2067" s="443"/>
      <c r="K2067" s="443"/>
      <c r="L2067" s="685"/>
      <c r="M2067" s="353"/>
      <c r="N2067" s="271"/>
      <c r="O2067" s="576"/>
      <c r="P2067" s="276" t="s">
        <v>277</v>
      </c>
      <c r="Q2067" s="279"/>
      <c r="R2067" s="449"/>
      <c r="S2067" s="279">
        <f t="shared" si="136"/>
        <v>-3601.92</v>
      </c>
      <c r="T2067" s="333">
        <f t="shared" si="133"/>
        <v>0</v>
      </c>
    </row>
    <row r="2068" spans="2:20" ht="24.9" customHeight="1" x14ac:dyDescent="0.3">
      <c r="B2068" s="446"/>
      <c r="C2068" s="267">
        <f t="shared" si="134"/>
        <v>1</v>
      </c>
      <c r="D2068" s="268" t="str">
        <f t="shared" si="135"/>
        <v>Janeiro</v>
      </c>
      <c r="E2068" s="269"/>
      <c r="F2068" s="270" t="str">
        <f>IF(E2068="","",VLOOKUP('Conta_FUNBIO (2)'!E2068,Relatório!B:I,2,FALSE))</f>
        <v/>
      </c>
      <c r="G2068" s="709"/>
      <c r="H2068" s="334" t="str">
        <f>IF(G2068="","",VLOOKUP(G2068,Fundos!B:C,2,FALSE))</f>
        <v/>
      </c>
      <c r="I2068" s="272"/>
      <c r="J2068" s="443"/>
      <c r="K2068" s="443"/>
      <c r="L2068" s="685"/>
      <c r="M2068" s="353"/>
      <c r="N2068" s="271"/>
      <c r="O2068" s="576"/>
      <c r="P2068" s="276" t="s">
        <v>277</v>
      </c>
      <c r="Q2068" s="279"/>
      <c r="R2068" s="449"/>
      <c r="S2068" s="279">
        <f t="shared" si="136"/>
        <v>-3601.92</v>
      </c>
      <c r="T2068" s="333">
        <f t="shared" si="133"/>
        <v>0</v>
      </c>
    </row>
    <row r="2069" spans="2:20" ht="24.9" customHeight="1" x14ac:dyDescent="0.3">
      <c r="B2069" s="446"/>
      <c r="C2069" s="267">
        <f t="shared" si="134"/>
        <v>1</v>
      </c>
      <c r="D2069" s="268" t="str">
        <f t="shared" si="135"/>
        <v>Janeiro</v>
      </c>
      <c r="E2069" s="269"/>
      <c r="F2069" s="270" t="str">
        <f>IF(E2069="","",VLOOKUP('Conta_FUNBIO (2)'!E2069,Relatório!B:I,2,FALSE))</f>
        <v/>
      </c>
      <c r="G2069" s="709"/>
      <c r="H2069" s="334" t="str">
        <f>IF(G2069="","",VLOOKUP(G2069,Fundos!B:C,2,FALSE))</f>
        <v/>
      </c>
      <c r="I2069" s="272"/>
      <c r="J2069" s="443"/>
      <c r="K2069" s="443"/>
      <c r="L2069" s="685"/>
      <c r="M2069" s="353"/>
      <c r="N2069" s="271"/>
      <c r="O2069" s="576"/>
      <c r="P2069" s="276" t="s">
        <v>277</v>
      </c>
      <c r="Q2069" s="279"/>
      <c r="R2069" s="449"/>
      <c r="S2069" s="279">
        <f t="shared" si="136"/>
        <v>-3601.92</v>
      </c>
      <c r="T2069" s="333">
        <f t="shared" si="133"/>
        <v>0</v>
      </c>
    </row>
    <row r="2070" spans="2:20" ht="24.9" customHeight="1" x14ac:dyDescent="0.3">
      <c r="B2070" s="446"/>
      <c r="C2070" s="267">
        <f t="shared" si="134"/>
        <v>1</v>
      </c>
      <c r="D2070" s="268" t="str">
        <f t="shared" si="135"/>
        <v>Janeiro</v>
      </c>
      <c r="E2070" s="269"/>
      <c r="F2070" s="270" t="str">
        <f>IF(E2070="","",VLOOKUP('Conta_FUNBIO (2)'!E2070,Relatório!B:I,2,FALSE))</f>
        <v/>
      </c>
      <c r="G2070" s="709"/>
      <c r="H2070" s="334" t="str">
        <f>IF(G2070="","",VLOOKUP(G2070,Fundos!B:C,2,FALSE))</f>
        <v/>
      </c>
      <c r="I2070" s="272"/>
      <c r="J2070" s="443"/>
      <c r="K2070" s="443"/>
      <c r="L2070" s="685"/>
      <c r="M2070" s="353"/>
      <c r="N2070" s="271"/>
      <c r="O2070" s="576"/>
      <c r="P2070" s="276" t="s">
        <v>277</v>
      </c>
      <c r="Q2070" s="279"/>
      <c r="R2070" s="449"/>
      <c r="S2070" s="279">
        <f t="shared" si="136"/>
        <v>-3601.92</v>
      </c>
      <c r="T2070" s="333">
        <f t="shared" si="133"/>
        <v>0</v>
      </c>
    </row>
    <row r="2071" spans="2:20" ht="24.9" customHeight="1" x14ac:dyDescent="0.3">
      <c r="B2071" s="446"/>
      <c r="C2071" s="267">
        <f t="shared" si="134"/>
        <v>1</v>
      </c>
      <c r="D2071" s="268" t="str">
        <f t="shared" si="135"/>
        <v>Janeiro</v>
      </c>
      <c r="E2071" s="269"/>
      <c r="F2071" s="270" t="str">
        <f>IF(E2071="","",VLOOKUP('Conta_FUNBIO (2)'!E2071,Relatório!B:I,2,FALSE))</f>
        <v/>
      </c>
      <c r="G2071" s="709"/>
      <c r="H2071" s="334" t="str">
        <f>IF(G2071="","",VLOOKUP(G2071,Fundos!B:C,2,FALSE))</f>
        <v/>
      </c>
      <c r="I2071" s="272"/>
      <c r="J2071" s="443"/>
      <c r="K2071" s="443"/>
      <c r="L2071" s="685"/>
      <c r="M2071" s="353"/>
      <c r="N2071" s="271"/>
      <c r="O2071" s="576"/>
      <c r="P2071" s="276" t="s">
        <v>277</v>
      </c>
      <c r="Q2071" s="279"/>
      <c r="R2071" s="449"/>
      <c r="S2071" s="279">
        <f t="shared" si="136"/>
        <v>-3601.92</v>
      </c>
      <c r="T2071" s="333">
        <f t="shared" si="133"/>
        <v>0</v>
      </c>
    </row>
    <row r="2072" spans="2:20" ht="24.9" customHeight="1" x14ac:dyDescent="0.3">
      <c r="B2072" s="446"/>
      <c r="C2072" s="267">
        <f t="shared" si="134"/>
        <v>1</v>
      </c>
      <c r="D2072" s="268" t="str">
        <f t="shared" si="135"/>
        <v>Janeiro</v>
      </c>
      <c r="E2072" s="269"/>
      <c r="F2072" s="270" t="str">
        <f>IF(E2072="","",VLOOKUP('Conta_FUNBIO (2)'!E2072,Relatório!B:I,2,FALSE))</f>
        <v/>
      </c>
      <c r="G2072" s="709"/>
      <c r="H2072" s="334" t="str">
        <f>IF(G2072="","",VLOOKUP(G2072,Fundos!B:C,2,FALSE))</f>
        <v/>
      </c>
      <c r="I2072" s="272"/>
      <c r="J2072" s="443"/>
      <c r="K2072" s="443"/>
      <c r="L2072" s="685"/>
      <c r="M2072" s="353"/>
      <c r="N2072" s="271"/>
      <c r="O2072" s="576"/>
      <c r="P2072" s="276" t="s">
        <v>277</v>
      </c>
      <c r="Q2072" s="279"/>
      <c r="R2072" s="449"/>
      <c r="S2072" s="279">
        <f t="shared" si="136"/>
        <v>-3601.92</v>
      </c>
      <c r="T2072" s="333">
        <f t="shared" si="133"/>
        <v>0</v>
      </c>
    </row>
    <row r="2073" spans="2:20" ht="24.9" customHeight="1" x14ac:dyDescent="0.3">
      <c r="B2073" s="446"/>
      <c r="C2073" s="267">
        <f t="shared" si="134"/>
        <v>1</v>
      </c>
      <c r="D2073" s="268" t="str">
        <f t="shared" si="135"/>
        <v>Janeiro</v>
      </c>
      <c r="E2073" s="269"/>
      <c r="F2073" s="270" t="str">
        <f>IF(E2073="","",VLOOKUP('Conta_FUNBIO (2)'!E2073,Relatório!B:I,2,FALSE))</f>
        <v/>
      </c>
      <c r="G2073" s="709"/>
      <c r="H2073" s="334" t="str">
        <f>IF(G2073="","",VLOOKUP(G2073,Fundos!B:C,2,FALSE))</f>
        <v/>
      </c>
      <c r="I2073" s="272"/>
      <c r="J2073" s="443"/>
      <c r="K2073" s="443"/>
      <c r="L2073" s="685"/>
      <c r="M2073" s="353"/>
      <c r="N2073" s="271"/>
      <c r="O2073" s="576"/>
      <c r="P2073" s="276" t="s">
        <v>277</v>
      </c>
      <c r="Q2073" s="279"/>
      <c r="R2073" s="449"/>
      <c r="S2073" s="279">
        <f t="shared" si="136"/>
        <v>-3601.92</v>
      </c>
      <c r="T2073" s="333">
        <f t="shared" si="133"/>
        <v>0</v>
      </c>
    </row>
    <row r="2074" spans="2:20" ht="24.9" customHeight="1" x14ac:dyDescent="0.3">
      <c r="B2074" s="446"/>
      <c r="C2074" s="267">
        <f t="shared" si="134"/>
        <v>1</v>
      </c>
      <c r="D2074" s="268" t="str">
        <f t="shared" si="135"/>
        <v>Janeiro</v>
      </c>
      <c r="E2074" s="269"/>
      <c r="F2074" s="270" t="str">
        <f>IF(E2074="","",VLOOKUP('Conta_FUNBIO (2)'!E2074,Relatório!B:I,2,FALSE))</f>
        <v/>
      </c>
      <c r="G2074" s="709"/>
      <c r="H2074" s="334" t="str">
        <f>IF(G2074="","",VLOOKUP(G2074,Fundos!B:C,2,FALSE))</f>
        <v/>
      </c>
      <c r="I2074" s="272"/>
      <c r="J2074" s="443"/>
      <c r="K2074" s="443"/>
      <c r="L2074" s="685"/>
      <c r="M2074" s="353"/>
      <c r="N2074" s="271"/>
      <c r="O2074" s="576"/>
      <c r="P2074" s="276" t="s">
        <v>277</v>
      </c>
      <c r="Q2074" s="279"/>
      <c r="R2074" s="449"/>
      <c r="S2074" s="279">
        <f t="shared" si="136"/>
        <v>-3601.92</v>
      </c>
      <c r="T2074" s="333">
        <f t="shared" si="133"/>
        <v>0</v>
      </c>
    </row>
    <row r="2075" spans="2:20" ht="24.9" customHeight="1" x14ac:dyDescent="0.3">
      <c r="B2075" s="446"/>
      <c r="C2075" s="267">
        <f t="shared" si="134"/>
        <v>1</v>
      </c>
      <c r="D2075" s="268" t="str">
        <f t="shared" si="135"/>
        <v>Janeiro</v>
      </c>
      <c r="E2075" s="269"/>
      <c r="F2075" s="270" t="str">
        <f>IF(E2075="","",VLOOKUP('Conta_FUNBIO (2)'!E2075,Relatório!B:I,2,FALSE))</f>
        <v/>
      </c>
      <c r="G2075" s="709"/>
      <c r="H2075" s="334" t="str">
        <f>IF(G2075="","",VLOOKUP(G2075,Fundos!B:C,2,FALSE))</f>
        <v/>
      </c>
      <c r="I2075" s="272"/>
      <c r="J2075" s="443"/>
      <c r="K2075" s="443"/>
      <c r="L2075" s="685"/>
      <c r="M2075" s="353"/>
      <c r="N2075" s="271"/>
      <c r="O2075" s="576"/>
      <c r="P2075" s="276" t="s">
        <v>277</v>
      </c>
      <c r="Q2075" s="279"/>
      <c r="R2075" s="449"/>
      <c r="S2075" s="279">
        <f t="shared" si="136"/>
        <v>-3601.92</v>
      </c>
      <c r="T2075" s="333">
        <f t="shared" si="133"/>
        <v>0</v>
      </c>
    </row>
    <row r="2076" spans="2:20" ht="24.9" customHeight="1" x14ac:dyDescent="0.3">
      <c r="B2076" s="446"/>
      <c r="C2076" s="267">
        <f t="shared" si="134"/>
        <v>1</v>
      </c>
      <c r="D2076" s="268" t="str">
        <f t="shared" si="135"/>
        <v>Janeiro</v>
      </c>
      <c r="E2076" s="269"/>
      <c r="F2076" s="270" t="str">
        <f>IF(E2076="","",VLOOKUP('Conta_FUNBIO (2)'!E2076,Relatório!B:I,2,FALSE))</f>
        <v/>
      </c>
      <c r="G2076" s="709"/>
      <c r="H2076" s="334" t="str">
        <f>IF(G2076="","",VLOOKUP(G2076,Fundos!B:C,2,FALSE))</f>
        <v/>
      </c>
      <c r="I2076" s="272"/>
      <c r="J2076" s="443"/>
      <c r="K2076" s="443"/>
      <c r="L2076" s="685"/>
      <c r="M2076" s="353"/>
      <c r="N2076" s="271"/>
      <c r="O2076" s="576"/>
      <c r="P2076" s="276" t="s">
        <v>277</v>
      </c>
      <c r="Q2076" s="279"/>
      <c r="R2076" s="449"/>
      <c r="S2076" s="279">
        <f t="shared" si="136"/>
        <v>-3601.92</v>
      </c>
      <c r="T2076" s="333">
        <f t="shared" si="133"/>
        <v>0</v>
      </c>
    </row>
    <row r="2077" spans="2:20" ht="24.9" customHeight="1" x14ac:dyDescent="0.3">
      <c r="B2077" s="446"/>
      <c r="C2077" s="267">
        <f t="shared" si="134"/>
        <v>1</v>
      </c>
      <c r="D2077" s="268" t="str">
        <f t="shared" si="135"/>
        <v>Janeiro</v>
      </c>
      <c r="E2077" s="269"/>
      <c r="F2077" s="270" t="str">
        <f>IF(E2077="","",VLOOKUP('Conta_FUNBIO (2)'!E2077,Relatório!B:I,2,FALSE))</f>
        <v/>
      </c>
      <c r="G2077" s="709"/>
      <c r="H2077" s="334" t="str">
        <f>IF(G2077="","",VLOOKUP(G2077,Fundos!B:C,2,FALSE))</f>
        <v/>
      </c>
      <c r="I2077" s="272"/>
      <c r="J2077" s="443"/>
      <c r="K2077" s="443"/>
      <c r="L2077" s="685"/>
      <c r="M2077" s="353"/>
      <c r="N2077" s="271"/>
      <c r="O2077" s="576"/>
      <c r="P2077" s="276" t="s">
        <v>277</v>
      </c>
      <c r="Q2077" s="279"/>
      <c r="R2077" s="449"/>
      <c r="S2077" s="279">
        <f t="shared" si="136"/>
        <v>-3601.92</v>
      </c>
      <c r="T2077" s="333">
        <f t="shared" si="133"/>
        <v>0</v>
      </c>
    </row>
    <row r="2078" spans="2:20" ht="24.9" customHeight="1" x14ac:dyDescent="0.3">
      <c r="B2078" s="446"/>
      <c r="C2078" s="267">
        <f t="shared" si="134"/>
        <v>1</v>
      </c>
      <c r="D2078" s="268" t="str">
        <f t="shared" si="135"/>
        <v>Janeiro</v>
      </c>
      <c r="E2078" s="269"/>
      <c r="F2078" s="270" t="str">
        <f>IF(E2078="","",VLOOKUP('Conta_FUNBIO (2)'!E2078,Relatório!B:I,2,FALSE))</f>
        <v/>
      </c>
      <c r="G2078" s="709"/>
      <c r="H2078" s="334" t="str">
        <f>IF(G2078="","",VLOOKUP(G2078,Fundos!B:C,2,FALSE))</f>
        <v/>
      </c>
      <c r="I2078" s="272"/>
      <c r="J2078" s="443"/>
      <c r="K2078" s="443"/>
      <c r="L2078" s="685"/>
      <c r="M2078" s="353"/>
      <c r="N2078" s="271"/>
      <c r="O2078" s="576"/>
      <c r="P2078" s="276" t="s">
        <v>277</v>
      </c>
      <c r="Q2078" s="279"/>
      <c r="R2078" s="449"/>
      <c r="S2078" s="279">
        <f t="shared" si="136"/>
        <v>-3601.92</v>
      </c>
      <c r="T2078" s="333">
        <f t="shared" si="133"/>
        <v>0</v>
      </c>
    </row>
    <row r="2079" spans="2:20" ht="24.9" customHeight="1" x14ac:dyDescent="0.3">
      <c r="B2079" s="446"/>
      <c r="C2079" s="267">
        <f t="shared" si="134"/>
        <v>1</v>
      </c>
      <c r="D2079" s="268" t="str">
        <f t="shared" si="135"/>
        <v>Janeiro</v>
      </c>
      <c r="E2079" s="269"/>
      <c r="F2079" s="270" t="str">
        <f>IF(E2079="","",VLOOKUP('Conta_FUNBIO (2)'!E2079,Relatório!B:I,2,FALSE))</f>
        <v/>
      </c>
      <c r="G2079" s="709"/>
      <c r="H2079" s="334" t="str">
        <f>IF(G2079="","",VLOOKUP(G2079,Fundos!B:C,2,FALSE))</f>
        <v/>
      </c>
      <c r="I2079" s="272"/>
      <c r="J2079" s="443"/>
      <c r="K2079" s="443"/>
      <c r="L2079" s="685"/>
      <c r="M2079" s="353"/>
      <c r="N2079" s="271"/>
      <c r="O2079" s="576"/>
      <c r="P2079" s="276" t="s">
        <v>277</v>
      </c>
      <c r="Q2079" s="279"/>
      <c r="R2079" s="449"/>
      <c r="S2079" s="279">
        <f t="shared" si="136"/>
        <v>-3601.92</v>
      </c>
      <c r="T2079" s="333">
        <f t="shared" si="133"/>
        <v>0</v>
      </c>
    </row>
    <row r="2080" spans="2:20" ht="24.9" customHeight="1" x14ac:dyDescent="0.3">
      <c r="B2080" s="446"/>
      <c r="C2080" s="267">
        <f t="shared" si="134"/>
        <v>1</v>
      </c>
      <c r="D2080" s="268" t="str">
        <f t="shared" si="135"/>
        <v>Janeiro</v>
      </c>
      <c r="E2080" s="269"/>
      <c r="F2080" s="270" t="str">
        <f>IF(E2080="","",VLOOKUP('Conta_FUNBIO (2)'!E2080,Relatório!B:I,2,FALSE))</f>
        <v/>
      </c>
      <c r="G2080" s="709"/>
      <c r="H2080" s="334" t="str">
        <f>IF(G2080="","",VLOOKUP(G2080,Fundos!B:C,2,FALSE))</f>
        <v/>
      </c>
      <c r="I2080" s="272"/>
      <c r="J2080" s="443"/>
      <c r="K2080" s="443"/>
      <c r="L2080" s="685"/>
      <c r="M2080" s="353"/>
      <c r="N2080" s="271"/>
      <c r="O2080" s="576"/>
      <c r="P2080" s="276" t="s">
        <v>277</v>
      </c>
      <c r="Q2080" s="279"/>
      <c r="R2080" s="449"/>
      <c r="S2080" s="279">
        <f t="shared" si="136"/>
        <v>-3601.92</v>
      </c>
      <c r="T2080" s="333">
        <f t="shared" si="133"/>
        <v>0</v>
      </c>
    </row>
    <row r="2081" spans="2:20" ht="24.9" customHeight="1" x14ac:dyDescent="0.3">
      <c r="B2081" s="446"/>
      <c r="C2081" s="267">
        <f t="shared" si="134"/>
        <v>1</v>
      </c>
      <c r="D2081" s="268" t="str">
        <f t="shared" si="135"/>
        <v>Janeiro</v>
      </c>
      <c r="E2081" s="269"/>
      <c r="F2081" s="270" t="str">
        <f>IF(E2081="","",VLOOKUP('Conta_FUNBIO (2)'!E2081,Relatório!B:I,2,FALSE))</f>
        <v/>
      </c>
      <c r="G2081" s="709"/>
      <c r="H2081" s="334" t="str">
        <f>IF(G2081="","",VLOOKUP(G2081,Fundos!B:C,2,FALSE))</f>
        <v/>
      </c>
      <c r="I2081" s="272"/>
      <c r="J2081" s="443"/>
      <c r="K2081" s="443"/>
      <c r="L2081" s="685"/>
      <c r="M2081" s="353"/>
      <c r="N2081" s="271"/>
      <c r="O2081" s="576"/>
      <c r="P2081" s="276" t="s">
        <v>277</v>
      </c>
      <c r="Q2081" s="279"/>
      <c r="R2081" s="449"/>
      <c r="S2081" s="279">
        <f t="shared" si="136"/>
        <v>-3601.92</v>
      </c>
      <c r="T2081" s="333">
        <f t="shared" si="133"/>
        <v>0</v>
      </c>
    </row>
    <row r="2082" spans="2:20" ht="24.9" customHeight="1" x14ac:dyDescent="0.3">
      <c r="B2082" s="446"/>
      <c r="C2082" s="267">
        <f t="shared" si="134"/>
        <v>1</v>
      </c>
      <c r="D2082" s="268" t="str">
        <f t="shared" si="135"/>
        <v>Janeiro</v>
      </c>
      <c r="E2082" s="269"/>
      <c r="F2082" s="270" t="str">
        <f>IF(E2082="","",VLOOKUP('Conta_FUNBIO (2)'!E2082,Relatório!B:I,2,FALSE))</f>
        <v/>
      </c>
      <c r="G2082" s="709"/>
      <c r="H2082" s="334" t="str">
        <f>IF(G2082="","",VLOOKUP(G2082,Fundos!B:C,2,FALSE))</f>
        <v/>
      </c>
      <c r="I2082" s="272"/>
      <c r="J2082" s="443"/>
      <c r="K2082" s="443"/>
      <c r="L2082" s="685"/>
      <c r="M2082" s="353"/>
      <c r="N2082" s="271"/>
      <c r="O2082" s="576"/>
      <c r="P2082" s="276" t="s">
        <v>277</v>
      </c>
      <c r="Q2082" s="279"/>
      <c r="R2082" s="449"/>
      <c r="S2082" s="279">
        <f t="shared" si="136"/>
        <v>-3601.92</v>
      </c>
      <c r="T2082" s="333">
        <f t="shared" si="133"/>
        <v>0</v>
      </c>
    </row>
    <row r="2083" spans="2:20" ht="24.9" customHeight="1" x14ac:dyDescent="0.3">
      <c r="B2083" s="446"/>
      <c r="C2083" s="267">
        <f t="shared" si="134"/>
        <v>1</v>
      </c>
      <c r="D2083" s="268" t="str">
        <f t="shared" si="135"/>
        <v>Janeiro</v>
      </c>
      <c r="E2083" s="269"/>
      <c r="F2083" s="270" t="str">
        <f>IF(E2083="","",VLOOKUP('Conta_FUNBIO (2)'!E2083,Relatório!B:I,2,FALSE))</f>
        <v/>
      </c>
      <c r="G2083" s="709"/>
      <c r="H2083" s="334" t="str">
        <f>IF(G2083="","",VLOOKUP(G2083,Fundos!B:C,2,FALSE))</f>
        <v/>
      </c>
      <c r="I2083" s="272"/>
      <c r="J2083" s="443"/>
      <c r="K2083" s="443"/>
      <c r="L2083" s="685"/>
      <c r="M2083" s="353"/>
      <c r="N2083" s="271"/>
      <c r="O2083" s="576"/>
      <c r="P2083" s="276" t="s">
        <v>277</v>
      </c>
      <c r="Q2083" s="279"/>
      <c r="R2083" s="449"/>
      <c r="S2083" s="279">
        <f t="shared" si="136"/>
        <v>-3601.92</v>
      </c>
      <c r="T2083" s="333">
        <f t="shared" si="133"/>
        <v>0</v>
      </c>
    </row>
    <row r="2084" spans="2:20" ht="24.9" customHeight="1" x14ac:dyDescent="0.3">
      <c r="B2084" s="446"/>
      <c r="C2084" s="267">
        <f t="shared" si="134"/>
        <v>1</v>
      </c>
      <c r="D2084" s="268" t="str">
        <f t="shared" si="135"/>
        <v>Janeiro</v>
      </c>
      <c r="E2084" s="269"/>
      <c r="F2084" s="270" t="str">
        <f>IF(E2084="","",VLOOKUP('Conta_FUNBIO (2)'!E2084,Relatório!B:I,2,FALSE))</f>
        <v/>
      </c>
      <c r="G2084" s="709"/>
      <c r="H2084" s="334" t="str">
        <f>IF(G2084="","",VLOOKUP(G2084,Fundos!B:C,2,FALSE))</f>
        <v/>
      </c>
      <c r="I2084" s="272"/>
      <c r="J2084" s="443"/>
      <c r="K2084" s="443"/>
      <c r="L2084" s="685"/>
      <c r="M2084" s="353"/>
      <c r="N2084" s="271"/>
      <c r="O2084" s="576"/>
      <c r="P2084" s="276" t="s">
        <v>277</v>
      </c>
      <c r="Q2084" s="279"/>
      <c r="R2084" s="449"/>
      <c r="S2084" s="279">
        <f t="shared" si="136"/>
        <v>-3601.92</v>
      </c>
      <c r="T2084" s="333">
        <f t="shared" si="133"/>
        <v>0</v>
      </c>
    </row>
    <row r="2085" spans="2:20" ht="24.9" customHeight="1" x14ac:dyDescent="0.3">
      <c r="B2085" s="446"/>
      <c r="C2085" s="267">
        <f t="shared" si="134"/>
        <v>1</v>
      </c>
      <c r="D2085" s="268" t="str">
        <f t="shared" si="135"/>
        <v>Janeiro</v>
      </c>
      <c r="E2085" s="269"/>
      <c r="F2085" s="270" t="str">
        <f>IF(E2085="","",VLOOKUP('Conta_FUNBIO (2)'!E2085,Relatório!B:I,2,FALSE))</f>
        <v/>
      </c>
      <c r="G2085" s="709"/>
      <c r="H2085" s="334" t="str">
        <f>IF(G2085="","",VLOOKUP(G2085,Fundos!B:C,2,FALSE))</f>
        <v/>
      </c>
      <c r="I2085" s="272"/>
      <c r="J2085" s="443"/>
      <c r="K2085" s="443"/>
      <c r="L2085" s="685"/>
      <c r="M2085" s="353"/>
      <c r="N2085" s="271"/>
      <c r="O2085" s="576"/>
      <c r="P2085" s="276" t="s">
        <v>277</v>
      </c>
      <c r="Q2085" s="279"/>
      <c r="R2085" s="449"/>
      <c r="S2085" s="279">
        <f t="shared" si="136"/>
        <v>-3601.92</v>
      </c>
      <c r="T2085" s="333">
        <f t="shared" si="133"/>
        <v>0</v>
      </c>
    </row>
    <row r="2086" spans="2:20" ht="24.9" customHeight="1" x14ac:dyDescent="0.3">
      <c r="B2086" s="446"/>
      <c r="C2086" s="267">
        <f t="shared" si="134"/>
        <v>1</v>
      </c>
      <c r="D2086" s="268" t="str">
        <f t="shared" si="135"/>
        <v>Janeiro</v>
      </c>
      <c r="E2086" s="269"/>
      <c r="F2086" s="270" t="str">
        <f>IF(E2086="","",VLOOKUP('Conta_FUNBIO (2)'!E2086,Relatório!B:I,2,FALSE))</f>
        <v/>
      </c>
      <c r="G2086" s="709"/>
      <c r="H2086" s="334" t="str">
        <f>IF(G2086="","",VLOOKUP(G2086,Fundos!B:C,2,FALSE))</f>
        <v/>
      </c>
      <c r="I2086" s="272"/>
      <c r="J2086" s="443"/>
      <c r="K2086" s="443"/>
      <c r="L2086" s="685"/>
      <c r="M2086" s="353"/>
      <c r="N2086" s="271"/>
      <c r="O2086" s="576"/>
      <c r="P2086" s="276" t="s">
        <v>277</v>
      </c>
      <c r="Q2086" s="279"/>
      <c r="R2086" s="449"/>
      <c r="S2086" s="279">
        <f t="shared" si="136"/>
        <v>-3601.92</v>
      </c>
      <c r="T2086" s="333">
        <f t="shared" si="133"/>
        <v>0</v>
      </c>
    </row>
    <row r="2087" spans="2:20" ht="24.9" customHeight="1" x14ac:dyDescent="0.3">
      <c r="B2087" s="446"/>
      <c r="C2087" s="267">
        <f t="shared" si="134"/>
        <v>1</v>
      </c>
      <c r="D2087" s="268" t="str">
        <f t="shared" si="135"/>
        <v>Janeiro</v>
      </c>
      <c r="E2087" s="269"/>
      <c r="F2087" s="270" t="str">
        <f>IF(E2087="","",VLOOKUP('Conta_FUNBIO (2)'!E2087,Relatório!B:I,2,FALSE))</f>
        <v/>
      </c>
      <c r="G2087" s="709"/>
      <c r="H2087" s="334" t="str">
        <f>IF(G2087="","",VLOOKUP(G2087,Fundos!B:C,2,FALSE))</f>
        <v/>
      </c>
      <c r="I2087" s="272"/>
      <c r="J2087" s="443"/>
      <c r="K2087" s="443"/>
      <c r="L2087" s="685"/>
      <c r="M2087" s="353"/>
      <c r="N2087" s="271"/>
      <c r="O2087" s="576"/>
      <c r="P2087" s="276" t="s">
        <v>277</v>
      </c>
      <c r="Q2087" s="279"/>
      <c r="R2087" s="449"/>
      <c r="S2087" s="279">
        <f t="shared" si="136"/>
        <v>-3601.92</v>
      </c>
      <c r="T2087" s="333">
        <f t="shared" si="133"/>
        <v>0</v>
      </c>
    </row>
    <row r="2088" spans="2:20" ht="24.9" customHeight="1" x14ac:dyDescent="0.3">
      <c r="B2088" s="446"/>
      <c r="C2088" s="267">
        <f t="shared" si="134"/>
        <v>1</v>
      </c>
      <c r="D2088" s="268" t="str">
        <f t="shared" si="135"/>
        <v>Janeiro</v>
      </c>
      <c r="E2088" s="269"/>
      <c r="F2088" s="270" t="str">
        <f>IF(E2088="","",VLOOKUP('Conta_FUNBIO (2)'!E2088,Relatório!B:I,2,FALSE))</f>
        <v/>
      </c>
      <c r="G2088" s="709"/>
      <c r="H2088" s="334" t="str">
        <f>IF(G2088="","",VLOOKUP(G2088,Fundos!B:C,2,FALSE))</f>
        <v/>
      </c>
      <c r="I2088" s="272"/>
      <c r="J2088" s="443"/>
      <c r="K2088" s="443"/>
      <c r="L2088" s="685"/>
      <c r="M2088" s="353"/>
      <c r="N2088" s="271"/>
      <c r="O2088" s="576"/>
      <c r="P2088" s="276" t="s">
        <v>277</v>
      </c>
      <c r="Q2088" s="279"/>
      <c r="R2088" s="449"/>
      <c r="S2088" s="279">
        <f t="shared" si="136"/>
        <v>-3601.92</v>
      </c>
      <c r="T2088" s="333">
        <f t="shared" si="133"/>
        <v>0</v>
      </c>
    </row>
    <row r="2089" spans="2:20" ht="24.9" customHeight="1" x14ac:dyDescent="0.3">
      <c r="B2089" s="446"/>
      <c r="C2089" s="267">
        <f t="shared" si="134"/>
        <v>1</v>
      </c>
      <c r="D2089" s="268" t="str">
        <f t="shared" si="135"/>
        <v>Janeiro</v>
      </c>
      <c r="E2089" s="269"/>
      <c r="F2089" s="270" t="str">
        <f>IF(E2089="","",VLOOKUP('Conta_FUNBIO (2)'!E2089,Relatório!B:I,2,FALSE))</f>
        <v/>
      </c>
      <c r="G2089" s="709"/>
      <c r="H2089" s="334" t="str">
        <f>IF(G2089="","",VLOOKUP(G2089,Fundos!B:C,2,FALSE))</f>
        <v/>
      </c>
      <c r="I2089" s="272"/>
      <c r="J2089" s="443"/>
      <c r="K2089" s="443"/>
      <c r="L2089" s="685"/>
      <c r="M2089" s="353"/>
      <c r="N2089" s="271"/>
      <c r="O2089" s="576"/>
      <c r="P2089" s="276" t="s">
        <v>277</v>
      </c>
      <c r="Q2089" s="279"/>
      <c r="R2089" s="449"/>
      <c r="S2089" s="279">
        <f t="shared" si="136"/>
        <v>-3601.92</v>
      </c>
      <c r="T2089" s="333">
        <f t="shared" si="133"/>
        <v>0</v>
      </c>
    </row>
    <row r="2090" spans="2:20" ht="24.9" customHeight="1" x14ac:dyDescent="0.3">
      <c r="B2090" s="446"/>
      <c r="C2090" s="267">
        <f t="shared" si="134"/>
        <v>1</v>
      </c>
      <c r="D2090" s="268" t="str">
        <f t="shared" si="135"/>
        <v>Janeiro</v>
      </c>
      <c r="E2090" s="269"/>
      <c r="F2090" s="270" t="str">
        <f>IF(E2090="","",VLOOKUP('Conta_FUNBIO (2)'!E2090,Relatório!B:I,2,FALSE))</f>
        <v/>
      </c>
      <c r="G2090" s="709"/>
      <c r="H2090" s="334" t="str">
        <f>IF(G2090="","",VLOOKUP(G2090,Fundos!B:C,2,FALSE))</f>
        <v/>
      </c>
      <c r="I2090" s="272"/>
      <c r="J2090" s="443"/>
      <c r="K2090" s="443"/>
      <c r="L2090" s="685"/>
      <c r="M2090" s="353"/>
      <c r="N2090" s="271"/>
      <c r="O2090" s="576"/>
      <c r="P2090" s="276" t="s">
        <v>277</v>
      </c>
      <c r="Q2090" s="279"/>
      <c r="R2090" s="449"/>
      <c r="S2090" s="279">
        <f t="shared" si="136"/>
        <v>-3601.92</v>
      </c>
      <c r="T2090" s="333">
        <f t="shared" si="133"/>
        <v>0</v>
      </c>
    </row>
    <row r="2091" spans="2:20" ht="24.9" customHeight="1" x14ac:dyDescent="0.3">
      <c r="B2091" s="446"/>
      <c r="C2091" s="267">
        <f t="shared" si="134"/>
        <v>1</v>
      </c>
      <c r="D2091" s="268" t="str">
        <f t="shared" si="135"/>
        <v>Janeiro</v>
      </c>
      <c r="E2091" s="269"/>
      <c r="F2091" s="270" t="str">
        <f>IF(E2091="","",VLOOKUP('Conta_FUNBIO (2)'!E2091,Relatório!B:I,2,FALSE))</f>
        <v/>
      </c>
      <c r="G2091" s="709"/>
      <c r="H2091" s="334" t="str">
        <f>IF(G2091="","",VLOOKUP(G2091,Fundos!B:C,2,FALSE))</f>
        <v/>
      </c>
      <c r="I2091" s="272"/>
      <c r="J2091" s="443"/>
      <c r="K2091" s="443"/>
      <c r="L2091" s="685"/>
      <c r="M2091" s="353"/>
      <c r="N2091" s="271"/>
      <c r="O2091" s="576"/>
      <c r="P2091" s="276" t="s">
        <v>277</v>
      </c>
      <c r="Q2091" s="279"/>
      <c r="R2091" s="449"/>
      <c r="S2091" s="279">
        <f t="shared" si="136"/>
        <v>-3601.92</v>
      </c>
      <c r="T2091" s="333">
        <f t="shared" si="133"/>
        <v>0</v>
      </c>
    </row>
    <row r="2092" spans="2:20" ht="24.9" customHeight="1" x14ac:dyDescent="0.3">
      <c r="B2092" s="446"/>
      <c r="C2092" s="267">
        <f t="shared" si="134"/>
        <v>1</v>
      </c>
      <c r="D2092" s="268" t="str">
        <f t="shared" si="135"/>
        <v>Janeiro</v>
      </c>
      <c r="E2092" s="269"/>
      <c r="F2092" s="270" t="str">
        <f>IF(E2092="","",VLOOKUP('Conta_FUNBIO (2)'!E2092,Relatório!B:I,2,FALSE))</f>
        <v/>
      </c>
      <c r="G2092" s="709"/>
      <c r="H2092" s="334" t="str">
        <f>IF(G2092="","",VLOOKUP(G2092,Fundos!B:C,2,FALSE))</f>
        <v/>
      </c>
      <c r="I2092" s="272"/>
      <c r="J2092" s="443"/>
      <c r="K2092" s="443"/>
      <c r="L2092" s="685"/>
      <c r="M2092" s="353"/>
      <c r="N2092" s="271"/>
      <c r="O2092" s="576"/>
      <c r="P2092" s="276" t="s">
        <v>277</v>
      </c>
      <c r="Q2092" s="279"/>
      <c r="R2092" s="449"/>
      <c r="S2092" s="279">
        <f t="shared" si="136"/>
        <v>-3601.92</v>
      </c>
      <c r="T2092" s="333">
        <f t="shared" si="133"/>
        <v>0</v>
      </c>
    </row>
    <row r="2093" spans="2:20" ht="24.9" customHeight="1" x14ac:dyDescent="0.3">
      <c r="B2093" s="446"/>
      <c r="C2093" s="267">
        <f t="shared" si="134"/>
        <v>1</v>
      </c>
      <c r="D2093" s="268" t="str">
        <f t="shared" si="135"/>
        <v>Janeiro</v>
      </c>
      <c r="E2093" s="269"/>
      <c r="F2093" s="270" t="str">
        <f>IF(E2093="","",VLOOKUP('Conta_FUNBIO (2)'!E2093,Relatório!B:I,2,FALSE))</f>
        <v/>
      </c>
      <c r="G2093" s="709"/>
      <c r="H2093" s="334" t="str">
        <f>IF(G2093="","",VLOOKUP(G2093,Fundos!B:C,2,FALSE))</f>
        <v/>
      </c>
      <c r="I2093" s="272"/>
      <c r="J2093" s="443"/>
      <c r="K2093" s="443"/>
      <c r="L2093" s="685"/>
      <c r="M2093" s="353"/>
      <c r="N2093" s="271"/>
      <c r="O2093" s="576"/>
      <c r="P2093" s="276" t="s">
        <v>277</v>
      </c>
      <c r="Q2093" s="279"/>
      <c r="R2093" s="449"/>
      <c r="S2093" s="279">
        <f t="shared" si="136"/>
        <v>-3601.92</v>
      </c>
      <c r="T2093" s="333">
        <f t="shared" si="133"/>
        <v>0</v>
      </c>
    </row>
    <row r="2094" spans="2:20" ht="24.9" customHeight="1" x14ac:dyDescent="0.3">
      <c r="B2094" s="446"/>
      <c r="C2094" s="267">
        <f t="shared" si="134"/>
        <v>1</v>
      </c>
      <c r="D2094" s="268" t="str">
        <f t="shared" si="135"/>
        <v>Janeiro</v>
      </c>
      <c r="E2094" s="269"/>
      <c r="F2094" s="270" t="str">
        <f>IF(E2094="","",VLOOKUP('Conta_FUNBIO (2)'!E2094,Relatório!B:I,2,FALSE))</f>
        <v/>
      </c>
      <c r="G2094" s="709"/>
      <c r="H2094" s="334" t="str">
        <f>IF(G2094="","",VLOOKUP(G2094,Fundos!B:C,2,FALSE))</f>
        <v/>
      </c>
      <c r="I2094" s="272"/>
      <c r="J2094" s="443"/>
      <c r="K2094" s="443"/>
      <c r="L2094" s="685"/>
      <c r="M2094" s="353"/>
      <c r="N2094" s="271"/>
      <c r="O2094" s="576"/>
      <c r="P2094" s="276" t="s">
        <v>277</v>
      </c>
      <c r="Q2094" s="279"/>
      <c r="R2094" s="449"/>
      <c r="S2094" s="279">
        <f t="shared" si="136"/>
        <v>-3601.92</v>
      </c>
      <c r="T2094" s="333">
        <f t="shared" si="133"/>
        <v>0</v>
      </c>
    </row>
    <row r="2095" spans="2:20" ht="24.9" customHeight="1" x14ac:dyDescent="0.3">
      <c r="B2095" s="446"/>
      <c r="C2095" s="267">
        <f t="shared" si="134"/>
        <v>1</v>
      </c>
      <c r="D2095" s="268" t="str">
        <f t="shared" si="135"/>
        <v>Janeiro</v>
      </c>
      <c r="E2095" s="269"/>
      <c r="F2095" s="270" t="str">
        <f>IF(E2095="","",VLOOKUP('Conta_FUNBIO (2)'!E2095,Relatório!B:I,2,FALSE))</f>
        <v/>
      </c>
      <c r="G2095" s="709"/>
      <c r="H2095" s="334" t="str">
        <f>IF(G2095="","",VLOOKUP(G2095,Fundos!B:C,2,FALSE))</f>
        <v/>
      </c>
      <c r="I2095" s="272"/>
      <c r="J2095" s="443"/>
      <c r="K2095" s="443"/>
      <c r="L2095" s="685"/>
      <c r="M2095" s="353"/>
      <c r="N2095" s="271"/>
      <c r="O2095" s="576"/>
      <c r="P2095" s="276" t="s">
        <v>277</v>
      </c>
      <c r="Q2095" s="279"/>
      <c r="R2095" s="449"/>
      <c r="S2095" s="279">
        <f t="shared" si="136"/>
        <v>-3601.92</v>
      </c>
      <c r="T2095" s="333">
        <f t="shared" si="133"/>
        <v>0</v>
      </c>
    </row>
    <row r="2096" spans="2:20" ht="24.9" customHeight="1" x14ac:dyDescent="0.3">
      <c r="B2096" s="446"/>
      <c r="C2096" s="267">
        <f t="shared" si="134"/>
        <v>1</v>
      </c>
      <c r="D2096" s="268" t="str">
        <f t="shared" si="135"/>
        <v>Janeiro</v>
      </c>
      <c r="E2096" s="269"/>
      <c r="F2096" s="270" t="str">
        <f>IF(E2096="","",VLOOKUP('Conta_FUNBIO (2)'!E2096,Relatório!B:I,2,FALSE))</f>
        <v/>
      </c>
      <c r="G2096" s="709"/>
      <c r="H2096" s="334" t="str">
        <f>IF(G2096="","",VLOOKUP(G2096,Fundos!B:C,2,FALSE))</f>
        <v/>
      </c>
      <c r="I2096" s="272"/>
      <c r="J2096" s="443"/>
      <c r="K2096" s="443"/>
      <c r="L2096" s="685"/>
      <c r="M2096" s="353"/>
      <c r="N2096" s="271"/>
      <c r="O2096" s="576"/>
      <c r="P2096" s="276" t="s">
        <v>277</v>
      </c>
      <c r="Q2096" s="279"/>
      <c r="R2096" s="449"/>
      <c r="S2096" s="279">
        <f t="shared" si="136"/>
        <v>-3601.92</v>
      </c>
      <c r="T2096" s="333">
        <f t="shared" si="133"/>
        <v>0</v>
      </c>
    </row>
    <row r="2097" spans="2:20" ht="24.9" customHeight="1" x14ac:dyDescent="0.3">
      <c r="B2097" s="446"/>
      <c r="C2097" s="267">
        <f t="shared" si="134"/>
        <v>1</v>
      </c>
      <c r="D2097" s="268" t="str">
        <f t="shared" si="135"/>
        <v>Janeiro</v>
      </c>
      <c r="E2097" s="269"/>
      <c r="F2097" s="270" t="str">
        <f>IF(E2097="","",VLOOKUP('Conta_FUNBIO (2)'!E2097,Relatório!B:I,2,FALSE))</f>
        <v/>
      </c>
      <c r="G2097" s="709"/>
      <c r="H2097" s="334" t="str">
        <f>IF(G2097="","",VLOOKUP(G2097,Fundos!B:C,2,FALSE))</f>
        <v/>
      </c>
      <c r="I2097" s="272"/>
      <c r="J2097" s="443"/>
      <c r="K2097" s="443"/>
      <c r="L2097" s="685"/>
      <c r="M2097" s="353"/>
      <c r="N2097" s="271"/>
      <c r="O2097" s="576"/>
      <c r="P2097" s="276" t="s">
        <v>277</v>
      </c>
      <c r="Q2097" s="279"/>
      <c r="R2097" s="449"/>
      <c r="S2097" s="279">
        <f t="shared" si="136"/>
        <v>-3601.92</v>
      </c>
      <c r="T2097" s="333">
        <f t="shared" si="133"/>
        <v>0</v>
      </c>
    </row>
    <row r="2098" spans="2:20" ht="24.9" customHeight="1" x14ac:dyDescent="0.3">
      <c r="B2098" s="446"/>
      <c r="C2098" s="267">
        <f t="shared" si="134"/>
        <v>1</v>
      </c>
      <c r="D2098" s="268" t="str">
        <f t="shared" si="135"/>
        <v>Janeiro</v>
      </c>
      <c r="E2098" s="269"/>
      <c r="F2098" s="270" t="str">
        <f>IF(E2098="","",VLOOKUP('Conta_FUNBIO (2)'!E2098,Relatório!B:I,2,FALSE))</f>
        <v/>
      </c>
      <c r="G2098" s="709"/>
      <c r="H2098" s="334" t="str">
        <f>IF(G2098="","",VLOOKUP(G2098,Fundos!B:C,2,FALSE))</f>
        <v/>
      </c>
      <c r="I2098" s="272"/>
      <c r="J2098" s="443"/>
      <c r="K2098" s="443"/>
      <c r="L2098" s="685"/>
      <c r="M2098" s="353"/>
      <c r="N2098" s="271"/>
      <c r="O2098" s="576"/>
      <c r="P2098" s="276" t="s">
        <v>277</v>
      </c>
      <c r="Q2098" s="279"/>
      <c r="R2098" s="449"/>
      <c r="S2098" s="279">
        <f t="shared" si="136"/>
        <v>-3601.92</v>
      </c>
      <c r="T2098" s="333">
        <f t="shared" si="133"/>
        <v>0</v>
      </c>
    </row>
    <row r="2099" spans="2:20" ht="24.9" customHeight="1" x14ac:dyDescent="0.3">
      <c r="B2099" s="446"/>
      <c r="C2099" s="267">
        <f t="shared" si="134"/>
        <v>1</v>
      </c>
      <c r="D2099" s="268" t="str">
        <f t="shared" si="135"/>
        <v>Janeiro</v>
      </c>
      <c r="E2099" s="269"/>
      <c r="F2099" s="270" t="str">
        <f>IF(E2099="","",VLOOKUP('Conta_FUNBIO (2)'!E2099,Relatório!B:I,2,FALSE))</f>
        <v/>
      </c>
      <c r="G2099" s="709"/>
      <c r="H2099" s="334" t="str">
        <f>IF(G2099="","",VLOOKUP(G2099,Fundos!B:C,2,FALSE))</f>
        <v/>
      </c>
      <c r="I2099" s="272"/>
      <c r="J2099" s="443"/>
      <c r="K2099" s="443"/>
      <c r="L2099" s="685"/>
      <c r="M2099" s="353"/>
      <c r="N2099" s="271"/>
      <c r="O2099" s="576"/>
      <c r="P2099" s="276" t="s">
        <v>277</v>
      </c>
      <c r="Q2099" s="279"/>
      <c r="R2099" s="449"/>
      <c r="S2099" s="279">
        <f t="shared" si="136"/>
        <v>-3601.92</v>
      </c>
      <c r="T2099" s="333">
        <f t="shared" si="133"/>
        <v>0</v>
      </c>
    </row>
    <row r="2100" spans="2:20" ht="24.9" customHeight="1" x14ac:dyDescent="0.3">
      <c r="B2100" s="446"/>
      <c r="C2100" s="267">
        <f t="shared" si="134"/>
        <v>1</v>
      </c>
      <c r="D2100" s="268" t="str">
        <f t="shared" si="135"/>
        <v>Janeiro</v>
      </c>
      <c r="E2100" s="269"/>
      <c r="F2100" s="270" t="str">
        <f>IF(E2100="","",VLOOKUP('Conta_FUNBIO (2)'!E2100,Relatório!B:I,2,FALSE))</f>
        <v/>
      </c>
      <c r="G2100" s="709"/>
      <c r="H2100" s="334" t="str">
        <f>IF(G2100="","",VLOOKUP(G2100,Fundos!B:C,2,FALSE))</f>
        <v/>
      </c>
      <c r="I2100" s="272"/>
      <c r="J2100" s="443"/>
      <c r="K2100" s="443"/>
      <c r="L2100" s="685"/>
      <c r="M2100" s="353"/>
      <c r="N2100" s="271"/>
      <c r="O2100" s="576"/>
      <c r="P2100" s="276" t="s">
        <v>277</v>
      </c>
      <c r="Q2100" s="279"/>
      <c r="R2100" s="449"/>
      <c r="S2100" s="279">
        <f t="shared" si="136"/>
        <v>-3601.92</v>
      </c>
      <c r="T2100" s="333">
        <f t="shared" si="133"/>
        <v>0</v>
      </c>
    </row>
    <row r="2101" spans="2:20" ht="24.9" customHeight="1" x14ac:dyDescent="0.3">
      <c r="B2101" s="446"/>
      <c r="C2101" s="267">
        <f t="shared" si="134"/>
        <v>1</v>
      </c>
      <c r="D2101" s="268" t="str">
        <f t="shared" si="135"/>
        <v>Janeiro</v>
      </c>
      <c r="E2101" s="269"/>
      <c r="F2101" s="270" t="str">
        <f>IF(E2101="","",VLOOKUP('Conta_FUNBIO (2)'!E2101,Relatório!B:I,2,FALSE))</f>
        <v/>
      </c>
      <c r="G2101" s="709"/>
      <c r="H2101" s="334" t="str">
        <f>IF(G2101="","",VLOOKUP(G2101,Fundos!B:C,2,FALSE))</f>
        <v/>
      </c>
      <c r="I2101" s="272"/>
      <c r="J2101" s="443"/>
      <c r="K2101" s="443"/>
      <c r="L2101" s="685"/>
      <c r="M2101" s="353"/>
      <c r="N2101" s="271"/>
      <c r="O2101" s="576"/>
      <c r="P2101" s="276" t="s">
        <v>277</v>
      </c>
      <c r="Q2101" s="279"/>
      <c r="R2101" s="449"/>
      <c r="S2101" s="279">
        <f t="shared" si="136"/>
        <v>-3601.92</v>
      </c>
      <c r="T2101" s="333">
        <f t="shared" si="133"/>
        <v>0</v>
      </c>
    </row>
    <row r="2102" spans="2:20" ht="24.9" customHeight="1" x14ac:dyDescent="0.3">
      <c r="B2102" s="446"/>
      <c r="C2102" s="267">
        <f t="shared" si="134"/>
        <v>1</v>
      </c>
      <c r="D2102" s="268" t="str">
        <f t="shared" si="135"/>
        <v>Janeiro</v>
      </c>
      <c r="E2102" s="269"/>
      <c r="F2102" s="270" t="str">
        <f>IF(E2102="","",VLOOKUP('Conta_FUNBIO (2)'!E2102,Relatório!B:I,2,FALSE))</f>
        <v/>
      </c>
      <c r="G2102" s="709"/>
      <c r="H2102" s="334" t="str">
        <f>IF(G2102="","",VLOOKUP(G2102,Fundos!B:C,2,FALSE))</f>
        <v/>
      </c>
      <c r="I2102" s="272"/>
      <c r="J2102" s="443"/>
      <c r="K2102" s="443"/>
      <c r="L2102" s="685"/>
      <c r="M2102" s="353"/>
      <c r="N2102" s="271"/>
      <c r="O2102" s="576"/>
      <c r="P2102" s="276" t="s">
        <v>277</v>
      </c>
      <c r="Q2102" s="279"/>
      <c r="R2102" s="449"/>
      <c r="S2102" s="279">
        <f t="shared" si="136"/>
        <v>-3601.92</v>
      </c>
      <c r="T2102" s="333">
        <f t="shared" si="133"/>
        <v>0</v>
      </c>
    </row>
    <row r="2103" spans="2:20" ht="24.9" customHeight="1" x14ac:dyDescent="0.3">
      <c r="B2103" s="446"/>
      <c r="C2103" s="267">
        <f t="shared" si="134"/>
        <v>1</v>
      </c>
      <c r="D2103" s="268" t="str">
        <f t="shared" si="135"/>
        <v>Janeiro</v>
      </c>
      <c r="E2103" s="269"/>
      <c r="F2103" s="270" t="str">
        <f>IF(E2103="","",VLOOKUP('Conta_FUNBIO (2)'!E2103,Relatório!B:I,2,FALSE))</f>
        <v/>
      </c>
      <c r="G2103" s="709"/>
      <c r="H2103" s="334" t="str">
        <f>IF(G2103="","",VLOOKUP(G2103,Fundos!B:C,2,FALSE))</f>
        <v/>
      </c>
      <c r="I2103" s="272"/>
      <c r="J2103" s="443"/>
      <c r="K2103" s="443"/>
      <c r="L2103" s="685"/>
      <c r="M2103" s="353"/>
      <c r="N2103" s="271"/>
      <c r="O2103" s="576"/>
      <c r="P2103" s="276" t="s">
        <v>277</v>
      </c>
      <c r="Q2103" s="279"/>
      <c r="R2103" s="449"/>
      <c r="S2103" s="279">
        <f t="shared" si="136"/>
        <v>-3601.92</v>
      </c>
      <c r="T2103" s="333">
        <f t="shared" si="133"/>
        <v>0</v>
      </c>
    </row>
    <row r="2104" spans="2:20" ht="24.9" customHeight="1" x14ac:dyDescent="0.3">
      <c r="B2104" s="446"/>
      <c r="C2104" s="267">
        <f t="shared" si="134"/>
        <v>1</v>
      </c>
      <c r="D2104" s="268" t="str">
        <f t="shared" si="135"/>
        <v>Janeiro</v>
      </c>
      <c r="E2104" s="269"/>
      <c r="F2104" s="270" t="str">
        <f>IF(E2104="","",VLOOKUP('Conta_FUNBIO (2)'!E2104,Relatório!B:I,2,FALSE))</f>
        <v/>
      </c>
      <c r="G2104" s="709"/>
      <c r="H2104" s="334" t="str">
        <f>IF(G2104="","",VLOOKUP(G2104,Fundos!B:C,2,FALSE))</f>
        <v/>
      </c>
      <c r="I2104" s="272"/>
      <c r="J2104" s="443"/>
      <c r="K2104" s="443"/>
      <c r="L2104" s="685"/>
      <c r="M2104" s="353"/>
      <c r="N2104" s="271"/>
      <c r="O2104" s="576"/>
      <c r="P2104" s="276" t="s">
        <v>277</v>
      </c>
      <c r="Q2104" s="279"/>
      <c r="R2104" s="449"/>
      <c r="S2104" s="279">
        <f t="shared" si="136"/>
        <v>-3601.92</v>
      </c>
      <c r="T2104" s="333">
        <f t="shared" si="133"/>
        <v>0</v>
      </c>
    </row>
    <row r="2105" spans="2:20" ht="24.9" customHeight="1" x14ac:dyDescent="0.3">
      <c r="B2105" s="446"/>
      <c r="C2105" s="267">
        <f t="shared" si="134"/>
        <v>1</v>
      </c>
      <c r="D2105" s="268" t="str">
        <f t="shared" si="135"/>
        <v>Janeiro</v>
      </c>
      <c r="E2105" s="269"/>
      <c r="F2105" s="270" t="str">
        <f>IF(E2105="","",VLOOKUP('Conta_FUNBIO (2)'!E2105,Relatório!B:I,2,FALSE))</f>
        <v/>
      </c>
      <c r="G2105" s="709"/>
      <c r="H2105" s="334" t="str">
        <f>IF(G2105="","",VLOOKUP(G2105,Fundos!B:C,2,FALSE))</f>
        <v/>
      </c>
      <c r="I2105" s="272"/>
      <c r="J2105" s="443"/>
      <c r="K2105" s="443"/>
      <c r="L2105" s="685"/>
      <c r="M2105" s="353"/>
      <c r="N2105" s="271"/>
      <c r="O2105" s="576"/>
      <c r="P2105" s="276" t="s">
        <v>277</v>
      </c>
      <c r="Q2105" s="279"/>
      <c r="R2105" s="449"/>
      <c r="S2105" s="279">
        <f t="shared" si="136"/>
        <v>-3601.92</v>
      </c>
      <c r="T2105" s="333">
        <f t="shared" si="133"/>
        <v>0</v>
      </c>
    </row>
    <row r="2106" spans="2:20" ht="24.9" customHeight="1" x14ac:dyDescent="0.3">
      <c r="B2106" s="446"/>
      <c r="C2106" s="267">
        <f t="shared" si="134"/>
        <v>1</v>
      </c>
      <c r="D2106" s="268" t="str">
        <f t="shared" si="135"/>
        <v>Janeiro</v>
      </c>
      <c r="E2106" s="269"/>
      <c r="F2106" s="270" t="str">
        <f>IF(E2106="","",VLOOKUP('Conta_FUNBIO (2)'!E2106,Relatório!B:I,2,FALSE))</f>
        <v/>
      </c>
      <c r="G2106" s="709"/>
      <c r="H2106" s="334" t="str">
        <f>IF(G2106="","",VLOOKUP(G2106,Fundos!B:C,2,FALSE))</f>
        <v/>
      </c>
      <c r="I2106" s="272"/>
      <c r="J2106" s="443"/>
      <c r="K2106" s="443"/>
      <c r="L2106" s="685"/>
      <c r="M2106" s="353"/>
      <c r="N2106" s="271"/>
      <c r="O2106" s="576"/>
      <c r="P2106" s="276" t="s">
        <v>277</v>
      </c>
      <c r="Q2106" s="279"/>
      <c r="R2106" s="449"/>
      <c r="S2106" s="279">
        <f t="shared" si="136"/>
        <v>-3601.92</v>
      </c>
      <c r="T2106" s="333">
        <f t="shared" ref="T2106:T2169" si="137">T2105</f>
        <v>0</v>
      </c>
    </row>
    <row r="2107" spans="2:20" ht="24.9" customHeight="1" x14ac:dyDescent="0.3">
      <c r="B2107" s="446"/>
      <c r="C2107" s="267">
        <f t="shared" si="134"/>
        <v>1</v>
      </c>
      <c r="D2107" s="268" t="str">
        <f t="shared" si="135"/>
        <v>Janeiro</v>
      </c>
      <c r="E2107" s="269"/>
      <c r="F2107" s="270" t="str">
        <f>IF(E2107="","",VLOOKUP('Conta_FUNBIO (2)'!E2107,Relatório!B:I,2,FALSE))</f>
        <v/>
      </c>
      <c r="G2107" s="709"/>
      <c r="H2107" s="334" t="str">
        <f>IF(G2107="","",VLOOKUP(G2107,Fundos!B:C,2,FALSE))</f>
        <v/>
      </c>
      <c r="I2107" s="272"/>
      <c r="J2107" s="443"/>
      <c r="K2107" s="443"/>
      <c r="L2107" s="685"/>
      <c r="M2107" s="353"/>
      <c r="N2107" s="271"/>
      <c r="O2107" s="576"/>
      <c r="P2107" s="276" t="s">
        <v>277</v>
      </c>
      <c r="Q2107" s="279"/>
      <c r="R2107" s="449"/>
      <c r="S2107" s="279">
        <f t="shared" si="136"/>
        <v>-3601.92</v>
      </c>
      <c r="T2107" s="333">
        <f t="shared" si="137"/>
        <v>0</v>
      </c>
    </row>
    <row r="2108" spans="2:20" ht="24.9" customHeight="1" x14ac:dyDescent="0.3">
      <c r="B2108" s="446"/>
      <c r="C2108" s="267">
        <f t="shared" si="134"/>
        <v>1</v>
      </c>
      <c r="D2108" s="268" t="str">
        <f t="shared" si="135"/>
        <v>Janeiro</v>
      </c>
      <c r="E2108" s="269"/>
      <c r="F2108" s="270" t="str">
        <f>IF(E2108="","",VLOOKUP('Conta_FUNBIO (2)'!E2108,Relatório!B:I,2,FALSE))</f>
        <v/>
      </c>
      <c r="G2108" s="709"/>
      <c r="H2108" s="334" t="str">
        <f>IF(G2108="","",VLOOKUP(G2108,Fundos!B:C,2,FALSE))</f>
        <v/>
      </c>
      <c r="I2108" s="272"/>
      <c r="J2108" s="443"/>
      <c r="K2108" s="443"/>
      <c r="L2108" s="685"/>
      <c r="M2108" s="353"/>
      <c r="N2108" s="271"/>
      <c r="O2108" s="576"/>
      <c r="P2108" s="276" t="s">
        <v>277</v>
      </c>
      <c r="Q2108" s="279"/>
      <c r="R2108" s="449"/>
      <c r="S2108" s="279">
        <f t="shared" si="136"/>
        <v>-3601.92</v>
      </c>
      <c r="T2108" s="333">
        <f t="shared" si="137"/>
        <v>0</v>
      </c>
    </row>
    <row r="2109" spans="2:20" ht="24.9" customHeight="1" x14ac:dyDescent="0.3">
      <c r="B2109" s="446"/>
      <c r="C2109" s="267">
        <f t="shared" si="134"/>
        <v>1</v>
      </c>
      <c r="D2109" s="268" t="str">
        <f t="shared" si="135"/>
        <v>Janeiro</v>
      </c>
      <c r="E2109" s="269"/>
      <c r="F2109" s="270" t="str">
        <f>IF(E2109="","",VLOOKUP('Conta_FUNBIO (2)'!E2109,Relatório!B:I,2,FALSE))</f>
        <v/>
      </c>
      <c r="G2109" s="709"/>
      <c r="H2109" s="334" t="str">
        <f>IF(G2109="","",VLOOKUP(G2109,Fundos!B:C,2,FALSE))</f>
        <v/>
      </c>
      <c r="I2109" s="272"/>
      <c r="J2109" s="443"/>
      <c r="K2109" s="443"/>
      <c r="L2109" s="685"/>
      <c r="M2109" s="353"/>
      <c r="N2109" s="271"/>
      <c r="O2109" s="576"/>
      <c r="P2109" s="276" t="s">
        <v>277</v>
      </c>
      <c r="Q2109" s="279"/>
      <c r="R2109" s="449"/>
      <c r="S2109" s="279">
        <f t="shared" si="136"/>
        <v>-3601.92</v>
      </c>
      <c r="T2109" s="333">
        <f t="shared" si="137"/>
        <v>0</v>
      </c>
    </row>
    <row r="2110" spans="2:20" ht="24.9" customHeight="1" x14ac:dyDescent="0.3">
      <c r="B2110" s="446"/>
      <c r="C2110" s="267">
        <f t="shared" si="134"/>
        <v>1</v>
      </c>
      <c r="D2110" s="268" t="str">
        <f t="shared" si="135"/>
        <v>Janeiro</v>
      </c>
      <c r="E2110" s="269"/>
      <c r="F2110" s="270" t="str">
        <f>IF(E2110="","",VLOOKUP('Conta_FUNBIO (2)'!E2110,Relatório!B:I,2,FALSE))</f>
        <v/>
      </c>
      <c r="G2110" s="709"/>
      <c r="H2110" s="334" t="str">
        <f>IF(G2110="","",VLOOKUP(G2110,Fundos!B:C,2,FALSE))</f>
        <v/>
      </c>
      <c r="I2110" s="272"/>
      <c r="J2110" s="443"/>
      <c r="K2110" s="443"/>
      <c r="L2110" s="685"/>
      <c r="M2110" s="353"/>
      <c r="N2110" s="271"/>
      <c r="O2110" s="576"/>
      <c r="P2110" s="276" t="s">
        <v>277</v>
      </c>
      <c r="Q2110" s="279"/>
      <c r="R2110" s="449"/>
      <c r="S2110" s="279">
        <f t="shared" si="136"/>
        <v>-3601.92</v>
      </c>
      <c r="T2110" s="333">
        <f t="shared" si="137"/>
        <v>0</v>
      </c>
    </row>
    <row r="2111" spans="2:20" ht="24.9" customHeight="1" x14ac:dyDescent="0.3">
      <c r="B2111" s="446"/>
      <c r="C2111" s="267">
        <f t="shared" si="134"/>
        <v>1</v>
      </c>
      <c r="D2111" s="268" t="str">
        <f t="shared" si="135"/>
        <v>Janeiro</v>
      </c>
      <c r="E2111" s="269"/>
      <c r="F2111" s="270" t="str">
        <f>IF(E2111="","",VLOOKUP('Conta_FUNBIO (2)'!E2111,Relatório!B:I,2,FALSE))</f>
        <v/>
      </c>
      <c r="G2111" s="709"/>
      <c r="H2111" s="334" t="str">
        <f>IF(G2111="","",VLOOKUP(G2111,Fundos!B:C,2,FALSE))</f>
        <v/>
      </c>
      <c r="I2111" s="272"/>
      <c r="J2111" s="443"/>
      <c r="K2111" s="443"/>
      <c r="L2111" s="685"/>
      <c r="M2111" s="353"/>
      <c r="N2111" s="271"/>
      <c r="O2111" s="576"/>
      <c r="P2111" s="276" t="s">
        <v>277</v>
      </c>
      <c r="Q2111" s="279"/>
      <c r="R2111" s="449"/>
      <c r="S2111" s="279">
        <f t="shared" si="136"/>
        <v>-3601.92</v>
      </c>
      <c r="T2111" s="333">
        <f t="shared" si="137"/>
        <v>0</v>
      </c>
    </row>
    <row r="2112" spans="2:20" ht="24.9" customHeight="1" x14ac:dyDescent="0.3">
      <c r="B2112" s="446"/>
      <c r="C2112" s="267">
        <f t="shared" si="134"/>
        <v>1</v>
      </c>
      <c r="D2112" s="268" t="str">
        <f t="shared" si="135"/>
        <v>Janeiro</v>
      </c>
      <c r="E2112" s="269"/>
      <c r="F2112" s="270" t="str">
        <f>IF(E2112="","",VLOOKUP('Conta_FUNBIO (2)'!E2112,Relatório!B:I,2,FALSE))</f>
        <v/>
      </c>
      <c r="G2112" s="709"/>
      <c r="H2112" s="334" t="str">
        <f>IF(G2112="","",VLOOKUP(G2112,Fundos!B:C,2,FALSE))</f>
        <v/>
      </c>
      <c r="I2112" s="272"/>
      <c r="J2112" s="443"/>
      <c r="K2112" s="443"/>
      <c r="L2112" s="685"/>
      <c r="M2112" s="353"/>
      <c r="N2112" s="271"/>
      <c r="O2112" s="576"/>
      <c r="P2112" s="276" t="s">
        <v>277</v>
      </c>
      <c r="Q2112" s="279"/>
      <c r="R2112" s="449"/>
      <c r="S2112" s="279">
        <f t="shared" si="136"/>
        <v>-3601.92</v>
      </c>
      <c r="T2112" s="333">
        <f t="shared" si="137"/>
        <v>0</v>
      </c>
    </row>
    <row r="2113" spans="2:20" ht="24.9" customHeight="1" x14ac:dyDescent="0.3">
      <c r="B2113" s="446"/>
      <c r="C2113" s="267">
        <f t="shared" si="134"/>
        <v>1</v>
      </c>
      <c r="D2113" s="268" t="str">
        <f t="shared" si="135"/>
        <v>Janeiro</v>
      </c>
      <c r="E2113" s="269"/>
      <c r="F2113" s="270" t="str">
        <f>IF(E2113="","",VLOOKUP('Conta_FUNBIO (2)'!E2113,Relatório!B:I,2,FALSE))</f>
        <v/>
      </c>
      <c r="G2113" s="709"/>
      <c r="H2113" s="334" t="str">
        <f>IF(G2113="","",VLOOKUP(G2113,Fundos!B:C,2,FALSE))</f>
        <v/>
      </c>
      <c r="I2113" s="272"/>
      <c r="J2113" s="443"/>
      <c r="K2113" s="443"/>
      <c r="L2113" s="685"/>
      <c r="M2113" s="353"/>
      <c r="N2113" s="271"/>
      <c r="O2113" s="576"/>
      <c r="P2113" s="276" t="s">
        <v>277</v>
      </c>
      <c r="Q2113" s="279"/>
      <c r="R2113" s="449"/>
      <c r="S2113" s="279">
        <f t="shared" si="136"/>
        <v>-3601.92</v>
      </c>
      <c r="T2113" s="333">
        <f t="shared" si="137"/>
        <v>0</v>
      </c>
    </row>
    <row r="2114" spans="2:20" ht="24.9" customHeight="1" x14ac:dyDescent="0.3">
      <c r="B2114" s="446"/>
      <c r="C2114" s="267">
        <f t="shared" si="134"/>
        <v>1</v>
      </c>
      <c r="D2114" s="268" t="str">
        <f t="shared" si="135"/>
        <v>Janeiro</v>
      </c>
      <c r="E2114" s="269"/>
      <c r="F2114" s="270" t="str">
        <f>IF(E2114="","",VLOOKUP('Conta_FUNBIO (2)'!E2114,Relatório!B:I,2,FALSE))</f>
        <v/>
      </c>
      <c r="G2114" s="709"/>
      <c r="H2114" s="334" t="str">
        <f>IF(G2114="","",VLOOKUP(G2114,Fundos!B:C,2,FALSE))</f>
        <v/>
      </c>
      <c r="I2114" s="272"/>
      <c r="J2114" s="443"/>
      <c r="K2114" s="443"/>
      <c r="L2114" s="685"/>
      <c r="M2114" s="353"/>
      <c r="N2114" s="271"/>
      <c r="O2114" s="576"/>
      <c r="P2114" s="276" t="s">
        <v>277</v>
      </c>
      <c r="Q2114" s="279"/>
      <c r="R2114" s="449"/>
      <c r="S2114" s="279">
        <f t="shared" si="136"/>
        <v>-3601.92</v>
      </c>
      <c r="T2114" s="333">
        <f t="shared" si="137"/>
        <v>0</v>
      </c>
    </row>
    <row r="2115" spans="2:20" ht="24.9" customHeight="1" x14ac:dyDescent="0.3">
      <c r="B2115" s="446"/>
      <c r="C2115" s="267">
        <f t="shared" si="134"/>
        <v>1</v>
      </c>
      <c r="D2115" s="268" t="str">
        <f t="shared" si="135"/>
        <v>Janeiro</v>
      </c>
      <c r="E2115" s="269"/>
      <c r="F2115" s="270" t="str">
        <f>IF(E2115="","",VLOOKUP('Conta_FUNBIO (2)'!E2115,Relatório!B:I,2,FALSE))</f>
        <v/>
      </c>
      <c r="G2115" s="709"/>
      <c r="H2115" s="334" t="str">
        <f>IF(G2115="","",VLOOKUP(G2115,Fundos!B:C,2,FALSE))</f>
        <v/>
      </c>
      <c r="I2115" s="272"/>
      <c r="J2115" s="443"/>
      <c r="K2115" s="443"/>
      <c r="L2115" s="685"/>
      <c r="M2115" s="353"/>
      <c r="N2115" s="271"/>
      <c r="O2115" s="576"/>
      <c r="P2115" s="276" t="s">
        <v>277</v>
      </c>
      <c r="Q2115" s="279"/>
      <c r="R2115" s="449"/>
      <c r="S2115" s="279">
        <f t="shared" si="136"/>
        <v>-3601.92</v>
      </c>
      <c r="T2115" s="333">
        <f t="shared" si="137"/>
        <v>0</v>
      </c>
    </row>
    <row r="2116" spans="2:20" ht="24.9" customHeight="1" x14ac:dyDescent="0.3">
      <c r="B2116" s="446"/>
      <c r="C2116" s="267">
        <f t="shared" ref="C2116:C2179" si="138">MONTH(B2116)</f>
        <v>1</v>
      </c>
      <c r="D2116" s="268" t="str">
        <f t="shared" ref="D2116:D2179" si="139">IF(C2116=1,"Janeiro",IF(C2116=2,"Fevereiro",IF(C2116=3,"Março",IF(C2116=4,"Abril",IF(C2116=5,"Maio",IF(C2116=6,"Junho",IF(C2116=7,"Julho",IF(C2116=8,"Agosto",IF(C2116=9,"Setembro",IF(C2116=10,"Outubro",IF(C2116=11,"Novembro",IF(C2116=12,"Dezembro",""))))))))))))</f>
        <v>Janeiro</v>
      </c>
      <c r="E2116" s="269"/>
      <c r="F2116" s="270" t="str">
        <f>IF(E2116="","",VLOOKUP('Conta_FUNBIO (2)'!E2116,Relatório!B:I,2,FALSE))</f>
        <v/>
      </c>
      <c r="G2116" s="709"/>
      <c r="H2116" s="334" t="str">
        <f>IF(G2116="","",VLOOKUP(G2116,Fundos!B:C,2,FALSE))</f>
        <v/>
      </c>
      <c r="I2116" s="272"/>
      <c r="J2116" s="443"/>
      <c r="K2116" s="443"/>
      <c r="L2116" s="685"/>
      <c r="M2116" s="353"/>
      <c r="N2116" s="271"/>
      <c r="O2116" s="576"/>
      <c r="P2116" s="276" t="s">
        <v>277</v>
      </c>
      <c r="Q2116" s="279"/>
      <c r="R2116" s="449"/>
      <c r="S2116" s="279">
        <f t="shared" ref="S2116:S2179" si="140">IF(P2116="sim",Q2116-R2116+S2115,IF(P2116="NÃO",S2115))</f>
        <v>-3601.92</v>
      </c>
      <c r="T2116" s="333">
        <f t="shared" si="137"/>
        <v>0</v>
      </c>
    </row>
    <row r="2117" spans="2:20" ht="24.9" customHeight="1" x14ac:dyDescent="0.3">
      <c r="B2117" s="446"/>
      <c r="C2117" s="267">
        <f t="shared" si="138"/>
        <v>1</v>
      </c>
      <c r="D2117" s="268" t="str">
        <f t="shared" si="139"/>
        <v>Janeiro</v>
      </c>
      <c r="E2117" s="269"/>
      <c r="F2117" s="270" t="str">
        <f>IF(E2117="","",VLOOKUP('Conta_FUNBIO (2)'!E2117,Relatório!B:I,2,FALSE))</f>
        <v/>
      </c>
      <c r="G2117" s="709"/>
      <c r="H2117" s="334" t="str">
        <f>IF(G2117="","",VLOOKUP(G2117,Fundos!B:C,2,FALSE))</f>
        <v/>
      </c>
      <c r="I2117" s="272"/>
      <c r="J2117" s="443"/>
      <c r="K2117" s="443"/>
      <c r="L2117" s="685"/>
      <c r="M2117" s="353"/>
      <c r="N2117" s="271"/>
      <c r="O2117" s="576"/>
      <c r="P2117" s="276" t="s">
        <v>277</v>
      </c>
      <c r="Q2117" s="279"/>
      <c r="R2117" s="449"/>
      <c r="S2117" s="279">
        <f t="shared" si="140"/>
        <v>-3601.92</v>
      </c>
      <c r="T2117" s="333">
        <f t="shared" si="137"/>
        <v>0</v>
      </c>
    </row>
    <row r="2118" spans="2:20" ht="24.9" customHeight="1" x14ac:dyDescent="0.3">
      <c r="B2118" s="446"/>
      <c r="C2118" s="267">
        <f t="shared" si="138"/>
        <v>1</v>
      </c>
      <c r="D2118" s="268" t="str">
        <f t="shared" si="139"/>
        <v>Janeiro</v>
      </c>
      <c r="E2118" s="269"/>
      <c r="F2118" s="270" t="str">
        <f>IF(E2118="","",VLOOKUP('Conta_FUNBIO (2)'!E2118,Relatório!B:I,2,FALSE))</f>
        <v/>
      </c>
      <c r="G2118" s="709"/>
      <c r="H2118" s="334" t="str">
        <f>IF(G2118="","",VLOOKUP(G2118,Fundos!B:C,2,FALSE))</f>
        <v/>
      </c>
      <c r="I2118" s="272"/>
      <c r="J2118" s="443"/>
      <c r="K2118" s="443"/>
      <c r="L2118" s="685"/>
      <c r="M2118" s="353"/>
      <c r="N2118" s="271"/>
      <c r="O2118" s="576"/>
      <c r="P2118" s="276" t="s">
        <v>277</v>
      </c>
      <c r="Q2118" s="279"/>
      <c r="R2118" s="449"/>
      <c r="S2118" s="279">
        <f t="shared" si="140"/>
        <v>-3601.92</v>
      </c>
      <c r="T2118" s="333">
        <f t="shared" si="137"/>
        <v>0</v>
      </c>
    </row>
    <row r="2119" spans="2:20" ht="24.9" customHeight="1" x14ac:dyDescent="0.3">
      <c r="B2119" s="446"/>
      <c r="C2119" s="267">
        <f t="shared" si="138"/>
        <v>1</v>
      </c>
      <c r="D2119" s="268" t="str">
        <f t="shared" si="139"/>
        <v>Janeiro</v>
      </c>
      <c r="E2119" s="269"/>
      <c r="F2119" s="270" t="str">
        <f>IF(E2119="","",VLOOKUP('Conta_FUNBIO (2)'!E2119,Relatório!B:I,2,FALSE))</f>
        <v/>
      </c>
      <c r="G2119" s="709"/>
      <c r="H2119" s="334" t="str">
        <f>IF(G2119="","",VLOOKUP(G2119,Fundos!B:C,2,FALSE))</f>
        <v/>
      </c>
      <c r="I2119" s="272"/>
      <c r="J2119" s="443"/>
      <c r="K2119" s="443"/>
      <c r="L2119" s="685"/>
      <c r="M2119" s="353"/>
      <c r="N2119" s="271"/>
      <c r="O2119" s="576"/>
      <c r="P2119" s="276" t="s">
        <v>277</v>
      </c>
      <c r="Q2119" s="279"/>
      <c r="R2119" s="449"/>
      <c r="S2119" s="279">
        <f t="shared" si="140"/>
        <v>-3601.92</v>
      </c>
      <c r="T2119" s="333">
        <f t="shared" si="137"/>
        <v>0</v>
      </c>
    </row>
    <row r="2120" spans="2:20" ht="24.9" customHeight="1" x14ac:dyDescent="0.3">
      <c r="B2120" s="446"/>
      <c r="C2120" s="267">
        <f t="shared" si="138"/>
        <v>1</v>
      </c>
      <c r="D2120" s="268" t="str">
        <f t="shared" si="139"/>
        <v>Janeiro</v>
      </c>
      <c r="E2120" s="269"/>
      <c r="F2120" s="270" t="str">
        <f>IF(E2120="","",VLOOKUP('Conta_FUNBIO (2)'!E2120,Relatório!B:I,2,FALSE))</f>
        <v/>
      </c>
      <c r="G2120" s="709"/>
      <c r="H2120" s="334" t="str">
        <f>IF(G2120="","",VLOOKUP(G2120,Fundos!B:C,2,FALSE))</f>
        <v/>
      </c>
      <c r="I2120" s="272"/>
      <c r="J2120" s="443"/>
      <c r="K2120" s="443"/>
      <c r="L2120" s="685"/>
      <c r="M2120" s="353"/>
      <c r="N2120" s="271"/>
      <c r="O2120" s="576"/>
      <c r="P2120" s="276" t="s">
        <v>277</v>
      </c>
      <c r="Q2120" s="279"/>
      <c r="R2120" s="449"/>
      <c r="S2120" s="279">
        <f t="shared" si="140"/>
        <v>-3601.92</v>
      </c>
      <c r="T2120" s="333">
        <f t="shared" si="137"/>
        <v>0</v>
      </c>
    </row>
    <row r="2121" spans="2:20" ht="24.9" customHeight="1" x14ac:dyDescent="0.3">
      <c r="B2121" s="446"/>
      <c r="C2121" s="267">
        <f t="shared" si="138"/>
        <v>1</v>
      </c>
      <c r="D2121" s="268" t="str">
        <f t="shared" si="139"/>
        <v>Janeiro</v>
      </c>
      <c r="E2121" s="269"/>
      <c r="F2121" s="270" t="str">
        <f>IF(E2121="","",VLOOKUP('Conta_FUNBIO (2)'!E2121,Relatório!B:I,2,FALSE))</f>
        <v/>
      </c>
      <c r="G2121" s="709"/>
      <c r="H2121" s="334" t="str">
        <f>IF(G2121="","",VLOOKUP(G2121,Fundos!B:C,2,FALSE))</f>
        <v/>
      </c>
      <c r="I2121" s="272"/>
      <c r="J2121" s="443"/>
      <c r="K2121" s="443"/>
      <c r="L2121" s="685"/>
      <c r="M2121" s="353"/>
      <c r="N2121" s="271"/>
      <c r="O2121" s="576"/>
      <c r="P2121" s="276" t="s">
        <v>277</v>
      </c>
      <c r="Q2121" s="279"/>
      <c r="R2121" s="449"/>
      <c r="S2121" s="279">
        <f t="shared" si="140"/>
        <v>-3601.92</v>
      </c>
      <c r="T2121" s="333">
        <f t="shared" si="137"/>
        <v>0</v>
      </c>
    </row>
    <row r="2122" spans="2:20" ht="24.9" customHeight="1" x14ac:dyDescent="0.3">
      <c r="B2122" s="446"/>
      <c r="C2122" s="267">
        <f t="shared" si="138"/>
        <v>1</v>
      </c>
      <c r="D2122" s="268" t="str">
        <f t="shared" si="139"/>
        <v>Janeiro</v>
      </c>
      <c r="E2122" s="269"/>
      <c r="F2122" s="270" t="str">
        <f>IF(E2122="","",VLOOKUP('Conta_FUNBIO (2)'!E2122,Relatório!B:I,2,FALSE))</f>
        <v/>
      </c>
      <c r="G2122" s="709"/>
      <c r="H2122" s="334" t="str">
        <f>IF(G2122="","",VLOOKUP(G2122,Fundos!B:C,2,FALSE))</f>
        <v/>
      </c>
      <c r="I2122" s="272"/>
      <c r="J2122" s="443"/>
      <c r="K2122" s="443"/>
      <c r="L2122" s="685"/>
      <c r="M2122" s="353"/>
      <c r="N2122" s="271"/>
      <c r="O2122" s="576"/>
      <c r="P2122" s="276" t="s">
        <v>277</v>
      </c>
      <c r="Q2122" s="279"/>
      <c r="R2122" s="449"/>
      <c r="S2122" s="279">
        <f t="shared" si="140"/>
        <v>-3601.92</v>
      </c>
      <c r="T2122" s="333">
        <f t="shared" si="137"/>
        <v>0</v>
      </c>
    </row>
    <row r="2123" spans="2:20" ht="24.9" customHeight="1" x14ac:dyDescent="0.3">
      <c r="B2123" s="446"/>
      <c r="C2123" s="267">
        <f t="shared" si="138"/>
        <v>1</v>
      </c>
      <c r="D2123" s="268" t="str">
        <f t="shared" si="139"/>
        <v>Janeiro</v>
      </c>
      <c r="E2123" s="269"/>
      <c r="F2123" s="270" t="str">
        <f>IF(E2123="","",VLOOKUP('Conta_FUNBIO (2)'!E2123,Relatório!B:I,2,FALSE))</f>
        <v/>
      </c>
      <c r="G2123" s="709"/>
      <c r="H2123" s="334" t="str">
        <f>IF(G2123="","",VLOOKUP(G2123,Fundos!B:C,2,FALSE))</f>
        <v/>
      </c>
      <c r="I2123" s="272"/>
      <c r="J2123" s="443"/>
      <c r="K2123" s="443"/>
      <c r="L2123" s="685"/>
      <c r="M2123" s="353"/>
      <c r="N2123" s="271"/>
      <c r="O2123" s="576"/>
      <c r="P2123" s="276" t="s">
        <v>277</v>
      </c>
      <c r="Q2123" s="279"/>
      <c r="R2123" s="449"/>
      <c r="S2123" s="279">
        <f t="shared" si="140"/>
        <v>-3601.92</v>
      </c>
      <c r="T2123" s="333">
        <f t="shared" si="137"/>
        <v>0</v>
      </c>
    </row>
    <row r="2124" spans="2:20" ht="24.9" customHeight="1" x14ac:dyDescent="0.3">
      <c r="B2124" s="446"/>
      <c r="C2124" s="267">
        <f t="shared" si="138"/>
        <v>1</v>
      </c>
      <c r="D2124" s="268" t="str">
        <f t="shared" si="139"/>
        <v>Janeiro</v>
      </c>
      <c r="E2124" s="269"/>
      <c r="F2124" s="270" t="str">
        <f>IF(E2124="","",VLOOKUP('Conta_FUNBIO (2)'!E2124,Relatório!B:I,2,FALSE))</f>
        <v/>
      </c>
      <c r="G2124" s="709"/>
      <c r="H2124" s="334" t="str">
        <f>IF(G2124="","",VLOOKUP(G2124,Fundos!B:C,2,FALSE))</f>
        <v/>
      </c>
      <c r="I2124" s="272"/>
      <c r="J2124" s="443"/>
      <c r="K2124" s="443"/>
      <c r="L2124" s="685"/>
      <c r="M2124" s="353"/>
      <c r="N2124" s="271"/>
      <c r="O2124" s="576"/>
      <c r="P2124" s="276" t="s">
        <v>277</v>
      </c>
      <c r="Q2124" s="279"/>
      <c r="R2124" s="449"/>
      <c r="S2124" s="279">
        <f t="shared" si="140"/>
        <v>-3601.92</v>
      </c>
      <c r="T2124" s="333">
        <f t="shared" si="137"/>
        <v>0</v>
      </c>
    </row>
    <row r="2125" spans="2:20" ht="24.9" customHeight="1" x14ac:dyDescent="0.3">
      <c r="B2125" s="446"/>
      <c r="C2125" s="267">
        <f t="shared" si="138"/>
        <v>1</v>
      </c>
      <c r="D2125" s="268" t="str">
        <f t="shared" si="139"/>
        <v>Janeiro</v>
      </c>
      <c r="E2125" s="269"/>
      <c r="F2125" s="270" t="str">
        <f>IF(E2125="","",VLOOKUP('Conta_FUNBIO (2)'!E2125,Relatório!B:I,2,FALSE))</f>
        <v/>
      </c>
      <c r="G2125" s="709"/>
      <c r="H2125" s="334" t="str">
        <f>IF(G2125="","",VLOOKUP(G2125,Fundos!B:C,2,FALSE))</f>
        <v/>
      </c>
      <c r="I2125" s="272"/>
      <c r="J2125" s="443"/>
      <c r="K2125" s="443"/>
      <c r="L2125" s="685"/>
      <c r="M2125" s="353"/>
      <c r="N2125" s="271"/>
      <c r="O2125" s="576"/>
      <c r="P2125" s="276" t="s">
        <v>277</v>
      </c>
      <c r="Q2125" s="279"/>
      <c r="R2125" s="449"/>
      <c r="S2125" s="279">
        <f t="shared" si="140"/>
        <v>-3601.92</v>
      </c>
      <c r="T2125" s="333">
        <f t="shared" si="137"/>
        <v>0</v>
      </c>
    </row>
    <row r="2126" spans="2:20" ht="24.9" customHeight="1" x14ac:dyDescent="0.3">
      <c r="B2126" s="446"/>
      <c r="C2126" s="267">
        <f t="shared" si="138"/>
        <v>1</v>
      </c>
      <c r="D2126" s="268" t="str">
        <f t="shared" si="139"/>
        <v>Janeiro</v>
      </c>
      <c r="E2126" s="269"/>
      <c r="F2126" s="270" t="str">
        <f>IF(E2126="","",VLOOKUP('Conta_FUNBIO (2)'!E2126,Relatório!B:I,2,FALSE))</f>
        <v/>
      </c>
      <c r="G2126" s="709"/>
      <c r="H2126" s="334" t="str">
        <f>IF(G2126="","",VLOOKUP(G2126,Fundos!B:C,2,FALSE))</f>
        <v/>
      </c>
      <c r="I2126" s="272"/>
      <c r="J2126" s="443"/>
      <c r="K2126" s="443"/>
      <c r="L2126" s="685"/>
      <c r="M2126" s="353"/>
      <c r="N2126" s="271"/>
      <c r="O2126" s="576"/>
      <c r="P2126" s="276" t="s">
        <v>277</v>
      </c>
      <c r="Q2126" s="279"/>
      <c r="R2126" s="449"/>
      <c r="S2126" s="279">
        <f t="shared" si="140"/>
        <v>-3601.92</v>
      </c>
      <c r="T2126" s="333">
        <f t="shared" si="137"/>
        <v>0</v>
      </c>
    </row>
    <row r="2127" spans="2:20" ht="24.9" customHeight="1" x14ac:dyDescent="0.3">
      <c r="B2127" s="446"/>
      <c r="C2127" s="267">
        <f t="shared" si="138"/>
        <v>1</v>
      </c>
      <c r="D2127" s="268" t="str">
        <f t="shared" si="139"/>
        <v>Janeiro</v>
      </c>
      <c r="E2127" s="269"/>
      <c r="F2127" s="270" t="str">
        <f>IF(E2127="","",VLOOKUP('Conta_FUNBIO (2)'!E2127,Relatório!B:I,2,FALSE))</f>
        <v/>
      </c>
      <c r="G2127" s="709"/>
      <c r="H2127" s="334" t="str">
        <f>IF(G2127="","",VLOOKUP(G2127,Fundos!B:C,2,FALSE))</f>
        <v/>
      </c>
      <c r="I2127" s="272"/>
      <c r="J2127" s="443"/>
      <c r="K2127" s="443"/>
      <c r="L2127" s="685"/>
      <c r="M2127" s="353"/>
      <c r="N2127" s="271"/>
      <c r="O2127" s="576"/>
      <c r="P2127" s="276" t="s">
        <v>277</v>
      </c>
      <c r="Q2127" s="279"/>
      <c r="R2127" s="449"/>
      <c r="S2127" s="279">
        <f t="shared" si="140"/>
        <v>-3601.92</v>
      </c>
      <c r="T2127" s="333">
        <f t="shared" si="137"/>
        <v>0</v>
      </c>
    </row>
    <row r="2128" spans="2:20" ht="24.9" customHeight="1" x14ac:dyDescent="0.3">
      <c r="B2128" s="446"/>
      <c r="C2128" s="267">
        <f t="shared" si="138"/>
        <v>1</v>
      </c>
      <c r="D2128" s="268" t="str">
        <f t="shared" si="139"/>
        <v>Janeiro</v>
      </c>
      <c r="E2128" s="269"/>
      <c r="F2128" s="270" t="str">
        <f>IF(E2128="","",VLOOKUP('Conta_FUNBIO (2)'!E2128,Relatório!B:I,2,FALSE))</f>
        <v/>
      </c>
      <c r="G2128" s="709"/>
      <c r="H2128" s="334" t="str">
        <f>IF(G2128="","",VLOOKUP(G2128,Fundos!B:C,2,FALSE))</f>
        <v/>
      </c>
      <c r="I2128" s="272"/>
      <c r="J2128" s="443"/>
      <c r="K2128" s="443"/>
      <c r="L2128" s="685"/>
      <c r="M2128" s="353"/>
      <c r="N2128" s="271"/>
      <c r="O2128" s="576"/>
      <c r="P2128" s="276" t="s">
        <v>277</v>
      </c>
      <c r="Q2128" s="279"/>
      <c r="R2128" s="449"/>
      <c r="S2128" s="279">
        <f t="shared" si="140"/>
        <v>-3601.92</v>
      </c>
      <c r="T2128" s="333">
        <f t="shared" si="137"/>
        <v>0</v>
      </c>
    </row>
    <row r="2129" spans="2:20" ht="24.9" customHeight="1" x14ac:dyDescent="0.3">
      <c r="B2129" s="446"/>
      <c r="C2129" s="267">
        <f t="shared" si="138"/>
        <v>1</v>
      </c>
      <c r="D2129" s="268" t="str">
        <f t="shared" si="139"/>
        <v>Janeiro</v>
      </c>
      <c r="E2129" s="269"/>
      <c r="F2129" s="270" t="str">
        <f>IF(E2129="","",VLOOKUP('Conta_FUNBIO (2)'!E2129,Relatório!B:I,2,FALSE))</f>
        <v/>
      </c>
      <c r="G2129" s="709"/>
      <c r="H2129" s="334" t="str">
        <f>IF(G2129="","",VLOOKUP(G2129,Fundos!B:C,2,FALSE))</f>
        <v/>
      </c>
      <c r="I2129" s="272"/>
      <c r="J2129" s="443"/>
      <c r="K2129" s="443"/>
      <c r="L2129" s="685"/>
      <c r="M2129" s="353"/>
      <c r="N2129" s="271"/>
      <c r="O2129" s="576"/>
      <c r="P2129" s="276" t="s">
        <v>277</v>
      </c>
      <c r="Q2129" s="279"/>
      <c r="R2129" s="449"/>
      <c r="S2129" s="279">
        <f t="shared" si="140"/>
        <v>-3601.92</v>
      </c>
      <c r="T2129" s="333">
        <f t="shared" si="137"/>
        <v>0</v>
      </c>
    </row>
    <row r="2130" spans="2:20" ht="24.9" customHeight="1" x14ac:dyDescent="0.3">
      <c r="B2130" s="446"/>
      <c r="C2130" s="267">
        <f t="shared" si="138"/>
        <v>1</v>
      </c>
      <c r="D2130" s="268" t="str">
        <f t="shared" si="139"/>
        <v>Janeiro</v>
      </c>
      <c r="E2130" s="269"/>
      <c r="F2130" s="270" t="str">
        <f>IF(E2130="","",VLOOKUP('Conta_FUNBIO (2)'!E2130,Relatório!B:I,2,FALSE))</f>
        <v/>
      </c>
      <c r="G2130" s="709"/>
      <c r="H2130" s="334" t="str">
        <f>IF(G2130="","",VLOOKUP(G2130,Fundos!B:C,2,FALSE))</f>
        <v/>
      </c>
      <c r="I2130" s="272"/>
      <c r="J2130" s="443"/>
      <c r="K2130" s="443"/>
      <c r="L2130" s="685"/>
      <c r="M2130" s="353"/>
      <c r="N2130" s="271"/>
      <c r="O2130" s="576"/>
      <c r="P2130" s="276" t="s">
        <v>277</v>
      </c>
      <c r="Q2130" s="279"/>
      <c r="R2130" s="449"/>
      <c r="S2130" s="279">
        <f t="shared" si="140"/>
        <v>-3601.92</v>
      </c>
      <c r="T2130" s="333">
        <f t="shared" si="137"/>
        <v>0</v>
      </c>
    </row>
    <row r="2131" spans="2:20" ht="24.9" customHeight="1" x14ac:dyDescent="0.3">
      <c r="B2131" s="446"/>
      <c r="C2131" s="267">
        <f t="shared" si="138"/>
        <v>1</v>
      </c>
      <c r="D2131" s="268" t="str">
        <f t="shared" si="139"/>
        <v>Janeiro</v>
      </c>
      <c r="E2131" s="269"/>
      <c r="F2131" s="270" t="str">
        <f>IF(E2131="","",VLOOKUP('Conta_FUNBIO (2)'!E2131,Relatório!B:I,2,FALSE))</f>
        <v/>
      </c>
      <c r="G2131" s="709"/>
      <c r="H2131" s="334" t="str">
        <f>IF(G2131="","",VLOOKUP(G2131,Fundos!B:C,2,FALSE))</f>
        <v/>
      </c>
      <c r="I2131" s="272"/>
      <c r="J2131" s="443"/>
      <c r="K2131" s="443"/>
      <c r="L2131" s="685"/>
      <c r="M2131" s="353"/>
      <c r="N2131" s="271"/>
      <c r="O2131" s="576"/>
      <c r="P2131" s="276" t="s">
        <v>277</v>
      </c>
      <c r="Q2131" s="279"/>
      <c r="R2131" s="449"/>
      <c r="S2131" s="279">
        <f t="shared" si="140"/>
        <v>-3601.92</v>
      </c>
      <c r="T2131" s="333">
        <f t="shared" si="137"/>
        <v>0</v>
      </c>
    </row>
    <row r="2132" spans="2:20" ht="24.9" customHeight="1" x14ac:dyDescent="0.3">
      <c r="B2132" s="446"/>
      <c r="C2132" s="267">
        <f t="shared" si="138"/>
        <v>1</v>
      </c>
      <c r="D2132" s="268" t="str">
        <f t="shared" si="139"/>
        <v>Janeiro</v>
      </c>
      <c r="E2132" s="269"/>
      <c r="F2132" s="270" t="str">
        <f>IF(E2132="","",VLOOKUP('Conta_FUNBIO (2)'!E2132,Relatório!B:I,2,FALSE))</f>
        <v/>
      </c>
      <c r="G2132" s="709"/>
      <c r="H2132" s="334" t="str">
        <f>IF(G2132="","",VLOOKUP(G2132,Fundos!B:C,2,FALSE))</f>
        <v/>
      </c>
      <c r="I2132" s="272"/>
      <c r="J2132" s="443"/>
      <c r="K2132" s="443"/>
      <c r="L2132" s="685"/>
      <c r="M2132" s="353"/>
      <c r="N2132" s="271"/>
      <c r="O2132" s="576"/>
      <c r="P2132" s="276" t="s">
        <v>277</v>
      </c>
      <c r="Q2132" s="279"/>
      <c r="R2132" s="449"/>
      <c r="S2132" s="279">
        <f t="shared" si="140"/>
        <v>-3601.92</v>
      </c>
      <c r="T2132" s="333">
        <f t="shared" si="137"/>
        <v>0</v>
      </c>
    </row>
    <row r="2133" spans="2:20" ht="24.9" customHeight="1" x14ac:dyDescent="0.3">
      <c r="B2133" s="446"/>
      <c r="C2133" s="267">
        <f t="shared" si="138"/>
        <v>1</v>
      </c>
      <c r="D2133" s="268" t="str">
        <f t="shared" si="139"/>
        <v>Janeiro</v>
      </c>
      <c r="E2133" s="269"/>
      <c r="F2133" s="270" t="str">
        <f>IF(E2133="","",VLOOKUP('Conta_FUNBIO (2)'!E2133,Relatório!B:I,2,FALSE))</f>
        <v/>
      </c>
      <c r="G2133" s="709"/>
      <c r="H2133" s="334" t="str">
        <f>IF(G2133="","",VLOOKUP(G2133,Fundos!B:C,2,FALSE))</f>
        <v/>
      </c>
      <c r="I2133" s="272"/>
      <c r="J2133" s="443"/>
      <c r="K2133" s="443"/>
      <c r="L2133" s="685"/>
      <c r="M2133" s="353"/>
      <c r="N2133" s="271"/>
      <c r="O2133" s="576"/>
      <c r="P2133" s="276" t="s">
        <v>277</v>
      </c>
      <c r="Q2133" s="279"/>
      <c r="R2133" s="449"/>
      <c r="S2133" s="279">
        <f t="shared" si="140"/>
        <v>-3601.92</v>
      </c>
      <c r="T2133" s="333">
        <f t="shared" si="137"/>
        <v>0</v>
      </c>
    </row>
    <row r="2134" spans="2:20" ht="24.9" customHeight="1" x14ac:dyDescent="0.3">
      <c r="B2134" s="446"/>
      <c r="C2134" s="267">
        <f t="shared" si="138"/>
        <v>1</v>
      </c>
      <c r="D2134" s="268" t="str">
        <f t="shared" si="139"/>
        <v>Janeiro</v>
      </c>
      <c r="E2134" s="269"/>
      <c r="F2134" s="270" t="str">
        <f>IF(E2134="","",VLOOKUP('Conta_FUNBIO (2)'!E2134,Relatório!B:I,2,FALSE))</f>
        <v/>
      </c>
      <c r="G2134" s="709"/>
      <c r="H2134" s="334" t="str">
        <f>IF(G2134="","",VLOOKUP(G2134,Fundos!B:C,2,FALSE))</f>
        <v/>
      </c>
      <c r="I2134" s="272"/>
      <c r="J2134" s="443"/>
      <c r="K2134" s="443"/>
      <c r="L2134" s="685"/>
      <c r="M2134" s="353"/>
      <c r="N2134" s="271"/>
      <c r="O2134" s="576"/>
      <c r="P2134" s="276" t="s">
        <v>277</v>
      </c>
      <c r="Q2134" s="279"/>
      <c r="R2134" s="449"/>
      <c r="S2134" s="279">
        <f t="shared" si="140"/>
        <v>-3601.92</v>
      </c>
      <c r="T2134" s="333">
        <f t="shared" si="137"/>
        <v>0</v>
      </c>
    </row>
    <row r="2135" spans="2:20" ht="24.9" customHeight="1" x14ac:dyDescent="0.3">
      <c r="B2135" s="446"/>
      <c r="C2135" s="267">
        <f t="shared" si="138"/>
        <v>1</v>
      </c>
      <c r="D2135" s="268" t="str">
        <f t="shared" si="139"/>
        <v>Janeiro</v>
      </c>
      <c r="E2135" s="269"/>
      <c r="F2135" s="270" t="str">
        <f>IF(E2135="","",VLOOKUP('Conta_FUNBIO (2)'!E2135,Relatório!B:I,2,FALSE))</f>
        <v/>
      </c>
      <c r="G2135" s="709"/>
      <c r="H2135" s="334" t="str">
        <f>IF(G2135="","",VLOOKUP(G2135,Fundos!B:C,2,FALSE))</f>
        <v/>
      </c>
      <c r="I2135" s="272"/>
      <c r="J2135" s="443"/>
      <c r="K2135" s="443"/>
      <c r="L2135" s="685"/>
      <c r="M2135" s="353"/>
      <c r="N2135" s="271"/>
      <c r="O2135" s="576"/>
      <c r="P2135" s="276" t="s">
        <v>277</v>
      </c>
      <c r="Q2135" s="279"/>
      <c r="R2135" s="449"/>
      <c r="S2135" s="279">
        <f t="shared" si="140"/>
        <v>-3601.92</v>
      </c>
      <c r="T2135" s="333">
        <f t="shared" si="137"/>
        <v>0</v>
      </c>
    </row>
    <row r="2136" spans="2:20" ht="24.9" customHeight="1" x14ac:dyDescent="0.3">
      <c r="B2136" s="446"/>
      <c r="C2136" s="267">
        <f t="shared" si="138"/>
        <v>1</v>
      </c>
      <c r="D2136" s="268" t="str">
        <f t="shared" si="139"/>
        <v>Janeiro</v>
      </c>
      <c r="E2136" s="269"/>
      <c r="F2136" s="270" t="str">
        <f>IF(E2136="","",VLOOKUP('Conta_FUNBIO (2)'!E2136,Relatório!B:I,2,FALSE))</f>
        <v/>
      </c>
      <c r="G2136" s="709"/>
      <c r="H2136" s="334" t="str">
        <f>IF(G2136="","",VLOOKUP(G2136,Fundos!B:C,2,FALSE))</f>
        <v/>
      </c>
      <c r="I2136" s="272"/>
      <c r="J2136" s="443"/>
      <c r="K2136" s="443"/>
      <c r="L2136" s="685"/>
      <c r="M2136" s="353"/>
      <c r="N2136" s="271"/>
      <c r="O2136" s="576"/>
      <c r="P2136" s="276" t="s">
        <v>277</v>
      </c>
      <c r="Q2136" s="279"/>
      <c r="R2136" s="449"/>
      <c r="S2136" s="279">
        <f t="shared" si="140"/>
        <v>-3601.92</v>
      </c>
      <c r="T2136" s="333">
        <f t="shared" si="137"/>
        <v>0</v>
      </c>
    </row>
    <row r="2137" spans="2:20" ht="24.9" customHeight="1" x14ac:dyDescent="0.3">
      <c r="B2137" s="446"/>
      <c r="C2137" s="267">
        <f t="shared" si="138"/>
        <v>1</v>
      </c>
      <c r="D2137" s="268" t="str">
        <f t="shared" si="139"/>
        <v>Janeiro</v>
      </c>
      <c r="E2137" s="269"/>
      <c r="F2137" s="270" t="str">
        <f>IF(E2137="","",VLOOKUP('Conta_FUNBIO (2)'!E2137,Relatório!B:I,2,FALSE))</f>
        <v/>
      </c>
      <c r="G2137" s="709"/>
      <c r="H2137" s="334" t="str">
        <f>IF(G2137="","",VLOOKUP(G2137,Fundos!B:C,2,FALSE))</f>
        <v/>
      </c>
      <c r="I2137" s="272"/>
      <c r="J2137" s="443"/>
      <c r="K2137" s="443"/>
      <c r="L2137" s="685"/>
      <c r="M2137" s="353"/>
      <c r="N2137" s="271"/>
      <c r="O2137" s="576"/>
      <c r="P2137" s="276" t="s">
        <v>277</v>
      </c>
      <c r="Q2137" s="279"/>
      <c r="R2137" s="449"/>
      <c r="S2137" s="279">
        <f t="shared" si="140"/>
        <v>-3601.92</v>
      </c>
      <c r="T2137" s="333">
        <f t="shared" si="137"/>
        <v>0</v>
      </c>
    </row>
    <row r="2138" spans="2:20" ht="24.9" customHeight="1" x14ac:dyDescent="0.3">
      <c r="B2138" s="446"/>
      <c r="C2138" s="267">
        <f t="shared" si="138"/>
        <v>1</v>
      </c>
      <c r="D2138" s="268" t="str">
        <f t="shared" si="139"/>
        <v>Janeiro</v>
      </c>
      <c r="E2138" s="269"/>
      <c r="F2138" s="270" t="str">
        <f>IF(E2138="","",VLOOKUP('Conta_FUNBIO (2)'!E2138,Relatório!B:I,2,FALSE))</f>
        <v/>
      </c>
      <c r="G2138" s="709"/>
      <c r="H2138" s="334" t="str">
        <f>IF(G2138="","",VLOOKUP(G2138,Fundos!B:C,2,FALSE))</f>
        <v/>
      </c>
      <c r="I2138" s="272"/>
      <c r="J2138" s="443"/>
      <c r="K2138" s="443"/>
      <c r="L2138" s="685"/>
      <c r="M2138" s="353"/>
      <c r="N2138" s="271"/>
      <c r="O2138" s="576"/>
      <c r="P2138" s="276" t="s">
        <v>277</v>
      </c>
      <c r="Q2138" s="279"/>
      <c r="R2138" s="449"/>
      <c r="S2138" s="279">
        <f t="shared" si="140"/>
        <v>-3601.92</v>
      </c>
      <c r="T2138" s="333">
        <f t="shared" si="137"/>
        <v>0</v>
      </c>
    </row>
    <row r="2139" spans="2:20" ht="24.9" customHeight="1" x14ac:dyDescent="0.3">
      <c r="B2139" s="446"/>
      <c r="C2139" s="267">
        <f t="shared" si="138"/>
        <v>1</v>
      </c>
      <c r="D2139" s="268" t="str">
        <f t="shared" si="139"/>
        <v>Janeiro</v>
      </c>
      <c r="E2139" s="269"/>
      <c r="F2139" s="270" t="str">
        <f>IF(E2139="","",VLOOKUP('Conta_FUNBIO (2)'!E2139,Relatório!B:I,2,FALSE))</f>
        <v/>
      </c>
      <c r="G2139" s="709"/>
      <c r="H2139" s="334" t="str">
        <f>IF(G2139="","",VLOOKUP(G2139,Fundos!B:C,2,FALSE))</f>
        <v/>
      </c>
      <c r="I2139" s="272"/>
      <c r="J2139" s="443"/>
      <c r="K2139" s="443"/>
      <c r="L2139" s="685"/>
      <c r="M2139" s="353"/>
      <c r="N2139" s="271"/>
      <c r="O2139" s="576"/>
      <c r="P2139" s="276" t="s">
        <v>277</v>
      </c>
      <c r="Q2139" s="279"/>
      <c r="R2139" s="449"/>
      <c r="S2139" s="279">
        <f t="shared" si="140"/>
        <v>-3601.92</v>
      </c>
      <c r="T2139" s="333">
        <f t="shared" si="137"/>
        <v>0</v>
      </c>
    </row>
    <row r="2140" spans="2:20" ht="24.9" customHeight="1" x14ac:dyDescent="0.3">
      <c r="B2140" s="446"/>
      <c r="C2140" s="267">
        <f t="shared" si="138"/>
        <v>1</v>
      </c>
      <c r="D2140" s="268" t="str">
        <f t="shared" si="139"/>
        <v>Janeiro</v>
      </c>
      <c r="E2140" s="269"/>
      <c r="F2140" s="270" t="str">
        <f>IF(E2140="","",VLOOKUP('Conta_FUNBIO (2)'!E2140,Relatório!B:I,2,FALSE))</f>
        <v/>
      </c>
      <c r="G2140" s="709"/>
      <c r="H2140" s="334" t="str">
        <f>IF(G2140="","",VLOOKUP(G2140,Fundos!B:C,2,FALSE))</f>
        <v/>
      </c>
      <c r="I2140" s="272"/>
      <c r="J2140" s="443"/>
      <c r="K2140" s="443"/>
      <c r="L2140" s="685"/>
      <c r="M2140" s="353"/>
      <c r="N2140" s="271"/>
      <c r="O2140" s="576"/>
      <c r="P2140" s="276" t="s">
        <v>277</v>
      </c>
      <c r="Q2140" s="279"/>
      <c r="R2140" s="449"/>
      <c r="S2140" s="279">
        <f t="shared" si="140"/>
        <v>-3601.92</v>
      </c>
      <c r="T2140" s="333">
        <f t="shared" si="137"/>
        <v>0</v>
      </c>
    </row>
    <row r="2141" spans="2:20" ht="24.9" customHeight="1" x14ac:dyDescent="0.3">
      <c r="B2141" s="446"/>
      <c r="C2141" s="267">
        <f t="shared" si="138"/>
        <v>1</v>
      </c>
      <c r="D2141" s="268" t="str">
        <f t="shared" si="139"/>
        <v>Janeiro</v>
      </c>
      <c r="E2141" s="269"/>
      <c r="F2141" s="270" t="str">
        <f>IF(E2141="","",VLOOKUP('Conta_FUNBIO (2)'!E2141,Relatório!B:I,2,FALSE))</f>
        <v/>
      </c>
      <c r="G2141" s="709"/>
      <c r="H2141" s="334" t="str">
        <f>IF(G2141="","",VLOOKUP(G2141,Fundos!B:C,2,FALSE))</f>
        <v/>
      </c>
      <c r="I2141" s="272"/>
      <c r="J2141" s="443"/>
      <c r="K2141" s="443"/>
      <c r="L2141" s="685"/>
      <c r="M2141" s="353"/>
      <c r="N2141" s="271"/>
      <c r="O2141" s="576"/>
      <c r="P2141" s="276" t="s">
        <v>277</v>
      </c>
      <c r="Q2141" s="279"/>
      <c r="R2141" s="449"/>
      <c r="S2141" s="279">
        <f t="shared" si="140"/>
        <v>-3601.92</v>
      </c>
      <c r="T2141" s="333">
        <f t="shared" si="137"/>
        <v>0</v>
      </c>
    </row>
    <row r="2142" spans="2:20" ht="24.9" customHeight="1" x14ac:dyDescent="0.3">
      <c r="B2142" s="446"/>
      <c r="C2142" s="267">
        <f t="shared" si="138"/>
        <v>1</v>
      </c>
      <c r="D2142" s="268" t="str">
        <f t="shared" si="139"/>
        <v>Janeiro</v>
      </c>
      <c r="E2142" s="269"/>
      <c r="F2142" s="270" t="str">
        <f>IF(E2142="","",VLOOKUP('Conta_FUNBIO (2)'!E2142,Relatório!B:I,2,FALSE))</f>
        <v/>
      </c>
      <c r="G2142" s="709"/>
      <c r="H2142" s="334" t="str">
        <f>IF(G2142="","",VLOOKUP(G2142,Fundos!B:C,2,FALSE))</f>
        <v/>
      </c>
      <c r="I2142" s="272"/>
      <c r="J2142" s="443"/>
      <c r="K2142" s="443"/>
      <c r="L2142" s="685"/>
      <c r="M2142" s="353"/>
      <c r="N2142" s="271"/>
      <c r="O2142" s="576"/>
      <c r="P2142" s="276" t="s">
        <v>277</v>
      </c>
      <c r="Q2142" s="279"/>
      <c r="R2142" s="449"/>
      <c r="S2142" s="279">
        <f t="shared" si="140"/>
        <v>-3601.92</v>
      </c>
      <c r="T2142" s="333">
        <f t="shared" si="137"/>
        <v>0</v>
      </c>
    </row>
    <row r="2143" spans="2:20" ht="24.9" customHeight="1" x14ac:dyDescent="0.3">
      <c r="B2143" s="446"/>
      <c r="C2143" s="267">
        <f t="shared" si="138"/>
        <v>1</v>
      </c>
      <c r="D2143" s="268" t="str">
        <f t="shared" si="139"/>
        <v>Janeiro</v>
      </c>
      <c r="E2143" s="269"/>
      <c r="F2143" s="270" t="str">
        <f>IF(E2143="","",VLOOKUP('Conta_FUNBIO (2)'!E2143,Relatório!B:I,2,FALSE))</f>
        <v/>
      </c>
      <c r="G2143" s="709"/>
      <c r="H2143" s="334" t="str">
        <f>IF(G2143="","",VLOOKUP(G2143,Fundos!B:C,2,FALSE))</f>
        <v/>
      </c>
      <c r="I2143" s="272"/>
      <c r="J2143" s="443"/>
      <c r="K2143" s="443"/>
      <c r="L2143" s="685"/>
      <c r="M2143" s="353"/>
      <c r="N2143" s="271"/>
      <c r="O2143" s="576"/>
      <c r="P2143" s="276" t="s">
        <v>277</v>
      </c>
      <c r="Q2143" s="279"/>
      <c r="R2143" s="449"/>
      <c r="S2143" s="279">
        <f t="shared" si="140"/>
        <v>-3601.92</v>
      </c>
      <c r="T2143" s="333">
        <f t="shared" si="137"/>
        <v>0</v>
      </c>
    </row>
    <row r="2144" spans="2:20" ht="24.9" customHeight="1" x14ac:dyDescent="0.3">
      <c r="B2144" s="446"/>
      <c r="C2144" s="267">
        <f t="shared" si="138"/>
        <v>1</v>
      </c>
      <c r="D2144" s="268" t="str">
        <f t="shared" si="139"/>
        <v>Janeiro</v>
      </c>
      <c r="E2144" s="269"/>
      <c r="F2144" s="270" t="str">
        <f>IF(E2144="","",VLOOKUP('Conta_FUNBIO (2)'!E2144,Relatório!B:I,2,FALSE))</f>
        <v/>
      </c>
      <c r="G2144" s="709"/>
      <c r="H2144" s="334" t="str">
        <f>IF(G2144="","",VLOOKUP(G2144,Fundos!B:C,2,FALSE))</f>
        <v/>
      </c>
      <c r="I2144" s="272"/>
      <c r="J2144" s="443"/>
      <c r="K2144" s="443"/>
      <c r="L2144" s="685"/>
      <c r="M2144" s="353"/>
      <c r="N2144" s="271"/>
      <c r="O2144" s="576"/>
      <c r="P2144" s="276" t="s">
        <v>277</v>
      </c>
      <c r="Q2144" s="279"/>
      <c r="R2144" s="449"/>
      <c r="S2144" s="279">
        <f t="shared" si="140"/>
        <v>-3601.92</v>
      </c>
      <c r="T2144" s="333">
        <f t="shared" si="137"/>
        <v>0</v>
      </c>
    </row>
    <row r="2145" spans="2:20" ht="24.9" customHeight="1" x14ac:dyDescent="0.3">
      <c r="B2145" s="446"/>
      <c r="C2145" s="267">
        <f t="shared" si="138"/>
        <v>1</v>
      </c>
      <c r="D2145" s="268" t="str">
        <f t="shared" si="139"/>
        <v>Janeiro</v>
      </c>
      <c r="E2145" s="269"/>
      <c r="F2145" s="270" t="str">
        <f>IF(E2145="","",VLOOKUP('Conta_FUNBIO (2)'!E2145,Relatório!B:I,2,FALSE))</f>
        <v/>
      </c>
      <c r="G2145" s="709"/>
      <c r="H2145" s="334" t="str">
        <f>IF(G2145="","",VLOOKUP(G2145,Fundos!B:C,2,FALSE))</f>
        <v/>
      </c>
      <c r="I2145" s="272"/>
      <c r="J2145" s="443"/>
      <c r="K2145" s="443"/>
      <c r="L2145" s="685"/>
      <c r="M2145" s="353"/>
      <c r="N2145" s="271"/>
      <c r="O2145" s="576"/>
      <c r="P2145" s="276" t="s">
        <v>277</v>
      </c>
      <c r="Q2145" s="279"/>
      <c r="R2145" s="449"/>
      <c r="S2145" s="279">
        <f t="shared" si="140"/>
        <v>-3601.92</v>
      </c>
      <c r="T2145" s="333">
        <f t="shared" si="137"/>
        <v>0</v>
      </c>
    </row>
    <row r="2146" spans="2:20" ht="24.9" customHeight="1" x14ac:dyDescent="0.3">
      <c r="B2146" s="446"/>
      <c r="C2146" s="267">
        <f t="shared" si="138"/>
        <v>1</v>
      </c>
      <c r="D2146" s="268" t="str">
        <f t="shared" si="139"/>
        <v>Janeiro</v>
      </c>
      <c r="E2146" s="269"/>
      <c r="F2146" s="270" t="str">
        <f>IF(E2146="","",VLOOKUP('Conta_FUNBIO (2)'!E2146,Relatório!B:I,2,FALSE))</f>
        <v/>
      </c>
      <c r="G2146" s="709"/>
      <c r="H2146" s="334" t="str">
        <f>IF(G2146="","",VLOOKUP(G2146,Fundos!B:C,2,FALSE))</f>
        <v/>
      </c>
      <c r="I2146" s="272"/>
      <c r="J2146" s="443"/>
      <c r="K2146" s="443"/>
      <c r="L2146" s="685"/>
      <c r="M2146" s="353"/>
      <c r="N2146" s="271"/>
      <c r="O2146" s="576"/>
      <c r="P2146" s="276" t="s">
        <v>277</v>
      </c>
      <c r="Q2146" s="279"/>
      <c r="R2146" s="449"/>
      <c r="S2146" s="279">
        <f t="shared" si="140"/>
        <v>-3601.92</v>
      </c>
      <c r="T2146" s="333">
        <f t="shared" si="137"/>
        <v>0</v>
      </c>
    </row>
    <row r="2147" spans="2:20" ht="24.9" customHeight="1" x14ac:dyDescent="0.3">
      <c r="B2147" s="446"/>
      <c r="C2147" s="267">
        <f t="shared" si="138"/>
        <v>1</v>
      </c>
      <c r="D2147" s="268" t="str">
        <f t="shared" si="139"/>
        <v>Janeiro</v>
      </c>
      <c r="E2147" s="269"/>
      <c r="F2147" s="270" t="str">
        <f>IF(E2147="","",VLOOKUP('Conta_FUNBIO (2)'!E2147,Relatório!B:I,2,FALSE))</f>
        <v/>
      </c>
      <c r="G2147" s="709"/>
      <c r="H2147" s="334" t="str">
        <f>IF(G2147="","",VLOOKUP(G2147,Fundos!B:C,2,FALSE))</f>
        <v/>
      </c>
      <c r="I2147" s="272"/>
      <c r="J2147" s="443"/>
      <c r="K2147" s="443"/>
      <c r="L2147" s="685"/>
      <c r="M2147" s="353"/>
      <c r="N2147" s="271"/>
      <c r="O2147" s="576"/>
      <c r="P2147" s="276" t="s">
        <v>277</v>
      </c>
      <c r="Q2147" s="279"/>
      <c r="R2147" s="449"/>
      <c r="S2147" s="279">
        <f t="shared" si="140"/>
        <v>-3601.92</v>
      </c>
      <c r="T2147" s="333">
        <f t="shared" si="137"/>
        <v>0</v>
      </c>
    </row>
    <row r="2148" spans="2:20" ht="24.9" customHeight="1" x14ac:dyDescent="0.3">
      <c r="B2148" s="446"/>
      <c r="C2148" s="267">
        <f t="shared" si="138"/>
        <v>1</v>
      </c>
      <c r="D2148" s="268" t="str">
        <f t="shared" si="139"/>
        <v>Janeiro</v>
      </c>
      <c r="E2148" s="269"/>
      <c r="F2148" s="270" t="str">
        <f>IF(E2148="","",VLOOKUP('Conta_FUNBIO (2)'!E2148,Relatório!B:I,2,FALSE))</f>
        <v/>
      </c>
      <c r="G2148" s="709"/>
      <c r="H2148" s="334" t="str">
        <f>IF(G2148="","",VLOOKUP(G2148,Fundos!B:C,2,FALSE))</f>
        <v/>
      </c>
      <c r="I2148" s="272"/>
      <c r="J2148" s="443"/>
      <c r="K2148" s="443"/>
      <c r="L2148" s="685"/>
      <c r="M2148" s="353"/>
      <c r="N2148" s="271"/>
      <c r="O2148" s="576"/>
      <c r="P2148" s="276" t="s">
        <v>277</v>
      </c>
      <c r="Q2148" s="279"/>
      <c r="R2148" s="449"/>
      <c r="S2148" s="279">
        <f t="shared" si="140"/>
        <v>-3601.92</v>
      </c>
      <c r="T2148" s="333">
        <f t="shared" si="137"/>
        <v>0</v>
      </c>
    </row>
    <row r="2149" spans="2:20" ht="24.9" customHeight="1" x14ac:dyDescent="0.3">
      <c r="B2149" s="446"/>
      <c r="C2149" s="267">
        <f t="shared" si="138"/>
        <v>1</v>
      </c>
      <c r="D2149" s="268" t="str">
        <f t="shared" si="139"/>
        <v>Janeiro</v>
      </c>
      <c r="E2149" s="269"/>
      <c r="F2149" s="270" t="str">
        <f>IF(E2149="","",VLOOKUP('Conta_FUNBIO (2)'!E2149,Relatório!B:I,2,FALSE))</f>
        <v/>
      </c>
      <c r="G2149" s="709"/>
      <c r="H2149" s="334" t="str">
        <f>IF(G2149="","",VLOOKUP(G2149,Fundos!B:C,2,FALSE))</f>
        <v/>
      </c>
      <c r="I2149" s="272"/>
      <c r="J2149" s="443"/>
      <c r="K2149" s="443"/>
      <c r="L2149" s="685"/>
      <c r="M2149" s="353"/>
      <c r="N2149" s="271"/>
      <c r="O2149" s="576"/>
      <c r="P2149" s="276" t="s">
        <v>277</v>
      </c>
      <c r="Q2149" s="279"/>
      <c r="R2149" s="449"/>
      <c r="S2149" s="279">
        <f t="shared" si="140"/>
        <v>-3601.92</v>
      </c>
      <c r="T2149" s="333">
        <f t="shared" si="137"/>
        <v>0</v>
      </c>
    </row>
    <row r="2150" spans="2:20" ht="24.9" customHeight="1" x14ac:dyDescent="0.3">
      <c r="B2150" s="446"/>
      <c r="C2150" s="267">
        <f t="shared" si="138"/>
        <v>1</v>
      </c>
      <c r="D2150" s="268" t="str">
        <f t="shared" si="139"/>
        <v>Janeiro</v>
      </c>
      <c r="E2150" s="269"/>
      <c r="F2150" s="270" t="str">
        <f>IF(E2150="","",VLOOKUP('Conta_FUNBIO (2)'!E2150,Relatório!B:I,2,FALSE))</f>
        <v/>
      </c>
      <c r="G2150" s="709"/>
      <c r="H2150" s="334" t="str">
        <f>IF(G2150="","",VLOOKUP(G2150,Fundos!B:C,2,FALSE))</f>
        <v/>
      </c>
      <c r="I2150" s="272"/>
      <c r="J2150" s="443"/>
      <c r="K2150" s="443"/>
      <c r="L2150" s="685"/>
      <c r="M2150" s="353"/>
      <c r="N2150" s="271"/>
      <c r="O2150" s="576"/>
      <c r="P2150" s="276" t="s">
        <v>277</v>
      </c>
      <c r="Q2150" s="279"/>
      <c r="R2150" s="449"/>
      <c r="S2150" s="279">
        <f t="shared" si="140"/>
        <v>-3601.92</v>
      </c>
      <c r="T2150" s="333">
        <f t="shared" si="137"/>
        <v>0</v>
      </c>
    </row>
    <row r="2151" spans="2:20" ht="24.9" customHeight="1" x14ac:dyDescent="0.3">
      <c r="B2151" s="446"/>
      <c r="C2151" s="267">
        <f t="shared" si="138"/>
        <v>1</v>
      </c>
      <c r="D2151" s="268" t="str">
        <f t="shared" si="139"/>
        <v>Janeiro</v>
      </c>
      <c r="E2151" s="269"/>
      <c r="F2151" s="270" t="str">
        <f>IF(E2151="","",VLOOKUP('Conta_FUNBIO (2)'!E2151,Relatório!B:I,2,FALSE))</f>
        <v/>
      </c>
      <c r="G2151" s="709"/>
      <c r="H2151" s="334" t="str">
        <f>IF(G2151="","",VLOOKUP(G2151,Fundos!B:C,2,FALSE))</f>
        <v/>
      </c>
      <c r="I2151" s="272"/>
      <c r="J2151" s="443"/>
      <c r="K2151" s="443"/>
      <c r="L2151" s="685"/>
      <c r="M2151" s="353"/>
      <c r="N2151" s="271"/>
      <c r="O2151" s="576"/>
      <c r="P2151" s="276" t="s">
        <v>277</v>
      </c>
      <c r="Q2151" s="279"/>
      <c r="R2151" s="449"/>
      <c r="S2151" s="279">
        <f t="shared" si="140"/>
        <v>-3601.92</v>
      </c>
      <c r="T2151" s="333">
        <f t="shared" si="137"/>
        <v>0</v>
      </c>
    </row>
    <row r="2152" spans="2:20" ht="24.9" customHeight="1" x14ac:dyDescent="0.3">
      <c r="B2152" s="446"/>
      <c r="C2152" s="267">
        <f t="shared" si="138"/>
        <v>1</v>
      </c>
      <c r="D2152" s="268" t="str">
        <f t="shared" si="139"/>
        <v>Janeiro</v>
      </c>
      <c r="E2152" s="269"/>
      <c r="F2152" s="270" t="str">
        <f>IF(E2152="","",VLOOKUP('Conta_FUNBIO (2)'!E2152,Relatório!B:I,2,FALSE))</f>
        <v/>
      </c>
      <c r="G2152" s="709"/>
      <c r="H2152" s="334" t="str">
        <f>IF(G2152="","",VLOOKUP(G2152,Fundos!B:C,2,FALSE))</f>
        <v/>
      </c>
      <c r="I2152" s="272"/>
      <c r="J2152" s="443"/>
      <c r="K2152" s="443"/>
      <c r="L2152" s="685"/>
      <c r="M2152" s="353"/>
      <c r="N2152" s="271"/>
      <c r="O2152" s="576"/>
      <c r="P2152" s="276" t="s">
        <v>277</v>
      </c>
      <c r="Q2152" s="279"/>
      <c r="R2152" s="449"/>
      <c r="S2152" s="279">
        <f t="shared" si="140"/>
        <v>-3601.92</v>
      </c>
      <c r="T2152" s="333">
        <f t="shared" si="137"/>
        <v>0</v>
      </c>
    </row>
    <row r="2153" spans="2:20" ht="24.9" customHeight="1" x14ac:dyDescent="0.3">
      <c r="B2153" s="446"/>
      <c r="C2153" s="267">
        <f t="shared" si="138"/>
        <v>1</v>
      </c>
      <c r="D2153" s="268" t="str">
        <f t="shared" si="139"/>
        <v>Janeiro</v>
      </c>
      <c r="E2153" s="269"/>
      <c r="F2153" s="270" t="str">
        <f>IF(E2153="","",VLOOKUP('Conta_FUNBIO (2)'!E2153,Relatório!B:I,2,FALSE))</f>
        <v/>
      </c>
      <c r="G2153" s="709"/>
      <c r="H2153" s="334" t="str">
        <f>IF(G2153="","",VLOOKUP(G2153,Fundos!B:C,2,FALSE))</f>
        <v/>
      </c>
      <c r="I2153" s="272"/>
      <c r="J2153" s="443"/>
      <c r="K2153" s="443"/>
      <c r="L2153" s="685"/>
      <c r="M2153" s="353"/>
      <c r="N2153" s="271"/>
      <c r="O2153" s="576"/>
      <c r="P2153" s="276" t="s">
        <v>277</v>
      </c>
      <c r="Q2153" s="279"/>
      <c r="R2153" s="449"/>
      <c r="S2153" s="279">
        <f t="shared" si="140"/>
        <v>-3601.92</v>
      </c>
      <c r="T2153" s="333">
        <f t="shared" si="137"/>
        <v>0</v>
      </c>
    </row>
    <row r="2154" spans="2:20" ht="24.9" customHeight="1" x14ac:dyDescent="0.3">
      <c r="B2154" s="446"/>
      <c r="C2154" s="267">
        <f t="shared" si="138"/>
        <v>1</v>
      </c>
      <c r="D2154" s="268" t="str">
        <f t="shared" si="139"/>
        <v>Janeiro</v>
      </c>
      <c r="E2154" s="269"/>
      <c r="F2154" s="270" t="str">
        <f>IF(E2154="","",VLOOKUP('Conta_FUNBIO (2)'!E2154,Relatório!B:I,2,FALSE))</f>
        <v/>
      </c>
      <c r="G2154" s="709"/>
      <c r="H2154" s="334" t="str">
        <f>IF(G2154="","",VLOOKUP(G2154,Fundos!B:C,2,FALSE))</f>
        <v/>
      </c>
      <c r="I2154" s="272"/>
      <c r="J2154" s="443"/>
      <c r="K2154" s="443"/>
      <c r="L2154" s="685"/>
      <c r="M2154" s="353"/>
      <c r="N2154" s="271"/>
      <c r="O2154" s="576"/>
      <c r="P2154" s="276" t="s">
        <v>277</v>
      </c>
      <c r="Q2154" s="279"/>
      <c r="R2154" s="449"/>
      <c r="S2154" s="279">
        <f t="shared" si="140"/>
        <v>-3601.92</v>
      </c>
      <c r="T2154" s="333">
        <f t="shared" si="137"/>
        <v>0</v>
      </c>
    </row>
    <row r="2155" spans="2:20" ht="24.9" customHeight="1" x14ac:dyDescent="0.3">
      <c r="B2155" s="446"/>
      <c r="C2155" s="267">
        <f t="shared" si="138"/>
        <v>1</v>
      </c>
      <c r="D2155" s="268" t="str">
        <f t="shared" si="139"/>
        <v>Janeiro</v>
      </c>
      <c r="E2155" s="269"/>
      <c r="F2155" s="270" t="str">
        <f>IF(E2155="","",VLOOKUP('Conta_FUNBIO (2)'!E2155,Relatório!B:I,2,FALSE))</f>
        <v/>
      </c>
      <c r="G2155" s="709"/>
      <c r="H2155" s="334" t="str">
        <f>IF(G2155="","",VLOOKUP(G2155,Fundos!B:C,2,FALSE))</f>
        <v/>
      </c>
      <c r="I2155" s="272"/>
      <c r="J2155" s="443"/>
      <c r="K2155" s="443"/>
      <c r="L2155" s="685"/>
      <c r="M2155" s="353"/>
      <c r="N2155" s="271"/>
      <c r="O2155" s="576"/>
      <c r="P2155" s="276" t="s">
        <v>277</v>
      </c>
      <c r="Q2155" s="279"/>
      <c r="R2155" s="449"/>
      <c r="S2155" s="279">
        <f t="shared" si="140"/>
        <v>-3601.92</v>
      </c>
      <c r="T2155" s="333">
        <f t="shared" si="137"/>
        <v>0</v>
      </c>
    </row>
    <row r="2156" spans="2:20" ht="24.9" customHeight="1" x14ac:dyDescent="0.3">
      <c r="B2156" s="446"/>
      <c r="C2156" s="267">
        <f t="shared" si="138"/>
        <v>1</v>
      </c>
      <c r="D2156" s="268" t="str">
        <f t="shared" si="139"/>
        <v>Janeiro</v>
      </c>
      <c r="E2156" s="269"/>
      <c r="F2156" s="270" t="str">
        <f>IF(E2156="","",VLOOKUP('Conta_FUNBIO (2)'!E2156,Relatório!B:I,2,FALSE))</f>
        <v/>
      </c>
      <c r="G2156" s="709"/>
      <c r="H2156" s="334" t="str">
        <f>IF(G2156="","",VLOOKUP(G2156,Fundos!B:C,2,FALSE))</f>
        <v/>
      </c>
      <c r="I2156" s="272"/>
      <c r="J2156" s="443"/>
      <c r="K2156" s="443"/>
      <c r="L2156" s="685"/>
      <c r="M2156" s="353"/>
      <c r="N2156" s="271"/>
      <c r="O2156" s="576"/>
      <c r="P2156" s="276" t="s">
        <v>277</v>
      </c>
      <c r="Q2156" s="279"/>
      <c r="R2156" s="449"/>
      <c r="S2156" s="279">
        <f t="shared" si="140"/>
        <v>-3601.92</v>
      </c>
      <c r="T2156" s="333">
        <f t="shared" si="137"/>
        <v>0</v>
      </c>
    </row>
    <row r="2157" spans="2:20" ht="24.9" customHeight="1" x14ac:dyDescent="0.3">
      <c r="B2157" s="446"/>
      <c r="C2157" s="267">
        <f t="shared" si="138"/>
        <v>1</v>
      </c>
      <c r="D2157" s="268" t="str">
        <f t="shared" si="139"/>
        <v>Janeiro</v>
      </c>
      <c r="E2157" s="269"/>
      <c r="F2157" s="270" t="str">
        <f>IF(E2157="","",VLOOKUP('Conta_FUNBIO (2)'!E2157,Relatório!B:I,2,FALSE))</f>
        <v/>
      </c>
      <c r="G2157" s="709"/>
      <c r="H2157" s="334" t="str">
        <f>IF(G2157="","",VLOOKUP(G2157,Fundos!B:C,2,FALSE))</f>
        <v/>
      </c>
      <c r="I2157" s="272"/>
      <c r="J2157" s="443"/>
      <c r="K2157" s="443"/>
      <c r="L2157" s="685"/>
      <c r="M2157" s="353"/>
      <c r="N2157" s="271"/>
      <c r="O2157" s="576"/>
      <c r="P2157" s="276" t="s">
        <v>277</v>
      </c>
      <c r="Q2157" s="279"/>
      <c r="R2157" s="449"/>
      <c r="S2157" s="279">
        <f t="shared" si="140"/>
        <v>-3601.92</v>
      </c>
      <c r="T2157" s="333">
        <f t="shared" si="137"/>
        <v>0</v>
      </c>
    </row>
    <row r="2158" spans="2:20" ht="24.9" customHeight="1" x14ac:dyDescent="0.3">
      <c r="B2158" s="446"/>
      <c r="C2158" s="267">
        <f t="shared" si="138"/>
        <v>1</v>
      </c>
      <c r="D2158" s="268" t="str">
        <f t="shared" si="139"/>
        <v>Janeiro</v>
      </c>
      <c r="E2158" s="269"/>
      <c r="F2158" s="270" t="str">
        <f>IF(E2158="","",VLOOKUP('Conta_FUNBIO (2)'!E2158,Relatório!B:I,2,FALSE))</f>
        <v/>
      </c>
      <c r="G2158" s="709"/>
      <c r="H2158" s="334" t="str">
        <f>IF(G2158="","",VLOOKUP(G2158,Fundos!B:C,2,FALSE))</f>
        <v/>
      </c>
      <c r="I2158" s="272"/>
      <c r="J2158" s="443"/>
      <c r="K2158" s="443"/>
      <c r="L2158" s="685"/>
      <c r="M2158" s="353"/>
      <c r="N2158" s="271"/>
      <c r="O2158" s="576"/>
      <c r="P2158" s="276" t="s">
        <v>277</v>
      </c>
      <c r="Q2158" s="279"/>
      <c r="R2158" s="449"/>
      <c r="S2158" s="279">
        <f t="shared" si="140"/>
        <v>-3601.92</v>
      </c>
      <c r="T2158" s="333">
        <f t="shared" si="137"/>
        <v>0</v>
      </c>
    </row>
    <row r="2159" spans="2:20" ht="24.9" customHeight="1" x14ac:dyDescent="0.3">
      <c r="B2159" s="446"/>
      <c r="C2159" s="267">
        <f t="shared" si="138"/>
        <v>1</v>
      </c>
      <c r="D2159" s="268" t="str">
        <f t="shared" si="139"/>
        <v>Janeiro</v>
      </c>
      <c r="E2159" s="269"/>
      <c r="F2159" s="270" t="str">
        <f>IF(E2159="","",VLOOKUP('Conta_FUNBIO (2)'!E2159,Relatório!B:I,2,FALSE))</f>
        <v/>
      </c>
      <c r="G2159" s="709"/>
      <c r="H2159" s="334" t="str">
        <f>IF(G2159="","",VLOOKUP(G2159,Fundos!B:C,2,FALSE))</f>
        <v/>
      </c>
      <c r="I2159" s="272"/>
      <c r="J2159" s="443"/>
      <c r="K2159" s="443"/>
      <c r="L2159" s="685"/>
      <c r="M2159" s="353"/>
      <c r="N2159" s="271"/>
      <c r="O2159" s="576"/>
      <c r="P2159" s="276" t="s">
        <v>277</v>
      </c>
      <c r="Q2159" s="279"/>
      <c r="R2159" s="449"/>
      <c r="S2159" s="279">
        <f t="shared" si="140"/>
        <v>-3601.92</v>
      </c>
      <c r="T2159" s="333">
        <f t="shared" si="137"/>
        <v>0</v>
      </c>
    </row>
    <row r="2160" spans="2:20" ht="24.9" customHeight="1" x14ac:dyDescent="0.3">
      <c r="B2160" s="446"/>
      <c r="C2160" s="267">
        <f t="shared" si="138"/>
        <v>1</v>
      </c>
      <c r="D2160" s="268" t="str">
        <f t="shared" si="139"/>
        <v>Janeiro</v>
      </c>
      <c r="E2160" s="269"/>
      <c r="F2160" s="270" t="str">
        <f>IF(E2160="","",VLOOKUP('Conta_FUNBIO (2)'!E2160,Relatório!B:I,2,FALSE))</f>
        <v/>
      </c>
      <c r="G2160" s="709"/>
      <c r="H2160" s="334" t="str">
        <f>IF(G2160="","",VLOOKUP(G2160,Fundos!B:C,2,FALSE))</f>
        <v/>
      </c>
      <c r="I2160" s="272"/>
      <c r="J2160" s="443"/>
      <c r="K2160" s="443"/>
      <c r="L2160" s="685"/>
      <c r="M2160" s="353"/>
      <c r="N2160" s="271"/>
      <c r="O2160" s="576"/>
      <c r="P2160" s="276" t="s">
        <v>277</v>
      </c>
      <c r="Q2160" s="279"/>
      <c r="R2160" s="449"/>
      <c r="S2160" s="279">
        <f t="shared" si="140"/>
        <v>-3601.92</v>
      </c>
      <c r="T2160" s="333">
        <f t="shared" si="137"/>
        <v>0</v>
      </c>
    </row>
    <row r="2161" spans="2:20" ht="24.9" customHeight="1" x14ac:dyDescent="0.3">
      <c r="B2161" s="446"/>
      <c r="C2161" s="267">
        <f t="shared" si="138"/>
        <v>1</v>
      </c>
      <c r="D2161" s="268" t="str">
        <f t="shared" si="139"/>
        <v>Janeiro</v>
      </c>
      <c r="E2161" s="269"/>
      <c r="F2161" s="270" t="str">
        <f>IF(E2161="","",VLOOKUP('Conta_FUNBIO (2)'!E2161,Relatório!B:I,2,FALSE))</f>
        <v/>
      </c>
      <c r="G2161" s="709"/>
      <c r="H2161" s="334" t="str">
        <f>IF(G2161="","",VLOOKUP(G2161,Fundos!B:C,2,FALSE))</f>
        <v/>
      </c>
      <c r="I2161" s="272"/>
      <c r="J2161" s="443"/>
      <c r="K2161" s="443"/>
      <c r="L2161" s="685"/>
      <c r="M2161" s="353"/>
      <c r="N2161" s="271"/>
      <c r="O2161" s="576"/>
      <c r="P2161" s="276" t="s">
        <v>277</v>
      </c>
      <c r="Q2161" s="279"/>
      <c r="R2161" s="449"/>
      <c r="S2161" s="279">
        <f t="shared" si="140"/>
        <v>-3601.92</v>
      </c>
      <c r="T2161" s="333">
        <f t="shared" si="137"/>
        <v>0</v>
      </c>
    </row>
    <row r="2162" spans="2:20" ht="24.9" customHeight="1" x14ac:dyDescent="0.3">
      <c r="B2162" s="446"/>
      <c r="C2162" s="267">
        <f t="shared" si="138"/>
        <v>1</v>
      </c>
      <c r="D2162" s="268" t="str">
        <f t="shared" si="139"/>
        <v>Janeiro</v>
      </c>
      <c r="E2162" s="269"/>
      <c r="F2162" s="270" t="str">
        <f>IF(E2162="","",VLOOKUP('Conta_FUNBIO (2)'!E2162,Relatório!B:I,2,FALSE))</f>
        <v/>
      </c>
      <c r="G2162" s="709"/>
      <c r="H2162" s="334" t="str">
        <f>IF(G2162="","",VLOOKUP(G2162,Fundos!B:C,2,FALSE))</f>
        <v/>
      </c>
      <c r="I2162" s="272"/>
      <c r="J2162" s="443"/>
      <c r="K2162" s="443"/>
      <c r="L2162" s="685"/>
      <c r="M2162" s="353"/>
      <c r="N2162" s="271"/>
      <c r="O2162" s="576"/>
      <c r="P2162" s="276" t="s">
        <v>277</v>
      </c>
      <c r="Q2162" s="279"/>
      <c r="R2162" s="449"/>
      <c r="S2162" s="279">
        <f t="shared" si="140"/>
        <v>-3601.92</v>
      </c>
      <c r="T2162" s="333">
        <f t="shared" si="137"/>
        <v>0</v>
      </c>
    </row>
    <row r="2163" spans="2:20" ht="24.9" customHeight="1" x14ac:dyDescent="0.3">
      <c r="B2163" s="446"/>
      <c r="C2163" s="267">
        <f t="shared" si="138"/>
        <v>1</v>
      </c>
      <c r="D2163" s="268" t="str">
        <f t="shared" si="139"/>
        <v>Janeiro</v>
      </c>
      <c r="E2163" s="269"/>
      <c r="F2163" s="270" t="str">
        <f>IF(E2163="","",VLOOKUP('Conta_FUNBIO (2)'!E2163,Relatório!B:I,2,FALSE))</f>
        <v/>
      </c>
      <c r="G2163" s="709"/>
      <c r="H2163" s="334" t="str">
        <f>IF(G2163="","",VLOOKUP(G2163,Fundos!B:C,2,FALSE))</f>
        <v/>
      </c>
      <c r="I2163" s="272"/>
      <c r="J2163" s="443"/>
      <c r="K2163" s="443"/>
      <c r="L2163" s="685"/>
      <c r="M2163" s="353"/>
      <c r="N2163" s="271"/>
      <c r="O2163" s="576"/>
      <c r="P2163" s="276" t="s">
        <v>277</v>
      </c>
      <c r="Q2163" s="279"/>
      <c r="R2163" s="449"/>
      <c r="S2163" s="279">
        <f t="shared" si="140"/>
        <v>-3601.92</v>
      </c>
      <c r="T2163" s="333">
        <f t="shared" si="137"/>
        <v>0</v>
      </c>
    </row>
    <row r="2164" spans="2:20" ht="24.9" customHeight="1" x14ac:dyDescent="0.3">
      <c r="B2164" s="446"/>
      <c r="C2164" s="267">
        <f t="shared" si="138"/>
        <v>1</v>
      </c>
      <c r="D2164" s="268" t="str">
        <f t="shared" si="139"/>
        <v>Janeiro</v>
      </c>
      <c r="E2164" s="269"/>
      <c r="F2164" s="270" t="str">
        <f>IF(E2164="","",VLOOKUP('Conta_FUNBIO (2)'!E2164,Relatório!B:I,2,FALSE))</f>
        <v/>
      </c>
      <c r="G2164" s="709"/>
      <c r="H2164" s="334" t="str">
        <f>IF(G2164="","",VLOOKUP(G2164,Fundos!B:C,2,FALSE))</f>
        <v/>
      </c>
      <c r="I2164" s="272"/>
      <c r="J2164" s="443"/>
      <c r="K2164" s="443"/>
      <c r="L2164" s="685"/>
      <c r="M2164" s="353"/>
      <c r="N2164" s="271"/>
      <c r="O2164" s="576"/>
      <c r="P2164" s="276" t="s">
        <v>277</v>
      </c>
      <c r="Q2164" s="279"/>
      <c r="R2164" s="449"/>
      <c r="S2164" s="279">
        <f t="shared" si="140"/>
        <v>-3601.92</v>
      </c>
      <c r="T2164" s="333">
        <f t="shared" si="137"/>
        <v>0</v>
      </c>
    </row>
    <row r="2165" spans="2:20" ht="24.9" customHeight="1" x14ac:dyDescent="0.3">
      <c r="B2165" s="446"/>
      <c r="C2165" s="267">
        <f t="shared" si="138"/>
        <v>1</v>
      </c>
      <c r="D2165" s="268" t="str">
        <f t="shared" si="139"/>
        <v>Janeiro</v>
      </c>
      <c r="E2165" s="269"/>
      <c r="F2165" s="270" t="str">
        <f>IF(E2165="","",VLOOKUP('Conta_FUNBIO (2)'!E2165,Relatório!B:I,2,FALSE))</f>
        <v/>
      </c>
      <c r="G2165" s="709"/>
      <c r="H2165" s="334" t="str">
        <f>IF(G2165="","",VLOOKUP(G2165,Fundos!B:C,2,FALSE))</f>
        <v/>
      </c>
      <c r="I2165" s="272"/>
      <c r="J2165" s="443"/>
      <c r="K2165" s="443"/>
      <c r="L2165" s="685"/>
      <c r="M2165" s="353"/>
      <c r="N2165" s="271"/>
      <c r="O2165" s="576"/>
      <c r="P2165" s="276" t="s">
        <v>277</v>
      </c>
      <c r="Q2165" s="279"/>
      <c r="R2165" s="449"/>
      <c r="S2165" s="279">
        <f t="shared" si="140"/>
        <v>-3601.92</v>
      </c>
      <c r="T2165" s="333">
        <f t="shared" si="137"/>
        <v>0</v>
      </c>
    </row>
    <row r="2166" spans="2:20" ht="24.9" customHeight="1" x14ac:dyDescent="0.3">
      <c r="B2166" s="446"/>
      <c r="C2166" s="267">
        <f t="shared" si="138"/>
        <v>1</v>
      </c>
      <c r="D2166" s="268" t="str">
        <f t="shared" si="139"/>
        <v>Janeiro</v>
      </c>
      <c r="E2166" s="269"/>
      <c r="F2166" s="270" t="str">
        <f>IF(E2166="","",VLOOKUP('Conta_FUNBIO (2)'!E2166,Relatório!B:I,2,FALSE))</f>
        <v/>
      </c>
      <c r="G2166" s="709"/>
      <c r="H2166" s="334" t="str">
        <f>IF(G2166="","",VLOOKUP(G2166,Fundos!B:C,2,FALSE))</f>
        <v/>
      </c>
      <c r="I2166" s="272"/>
      <c r="J2166" s="443"/>
      <c r="K2166" s="443"/>
      <c r="L2166" s="685"/>
      <c r="M2166" s="353"/>
      <c r="N2166" s="271"/>
      <c r="O2166" s="576"/>
      <c r="P2166" s="276" t="s">
        <v>277</v>
      </c>
      <c r="Q2166" s="279"/>
      <c r="R2166" s="449"/>
      <c r="S2166" s="279">
        <f t="shared" si="140"/>
        <v>-3601.92</v>
      </c>
      <c r="T2166" s="333">
        <f t="shared" si="137"/>
        <v>0</v>
      </c>
    </row>
    <row r="2167" spans="2:20" ht="24.9" customHeight="1" x14ac:dyDescent="0.3">
      <c r="B2167" s="446"/>
      <c r="C2167" s="267">
        <f t="shared" si="138"/>
        <v>1</v>
      </c>
      <c r="D2167" s="268" t="str">
        <f t="shared" si="139"/>
        <v>Janeiro</v>
      </c>
      <c r="E2167" s="269"/>
      <c r="F2167" s="270" t="str">
        <f>IF(E2167="","",VLOOKUP('Conta_FUNBIO (2)'!E2167,Relatório!B:I,2,FALSE))</f>
        <v/>
      </c>
      <c r="G2167" s="709"/>
      <c r="H2167" s="334" t="str">
        <f>IF(G2167="","",VLOOKUP(G2167,Fundos!B:C,2,FALSE))</f>
        <v/>
      </c>
      <c r="I2167" s="272"/>
      <c r="J2167" s="443"/>
      <c r="K2167" s="443"/>
      <c r="L2167" s="685"/>
      <c r="M2167" s="353"/>
      <c r="N2167" s="271"/>
      <c r="O2167" s="576"/>
      <c r="P2167" s="276" t="s">
        <v>277</v>
      </c>
      <c r="Q2167" s="279"/>
      <c r="R2167" s="449"/>
      <c r="S2167" s="279">
        <f t="shared" si="140"/>
        <v>-3601.92</v>
      </c>
      <c r="T2167" s="333">
        <f t="shared" si="137"/>
        <v>0</v>
      </c>
    </row>
    <row r="2168" spans="2:20" ht="24.9" customHeight="1" x14ac:dyDescent="0.3">
      <c r="B2168" s="446"/>
      <c r="C2168" s="267">
        <f t="shared" si="138"/>
        <v>1</v>
      </c>
      <c r="D2168" s="268" t="str">
        <f t="shared" si="139"/>
        <v>Janeiro</v>
      </c>
      <c r="E2168" s="269"/>
      <c r="F2168" s="270" t="str">
        <f>IF(E2168="","",VLOOKUP('Conta_FUNBIO (2)'!E2168,Relatório!B:I,2,FALSE))</f>
        <v/>
      </c>
      <c r="G2168" s="709"/>
      <c r="H2168" s="334" t="str">
        <f>IF(G2168="","",VLOOKUP(G2168,Fundos!B:C,2,FALSE))</f>
        <v/>
      </c>
      <c r="I2168" s="272"/>
      <c r="J2168" s="443"/>
      <c r="K2168" s="443"/>
      <c r="L2168" s="685"/>
      <c r="M2168" s="353"/>
      <c r="N2168" s="271"/>
      <c r="O2168" s="576"/>
      <c r="P2168" s="276" t="s">
        <v>277</v>
      </c>
      <c r="Q2168" s="279"/>
      <c r="R2168" s="449"/>
      <c r="S2168" s="279">
        <f t="shared" si="140"/>
        <v>-3601.92</v>
      </c>
      <c r="T2168" s="333">
        <f t="shared" si="137"/>
        <v>0</v>
      </c>
    </row>
    <row r="2169" spans="2:20" ht="24.9" customHeight="1" x14ac:dyDescent="0.3">
      <c r="B2169" s="446"/>
      <c r="C2169" s="267">
        <f t="shared" si="138"/>
        <v>1</v>
      </c>
      <c r="D2169" s="268" t="str">
        <f t="shared" si="139"/>
        <v>Janeiro</v>
      </c>
      <c r="E2169" s="269"/>
      <c r="F2169" s="270" t="str">
        <f>IF(E2169="","",VLOOKUP('Conta_FUNBIO (2)'!E2169,Relatório!B:I,2,FALSE))</f>
        <v/>
      </c>
      <c r="G2169" s="709"/>
      <c r="H2169" s="334" t="str">
        <f>IF(G2169="","",VLOOKUP(G2169,Fundos!B:C,2,FALSE))</f>
        <v/>
      </c>
      <c r="I2169" s="272"/>
      <c r="J2169" s="443"/>
      <c r="K2169" s="443"/>
      <c r="L2169" s="685"/>
      <c r="M2169" s="353"/>
      <c r="N2169" s="271"/>
      <c r="O2169" s="576"/>
      <c r="P2169" s="276" t="s">
        <v>277</v>
      </c>
      <c r="Q2169" s="279"/>
      <c r="R2169" s="449"/>
      <c r="S2169" s="279">
        <f t="shared" si="140"/>
        <v>-3601.92</v>
      </c>
      <c r="T2169" s="333">
        <f t="shared" si="137"/>
        <v>0</v>
      </c>
    </row>
    <row r="2170" spans="2:20" ht="24.9" customHeight="1" x14ac:dyDescent="0.3">
      <c r="B2170" s="446"/>
      <c r="C2170" s="267">
        <f t="shared" si="138"/>
        <v>1</v>
      </c>
      <c r="D2170" s="268" t="str">
        <f t="shared" si="139"/>
        <v>Janeiro</v>
      </c>
      <c r="E2170" s="269"/>
      <c r="F2170" s="270" t="str">
        <f>IF(E2170="","",VLOOKUP('Conta_FUNBIO (2)'!E2170,Relatório!B:I,2,FALSE))</f>
        <v/>
      </c>
      <c r="G2170" s="709"/>
      <c r="H2170" s="334" t="str">
        <f>IF(G2170="","",VLOOKUP(G2170,Fundos!B:C,2,FALSE))</f>
        <v/>
      </c>
      <c r="I2170" s="272"/>
      <c r="J2170" s="443"/>
      <c r="K2170" s="443"/>
      <c r="L2170" s="685"/>
      <c r="M2170" s="353"/>
      <c r="N2170" s="271"/>
      <c r="O2170" s="576"/>
      <c r="P2170" s="276" t="s">
        <v>277</v>
      </c>
      <c r="Q2170" s="279"/>
      <c r="R2170" s="449"/>
      <c r="S2170" s="279">
        <f t="shared" si="140"/>
        <v>-3601.92</v>
      </c>
      <c r="T2170" s="333">
        <f t="shared" ref="T2170:T2233" si="141">T2169</f>
        <v>0</v>
      </c>
    </row>
    <row r="2171" spans="2:20" ht="24.9" customHeight="1" x14ac:dyDescent="0.3">
      <c r="B2171" s="446"/>
      <c r="C2171" s="267">
        <f t="shared" si="138"/>
        <v>1</v>
      </c>
      <c r="D2171" s="268" t="str">
        <f t="shared" si="139"/>
        <v>Janeiro</v>
      </c>
      <c r="E2171" s="269"/>
      <c r="F2171" s="270" t="str">
        <f>IF(E2171="","",VLOOKUP('Conta_FUNBIO (2)'!E2171,Relatório!B:I,2,FALSE))</f>
        <v/>
      </c>
      <c r="G2171" s="709"/>
      <c r="H2171" s="334" t="str">
        <f>IF(G2171="","",VLOOKUP(G2171,Fundos!B:C,2,FALSE))</f>
        <v/>
      </c>
      <c r="I2171" s="272"/>
      <c r="J2171" s="443"/>
      <c r="K2171" s="443"/>
      <c r="L2171" s="685"/>
      <c r="M2171" s="353"/>
      <c r="N2171" s="271"/>
      <c r="O2171" s="576"/>
      <c r="P2171" s="276" t="s">
        <v>277</v>
      </c>
      <c r="Q2171" s="279"/>
      <c r="R2171" s="449"/>
      <c r="S2171" s="279">
        <f t="shared" si="140"/>
        <v>-3601.92</v>
      </c>
      <c r="T2171" s="333">
        <f t="shared" si="141"/>
        <v>0</v>
      </c>
    </row>
    <row r="2172" spans="2:20" ht="24.9" customHeight="1" x14ac:dyDescent="0.3">
      <c r="B2172" s="446"/>
      <c r="C2172" s="267">
        <f t="shared" si="138"/>
        <v>1</v>
      </c>
      <c r="D2172" s="268" t="str">
        <f t="shared" si="139"/>
        <v>Janeiro</v>
      </c>
      <c r="E2172" s="269"/>
      <c r="F2172" s="270" t="str">
        <f>IF(E2172="","",VLOOKUP('Conta_FUNBIO (2)'!E2172,Relatório!B:I,2,FALSE))</f>
        <v/>
      </c>
      <c r="G2172" s="709"/>
      <c r="H2172" s="334" t="str">
        <f>IF(G2172="","",VLOOKUP(G2172,Fundos!B:C,2,FALSE))</f>
        <v/>
      </c>
      <c r="I2172" s="272"/>
      <c r="J2172" s="443"/>
      <c r="K2172" s="443"/>
      <c r="L2172" s="685"/>
      <c r="M2172" s="353"/>
      <c r="N2172" s="271"/>
      <c r="O2172" s="576"/>
      <c r="P2172" s="276" t="s">
        <v>277</v>
      </c>
      <c r="Q2172" s="279"/>
      <c r="R2172" s="449"/>
      <c r="S2172" s="279">
        <f t="shared" si="140"/>
        <v>-3601.92</v>
      </c>
      <c r="T2172" s="333">
        <f t="shared" si="141"/>
        <v>0</v>
      </c>
    </row>
    <row r="2173" spans="2:20" ht="24.9" customHeight="1" x14ac:dyDescent="0.3">
      <c r="B2173" s="446"/>
      <c r="C2173" s="267">
        <f t="shared" si="138"/>
        <v>1</v>
      </c>
      <c r="D2173" s="268" t="str">
        <f t="shared" si="139"/>
        <v>Janeiro</v>
      </c>
      <c r="E2173" s="269"/>
      <c r="F2173" s="270" t="str">
        <f>IF(E2173="","",VLOOKUP('Conta_FUNBIO (2)'!E2173,Relatório!B:I,2,FALSE))</f>
        <v/>
      </c>
      <c r="G2173" s="709"/>
      <c r="H2173" s="334" t="str">
        <f>IF(G2173="","",VLOOKUP(G2173,Fundos!B:C,2,FALSE))</f>
        <v/>
      </c>
      <c r="I2173" s="272"/>
      <c r="J2173" s="443"/>
      <c r="K2173" s="443"/>
      <c r="L2173" s="685"/>
      <c r="M2173" s="353"/>
      <c r="N2173" s="271"/>
      <c r="O2173" s="576"/>
      <c r="P2173" s="276" t="s">
        <v>277</v>
      </c>
      <c r="Q2173" s="279"/>
      <c r="R2173" s="449"/>
      <c r="S2173" s="279">
        <f t="shared" si="140"/>
        <v>-3601.92</v>
      </c>
      <c r="T2173" s="333">
        <f t="shared" si="141"/>
        <v>0</v>
      </c>
    </row>
    <row r="2174" spans="2:20" ht="24.9" customHeight="1" x14ac:dyDescent="0.3">
      <c r="B2174" s="446"/>
      <c r="C2174" s="267">
        <f t="shared" si="138"/>
        <v>1</v>
      </c>
      <c r="D2174" s="268" t="str">
        <f t="shared" si="139"/>
        <v>Janeiro</v>
      </c>
      <c r="E2174" s="269"/>
      <c r="F2174" s="270" t="str">
        <f>IF(E2174="","",VLOOKUP('Conta_FUNBIO (2)'!E2174,Relatório!B:I,2,FALSE))</f>
        <v/>
      </c>
      <c r="G2174" s="709"/>
      <c r="H2174" s="334" t="str">
        <f>IF(G2174="","",VLOOKUP(G2174,Fundos!B:C,2,FALSE))</f>
        <v/>
      </c>
      <c r="I2174" s="272"/>
      <c r="J2174" s="443"/>
      <c r="K2174" s="443"/>
      <c r="L2174" s="685"/>
      <c r="M2174" s="353"/>
      <c r="N2174" s="271"/>
      <c r="O2174" s="576"/>
      <c r="P2174" s="276" t="s">
        <v>277</v>
      </c>
      <c r="Q2174" s="279"/>
      <c r="R2174" s="449"/>
      <c r="S2174" s="279">
        <f t="shared" si="140"/>
        <v>-3601.92</v>
      </c>
      <c r="T2174" s="333">
        <f t="shared" si="141"/>
        <v>0</v>
      </c>
    </row>
    <row r="2175" spans="2:20" ht="24.9" customHeight="1" x14ac:dyDescent="0.3">
      <c r="B2175" s="446"/>
      <c r="C2175" s="267">
        <f t="shared" si="138"/>
        <v>1</v>
      </c>
      <c r="D2175" s="268" t="str">
        <f t="shared" si="139"/>
        <v>Janeiro</v>
      </c>
      <c r="E2175" s="269"/>
      <c r="F2175" s="270" t="str">
        <f>IF(E2175="","",VLOOKUP('Conta_FUNBIO (2)'!E2175,Relatório!B:I,2,FALSE))</f>
        <v/>
      </c>
      <c r="G2175" s="709"/>
      <c r="H2175" s="334" t="str">
        <f>IF(G2175="","",VLOOKUP(G2175,Fundos!B:C,2,FALSE))</f>
        <v/>
      </c>
      <c r="I2175" s="272"/>
      <c r="J2175" s="443"/>
      <c r="K2175" s="443"/>
      <c r="L2175" s="685"/>
      <c r="M2175" s="353"/>
      <c r="N2175" s="271"/>
      <c r="O2175" s="576"/>
      <c r="P2175" s="276" t="s">
        <v>277</v>
      </c>
      <c r="Q2175" s="279"/>
      <c r="R2175" s="449"/>
      <c r="S2175" s="279">
        <f t="shared" si="140"/>
        <v>-3601.92</v>
      </c>
      <c r="T2175" s="333">
        <f t="shared" si="141"/>
        <v>0</v>
      </c>
    </row>
    <row r="2176" spans="2:20" ht="24.9" customHeight="1" x14ac:dyDescent="0.3">
      <c r="B2176" s="446"/>
      <c r="C2176" s="267">
        <f t="shared" si="138"/>
        <v>1</v>
      </c>
      <c r="D2176" s="268" t="str">
        <f t="shared" si="139"/>
        <v>Janeiro</v>
      </c>
      <c r="E2176" s="269"/>
      <c r="F2176" s="270" t="str">
        <f>IF(E2176="","",VLOOKUP('Conta_FUNBIO (2)'!E2176,Relatório!B:I,2,FALSE))</f>
        <v/>
      </c>
      <c r="G2176" s="709"/>
      <c r="H2176" s="334" t="str">
        <f>IF(G2176="","",VLOOKUP(G2176,Fundos!B:C,2,FALSE))</f>
        <v/>
      </c>
      <c r="I2176" s="272"/>
      <c r="J2176" s="443"/>
      <c r="K2176" s="443"/>
      <c r="L2176" s="685"/>
      <c r="M2176" s="353"/>
      <c r="N2176" s="271"/>
      <c r="O2176" s="576"/>
      <c r="P2176" s="276" t="s">
        <v>277</v>
      </c>
      <c r="Q2176" s="279"/>
      <c r="R2176" s="449"/>
      <c r="S2176" s="279">
        <f t="shared" si="140"/>
        <v>-3601.92</v>
      </c>
      <c r="T2176" s="333">
        <f t="shared" si="141"/>
        <v>0</v>
      </c>
    </row>
    <row r="2177" spans="2:20" ht="24.9" customHeight="1" x14ac:dyDescent="0.3">
      <c r="B2177" s="446"/>
      <c r="C2177" s="267">
        <f t="shared" si="138"/>
        <v>1</v>
      </c>
      <c r="D2177" s="268" t="str">
        <f t="shared" si="139"/>
        <v>Janeiro</v>
      </c>
      <c r="E2177" s="269"/>
      <c r="F2177" s="270" t="str">
        <f>IF(E2177="","",VLOOKUP('Conta_FUNBIO (2)'!E2177,Relatório!B:I,2,FALSE))</f>
        <v/>
      </c>
      <c r="G2177" s="709"/>
      <c r="H2177" s="334" t="str">
        <f>IF(G2177="","",VLOOKUP(G2177,Fundos!B:C,2,FALSE))</f>
        <v/>
      </c>
      <c r="I2177" s="272"/>
      <c r="J2177" s="443"/>
      <c r="K2177" s="443"/>
      <c r="L2177" s="685"/>
      <c r="M2177" s="353"/>
      <c r="N2177" s="271"/>
      <c r="O2177" s="576"/>
      <c r="P2177" s="276" t="s">
        <v>277</v>
      </c>
      <c r="Q2177" s="279"/>
      <c r="R2177" s="449"/>
      <c r="S2177" s="279">
        <f t="shared" si="140"/>
        <v>-3601.92</v>
      </c>
      <c r="T2177" s="333">
        <f t="shared" si="141"/>
        <v>0</v>
      </c>
    </row>
    <row r="2178" spans="2:20" ht="24.9" customHeight="1" x14ac:dyDescent="0.3">
      <c r="B2178" s="446"/>
      <c r="C2178" s="267">
        <f t="shared" si="138"/>
        <v>1</v>
      </c>
      <c r="D2178" s="268" t="str">
        <f t="shared" si="139"/>
        <v>Janeiro</v>
      </c>
      <c r="E2178" s="269"/>
      <c r="F2178" s="270" t="str">
        <f>IF(E2178="","",VLOOKUP('Conta_FUNBIO (2)'!E2178,Relatório!B:I,2,FALSE))</f>
        <v/>
      </c>
      <c r="G2178" s="709"/>
      <c r="H2178" s="334" t="str">
        <f>IF(G2178="","",VLOOKUP(G2178,Fundos!B:C,2,FALSE))</f>
        <v/>
      </c>
      <c r="I2178" s="272"/>
      <c r="J2178" s="443"/>
      <c r="K2178" s="443"/>
      <c r="L2178" s="685"/>
      <c r="M2178" s="353"/>
      <c r="N2178" s="271"/>
      <c r="O2178" s="576"/>
      <c r="P2178" s="276" t="s">
        <v>277</v>
      </c>
      <c r="Q2178" s="279"/>
      <c r="R2178" s="449"/>
      <c r="S2178" s="279">
        <f t="shared" si="140"/>
        <v>-3601.92</v>
      </c>
      <c r="T2178" s="333">
        <f t="shared" si="141"/>
        <v>0</v>
      </c>
    </row>
    <row r="2179" spans="2:20" ht="24.9" customHeight="1" x14ac:dyDescent="0.3">
      <c r="B2179" s="446"/>
      <c r="C2179" s="267">
        <f t="shared" si="138"/>
        <v>1</v>
      </c>
      <c r="D2179" s="268" t="str">
        <f t="shared" si="139"/>
        <v>Janeiro</v>
      </c>
      <c r="E2179" s="269"/>
      <c r="F2179" s="270" t="str">
        <f>IF(E2179="","",VLOOKUP('Conta_FUNBIO (2)'!E2179,Relatório!B:I,2,FALSE))</f>
        <v/>
      </c>
      <c r="G2179" s="709"/>
      <c r="H2179" s="334" t="str">
        <f>IF(G2179="","",VLOOKUP(G2179,Fundos!B:C,2,FALSE))</f>
        <v/>
      </c>
      <c r="I2179" s="272"/>
      <c r="J2179" s="443"/>
      <c r="K2179" s="443"/>
      <c r="L2179" s="685"/>
      <c r="M2179" s="353"/>
      <c r="N2179" s="271"/>
      <c r="O2179" s="576"/>
      <c r="P2179" s="276" t="s">
        <v>277</v>
      </c>
      <c r="Q2179" s="279"/>
      <c r="R2179" s="449"/>
      <c r="S2179" s="279">
        <f t="shared" si="140"/>
        <v>-3601.92</v>
      </c>
      <c r="T2179" s="333">
        <f t="shared" si="141"/>
        <v>0</v>
      </c>
    </row>
    <row r="2180" spans="2:20" ht="24.9" customHeight="1" x14ac:dyDescent="0.3">
      <c r="B2180" s="446"/>
      <c r="C2180" s="267">
        <f t="shared" ref="C2180:C2243" si="142">MONTH(B2180)</f>
        <v>1</v>
      </c>
      <c r="D2180" s="268" t="str">
        <f t="shared" ref="D2180:D2243" si="143">IF(C2180=1,"Janeiro",IF(C2180=2,"Fevereiro",IF(C2180=3,"Março",IF(C2180=4,"Abril",IF(C2180=5,"Maio",IF(C2180=6,"Junho",IF(C2180=7,"Julho",IF(C2180=8,"Agosto",IF(C2180=9,"Setembro",IF(C2180=10,"Outubro",IF(C2180=11,"Novembro",IF(C2180=12,"Dezembro",""))))))))))))</f>
        <v>Janeiro</v>
      </c>
      <c r="E2180" s="269"/>
      <c r="F2180" s="270" t="str">
        <f>IF(E2180="","",VLOOKUP('Conta_FUNBIO (2)'!E2180,Relatório!B:I,2,FALSE))</f>
        <v/>
      </c>
      <c r="G2180" s="709"/>
      <c r="H2180" s="334" t="str">
        <f>IF(G2180="","",VLOOKUP(G2180,Fundos!B:C,2,FALSE))</f>
        <v/>
      </c>
      <c r="I2180" s="272"/>
      <c r="J2180" s="443"/>
      <c r="K2180" s="443"/>
      <c r="L2180" s="685"/>
      <c r="M2180" s="353"/>
      <c r="N2180" s="271"/>
      <c r="O2180" s="576"/>
      <c r="P2180" s="276" t="s">
        <v>277</v>
      </c>
      <c r="Q2180" s="279"/>
      <c r="R2180" s="449"/>
      <c r="S2180" s="279">
        <f t="shared" ref="S2180:S2243" si="144">IF(P2180="sim",Q2180-R2180+S2179,IF(P2180="NÃO",S2179))</f>
        <v>-3601.92</v>
      </c>
      <c r="T2180" s="333">
        <f t="shared" si="141"/>
        <v>0</v>
      </c>
    </row>
    <row r="2181" spans="2:20" ht="24.9" customHeight="1" x14ac:dyDescent="0.3">
      <c r="B2181" s="446"/>
      <c r="C2181" s="267">
        <f t="shared" si="142"/>
        <v>1</v>
      </c>
      <c r="D2181" s="268" t="str">
        <f t="shared" si="143"/>
        <v>Janeiro</v>
      </c>
      <c r="E2181" s="269"/>
      <c r="F2181" s="270" t="str">
        <f>IF(E2181="","",VLOOKUP('Conta_FUNBIO (2)'!E2181,Relatório!B:I,2,FALSE))</f>
        <v/>
      </c>
      <c r="G2181" s="709"/>
      <c r="H2181" s="334" t="str">
        <f>IF(G2181="","",VLOOKUP(G2181,Fundos!B:C,2,FALSE))</f>
        <v/>
      </c>
      <c r="I2181" s="272"/>
      <c r="J2181" s="443"/>
      <c r="K2181" s="443"/>
      <c r="L2181" s="685"/>
      <c r="M2181" s="353"/>
      <c r="N2181" s="271"/>
      <c r="O2181" s="576"/>
      <c r="P2181" s="276" t="s">
        <v>277</v>
      </c>
      <c r="Q2181" s="279"/>
      <c r="R2181" s="449"/>
      <c r="S2181" s="279">
        <f t="shared" si="144"/>
        <v>-3601.92</v>
      </c>
      <c r="T2181" s="333">
        <f t="shared" si="141"/>
        <v>0</v>
      </c>
    </row>
    <row r="2182" spans="2:20" ht="24.9" customHeight="1" x14ac:dyDescent="0.3">
      <c r="B2182" s="446"/>
      <c r="C2182" s="267">
        <f t="shared" si="142"/>
        <v>1</v>
      </c>
      <c r="D2182" s="268" t="str">
        <f t="shared" si="143"/>
        <v>Janeiro</v>
      </c>
      <c r="E2182" s="269"/>
      <c r="F2182" s="270" t="str">
        <f>IF(E2182="","",VLOOKUP('Conta_FUNBIO (2)'!E2182,Relatório!B:I,2,FALSE))</f>
        <v/>
      </c>
      <c r="G2182" s="709"/>
      <c r="H2182" s="334" t="str">
        <f>IF(G2182="","",VLOOKUP(G2182,Fundos!B:C,2,FALSE))</f>
        <v/>
      </c>
      <c r="I2182" s="272"/>
      <c r="J2182" s="443"/>
      <c r="K2182" s="443"/>
      <c r="L2182" s="685"/>
      <c r="M2182" s="353"/>
      <c r="N2182" s="271"/>
      <c r="O2182" s="576"/>
      <c r="P2182" s="276" t="s">
        <v>277</v>
      </c>
      <c r="Q2182" s="279"/>
      <c r="R2182" s="449"/>
      <c r="S2182" s="279">
        <f t="shared" si="144"/>
        <v>-3601.92</v>
      </c>
      <c r="T2182" s="333">
        <f t="shared" si="141"/>
        <v>0</v>
      </c>
    </row>
    <row r="2183" spans="2:20" ht="24.9" customHeight="1" x14ac:dyDescent="0.3">
      <c r="B2183" s="446"/>
      <c r="C2183" s="267">
        <f t="shared" si="142"/>
        <v>1</v>
      </c>
      <c r="D2183" s="268" t="str">
        <f t="shared" si="143"/>
        <v>Janeiro</v>
      </c>
      <c r="E2183" s="269"/>
      <c r="F2183" s="270" t="str">
        <f>IF(E2183="","",VLOOKUP('Conta_FUNBIO (2)'!E2183,Relatório!B:I,2,FALSE))</f>
        <v/>
      </c>
      <c r="G2183" s="709"/>
      <c r="H2183" s="334" t="str">
        <f>IF(G2183="","",VLOOKUP(G2183,Fundos!B:C,2,FALSE))</f>
        <v/>
      </c>
      <c r="I2183" s="272"/>
      <c r="J2183" s="443"/>
      <c r="K2183" s="443"/>
      <c r="L2183" s="685"/>
      <c r="M2183" s="353"/>
      <c r="N2183" s="271"/>
      <c r="O2183" s="576"/>
      <c r="P2183" s="276" t="s">
        <v>277</v>
      </c>
      <c r="Q2183" s="279"/>
      <c r="R2183" s="449"/>
      <c r="S2183" s="279">
        <f t="shared" si="144"/>
        <v>-3601.92</v>
      </c>
      <c r="T2183" s="333">
        <f t="shared" si="141"/>
        <v>0</v>
      </c>
    </row>
    <row r="2184" spans="2:20" ht="24.9" customHeight="1" x14ac:dyDescent="0.3">
      <c r="B2184" s="446"/>
      <c r="C2184" s="267">
        <f t="shared" si="142"/>
        <v>1</v>
      </c>
      <c r="D2184" s="268" t="str">
        <f t="shared" si="143"/>
        <v>Janeiro</v>
      </c>
      <c r="E2184" s="269"/>
      <c r="F2184" s="270" t="str">
        <f>IF(E2184="","",VLOOKUP('Conta_FUNBIO (2)'!E2184,Relatório!B:I,2,FALSE))</f>
        <v/>
      </c>
      <c r="G2184" s="709"/>
      <c r="H2184" s="334" t="str">
        <f>IF(G2184="","",VLOOKUP(G2184,Fundos!B:C,2,FALSE))</f>
        <v/>
      </c>
      <c r="I2184" s="272"/>
      <c r="J2184" s="443"/>
      <c r="K2184" s="443"/>
      <c r="L2184" s="685"/>
      <c r="M2184" s="353"/>
      <c r="N2184" s="271"/>
      <c r="O2184" s="576"/>
      <c r="P2184" s="276" t="s">
        <v>277</v>
      </c>
      <c r="Q2184" s="279"/>
      <c r="R2184" s="449"/>
      <c r="S2184" s="279">
        <f t="shared" si="144"/>
        <v>-3601.92</v>
      </c>
      <c r="T2184" s="333">
        <f t="shared" si="141"/>
        <v>0</v>
      </c>
    </row>
    <row r="2185" spans="2:20" ht="24.9" customHeight="1" x14ac:dyDescent="0.3">
      <c r="B2185" s="446"/>
      <c r="C2185" s="267">
        <f t="shared" si="142"/>
        <v>1</v>
      </c>
      <c r="D2185" s="268" t="str">
        <f t="shared" si="143"/>
        <v>Janeiro</v>
      </c>
      <c r="E2185" s="269"/>
      <c r="F2185" s="270" t="str">
        <f>IF(E2185="","",VLOOKUP('Conta_FUNBIO (2)'!E2185,Relatório!B:I,2,FALSE))</f>
        <v/>
      </c>
      <c r="G2185" s="709"/>
      <c r="H2185" s="334" t="str">
        <f>IF(G2185="","",VLOOKUP(G2185,Fundos!B:C,2,FALSE))</f>
        <v/>
      </c>
      <c r="I2185" s="272"/>
      <c r="J2185" s="443"/>
      <c r="K2185" s="443"/>
      <c r="L2185" s="685"/>
      <c r="M2185" s="353"/>
      <c r="N2185" s="271"/>
      <c r="O2185" s="576"/>
      <c r="P2185" s="276" t="s">
        <v>277</v>
      </c>
      <c r="Q2185" s="279"/>
      <c r="R2185" s="449"/>
      <c r="S2185" s="279">
        <f t="shared" si="144"/>
        <v>-3601.92</v>
      </c>
      <c r="T2185" s="333">
        <f t="shared" si="141"/>
        <v>0</v>
      </c>
    </row>
    <row r="2186" spans="2:20" ht="24.9" customHeight="1" x14ac:dyDescent="0.3">
      <c r="B2186" s="446"/>
      <c r="C2186" s="267">
        <f t="shared" si="142"/>
        <v>1</v>
      </c>
      <c r="D2186" s="268" t="str">
        <f t="shared" si="143"/>
        <v>Janeiro</v>
      </c>
      <c r="E2186" s="269"/>
      <c r="F2186" s="270" t="str">
        <f>IF(E2186="","",VLOOKUP('Conta_FUNBIO (2)'!E2186,Relatório!B:I,2,FALSE))</f>
        <v/>
      </c>
      <c r="G2186" s="709"/>
      <c r="H2186" s="334" t="str">
        <f>IF(G2186="","",VLOOKUP(G2186,Fundos!B:C,2,FALSE))</f>
        <v/>
      </c>
      <c r="I2186" s="272"/>
      <c r="J2186" s="443"/>
      <c r="K2186" s="443"/>
      <c r="L2186" s="685"/>
      <c r="M2186" s="353"/>
      <c r="N2186" s="271"/>
      <c r="O2186" s="576"/>
      <c r="P2186" s="276" t="s">
        <v>277</v>
      </c>
      <c r="Q2186" s="279"/>
      <c r="R2186" s="449"/>
      <c r="S2186" s="279">
        <f t="shared" si="144"/>
        <v>-3601.92</v>
      </c>
      <c r="T2186" s="333">
        <f t="shared" si="141"/>
        <v>0</v>
      </c>
    </row>
    <row r="2187" spans="2:20" ht="24.9" customHeight="1" x14ac:dyDescent="0.3">
      <c r="B2187" s="446"/>
      <c r="C2187" s="267">
        <f t="shared" si="142"/>
        <v>1</v>
      </c>
      <c r="D2187" s="268" t="str">
        <f t="shared" si="143"/>
        <v>Janeiro</v>
      </c>
      <c r="E2187" s="269"/>
      <c r="F2187" s="270" t="str">
        <f>IF(E2187="","",VLOOKUP('Conta_FUNBIO (2)'!E2187,Relatório!B:I,2,FALSE))</f>
        <v/>
      </c>
      <c r="G2187" s="709"/>
      <c r="H2187" s="334" t="str">
        <f>IF(G2187="","",VLOOKUP(G2187,Fundos!B:C,2,FALSE))</f>
        <v/>
      </c>
      <c r="I2187" s="272"/>
      <c r="J2187" s="443"/>
      <c r="K2187" s="443"/>
      <c r="L2187" s="685"/>
      <c r="M2187" s="353"/>
      <c r="N2187" s="271"/>
      <c r="O2187" s="576"/>
      <c r="P2187" s="276" t="s">
        <v>277</v>
      </c>
      <c r="Q2187" s="279"/>
      <c r="R2187" s="449"/>
      <c r="S2187" s="279">
        <f t="shared" si="144"/>
        <v>-3601.92</v>
      </c>
      <c r="T2187" s="333">
        <f t="shared" si="141"/>
        <v>0</v>
      </c>
    </row>
    <row r="2188" spans="2:20" ht="24.9" customHeight="1" x14ac:dyDescent="0.3">
      <c r="B2188" s="446"/>
      <c r="C2188" s="267">
        <f t="shared" si="142"/>
        <v>1</v>
      </c>
      <c r="D2188" s="268" t="str">
        <f t="shared" si="143"/>
        <v>Janeiro</v>
      </c>
      <c r="E2188" s="269"/>
      <c r="F2188" s="270" t="str">
        <f>IF(E2188="","",VLOOKUP('Conta_FUNBIO (2)'!E2188,Relatório!B:I,2,FALSE))</f>
        <v/>
      </c>
      <c r="G2188" s="709"/>
      <c r="H2188" s="334" t="str">
        <f>IF(G2188="","",VLOOKUP(G2188,Fundos!B:C,2,FALSE))</f>
        <v/>
      </c>
      <c r="I2188" s="272"/>
      <c r="J2188" s="443"/>
      <c r="K2188" s="443"/>
      <c r="L2188" s="685"/>
      <c r="M2188" s="353"/>
      <c r="N2188" s="271"/>
      <c r="O2188" s="576"/>
      <c r="P2188" s="276" t="s">
        <v>277</v>
      </c>
      <c r="Q2188" s="279"/>
      <c r="R2188" s="449"/>
      <c r="S2188" s="279">
        <f t="shared" si="144"/>
        <v>-3601.92</v>
      </c>
      <c r="T2188" s="333">
        <f t="shared" si="141"/>
        <v>0</v>
      </c>
    </row>
    <row r="2189" spans="2:20" ht="24.9" customHeight="1" x14ac:dyDescent="0.3">
      <c r="B2189" s="446"/>
      <c r="C2189" s="267">
        <f t="shared" si="142"/>
        <v>1</v>
      </c>
      <c r="D2189" s="268" t="str">
        <f t="shared" si="143"/>
        <v>Janeiro</v>
      </c>
      <c r="E2189" s="269"/>
      <c r="F2189" s="270" t="str">
        <f>IF(E2189="","",VLOOKUP('Conta_FUNBIO (2)'!E2189,Relatório!B:I,2,FALSE))</f>
        <v/>
      </c>
      <c r="G2189" s="709"/>
      <c r="H2189" s="334" t="str">
        <f>IF(G2189="","",VLOOKUP(G2189,Fundos!B:C,2,FALSE))</f>
        <v/>
      </c>
      <c r="I2189" s="272"/>
      <c r="J2189" s="443"/>
      <c r="K2189" s="443"/>
      <c r="L2189" s="685"/>
      <c r="M2189" s="353"/>
      <c r="N2189" s="271"/>
      <c r="O2189" s="576"/>
      <c r="P2189" s="276" t="s">
        <v>277</v>
      </c>
      <c r="Q2189" s="279"/>
      <c r="R2189" s="449"/>
      <c r="S2189" s="279">
        <f t="shared" si="144"/>
        <v>-3601.92</v>
      </c>
      <c r="T2189" s="333">
        <f t="shared" si="141"/>
        <v>0</v>
      </c>
    </row>
    <row r="2190" spans="2:20" ht="24.9" customHeight="1" x14ac:dyDescent="0.3">
      <c r="B2190" s="446"/>
      <c r="C2190" s="267">
        <f t="shared" si="142"/>
        <v>1</v>
      </c>
      <c r="D2190" s="268" t="str">
        <f t="shared" si="143"/>
        <v>Janeiro</v>
      </c>
      <c r="E2190" s="269"/>
      <c r="F2190" s="270" t="str">
        <f>IF(E2190="","",VLOOKUP('Conta_FUNBIO (2)'!E2190,Relatório!B:I,2,FALSE))</f>
        <v/>
      </c>
      <c r="G2190" s="709"/>
      <c r="H2190" s="334" t="str">
        <f>IF(G2190="","",VLOOKUP(G2190,Fundos!B:C,2,FALSE))</f>
        <v/>
      </c>
      <c r="I2190" s="272"/>
      <c r="J2190" s="443"/>
      <c r="K2190" s="443"/>
      <c r="L2190" s="685"/>
      <c r="M2190" s="353"/>
      <c r="N2190" s="271"/>
      <c r="O2190" s="576"/>
      <c r="P2190" s="276" t="s">
        <v>277</v>
      </c>
      <c r="Q2190" s="279"/>
      <c r="R2190" s="449"/>
      <c r="S2190" s="279">
        <f t="shared" si="144"/>
        <v>-3601.92</v>
      </c>
      <c r="T2190" s="333">
        <f t="shared" si="141"/>
        <v>0</v>
      </c>
    </row>
    <row r="2191" spans="2:20" ht="24.9" customHeight="1" x14ac:dyDescent="0.3">
      <c r="B2191" s="446"/>
      <c r="C2191" s="267">
        <f t="shared" si="142"/>
        <v>1</v>
      </c>
      <c r="D2191" s="268" t="str">
        <f t="shared" si="143"/>
        <v>Janeiro</v>
      </c>
      <c r="E2191" s="269"/>
      <c r="F2191" s="270" t="str">
        <f>IF(E2191="","",VLOOKUP('Conta_FUNBIO (2)'!E2191,Relatório!B:I,2,FALSE))</f>
        <v/>
      </c>
      <c r="G2191" s="709"/>
      <c r="H2191" s="334" t="str">
        <f>IF(G2191="","",VLOOKUP(G2191,Fundos!B:C,2,FALSE))</f>
        <v/>
      </c>
      <c r="I2191" s="272"/>
      <c r="J2191" s="443"/>
      <c r="K2191" s="443"/>
      <c r="L2191" s="685"/>
      <c r="M2191" s="353"/>
      <c r="N2191" s="271"/>
      <c r="O2191" s="576"/>
      <c r="P2191" s="276" t="s">
        <v>277</v>
      </c>
      <c r="Q2191" s="279"/>
      <c r="R2191" s="449"/>
      <c r="S2191" s="279">
        <f t="shared" si="144"/>
        <v>-3601.92</v>
      </c>
      <c r="T2191" s="333">
        <f t="shared" si="141"/>
        <v>0</v>
      </c>
    </row>
    <row r="2192" spans="2:20" ht="24.9" customHeight="1" x14ac:dyDescent="0.3">
      <c r="B2192" s="446"/>
      <c r="C2192" s="267">
        <f t="shared" si="142"/>
        <v>1</v>
      </c>
      <c r="D2192" s="268" t="str">
        <f t="shared" si="143"/>
        <v>Janeiro</v>
      </c>
      <c r="E2192" s="269"/>
      <c r="F2192" s="270" t="str">
        <f>IF(E2192="","",VLOOKUP('Conta_FUNBIO (2)'!E2192,Relatório!B:I,2,FALSE))</f>
        <v/>
      </c>
      <c r="G2192" s="709"/>
      <c r="H2192" s="334" t="str">
        <f>IF(G2192="","",VLOOKUP(G2192,Fundos!B:C,2,FALSE))</f>
        <v/>
      </c>
      <c r="I2192" s="272"/>
      <c r="J2192" s="443"/>
      <c r="K2192" s="443"/>
      <c r="L2192" s="685"/>
      <c r="M2192" s="353"/>
      <c r="N2192" s="271"/>
      <c r="O2192" s="576"/>
      <c r="P2192" s="276" t="s">
        <v>277</v>
      </c>
      <c r="Q2192" s="279"/>
      <c r="R2192" s="449"/>
      <c r="S2192" s="279">
        <f t="shared" si="144"/>
        <v>-3601.92</v>
      </c>
      <c r="T2192" s="333">
        <f t="shared" si="141"/>
        <v>0</v>
      </c>
    </row>
    <row r="2193" spans="2:20" ht="24.9" customHeight="1" x14ac:dyDescent="0.3">
      <c r="B2193" s="446"/>
      <c r="C2193" s="267">
        <f t="shared" si="142"/>
        <v>1</v>
      </c>
      <c r="D2193" s="268" t="str">
        <f t="shared" si="143"/>
        <v>Janeiro</v>
      </c>
      <c r="E2193" s="269"/>
      <c r="F2193" s="270" t="str">
        <f>IF(E2193="","",VLOOKUP('Conta_FUNBIO (2)'!E2193,Relatório!B:I,2,FALSE))</f>
        <v/>
      </c>
      <c r="G2193" s="709"/>
      <c r="H2193" s="334" t="str">
        <f>IF(G2193="","",VLOOKUP(G2193,Fundos!B:C,2,FALSE))</f>
        <v/>
      </c>
      <c r="I2193" s="272"/>
      <c r="J2193" s="443"/>
      <c r="K2193" s="443"/>
      <c r="L2193" s="685"/>
      <c r="M2193" s="353"/>
      <c r="N2193" s="271"/>
      <c r="O2193" s="576"/>
      <c r="P2193" s="276" t="s">
        <v>277</v>
      </c>
      <c r="Q2193" s="279"/>
      <c r="R2193" s="449"/>
      <c r="S2193" s="279">
        <f t="shared" si="144"/>
        <v>-3601.92</v>
      </c>
      <c r="T2193" s="333">
        <f t="shared" si="141"/>
        <v>0</v>
      </c>
    </row>
    <row r="2194" spans="2:20" ht="24.9" customHeight="1" x14ac:dyDescent="0.3">
      <c r="B2194" s="446"/>
      <c r="C2194" s="267">
        <f t="shared" si="142"/>
        <v>1</v>
      </c>
      <c r="D2194" s="268" t="str">
        <f t="shared" si="143"/>
        <v>Janeiro</v>
      </c>
      <c r="E2194" s="269"/>
      <c r="F2194" s="270" t="str">
        <f>IF(E2194="","",VLOOKUP('Conta_FUNBIO (2)'!E2194,Relatório!B:I,2,FALSE))</f>
        <v/>
      </c>
      <c r="G2194" s="709"/>
      <c r="H2194" s="334" t="str">
        <f>IF(G2194="","",VLOOKUP(G2194,Fundos!B:C,2,FALSE))</f>
        <v/>
      </c>
      <c r="I2194" s="272"/>
      <c r="J2194" s="443"/>
      <c r="K2194" s="443"/>
      <c r="L2194" s="685"/>
      <c r="M2194" s="353"/>
      <c r="N2194" s="271"/>
      <c r="O2194" s="576"/>
      <c r="P2194" s="276" t="s">
        <v>277</v>
      </c>
      <c r="Q2194" s="279"/>
      <c r="R2194" s="449"/>
      <c r="S2194" s="279">
        <f t="shared" si="144"/>
        <v>-3601.92</v>
      </c>
      <c r="T2194" s="333">
        <f t="shared" si="141"/>
        <v>0</v>
      </c>
    </row>
    <row r="2195" spans="2:20" ht="24.9" customHeight="1" x14ac:dyDescent="0.3">
      <c r="B2195" s="446"/>
      <c r="C2195" s="267">
        <f t="shared" si="142"/>
        <v>1</v>
      </c>
      <c r="D2195" s="268" t="str">
        <f t="shared" si="143"/>
        <v>Janeiro</v>
      </c>
      <c r="E2195" s="269"/>
      <c r="F2195" s="270" t="str">
        <f>IF(E2195="","",VLOOKUP('Conta_FUNBIO (2)'!E2195,Relatório!B:I,2,FALSE))</f>
        <v/>
      </c>
      <c r="G2195" s="709"/>
      <c r="H2195" s="334" t="str">
        <f>IF(G2195="","",VLOOKUP(G2195,Fundos!B:C,2,FALSE))</f>
        <v/>
      </c>
      <c r="I2195" s="272"/>
      <c r="J2195" s="443"/>
      <c r="K2195" s="443"/>
      <c r="L2195" s="685"/>
      <c r="M2195" s="353"/>
      <c r="N2195" s="271"/>
      <c r="O2195" s="576"/>
      <c r="P2195" s="276" t="s">
        <v>277</v>
      </c>
      <c r="Q2195" s="279"/>
      <c r="R2195" s="449"/>
      <c r="S2195" s="279">
        <f t="shared" si="144"/>
        <v>-3601.92</v>
      </c>
      <c r="T2195" s="333">
        <f t="shared" si="141"/>
        <v>0</v>
      </c>
    </row>
    <row r="2196" spans="2:20" ht="24.9" customHeight="1" x14ac:dyDescent="0.3">
      <c r="B2196" s="446"/>
      <c r="C2196" s="267">
        <f t="shared" si="142"/>
        <v>1</v>
      </c>
      <c r="D2196" s="268" t="str">
        <f t="shared" si="143"/>
        <v>Janeiro</v>
      </c>
      <c r="E2196" s="269"/>
      <c r="F2196" s="270" t="str">
        <f>IF(E2196="","",VLOOKUP('Conta_FUNBIO (2)'!E2196,Relatório!B:I,2,FALSE))</f>
        <v/>
      </c>
      <c r="G2196" s="709"/>
      <c r="H2196" s="334" t="str">
        <f>IF(G2196="","",VLOOKUP(G2196,Fundos!B:C,2,FALSE))</f>
        <v/>
      </c>
      <c r="I2196" s="272"/>
      <c r="J2196" s="443"/>
      <c r="K2196" s="443"/>
      <c r="L2196" s="685"/>
      <c r="M2196" s="353"/>
      <c r="N2196" s="271"/>
      <c r="O2196" s="576"/>
      <c r="P2196" s="276" t="s">
        <v>277</v>
      </c>
      <c r="Q2196" s="279"/>
      <c r="R2196" s="449"/>
      <c r="S2196" s="279">
        <f t="shared" si="144"/>
        <v>-3601.92</v>
      </c>
      <c r="T2196" s="333">
        <f t="shared" si="141"/>
        <v>0</v>
      </c>
    </row>
    <row r="2197" spans="2:20" ht="24.9" customHeight="1" x14ac:dyDescent="0.3">
      <c r="B2197" s="446"/>
      <c r="C2197" s="267">
        <f t="shared" si="142"/>
        <v>1</v>
      </c>
      <c r="D2197" s="268" t="str">
        <f t="shared" si="143"/>
        <v>Janeiro</v>
      </c>
      <c r="E2197" s="269"/>
      <c r="F2197" s="270" t="str">
        <f>IF(E2197="","",VLOOKUP('Conta_FUNBIO (2)'!E2197,Relatório!B:I,2,FALSE))</f>
        <v/>
      </c>
      <c r="G2197" s="709"/>
      <c r="H2197" s="334" t="str">
        <f>IF(G2197="","",VLOOKUP(G2197,Fundos!B:C,2,FALSE))</f>
        <v/>
      </c>
      <c r="I2197" s="272"/>
      <c r="J2197" s="443"/>
      <c r="K2197" s="443"/>
      <c r="L2197" s="685"/>
      <c r="M2197" s="353"/>
      <c r="N2197" s="271"/>
      <c r="O2197" s="576"/>
      <c r="P2197" s="276" t="s">
        <v>277</v>
      </c>
      <c r="Q2197" s="279"/>
      <c r="R2197" s="449"/>
      <c r="S2197" s="279">
        <f t="shared" si="144"/>
        <v>-3601.92</v>
      </c>
      <c r="T2197" s="333">
        <f t="shared" si="141"/>
        <v>0</v>
      </c>
    </row>
    <row r="2198" spans="2:20" ht="24.9" customHeight="1" x14ac:dyDescent="0.3">
      <c r="B2198" s="446"/>
      <c r="C2198" s="267">
        <f t="shared" si="142"/>
        <v>1</v>
      </c>
      <c r="D2198" s="268" t="str">
        <f t="shared" si="143"/>
        <v>Janeiro</v>
      </c>
      <c r="E2198" s="269"/>
      <c r="F2198" s="270" t="str">
        <f>IF(E2198="","",VLOOKUP('Conta_FUNBIO (2)'!E2198,Relatório!B:I,2,FALSE))</f>
        <v/>
      </c>
      <c r="G2198" s="709"/>
      <c r="H2198" s="334" t="str">
        <f>IF(G2198="","",VLOOKUP(G2198,Fundos!B:C,2,FALSE))</f>
        <v/>
      </c>
      <c r="I2198" s="272"/>
      <c r="J2198" s="443"/>
      <c r="K2198" s="443"/>
      <c r="L2198" s="685"/>
      <c r="M2198" s="353"/>
      <c r="N2198" s="271"/>
      <c r="O2198" s="576"/>
      <c r="P2198" s="276" t="s">
        <v>277</v>
      </c>
      <c r="Q2198" s="279"/>
      <c r="R2198" s="449"/>
      <c r="S2198" s="279">
        <f t="shared" si="144"/>
        <v>-3601.92</v>
      </c>
      <c r="T2198" s="333">
        <f t="shared" si="141"/>
        <v>0</v>
      </c>
    </row>
    <row r="2199" spans="2:20" ht="24.9" customHeight="1" x14ac:dyDescent="0.3">
      <c r="B2199" s="446"/>
      <c r="C2199" s="267">
        <f t="shared" si="142"/>
        <v>1</v>
      </c>
      <c r="D2199" s="268" t="str">
        <f t="shared" si="143"/>
        <v>Janeiro</v>
      </c>
      <c r="E2199" s="269"/>
      <c r="F2199" s="270" t="str">
        <f>IF(E2199="","",VLOOKUP('Conta_FUNBIO (2)'!E2199,Relatório!B:I,2,FALSE))</f>
        <v/>
      </c>
      <c r="G2199" s="709"/>
      <c r="H2199" s="334" t="str">
        <f>IF(G2199="","",VLOOKUP(G2199,Fundos!B:C,2,FALSE))</f>
        <v/>
      </c>
      <c r="I2199" s="272"/>
      <c r="J2199" s="443"/>
      <c r="K2199" s="443"/>
      <c r="L2199" s="685"/>
      <c r="M2199" s="353"/>
      <c r="N2199" s="271"/>
      <c r="O2199" s="576"/>
      <c r="P2199" s="276" t="s">
        <v>277</v>
      </c>
      <c r="Q2199" s="279"/>
      <c r="R2199" s="449"/>
      <c r="S2199" s="279">
        <f t="shared" si="144"/>
        <v>-3601.92</v>
      </c>
      <c r="T2199" s="333">
        <f t="shared" si="141"/>
        <v>0</v>
      </c>
    </row>
    <row r="2200" spans="2:20" ht="24.9" customHeight="1" x14ac:dyDescent="0.3">
      <c r="B2200" s="446"/>
      <c r="C2200" s="267">
        <f t="shared" si="142"/>
        <v>1</v>
      </c>
      <c r="D2200" s="268" t="str">
        <f t="shared" si="143"/>
        <v>Janeiro</v>
      </c>
      <c r="E2200" s="269"/>
      <c r="F2200" s="270" t="str">
        <f>IF(E2200="","",VLOOKUP('Conta_FUNBIO (2)'!E2200,Relatório!B:I,2,FALSE))</f>
        <v/>
      </c>
      <c r="G2200" s="709"/>
      <c r="H2200" s="334" t="str">
        <f>IF(G2200="","",VLOOKUP(G2200,Fundos!B:C,2,FALSE))</f>
        <v/>
      </c>
      <c r="I2200" s="272"/>
      <c r="J2200" s="443"/>
      <c r="K2200" s="443"/>
      <c r="L2200" s="685"/>
      <c r="M2200" s="353"/>
      <c r="N2200" s="271"/>
      <c r="O2200" s="576"/>
      <c r="P2200" s="276" t="s">
        <v>277</v>
      </c>
      <c r="Q2200" s="279"/>
      <c r="R2200" s="449"/>
      <c r="S2200" s="279">
        <f t="shared" si="144"/>
        <v>-3601.92</v>
      </c>
      <c r="T2200" s="333">
        <f t="shared" si="141"/>
        <v>0</v>
      </c>
    </row>
    <row r="2201" spans="2:20" ht="24.9" customHeight="1" x14ac:dyDescent="0.3">
      <c r="B2201" s="446"/>
      <c r="C2201" s="267">
        <f t="shared" si="142"/>
        <v>1</v>
      </c>
      <c r="D2201" s="268" t="str">
        <f t="shared" si="143"/>
        <v>Janeiro</v>
      </c>
      <c r="E2201" s="269"/>
      <c r="F2201" s="270" t="str">
        <f>IF(E2201="","",VLOOKUP('Conta_FUNBIO (2)'!E2201,Relatório!B:I,2,FALSE))</f>
        <v/>
      </c>
      <c r="G2201" s="709"/>
      <c r="H2201" s="334" t="str">
        <f>IF(G2201="","",VLOOKUP(G2201,Fundos!B:C,2,FALSE))</f>
        <v/>
      </c>
      <c r="I2201" s="272"/>
      <c r="J2201" s="443"/>
      <c r="K2201" s="443"/>
      <c r="L2201" s="685"/>
      <c r="M2201" s="353"/>
      <c r="N2201" s="271"/>
      <c r="O2201" s="576"/>
      <c r="P2201" s="276" t="s">
        <v>277</v>
      </c>
      <c r="Q2201" s="279"/>
      <c r="R2201" s="449"/>
      <c r="S2201" s="279">
        <f t="shared" si="144"/>
        <v>-3601.92</v>
      </c>
      <c r="T2201" s="333">
        <f t="shared" si="141"/>
        <v>0</v>
      </c>
    </row>
    <row r="2202" spans="2:20" ht="24.9" customHeight="1" x14ac:dyDescent="0.3">
      <c r="B2202" s="446"/>
      <c r="C2202" s="267">
        <f t="shared" si="142"/>
        <v>1</v>
      </c>
      <c r="D2202" s="268" t="str">
        <f t="shared" si="143"/>
        <v>Janeiro</v>
      </c>
      <c r="E2202" s="269"/>
      <c r="F2202" s="270" t="str">
        <f>IF(E2202="","",VLOOKUP('Conta_FUNBIO (2)'!E2202,Relatório!B:I,2,FALSE))</f>
        <v/>
      </c>
      <c r="G2202" s="709"/>
      <c r="H2202" s="334" t="str">
        <f>IF(G2202="","",VLOOKUP(G2202,Fundos!B:C,2,FALSE))</f>
        <v/>
      </c>
      <c r="I2202" s="272"/>
      <c r="J2202" s="443"/>
      <c r="K2202" s="443"/>
      <c r="L2202" s="685"/>
      <c r="M2202" s="353"/>
      <c r="N2202" s="271"/>
      <c r="O2202" s="576"/>
      <c r="P2202" s="276" t="s">
        <v>277</v>
      </c>
      <c r="Q2202" s="279"/>
      <c r="R2202" s="449"/>
      <c r="S2202" s="279">
        <f t="shared" si="144"/>
        <v>-3601.92</v>
      </c>
      <c r="T2202" s="333">
        <f t="shared" si="141"/>
        <v>0</v>
      </c>
    </row>
    <row r="2203" spans="2:20" ht="24.9" customHeight="1" x14ac:dyDescent="0.3">
      <c r="B2203" s="446"/>
      <c r="C2203" s="267">
        <f t="shared" si="142"/>
        <v>1</v>
      </c>
      <c r="D2203" s="268" t="str">
        <f t="shared" si="143"/>
        <v>Janeiro</v>
      </c>
      <c r="E2203" s="269"/>
      <c r="F2203" s="270" t="str">
        <f>IF(E2203="","",VLOOKUP('Conta_FUNBIO (2)'!E2203,Relatório!B:I,2,FALSE))</f>
        <v/>
      </c>
      <c r="G2203" s="709"/>
      <c r="H2203" s="334" t="str">
        <f>IF(G2203="","",VLOOKUP(G2203,Fundos!B:C,2,FALSE))</f>
        <v/>
      </c>
      <c r="I2203" s="272"/>
      <c r="J2203" s="443"/>
      <c r="K2203" s="443"/>
      <c r="L2203" s="685"/>
      <c r="M2203" s="353"/>
      <c r="N2203" s="271"/>
      <c r="O2203" s="576"/>
      <c r="P2203" s="276" t="s">
        <v>277</v>
      </c>
      <c r="Q2203" s="279"/>
      <c r="R2203" s="449"/>
      <c r="S2203" s="279">
        <f t="shared" si="144"/>
        <v>-3601.92</v>
      </c>
      <c r="T2203" s="333">
        <f t="shared" si="141"/>
        <v>0</v>
      </c>
    </row>
    <row r="2204" spans="2:20" ht="24.9" customHeight="1" x14ac:dyDescent="0.3">
      <c r="B2204" s="446"/>
      <c r="C2204" s="267">
        <f t="shared" si="142"/>
        <v>1</v>
      </c>
      <c r="D2204" s="268" t="str">
        <f t="shared" si="143"/>
        <v>Janeiro</v>
      </c>
      <c r="E2204" s="269"/>
      <c r="F2204" s="270" t="str">
        <f>IF(E2204="","",VLOOKUP('Conta_FUNBIO (2)'!E2204,Relatório!B:I,2,FALSE))</f>
        <v/>
      </c>
      <c r="G2204" s="709"/>
      <c r="H2204" s="334" t="str">
        <f>IF(G2204="","",VLOOKUP(G2204,Fundos!B:C,2,FALSE))</f>
        <v/>
      </c>
      <c r="I2204" s="272"/>
      <c r="J2204" s="443"/>
      <c r="K2204" s="443"/>
      <c r="L2204" s="685"/>
      <c r="M2204" s="353"/>
      <c r="N2204" s="271"/>
      <c r="O2204" s="576"/>
      <c r="P2204" s="276" t="s">
        <v>277</v>
      </c>
      <c r="Q2204" s="279"/>
      <c r="R2204" s="449"/>
      <c r="S2204" s="279">
        <f t="shared" si="144"/>
        <v>-3601.92</v>
      </c>
      <c r="T2204" s="333">
        <f t="shared" si="141"/>
        <v>0</v>
      </c>
    </row>
    <row r="2205" spans="2:20" ht="24.9" customHeight="1" x14ac:dyDescent="0.3">
      <c r="B2205" s="446"/>
      <c r="C2205" s="267">
        <f t="shared" si="142"/>
        <v>1</v>
      </c>
      <c r="D2205" s="268" t="str">
        <f t="shared" si="143"/>
        <v>Janeiro</v>
      </c>
      <c r="E2205" s="269"/>
      <c r="F2205" s="270" t="str">
        <f>IF(E2205="","",VLOOKUP('Conta_FUNBIO (2)'!E2205,Relatório!B:I,2,FALSE))</f>
        <v/>
      </c>
      <c r="G2205" s="709"/>
      <c r="H2205" s="334" t="str">
        <f>IF(G2205="","",VLOOKUP(G2205,Fundos!B:C,2,FALSE))</f>
        <v/>
      </c>
      <c r="I2205" s="272"/>
      <c r="J2205" s="443"/>
      <c r="K2205" s="443"/>
      <c r="L2205" s="685"/>
      <c r="M2205" s="353"/>
      <c r="N2205" s="271"/>
      <c r="O2205" s="576"/>
      <c r="P2205" s="276" t="s">
        <v>277</v>
      </c>
      <c r="Q2205" s="279"/>
      <c r="R2205" s="449"/>
      <c r="S2205" s="279">
        <f t="shared" si="144"/>
        <v>-3601.92</v>
      </c>
      <c r="T2205" s="333">
        <f t="shared" si="141"/>
        <v>0</v>
      </c>
    </row>
    <row r="2206" spans="2:20" ht="24.9" customHeight="1" x14ac:dyDescent="0.3">
      <c r="B2206" s="446"/>
      <c r="C2206" s="267">
        <f t="shared" si="142"/>
        <v>1</v>
      </c>
      <c r="D2206" s="268" t="str">
        <f t="shared" si="143"/>
        <v>Janeiro</v>
      </c>
      <c r="E2206" s="269"/>
      <c r="F2206" s="270" t="str">
        <f>IF(E2206="","",VLOOKUP('Conta_FUNBIO (2)'!E2206,Relatório!B:I,2,FALSE))</f>
        <v/>
      </c>
      <c r="G2206" s="709"/>
      <c r="H2206" s="334" t="str">
        <f>IF(G2206="","",VLOOKUP(G2206,Fundos!B:C,2,FALSE))</f>
        <v/>
      </c>
      <c r="I2206" s="272"/>
      <c r="J2206" s="443"/>
      <c r="K2206" s="443"/>
      <c r="L2206" s="685"/>
      <c r="M2206" s="353"/>
      <c r="N2206" s="271"/>
      <c r="O2206" s="576"/>
      <c r="P2206" s="276" t="s">
        <v>277</v>
      </c>
      <c r="Q2206" s="279"/>
      <c r="R2206" s="449"/>
      <c r="S2206" s="279">
        <f t="shared" si="144"/>
        <v>-3601.92</v>
      </c>
      <c r="T2206" s="333">
        <f t="shared" si="141"/>
        <v>0</v>
      </c>
    </row>
    <row r="2207" spans="2:20" ht="24.9" customHeight="1" x14ac:dyDescent="0.3">
      <c r="B2207" s="446"/>
      <c r="C2207" s="267">
        <f t="shared" si="142"/>
        <v>1</v>
      </c>
      <c r="D2207" s="268" t="str">
        <f t="shared" si="143"/>
        <v>Janeiro</v>
      </c>
      <c r="E2207" s="269"/>
      <c r="F2207" s="270" t="str">
        <f>IF(E2207="","",VLOOKUP('Conta_FUNBIO (2)'!E2207,Relatório!B:I,2,FALSE))</f>
        <v/>
      </c>
      <c r="G2207" s="709"/>
      <c r="H2207" s="334" t="str">
        <f>IF(G2207="","",VLOOKUP(G2207,Fundos!B:C,2,FALSE))</f>
        <v/>
      </c>
      <c r="I2207" s="272"/>
      <c r="J2207" s="443"/>
      <c r="K2207" s="443"/>
      <c r="L2207" s="685"/>
      <c r="M2207" s="353"/>
      <c r="N2207" s="271"/>
      <c r="O2207" s="576"/>
      <c r="P2207" s="276" t="s">
        <v>277</v>
      </c>
      <c r="Q2207" s="279"/>
      <c r="R2207" s="449"/>
      <c r="S2207" s="279">
        <f t="shared" si="144"/>
        <v>-3601.92</v>
      </c>
      <c r="T2207" s="333">
        <f t="shared" si="141"/>
        <v>0</v>
      </c>
    </row>
    <row r="2208" spans="2:20" ht="24.9" customHeight="1" x14ac:dyDescent="0.3">
      <c r="B2208" s="446"/>
      <c r="C2208" s="267">
        <f t="shared" si="142"/>
        <v>1</v>
      </c>
      <c r="D2208" s="268" t="str">
        <f t="shared" si="143"/>
        <v>Janeiro</v>
      </c>
      <c r="E2208" s="269"/>
      <c r="F2208" s="270" t="str">
        <f>IF(E2208="","",VLOOKUP('Conta_FUNBIO (2)'!E2208,Relatório!B:I,2,FALSE))</f>
        <v/>
      </c>
      <c r="G2208" s="709"/>
      <c r="H2208" s="334" t="str">
        <f>IF(G2208="","",VLOOKUP(G2208,Fundos!B:C,2,FALSE))</f>
        <v/>
      </c>
      <c r="I2208" s="272"/>
      <c r="J2208" s="443"/>
      <c r="K2208" s="443"/>
      <c r="L2208" s="685"/>
      <c r="M2208" s="353"/>
      <c r="N2208" s="271"/>
      <c r="O2208" s="576"/>
      <c r="P2208" s="276" t="s">
        <v>277</v>
      </c>
      <c r="Q2208" s="279"/>
      <c r="R2208" s="449"/>
      <c r="S2208" s="279">
        <f t="shared" si="144"/>
        <v>-3601.92</v>
      </c>
      <c r="T2208" s="333">
        <f t="shared" si="141"/>
        <v>0</v>
      </c>
    </row>
    <row r="2209" spans="2:20" ht="24.9" customHeight="1" x14ac:dyDescent="0.3">
      <c r="B2209" s="446"/>
      <c r="C2209" s="267">
        <f t="shared" si="142"/>
        <v>1</v>
      </c>
      <c r="D2209" s="268" t="str">
        <f t="shared" si="143"/>
        <v>Janeiro</v>
      </c>
      <c r="E2209" s="269"/>
      <c r="F2209" s="270" t="str">
        <f>IF(E2209="","",VLOOKUP('Conta_FUNBIO (2)'!E2209,Relatório!B:I,2,FALSE))</f>
        <v/>
      </c>
      <c r="G2209" s="709"/>
      <c r="H2209" s="334" t="str">
        <f>IF(G2209="","",VLOOKUP(G2209,Fundos!B:C,2,FALSE))</f>
        <v/>
      </c>
      <c r="I2209" s="272"/>
      <c r="J2209" s="443"/>
      <c r="K2209" s="443"/>
      <c r="L2209" s="685"/>
      <c r="M2209" s="353"/>
      <c r="N2209" s="271"/>
      <c r="O2209" s="576"/>
      <c r="P2209" s="276" t="s">
        <v>277</v>
      </c>
      <c r="Q2209" s="279"/>
      <c r="R2209" s="449"/>
      <c r="S2209" s="279">
        <f t="shared" si="144"/>
        <v>-3601.92</v>
      </c>
      <c r="T2209" s="333">
        <f t="shared" si="141"/>
        <v>0</v>
      </c>
    </row>
    <row r="2210" spans="2:20" ht="24.9" customHeight="1" x14ac:dyDescent="0.3">
      <c r="B2210" s="446"/>
      <c r="C2210" s="267">
        <f t="shared" si="142"/>
        <v>1</v>
      </c>
      <c r="D2210" s="268" t="str">
        <f t="shared" si="143"/>
        <v>Janeiro</v>
      </c>
      <c r="E2210" s="269"/>
      <c r="F2210" s="270" t="str">
        <f>IF(E2210="","",VLOOKUP('Conta_FUNBIO (2)'!E2210,Relatório!B:I,2,FALSE))</f>
        <v/>
      </c>
      <c r="G2210" s="709"/>
      <c r="H2210" s="334" t="str">
        <f>IF(G2210="","",VLOOKUP(G2210,Fundos!B:C,2,FALSE))</f>
        <v/>
      </c>
      <c r="I2210" s="272"/>
      <c r="J2210" s="443"/>
      <c r="K2210" s="443"/>
      <c r="L2210" s="685"/>
      <c r="M2210" s="353"/>
      <c r="N2210" s="271"/>
      <c r="O2210" s="576"/>
      <c r="P2210" s="276" t="s">
        <v>277</v>
      </c>
      <c r="Q2210" s="279"/>
      <c r="R2210" s="449"/>
      <c r="S2210" s="279">
        <f t="shared" si="144"/>
        <v>-3601.92</v>
      </c>
      <c r="T2210" s="333">
        <f t="shared" si="141"/>
        <v>0</v>
      </c>
    </row>
    <row r="2211" spans="2:20" ht="24.9" customHeight="1" x14ac:dyDescent="0.3">
      <c r="B2211" s="446"/>
      <c r="C2211" s="267">
        <f t="shared" si="142"/>
        <v>1</v>
      </c>
      <c r="D2211" s="268" t="str">
        <f t="shared" si="143"/>
        <v>Janeiro</v>
      </c>
      <c r="E2211" s="269"/>
      <c r="F2211" s="270" t="str">
        <f>IF(E2211="","",VLOOKUP('Conta_FUNBIO (2)'!E2211,Relatório!B:I,2,FALSE))</f>
        <v/>
      </c>
      <c r="G2211" s="709"/>
      <c r="H2211" s="334" t="str">
        <f>IF(G2211="","",VLOOKUP(G2211,Fundos!B:C,2,FALSE))</f>
        <v/>
      </c>
      <c r="I2211" s="272"/>
      <c r="J2211" s="443"/>
      <c r="K2211" s="443"/>
      <c r="L2211" s="685"/>
      <c r="M2211" s="353"/>
      <c r="N2211" s="271"/>
      <c r="O2211" s="576"/>
      <c r="P2211" s="276" t="s">
        <v>277</v>
      </c>
      <c r="Q2211" s="279"/>
      <c r="R2211" s="449"/>
      <c r="S2211" s="279">
        <f t="shared" si="144"/>
        <v>-3601.92</v>
      </c>
      <c r="T2211" s="333">
        <f t="shared" si="141"/>
        <v>0</v>
      </c>
    </row>
    <row r="2212" spans="2:20" ht="24.9" customHeight="1" x14ac:dyDescent="0.3">
      <c r="B2212" s="446"/>
      <c r="C2212" s="267">
        <f t="shared" si="142"/>
        <v>1</v>
      </c>
      <c r="D2212" s="268" t="str">
        <f t="shared" si="143"/>
        <v>Janeiro</v>
      </c>
      <c r="E2212" s="269"/>
      <c r="F2212" s="270" t="str">
        <f>IF(E2212="","",VLOOKUP('Conta_FUNBIO (2)'!E2212,Relatório!B:I,2,FALSE))</f>
        <v/>
      </c>
      <c r="G2212" s="709"/>
      <c r="H2212" s="334" t="str">
        <f>IF(G2212="","",VLOOKUP(G2212,Fundos!B:C,2,FALSE))</f>
        <v/>
      </c>
      <c r="I2212" s="272"/>
      <c r="J2212" s="443"/>
      <c r="K2212" s="443"/>
      <c r="L2212" s="685"/>
      <c r="M2212" s="353"/>
      <c r="N2212" s="271"/>
      <c r="O2212" s="576"/>
      <c r="P2212" s="276" t="s">
        <v>277</v>
      </c>
      <c r="Q2212" s="279"/>
      <c r="R2212" s="449"/>
      <c r="S2212" s="279">
        <f t="shared" si="144"/>
        <v>-3601.92</v>
      </c>
      <c r="T2212" s="333">
        <f t="shared" si="141"/>
        <v>0</v>
      </c>
    </row>
    <row r="2213" spans="2:20" ht="24.9" customHeight="1" x14ac:dyDescent="0.3">
      <c r="B2213" s="446"/>
      <c r="C2213" s="267">
        <f t="shared" si="142"/>
        <v>1</v>
      </c>
      <c r="D2213" s="268" t="str">
        <f t="shared" si="143"/>
        <v>Janeiro</v>
      </c>
      <c r="E2213" s="269"/>
      <c r="F2213" s="270" t="str">
        <f>IF(E2213="","",VLOOKUP('Conta_FUNBIO (2)'!E2213,Relatório!B:I,2,FALSE))</f>
        <v/>
      </c>
      <c r="G2213" s="709"/>
      <c r="H2213" s="334" t="str">
        <f>IF(G2213="","",VLOOKUP(G2213,Fundos!B:C,2,FALSE))</f>
        <v/>
      </c>
      <c r="I2213" s="272"/>
      <c r="J2213" s="443"/>
      <c r="K2213" s="443"/>
      <c r="L2213" s="685"/>
      <c r="M2213" s="353"/>
      <c r="N2213" s="271"/>
      <c r="O2213" s="576"/>
      <c r="P2213" s="276" t="s">
        <v>277</v>
      </c>
      <c r="Q2213" s="279"/>
      <c r="R2213" s="449"/>
      <c r="S2213" s="279">
        <f t="shared" si="144"/>
        <v>-3601.92</v>
      </c>
      <c r="T2213" s="333">
        <f t="shared" si="141"/>
        <v>0</v>
      </c>
    </row>
    <row r="2214" spans="2:20" ht="24.9" customHeight="1" x14ac:dyDescent="0.3">
      <c r="B2214" s="446"/>
      <c r="C2214" s="267">
        <f t="shared" si="142"/>
        <v>1</v>
      </c>
      <c r="D2214" s="268" t="str">
        <f t="shared" si="143"/>
        <v>Janeiro</v>
      </c>
      <c r="E2214" s="269"/>
      <c r="F2214" s="270" t="str">
        <f>IF(E2214="","",VLOOKUP('Conta_FUNBIO (2)'!E2214,Relatório!B:I,2,FALSE))</f>
        <v/>
      </c>
      <c r="G2214" s="709"/>
      <c r="H2214" s="334" t="str">
        <f>IF(G2214="","",VLOOKUP(G2214,Fundos!B:C,2,FALSE))</f>
        <v/>
      </c>
      <c r="I2214" s="272"/>
      <c r="J2214" s="443"/>
      <c r="K2214" s="443"/>
      <c r="L2214" s="685"/>
      <c r="M2214" s="353"/>
      <c r="N2214" s="271"/>
      <c r="O2214" s="576"/>
      <c r="P2214" s="276" t="s">
        <v>277</v>
      </c>
      <c r="Q2214" s="279"/>
      <c r="R2214" s="449"/>
      <c r="S2214" s="279">
        <f t="shared" si="144"/>
        <v>-3601.92</v>
      </c>
      <c r="T2214" s="333">
        <f t="shared" si="141"/>
        <v>0</v>
      </c>
    </row>
    <row r="2215" spans="2:20" ht="24.9" customHeight="1" x14ac:dyDescent="0.3">
      <c r="B2215" s="446"/>
      <c r="C2215" s="267">
        <f t="shared" si="142"/>
        <v>1</v>
      </c>
      <c r="D2215" s="268" t="str">
        <f t="shared" si="143"/>
        <v>Janeiro</v>
      </c>
      <c r="E2215" s="269"/>
      <c r="F2215" s="270" t="str">
        <f>IF(E2215="","",VLOOKUP('Conta_FUNBIO (2)'!E2215,Relatório!B:I,2,FALSE))</f>
        <v/>
      </c>
      <c r="G2215" s="709"/>
      <c r="H2215" s="334" t="str">
        <f>IF(G2215="","",VLOOKUP(G2215,Fundos!B:C,2,FALSE))</f>
        <v/>
      </c>
      <c r="I2215" s="272"/>
      <c r="J2215" s="443"/>
      <c r="K2215" s="443"/>
      <c r="L2215" s="685"/>
      <c r="M2215" s="353"/>
      <c r="N2215" s="271"/>
      <c r="O2215" s="576"/>
      <c r="P2215" s="276" t="s">
        <v>277</v>
      </c>
      <c r="Q2215" s="279"/>
      <c r="R2215" s="449"/>
      <c r="S2215" s="279">
        <f t="shared" si="144"/>
        <v>-3601.92</v>
      </c>
      <c r="T2215" s="333">
        <f t="shared" si="141"/>
        <v>0</v>
      </c>
    </row>
    <row r="2216" spans="2:20" ht="24.9" customHeight="1" x14ac:dyDescent="0.3">
      <c r="B2216" s="446"/>
      <c r="C2216" s="267">
        <f t="shared" si="142"/>
        <v>1</v>
      </c>
      <c r="D2216" s="268" t="str">
        <f t="shared" si="143"/>
        <v>Janeiro</v>
      </c>
      <c r="E2216" s="269"/>
      <c r="F2216" s="270" t="str">
        <f>IF(E2216="","",VLOOKUP('Conta_FUNBIO (2)'!E2216,Relatório!B:I,2,FALSE))</f>
        <v/>
      </c>
      <c r="G2216" s="709"/>
      <c r="H2216" s="334" t="str">
        <f>IF(G2216="","",VLOOKUP(G2216,Fundos!B:C,2,FALSE))</f>
        <v/>
      </c>
      <c r="I2216" s="272"/>
      <c r="J2216" s="443"/>
      <c r="K2216" s="443"/>
      <c r="L2216" s="685"/>
      <c r="M2216" s="353"/>
      <c r="N2216" s="271"/>
      <c r="O2216" s="576"/>
      <c r="P2216" s="276" t="s">
        <v>277</v>
      </c>
      <c r="Q2216" s="279"/>
      <c r="R2216" s="449"/>
      <c r="S2216" s="279">
        <f t="shared" si="144"/>
        <v>-3601.92</v>
      </c>
      <c r="T2216" s="333">
        <f t="shared" si="141"/>
        <v>0</v>
      </c>
    </row>
    <row r="2217" spans="2:20" ht="24.9" customHeight="1" x14ac:dyDescent="0.3">
      <c r="B2217" s="446"/>
      <c r="C2217" s="267">
        <f t="shared" si="142"/>
        <v>1</v>
      </c>
      <c r="D2217" s="268" t="str">
        <f t="shared" si="143"/>
        <v>Janeiro</v>
      </c>
      <c r="E2217" s="269"/>
      <c r="F2217" s="270" t="str">
        <f>IF(E2217="","",VLOOKUP('Conta_FUNBIO (2)'!E2217,Relatório!B:I,2,FALSE))</f>
        <v/>
      </c>
      <c r="G2217" s="709"/>
      <c r="H2217" s="334" t="str">
        <f>IF(G2217="","",VLOOKUP(G2217,Fundos!B:C,2,FALSE))</f>
        <v/>
      </c>
      <c r="I2217" s="272"/>
      <c r="J2217" s="443"/>
      <c r="K2217" s="443"/>
      <c r="L2217" s="685"/>
      <c r="M2217" s="353"/>
      <c r="N2217" s="271"/>
      <c r="O2217" s="576"/>
      <c r="P2217" s="276" t="s">
        <v>277</v>
      </c>
      <c r="Q2217" s="279"/>
      <c r="R2217" s="449"/>
      <c r="S2217" s="279">
        <f t="shared" si="144"/>
        <v>-3601.92</v>
      </c>
      <c r="T2217" s="333">
        <f t="shared" si="141"/>
        <v>0</v>
      </c>
    </row>
    <row r="2218" spans="2:20" ht="24.9" customHeight="1" x14ac:dyDescent="0.3">
      <c r="B2218" s="446"/>
      <c r="C2218" s="267">
        <f t="shared" si="142"/>
        <v>1</v>
      </c>
      <c r="D2218" s="268" t="str">
        <f t="shared" si="143"/>
        <v>Janeiro</v>
      </c>
      <c r="E2218" s="269"/>
      <c r="F2218" s="270" t="str">
        <f>IF(E2218="","",VLOOKUP('Conta_FUNBIO (2)'!E2218,Relatório!B:I,2,FALSE))</f>
        <v/>
      </c>
      <c r="G2218" s="709"/>
      <c r="H2218" s="334" t="str">
        <f>IF(G2218="","",VLOOKUP(G2218,Fundos!B:C,2,FALSE))</f>
        <v/>
      </c>
      <c r="I2218" s="272"/>
      <c r="J2218" s="443"/>
      <c r="K2218" s="443"/>
      <c r="L2218" s="685"/>
      <c r="M2218" s="353"/>
      <c r="N2218" s="271"/>
      <c r="O2218" s="576"/>
      <c r="P2218" s="276" t="s">
        <v>277</v>
      </c>
      <c r="Q2218" s="279"/>
      <c r="R2218" s="449"/>
      <c r="S2218" s="279">
        <f t="shared" si="144"/>
        <v>-3601.92</v>
      </c>
      <c r="T2218" s="333">
        <f t="shared" si="141"/>
        <v>0</v>
      </c>
    </row>
    <row r="2219" spans="2:20" ht="24.9" customHeight="1" x14ac:dyDescent="0.3">
      <c r="B2219" s="446"/>
      <c r="C2219" s="267">
        <f t="shared" si="142"/>
        <v>1</v>
      </c>
      <c r="D2219" s="268" t="str">
        <f t="shared" si="143"/>
        <v>Janeiro</v>
      </c>
      <c r="E2219" s="269"/>
      <c r="F2219" s="270" t="str">
        <f>IF(E2219="","",VLOOKUP('Conta_FUNBIO (2)'!E2219,Relatório!B:I,2,FALSE))</f>
        <v/>
      </c>
      <c r="G2219" s="709"/>
      <c r="H2219" s="334" t="str">
        <f>IF(G2219="","",VLOOKUP(G2219,Fundos!B:C,2,FALSE))</f>
        <v/>
      </c>
      <c r="I2219" s="272"/>
      <c r="J2219" s="443"/>
      <c r="K2219" s="443"/>
      <c r="L2219" s="685"/>
      <c r="M2219" s="353"/>
      <c r="N2219" s="271"/>
      <c r="O2219" s="576"/>
      <c r="P2219" s="276" t="s">
        <v>277</v>
      </c>
      <c r="Q2219" s="279"/>
      <c r="R2219" s="449"/>
      <c r="S2219" s="279">
        <f t="shared" si="144"/>
        <v>-3601.92</v>
      </c>
      <c r="T2219" s="333">
        <f t="shared" si="141"/>
        <v>0</v>
      </c>
    </row>
    <row r="2220" spans="2:20" ht="24.9" customHeight="1" x14ac:dyDescent="0.3">
      <c r="B2220" s="446"/>
      <c r="C2220" s="267">
        <f t="shared" si="142"/>
        <v>1</v>
      </c>
      <c r="D2220" s="268" t="str">
        <f t="shared" si="143"/>
        <v>Janeiro</v>
      </c>
      <c r="E2220" s="269"/>
      <c r="F2220" s="270" t="str">
        <f>IF(E2220="","",VLOOKUP('Conta_FUNBIO (2)'!E2220,Relatório!B:I,2,FALSE))</f>
        <v/>
      </c>
      <c r="G2220" s="709"/>
      <c r="H2220" s="334" t="str">
        <f>IF(G2220="","",VLOOKUP(G2220,Fundos!B:C,2,FALSE))</f>
        <v/>
      </c>
      <c r="I2220" s="272"/>
      <c r="J2220" s="443"/>
      <c r="K2220" s="443"/>
      <c r="L2220" s="685"/>
      <c r="M2220" s="353"/>
      <c r="N2220" s="271"/>
      <c r="O2220" s="576"/>
      <c r="P2220" s="276" t="s">
        <v>277</v>
      </c>
      <c r="Q2220" s="279"/>
      <c r="R2220" s="449"/>
      <c r="S2220" s="279">
        <f t="shared" si="144"/>
        <v>-3601.92</v>
      </c>
      <c r="T2220" s="333">
        <f t="shared" si="141"/>
        <v>0</v>
      </c>
    </row>
    <row r="2221" spans="2:20" ht="24.9" customHeight="1" x14ac:dyDescent="0.3">
      <c r="B2221" s="446"/>
      <c r="C2221" s="267">
        <f t="shared" si="142"/>
        <v>1</v>
      </c>
      <c r="D2221" s="268" t="str">
        <f t="shared" si="143"/>
        <v>Janeiro</v>
      </c>
      <c r="E2221" s="269"/>
      <c r="F2221" s="270" t="str">
        <f>IF(E2221="","",VLOOKUP('Conta_FUNBIO (2)'!E2221,Relatório!B:I,2,FALSE))</f>
        <v/>
      </c>
      <c r="G2221" s="709"/>
      <c r="H2221" s="334" t="str">
        <f>IF(G2221="","",VLOOKUP(G2221,Fundos!B:C,2,FALSE))</f>
        <v/>
      </c>
      <c r="I2221" s="272"/>
      <c r="J2221" s="443"/>
      <c r="K2221" s="443"/>
      <c r="L2221" s="685"/>
      <c r="M2221" s="353"/>
      <c r="N2221" s="271"/>
      <c r="O2221" s="576"/>
      <c r="P2221" s="276" t="s">
        <v>277</v>
      </c>
      <c r="Q2221" s="279"/>
      <c r="R2221" s="449"/>
      <c r="S2221" s="279">
        <f t="shared" si="144"/>
        <v>-3601.92</v>
      </c>
      <c r="T2221" s="333">
        <f t="shared" si="141"/>
        <v>0</v>
      </c>
    </row>
    <row r="2222" spans="2:20" ht="24.9" customHeight="1" x14ac:dyDescent="0.3">
      <c r="B2222" s="446"/>
      <c r="C2222" s="267">
        <f t="shared" si="142"/>
        <v>1</v>
      </c>
      <c r="D2222" s="268" t="str">
        <f t="shared" si="143"/>
        <v>Janeiro</v>
      </c>
      <c r="E2222" s="269"/>
      <c r="F2222" s="270" t="str">
        <f>IF(E2222="","",VLOOKUP('Conta_FUNBIO (2)'!E2222,Relatório!B:I,2,FALSE))</f>
        <v/>
      </c>
      <c r="G2222" s="709"/>
      <c r="H2222" s="334" t="str">
        <f>IF(G2222="","",VLOOKUP(G2222,Fundos!B:C,2,FALSE))</f>
        <v/>
      </c>
      <c r="I2222" s="272"/>
      <c r="J2222" s="443"/>
      <c r="K2222" s="443"/>
      <c r="L2222" s="685"/>
      <c r="M2222" s="353"/>
      <c r="N2222" s="271"/>
      <c r="O2222" s="576"/>
      <c r="P2222" s="276" t="s">
        <v>277</v>
      </c>
      <c r="Q2222" s="279"/>
      <c r="R2222" s="449"/>
      <c r="S2222" s="279">
        <f t="shared" si="144"/>
        <v>-3601.92</v>
      </c>
      <c r="T2222" s="333">
        <f t="shared" si="141"/>
        <v>0</v>
      </c>
    </row>
    <row r="2223" spans="2:20" ht="24.9" customHeight="1" x14ac:dyDescent="0.3">
      <c r="B2223" s="446"/>
      <c r="C2223" s="267">
        <f t="shared" si="142"/>
        <v>1</v>
      </c>
      <c r="D2223" s="268" t="str">
        <f t="shared" si="143"/>
        <v>Janeiro</v>
      </c>
      <c r="E2223" s="269"/>
      <c r="F2223" s="270" t="str">
        <f>IF(E2223="","",VLOOKUP('Conta_FUNBIO (2)'!E2223,Relatório!B:I,2,FALSE))</f>
        <v/>
      </c>
      <c r="G2223" s="709"/>
      <c r="H2223" s="334" t="str">
        <f>IF(G2223="","",VLOOKUP(G2223,Fundos!B:C,2,FALSE))</f>
        <v/>
      </c>
      <c r="I2223" s="272"/>
      <c r="J2223" s="443"/>
      <c r="K2223" s="443"/>
      <c r="L2223" s="685"/>
      <c r="M2223" s="353"/>
      <c r="N2223" s="271"/>
      <c r="O2223" s="576"/>
      <c r="P2223" s="276" t="s">
        <v>277</v>
      </c>
      <c r="Q2223" s="279"/>
      <c r="R2223" s="449"/>
      <c r="S2223" s="279">
        <f t="shared" si="144"/>
        <v>-3601.92</v>
      </c>
      <c r="T2223" s="333">
        <f t="shared" si="141"/>
        <v>0</v>
      </c>
    </row>
    <row r="2224" spans="2:20" ht="24.9" customHeight="1" x14ac:dyDescent="0.3">
      <c r="B2224" s="446"/>
      <c r="C2224" s="267">
        <f t="shared" si="142"/>
        <v>1</v>
      </c>
      <c r="D2224" s="268" t="str">
        <f t="shared" si="143"/>
        <v>Janeiro</v>
      </c>
      <c r="E2224" s="269"/>
      <c r="F2224" s="270" t="str">
        <f>IF(E2224="","",VLOOKUP('Conta_FUNBIO (2)'!E2224,Relatório!B:I,2,FALSE))</f>
        <v/>
      </c>
      <c r="G2224" s="709"/>
      <c r="H2224" s="334" t="str">
        <f>IF(G2224="","",VLOOKUP(G2224,Fundos!B:C,2,FALSE))</f>
        <v/>
      </c>
      <c r="I2224" s="272"/>
      <c r="J2224" s="443"/>
      <c r="K2224" s="443"/>
      <c r="L2224" s="685"/>
      <c r="M2224" s="353"/>
      <c r="N2224" s="271"/>
      <c r="O2224" s="576"/>
      <c r="P2224" s="276" t="s">
        <v>277</v>
      </c>
      <c r="Q2224" s="279"/>
      <c r="R2224" s="449"/>
      <c r="S2224" s="279">
        <f t="shared" si="144"/>
        <v>-3601.92</v>
      </c>
      <c r="T2224" s="333">
        <f t="shared" si="141"/>
        <v>0</v>
      </c>
    </row>
    <row r="2225" spans="2:20" ht="24.9" customHeight="1" x14ac:dyDescent="0.3">
      <c r="B2225" s="446"/>
      <c r="C2225" s="267">
        <f t="shared" si="142"/>
        <v>1</v>
      </c>
      <c r="D2225" s="268" t="str">
        <f t="shared" si="143"/>
        <v>Janeiro</v>
      </c>
      <c r="E2225" s="269"/>
      <c r="F2225" s="270" t="str">
        <f>IF(E2225="","",VLOOKUP('Conta_FUNBIO (2)'!E2225,Relatório!B:I,2,FALSE))</f>
        <v/>
      </c>
      <c r="G2225" s="709"/>
      <c r="H2225" s="334" t="str">
        <f>IF(G2225="","",VLOOKUP(G2225,Fundos!B:C,2,FALSE))</f>
        <v/>
      </c>
      <c r="I2225" s="272"/>
      <c r="J2225" s="443"/>
      <c r="K2225" s="443"/>
      <c r="L2225" s="685"/>
      <c r="M2225" s="353"/>
      <c r="N2225" s="271"/>
      <c r="O2225" s="576"/>
      <c r="P2225" s="276" t="s">
        <v>277</v>
      </c>
      <c r="Q2225" s="279"/>
      <c r="R2225" s="449"/>
      <c r="S2225" s="279">
        <f t="shared" si="144"/>
        <v>-3601.92</v>
      </c>
      <c r="T2225" s="333">
        <f t="shared" si="141"/>
        <v>0</v>
      </c>
    </row>
    <row r="2226" spans="2:20" ht="24.9" customHeight="1" x14ac:dyDescent="0.3">
      <c r="B2226" s="446"/>
      <c r="C2226" s="267">
        <f t="shared" si="142"/>
        <v>1</v>
      </c>
      <c r="D2226" s="268" t="str">
        <f t="shared" si="143"/>
        <v>Janeiro</v>
      </c>
      <c r="E2226" s="269"/>
      <c r="F2226" s="270" t="str">
        <f>IF(E2226="","",VLOOKUP('Conta_FUNBIO (2)'!E2226,Relatório!B:I,2,FALSE))</f>
        <v/>
      </c>
      <c r="G2226" s="709"/>
      <c r="H2226" s="334" t="str">
        <f>IF(G2226="","",VLOOKUP(G2226,Fundos!B:C,2,FALSE))</f>
        <v/>
      </c>
      <c r="I2226" s="272"/>
      <c r="J2226" s="443"/>
      <c r="K2226" s="443"/>
      <c r="L2226" s="685"/>
      <c r="M2226" s="353"/>
      <c r="N2226" s="271"/>
      <c r="O2226" s="576"/>
      <c r="P2226" s="276" t="s">
        <v>277</v>
      </c>
      <c r="Q2226" s="279"/>
      <c r="R2226" s="449"/>
      <c r="S2226" s="279">
        <f t="shared" si="144"/>
        <v>-3601.92</v>
      </c>
      <c r="T2226" s="333">
        <f t="shared" si="141"/>
        <v>0</v>
      </c>
    </row>
    <row r="2227" spans="2:20" ht="24.9" customHeight="1" x14ac:dyDescent="0.3">
      <c r="B2227" s="446"/>
      <c r="C2227" s="267">
        <f t="shared" si="142"/>
        <v>1</v>
      </c>
      <c r="D2227" s="268" t="str">
        <f t="shared" si="143"/>
        <v>Janeiro</v>
      </c>
      <c r="E2227" s="269"/>
      <c r="F2227" s="270" t="str">
        <f>IF(E2227="","",VLOOKUP('Conta_FUNBIO (2)'!E2227,Relatório!B:I,2,FALSE))</f>
        <v/>
      </c>
      <c r="G2227" s="709"/>
      <c r="H2227" s="334" t="str">
        <f>IF(G2227="","",VLOOKUP(G2227,Fundos!B:C,2,FALSE))</f>
        <v/>
      </c>
      <c r="I2227" s="272"/>
      <c r="J2227" s="443"/>
      <c r="K2227" s="443"/>
      <c r="L2227" s="685"/>
      <c r="M2227" s="353"/>
      <c r="N2227" s="271"/>
      <c r="O2227" s="576"/>
      <c r="P2227" s="276" t="s">
        <v>277</v>
      </c>
      <c r="Q2227" s="279"/>
      <c r="R2227" s="449"/>
      <c r="S2227" s="279">
        <f t="shared" si="144"/>
        <v>-3601.92</v>
      </c>
      <c r="T2227" s="333">
        <f t="shared" si="141"/>
        <v>0</v>
      </c>
    </row>
    <row r="2228" spans="2:20" ht="24.9" customHeight="1" x14ac:dyDescent="0.3">
      <c r="B2228" s="446"/>
      <c r="C2228" s="267">
        <f t="shared" si="142"/>
        <v>1</v>
      </c>
      <c r="D2228" s="268" t="str">
        <f t="shared" si="143"/>
        <v>Janeiro</v>
      </c>
      <c r="E2228" s="269"/>
      <c r="F2228" s="270" t="str">
        <f>IF(E2228="","",VLOOKUP('Conta_FUNBIO (2)'!E2228,Relatório!B:I,2,FALSE))</f>
        <v/>
      </c>
      <c r="G2228" s="709"/>
      <c r="H2228" s="334" t="str">
        <f>IF(G2228="","",VLOOKUP(G2228,Fundos!B:C,2,FALSE))</f>
        <v/>
      </c>
      <c r="I2228" s="272"/>
      <c r="J2228" s="443"/>
      <c r="K2228" s="443"/>
      <c r="L2228" s="685"/>
      <c r="M2228" s="353"/>
      <c r="N2228" s="271"/>
      <c r="O2228" s="576"/>
      <c r="P2228" s="276" t="s">
        <v>277</v>
      </c>
      <c r="Q2228" s="279"/>
      <c r="R2228" s="449"/>
      <c r="S2228" s="279">
        <f t="shared" si="144"/>
        <v>-3601.92</v>
      </c>
      <c r="T2228" s="333">
        <f t="shared" si="141"/>
        <v>0</v>
      </c>
    </row>
    <row r="2229" spans="2:20" ht="24.9" customHeight="1" x14ac:dyDescent="0.3">
      <c r="B2229" s="446"/>
      <c r="C2229" s="267">
        <f t="shared" si="142"/>
        <v>1</v>
      </c>
      <c r="D2229" s="268" t="str">
        <f t="shared" si="143"/>
        <v>Janeiro</v>
      </c>
      <c r="E2229" s="269"/>
      <c r="F2229" s="270" t="str">
        <f>IF(E2229="","",VLOOKUP('Conta_FUNBIO (2)'!E2229,Relatório!B:I,2,FALSE))</f>
        <v/>
      </c>
      <c r="G2229" s="709"/>
      <c r="H2229" s="334" t="str">
        <f>IF(G2229="","",VLOOKUP(G2229,Fundos!B:C,2,FALSE))</f>
        <v/>
      </c>
      <c r="I2229" s="272"/>
      <c r="J2229" s="443"/>
      <c r="K2229" s="443"/>
      <c r="L2229" s="685"/>
      <c r="M2229" s="353"/>
      <c r="N2229" s="271"/>
      <c r="O2229" s="576"/>
      <c r="P2229" s="276" t="s">
        <v>277</v>
      </c>
      <c r="Q2229" s="279"/>
      <c r="R2229" s="449"/>
      <c r="S2229" s="279">
        <f t="shared" si="144"/>
        <v>-3601.92</v>
      </c>
      <c r="T2229" s="333">
        <f t="shared" si="141"/>
        <v>0</v>
      </c>
    </row>
    <row r="2230" spans="2:20" ht="24.9" customHeight="1" x14ac:dyDescent="0.3">
      <c r="B2230" s="446"/>
      <c r="C2230" s="267">
        <f t="shared" si="142"/>
        <v>1</v>
      </c>
      <c r="D2230" s="268" t="str">
        <f t="shared" si="143"/>
        <v>Janeiro</v>
      </c>
      <c r="E2230" s="269"/>
      <c r="F2230" s="270" t="str">
        <f>IF(E2230="","",VLOOKUP('Conta_FUNBIO (2)'!E2230,Relatório!B:I,2,FALSE))</f>
        <v/>
      </c>
      <c r="G2230" s="709"/>
      <c r="H2230" s="334" t="str">
        <f>IF(G2230="","",VLOOKUP(G2230,Fundos!B:C,2,FALSE))</f>
        <v/>
      </c>
      <c r="I2230" s="272"/>
      <c r="J2230" s="443"/>
      <c r="K2230" s="443"/>
      <c r="L2230" s="685"/>
      <c r="M2230" s="353"/>
      <c r="N2230" s="271"/>
      <c r="O2230" s="576"/>
      <c r="P2230" s="276" t="s">
        <v>277</v>
      </c>
      <c r="Q2230" s="279"/>
      <c r="R2230" s="449"/>
      <c r="S2230" s="279">
        <f t="shared" si="144"/>
        <v>-3601.92</v>
      </c>
      <c r="T2230" s="333">
        <f t="shared" si="141"/>
        <v>0</v>
      </c>
    </row>
    <row r="2231" spans="2:20" ht="24.9" customHeight="1" x14ac:dyDescent="0.3">
      <c r="B2231" s="446"/>
      <c r="C2231" s="267">
        <f t="shared" si="142"/>
        <v>1</v>
      </c>
      <c r="D2231" s="268" t="str">
        <f t="shared" si="143"/>
        <v>Janeiro</v>
      </c>
      <c r="E2231" s="269"/>
      <c r="F2231" s="270" t="str">
        <f>IF(E2231="","",VLOOKUP('Conta_FUNBIO (2)'!E2231,Relatório!B:I,2,FALSE))</f>
        <v/>
      </c>
      <c r="G2231" s="709"/>
      <c r="H2231" s="334" t="str">
        <f>IF(G2231="","",VLOOKUP(G2231,Fundos!B:C,2,FALSE))</f>
        <v/>
      </c>
      <c r="I2231" s="272"/>
      <c r="J2231" s="443"/>
      <c r="K2231" s="443"/>
      <c r="L2231" s="685"/>
      <c r="M2231" s="353"/>
      <c r="N2231" s="271"/>
      <c r="O2231" s="576"/>
      <c r="P2231" s="276" t="s">
        <v>277</v>
      </c>
      <c r="Q2231" s="279"/>
      <c r="R2231" s="449"/>
      <c r="S2231" s="279">
        <f t="shared" si="144"/>
        <v>-3601.92</v>
      </c>
      <c r="T2231" s="333">
        <f t="shared" si="141"/>
        <v>0</v>
      </c>
    </row>
    <row r="2232" spans="2:20" ht="24.9" customHeight="1" x14ac:dyDescent="0.3">
      <c r="B2232" s="446"/>
      <c r="C2232" s="267">
        <f t="shared" si="142"/>
        <v>1</v>
      </c>
      <c r="D2232" s="268" t="str">
        <f t="shared" si="143"/>
        <v>Janeiro</v>
      </c>
      <c r="E2232" s="269"/>
      <c r="F2232" s="270" t="str">
        <f>IF(E2232="","",VLOOKUP('Conta_FUNBIO (2)'!E2232,Relatório!B:I,2,FALSE))</f>
        <v/>
      </c>
      <c r="G2232" s="709"/>
      <c r="H2232" s="334" t="str">
        <f>IF(G2232="","",VLOOKUP(G2232,Fundos!B:C,2,FALSE))</f>
        <v/>
      </c>
      <c r="I2232" s="272"/>
      <c r="J2232" s="443"/>
      <c r="K2232" s="443"/>
      <c r="L2232" s="685"/>
      <c r="M2232" s="353"/>
      <c r="N2232" s="271"/>
      <c r="O2232" s="576"/>
      <c r="P2232" s="276" t="s">
        <v>277</v>
      </c>
      <c r="Q2232" s="279"/>
      <c r="R2232" s="449"/>
      <c r="S2232" s="279">
        <f t="shared" si="144"/>
        <v>-3601.92</v>
      </c>
      <c r="T2232" s="333">
        <f t="shared" si="141"/>
        <v>0</v>
      </c>
    </row>
    <row r="2233" spans="2:20" ht="24.9" customHeight="1" x14ac:dyDescent="0.3">
      <c r="B2233" s="446"/>
      <c r="C2233" s="267">
        <f t="shared" si="142"/>
        <v>1</v>
      </c>
      <c r="D2233" s="268" t="str">
        <f t="shared" si="143"/>
        <v>Janeiro</v>
      </c>
      <c r="E2233" s="269"/>
      <c r="F2233" s="270" t="str">
        <f>IF(E2233="","",VLOOKUP('Conta_FUNBIO (2)'!E2233,Relatório!B:I,2,FALSE))</f>
        <v/>
      </c>
      <c r="G2233" s="709"/>
      <c r="H2233" s="334" t="str">
        <f>IF(G2233="","",VLOOKUP(G2233,Fundos!B:C,2,FALSE))</f>
        <v/>
      </c>
      <c r="I2233" s="272"/>
      <c r="J2233" s="443"/>
      <c r="K2233" s="443"/>
      <c r="L2233" s="685"/>
      <c r="M2233" s="353"/>
      <c r="N2233" s="271"/>
      <c r="O2233" s="576"/>
      <c r="P2233" s="276" t="s">
        <v>277</v>
      </c>
      <c r="Q2233" s="279"/>
      <c r="R2233" s="449"/>
      <c r="S2233" s="279">
        <f t="shared" si="144"/>
        <v>-3601.92</v>
      </c>
      <c r="T2233" s="333">
        <f t="shared" si="141"/>
        <v>0</v>
      </c>
    </row>
    <row r="2234" spans="2:20" ht="24.9" customHeight="1" x14ac:dyDescent="0.3">
      <c r="B2234" s="446"/>
      <c r="C2234" s="267">
        <f t="shared" si="142"/>
        <v>1</v>
      </c>
      <c r="D2234" s="268" t="str">
        <f t="shared" si="143"/>
        <v>Janeiro</v>
      </c>
      <c r="E2234" s="269"/>
      <c r="F2234" s="270" t="str">
        <f>IF(E2234="","",VLOOKUP('Conta_FUNBIO (2)'!E2234,Relatório!B:I,2,FALSE))</f>
        <v/>
      </c>
      <c r="G2234" s="709"/>
      <c r="H2234" s="334" t="str">
        <f>IF(G2234="","",VLOOKUP(G2234,Fundos!B:C,2,FALSE))</f>
        <v/>
      </c>
      <c r="I2234" s="272"/>
      <c r="J2234" s="443"/>
      <c r="K2234" s="443"/>
      <c r="L2234" s="685"/>
      <c r="M2234" s="353"/>
      <c r="N2234" s="271"/>
      <c r="O2234" s="576"/>
      <c r="P2234" s="276" t="s">
        <v>277</v>
      </c>
      <c r="Q2234" s="279"/>
      <c r="R2234" s="449"/>
      <c r="S2234" s="279">
        <f t="shared" si="144"/>
        <v>-3601.92</v>
      </c>
      <c r="T2234" s="333">
        <f t="shared" ref="T2234:T2297" si="145">T2233</f>
        <v>0</v>
      </c>
    </row>
    <row r="2235" spans="2:20" ht="24.9" customHeight="1" x14ac:dyDescent="0.3">
      <c r="B2235" s="446"/>
      <c r="C2235" s="267">
        <f t="shared" si="142"/>
        <v>1</v>
      </c>
      <c r="D2235" s="268" t="str">
        <f t="shared" si="143"/>
        <v>Janeiro</v>
      </c>
      <c r="E2235" s="269"/>
      <c r="F2235" s="270" t="str">
        <f>IF(E2235="","",VLOOKUP('Conta_FUNBIO (2)'!E2235,Relatório!B:I,2,FALSE))</f>
        <v/>
      </c>
      <c r="G2235" s="709"/>
      <c r="H2235" s="334" t="str">
        <f>IF(G2235="","",VLOOKUP(G2235,Fundos!B:C,2,FALSE))</f>
        <v/>
      </c>
      <c r="I2235" s="272"/>
      <c r="J2235" s="443"/>
      <c r="K2235" s="443"/>
      <c r="L2235" s="685"/>
      <c r="M2235" s="353"/>
      <c r="N2235" s="271"/>
      <c r="O2235" s="576"/>
      <c r="P2235" s="276" t="s">
        <v>277</v>
      </c>
      <c r="Q2235" s="279"/>
      <c r="R2235" s="449"/>
      <c r="S2235" s="279">
        <f t="shared" si="144"/>
        <v>-3601.92</v>
      </c>
      <c r="T2235" s="333">
        <f t="shared" si="145"/>
        <v>0</v>
      </c>
    </row>
    <row r="2236" spans="2:20" ht="24.9" customHeight="1" x14ac:dyDescent="0.3">
      <c r="B2236" s="446"/>
      <c r="C2236" s="267">
        <f t="shared" si="142"/>
        <v>1</v>
      </c>
      <c r="D2236" s="268" t="str">
        <f t="shared" si="143"/>
        <v>Janeiro</v>
      </c>
      <c r="E2236" s="269"/>
      <c r="F2236" s="270" t="str">
        <f>IF(E2236="","",VLOOKUP('Conta_FUNBIO (2)'!E2236,Relatório!B:I,2,FALSE))</f>
        <v/>
      </c>
      <c r="G2236" s="709"/>
      <c r="H2236" s="334" t="str">
        <f>IF(G2236="","",VLOOKUP(G2236,Fundos!B:C,2,FALSE))</f>
        <v/>
      </c>
      <c r="I2236" s="272"/>
      <c r="J2236" s="443"/>
      <c r="K2236" s="443"/>
      <c r="L2236" s="685"/>
      <c r="M2236" s="353"/>
      <c r="N2236" s="271"/>
      <c r="O2236" s="576"/>
      <c r="P2236" s="276" t="s">
        <v>277</v>
      </c>
      <c r="Q2236" s="279"/>
      <c r="R2236" s="449"/>
      <c r="S2236" s="279">
        <f t="shared" si="144"/>
        <v>-3601.92</v>
      </c>
      <c r="T2236" s="333">
        <f t="shared" si="145"/>
        <v>0</v>
      </c>
    </row>
    <row r="2237" spans="2:20" ht="24.9" customHeight="1" x14ac:dyDescent="0.3">
      <c r="B2237" s="446"/>
      <c r="C2237" s="267">
        <f t="shared" si="142"/>
        <v>1</v>
      </c>
      <c r="D2237" s="268" t="str">
        <f t="shared" si="143"/>
        <v>Janeiro</v>
      </c>
      <c r="E2237" s="269"/>
      <c r="F2237" s="270" t="str">
        <f>IF(E2237="","",VLOOKUP('Conta_FUNBIO (2)'!E2237,Relatório!B:I,2,FALSE))</f>
        <v/>
      </c>
      <c r="G2237" s="709"/>
      <c r="H2237" s="334" t="str">
        <f>IF(G2237="","",VLOOKUP(G2237,Fundos!B:C,2,FALSE))</f>
        <v/>
      </c>
      <c r="I2237" s="272"/>
      <c r="J2237" s="443"/>
      <c r="K2237" s="443"/>
      <c r="L2237" s="685"/>
      <c r="M2237" s="353"/>
      <c r="N2237" s="271"/>
      <c r="O2237" s="576"/>
      <c r="P2237" s="276" t="s">
        <v>277</v>
      </c>
      <c r="Q2237" s="279"/>
      <c r="R2237" s="449"/>
      <c r="S2237" s="279">
        <f t="shared" si="144"/>
        <v>-3601.92</v>
      </c>
      <c r="T2237" s="333">
        <f t="shared" si="145"/>
        <v>0</v>
      </c>
    </row>
    <row r="2238" spans="2:20" ht="24.9" customHeight="1" x14ac:dyDescent="0.3">
      <c r="B2238" s="446"/>
      <c r="C2238" s="267">
        <f t="shared" si="142"/>
        <v>1</v>
      </c>
      <c r="D2238" s="268" t="str">
        <f t="shared" si="143"/>
        <v>Janeiro</v>
      </c>
      <c r="E2238" s="269"/>
      <c r="F2238" s="270" t="str">
        <f>IF(E2238="","",VLOOKUP('Conta_FUNBIO (2)'!E2238,Relatório!B:I,2,FALSE))</f>
        <v/>
      </c>
      <c r="G2238" s="709"/>
      <c r="H2238" s="334" t="str">
        <f>IF(G2238="","",VLOOKUP(G2238,Fundos!B:C,2,FALSE))</f>
        <v/>
      </c>
      <c r="I2238" s="272"/>
      <c r="J2238" s="443"/>
      <c r="K2238" s="443"/>
      <c r="L2238" s="685"/>
      <c r="M2238" s="353"/>
      <c r="N2238" s="271"/>
      <c r="O2238" s="576"/>
      <c r="P2238" s="276" t="s">
        <v>277</v>
      </c>
      <c r="Q2238" s="279"/>
      <c r="R2238" s="449"/>
      <c r="S2238" s="279">
        <f t="shared" si="144"/>
        <v>-3601.92</v>
      </c>
      <c r="T2238" s="333">
        <f t="shared" si="145"/>
        <v>0</v>
      </c>
    </row>
    <row r="2239" spans="2:20" ht="24.9" customHeight="1" x14ac:dyDescent="0.3">
      <c r="B2239" s="446"/>
      <c r="C2239" s="267">
        <f t="shared" si="142"/>
        <v>1</v>
      </c>
      <c r="D2239" s="268" t="str">
        <f t="shared" si="143"/>
        <v>Janeiro</v>
      </c>
      <c r="E2239" s="269"/>
      <c r="F2239" s="270" t="str">
        <f>IF(E2239="","",VLOOKUP('Conta_FUNBIO (2)'!E2239,Relatório!B:I,2,FALSE))</f>
        <v/>
      </c>
      <c r="G2239" s="709"/>
      <c r="H2239" s="334" t="str">
        <f>IF(G2239="","",VLOOKUP(G2239,Fundos!B:C,2,FALSE))</f>
        <v/>
      </c>
      <c r="I2239" s="272"/>
      <c r="J2239" s="443"/>
      <c r="K2239" s="443"/>
      <c r="L2239" s="685"/>
      <c r="M2239" s="353"/>
      <c r="N2239" s="271"/>
      <c r="O2239" s="576"/>
      <c r="P2239" s="276" t="s">
        <v>277</v>
      </c>
      <c r="Q2239" s="279"/>
      <c r="R2239" s="449"/>
      <c r="S2239" s="279">
        <f t="shared" si="144"/>
        <v>-3601.92</v>
      </c>
      <c r="T2239" s="333">
        <f t="shared" si="145"/>
        <v>0</v>
      </c>
    </row>
    <row r="2240" spans="2:20" ht="24.9" customHeight="1" x14ac:dyDescent="0.3">
      <c r="B2240" s="446"/>
      <c r="C2240" s="267">
        <f t="shared" si="142"/>
        <v>1</v>
      </c>
      <c r="D2240" s="268" t="str">
        <f t="shared" si="143"/>
        <v>Janeiro</v>
      </c>
      <c r="E2240" s="269"/>
      <c r="F2240" s="270" t="str">
        <f>IF(E2240="","",VLOOKUP('Conta_FUNBIO (2)'!E2240,Relatório!B:I,2,FALSE))</f>
        <v/>
      </c>
      <c r="G2240" s="709"/>
      <c r="H2240" s="334" t="str">
        <f>IF(G2240="","",VLOOKUP(G2240,Fundos!B:C,2,FALSE))</f>
        <v/>
      </c>
      <c r="I2240" s="272"/>
      <c r="J2240" s="443"/>
      <c r="K2240" s="443"/>
      <c r="L2240" s="685"/>
      <c r="M2240" s="353"/>
      <c r="N2240" s="271"/>
      <c r="O2240" s="576"/>
      <c r="P2240" s="276" t="s">
        <v>277</v>
      </c>
      <c r="Q2240" s="279"/>
      <c r="R2240" s="449"/>
      <c r="S2240" s="279">
        <f t="shared" si="144"/>
        <v>-3601.92</v>
      </c>
      <c r="T2240" s="333">
        <f t="shared" si="145"/>
        <v>0</v>
      </c>
    </row>
    <row r="2241" spans="2:20" ht="24.9" customHeight="1" x14ac:dyDescent="0.3">
      <c r="B2241" s="446"/>
      <c r="C2241" s="267">
        <f t="shared" si="142"/>
        <v>1</v>
      </c>
      <c r="D2241" s="268" t="str">
        <f t="shared" si="143"/>
        <v>Janeiro</v>
      </c>
      <c r="E2241" s="269"/>
      <c r="F2241" s="270" t="str">
        <f>IF(E2241="","",VLOOKUP('Conta_FUNBIO (2)'!E2241,Relatório!B:I,2,FALSE))</f>
        <v/>
      </c>
      <c r="G2241" s="709"/>
      <c r="H2241" s="334" t="str">
        <f>IF(G2241="","",VLOOKUP(G2241,Fundos!B:C,2,FALSE))</f>
        <v/>
      </c>
      <c r="I2241" s="272"/>
      <c r="J2241" s="443"/>
      <c r="K2241" s="443"/>
      <c r="L2241" s="685"/>
      <c r="M2241" s="353"/>
      <c r="N2241" s="271"/>
      <c r="O2241" s="576"/>
      <c r="P2241" s="276" t="s">
        <v>277</v>
      </c>
      <c r="Q2241" s="279"/>
      <c r="R2241" s="449"/>
      <c r="S2241" s="279">
        <f t="shared" si="144"/>
        <v>-3601.92</v>
      </c>
      <c r="T2241" s="333">
        <f t="shared" si="145"/>
        <v>0</v>
      </c>
    </row>
    <row r="2242" spans="2:20" ht="24.9" customHeight="1" x14ac:dyDescent="0.3">
      <c r="B2242" s="446"/>
      <c r="C2242" s="267">
        <f t="shared" si="142"/>
        <v>1</v>
      </c>
      <c r="D2242" s="268" t="str">
        <f t="shared" si="143"/>
        <v>Janeiro</v>
      </c>
      <c r="E2242" s="269"/>
      <c r="F2242" s="270" t="str">
        <f>IF(E2242="","",VLOOKUP('Conta_FUNBIO (2)'!E2242,Relatório!B:I,2,FALSE))</f>
        <v/>
      </c>
      <c r="G2242" s="709"/>
      <c r="H2242" s="334" t="str">
        <f>IF(G2242="","",VLOOKUP(G2242,Fundos!B:C,2,FALSE))</f>
        <v/>
      </c>
      <c r="I2242" s="272"/>
      <c r="J2242" s="443"/>
      <c r="K2242" s="443"/>
      <c r="L2242" s="685"/>
      <c r="M2242" s="353"/>
      <c r="N2242" s="271"/>
      <c r="O2242" s="576"/>
      <c r="P2242" s="276" t="s">
        <v>277</v>
      </c>
      <c r="Q2242" s="279"/>
      <c r="R2242" s="449"/>
      <c r="S2242" s="279">
        <f t="shared" si="144"/>
        <v>-3601.92</v>
      </c>
      <c r="T2242" s="333">
        <f t="shared" si="145"/>
        <v>0</v>
      </c>
    </row>
    <row r="2243" spans="2:20" ht="24.9" customHeight="1" x14ac:dyDescent="0.3">
      <c r="B2243" s="446"/>
      <c r="C2243" s="267">
        <f t="shared" si="142"/>
        <v>1</v>
      </c>
      <c r="D2243" s="268" t="str">
        <f t="shared" si="143"/>
        <v>Janeiro</v>
      </c>
      <c r="E2243" s="269"/>
      <c r="F2243" s="270" t="str">
        <f>IF(E2243="","",VLOOKUP('Conta_FUNBIO (2)'!E2243,Relatório!B:I,2,FALSE))</f>
        <v/>
      </c>
      <c r="G2243" s="709"/>
      <c r="H2243" s="334" t="str">
        <f>IF(G2243="","",VLOOKUP(G2243,Fundos!B:C,2,FALSE))</f>
        <v/>
      </c>
      <c r="I2243" s="272"/>
      <c r="J2243" s="443"/>
      <c r="K2243" s="443"/>
      <c r="L2243" s="685"/>
      <c r="M2243" s="353"/>
      <c r="N2243" s="271"/>
      <c r="O2243" s="576"/>
      <c r="P2243" s="276" t="s">
        <v>277</v>
      </c>
      <c r="Q2243" s="279"/>
      <c r="R2243" s="449"/>
      <c r="S2243" s="279">
        <f t="shared" si="144"/>
        <v>-3601.92</v>
      </c>
      <c r="T2243" s="333">
        <f t="shared" si="145"/>
        <v>0</v>
      </c>
    </row>
    <row r="2244" spans="2:20" ht="24.9" customHeight="1" x14ac:dyDescent="0.3">
      <c r="B2244" s="446"/>
      <c r="C2244" s="267">
        <f t="shared" ref="C2244:C2307" si="146">MONTH(B2244)</f>
        <v>1</v>
      </c>
      <c r="D2244" s="268" t="str">
        <f t="shared" ref="D2244:D2307" si="147">IF(C2244=1,"Janeiro",IF(C2244=2,"Fevereiro",IF(C2244=3,"Março",IF(C2244=4,"Abril",IF(C2244=5,"Maio",IF(C2244=6,"Junho",IF(C2244=7,"Julho",IF(C2244=8,"Agosto",IF(C2244=9,"Setembro",IF(C2244=10,"Outubro",IF(C2244=11,"Novembro",IF(C2244=12,"Dezembro",""))))))))))))</f>
        <v>Janeiro</v>
      </c>
      <c r="E2244" s="269"/>
      <c r="F2244" s="270" t="str">
        <f>IF(E2244="","",VLOOKUP('Conta_FUNBIO (2)'!E2244,Relatório!B:I,2,FALSE))</f>
        <v/>
      </c>
      <c r="G2244" s="709"/>
      <c r="H2244" s="334" t="str">
        <f>IF(G2244="","",VLOOKUP(G2244,Fundos!B:C,2,FALSE))</f>
        <v/>
      </c>
      <c r="I2244" s="272"/>
      <c r="J2244" s="443"/>
      <c r="K2244" s="443"/>
      <c r="L2244" s="685"/>
      <c r="M2244" s="353"/>
      <c r="N2244" s="271"/>
      <c r="O2244" s="576"/>
      <c r="P2244" s="276" t="s">
        <v>277</v>
      </c>
      <c r="Q2244" s="279"/>
      <c r="R2244" s="449"/>
      <c r="S2244" s="279">
        <f t="shared" ref="S2244:S2307" si="148">IF(P2244="sim",Q2244-R2244+S2243,IF(P2244="NÃO",S2243))</f>
        <v>-3601.92</v>
      </c>
      <c r="T2244" s="333">
        <f t="shared" si="145"/>
        <v>0</v>
      </c>
    </row>
    <row r="2245" spans="2:20" ht="24.9" customHeight="1" x14ac:dyDescent="0.3">
      <c r="B2245" s="446"/>
      <c r="C2245" s="267">
        <f t="shared" si="146"/>
        <v>1</v>
      </c>
      <c r="D2245" s="268" t="str">
        <f t="shared" si="147"/>
        <v>Janeiro</v>
      </c>
      <c r="E2245" s="269"/>
      <c r="F2245" s="270" t="str">
        <f>IF(E2245="","",VLOOKUP('Conta_FUNBIO (2)'!E2245,Relatório!B:I,2,FALSE))</f>
        <v/>
      </c>
      <c r="G2245" s="709"/>
      <c r="H2245" s="334" t="str">
        <f>IF(G2245="","",VLOOKUP(G2245,Fundos!B:C,2,FALSE))</f>
        <v/>
      </c>
      <c r="I2245" s="272"/>
      <c r="J2245" s="443"/>
      <c r="K2245" s="443"/>
      <c r="L2245" s="685"/>
      <c r="M2245" s="353"/>
      <c r="N2245" s="271"/>
      <c r="O2245" s="576"/>
      <c r="P2245" s="276" t="s">
        <v>277</v>
      </c>
      <c r="Q2245" s="279"/>
      <c r="R2245" s="449"/>
      <c r="S2245" s="279">
        <f t="shared" si="148"/>
        <v>-3601.92</v>
      </c>
      <c r="T2245" s="333">
        <f t="shared" si="145"/>
        <v>0</v>
      </c>
    </row>
    <row r="2246" spans="2:20" ht="24.9" customHeight="1" x14ac:dyDescent="0.3">
      <c r="B2246" s="446"/>
      <c r="C2246" s="267">
        <f t="shared" si="146"/>
        <v>1</v>
      </c>
      <c r="D2246" s="268" t="str">
        <f t="shared" si="147"/>
        <v>Janeiro</v>
      </c>
      <c r="E2246" s="269"/>
      <c r="F2246" s="270" t="str">
        <f>IF(E2246="","",VLOOKUP('Conta_FUNBIO (2)'!E2246,Relatório!B:I,2,FALSE))</f>
        <v/>
      </c>
      <c r="G2246" s="709"/>
      <c r="H2246" s="334" t="str">
        <f>IF(G2246="","",VLOOKUP(G2246,Fundos!B:C,2,FALSE))</f>
        <v/>
      </c>
      <c r="I2246" s="272"/>
      <c r="J2246" s="443"/>
      <c r="K2246" s="443"/>
      <c r="L2246" s="685"/>
      <c r="M2246" s="353"/>
      <c r="N2246" s="271"/>
      <c r="O2246" s="576"/>
      <c r="P2246" s="276" t="s">
        <v>277</v>
      </c>
      <c r="Q2246" s="279"/>
      <c r="R2246" s="449"/>
      <c r="S2246" s="279">
        <f t="shared" si="148"/>
        <v>-3601.92</v>
      </c>
      <c r="T2246" s="333">
        <f t="shared" si="145"/>
        <v>0</v>
      </c>
    </row>
    <row r="2247" spans="2:20" ht="24.9" customHeight="1" x14ac:dyDescent="0.3">
      <c r="B2247" s="446"/>
      <c r="C2247" s="267">
        <f t="shared" si="146"/>
        <v>1</v>
      </c>
      <c r="D2247" s="268" t="str">
        <f t="shared" si="147"/>
        <v>Janeiro</v>
      </c>
      <c r="E2247" s="269"/>
      <c r="F2247" s="270" t="str">
        <f>IF(E2247="","",VLOOKUP('Conta_FUNBIO (2)'!E2247,Relatório!B:I,2,FALSE))</f>
        <v/>
      </c>
      <c r="G2247" s="709"/>
      <c r="H2247" s="334" t="str">
        <f>IF(G2247="","",VLOOKUP(G2247,Fundos!B:C,2,FALSE))</f>
        <v/>
      </c>
      <c r="I2247" s="272"/>
      <c r="J2247" s="443"/>
      <c r="K2247" s="443"/>
      <c r="L2247" s="685"/>
      <c r="M2247" s="353"/>
      <c r="N2247" s="271"/>
      <c r="O2247" s="576"/>
      <c r="P2247" s="276" t="s">
        <v>277</v>
      </c>
      <c r="Q2247" s="279"/>
      <c r="R2247" s="449"/>
      <c r="S2247" s="279">
        <f t="shared" si="148"/>
        <v>-3601.92</v>
      </c>
      <c r="T2247" s="333">
        <f t="shared" si="145"/>
        <v>0</v>
      </c>
    </row>
    <row r="2248" spans="2:20" ht="24.9" customHeight="1" x14ac:dyDescent="0.3">
      <c r="B2248" s="446"/>
      <c r="C2248" s="267">
        <f t="shared" si="146"/>
        <v>1</v>
      </c>
      <c r="D2248" s="268" t="str">
        <f t="shared" si="147"/>
        <v>Janeiro</v>
      </c>
      <c r="E2248" s="269"/>
      <c r="F2248" s="270" t="str">
        <f>IF(E2248="","",VLOOKUP('Conta_FUNBIO (2)'!E2248,Relatório!B:I,2,FALSE))</f>
        <v/>
      </c>
      <c r="G2248" s="709"/>
      <c r="H2248" s="334" t="str">
        <f>IF(G2248="","",VLOOKUP(G2248,Fundos!B:C,2,FALSE))</f>
        <v/>
      </c>
      <c r="I2248" s="272"/>
      <c r="J2248" s="443"/>
      <c r="K2248" s="443"/>
      <c r="L2248" s="685"/>
      <c r="M2248" s="353"/>
      <c r="N2248" s="271"/>
      <c r="O2248" s="576"/>
      <c r="P2248" s="276" t="s">
        <v>277</v>
      </c>
      <c r="Q2248" s="279"/>
      <c r="R2248" s="449"/>
      <c r="S2248" s="279">
        <f t="shared" si="148"/>
        <v>-3601.92</v>
      </c>
      <c r="T2248" s="333">
        <f t="shared" si="145"/>
        <v>0</v>
      </c>
    </row>
    <row r="2249" spans="2:20" ht="24.9" customHeight="1" x14ac:dyDescent="0.3">
      <c r="B2249" s="446"/>
      <c r="C2249" s="267">
        <f t="shared" si="146"/>
        <v>1</v>
      </c>
      <c r="D2249" s="268" t="str">
        <f t="shared" si="147"/>
        <v>Janeiro</v>
      </c>
      <c r="E2249" s="269"/>
      <c r="F2249" s="270" t="str">
        <f>IF(E2249="","",VLOOKUP('Conta_FUNBIO (2)'!E2249,Relatório!B:I,2,FALSE))</f>
        <v/>
      </c>
      <c r="G2249" s="709"/>
      <c r="H2249" s="334" t="str">
        <f>IF(G2249="","",VLOOKUP(G2249,Fundos!B:C,2,FALSE))</f>
        <v/>
      </c>
      <c r="I2249" s="272"/>
      <c r="J2249" s="443"/>
      <c r="K2249" s="443"/>
      <c r="L2249" s="685"/>
      <c r="M2249" s="353"/>
      <c r="N2249" s="271"/>
      <c r="O2249" s="576"/>
      <c r="P2249" s="276" t="s">
        <v>277</v>
      </c>
      <c r="Q2249" s="279"/>
      <c r="R2249" s="449"/>
      <c r="S2249" s="279">
        <f t="shared" si="148"/>
        <v>-3601.92</v>
      </c>
      <c r="T2249" s="333">
        <f t="shared" si="145"/>
        <v>0</v>
      </c>
    </row>
    <row r="2250" spans="2:20" ht="24.9" customHeight="1" x14ac:dyDescent="0.3">
      <c r="B2250" s="446"/>
      <c r="C2250" s="267">
        <f t="shared" si="146"/>
        <v>1</v>
      </c>
      <c r="D2250" s="268" t="str">
        <f t="shared" si="147"/>
        <v>Janeiro</v>
      </c>
      <c r="E2250" s="269"/>
      <c r="F2250" s="270" t="str">
        <f>IF(E2250="","",VLOOKUP('Conta_FUNBIO (2)'!E2250,Relatório!B:I,2,FALSE))</f>
        <v/>
      </c>
      <c r="G2250" s="709"/>
      <c r="H2250" s="334" t="str">
        <f>IF(G2250="","",VLOOKUP(G2250,Fundos!B:C,2,FALSE))</f>
        <v/>
      </c>
      <c r="I2250" s="272"/>
      <c r="J2250" s="443"/>
      <c r="K2250" s="443"/>
      <c r="L2250" s="685"/>
      <c r="M2250" s="353"/>
      <c r="N2250" s="271"/>
      <c r="O2250" s="576"/>
      <c r="P2250" s="276" t="s">
        <v>277</v>
      </c>
      <c r="Q2250" s="279"/>
      <c r="R2250" s="449"/>
      <c r="S2250" s="279">
        <f t="shared" si="148"/>
        <v>-3601.92</v>
      </c>
      <c r="T2250" s="333">
        <f t="shared" si="145"/>
        <v>0</v>
      </c>
    </row>
    <row r="2251" spans="2:20" ht="24.9" customHeight="1" x14ac:dyDescent="0.3">
      <c r="B2251" s="446"/>
      <c r="C2251" s="267">
        <f t="shared" si="146"/>
        <v>1</v>
      </c>
      <c r="D2251" s="268" t="str">
        <f t="shared" si="147"/>
        <v>Janeiro</v>
      </c>
      <c r="E2251" s="269"/>
      <c r="F2251" s="270" t="str">
        <f>IF(E2251="","",VLOOKUP('Conta_FUNBIO (2)'!E2251,Relatório!B:I,2,FALSE))</f>
        <v/>
      </c>
      <c r="G2251" s="709"/>
      <c r="H2251" s="334" t="str">
        <f>IF(G2251="","",VLOOKUP(G2251,Fundos!B:C,2,FALSE))</f>
        <v/>
      </c>
      <c r="I2251" s="272"/>
      <c r="J2251" s="443"/>
      <c r="K2251" s="443"/>
      <c r="L2251" s="685"/>
      <c r="M2251" s="353"/>
      <c r="N2251" s="271"/>
      <c r="O2251" s="576"/>
      <c r="P2251" s="276" t="s">
        <v>277</v>
      </c>
      <c r="Q2251" s="279"/>
      <c r="R2251" s="449"/>
      <c r="S2251" s="279">
        <f t="shared" si="148"/>
        <v>-3601.92</v>
      </c>
      <c r="T2251" s="333">
        <f t="shared" si="145"/>
        <v>0</v>
      </c>
    </row>
    <row r="2252" spans="2:20" ht="24.9" customHeight="1" x14ac:dyDescent="0.3">
      <c r="B2252" s="446"/>
      <c r="C2252" s="267">
        <f t="shared" si="146"/>
        <v>1</v>
      </c>
      <c r="D2252" s="268" t="str">
        <f t="shared" si="147"/>
        <v>Janeiro</v>
      </c>
      <c r="E2252" s="269"/>
      <c r="F2252" s="270" t="str">
        <f>IF(E2252="","",VLOOKUP('Conta_FUNBIO (2)'!E2252,Relatório!B:I,2,FALSE))</f>
        <v/>
      </c>
      <c r="G2252" s="709"/>
      <c r="H2252" s="334" t="str">
        <f>IF(G2252="","",VLOOKUP(G2252,Fundos!B:C,2,FALSE))</f>
        <v/>
      </c>
      <c r="I2252" s="272"/>
      <c r="J2252" s="443"/>
      <c r="K2252" s="443"/>
      <c r="L2252" s="685"/>
      <c r="M2252" s="353"/>
      <c r="N2252" s="271"/>
      <c r="O2252" s="576"/>
      <c r="P2252" s="276" t="s">
        <v>277</v>
      </c>
      <c r="Q2252" s="279"/>
      <c r="R2252" s="449"/>
      <c r="S2252" s="279">
        <f t="shared" si="148"/>
        <v>-3601.92</v>
      </c>
      <c r="T2252" s="333">
        <f t="shared" si="145"/>
        <v>0</v>
      </c>
    </row>
    <row r="2253" spans="2:20" ht="24.9" customHeight="1" x14ac:dyDescent="0.3">
      <c r="B2253" s="446"/>
      <c r="C2253" s="267">
        <f t="shared" si="146"/>
        <v>1</v>
      </c>
      <c r="D2253" s="268" t="str">
        <f t="shared" si="147"/>
        <v>Janeiro</v>
      </c>
      <c r="E2253" s="269"/>
      <c r="F2253" s="270" t="str">
        <f>IF(E2253="","",VLOOKUP('Conta_FUNBIO (2)'!E2253,Relatório!B:I,2,FALSE))</f>
        <v/>
      </c>
      <c r="G2253" s="709"/>
      <c r="H2253" s="334" t="str">
        <f>IF(G2253="","",VLOOKUP(G2253,Fundos!B:C,2,FALSE))</f>
        <v/>
      </c>
      <c r="I2253" s="272"/>
      <c r="J2253" s="443"/>
      <c r="K2253" s="443"/>
      <c r="L2253" s="685"/>
      <c r="M2253" s="353"/>
      <c r="N2253" s="271"/>
      <c r="O2253" s="576"/>
      <c r="P2253" s="276" t="s">
        <v>277</v>
      </c>
      <c r="Q2253" s="279"/>
      <c r="R2253" s="449"/>
      <c r="S2253" s="279">
        <f t="shared" si="148"/>
        <v>-3601.92</v>
      </c>
      <c r="T2253" s="333">
        <f t="shared" si="145"/>
        <v>0</v>
      </c>
    </row>
    <row r="2254" spans="2:20" ht="24.9" customHeight="1" x14ac:dyDescent="0.3">
      <c r="B2254" s="446"/>
      <c r="C2254" s="267">
        <f t="shared" si="146"/>
        <v>1</v>
      </c>
      <c r="D2254" s="268" t="str">
        <f t="shared" si="147"/>
        <v>Janeiro</v>
      </c>
      <c r="E2254" s="269"/>
      <c r="F2254" s="270" t="str">
        <f>IF(E2254="","",VLOOKUP('Conta_FUNBIO (2)'!E2254,Relatório!B:I,2,FALSE))</f>
        <v/>
      </c>
      <c r="G2254" s="709"/>
      <c r="H2254" s="334" t="str">
        <f>IF(G2254="","",VLOOKUP(G2254,Fundos!B:C,2,FALSE))</f>
        <v/>
      </c>
      <c r="I2254" s="272"/>
      <c r="J2254" s="443"/>
      <c r="K2254" s="443"/>
      <c r="L2254" s="685"/>
      <c r="M2254" s="353"/>
      <c r="N2254" s="271"/>
      <c r="O2254" s="576"/>
      <c r="P2254" s="276" t="s">
        <v>277</v>
      </c>
      <c r="Q2254" s="279"/>
      <c r="R2254" s="449"/>
      <c r="S2254" s="279">
        <f t="shared" si="148"/>
        <v>-3601.92</v>
      </c>
      <c r="T2254" s="333">
        <f t="shared" si="145"/>
        <v>0</v>
      </c>
    </row>
    <row r="2255" spans="2:20" ht="24.9" customHeight="1" x14ac:dyDescent="0.3">
      <c r="B2255" s="446"/>
      <c r="C2255" s="267">
        <f t="shared" si="146"/>
        <v>1</v>
      </c>
      <c r="D2255" s="268" t="str">
        <f t="shared" si="147"/>
        <v>Janeiro</v>
      </c>
      <c r="E2255" s="269"/>
      <c r="F2255" s="270" t="str">
        <f>IF(E2255="","",VLOOKUP('Conta_FUNBIO (2)'!E2255,Relatório!B:I,2,FALSE))</f>
        <v/>
      </c>
      <c r="G2255" s="709"/>
      <c r="H2255" s="334" t="str">
        <f>IF(G2255="","",VLOOKUP(G2255,Fundos!B:C,2,FALSE))</f>
        <v/>
      </c>
      <c r="I2255" s="272"/>
      <c r="J2255" s="443"/>
      <c r="K2255" s="443"/>
      <c r="L2255" s="685"/>
      <c r="M2255" s="353"/>
      <c r="N2255" s="271"/>
      <c r="O2255" s="576"/>
      <c r="P2255" s="276" t="s">
        <v>277</v>
      </c>
      <c r="Q2255" s="279"/>
      <c r="R2255" s="449"/>
      <c r="S2255" s="279">
        <f t="shared" si="148"/>
        <v>-3601.92</v>
      </c>
      <c r="T2255" s="333">
        <f t="shared" si="145"/>
        <v>0</v>
      </c>
    </row>
    <row r="2256" spans="2:20" ht="24.9" customHeight="1" x14ac:dyDescent="0.3">
      <c r="B2256" s="446"/>
      <c r="C2256" s="267">
        <f t="shared" si="146"/>
        <v>1</v>
      </c>
      <c r="D2256" s="268" t="str">
        <f t="shared" si="147"/>
        <v>Janeiro</v>
      </c>
      <c r="E2256" s="269"/>
      <c r="F2256" s="270" t="str">
        <f>IF(E2256="","",VLOOKUP('Conta_FUNBIO (2)'!E2256,Relatório!B:I,2,FALSE))</f>
        <v/>
      </c>
      <c r="G2256" s="709"/>
      <c r="H2256" s="334" t="str">
        <f>IF(G2256="","",VLOOKUP(G2256,Fundos!B:C,2,FALSE))</f>
        <v/>
      </c>
      <c r="I2256" s="272"/>
      <c r="J2256" s="443"/>
      <c r="K2256" s="443"/>
      <c r="L2256" s="685"/>
      <c r="M2256" s="353"/>
      <c r="N2256" s="271"/>
      <c r="O2256" s="576"/>
      <c r="P2256" s="276" t="s">
        <v>277</v>
      </c>
      <c r="Q2256" s="279"/>
      <c r="R2256" s="449"/>
      <c r="S2256" s="279">
        <f t="shared" si="148"/>
        <v>-3601.92</v>
      </c>
      <c r="T2256" s="333">
        <f t="shared" si="145"/>
        <v>0</v>
      </c>
    </row>
    <row r="2257" spans="2:20" ht="24.9" customHeight="1" x14ac:dyDescent="0.3">
      <c r="B2257" s="446"/>
      <c r="C2257" s="267">
        <f t="shared" si="146"/>
        <v>1</v>
      </c>
      <c r="D2257" s="268" t="str">
        <f t="shared" si="147"/>
        <v>Janeiro</v>
      </c>
      <c r="E2257" s="269"/>
      <c r="F2257" s="270" t="str">
        <f>IF(E2257="","",VLOOKUP('Conta_FUNBIO (2)'!E2257,Relatório!B:I,2,FALSE))</f>
        <v/>
      </c>
      <c r="G2257" s="709"/>
      <c r="H2257" s="334" t="str">
        <f>IF(G2257="","",VLOOKUP(G2257,Fundos!B:C,2,FALSE))</f>
        <v/>
      </c>
      <c r="I2257" s="272"/>
      <c r="J2257" s="443"/>
      <c r="K2257" s="443"/>
      <c r="L2257" s="685"/>
      <c r="M2257" s="353"/>
      <c r="N2257" s="271"/>
      <c r="O2257" s="576"/>
      <c r="P2257" s="276" t="s">
        <v>277</v>
      </c>
      <c r="Q2257" s="279"/>
      <c r="R2257" s="449"/>
      <c r="S2257" s="279">
        <f t="shared" si="148"/>
        <v>-3601.92</v>
      </c>
      <c r="T2257" s="333">
        <f t="shared" si="145"/>
        <v>0</v>
      </c>
    </row>
    <row r="2258" spans="2:20" ht="24.9" customHeight="1" x14ac:dyDescent="0.3">
      <c r="B2258" s="446"/>
      <c r="C2258" s="267">
        <f t="shared" si="146"/>
        <v>1</v>
      </c>
      <c r="D2258" s="268" t="str">
        <f t="shared" si="147"/>
        <v>Janeiro</v>
      </c>
      <c r="E2258" s="269"/>
      <c r="F2258" s="270" t="str">
        <f>IF(E2258="","",VLOOKUP('Conta_FUNBIO (2)'!E2258,Relatório!B:I,2,FALSE))</f>
        <v/>
      </c>
      <c r="G2258" s="709"/>
      <c r="H2258" s="334" t="str">
        <f>IF(G2258="","",VLOOKUP(G2258,Fundos!B:C,2,FALSE))</f>
        <v/>
      </c>
      <c r="I2258" s="272"/>
      <c r="J2258" s="443"/>
      <c r="K2258" s="443"/>
      <c r="L2258" s="685"/>
      <c r="M2258" s="353"/>
      <c r="N2258" s="271"/>
      <c r="O2258" s="576"/>
      <c r="P2258" s="276" t="s">
        <v>277</v>
      </c>
      <c r="Q2258" s="279"/>
      <c r="R2258" s="449"/>
      <c r="S2258" s="279">
        <f t="shared" si="148"/>
        <v>-3601.92</v>
      </c>
      <c r="T2258" s="333">
        <f t="shared" si="145"/>
        <v>0</v>
      </c>
    </row>
    <row r="2259" spans="2:20" ht="24.9" customHeight="1" x14ac:dyDescent="0.3">
      <c r="B2259" s="446"/>
      <c r="C2259" s="267">
        <f t="shared" si="146"/>
        <v>1</v>
      </c>
      <c r="D2259" s="268" t="str">
        <f t="shared" si="147"/>
        <v>Janeiro</v>
      </c>
      <c r="E2259" s="269"/>
      <c r="F2259" s="270" t="str">
        <f>IF(E2259="","",VLOOKUP('Conta_FUNBIO (2)'!E2259,Relatório!B:I,2,FALSE))</f>
        <v/>
      </c>
      <c r="G2259" s="709"/>
      <c r="H2259" s="334" t="str">
        <f>IF(G2259="","",VLOOKUP(G2259,Fundos!B:C,2,FALSE))</f>
        <v/>
      </c>
      <c r="I2259" s="272"/>
      <c r="J2259" s="443"/>
      <c r="K2259" s="443"/>
      <c r="L2259" s="685"/>
      <c r="M2259" s="353"/>
      <c r="N2259" s="271"/>
      <c r="O2259" s="576"/>
      <c r="P2259" s="276" t="s">
        <v>277</v>
      </c>
      <c r="Q2259" s="279"/>
      <c r="R2259" s="449"/>
      <c r="S2259" s="279">
        <f t="shared" si="148"/>
        <v>-3601.92</v>
      </c>
      <c r="T2259" s="333">
        <f t="shared" si="145"/>
        <v>0</v>
      </c>
    </row>
    <row r="2260" spans="2:20" ht="24.9" customHeight="1" x14ac:dyDescent="0.3">
      <c r="B2260" s="446"/>
      <c r="C2260" s="267">
        <f t="shared" si="146"/>
        <v>1</v>
      </c>
      <c r="D2260" s="268" t="str">
        <f t="shared" si="147"/>
        <v>Janeiro</v>
      </c>
      <c r="E2260" s="269"/>
      <c r="F2260" s="270" t="str">
        <f>IF(E2260="","",VLOOKUP('Conta_FUNBIO (2)'!E2260,Relatório!B:I,2,FALSE))</f>
        <v/>
      </c>
      <c r="G2260" s="709"/>
      <c r="H2260" s="334" t="str">
        <f>IF(G2260="","",VLOOKUP(G2260,Fundos!B:C,2,FALSE))</f>
        <v/>
      </c>
      <c r="I2260" s="272"/>
      <c r="J2260" s="443"/>
      <c r="K2260" s="443"/>
      <c r="L2260" s="685"/>
      <c r="M2260" s="353"/>
      <c r="N2260" s="271"/>
      <c r="O2260" s="576"/>
      <c r="P2260" s="276" t="s">
        <v>277</v>
      </c>
      <c r="Q2260" s="279"/>
      <c r="R2260" s="449"/>
      <c r="S2260" s="279">
        <f t="shared" si="148"/>
        <v>-3601.92</v>
      </c>
      <c r="T2260" s="333">
        <f t="shared" si="145"/>
        <v>0</v>
      </c>
    </row>
    <row r="2261" spans="2:20" ht="24.9" customHeight="1" x14ac:dyDescent="0.3">
      <c r="B2261" s="446"/>
      <c r="C2261" s="267">
        <f t="shared" si="146"/>
        <v>1</v>
      </c>
      <c r="D2261" s="268" t="str">
        <f t="shared" si="147"/>
        <v>Janeiro</v>
      </c>
      <c r="E2261" s="269"/>
      <c r="F2261" s="270" t="str">
        <f>IF(E2261="","",VLOOKUP('Conta_FUNBIO (2)'!E2261,Relatório!B:I,2,FALSE))</f>
        <v/>
      </c>
      <c r="G2261" s="709"/>
      <c r="H2261" s="334" t="str">
        <f>IF(G2261="","",VLOOKUP(G2261,Fundos!B:C,2,FALSE))</f>
        <v/>
      </c>
      <c r="I2261" s="272"/>
      <c r="J2261" s="443"/>
      <c r="K2261" s="443"/>
      <c r="L2261" s="685"/>
      <c r="M2261" s="353"/>
      <c r="N2261" s="271"/>
      <c r="O2261" s="576"/>
      <c r="P2261" s="276" t="s">
        <v>277</v>
      </c>
      <c r="Q2261" s="279"/>
      <c r="R2261" s="449"/>
      <c r="S2261" s="279">
        <f t="shared" si="148"/>
        <v>-3601.92</v>
      </c>
      <c r="T2261" s="333">
        <f t="shared" si="145"/>
        <v>0</v>
      </c>
    </row>
    <row r="2262" spans="2:20" ht="24.9" customHeight="1" x14ac:dyDescent="0.3">
      <c r="B2262" s="446"/>
      <c r="C2262" s="267">
        <f t="shared" si="146"/>
        <v>1</v>
      </c>
      <c r="D2262" s="268" t="str">
        <f t="shared" si="147"/>
        <v>Janeiro</v>
      </c>
      <c r="E2262" s="269"/>
      <c r="F2262" s="270" t="str">
        <f>IF(E2262="","",VLOOKUP('Conta_FUNBIO (2)'!E2262,Relatório!B:I,2,FALSE))</f>
        <v/>
      </c>
      <c r="G2262" s="709"/>
      <c r="H2262" s="334" t="str">
        <f>IF(G2262="","",VLOOKUP(G2262,Fundos!B:C,2,FALSE))</f>
        <v/>
      </c>
      <c r="I2262" s="272"/>
      <c r="J2262" s="443"/>
      <c r="K2262" s="443"/>
      <c r="L2262" s="685"/>
      <c r="M2262" s="353"/>
      <c r="N2262" s="271"/>
      <c r="O2262" s="576"/>
      <c r="P2262" s="276" t="s">
        <v>277</v>
      </c>
      <c r="Q2262" s="279"/>
      <c r="R2262" s="449"/>
      <c r="S2262" s="279">
        <f t="shared" si="148"/>
        <v>-3601.92</v>
      </c>
      <c r="T2262" s="333">
        <f t="shared" si="145"/>
        <v>0</v>
      </c>
    </row>
    <row r="2263" spans="2:20" ht="24.9" customHeight="1" x14ac:dyDescent="0.3">
      <c r="B2263" s="446"/>
      <c r="C2263" s="267">
        <f t="shared" si="146"/>
        <v>1</v>
      </c>
      <c r="D2263" s="268" t="str">
        <f t="shared" si="147"/>
        <v>Janeiro</v>
      </c>
      <c r="E2263" s="269"/>
      <c r="F2263" s="270" t="str">
        <f>IF(E2263="","",VLOOKUP('Conta_FUNBIO (2)'!E2263,Relatório!B:I,2,FALSE))</f>
        <v/>
      </c>
      <c r="G2263" s="709"/>
      <c r="H2263" s="334" t="str">
        <f>IF(G2263="","",VLOOKUP(G2263,Fundos!B:C,2,FALSE))</f>
        <v/>
      </c>
      <c r="I2263" s="272"/>
      <c r="J2263" s="443"/>
      <c r="K2263" s="443"/>
      <c r="L2263" s="685"/>
      <c r="M2263" s="353"/>
      <c r="N2263" s="271"/>
      <c r="O2263" s="576"/>
      <c r="P2263" s="276" t="s">
        <v>277</v>
      </c>
      <c r="Q2263" s="279"/>
      <c r="R2263" s="449"/>
      <c r="S2263" s="279">
        <f t="shared" si="148"/>
        <v>-3601.92</v>
      </c>
      <c r="T2263" s="333">
        <f t="shared" si="145"/>
        <v>0</v>
      </c>
    </row>
    <row r="2264" spans="2:20" ht="24.9" customHeight="1" x14ac:dyDescent="0.3">
      <c r="B2264" s="446"/>
      <c r="C2264" s="267">
        <f t="shared" si="146"/>
        <v>1</v>
      </c>
      <c r="D2264" s="268" t="str">
        <f t="shared" si="147"/>
        <v>Janeiro</v>
      </c>
      <c r="E2264" s="269"/>
      <c r="F2264" s="270" t="str">
        <f>IF(E2264="","",VLOOKUP('Conta_FUNBIO (2)'!E2264,Relatório!B:I,2,FALSE))</f>
        <v/>
      </c>
      <c r="G2264" s="709"/>
      <c r="H2264" s="334" t="str">
        <f>IF(G2264="","",VLOOKUP(G2264,Fundos!B:C,2,FALSE))</f>
        <v/>
      </c>
      <c r="I2264" s="272"/>
      <c r="J2264" s="443"/>
      <c r="K2264" s="443"/>
      <c r="L2264" s="685"/>
      <c r="M2264" s="353"/>
      <c r="N2264" s="271"/>
      <c r="O2264" s="576"/>
      <c r="P2264" s="276" t="s">
        <v>277</v>
      </c>
      <c r="Q2264" s="279"/>
      <c r="R2264" s="449"/>
      <c r="S2264" s="279">
        <f t="shared" si="148"/>
        <v>-3601.92</v>
      </c>
      <c r="T2264" s="333">
        <f t="shared" si="145"/>
        <v>0</v>
      </c>
    </row>
    <row r="2265" spans="2:20" ht="24.9" customHeight="1" x14ac:dyDescent="0.3">
      <c r="B2265" s="446"/>
      <c r="C2265" s="267">
        <f t="shared" si="146"/>
        <v>1</v>
      </c>
      <c r="D2265" s="268" t="str">
        <f t="shared" si="147"/>
        <v>Janeiro</v>
      </c>
      <c r="E2265" s="269"/>
      <c r="F2265" s="270" t="str">
        <f>IF(E2265="","",VLOOKUP('Conta_FUNBIO (2)'!E2265,Relatório!B:I,2,FALSE))</f>
        <v/>
      </c>
      <c r="G2265" s="709"/>
      <c r="H2265" s="334" t="str">
        <f>IF(G2265="","",VLOOKUP(G2265,Fundos!B:C,2,FALSE))</f>
        <v/>
      </c>
      <c r="I2265" s="272"/>
      <c r="J2265" s="443"/>
      <c r="K2265" s="443"/>
      <c r="L2265" s="685"/>
      <c r="M2265" s="353"/>
      <c r="N2265" s="271"/>
      <c r="O2265" s="576"/>
      <c r="P2265" s="276" t="s">
        <v>277</v>
      </c>
      <c r="Q2265" s="279"/>
      <c r="R2265" s="449"/>
      <c r="S2265" s="279">
        <f t="shared" si="148"/>
        <v>-3601.92</v>
      </c>
      <c r="T2265" s="333">
        <f t="shared" si="145"/>
        <v>0</v>
      </c>
    </row>
    <row r="2266" spans="2:20" ht="24.9" customHeight="1" x14ac:dyDescent="0.3">
      <c r="B2266" s="446"/>
      <c r="C2266" s="267">
        <f t="shared" si="146"/>
        <v>1</v>
      </c>
      <c r="D2266" s="268" t="str">
        <f t="shared" si="147"/>
        <v>Janeiro</v>
      </c>
      <c r="E2266" s="269"/>
      <c r="F2266" s="270" t="str">
        <f>IF(E2266="","",VLOOKUP('Conta_FUNBIO (2)'!E2266,Relatório!B:I,2,FALSE))</f>
        <v/>
      </c>
      <c r="G2266" s="709"/>
      <c r="H2266" s="334" t="str">
        <f>IF(G2266="","",VLOOKUP(G2266,Fundos!B:C,2,FALSE))</f>
        <v/>
      </c>
      <c r="I2266" s="272"/>
      <c r="J2266" s="443"/>
      <c r="K2266" s="443"/>
      <c r="L2266" s="685"/>
      <c r="M2266" s="353"/>
      <c r="N2266" s="271"/>
      <c r="O2266" s="576"/>
      <c r="P2266" s="276" t="s">
        <v>277</v>
      </c>
      <c r="Q2266" s="279"/>
      <c r="R2266" s="449"/>
      <c r="S2266" s="279">
        <f t="shared" si="148"/>
        <v>-3601.92</v>
      </c>
      <c r="T2266" s="333">
        <f t="shared" si="145"/>
        <v>0</v>
      </c>
    </row>
    <row r="2267" spans="2:20" ht="24.9" customHeight="1" x14ac:dyDescent="0.3">
      <c r="B2267" s="446"/>
      <c r="C2267" s="267">
        <f t="shared" si="146"/>
        <v>1</v>
      </c>
      <c r="D2267" s="268" t="str">
        <f t="shared" si="147"/>
        <v>Janeiro</v>
      </c>
      <c r="E2267" s="269"/>
      <c r="F2267" s="270" t="str">
        <f>IF(E2267="","",VLOOKUP('Conta_FUNBIO (2)'!E2267,Relatório!B:I,2,FALSE))</f>
        <v/>
      </c>
      <c r="G2267" s="709"/>
      <c r="H2267" s="334" t="str">
        <f>IF(G2267="","",VLOOKUP(G2267,Fundos!B:C,2,FALSE))</f>
        <v/>
      </c>
      <c r="I2267" s="272"/>
      <c r="J2267" s="443"/>
      <c r="K2267" s="443"/>
      <c r="L2267" s="685"/>
      <c r="M2267" s="353"/>
      <c r="N2267" s="271"/>
      <c r="O2267" s="576"/>
      <c r="P2267" s="276" t="s">
        <v>277</v>
      </c>
      <c r="Q2267" s="279"/>
      <c r="R2267" s="449"/>
      <c r="S2267" s="279">
        <f t="shared" si="148"/>
        <v>-3601.92</v>
      </c>
      <c r="T2267" s="333">
        <f t="shared" si="145"/>
        <v>0</v>
      </c>
    </row>
    <row r="2268" spans="2:20" ht="24.9" customHeight="1" x14ac:dyDescent="0.3">
      <c r="B2268" s="446"/>
      <c r="C2268" s="267">
        <f t="shared" si="146"/>
        <v>1</v>
      </c>
      <c r="D2268" s="268" t="str">
        <f t="shared" si="147"/>
        <v>Janeiro</v>
      </c>
      <c r="E2268" s="269"/>
      <c r="F2268" s="270" t="str">
        <f>IF(E2268="","",VLOOKUP('Conta_FUNBIO (2)'!E2268,Relatório!B:I,2,FALSE))</f>
        <v/>
      </c>
      <c r="G2268" s="709"/>
      <c r="H2268" s="334" t="str">
        <f>IF(G2268="","",VLOOKUP(G2268,Fundos!B:C,2,FALSE))</f>
        <v/>
      </c>
      <c r="I2268" s="272"/>
      <c r="J2268" s="443"/>
      <c r="K2268" s="443"/>
      <c r="L2268" s="685"/>
      <c r="M2268" s="353"/>
      <c r="N2268" s="271"/>
      <c r="O2268" s="576"/>
      <c r="P2268" s="276" t="s">
        <v>277</v>
      </c>
      <c r="Q2268" s="279"/>
      <c r="R2268" s="449"/>
      <c r="S2268" s="279">
        <f t="shared" si="148"/>
        <v>-3601.92</v>
      </c>
      <c r="T2268" s="333">
        <f t="shared" si="145"/>
        <v>0</v>
      </c>
    </row>
    <row r="2269" spans="2:20" ht="24.9" customHeight="1" x14ac:dyDescent="0.3">
      <c r="B2269" s="446"/>
      <c r="C2269" s="267">
        <f t="shared" si="146"/>
        <v>1</v>
      </c>
      <c r="D2269" s="268" t="str">
        <f t="shared" si="147"/>
        <v>Janeiro</v>
      </c>
      <c r="E2269" s="269"/>
      <c r="F2269" s="270" t="str">
        <f>IF(E2269="","",VLOOKUP('Conta_FUNBIO (2)'!E2269,Relatório!B:I,2,FALSE))</f>
        <v/>
      </c>
      <c r="G2269" s="709"/>
      <c r="H2269" s="334" t="str">
        <f>IF(G2269="","",VLOOKUP(G2269,Fundos!B:C,2,FALSE))</f>
        <v/>
      </c>
      <c r="I2269" s="272"/>
      <c r="J2269" s="443"/>
      <c r="K2269" s="443"/>
      <c r="L2269" s="685"/>
      <c r="M2269" s="353"/>
      <c r="N2269" s="271"/>
      <c r="O2269" s="576"/>
      <c r="P2269" s="276" t="s">
        <v>277</v>
      </c>
      <c r="Q2269" s="279"/>
      <c r="R2269" s="449"/>
      <c r="S2269" s="279">
        <f t="shared" si="148"/>
        <v>-3601.92</v>
      </c>
      <c r="T2269" s="333">
        <f t="shared" si="145"/>
        <v>0</v>
      </c>
    </row>
    <row r="2270" spans="2:20" ht="24.9" customHeight="1" x14ac:dyDescent="0.3">
      <c r="B2270" s="446"/>
      <c r="C2270" s="267">
        <f t="shared" si="146"/>
        <v>1</v>
      </c>
      <c r="D2270" s="268" t="str">
        <f t="shared" si="147"/>
        <v>Janeiro</v>
      </c>
      <c r="E2270" s="269"/>
      <c r="F2270" s="270" t="str">
        <f>IF(E2270="","",VLOOKUP('Conta_FUNBIO (2)'!E2270,Relatório!B:I,2,FALSE))</f>
        <v/>
      </c>
      <c r="G2270" s="709"/>
      <c r="H2270" s="334" t="str">
        <f>IF(G2270="","",VLOOKUP(G2270,Fundos!B:C,2,FALSE))</f>
        <v/>
      </c>
      <c r="I2270" s="272"/>
      <c r="J2270" s="443"/>
      <c r="K2270" s="443"/>
      <c r="L2270" s="685"/>
      <c r="M2270" s="353"/>
      <c r="N2270" s="271"/>
      <c r="O2270" s="576"/>
      <c r="P2270" s="276" t="s">
        <v>277</v>
      </c>
      <c r="Q2270" s="279"/>
      <c r="R2270" s="449"/>
      <c r="S2270" s="279">
        <f t="shared" si="148"/>
        <v>-3601.92</v>
      </c>
      <c r="T2270" s="333">
        <f t="shared" si="145"/>
        <v>0</v>
      </c>
    </row>
    <row r="2271" spans="2:20" ht="24.9" customHeight="1" x14ac:dyDescent="0.3">
      <c r="B2271" s="446"/>
      <c r="C2271" s="267">
        <f t="shared" si="146"/>
        <v>1</v>
      </c>
      <c r="D2271" s="268" t="str">
        <f t="shared" si="147"/>
        <v>Janeiro</v>
      </c>
      <c r="E2271" s="269"/>
      <c r="F2271" s="270" t="str">
        <f>IF(E2271="","",VLOOKUP('Conta_FUNBIO (2)'!E2271,Relatório!B:I,2,FALSE))</f>
        <v/>
      </c>
      <c r="G2271" s="709"/>
      <c r="H2271" s="334" t="str">
        <f>IF(G2271="","",VLOOKUP(G2271,Fundos!B:C,2,FALSE))</f>
        <v/>
      </c>
      <c r="I2271" s="272"/>
      <c r="J2271" s="443"/>
      <c r="K2271" s="443"/>
      <c r="L2271" s="685"/>
      <c r="M2271" s="353"/>
      <c r="N2271" s="271"/>
      <c r="O2271" s="576"/>
      <c r="P2271" s="276" t="s">
        <v>277</v>
      </c>
      <c r="Q2271" s="279"/>
      <c r="R2271" s="449"/>
      <c r="S2271" s="279">
        <f t="shared" si="148"/>
        <v>-3601.92</v>
      </c>
      <c r="T2271" s="333">
        <f t="shared" si="145"/>
        <v>0</v>
      </c>
    </row>
    <row r="2272" spans="2:20" ht="24.9" customHeight="1" x14ac:dyDescent="0.3">
      <c r="B2272" s="446"/>
      <c r="C2272" s="267">
        <f t="shared" si="146"/>
        <v>1</v>
      </c>
      <c r="D2272" s="268" t="str">
        <f t="shared" si="147"/>
        <v>Janeiro</v>
      </c>
      <c r="E2272" s="269"/>
      <c r="F2272" s="270" t="str">
        <f>IF(E2272="","",VLOOKUP('Conta_FUNBIO (2)'!E2272,Relatório!B:I,2,FALSE))</f>
        <v/>
      </c>
      <c r="G2272" s="709"/>
      <c r="H2272" s="334" t="str">
        <f>IF(G2272="","",VLOOKUP(G2272,Fundos!B:C,2,FALSE))</f>
        <v/>
      </c>
      <c r="I2272" s="272"/>
      <c r="J2272" s="443"/>
      <c r="K2272" s="443"/>
      <c r="L2272" s="685"/>
      <c r="M2272" s="353"/>
      <c r="N2272" s="271"/>
      <c r="O2272" s="576"/>
      <c r="P2272" s="276" t="s">
        <v>277</v>
      </c>
      <c r="Q2272" s="279"/>
      <c r="R2272" s="449"/>
      <c r="S2272" s="279">
        <f t="shared" si="148"/>
        <v>-3601.92</v>
      </c>
      <c r="T2272" s="333">
        <f t="shared" si="145"/>
        <v>0</v>
      </c>
    </row>
    <row r="2273" spans="2:20" ht="24.9" customHeight="1" x14ac:dyDescent="0.3">
      <c r="B2273" s="446"/>
      <c r="C2273" s="267">
        <f t="shared" si="146"/>
        <v>1</v>
      </c>
      <c r="D2273" s="268" t="str">
        <f t="shared" si="147"/>
        <v>Janeiro</v>
      </c>
      <c r="E2273" s="269"/>
      <c r="F2273" s="270" t="str">
        <f>IF(E2273="","",VLOOKUP('Conta_FUNBIO (2)'!E2273,Relatório!B:I,2,FALSE))</f>
        <v/>
      </c>
      <c r="G2273" s="709"/>
      <c r="H2273" s="334" t="str">
        <f>IF(G2273="","",VLOOKUP(G2273,Fundos!B:C,2,FALSE))</f>
        <v/>
      </c>
      <c r="I2273" s="272"/>
      <c r="J2273" s="443"/>
      <c r="K2273" s="443"/>
      <c r="L2273" s="685"/>
      <c r="M2273" s="353"/>
      <c r="N2273" s="271"/>
      <c r="O2273" s="576"/>
      <c r="P2273" s="276" t="s">
        <v>277</v>
      </c>
      <c r="Q2273" s="279"/>
      <c r="R2273" s="449"/>
      <c r="S2273" s="279">
        <f t="shared" si="148"/>
        <v>-3601.92</v>
      </c>
      <c r="T2273" s="333">
        <f t="shared" si="145"/>
        <v>0</v>
      </c>
    </row>
    <row r="2274" spans="2:20" ht="24.9" customHeight="1" x14ac:dyDescent="0.3">
      <c r="B2274" s="446"/>
      <c r="C2274" s="267">
        <f t="shared" si="146"/>
        <v>1</v>
      </c>
      <c r="D2274" s="268" t="str">
        <f t="shared" si="147"/>
        <v>Janeiro</v>
      </c>
      <c r="E2274" s="269"/>
      <c r="F2274" s="270" t="str">
        <f>IF(E2274="","",VLOOKUP('Conta_FUNBIO (2)'!E2274,Relatório!B:I,2,FALSE))</f>
        <v/>
      </c>
      <c r="G2274" s="709"/>
      <c r="H2274" s="334" t="str">
        <f>IF(G2274="","",VLOOKUP(G2274,Fundos!B:C,2,FALSE))</f>
        <v/>
      </c>
      <c r="I2274" s="272"/>
      <c r="J2274" s="443"/>
      <c r="K2274" s="443"/>
      <c r="L2274" s="685"/>
      <c r="M2274" s="353"/>
      <c r="N2274" s="271"/>
      <c r="O2274" s="576"/>
      <c r="P2274" s="276" t="s">
        <v>277</v>
      </c>
      <c r="Q2274" s="279"/>
      <c r="R2274" s="449"/>
      <c r="S2274" s="279">
        <f t="shared" si="148"/>
        <v>-3601.92</v>
      </c>
      <c r="T2274" s="333">
        <f t="shared" si="145"/>
        <v>0</v>
      </c>
    </row>
    <row r="2275" spans="2:20" ht="24.9" customHeight="1" x14ac:dyDescent="0.3">
      <c r="B2275" s="446"/>
      <c r="C2275" s="267">
        <f t="shared" si="146"/>
        <v>1</v>
      </c>
      <c r="D2275" s="268" t="str">
        <f t="shared" si="147"/>
        <v>Janeiro</v>
      </c>
      <c r="E2275" s="269"/>
      <c r="F2275" s="270" t="str">
        <f>IF(E2275="","",VLOOKUP('Conta_FUNBIO (2)'!E2275,Relatório!B:I,2,FALSE))</f>
        <v/>
      </c>
      <c r="G2275" s="709"/>
      <c r="H2275" s="334" t="str">
        <f>IF(G2275="","",VLOOKUP(G2275,Fundos!B:C,2,FALSE))</f>
        <v/>
      </c>
      <c r="I2275" s="272"/>
      <c r="J2275" s="443"/>
      <c r="K2275" s="443"/>
      <c r="L2275" s="685"/>
      <c r="M2275" s="353"/>
      <c r="N2275" s="271"/>
      <c r="O2275" s="576"/>
      <c r="P2275" s="276" t="s">
        <v>277</v>
      </c>
      <c r="Q2275" s="279"/>
      <c r="R2275" s="449"/>
      <c r="S2275" s="279">
        <f t="shared" si="148"/>
        <v>-3601.92</v>
      </c>
      <c r="T2275" s="333">
        <f t="shared" si="145"/>
        <v>0</v>
      </c>
    </row>
    <row r="2276" spans="2:20" ht="24.9" customHeight="1" x14ac:dyDescent="0.3">
      <c r="B2276" s="446"/>
      <c r="C2276" s="267">
        <f t="shared" si="146"/>
        <v>1</v>
      </c>
      <c r="D2276" s="268" t="str">
        <f t="shared" si="147"/>
        <v>Janeiro</v>
      </c>
      <c r="E2276" s="269"/>
      <c r="F2276" s="270" t="str">
        <f>IF(E2276="","",VLOOKUP('Conta_FUNBIO (2)'!E2276,Relatório!B:I,2,FALSE))</f>
        <v/>
      </c>
      <c r="G2276" s="709"/>
      <c r="H2276" s="334" t="str">
        <f>IF(G2276="","",VLOOKUP(G2276,Fundos!B:C,2,FALSE))</f>
        <v/>
      </c>
      <c r="I2276" s="272"/>
      <c r="J2276" s="443"/>
      <c r="K2276" s="443"/>
      <c r="L2276" s="685"/>
      <c r="M2276" s="353"/>
      <c r="N2276" s="271"/>
      <c r="O2276" s="576"/>
      <c r="P2276" s="276" t="s">
        <v>277</v>
      </c>
      <c r="Q2276" s="279"/>
      <c r="R2276" s="449"/>
      <c r="S2276" s="279">
        <f t="shared" si="148"/>
        <v>-3601.92</v>
      </c>
      <c r="T2276" s="333">
        <f t="shared" si="145"/>
        <v>0</v>
      </c>
    </row>
    <row r="2277" spans="2:20" ht="24.9" customHeight="1" x14ac:dyDescent="0.3">
      <c r="B2277" s="446"/>
      <c r="C2277" s="267">
        <f t="shared" si="146"/>
        <v>1</v>
      </c>
      <c r="D2277" s="268" t="str">
        <f t="shared" si="147"/>
        <v>Janeiro</v>
      </c>
      <c r="E2277" s="269"/>
      <c r="F2277" s="270" t="str">
        <f>IF(E2277="","",VLOOKUP('Conta_FUNBIO (2)'!E2277,Relatório!B:I,2,FALSE))</f>
        <v/>
      </c>
      <c r="G2277" s="709"/>
      <c r="H2277" s="334" t="str">
        <f>IF(G2277="","",VLOOKUP(G2277,Fundos!B:C,2,FALSE))</f>
        <v/>
      </c>
      <c r="I2277" s="272"/>
      <c r="J2277" s="443"/>
      <c r="K2277" s="443"/>
      <c r="L2277" s="685"/>
      <c r="M2277" s="353"/>
      <c r="N2277" s="271"/>
      <c r="O2277" s="576"/>
      <c r="P2277" s="276" t="s">
        <v>277</v>
      </c>
      <c r="Q2277" s="279"/>
      <c r="R2277" s="449"/>
      <c r="S2277" s="279">
        <f t="shared" si="148"/>
        <v>-3601.92</v>
      </c>
      <c r="T2277" s="333">
        <f t="shared" si="145"/>
        <v>0</v>
      </c>
    </row>
    <row r="2278" spans="2:20" ht="24.9" customHeight="1" x14ac:dyDescent="0.3">
      <c r="B2278" s="446"/>
      <c r="C2278" s="267">
        <f t="shared" si="146"/>
        <v>1</v>
      </c>
      <c r="D2278" s="268" t="str">
        <f t="shared" si="147"/>
        <v>Janeiro</v>
      </c>
      <c r="E2278" s="269"/>
      <c r="F2278" s="270" t="str">
        <f>IF(E2278="","",VLOOKUP('Conta_FUNBIO (2)'!E2278,Relatório!B:I,2,FALSE))</f>
        <v/>
      </c>
      <c r="G2278" s="709"/>
      <c r="H2278" s="334" t="str">
        <f>IF(G2278="","",VLOOKUP(G2278,Fundos!B:C,2,FALSE))</f>
        <v/>
      </c>
      <c r="I2278" s="272"/>
      <c r="J2278" s="443"/>
      <c r="K2278" s="443"/>
      <c r="L2278" s="685"/>
      <c r="M2278" s="353"/>
      <c r="N2278" s="271"/>
      <c r="O2278" s="576"/>
      <c r="P2278" s="276" t="s">
        <v>277</v>
      </c>
      <c r="Q2278" s="279"/>
      <c r="R2278" s="449"/>
      <c r="S2278" s="279">
        <f t="shared" si="148"/>
        <v>-3601.92</v>
      </c>
      <c r="T2278" s="333">
        <f t="shared" si="145"/>
        <v>0</v>
      </c>
    </row>
    <row r="2279" spans="2:20" ht="24.9" customHeight="1" x14ac:dyDescent="0.3">
      <c r="B2279" s="446"/>
      <c r="C2279" s="267">
        <f t="shared" si="146"/>
        <v>1</v>
      </c>
      <c r="D2279" s="268" t="str">
        <f t="shared" si="147"/>
        <v>Janeiro</v>
      </c>
      <c r="E2279" s="269"/>
      <c r="F2279" s="270" t="str">
        <f>IF(E2279="","",VLOOKUP('Conta_FUNBIO (2)'!E2279,Relatório!B:I,2,FALSE))</f>
        <v/>
      </c>
      <c r="G2279" s="709"/>
      <c r="H2279" s="334" t="str">
        <f>IF(G2279="","",VLOOKUP(G2279,Fundos!B:C,2,FALSE))</f>
        <v/>
      </c>
      <c r="I2279" s="272"/>
      <c r="J2279" s="443"/>
      <c r="K2279" s="443"/>
      <c r="L2279" s="685"/>
      <c r="M2279" s="353"/>
      <c r="N2279" s="271"/>
      <c r="O2279" s="576"/>
      <c r="P2279" s="276" t="s">
        <v>277</v>
      </c>
      <c r="Q2279" s="279"/>
      <c r="R2279" s="449"/>
      <c r="S2279" s="279">
        <f t="shared" si="148"/>
        <v>-3601.92</v>
      </c>
      <c r="T2279" s="333">
        <f t="shared" si="145"/>
        <v>0</v>
      </c>
    </row>
    <row r="2280" spans="2:20" ht="24.9" customHeight="1" x14ac:dyDescent="0.3">
      <c r="B2280" s="446"/>
      <c r="C2280" s="267">
        <f t="shared" si="146"/>
        <v>1</v>
      </c>
      <c r="D2280" s="268" t="str">
        <f t="shared" si="147"/>
        <v>Janeiro</v>
      </c>
      <c r="E2280" s="269"/>
      <c r="F2280" s="270" t="str">
        <f>IF(E2280="","",VLOOKUP('Conta_FUNBIO (2)'!E2280,Relatório!B:I,2,FALSE))</f>
        <v/>
      </c>
      <c r="G2280" s="709"/>
      <c r="H2280" s="334" t="str">
        <f>IF(G2280="","",VLOOKUP(G2280,Fundos!B:C,2,FALSE))</f>
        <v/>
      </c>
      <c r="I2280" s="272"/>
      <c r="J2280" s="443"/>
      <c r="K2280" s="443"/>
      <c r="L2280" s="685"/>
      <c r="M2280" s="353"/>
      <c r="N2280" s="271"/>
      <c r="O2280" s="576"/>
      <c r="P2280" s="276" t="s">
        <v>277</v>
      </c>
      <c r="Q2280" s="279"/>
      <c r="R2280" s="449"/>
      <c r="S2280" s="279">
        <f t="shared" si="148"/>
        <v>-3601.92</v>
      </c>
      <c r="T2280" s="333">
        <f t="shared" si="145"/>
        <v>0</v>
      </c>
    </row>
    <row r="2281" spans="2:20" ht="24.9" customHeight="1" x14ac:dyDescent="0.3">
      <c r="B2281" s="446"/>
      <c r="C2281" s="267">
        <f t="shared" si="146"/>
        <v>1</v>
      </c>
      <c r="D2281" s="268" t="str">
        <f t="shared" si="147"/>
        <v>Janeiro</v>
      </c>
      <c r="E2281" s="269"/>
      <c r="F2281" s="270" t="str">
        <f>IF(E2281="","",VLOOKUP('Conta_FUNBIO (2)'!E2281,Relatório!B:I,2,FALSE))</f>
        <v/>
      </c>
      <c r="G2281" s="709"/>
      <c r="H2281" s="334" t="str">
        <f>IF(G2281="","",VLOOKUP(G2281,Fundos!B:C,2,FALSE))</f>
        <v/>
      </c>
      <c r="I2281" s="272"/>
      <c r="J2281" s="443"/>
      <c r="K2281" s="443"/>
      <c r="L2281" s="685"/>
      <c r="M2281" s="353"/>
      <c r="N2281" s="271"/>
      <c r="O2281" s="576"/>
      <c r="P2281" s="276" t="s">
        <v>277</v>
      </c>
      <c r="Q2281" s="279"/>
      <c r="R2281" s="449"/>
      <c r="S2281" s="279">
        <f t="shared" si="148"/>
        <v>-3601.92</v>
      </c>
      <c r="T2281" s="333">
        <f t="shared" si="145"/>
        <v>0</v>
      </c>
    </row>
    <row r="2282" spans="2:20" ht="24.9" customHeight="1" x14ac:dyDescent="0.3">
      <c r="B2282" s="446"/>
      <c r="C2282" s="267">
        <f t="shared" si="146"/>
        <v>1</v>
      </c>
      <c r="D2282" s="268" t="str">
        <f t="shared" si="147"/>
        <v>Janeiro</v>
      </c>
      <c r="E2282" s="269"/>
      <c r="F2282" s="270" t="str">
        <f>IF(E2282="","",VLOOKUP('Conta_FUNBIO (2)'!E2282,Relatório!B:I,2,FALSE))</f>
        <v/>
      </c>
      <c r="G2282" s="709"/>
      <c r="H2282" s="334" t="str">
        <f>IF(G2282="","",VLOOKUP(G2282,Fundos!B:C,2,FALSE))</f>
        <v/>
      </c>
      <c r="I2282" s="272"/>
      <c r="J2282" s="443"/>
      <c r="K2282" s="443"/>
      <c r="L2282" s="685"/>
      <c r="M2282" s="353"/>
      <c r="N2282" s="271"/>
      <c r="O2282" s="576"/>
      <c r="P2282" s="276" t="s">
        <v>277</v>
      </c>
      <c r="Q2282" s="279"/>
      <c r="R2282" s="449"/>
      <c r="S2282" s="279">
        <f t="shared" si="148"/>
        <v>-3601.92</v>
      </c>
      <c r="T2282" s="333">
        <f t="shared" si="145"/>
        <v>0</v>
      </c>
    </row>
    <row r="2283" spans="2:20" ht="24.9" customHeight="1" x14ac:dyDescent="0.3">
      <c r="B2283" s="446"/>
      <c r="C2283" s="267">
        <f t="shared" si="146"/>
        <v>1</v>
      </c>
      <c r="D2283" s="268" t="str">
        <f t="shared" si="147"/>
        <v>Janeiro</v>
      </c>
      <c r="E2283" s="269"/>
      <c r="F2283" s="270" t="str">
        <f>IF(E2283="","",VLOOKUP('Conta_FUNBIO (2)'!E2283,Relatório!B:I,2,FALSE))</f>
        <v/>
      </c>
      <c r="G2283" s="709"/>
      <c r="H2283" s="334" t="str">
        <f>IF(G2283="","",VLOOKUP(G2283,Fundos!B:C,2,FALSE))</f>
        <v/>
      </c>
      <c r="I2283" s="272"/>
      <c r="J2283" s="443"/>
      <c r="K2283" s="443"/>
      <c r="L2283" s="685"/>
      <c r="M2283" s="353"/>
      <c r="N2283" s="271"/>
      <c r="O2283" s="576"/>
      <c r="P2283" s="276" t="s">
        <v>277</v>
      </c>
      <c r="Q2283" s="279"/>
      <c r="R2283" s="449"/>
      <c r="S2283" s="279">
        <f t="shared" si="148"/>
        <v>-3601.92</v>
      </c>
      <c r="T2283" s="333">
        <f t="shared" si="145"/>
        <v>0</v>
      </c>
    </row>
    <row r="2284" spans="2:20" ht="24.9" customHeight="1" x14ac:dyDescent="0.3">
      <c r="B2284" s="446"/>
      <c r="C2284" s="267">
        <f t="shared" si="146"/>
        <v>1</v>
      </c>
      <c r="D2284" s="268" t="str">
        <f t="shared" si="147"/>
        <v>Janeiro</v>
      </c>
      <c r="E2284" s="269"/>
      <c r="F2284" s="270" t="str">
        <f>IF(E2284="","",VLOOKUP('Conta_FUNBIO (2)'!E2284,Relatório!B:I,2,FALSE))</f>
        <v/>
      </c>
      <c r="G2284" s="709"/>
      <c r="H2284" s="334" t="str">
        <f>IF(G2284="","",VLOOKUP(G2284,Fundos!B:C,2,FALSE))</f>
        <v/>
      </c>
      <c r="I2284" s="272"/>
      <c r="J2284" s="443"/>
      <c r="K2284" s="443"/>
      <c r="L2284" s="685"/>
      <c r="M2284" s="353"/>
      <c r="N2284" s="271"/>
      <c r="O2284" s="576"/>
      <c r="P2284" s="276" t="s">
        <v>277</v>
      </c>
      <c r="Q2284" s="279"/>
      <c r="R2284" s="449"/>
      <c r="S2284" s="279">
        <f t="shared" si="148"/>
        <v>-3601.92</v>
      </c>
      <c r="T2284" s="333">
        <f t="shared" si="145"/>
        <v>0</v>
      </c>
    </row>
    <row r="2285" spans="2:20" ht="24.9" customHeight="1" x14ac:dyDescent="0.3">
      <c r="B2285" s="446"/>
      <c r="C2285" s="267">
        <f t="shared" si="146"/>
        <v>1</v>
      </c>
      <c r="D2285" s="268" t="str">
        <f t="shared" si="147"/>
        <v>Janeiro</v>
      </c>
      <c r="E2285" s="269"/>
      <c r="F2285" s="270" t="str">
        <f>IF(E2285="","",VLOOKUP('Conta_FUNBIO (2)'!E2285,Relatório!B:I,2,FALSE))</f>
        <v/>
      </c>
      <c r="G2285" s="709"/>
      <c r="H2285" s="334" t="str">
        <f>IF(G2285="","",VLOOKUP(G2285,Fundos!B:C,2,FALSE))</f>
        <v/>
      </c>
      <c r="I2285" s="272"/>
      <c r="J2285" s="443"/>
      <c r="K2285" s="443"/>
      <c r="L2285" s="685"/>
      <c r="M2285" s="353"/>
      <c r="N2285" s="271"/>
      <c r="O2285" s="576"/>
      <c r="P2285" s="276" t="s">
        <v>277</v>
      </c>
      <c r="Q2285" s="279"/>
      <c r="R2285" s="449"/>
      <c r="S2285" s="279">
        <f t="shared" si="148"/>
        <v>-3601.92</v>
      </c>
      <c r="T2285" s="333">
        <f t="shared" si="145"/>
        <v>0</v>
      </c>
    </row>
    <row r="2286" spans="2:20" ht="24.9" customHeight="1" x14ac:dyDescent="0.3">
      <c r="B2286" s="446"/>
      <c r="C2286" s="267">
        <f t="shared" si="146"/>
        <v>1</v>
      </c>
      <c r="D2286" s="268" t="str">
        <f t="shared" si="147"/>
        <v>Janeiro</v>
      </c>
      <c r="E2286" s="269"/>
      <c r="F2286" s="270" t="str">
        <f>IF(E2286="","",VLOOKUP('Conta_FUNBIO (2)'!E2286,Relatório!B:I,2,FALSE))</f>
        <v/>
      </c>
      <c r="G2286" s="709"/>
      <c r="H2286" s="334" t="str">
        <f>IF(G2286="","",VLOOKUP(G2286,Fundos!B:C,2,FALSE))</f>
        <v/>
      </c>
      <c r="I2286" s="272"/>
      <c r="J2286" s="443"/>
      <c r="K2286" s="443"/>
      <c r="L2286" s="685"/>
      <c r="M2286" s="353"/>
      <c r="N2286" s="271"/>
      <c r="O2286" s="576"/>
      <c r="P2286" s="276" t="s">
        <v>277</v>
      </c>
      <c r="Q2286" s="279"/>
      <c r="R2286" s="449"/>
      <c r="S2286" s="279">
        <f t="shared" si="148"/>
        <v>-3601.92</v>
      </c>
      <c r="T2286" s="333">
        <f t="shared" si="145"/>
        <v>0</v>
      </c>
    </row>
    <row r="2287" spans="2:20" ht="24.9" customHeight="1" x14ac:dyDescent="0.3">
      <c r="B2287" s="446"/>
      <c r="C2287" s="267">
        <f t="shared" si="146"/>
        <v>1</v>
      </c>
      <c r="D2287" s="268" t="str">
        <f t="shared" si="147"/>
        <v>Janeiro</v>
      </c>
      <c r="E2287" s="269"/>
      <c r="F2287" s="270" t="str">
        <f>IF(E2287="","",VLOOKUP('Conta_FUNBIO (2)'!E2287,Relatório!B:I,2,FALSE))</f>
        <v/>
      </c>
      <c r="G2287" s="709"/>
      <c r="H2287" s="334" t="str">
        <f>IF(G2287="","",VLOOKUP(G2287,Fundos!B:C,2,FALSE))</f>
        <v/>
      </c>
      <c r="I2287" s="272"/>
      <c r="J2287" s="443"/>
      <c r="K2287" s="443"/>
      <c r="L2287" s="685"/>
      <c r="M2287" s="353"/>
      <c r="N2287" s="271"/>
      <c r="O2287" s="576"/>
      <c r="P2287" s="276" t="s">
        <v>277</v>
      </c>
      <c r="Q2287" s="279"/>
      <c r="R2287" s="449"/>
      <c r="S2287" s="279">
        <f t="shared" si="148"/>
        <v>-3601.92</v>
      </c>
      <c r="T2287" s="333">
        <f t="shared" si="145"/>
        <v>0</v>
      </c>
    </row>
    <row r="2288" spans="2:20" ht="24.9" customHeight="1" x14ac:dyDescent="0.3">
      <c r="B2288" s="446"/>
      <c r="C2288" s="267">
        <f t="shared" si="146"/>
        <v>1</v>
      </c>
      <c r="D2288" s="268" t="str">
        <f t="shared" si="147"/>
        <v>Janeiro</v>
      </c>
      <c r="E2288" s="269"/>
      <c r="F2288" s="270" t="str">
        <f>IF(E2288="","",VLOOKUP('Conta_FUNBIO (2)'!E2288,Relatório!B:I,2,FALSE))</f>
        <v/>
      </c>
      <c r="G2288" s="709"/>
      <c r="H2288" s="334" t="str">
        <f>IF(G2288="","",VLOOKUP(G2288,Fundos!B:C,2,FALSE))</f>
        <v/>
      </c>
      <c r="I2288" s="272"/>
      <c r="J2288" s="443"/>
      <c r="K2288" s="443"/>
      <c r="L2288" s="685"/>
      <c r="M2288" s="353"/>
      <c r="N2288" s="271"/>
      <c r="O2288" s="576"/>
      <c r="P2288" s="276" t="s">
        <v>277</v>
      </c>
      <c r="Q2288" s="279"/>
      <c r="R2288" s="449"/>
      <c r="S2288" s="279">
        <f t="shared" si="148"/>
        <v>-3601.92</v>
      </c>
      <c r="T2288" s="333">
        <f t="shared" si="145"/>
        <v>0</v>
      </c>
    </row>
    <row r="2289" spans="2:20" ht="24.9" customHeight="1" x14ac:dyDescent="0.3">
      <c r="B2289" s="446"/>
      <c r="C2289" s="267">
        <f t="shared" si="146"/>
        <v>1</v>
      </c>
      <c r="D2289" s="268" t="str">
        <f t="shared" si="147"/>
        <v>Janeiro</v>
      </c>
      <c r="E2289" s="269"/>
      <c r="F2289" s="270" t="str">
        <f>IF(E2289="","",VLOOKUP('Conta_FUNBIO (2)'!E2289,Relatório!B:I,2,FALSE))</f>
        <v/>
      </c>
      <c r="G2289" s="709"/>
      <c r="H2289" s="334" t="str">
        <f>IF(G2289="","",VLOOKUP(G2289,Fundos!B:C,2,FALSE))</f>
        <v/>
      </c>
      <c r="I2289" s="272"/>
      <c r="J2289" s="443"/>
      <c r="K2289" s="443"/>
      <c r="L2289" s="685"/>
      <c r="M2289" s="353"/>
      <c r="N2289" s="271"/>
      <c r="O2289" s="576"/>
      <c r="P2289" s="276" t="s">
        <v>277</v>
      </c>
      <c r="Q2289" s="279"/>
      <c r="R2289" s="449"/>
      <c r="S2289" s="279">
        <f t="shared" si="148"/>
        <v>-3601.92</v>
      </c>
      <c r="T2289" s="333">
        <f t="shared" si="145"/>
        <v>0</v>
      </c>
    </row>
    <row r="2290" spans="2:20" ht="24.9" customHeight="1" x14ac:dyDescent="0.3">
      <c r="B2290" s="446"/>
      <c r="C2290" s="267">
        <f t="shared" si="146"/>
        <v>1</v>
      </c>
      <c r="D2290" s="268" t="str">
        <f t="shared" si="147"/>
        <v>Janeiro</v>
      </c>
      <c r="E2290" s="269"/>
      <c r="F2290" s="270" t="str">
        <f>IF(E2290="","",VLOOKUP('Conta_FUNBIO (2)'!E2290,Relatório!B:I,2,FALSE))</f>
        <v/>
      </c>
      <c r="G2290" s="709"/>
      <c r="H2290" s="334" t="str">
        <f>IF(G2290="","",VLOOKUP(G2290,Fundos!B:C,2,FALSE))</f>
        <v/>
      </c>
      <c r="I2290" s="272"/>
      <c r="J2290" s="443"/>
      <c r="K2290" s="443"/>
      <c r="L2290" s="685"/>
      <c r="M2290" s="353"/>
      <c r="N2290" s="271"/>
      <c r="O2290" s="576"/>
      <c r="P2290" s="276" t="s">
        <v>277</v>
      </c>
      <c r="Q2290" s="279"/>
      <c r="R2290" s="449"/>
      <c r="S2290" s="279">
        <f t="shared" si="148"/>
        <v>-3601.92</v>
      </c>
      <c r="T2290" s="333">
        <f t="shared" si="145"/>
        <v>0</v>
      </c>
    </row>
    <row r="2291" spans="2:20" ht="24.9" customHeight="1" x14ac:dyDescent="0.3">
      <c r="B2291" s="446"/>
      <c r="C2291" s="267">
        <f t="shared" si="146"/>
        <v>1</v>
      </c>
      <c r="D2291" s="268" t="str">
        <f t="shared" si="147"/>
        <v>Janeiro</v>
      </c>
      <c r="E2291" s="269"/>
      <c r="F2291" s="270" t="str">
        <f>IF(E2291="","",VLOOKUP('Conta_FUNBIO (2)'!E2291,Relatório!B:I,2,FALSE))</f>
        <v/>
      </c>
      <c r="G2291" s="709"/>
      <c r="H2291" s="334" t="str">
        <f>IF(G2291="","",VLOOKUP(G2291,Fundos!B:C,2,FALSE))</f>
        <v/>
      </c>
      <c r="I2291" s="272"/>
      <c r="J2291" s="443"/>
      <c r="K2291" s="443"/>
      <c r="L2291" s="685"/>
      <c r="M2291" s="353"/>
      <c r="N2291" s="271"/>
      <c r="O2291" s="576"/>
      <c r="P2291" s="276" t="s">
        <v>277</v>
      </c>
      <c r="Q2291" s="279"/>
      <c r="R2291" s="449"/>
      <c r="S2291" s="279">
        <f t="shared" si="148"/>
        <v>-3601.92</v>
      </c>
      <c r="T2291" s="333">
        <f t="shared" si="145"/>
        <v>0</v>
      </c>
    </row>
    <row r="2292" spans="2:20" ht="24.9" customHeight="1" x14ac:dyDescent="0.3">
      <c r="B2292" s="446"/>
      <c r="C2292" s="267">
        <f t="shared" si="146"/>
        <v>1</v>
      </c>
      <c r="D2292" s="268" t="str">
        <f t="shared" si="147"/>
        <v>Janeiro</v>
      </c>
      <c r="E2292" s="269"/>
      <c r="F2292" s="270" t="str">
        <f>IF(E2292="","",VLOOKUP('Conta_FUNBIO (2)'!E2292,Relatório!B:I,2,FALSE))</f>
        <v/>
      </c>
      <c r="G2292" s="709"/>
      <c r="H2292" s="334" t="str">
        <f>IF(G2292="","",VLOOKUP(G2292,Fundos!B:C,2,FALSE))</f>
        <v/>
      </c>
      <c r="I2292" s="272"/>
      <c r="J2292" s="443"/>
      <c r="K2292" s="443"/>
      <c r="L2292" s="685"/>
      <c r="M2292" s="353"/>
      <c r="N2292" s="271"/>
      <c r="O2292" s="576"/>
      <c r="P2292" s="276" t="s">
        <v>277</v>
      </c>
      <c r="Q2292" s="279"/>
      <c r="R2292" s="449"/>
      <c r="S2292" s="279">
        <f t="shared" si="148"/>
        <v>-3601.92</v>
      </c>
      <c r="T2292" s="333">
        <f t="shared" si="145"/>
        <v>0</v>
      </c>
    </row>
    <row r="2293" spans="2:20" ht="24.9" customHeight="1" x14ac:dyDescent="0.3">
      <c r="B2293" s="446"/>
      <c r="C2293" s="267">
        <f t="shared" si="146"/>
        <v>1</v>
      </c>
      <c r="D2293" s="268" t="str">
        <f t="shared" si="147"/>
        <v>Janeiro</v>
      </c>
      <c r="E2293" s="269"/>
      <c r="F2293" s="270" t="str">
        <f>IF(E2293="","",VLOOKUP('Conta_FUNBIO (2)'!E2293,Relatório!B:I,2,FALSE))</f>
        <v/>
      </c>
      <c r="G2293" s="709"/>
      <c r="H2293" s="334" t="str">
        <f>IF(G2293="","",VLOOKUP(G2293,Fundos!B:C,2,FALSE))</f>
        <v/>
      </c>
      <c r="I2293" s="272"/>
      <c r="J2293" s="443"/>
      <c r="K2293" s="443"/>
      <c r="L2293" s="685"/>
      <c r="M2293" s="353"/>
      <c r="N2293" s="271"/>
      <c r="O2293" s="576"/>
      <c r="P2293" s="276" t="s">
        <v>277</v>
      </c>
      <c r="Q2293" s="279"/>
      <c r="R2293" s="449"/>
      <c r="S2293" s="279">
        <f t="shared" si="148"/>
        <v>-3601.92</v>
      </c>
      <c r="T2293" s="333">
        <f t="shared" si="145"/>
        <v>0</v>
      </c>
    </row>
    <row r="2294" spans="2:20" ht="24.9" customHeight="1" x14ac:dyDescent="0.3">
      <c r="B2294" s="446"/>
      <c r="C2294" s="267">
        <f t="shared" si="146"/>
        <v>1</v>
      </c>
      <c r="D2294" s="268" t="str">
        <f t="shared" si="147"/>
        <v>Janeiro</v>
      </c>
      <c r="E2294" s="269"/>
      <c r="F2294" s="270" t="str">
        <f>IF(E2294="","",VLOOKUP('Conta_FUNBIO (2)'!E2294,Relatório!B:I,2,FALSE))</f>
        <v/>
      </c>
      <c r="G2294" s="709"/>
      <c r="H2294" s="334" t="str">
        <f>IF(G2294="","",VLOOKUP(G2294,Fundos!B:C,2,FALSE))</f>
        <v/>
      </c>
      <c r="I2294" s="272"/>
      <c r="J2294" s="443"/>
      <c r="K2294" s="443"/>
      <c r="L2294" s="685"/>
      <c r="M2294" s="353"/>
      <c r="N2294" s="271"/>
      <c r="O2294" s="576"/>
      <c r="P2294" s="276" t="s">
        <v>277</v>
      </c>
      <c r="Q2294" s="279"/>
      <c r="R2294" s="449"/>
      <c r="S2294" s="279">
        <f t="shared" si="148"/>
        <v>-3601.92</v>
      </c>
      <c r="T2294" s="333">
        <f t="shared" si="145"/>
        <v>0</v>
      </c>
    </row>
    <row r="2295" spans="2:20" ht="24.9" customHeight="1" x14ac:dyDescent="0.3">
      <c r="B2295" s="446"/>
      <c r="C2295" s="267">
        <f t="shared" si="146"/>
        <v>1</v>
      </c>
      <c r="D2295" s="268" t="str">
        <f t="shared" si="147"/>
        <v>Janeiro</v>
      </c>
      <c r="E2295" s="269"/>
      <c r="F2295" s="270" t="str">
        <f>IF(E2295="","",VLOOKUP('Conta_FUNBIO (2)'!E2295,Relatório!B:I,2,FALSE))</f>
        <v/>
      </c>
      <c r="G2295" s="709"/>
      <c r="H2295" s="334" t="str">
        <f>IF(G2295="","",VLOOKUP(G2295,Fundos!B:C,2,FALSE))</f>
        <v/>
      </c>
      <c r="I2295" s="272"/>
      <c r="J2295" s="443"/>
      <c r="K2295" s="443"/>
      <c r="L2295" s="685"/>
      <c r="M2295" s="353"/>
      <c r="N2295" s="271"/>
      <c r="O2295" s="576"/>
      <c r="P2295" s="276" t="s">
        <v>277</v>
      </c>
      <c r="Q2295" s="279"/>
      <c r="R2295" s="449"/>
      <c r="S2295" s="279">
        <f t="shared" si="148"/>
        <v>-3601.92</v>
      </c>
      <c r="T2295" s="333">
        <f t="shared" si="145"/>
        <v>0</v>
      </c>
    </row>
    <row r="2296" spans="2:20" ht="24.9" customHeight="1" x14ac:dyDescent="0.3">
      <c r="B2296" s="446"/>
      <c r="C2296" s="267">
        <f t="shared" si="146"/>
        <v>1</v>
      </c>
      <c r="D2296" s="268" t="str">
        <f t="shared" si="147"/>
        <v>Janeiro</v>
      </c>
      <c r="E2296" s="269"/>
      <c r="F2296" s="270" t="str">
        <f>IF(E2296="","",VLOOKUP('Conta_FUNBIO (2)'!E2296,Relatório!B:I,2,FALSE))</f>
        <v/>
      </c>
      <c r="G2296" s="709"/>
      <c r="H2296" s="334" t="str">
        <f>IF(G2296="","",VLOOKUP(G2296,Fundos!B:C,2,FALSE))</f>
        <v/>
      </c>
      <c r="I2296" s="272"/>
      <c r="J2296" s="443"/>
      <c r="K2296" s="443"/>
      <c r="L2296" s="685"/>
      <c r="M2296" s="353"/>
      <c r="N2296" s="271"/>
      <c r="O2296" s="576"/>
      <c r="P2296" s="276" t="s">
        <v>277</v>
      </c>
      <c r="Q2296" s="279"/>
      <c r="R2296" s="449"/>
      <c r="S2296" s="279">
        <f t="shared" si="148"/>
        <v>-3601.92</v>
      </c>
      <c r="T2296" s="333">
        <f t="shared" si="145"/>
        <v>0</v>
      </c>
    </row>
    <row r="2297" spans="2:20" ht="24.9" customHeight="1" x14ac:dyDescent="0.3">
      <c r="B2297" s="446"/>
      <c r="C2297" s="267">
        <f t="shared" si="146"/>
        <v>1</v>
      </c>
      <c r="D2297" s="268" t="str">
        <f t="shared" si="147"/>
        <v>Janeiro</v>
      </c>
      <c r="E2297" s="269"/>
      <c r="F2297" s="270" t="str">
        <f>IF(E2297="","",VLOOKUP('Conta_FUNBIO (2)'!E2297,Relatório!B:I,2,FALSE))</f>
        <v/>
      </c>
      <c r="G2297" s="709"/>
      <c r="H2297" s="334" t="str">
        <f>IF(G2297="","",VLOOKUP(G2297,Fundos!B:C,2,FALSE))</f>
        <v/>
      </c>
      <c r="I2297" s="272"/>
      <c r="J2297" s="443"/>
      <c r="K2297" s="443"/>
      <c r="L2297" s="685"/>
      <c r="M2297" s="353"/>
      <c r="N2297" s="271"/>
      <c r="O2297" s="576"/>
      <c r="P2297" s="276" t="s">
        <v>277</v>
      </c>
      <c r="Q2297" s="279"/>
      <c r="R2297" s="449"/>
      <c r="S2297" s="279">
        <f t="shared" si="148"/>
        <v>-3601.92</v>
      </c>
      <c r="T2297" s="333">
        <f t="shared" si="145"/>
        <v>0</v>
      </c>
    </row>
    <row r="2298" spans="2:20" ht="24.9" customHeight="1" x14ac:dyDescent="0.3">
      <c r="B2298" s="446"/>
      <c r="C2298" s="267">
        <f t="shared" si="146"/>
        <v>1</v>
      </c>
      <c r="D2298" s="268" t="str">
        <f t="shared" si="147"/>
        <v>Janeiro</v>
      </c>
      <c r="E2298" s="269"/>
      <c r="F2298" s="270" t="str">
        <f>IF(E2298="","",VLOOKUP('Conta_FUNBIO (2)'!E2298,Relatório!B:I,2,FALSE))</f>
        <v/>
      </c>
      <c r="G2298" s="709"/>
      <c r="H2298" s="334" t="str">
        <f>IF(G2298="","",VLOOKUP(G2298,Fundos!B:C,2,FALSE))</f>
        <v/>
      </c>
      <c r="I2298" s="272"/>
      <c r="J2298" s="443"/>
      <c r="K2298" s="443"/>
      <c r="L2298" s="685"/>
      <c r="M2298" s="353"/>
      <c r="N2298" s="271"/>
      <c r="O2298" s="576"/>
      <c r="P2298" s="276" t="s">
        <v>277</v>
      </c>
      <c r="Q2298" s="279"/>
      <c r="R2298" s="449"/>
      <c r="S2298" s="279">
        <f t="shared" si="148"/>
        <v>-3601.92</v>
      </c>
      <c r="T2298" s="333">
        <f t="shared" ref="T2298:T2313" si="149">T2297</f>
        <v>0</v>
      </c>
    </row>
    <row r="2299" spans="2:20" ht="24.9" customHeight="1" x14ac:dyDescent="0.3">
      <c r="B2299" s="446"/>
      <c r="C2299" s="267">
        <f t="shared" si="146"/>
        <v>1</v>
      </c>
      <c r="D2299" s="268" t="str">
        <f t="shared" si="147"/>
        <v>Janeiro</v>
      </c>
      <c r="E2299" s="269"/>
      <c r="F2299" s="270" t="str">
        <f>IF(E2299="","",VLOOKUP('Conta_FUNBIO (2)'!E2299,Relatório!B:I,2,FALSE))</f>
        <v/>
      </c>
      <c r="G2299" s="709"/>
      <c r="H2299" s="334" t="str">
        <f>IF(G2299="","",VLOOKUP(G2299,Fundos!B:C,2,FALSE))</f>
        <v/>
      </c>
      <c r="I2299" s="272"/>
      <c r="J2299" s="443"/>
      <c r="K2299" s="443"/>
      <c r="L2299" s="685"/>
      <c r="M2299" s="353"/>
      <c r="N2299" s="271"/>
      <c r="O2299" s="576"/>
      <c r="P2299" s="276" t="s">
        <v>277</v>
      </c>
      <c r="Q2299" s="279"/>
      <c r="R2299" s="449"/>
      <c r="S2299" s="279">
        <f t="shared" si="148"/>
        <v>-3601.92</v>
      </c>
      <c r="T2299" s="333">
        <f t="shared" si="149"/>
        <v>0</v>
      </c>
    </row>
    <row r="2300" spans="2:20" ht="24.9" customHeight="1" x14ac:dyDescent="0.3">
      <c r="B2300" s="446"/>
      <c r="C2300" s="267">
        <f t="shared" si="146"/>
        <v>1</v>
      </c>
      <c r="D2300" s="268" t="str">
        <f t="shared" si="147"/>
        <v>Janeiro</v>
      </c>
      <c r="E2300" s="269"/>
      <c r="F2300" s="270" t="str">
        <f>IF(E2300="","",VLOOKUP('Conta_FUNBIO (2)'!E2300,Relatório!B:I,2,FALSE))</f>
        <v/>
      </c>
      <c r="G2300" s="709"/>
      <c r="H2300" s="334" t="str">
        <f>IF(G2300="","",VLOOKUP(G2300,Fundos!B:C,2,FALSE))</f>
        <v/>
      </c>
      <c r="I2300" s="272"/>
      <c r="J2300" s="443"/>
      <c r="K2300" s="443"/>
      <c r="L2300" s="685"/>
      <c r="M2300" s="353"/>
      <c r="N2300" s="271"/>
      <c r="O2300" s="576"/>
      <c r="P2300" s="276" t="s">
        <v>277</v>
      </c>
      <c r="Q2300" s="279"/>
      <c r="R2300" s="449"/>
      <c r="S2300" s="279">
        <f t="shared" si="148"/>
        <v>-3601.92</v>
      </c>
      <c r="T2300" s="333">
        <f t="shared" si="149"/>
        <v>0</v>
      </c>
    </row>
    <row r="2301" spans="2:20" ht="24.9" customHeight="1" x14ac:dyDescent="0.3">
      <c r="B2301" s="446"/>
      <c r="C2301" s="267">
        <f t="shared" si="146"/>
        <v>1</v>
      </c>
      <c r="D2301" s="268" t="str">
        <f t="shared" si="147"/>
        <v>Janeiro</v>
      </c>
      <c r="E2301" s="269"/>
      <c r="F2301" s="270" t="str">
        <f>IF(E2301="","",VLOOKUP('Conta_FUNBIO (2)'!E2301,Relatório!B:I,2,FALSE))</f>
        <v/>
      </c>
      <c r="G2301" s="709"/>
      <c r="H2301" s="334" t="str">
        <f>IF(G2301="","",VLOOKUP(G2301,Fundos!B:C,2,FALSE))</f>
        <v/>
      </c>
      <c r="I2301" s="272"/>
      <c r="J2301" s="443"/>
      <c r="K2301" s="443"/>
      <c r="L2301" s="685"/>
      <c r="M2301" s="353"/>
      <c r="N2301" s="271"/>
      <c r="O2301" s="576"/>
      <c r="P2301" s="276" t="s">
        <v>277</v>
      </c>
      <c r="Q2301" s="279"/>
      <c r="R2301" s="449"/>
      <c r="S2301" s="279">
        <f t="shared" si="148"/>
        <v>-3601.92</v>
      </c>
      <c r="T2301" s="333">
        <f t="shared" si="149"/>
        <v>0</v>
      </c>
    </row>
    <row r="2302" spans="2:20" ht="24.9" customHeight="1" x14ac:dyDescent="0.3">
      <c r="B2302" s="446"/>
      <c r="C2302" s="267">
        <f t="shared" si="146"/>
        <v>1</v>
      </c>
      <c r="D2302" s="268" t="str">
        <f t="shared" si="147"/>
        <v>Janeiro</v>
      </c>
      <c r="E2302" s="269"/>
      <c r="F2302" s="270" t="str">
        <f>IF(E2302="","",VLOOKUP('Conta_FUNBIO (2)'!E2302,Relatório!B:I,2,FALSE))</f>
        <v/>
      </c>
      <c r="G2302" s="709"/>
      <c r="H2302" s="334" t="str">
        <f>IF(G2302="","",VLOOKUP(G2302,Fundos!B:C,2,FALSE))</f>
        <v/>
      </c>
      <c r="I2302" s="272"/>
      <c r="J2302" s="443"/>
      <c r="K2302" s="443"/>
      <c r="L2302" s="685"/>
      <c r="M2302" s="353"/>
      <c r="N2302" s="271"/>
      <c r="O2302" s="576"/>
      <c r="P2302" s="276" t="s">
        <v>277</v>
      </c>
      <c r="Q2302" s="279"/>
      <c r="R2302" s="449"/>
      <c r="S2302" s="279">
        <f t="shared" si="148"/>
        <v>-3601.92</v>
      </c>
      <c r="T2302" s="333">
        <f t="shared" si="149"/>
        <v>0</v>
      </c>
    </row>
    <row r="2303" spans="2:20" ht="24.9" customHeight="1" x14ac:dyDescent="0.3">
      <c r="B2303" s="446"/>
      <c r="C2303" s="267">
        <f t="shared" si="146"/>
        <v>1</v>
      </c>
      <c r="D2303" s="268" t="str">
        <f t="shared" si="147"/>
        <v>Janeiro</v>
      </c>
      <c r="E2303" s="269"/>
      <c r="F2303" s="270" t="str">
        <f>IF(E2303="","",VLOOKUP('Conta_FUNBIO (2)'!E2303,Relatório!B:I,2,FALSE))</f>
        <v/>
      </c>
      <c r="G2303" s="709"/>
      <c r="H2303" s="334" t="str">
        <f>IF(G2303="","",VLOOKUP(G2303,Fundos!B:C,2,FALSE))</f>
        <v/>
      </c>
      <c r="I2303" s="272"/>
      <c r="J2303" s="443"/>
      <c r="K2303" s="443"/>
      <c r="L2303" s="685"/>
      <c r="M2303" s="353"/>
      <c r="N2303" s="271"/>
      <c r="O2303" s="576"/>
      <c r="P2303" s="276" t="s">
        <v>277</v>
      </c>
      <c r="Q2303" s="279"/>
      <c r="R2303" s="449"/>
      <c r="S2303" s="279">
        <f t="shared" si="148"/>
        <v>-3601.92</v>
      </c>
      <c r="T2303" s="333">
        <f t="shared" si="149"/>
        <v>0</v>
      </c>
    </row>
    <row r="2304" spans="2:20" ht="24.9" customHeight="1" x14ac:dyDescent="0.3">
      <c r="B2304" s="446"/>
      <c r="C2304" s="267">
        <f t="shared" si="146"/>
        <v>1</v>
      </c>
      <c r="D2304" s="268" t="str">
        <f t="shared" si="147"/>
        <v>Janeiro</v>
      </c>
      <c r="E2304" s="269"/>
      <c r="F2304" s="270" t="str">
        <f>IF(E2304="","",VLOOKUP('Conta_FUNBIO (2)'!E2304,Relatório!B:I,2,FALSE))</f>
        <v/>
      </c>
      <c r="G2304" s="709"/>
      <c r="H2304" s="334" t="str">
        <f>IF(G2304="","",VLOOKUP(G2304,Fundos!B:C,2,FALSE))</f>
        <v/>
      </c>
      <c r="I2304" s="272"/>
      <c r="J2304" s="443"/>
      <c r="K2304" s="443"/>
      <c r="L2304" s="685"/>
      <c r="M2304" s="353"/>
      <c r="N2304" s="271"/>
      <c r="O2304" s="576"/>
      <c r="P2304" s="276" t="s">
        <v>277</v>
      </c>
      <c r="Q2304" s="279"/>
      <c r="R2304" s="449"/>
      <c r="S2304" s="279">
        <f t="shared" si="148"/>
        <v>-3601.92</v>
      </c>
      <c r="T2304" s="333">
        <f t="shared" si="149"/>
        <v>0</v>
      </c>
    </row>
    <row r="2305" spans="2:20" ht="24.9" customHeight="1" x14ac:dyDescent="0.3">
      <c r="B2305" s="446"/>
      <c r="C2305" s="267">
        <f t="shared" si="146"/>
        <v>1</v>
      </c>
      <c r="D2305" s="268" t="str">
        <f t="shared" si="147"/>
        <v>Janeiro</v>
      </c>
      <c r="E2305" s="269"/>
      <c r="F2305" s="270" t="str">
        <f>IF(E2305="","",VLOOKUP('Conta_FUNBIO (2)'!E2305,Relatório!B:I,2,FALSE))</f>
        <v/>
      </c>
      <c r="G2305" s="709"/>
      <c r="H2305" s="334" t="str">
        <f>IF(G2305="","",VLOOKUP(G2305,Fundos!B:C,2,FALSE))</f>
        <v/>
      </c>
      <c r="I2305" s="272"/>
      <c r="J2305" s="443"/>
      <c r="K2305" s="443"/>
      <c r="L2305" s="685"/>
      <c r="M2305" s="353"/>
      <c r="N2305" s="271"/>
      <c r="O2305" s="576"/>
      <c r="P2305" s="276" t="s">
        <v>277</v>
      </c>
      <c r="Q2305" s="279"/>
      <c r="R2305" s="449"/>
      <c r="S2305" s="279">
        <f t="shared" si="148"/>
        <v>-3601.92</v>
      </c>
      <c r="T2305" s="333">
        <f t="shared" si="149"/>
        <v>0</v>
      </c>
    </row>
    <row r="2306" spans="2:20" ht="24.9" customHeight="1" x14ac:dyDescent="0.3">
      <c r="B2306" s="446"/>
      <c r="C2306" s="267">
        <f t="shared" si="146"/>
        <v>1</v>
      </c>
      <c r="D2306" s="268" t="str">
        <f t="shared" si="147"/>
        <v>Janeiro</v>
      </c>
      <c r="E2306" s="269"/>
      <c r="F2306" s="270" t="str">
        <f>IF(E2306="","",VLOOKUP('Conta_FUNBIO (2)'!E2306,Relatório!B:I,2,FALSE))</f>
        <v/>
      </c>
      <c r="G2306" s="709"/>
      <c r="H2306" s="334" t="str">
        <f>IF(G2306="","",VLOOKUP(G2306,Fundos!B:C,2,FALSE))</f>
        <v/>
      </c>
      <c r="I2306" s="272"/>
      <c r="J2306" s="443"/>
      <c r="K2306" s="443"/>
      <c r="L2306" s="685"/>
      <c r="M2306" s="353"/>
      <c r="N2306" s="271"/>
      <c r="O2306" s="576"/>
      <c r="P2306" s="276" t="s">
        <v>277</v>
      </c>
      <c r="Q2306" s="279"/>
      <c r="R2306" s="449"/>
      <c r="S2306" s="279">
        <f t="shared" si="148"/>
        <v>-3601.92</v>
      </c>
      <c r="T2306" s="333">
        <f t="shared" si="149"/>
        <v>0</v>
      </c>
    </row>
    <row r="2307" spans="2:20" ht="24.9" customHeight="1" x14ac:dyDescent="0.3">
      <c r="B2307" s="446"/>
      <c r="C2307" s="267">
        <f t="shared" si="146"/>
        <v>1</v>
      </c>
      <c r="D2307" s="268" t="str">
        <f t="shared" si="147"/>
        <v>Janeiro</v>
      </c>
      <c r="E2307" s="269"/>
      <c r="F2307" s="270" t="str">
        <f>IF(E2307="","",VLOOKUP('Conta_FUNBIO (2)'!E2307,Relatório!B:I,2,FALSE))</f>
        <v/>
      </c>
      <c r="G2307" s="709"/>
      <c r="H2307" s="334" t="str">
        <f>IF(G2307="","",VLOOKUP(G2307,Fundos!B:C,2,FALSE))</f>
        <v/>
      </c>
      <c r="I2307" s="272"/>
      <c r="J2307" s="443"/>
      <c r="K2307" s="443"/>
      <c r="L2307" s="685"/>
      <c r="M2307" s="353"/>
      <c r="N2307" s="271"/>
      <c r="O2307" s="576"/>
      <c r="P2307" s="276" t="s">
        <v>277</v>
      </c>
      <c r="Q2307" s="279"/>
      <c r="R2307" s="449"/>
      <c r="S2307" s="279">
        <f t="shared" si="148"/>
        <v>-3601.92</v>
      </c>
      <c r="T2307" s="333">
        <f t="shared" si="149"/>
        <v>0</v>
      </c>
    </row>
    <row r="2308" spans="2:20" ht="24.9" customHeight="1" x14ac:dyDescent="0.3">
      <c r="B2308" s="446"/>
      <c r="C2308" s="267">
        <f t="shared" ref="C2308:C2313" si="150">MONTH(B2308)</f>
        <v>1</v>
      </c>
      <c r="D2308" s="268" t="str">
        <f t="shared" ref="D2308:D2313" si="151">IF(C2308=1,"Janeiro",IF(C2308=2,"Fevereiro",IF(C2308=3,"Março",IF(C2308=4,"Abril",IF(C2308=5,"Maio",IF(C2308=6,"Junho",IF(C2308=7,"Julho",IF(C2308=8,"Agosto",IF(C2308=9,"Setembro",IF(C2308=10,"Outubro",IF(C2308=11,"Novembro",IF(C2308=12,"Dezembro",""))))))))))))</f>
        <v>Janeiro</v>
      </c>
      <c r="E2308" s="269"/>
      <c r="F2308" s="270" t="str">
        <f>IF(E2308="","",VLOOKUP('Conta_FUNBIO (2)'!E2308,Relatório!B:I,2,FALSE))</f>
        <v/>
      </c>
      <c r="G2308" s="709"/>
      <c r="H2308" s="334" t="str">
        <f>IF(G2308="","",VLOOKUP(G2308,Fundos!B:C,2,FALSE))</f>
        <v/>
      </c>
      <c r="I2308" s="272"/>
      <c r="J2308" s="443"/>
      <c r="K2308" s="443"/>
      <c r="L2308" s="685"/>
      <c r="M2308" s="353"/>
      <c r="N2308" s="271"/>
      <c r="O2308" s="576"/>
      <c r="P2308" s="276" t="s">
        <v>277</v>
      </c>
      <c r="Q2308" s="279"/>
      <c r="R2308" s="449"/>
      <c r="S2308" s="279">
        <f>IF(P2308="sim",Q2308-R2308+S2307,IF(P2308="NÃO",S2307))</f>
        <v>-3601.92</v>
      </c>
      <c r="T2308" s="333">
        <f t="shared" si="149"/>
        <v>0</v>
      </c>
    </row>
    <row r="2309" spans="2:20" ht="24.9" customHeight="1" x14ac:dyDescent="0.3">
      <c r="B2309" s="446"/>
      <c r="C2309" s="267">
        <f t="shared" si="150"/>
        <v>1</v>
      </c>
      <c r="D2309" s="268" t="str">
        <f t="shared" si="151"/>
        <v>Janeiro</v>
      </c>
      <c r="E2309" s="269"/>
      <c r="F2309" s="270" t="str">
        <f>IF(E2309="","",VLOOKUP('Conta_FUNBIO (2)'!E2309,Relatório!B:I,2,FALSE))</f>
        <v/>
      </c>
      <c r="G2309" s="709"/>
      <c r="H2309" s="334" t="str">
        <f>IF(G2309="","",VLOOKUP(G2309,Fundos!B:C,2,FALSE))</f>
        <v/>
      </c>
      <c r="I2309" s="272"/>
      <c r="J2309" s="443"/>
      <c r="K2309" s="443"/>
      <c r="L2309" s="685"/>
      <c r="M2309" s="353"/>
      <c r="N2309" s="271"/>
      <c r="O2309" s="576"/>
      <c r="P2309" s="276" t="s">
        <v>277</v>
      </c>
      <c r="Q2309" s="279"/>
      <c r="R2309" s="449"/>
      <c r="S2309" s="279">
        <f>IF(P2309="sim",Q2309-R2309+S2308,IF(P2309="NÃO",S2308))</f>
        <v>-3601.92</v>
      </c>
      <c r="T2309" s="333">
        <f t="shared" si="149"/>
        <v>0</v>
      </c>
    </row>
    <row r="2310" spans="2:20" ht="24.9" customHeight="1" x14ac:dyDescent="0.3">
      <c r="B2310" s="446"/>
      <c r="C2310" s="267">
        <f t="shared" si="150"/>
        <v>1</v>
      </c>
      <c r="D2310" s="268" t="str">
        <f t="shared" si="151"/>
        <v>Janeiro</v>
      </c>
      <c r="E2310" s="269"/>
      <c r="F2310" s="270" t="str">
        <f>IF(E2310="","",VLOOKUP('Conta_FUNBIO (2)'!E2310,Relatório!B:I,2,FALSE))</f>
        <v/>
      </c>
      <c r="G2310" s="709"/>
      <c r="H2310" s="334" t="str">
        <f>IF(G2310="","",VLOOKUP(G2310,Fundos!B:C,2,FALSE))</f>
        <v/>
      </c>
      <c r="I2310" s="272"/>
      <c r="J2310" s="443"/>
      <c r="K2310" s="443"/>
      <c r="L2310" s="685"/>
      <c r="M2310" s="353"/>
      <c r="N2310" s="271"/>
      <c r="O2310" s="576"/>
      <c r="P2310" s="276" t="s">
        <v>277</v>
      </c>
      <c r="Q2310" s="279"/>
      <c r="R2310" s="449"/>
      <c r="S2310" s="279">
        <f>IF(P2310="sim",Q2310-R2310+S2309,IF(P2310="NÃO",S2309))</f>
        <v>-3601.92</v>
      </c>
      <c r="T2310" s="333">
        <f t="shared" si="149"/>
        <v>0</v>
      </c>
    </row>
    <row r="2311" spans="2:20" ht="24.9" customHeight="1" x14ac:dyDescent="0.3">
      <c r="B2311" s="446"/>
      <c r="C2311" s="267">
        <f t="shared" si="150"/>
        <v>1</v>
      </c>
      <c r="D2311" s="268" t="str">
        <f t="shared" si="151"/>
        <v>Janeiro</v>
      </c>
      <c r="E2311" s="269"/>
      <c r="F2311" s="270" t="str">
        <f>IF(E2311="","",VLOOKUP('Conta_FUNBIO (2)'!E2311,Relatório!B:I,2,FALSE))</f>
        <v/>
      </c>
      <c r="G2311" s="709"/>
      <c r="H2311" s="334" t="str">
        <f>IF(G2311="","",VLOOKUP(G2311,Fundos!B:C,2,FALSE))</f>
        <v/>
      </c>
      <c r="I2311" s="272"/>
      <c r="J2311" s="443"/>
      <c r="K2311" s="443"/>
      <c r="L2311" s="685"/>
      <c r="M2311" s="353"/>
      <c r="N2311" s="271"/>
      <c r="O2311" s="576"/>
      <c r="P2311" s="276" t="s">
        <v>277</v>
      </c>
      <c r="Q2311" s="279"/>
      <c r="R2311" s="449"/>
      <c r="S2311" s="279">
        <f>IF(P2311="sim",Q2311-R2311+S2310,IF(P2311="NÃO",S2310))</f>
        <v>-3601.92</v>
      </c>
      <c r="T2311" s="333">
        <f t="shared" si="149"/>
        <v>0</v>
      </c>
    </row>
    <row r="2312" spans="2:20" ht="24.9" customHeight="1" x14ac:dyDescent="0.3">
      <c r="B2312" s="446"/>
      <c r="C2312" s="267">
        <f t="shared" si="150"/>
        <v>1</v>
      </c>
      <c r="D2312" s="268" t="str">
        <f t="shared" si="151"/>
        <v>Janeiro</v>
      </c>
      <c r="E2312" s="269"/>
      <c r="F2312" s="270" t="str">
        <f>IF(E2312="","",VLOOKUP('Conta_FUNBIO (2)'!E2312,Relatório!B:I,2,FALSE))</f>
        <v/>
      </c>
      <c r="G2312" s="709"/>
      <c r="H2312" s="334" t="str">
        <f>IF(G2312="","",VLOOKUP(G2312,Fundos!B:C,2,FALSE))</f>
        <v/>
      </c>
      <c r="I2312" s="272"/>
      <c r="J2312" s="443"/>
      <c r="K2312" s="443"/>
      <c r="L2312" s="685"/>
      <c r="M2312" s="353"/>
      <c r="N2312" s="271"/>
      <c r="O2312" s="576"/>
      <c r="P2312" s="276" t="s">
        <v>277</v>
      </c>
      <c r="Q2312" s="279"/>
      <c r="R2312" s="449"/>
      <c r="S2312" s="279">
        <f>IF(P2312="sim",Q2312-R2312+S1335,IF(P2312="NÃO",S1335))</f>
        <v>-3601.92</v>
      </c>
      <c r="T2312" s="333">
        <f t="shared" si="149"/>
        <v>0</v>
      </c>
    </row>
    <row r="2313" spans="2:20" ht="24.9" customHeight="1" x14ac:dyDescent="0.3">
      <c r="B2313" s="446"/>
      <c r="C2313" s="267">
        <f t="shared" si="150"/>
        <v>1</v>
      </c>
      <c r="D2313" s="268" t="str">
        <f t="shared" si="151"/>
        <v>Janeiro</v>
      </c>
      <c r="E2313" s="269"/>
      <c r="F2313" s="270" t="str">
        <f>IF(E2313="","",VLOOKUP('Conta_FUNBIO (2)'!E2313,Relatório!B:I,2,FALSE))</f>
        <v/>
      </c>
      <c r="G2313" s="709"/>
      <c r="H2313" s="334" t="str">
        <f>IF(G2313="","",VLOOKUP(G2313,Fundos!B:C,2,FALSE))</f>
        <v/>
      </c>
      <c r="I2313" s="272"/>
      <c r="J2313" s="443"/>
      <c r="K2313" s="443"/>
      <c r="L2313" s="685"/>
      <c r="M2313" s="353"/>
      <c r="N2313" s="271"/>
      <c r="O2313" s="576"/>
      <c r="P2313" s="276" t="s">
        <v>277</v>
      </c>
      <c r="Q2313" s="279"/>
      <c r="R2313" s="449"/>
      <c r="S2313" s="279">
        <f>IF(P2313="sim",Q2313-R2313+S2312,IF(P2313="NÃO",S2312))</f>
        <v>-3601.92</v>
      </c>
      <c r="T2313" s="333">
        <f t="shared" si="149"/>
        <v>0</v>
      </c>
    </row>
    <row r="2314" spans="2:20" x14ac:dyDescent="0.3">
      <c r="B2314" s="447"/>
      <c r="H2314" s="2"/>
      <c r="P2314" s="72" t="s">
        <v>397</v>
      </c>
      <c r="Q2314" s="74">
        <f>SUM(Q7:Q2313)</f>
        <v>0</v>
      </c>
      <c r="R2314" s="75">
        <f>SUM(R7:R2313)</f>
        <v>3601.92</v>
      </c>
      <c r="S2314" s="74">
        <f>Q2314-R2314</f>
        <v>-3601.92</v>
      </c>
    </row>
    <row r="2315" spans="2:20" x14ac:dyDescent="0.3">
      <c r="B2315" s="447"/>
    </row>
    <row r="2316" spans="2:20" x14ac:dyDescent="0.3">
      <c r="B2316" s="447"/>
      <c r="Q2316" s="693" t="s">
        <v>398</v>
      </c>
      <c r="R2316" s="451">
        <f>R4</f>
        <v>0</v>
      </c>
      <c r="S2316" s="373">
        <f>S2314+R2316</f>
        <v>-3601.92</v>
      </c>
    </row>
    <row r="2317" spans="2:20" x14ac:dyDescent="0.3">
      <c r="L2317" s="20"/>
    </row>
  </sheetData>
  <autoFilter ref="B6:T2314" xr:uid="{00000000-0009-0000-0000-000002000000}"/>
  <mergeCells count="1">
    <mergeCell ref="G5:H5"/>
  </mergeCells>
  <conditionalFormatting sqref="P7:P538 P743:P769 P540:P740 P771 P773:P783 P785:P825 P827:P917 P920:P927 P931:P945 P947 P950:P955 P963:P965 P959:P961 P967:P984 P986:P1025 P1027:P2313">
    <cfRule type="cellIs" dxfId="5925" priority="62" operator="equal">
      <formula>"NÃO"</formula>
    </cfRule>
    <cfRule type="cellIs" dxfId="5924" priority="63" operator="equal">
      <formula>"SIM"</formula>
    </cfRule>
  </conditionalFormatting>
  <conditionalFormatting sqref="S7:S2313">
    <cfRule type="cellIs" dxfId="5923" priority="60" operator="greaterThan">
      <formula>0</formula>
    </cfRule>
    <cfRule type="cellIs" dxfId="5922" priority="61" operator="lessThan">
      <formula>0</formula>
    </cfRule>
  </conditionalFormatting>
  <conditionalFormatting sqref="S2314">
    <cfRule type="cellIs" dxfId="5921" priority="58" operator="greaterThanOrEqual">
      <formula>0</formula>
    </cfRule>
    <cfRule type="cellIs" dxfId="5920" priority="59" operator="lessThan">
      <formula>0</formula>
    </cfRule>
  </conditionalFormatting>
  <conditionalFormatting sqref="Q367:Q396 Q7:Q164">
    <cfRule type="cellIs" dxfId="5919" priority="56" operator="equal">
      <formula>"não"</formula>
    </cfRule>
    <cfRule type="cellIs" dxfId="5918" priority="57" operator="equal">
      <formula>"sim"</formula>
    </cfRule>
  </conditionalFormatting>
  <conditionalFormatting sqref="Q166:Q366">
    <cfRule type="cellIs" dxfId="5917" priority="54" operator="equal">
      <formula>"não"</formula>
    </cfRule>
    <cfRule type="cellIs" dxfId="5916" priority="55" operator="equal">
      <formula>"sim"</formula>
    </cfRule>
  </conditionalFormatting>
  <conditionalFormatting sqref="Q165">
    <cfRule type="cellIs" dxfId="5915" priority="52" operator="equal">
      <formula>"não"</formula>
    </cfRule>
    <cfRule type="cellIs" dxfId="5914" priority="53" operator="equal">
      <formula>"sim"</formula>
    </cfRule>
  </conditionalFormatting>
  <conditionalFormatting sqref="Q397:Q477">
    <cfRule type="cellIs" dxfId="5913" priority="50" operator="equal">
      <formula>"não"</formula>
    </cfRule>
    <cfRule type="cellIs" dxfId="5912" priority="51" operator="equal">
      <formula>"sim"</formula>
    </cfRule>
  </conditionalFormatting>
  <conditionalFormatting sqref="P539">
    <cfRule type="cellIs" dxfId="5911" priority="48" operator="equal">
      <formula>"NÃO"</formula>
    </cfRule>
    <cfRule type="cellIs" dxfId="5910" priority="49" operator="equal">
      <formula>"SIM"</formula>
    </cfRule>
  </conditionalFormatting>
  <conditionalFormatting sqref="P741:P742">
    <cfRule type="cellIs" dxfId="5909" priority="46" operator="equal">
      <formula>"NÃO"</formula>
    </cfRule>
    <cfRule type="cellIs" dxfId="5908" priority="47" operator="equal">
      <formula>"SIM"</formula>
    </cfRule>
  </conditionalFormatting>
  <conditionalFormatting sqref="P784">
    <cfRule type="cellIs" dxfId="5907" priority="44" operator="equal">
      <formula>"NÃO"</formula>
    </cfRule>
    <cfRule type="cellIs" dxfId="5906" priority="45" operator="equal">
      <formula>"SIM"</formula>
    </cfRule>
  </conditionalFormatting>
  <conditionalFormatting sqref="P770">
    <cfRule type="cellIs" dxfId="5905" priority="42" operator="equal">
      <formula>"NÃO"</formula>
    </cfRule>
    <cfRule type="cellIs" dxfId="5904" priority="43" operator="equal">
      <formula>"SIM"</formula>
    </cfRule>
  </conditionalFormatting>
  <conditionalFormatting sqref="P772">
    <cfRule type="cellIs" dxfId="5903" priority="40" operator="equal">
      <formula>"NÃO"</formula>
    </cfRule>
    <cfRule type="cellIs" dxfId="5902" priority="41" operator="equal">
      <formula>"SIM"</formula>
    </cfRule>
  </conditionalFormatting>
  <conditionalFormatting sqref="P826">
    <cfRule type="cellIs" dxfId="5901" priority="38" operator="equal">
      <formula>"NÃO"</formula>
    </cfRule>
    <cfRule type="cellIs" dxfId="5900" priority="39" operator="equal">
      <formula>"SIM"</formula>
    </cfRule>
  </conditionalFormatting>
  <conditionalFormatting sqref="P918">
    <cfRule type="cellIs" dxfId="5899" priority="36" operator="equal">
      <formula>"NÃO"</formula>
    </cfRule>
    <cfRule type="cellIs" dxfId="5898" priority="37" operator="equal">
      <formula>"SIM"</formula>
    </cfRule>
  </conditionalFormatting>
  <conditionalFormatting sqref="P919">
    <cfRule type="cellIs" dxfId="5897" priority="34" operator="equal">
      <formula>"NÃO"</formula>
    </cfRule>
    <cfRule type="cellIs" dxfId="5896" priority="35" operator="equal">
      <formula>"SIM"</formula>
    </cfRule>
  </conditionalFormatting>
  <conditionalFormatting sqref="P928:P930">
    <cfRule type="cellIs" dxfId="5895" priority="32" operator="equal">
      <formula>"NÃO"</formula>
    </cfRule>
    <cfRule type="cellIs" dxfId="5894" priority="33" operator="equal">
      <formula>"SIM"</formula>
    </cfRule>
  </conditionalFormatting>
  <conditionalFormatting sqref="P946">
    <cfRule type="cellIs" dxfId="5893" priority="30" operator="equal">
      <formula>"NÃO"</formula>
    </cfRule>
    <cfRule type="cellIs" dxfId="5892" priority="31" operator="equal">
      <formula>"SIM"</formula>
    </cfRule>
  </conditionalFormatting>
  <conditionalFormatting sqref="P948">
    <cfRule type="cellIs" dxfId="5891" priority="28" operator="equal">
      <formula>"NÃO"</formula>
    </cfRule>
    <cfRule type="cellIs" dxfId="5890" priority="29" operator="equal">
      <formula>"SIM"</formula>
    </cfRule>
  </conditionalFormatting>
  <conditionalFormatting sqref="P949">
    <cfRule type="cellIs" dxfId="5889" priority="26" operator="equal">
      <formula>"NÃO"</formula>
    </cfRule>
    <cfRule type="cellIs" dxfId="5888" priority="27" operator="equal">
      <formula>"SIM"</formula>
    </cfRule>
  </conditionalFormatting>
  <conditionalFormatting sqref="P962">
    <cfRule type="cellIs" dxfId="5887" priority="24" operator="equal">
      <formula>"NÃO"</formula>
    </cfRule>
    <cfRule type="cellIs" dxfId="5886" priority="25" operator="equal">
      <formula>"SIM"</formula>
    </cfRule>
  </conditionalFormatting>
  <conditionalFormatting sqref="P956">
    <cfRule type="cellIs" dxfId="5885" priority="22" operator="equal">
      <formula>"NÃO"</formula>
    </cfRule>
    <cfRule type="cellIs" dxfId="5884" priority="23" operator="equal">
      <formula>"SIM"</formula>
    </cfRule>
  </conditionalFormatting>
  <conditionalFormatting sqref="P957">
    <cfRule type="cellIs" dxfId="5883" priority="20" operator="equal">
      <formula>"NÃO"</formula>
    </cfRule>
    <cfRule type="cellIs" dxfId="5882" priority="21" operator="equal">
      <formula>"SIM"</formula>
    </cfRule>
  </conditionalFormatting>
  <conditionalFormatting sqref="P958">
    <cfRule type="cellIs" dxfId="5881" priority="18" operator="equal">
      <formula>"NÃO"</formula>
    </cfRule>
    <cfRule type="cellIs" dxfId="5880" priority="19" operator="equal">
      <formula>"SIM"</formula>
    </cfRule>
  </conditionalFormatting>
  <conditionalFormatting sqref="P985">
    <cfRule type="cellIs" dxfId="5879" priority="16" operator="equal">
      <formula>"NÃO"</formula>
    </cfRule>
    <cfRule type="cellIs" dxfId="5878" priority="17" operator="equal">
      <formula>"SIM"</formula>
    </cfRule>
  </conditionalFormatting>
  <conditionalFormatting sqref="P966">
    <cfRule type="cellIs" dxfId="5877" priority="14" operator="equal">
      <formula>"NÃO"</formula>
    </cfRule>
    <cfRule type="cellIs" dxfId="5876" priority="15" operator="equal">
      <formula>"SIM"</formula>
    </cfRule>
  </conditionalFormatting>
  <conditionalFormatting sqref="G1:G1048576">
    <cfRule type="cellIs" dxfId="5875" priority="3" operator="equal">
      <formula>"z3"</formula>
    </cfRule>
    <cfRule type="cellIs" dxfId="5874" priority="4" operator="equal">
      <formula>"Z1"</formula>
    </cfRule>
    <cfRule type="cellIs" dxfId="5873" priority="5" operator="equal">
      <formula>"H2"</formula>
    </cfRule>
    <cfRule type="cellIs" dxfId="5872" priority="6" operator="equal">
      <formula>"H1"</formula>
    </cfRule>
    <cfRule type="cellIs" dxfId="5871" priority="7" operator="equal">
      <formula>"F1"</formula>
    </cfRule>
    <cfRule type="cellIs" dxfId="5870" priority="8" operator="equal">
      <formula>"G2"</formula>
    </cfRule>
    <cfRule type="cellIs" dxfId="5869" priority="9" operator="equal">
      <formula>"G1"</formula>
    </cfRule>
    <cfRule type="cellIs" dxfId="5868" priority="10" operator="equal">
      <formula>"E1"</formula>
    </cfRule>
    <cfRule type="cellIs" dxfId="5867" priority="11" operator="equal">
      <formula>"D2"</formula>
    </cfRule>
    <cfRule type="cellIs" dxfId="5866" priority="12" operator="equal">
      <formula>"D1"</formula>
    </cfRule>
    <cfRule type="cellIs" dxfId="5865" priority="13" operator="equal">
      <formula>"A"</formula>
    </cfRule>
  </conditionalFormatting>
  <conditionalFormatting sqref="P1026">
    <cfRule type="cellIs" dxfId="5864" priority="1" operator="equal">
      <formula>"NÃO"</formula>
    </cfRule>
    <cfRule type="cellIs" dxfId="5863" priority="2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55">
    <tabColor theme="8" tint="-0.499984740745262"/>
  </sheetPr>
  <dimension ref="B1:C38"/>
  <sheetViews>
    <sheetView workbookViewId="0">
      <selection activeCell="B2" sqref="B2"/>
    </sheetView>
  </sheetViews>
  <sheetFormatPr defaultColWidth="8.88671875" defaultRowHeight="14.4" x14ac:dyDescent="0.3"/>
  <cols>
    <col min="1" max="1" width="3.6640625" style="1" customWidth="1"/>
    <col min="2" max="2" width="61.6640625" style="2" customWidth="1"/>
    <col min="3" max="3" width="8.88671875" style="2"/>
    <col min="4" max="16384" width="8.88671875" style="1"/>
  </cols>
  <sheetData>
    <row r="1" spans="2:3" ht="18" x14ac:dyDescent="0.35">
      <c r="B1" s="26" t="s">
        <v>291</v>
      </c>
    </row>
    <row r="2" spans="2:3" ht="15.6" x14ac:dyDescent="0.3">
      <c r="B2" s="27"/>
    </row>
    <row r="4" spans="2:3" x14ac:dyDescent="0.3">
      <c r="B4" s="4" t="s">
        <v>14</v>
      </c>
      <c r="C4" s="4">
        <v>2</v>
      </c>
    </row>
    <row r="6" spans="2:3" x14ac:dyDescent="0.3">
      <c r="B6" s="30" t="s">
        <v>371</v>
      </c>
      <c r="C6" s="29">
        <v>3</v>
      </c>
    </row>
    <row r="7" spans="2:3" x14ac:dyDescent="0.3">
      <c r="B7" s="30" t="s">
        <v>372</v>
      </c>
      <c r="C7" s="29">
        <v>4</v>
      </c>
    </row>
    <row r="8" spans="2:3" x14ac:dyDescent="0.3">
      <c r="B8" s="30" t="s">
        <v>381</v>
      </c>
      <c r="C8" s="29">
        <v>5</v>
      </c>
    </row>
    <row r="9" spans="2:3" x14ac:dyDescent="0.3">
      <c r="B9" s="30" t="s">
        <v>377</v>
      </c>
      <c r="C9" s="29">
        <v>6</v>
      </c>
    </row>
    <row r="10" spans="2:3" x14ac:dyDescent="0.3">
      <c r="B10" s="30" t="s">
        <v>382</v>
      </c>
      <c r="C10" s="29">
        <v>7</v>
      </c>
    </row>
    <row r="11" spans="2:3" ht="15.6" x14ac:dyDescent="0.3">
      <c r="B11" s="46" t="s">
        <v>373</v>
      </c>
      <c r="C11" s="29">
        <v>8</v>
      </c>
    </row>
    <row r="12" spans="2:3" ht="15.6" x14ac:dyDescent="0.3">
      <c r="B12" s="46" t="s">
        <v>374</v>
      </c>
      <c r="C12" s="29">
        <v>9</v>
      </c>
    </row>
    <row r="13" spans="2:3" x14ac:dyDescent="0.3">
      <c r="B13" s="30" t="s">
        <v>375</v>
      </c>
      <c r="C13" s="29">
        <v>10</v>
      </c>
    </row>
    <row r="14" spans="2:3" x14ac:dyDescent="0.3">
      <c r="B14" s="30" t="s">
        <v>376</v>
      </c>
      <c r="C14" s="29">
        <v>11</v>
      </c>
    </row>
    <row r="15" spans="2:3" x14ac:dyDescent="0.3">
      <c r="B15" s="30" t="s">
        <v>378</v>
      </c>
      <c r="C15" s="29">
        <v>12</v>
      </c>
    </row>
    <row r="16" spans="2:3" x14ac:dyDescent="0.3">
      <c r="B16" s="30" t="s">
        <v>380</v>
      </c>
      <c r="C16" s="29">
        <v>13</v>
      </c>
    </row>
    <row r="17" spans="2:3" x14ac:dyDescent="0.3">
      <c r="B17" s="30" t="s">
        <v>380</v>
      </c>
      <c r="C17" s="29">
        <v>14</v>
      </c>
    </row>
    <row r="18" spans="2:3" x14ac:dyDescent="0.3">
      <c r="B18" s="30" t="s">
        <v>380</v>
      </c>
      <c r="C18" s="29">
        <v>15</v>
      </c>
    </row>
    <row r="19" spans="2:3" x14ac:dyDescent="0.3">
      <c r="B19" s="30" t="s">
        <v>380</v>
      </c>
      <c r="C19" s="29">
        <v>16</v>
      </c>
    </row>
    <row r="22" spans="2:3" x14ac:dyDescent="0.3">
      <c r="B22" s="4" t="s">
        <v>29</v>
      </c>
      <c r="C22" s="4">
        <v>21</v>
      </c>
    </row>
    <row r="24" spans="2:3" x14ac:dyDescent="0.3">
      <c r="B24" s="30" t="s">
        <v>31</v>
      </c>
      <c r="C24" s="29">
        <v>22</v>
      </c>
    </row>
    <row r="25" spans="2:3" x14ac:dyDescent="0.3">
      <c r="B25" s="30" t="s">
        <v>33</v>
      </c>
      <c r="C25" s="29">
        <v>23</v>
      </c>
    </row>
    <row r="26" spans="2:3" x14ac:dyDescent="0.3">
      <c r="B26" s="30" t="s">
        <v>681</v>
      </c>
      <c r="C26" s="29">
        <v>24</v>
      </c>
    </row>
    <row r="27" spans="2:3" x14ac:dyDescent="0.3">
      <c r="B27" s="30" t="s">
        <v>37</v>
      </c>
      <c r="C27" s="29">
        <v>25</v>
      </c>
    </row>
    <row r="28" spans="2:3" x14ac:dyDescent="0.3">
      <c r="B28" s="30" t="s">
        <v>39</v>
      </c>
      <c r="C28" s="29">
        <v>26</v>
      </c>
    </row>
    <row r="29" spans="2:3" x14ac:dyDescent="0.3">
      <c r="B29" s="30" t="s">
        <v>379</v>
      </c>
      <c r="C29" s="29">
        <v>27</v>
      </c>
    </row>
    <row r="30" spans="2:3" x14ac:dyDescent="0.3">
      <c r="B30" s="30" t="s">
        <v>41</v>
      </c>
      <c r="C30" s="29">
        <v>28</v>
      </c>
    </row>
    <row r="31" spans="2:3" x14ac:dyDescent="0.3">
      <c r="B31" s="30" t="s">
        <v>43</v>
      </c>
      <c r="C31" s="29">
        <v>29</v>
      </c>
    </row>
    <row r="34" spans="2:3" x14ac:dyDescent="0.3">
      <c r="B34" s="4" t="s">
        <v>52</v>
      </c>
      <c r="C34" s="4">
        <v>36</v>
      </c>
    </row>
    <row r="36" spans="2:3" x14ac:dyDescent="0.3">
      <c r="B36" s="30" t="s">
        <v>762</v>
      </c>
      <c r="C36" s="29">
        <v>37</v>
      </c>
    </row>
    <row r="37" spans="2:3" x14ac:dyDescent="0.3">
      <c r="B37" s="30" t="s">
        <v>56</v>
      </c>
      <c r="C37" s="29">
        <v>38</v>
      </c>
    </row>
    <row r="38" spans="2:3" x14ac:dyDescent="0.3">
      <c r="B38" s="30" t="s">
        <v>58</v>
      </c>
      <c r="C38" s="29">
        <v>39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56">
    <tabColor theme="8" tint="-0.499984740745262"/>
  </sheetPr>
  <dimension ref="B1:C136"/>
  <sheetViews>
    <sheetView topLeftCell="A21" workbookViewId="0">
      <selection activeCell="B2" sqref="B2"/>
    </sheetView>
  </sheetViews>
  <sheetFormatPr defaultColWidth="8.88671875" defaultRowHeight="14.4" x14ac:dyDescent="0.3"/>
  <cols>
    <col min="1" max="1" width="3.6640625" style="1" customWidth="1"/>
    <col min="2" max="2" width="61.6640625" style="2" customWidth="1"/>
    <col min="3" max="3" width="8.88671875" style="2"/>
    <col min="4" max="16384" width="8.88671875" style="1"/>
  </cols>
  <sheetData>
    <row r="1" spans="2:3" ht="18" x14ac:dyDescent="0.35">
      <c r="B1" s="26" t="s">
        <v>291</v>
      </c>
    </row>
    <row r="2" spans="2:3" ht="15.6" x14ac:dyDescent="0.3">
      <c r="B2" s="27" t="s">
        <v>292</v>
      </c>
    </row>
    <row r="4" spans="2:3" x14ac:dyDescent="0.3">
      <c r="B4" s="4" t="s">
        <v>60</v>
      </c>
      <c r="C4" s="4">
        <v>51</v>
      </c>
    </row>
    <row r="6" spans="2:3" x14ac:dyDescent="0.3">
      <c r="B6" s="30" t="s">
        <v>250</v>
      </c>
      <c r="C6" s="29">
        <v>52</v>
      </c>
    </row>
    <row r="7" spans="2:3" x14ac:dyDescent="0.3">
      <c r="B7" s="30" t="s">
        <v>249</v>
      </c>
      <c r="C7" s="29">
        <v>53</v>
      </c>
    </row>
    <row r="8" spans="2:3" x14ac:dyDescent="0.3">
      <c r="B8" s="30" t="s">
        <v>281</v>
      </c>
      <c r="C8" s="29">
        <v>54</v>
      </c>
    </row>
    <row r="9" spans="2:3" x14ac:dyDescent="0.3">
      <c r="B9" s="30" t="s">
        <v>64</v>
      </c>
      <c r="C9" s="29">
        <v>55</v>
      </c>
    </row>
    <row r="10" spans="2:3" x14ac:dyDescent="0.3">
      <c r="B10" s="30" t="s">
        <v>66</v>
      </c>
      <c r="C10" s="29">
        <v>56</v>
      </c>
    </row>
    <row r="11" spans="2:3" x14ac:dyDescent="0.3">
      <c r="B11" s="30" t="s">
        <v>70</v>
      </c>
      <c r="C11" s="29">
        <v>57</v>
      </c>
    </row>
    <row r="12" spans="2:3" x14ac:dyDescent="0.3">
      <c r="B12" s="30" t="s">
        <v>68</v>
      </c>
      <c r="C12" s="29">
        <v>58</v>
      </c>
    </row>
    <row r="13" spans="2:3" x14ac:dyDescent="0.3">
      <c r="B13" s="30" t="s">
        <v>251</v>
      </c>
      <c r="C13" s="29">
        <v>59</v>
      </c>
    </row>
    <row r="14" spans="2:3" x14ac:dyDescent="0.3">
      <c r="B14" s="30" t="s">
        <v>252</v>
      </c>
      <c r="C14" s="29">
        <v>60</v>
      </c>
    </row>
    <row r="15" spans="2:3" x14ac:dyDescent="0.3">
      <c r="B15" s="30" t="s">
        <v>253</v>
      </c>
      <c r="C15" s="29">
        <v>61</v>
      </c>
    </row>
    <row r="16" spans="2:3" x14ac:dyDescent="0.3">
      <c r="B16" s="30" t="s">
        <v>254</v>
      </c>
      <c r="C16" s="29">
        <v>62</v>
      </c>
    </row>
    <row r="17" spans="2:3" x14ac:dyDescent="0.3">
      <c r="B17" s="30" t="s">
        <v>255</v>
      </c>
      <c r="C17" s="29">
        <v>63</v>
      </c>
    </row>
    <row r="18" spans="2:3" x14ac:dyDescent="0.3">
      <c r="B18" s="30" t="s">
        <v>256</v>
      </c>
      <c r="C18" s="29">
        <v>64</v>
      </c>
    </row>
    <row r="19" spans="2:3" x14ac:dyDescent="0.3">
      <c r="B19" s="30" t="s">
        <v>279</v>
      </c>
      <c r="C19" s="29">
        <v>65</v>
      </c>
    </row>
    <row r="20" spans="2:3" x14ac:dyDescent="0.3">
      <c r="B20" s="30" t="s">
        <v>280</v>
      </c>
      <c r="C20" s="29">
        <v>66</v>
      </c>
    </row>
    <row r="23" spans="2:3" x14ac:dyDescent="0.3">
      <c r="B23" s="4" t="s">
        <v>152</v>
      </c>
      <c r="C23" s="4">
        <v>200</v>
      </c>
    </row>
    <row r="25" spans="2:3" x14ac:dyDescent="0.3">
      <c r="B25" s="7" t="s">
        <v>1252</v>
      </c>
      <c r="C25" s="7">
        <v>201</v>
      </c>
    </row>
    <row r="26" spans="2:3" x14ac:dyDescent="0.3">
      <c r="B26" s="10"/>
      <c r="C26" s="10"/>
    </row>
    <row r="27" spans="2:3" x14ac:dyDescent="0.3">
      <c r="B27" s="31" t="s">
        <v>315</v>
      </c>
      <c r="C27" s="29">
        <v>202</v>
      </c>
    </row>
    <row r="28" spans="2:3" x14ac:dyDescent="0.3">
      <c r="B28" s="31" t="s">
        <v>191</v>
      </c>
      <c r="C28" s="29">
        <v>203</v>
      </c>
    </row>
    <row r="29" spans="2:3" x14ac:dyDescent="0.3">
      <c r="B29" s="31" t="s">
        <v>308</v>
      </c>
      <c r="C29" s="29">
        <v>204</v>
      </c>
    </row>
    <row r="30" spans="2:3" x14ac:dyDescent="0.3">
      <c r="B30" s="31" t="s">
        <v>309</v>
      </c>
      <c r="C30" s="29">
        <v>205</v>
      </c>
    </row>
    <row r="31" spans="2:3" x14ac:dyDescent="0.3">
      <c r="B31" s="31" t="s">
        <v>314</v>
      </c>
      <c r="C31" s="29">
        <v>206</v>
      </c>
    </row>
    <row r="32" spans="2:3" x14ac:dyDescent="0.3">
      <c r="B32" s="31" t="s">
        <v>192</v>
      </c>
      <c r="C32" s="29">
        <v>207</v>
      </c>
    </row>
    <row r="33" spans="2:3" x14ac:dyDescent="0.3">
      <c r="B33" s="31" t="s">
        <v>310</v>
      </c>
      <c r="C33" s="29">
        <v>208</v>
      </c>
    </row>
    <row r="34" spans="2:3" x14ac:dyDescent="0.3">
      <c r="B34" s="31" t="s">
        <v>311</v>
      </c>
      <c r="C34" s="29">
        <v>209</v>
      </c>
    </row>
    <row r="35" spans="2:3" x14ac:dyDescent="0.3">
      <c r="B35" s="31" t="s">
        <v>312</v>
      </c>
      <c r="C35" s="29">
        <v>210</v>
      </c>
    </row>
    <row r="36" spans="2:3" x14ac:dyDescent="0.3">
      <c r="B36" s="31" t="s">
        <v>313</v>
      </c>
      <c r="C36" s="29">
        <v>211</v>
      </c>
    </row>
    <row r="37" spans="2:3" x14ac:dyDescent="0.3">
      <c r="B37" s="1"/>
    </row>
    <row r="38" spans="2:3" x14ac:dyDescent="0.3">
      <c r="B38" s="28" t="s">
        <v>333</v>
      </c>
      <c r="C38" s="28">
        <v>230</v>
      </c>
    </row>
    <row r="39" spans="2:3" x14ac:dyDescent="0.3">
      <c r="B39" s="10"/>
      <c r="C39" s="10"/>
    </row>
    <row r="40" spans="2:3" x14ac:dyDescent="0.3">
      <c r="B40" s="31" t="s">
        <v>196</v>
      </c>
      <c r="C40" s="29">
        <v>231</v>
      </c>
    </row>
    <row r="41" spans="2:3" x14ac:dyDescent="0.3">
      <c r="B41" s="31" t="s">
        <v>197</v>
      </c>
      <c r="C41" s="29">
        <v>232</v>
      </c>
    </row>
    <row r="42" spans="2:3" x14ac:dyDescent="0.3">
      <c r="B42" s="31" t="s">
        <v>199</v>
      </c>
      <c r="C42" s="29">
        <v>233</v>
      </c>
    </row>
    <row r="43" spans="2:3" x14ac:dyDescent="0.3">
      <c r="B43" s="31" t="s">
        <v>200</v>
      </c>
      <c r="C43" s="29">
        <v>234</v>
      </c>
    </row>
    <row r="44" spans="2:3" x14ac:dyDescent="0.3">
      <c r="B44" s="31" t="s">
        <v>316</v>
      </c>
      <c r="C44" s="29">
        <v>235</v>
      </c>
    </row>
    <row r="45" spans="2:3" x14ac:dyDescent="0.3">
      <c r="B45" s="31" t="s">
        <v>193</v>
      </c>
      <c r="C45" s="29">
        <v>236</v>
      </c>
    </row>
    <row r="46" spans="2:3" x14ac:dyDescent="0.3">
      <c r="B46" s="31" t="s">
        <v>317</v>
      </c>
      <c r="C46" s="29">
        <v>237</v>
      </c>
    </row>
    <row r="47" spans="2:3" x14ac:dyDescent="0.3">
      <c r="B47" s="31" t="s">
        <v>194</v>
      </c>
      <c r="C47" s="29">
        <v>238</v>
      </c>
    </row>
    <row r="48" spans="2:3" x14ac:dyDescent="0.3">
      <c r="B48" s="31" t="s">
        <v>318</v>
      </c>
      <c r="C48" s="29">
        <v>239</v>
      </c>
    </row>
    <row r="49" spans="2:3" x14ac:dyDescent="0.3">
      <c r="B49" s="31" t="s">
        <v>198</v>
      </c>
      <c r="C49" s="29">
        <v>240</v>
      </c>
    </row>
    <row r="50" spans="2:3" x14ac:dyDescent="0.3">
      <c r="B50" s="31" t="s">
        <v>195</v>
      </c>
      <c r="C50" s="29">
        <v>241</v>
      </c>
    </row>
    <row r="51" spans="2:3" x14ac:dyDescent="0.3">
      <c r="B51" s="7" t="s">
        <v>0</v>
      </c>
      <c r="C51" s="7">
        <v>250</v>
      </c>
    </row>
    <row r="52" spans="2:3" x14ac:dyDescent="0.3">
      <c r="B52" s="10"/>
      <c r="C52" s="10"/>
    </row>
    <row r="53" spans="2:3" x14ac:dyDescent="0.3">
      <c r="B53" s="31" t="s">
        <v>319</v>
      </c>
      <c r="C53" s="29">
        <v>251</v>
      </c>
    </row>
    <row r="54" spans="2:3" x14ac:dyDescent="0.3">
      <c r="B54" s="31" t="s">
        <v>201</v>
      </c>
      <c r="C54" s="29">
        <f>C53+1</f>
        <v>252</v>
      </c>
    </row>
    <row r="55" spans="2:3" x14ac:dyDescent="0.3">
      <c r="B55" s="31" t="s">
        <v>206</v>
      </c>
      <c r="C55" s="29">
        <f t="shared" ref="C55:C77" si="0">C54+1</f>
        <v>253</v>
      </c>
    </row>
    <row r="56" spans="2:3" x14ac:dyDescent="0.3">
      <c r="B56" s="31" t="s">
        <v>222</v>
      </c>
      <c r="C56" s="29">
        <f t="shared" si="0"/>
        <v>254</v>
      </c>
    </row>
    <row r="57" spans="2:3" x14ac:dyDescent="0.3">
      <c r="B57" s="31" t="s">
        <v>208</v>
      </c>
      <c r="C57" s="29">
        <f t="shared" si="0"/>
        <v>255</v>
      </c>
    </row>
    <row r="58" spans="2:3" x14ac:dyDescent="0.3">
      <c r="B58" s="31" t="s">
        <v>207</v>
      </c>
      <c r="C58" s="29">
        <f t="shared" si="0"/>
        <v>256</v>
      </c>
    </row>
    <row r="59" spans="2:3" x14ac:dyDescent="0.3">
      <c r="B59" s="31" t="s">
        <v>334</v>
      </c>
      <c r="C59" s="29">
        <f t="shared" si="0"/>
        <v>257</v>
      </c>
    </row>
    <row r="60" spans="2:3" x14ac:dyDescent="0.3">
      <c r="B60" s="31" t="s">
        <v>320</v>
      </c>
      <c r="C60" s="29">
        <f t="shared" si="0"/>
        <v>258</v>
      </c>
    </row>
    <row r="61" spans="2:3" x14ac:dyDescent="0.3">
      <c r="B61" s="31" t="s">
        <v>210</v>
      </c>
      <c r="C61" s="29">
        <f t="shared" si="0"/>
        <v>259</v>
      </c>
    </row>
    <row r="62" spans="2:3" x14ac:dyDescent="0.3">
      <c r="B62" s="32" t="s">
        <v>205</v>
      </c>
      <c r="C62" s="29">
        <f t="shared" si="0"/>
        <v>260</v>
      </c>
    </row>
    <row r="63" spans="2:3" x14ac:dyDescent="0.3">
      <c r="B63" s="31" t="s">
        <v>209</v>
      </c>
      <c r="C63" s="29">
        <f t="shared" si="0"/>
        <v>261</v>
      </c>
    </row>
    <row r="64" spans="2:3" x14ac:dyDescent="0.3">
      <c r="B64" s="31" t="s">
        <v>202</v>
      </c>
      <c r="C64" s="29">
        <f t="shared" si="0"/>
        <v>262</v>
      </c>
    </row>
    <row r="65" spans="2:3" x14ac:dyDescent="0.3">
      <c r="B65" s="31" t="s">
        <v>221</v>
      </c>
      <c r="C65" s="29">
        <f t="shared" si="0"/>
        <v>263</v>
      </c>
    </row>
    <row r="66" spans="2:3" x14ac:dyDescent="0.3">
      <c r="B66" s="31" t="s">
        <v>203</v>
      </c>
      <c r="C66" s="29">
        <f t="shared" si="0"/>
        <v>264</v>
      </c>
    </row>
    <row r="67" spans="2:3" x14ac:dyDescent="0.3">
      <c r="B67" s="31" t="s">
        <v>204</v>
      </c>
      <c r="C67" s="29">
        <f t="shared" si="0"/>
        <v>265</v>
      </c>
    </row>
    <row r="68" spans="2:3" x14ac:dyDescent="0.3">
      <c r="B68" s="31" t="s">
        <v>321</v>
      </c>
      <c r="C68" s="29">
        <f t="shared" si="0"/>
        <v>266</v>
      </c>
    </row>
    <row r="69" spans="2:3" x14ac:dyDescent="0.3">
      <c r="B69" s="31" t="s">
        <v>980</v>
      </c>
      <c r="C69" s="29">
        <f t="shared" si="0"/>
        <v>267</v>
      </c>
    </row>
    <row r="70" spans="2:3" x14ac:dyDescent="0.3">
      <c r="B70" s="31" t="s">
        <v>325</v>
      </c>
      <c r="C70" s="29">
        <f t="shared" si="0"/>
        <v>268</v>
      </c>
    </row>
    <row r="71" spans="2:3" x14ac:dyDescent="0.3">
      <c r="B71" s="31" t="s">
        <v>223</v>
      </c>
      <c r="C71" s="29">
        <f t="shared" si="0"/>
        <v>269</v>
      </c>
    </row>
    <row r="72" spans="2:3" x14ac:dyDescent="0.3">
      <c r="B72" s="31" t="s">
        <v>211</v>
      </c>
      <c r="C72" s="29">
        <f t="shared" si="0"/>
        <v>270</v>
      </c>
    </row>
    <row r="73" spans="2:3" x14ac:dyDescent="0.3">
      <c r="B73" s="31" t="s">
        <v>213</v>
      </c>
      <c r="C73" s="29">
        <f t="shared" si="0"/>
        <v>271</v>
      </c>
    </row>
    <row r="74" spans="2:3" x14ac:dyDescent="0.3">
      <c r="B74" s="31" t="s">
        <v>323</v>
      </c>
      <c r="C74" s="29">
        <f t="shared" si="0"/>
        <v>272</v>
      </c>
    </row>
    <row r="75" spans="2:3" x14ac:dyDescent="0.3">
      <c r="B75" s="31" t="s">
        <v>324</v>
      </c>
      <c r="C75" s="29">
        <f t="shared" si="0"/>
        <v>273</v>
      </c>
    </row>
    <row r="76" spans="2:3" x14ac:dyDescent="0.3">
      <c r="B76" s="31" t="s">
        <v>212</v>
      </c>
      <c r="C76" s="29">
        <f t="shared" si="0"/>
        <v>274</v>
      </c>
    </row>
    <row r="77" spans="2:3" x14ac:dyDescent="0.3">
      <c r="B77" s="31" t="s">
        <v>348</v>
      </c>
      <c r="C77" s="29">
        <f t="shared" si="0"/>
        <v>275</v>
      </c>
    </row>
    <row r="78" spans="2:3" x14ac:dyDescent="0.3">
      <c r="B78" s="31" t="s">
        <v>978</v>
      </c>
      <c r="C78" s="29">
        <v>276</v>
      </c>
    </row>
    <row r="80" spans="2:3" x14ac:dyDescent="0.3">
      <c r="B80" s="7" t="s">
        <v>1</v>
      </c>
      <c r="C80" s="7">
        <v>300</v>
      </c>
    </row>
    <row r="81" spans="2:3" x14ac:dyDescent="0.3">
      <c r="B81" s="31" t="s">
        <v>215</v>
      </c>
      <c r="C81" s="29">
        <v>301</v>
      </c>
    </row>
    <row r="82" spans="2:3" x14ac:dyDescent="0.3">
      <c r="B82" s="31" t="s">
        <v>218</v>
      </c>
      <c r="C82" s="29">
        <f>C81+1</f>
        <v>302</v>
      </c>
    </row>
    <row r="83" spans="2:3" x14ac:dyDescent="0.3">
      <c r="B83" s="31" t="s">
        <v>349</v>
      </c>
      <c r="C83" s="29">
        <f t="shared" ref="C83:C96" si="1">C82+1</f>
        <v>303</v>
      </c>
    </row>
    <row r="84" spans="2:3" x14ac:dyDescent="0.3">
      <c r="B84" s="31" t="s">
        <v>216</v>
      </c>
      <c r="C84" s="29">
        <f t="shared" si="1"/>
        <v>304</v>
      </c>
    </row>
    <row r="85" spans="2:3" x14ac:dyDescent="0.3">
      <c r="B85" s="31" t="s">
        <v>220</v>
      </c>
      <c r="C85" s="29">
        <f t="shared" si="1"/>
        <v>305</v>
      </c>
    </row>
    <row r="86" spans="2:3" x14ac:dyDescent="0.3">
      <c r="B86" s="31" t="s">
        <v>1249</v>
      </c>
      <c r="C86" s="29">
        <f t="shared" si="1"/>
        <v>306</v>
      </c>
    </row>
    <row r="87" spans="2:3" x14ac:dyDescent="0.3">
      <c r="B87" s="31" t="s">
        <v>350</v>
      </c>
      <c r="C87" s="29">
        <f t="shared" si="1"/>
        <v>307</v>
      </c>
    </row>
    <row r="88" spans="2:3" x14ac:dyDescent="0.3">
      <c r="B88" s="31" t="s">
        <v>217</v>
      </c>
      <c r="C88" s="29">
        <f t="shared" si="1"/>
        <v>308</v>
      </c>
    </row>
    <row r="89" spans="2:3" x14ac:dyDescent="0.3">
      <c r="B89" s="31" t="s">
        <v>327</v>
      </c>
      <c r="C89" s="29">
        <f t="shared" si="1"/>
        <v>309</v>
      </c>
    </row>
    <row r="90" spans="2:3" x14ac:dyDescent="0.3">
      <c r="B90" s="31" t="s">
        <v>328</v>
      </c>
      <c r="C90" s="29">
        <f t="shared" si="1"/>
        <v>310</v>
      </c>
    </row>
    <row r="91" spans="2:3" x14ac:dyDescent="0.3">
      <c r="B91" s="31" t="s">
        <v>1251</v>
      </c>
      <c r="C91" s="29">
        <f t="shared" si="1"/>
        <v>311</v>
      </c>
    </row>
    <row r="92" spans="2:3" x14ac:dyDescent="0.3">
      <c r="B92" s="31" t="s">
        <v>329</v>
      </c>
      <c r="C92" s="29">
        <f t="shared" si="1"/>
        <v>312</v>
      </c>
    </row>
    <row r="93" spans="2:3" x14ac:dyDescent="0.3">
      <c r="B93" s="31" t="s">
        <v>330</v>
      </c>
      <c r="C93" s="29">
        <f t="shared" si="1"/>
        <v>313</v>
      </c>
    </row>
    <row r="94" spans="2:3" x14ac:dyDescent="0.3">
      <c r="B94" s="31" t="s">
        <v>331</v>
      </c>
      <c r="C94" s="29">
        <f t="shared" si="1"/>
        <v>314</v>
      </c>
    </row>
    <row r="95" spans="2:3" x14ac:dyDescent="0.3">
      <c r="B95" s="31" t="s">
        <v>332</v>
      </c>
      <c r="C95" s="29">
        <f t="shared" si="1"/>
        <v>315</v>
      </c>
    </row>
    <row r="96" spans="2:3" x14ac:dyDescent="0.3">
      <c r="B96" s="31" t="s">
        <v>1250</v>
      </c>
      <c r="C96" s="29">
        <f t="shared" si="1"/>
        <v>316</v>
      </c>
    </row>
    <row r="97" spans="2:3" x14ac:dyDescent="0.3">
      <c r="B97" s="31"/>
      <c r="C97" s="29"/>
    </row>
    <row r="101" spans="2:3" x14ac:dyDescent="0.3">
      <c r="B101" s="7" t="s">
        <v>2</v>
      </c>
      <c r="C101" s="7">
        <v>350</v>
      </c>
    </row>
    <row r="102" spans="2:3" x14ac:dyDescent="0.3">
      <c r="B102" s="31" t="s">
        <v>229</v>
      </c>
      <c r="C102" s="29">
        <v>351</v>
      </c>
    </row>
    <row r="103" spans="2:3" x14ac:dyDescent="0.3">
      <c r="B103" s="31" t="s">
        <v>336</v>
      </c>
      <c r="C103" s="29">
        <f t="shared" ref="C103:C115" si="2">C102+1</f>
        <v>352</v>
      </c>
    </row>
    <row r="104" spans="2:3" x14ac:dyDescent="0.3">
      <c r="B104" s="31" t="s">
        <v>352</v>
      </c>
      <c r="C104" s="29">
        <f t="shared" si="2"/>
        <v>353</v>
      </c>
    </row>
    <row r="105" spans="2:3" x14ac:dyDescent="0.3">
      <c r="B105" s="31" t="s">
        <v>225</v>
      </c>
      <c r="C105" s="29">
        <f t="shared" si="2"/>
        <v>354</v>
      </c>
    </row>
    <row r="106" spans="2:3" x14ac:dyDescent="0.3">
      <c r="B106" s="31" t="s">
        <v>836</v>
      </c>
      <c r="C106" s="29">
        <f t="shared" si="2"/>
        <v>355</v>
      </c>
    </row>
    <row r="107" spans="2:3" x14ac:dyDescent="0.3">
      <c r="B107" s="31" t="s">
        <v>227</v>
      </c>
      <c r="C107" s="29">
        <f t="shared" si="2"/>
        <v>356</v>
      </c>
    </row>
    <row r="108" spans="2:3" x14ac:dyDescent="0.3">
      <c r="B108" s="31" t="s">
        <v>224</v>
      </c>
      <c r="C108" s="29">
        <f t="shared" si="2"/>
        <v>357</v>
      </c>
    </row>
    <row r="109" spans="2:3" x14ac:dyDescent="0.3">
      <c r="B109" s="31" t="s">
        <v>226</v>
      </c>
      <c r="C109" s="29">
        <f t="shared" si="2"/>
        <v>358</v>
      </c>
    </row>
    <row r="110" spans="2:3" x14ac:dyDescent="0.3">
      <c r="B110" s="31" t="s">
        <v>335</v>
      </c>
      <c r="C110" s="29">
        <f t="shared" si="2"/>
        <v>359</v>
      </c>
    </row>
    <row r="111" spans="2:3" x14ac:dyDescent="0.3">
      <c r="B111" s="31" t="s">
        <v>228</v>
      </c>
      <c r="C111" s="29">
        <f t="shared" si="2"/>
        <v>360</v>
      </c>
    </row>
    <row r="112" spans="2:3" x14ac:dyDescent="0.3">
      <c r="B112" s="31" t="s">
        <v>351</v>
      </c>
      <c r="C112" s="29">
        <f t="shared" si="2"/>
        <v>361</v>
      </c>
    </row>
    <row r="113" spans="2:3" x14ac:dyDescent="0.3">
      <c r="B113" s="31" t="s">
        <v>232</v>
      </c>
      <c r="C113" s="29">
        <f t="shared" si="2"/>
        <v>362</v>
      </c>
    </row>
    <row r="114" spans="2:3" x14ac:dyDescent="0.3">
      <c r="B114" s="31" t="s">
        <v>230</v>
      </c>
      <c r="C114" s="29">
        <f t="shared" si="2"/>
        <v>363</v>
      </c>
    </row>
    <row r="115" spans="2:3" x14ac:dyDescent="0.3">
      <c r="B115" s="31" t="s">
        <v>981</v>
      </c>
      <c r="C115" s="29">
        <f t="shared" si="2"/>
        <v>364</v>
      </c>
    </row>
    <row r="117" spans="2:3" x14ac:dyDescent="0.3">
      <c r="B117" s="7" t="s">
        <v>177</v>
      </c>
      <c r="C117" s="7">
        <v>400</v>
      </c>
    </row>
    <row r="118" spans="2:3" x14ac:dyDescent="0.3">
      <c r="B118" s="31" t="s">
        <v>360</v>
      </c>
      <c r="C118" s="29">
        <v>401</v>
      </c>
    </row>
    <row r="119" spans="2:3" x14ac:dyDescent="0.3">
      <c r="B119" s="31" t="s">
        <v>361</v>
      </c>
      <c r="C119" s="29">
        <v>402</v>
      </c>
    </row>
    <row r="120" spans="2:3" x14ac:dyDescent="0.3">
      <c r="B120" s="31" t="s">
        <v>357</v>
      </c>
      <c r="C120" s="29">
        <v>403</v>
      </c>
    </row>
    <row r="121" spans="2:3" x14ac:dyDescent="0.3">
      <c r="B121" s="31" t="s">
        <v>358</v>
      </c>
      <c r="C121" s="29">
        <v>404</v>
      </c>
    </row>
    <row r="122" spans="2:3" x14ac:dyDescent="0.3">
      <c r="B122" s="31" t="s">
        <v>364</v>
      </c>
      <c r="C122" s="29">
        <v>405</v>
      </c>
    </row>
    <row r="123" spans="2:3" x14ac:dyDescent="0.3">
      <c r="B123" s="31" t="s">
        <v>368</v>
      </c>
      <c r="C123" s="29">
        <v>406</v>
      </c>
    </row>
    <row r="124" spans="2:3" x14ac:dyDescent="0.3">
      <c r="B124" s="31" t="s">
        <v>365</v>
      </c>
      <c r="C124" s="29">
        <v>407</v>
      </c>
    </row>
    <row r="125" spans="2:3" x14ac:dyDescent="0.3">
      <c r="B125" s="31" t="s">
        <v>359</v>
      </c>
      <c r="C125" s="29">
        <v>408</v>
      </c>
    </row>
    <row r="126" spans="2:3" x14ac:dyDescent="0.3">
      <c r="B126" s="31" t="s">
        <v>362</v>
      </c>
      <c r="C126" s="29">
        <v>409</v>
      </c>
    </row>
    <row r="127" spans="2:3" x14ac:dyDescent="0.3">
      <c r="B127" s="31" t="s">
        <v>363</v>
      </c>
      <c r="C127" s="29">
        <v>410</v>
      </c>
    </row>
    <row r="128" spans="2:3" x14ac:dyDescent="0.3">
      <c r="B128" s="31" t="s">
        <v>369</v>
      </c>
      <c r="C128" s="29">
        <v>411</v>
      </c>
    </row>
    <row r="129" spans="2:3" x14ac:dyDescent="0.3">
      <c r="B129" s="31" t="s">
        <v>366</v>
      </c>
      <c r="C129" s="29">
        <v>412</v>
      </c>
    </row>
    <row r="130" spans="2:3" x14ac:dyDescent="0.3">
      <c r="B130" s="31" t="s">
        <v>367</v>
      </c>
      <c r="C130" s="29">
        <v>413</v>
      </c>
    </row>
    <row r="133" spans="2:3" x14ac:dyDescent="0.3">
      <c r="B133" s="45" t="s">
        <v>1253</v>
      </c>
      <c r="C133" s="7">
        <v>500</v>
      </c>
    </row>
    <row r="134" spans="2:3" x14ac:dyDescent="0.3">
      <c r="B134" s="31" t="s">
        <v>1254</v>
      </c>
      <c r="C134" s="29">
        <v>501</v>
      </c>
    </row>
    <row r="135" spans="2:3" x14ac:dyDescent="0.3">
      <c r="B135" s="31"/>
      <c r="C135" s="29">
        <v>502</v>
      </c>
    </row>
    <row r="136" spans="2:3" x14ac:dyDescent="0.3">
      <c r="B136" s="31"/>
      <c r="C136" s="29">
        <v>503</v>
      </c>
    </row>
  </sheetData>
  <sortState ref="A106:C122">
    <sortCondition ref="B106:B122"/>
  </sortState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"/>
  <sheetViews>
    <sheetView workbookViewId="0">
      <selection activeCell="B2" sqref="B2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>
    <tabColor rgb="FF00B050"/>
  </sheetPr>
  <dimension ref="B2:S2264"/>
  <sheetViews>
    <sheetView zoomScale="66" zoomScaleNormal="66" zoomScalePageLayoutView="66" workbookViewId="0">
      <pane xSplit="2" ySplit="6" topLeftCell="D7" activePane="bottomRight" state="frozen"/>
      <selection activeCell="R7" sqref="R7:R9"/>
      <selection pane="topRight" activeCell="R7" sqref="R7:R9"/>
      <selection pane="bottomLeft" activeCell="R7" sqref="R7:R9"/>
      <selection pane="bottomRight" activeCell="R7" sqref="R7:R9"/>
    </sheetView>
  </sheetViews>
  <sheetFormatPr defaultColWidth="8.88671875" defaultRowHeight="14.4" x14ac:dyDescent="0.3"/>
  <cols>
    <col min="1" max="1" width="1.6640625" style="1" customWidth="1"/>
    <col min="2" max="2" width="17.6640625" style="17" customWidth="1"/>
    <col min="3" max="3" width="5.109375" style="17" customWidth="1"/>
    <col min="4" max="5" width="8.88671875" style="2"/>
    <col min="6" max="6" width="28.6640625" style="251" customWidth="1"/>
    <col min="7" max="7" width="8.88671875" style="2"/>
    <col min="8" max="8" width="13.33203125" style="2" customWidth="1"/>
    <col min="9" max="9" width="31.44140625" style="69" customWidth="1"/>
    <col min="10" max="10" width="37.44140625" style="2" customWidth="1"/>
    <col min="11" max="11" width="22" style="2" customWidth="1"/>
    <col min="12" max="12" width="13.33203125" style="49" customWidth="1"/>
    <col min="13" max="13" width="11.44140625" style="2" customWidth="1"/>
    <col min="14" max="14" width="11" style="2" customWidth="1"/>
    <col min="15" max="15" width="8.88671875" style="2"/>
    <col min="16" max="16" width="16.44140625" style="18" customWidth="1"/>
    <col min="17" max="17" width="21.109375" style="252" customWidth="1"/>
    <col min="18" max="18" width="21.109375" style="18" customWidth="1"/>
    <col min="19" max="19" width="21.109375" style="10" customWidth="1"/>
    <col min="20" max="16384" width="8.88671875" style="1"/>
  </cols>
  <sheetData>
    <row r="2" spans="2:19" ht="21" x14ac:dyDescent="0.4">
      <c r="B2" s="255" t="s">
        <v>263</v>
      </c>
      <c r="C2" s="256"/>
      <c r="D2" s="257"/>
      <c r="E2" s="258"/>
      <c r="J2" s="2" t="s">
        <v>730</v>
      </c>
      <c r="M2" s="10" t="s">
        <v>575</v>
      </c>
      <c r="O2" s="319"/>
      <c r="P2" s="320"/>
    </row>
    <row r="3" spans="2:19" ht="21" x14ac:dyDescent="0.4">
      <c r="B3" s="259" t="s">
        <v>264</v>
      </c>
      <c r="C3" s="260"/>
      <c r="D3" s="261"/>
      <c r="E3" s="262"/>
      <c r="J3" s="332">
        <v>42735</v>
      </c>
      <c r="K3" s="77"/>
    </row>
    <row r="4" spans="2:19" x14ac:dyDescent="0.3">
      <c r="J4" s="5"/>
      <c r="P4" s="76" t="s">
        <v>278</v>
      </c>
      <c r="Q4" s="254"/>
    </row>
    <row r="5" spans="2:19" x14ac:dyDescent="0.3">
      <c r="G5" s="1242" t="s">
        <v>268</v>
      </c>
      <c r="H5" s="1243"/>
    </row>
    <row r="6" spans="2:19" s="19" customFormat="1" ht="35.25" customHeight="1" x14ac:dyDescent="0.3">
      <c r="B6" s="315" t="s">
        <v>265</v>
      </c>
      <c r="C6" s="315"/>
      <c r="D6" s="265" t="s">
        <v>266</v>
      </c>
      <c r="E6" s="265" t="s">
        <v>10</v>
      </c>
      <c r="F6" s="265" t="s">
        <v>9</v>
      </c>
      <c r="G6" s="265" t="s">
        <v>10</v>
      </c>
      <c r="H6" s="265" t="s">
        <v>269</v>
      </c>
      <c r="I6" s="371" t="s">
        <v>267</v>
      </c>
      <c r="J6" s="265" t="s">
        <v>11</v>
      </c>
      <c r="K6" s="265" t="s">
        <v>921</v>
      </c>
      <c r="L6" s="354" t="s">
        <v>271</v>
      </c>
      <c r="M6" s="120" t="s">
        <v>272</v>
      </c>
      <c r="N6" s="265" t="s">
        <v>9</v>
      </c>
      <c r="O6" s="265" t="s">
        <v>276</v>
      </c>
      <c r="P6" s="316" t="s">
        <v>273</v>
      </c>
      <c r="Q6" s="317" t="s">
        <v>274</v>
      </c>
      <c r="R6" s="318" t="s">
        <v>275</v>
      </c>
      <c r="S6" s="120" t="s">
        <v>668</v>
      </c>
    </row>
    <row r="7" spans="2:19" s="16" customFormat="1" ht="24.9" customHeight="1" x14ac:dyDescent="0.3">
      <c r="B7" s="266">
        <v>42744</v>
      </c>
      <c r="C7" s="267">
        <f t="shared" ref="C7:C31" si="0">MONTH(B7)</f>
        <v>1</v>
      </c>
      <c r="D7" s="268" t="str">
        <f t="shared" ref="D7:D31" si="1">IF(C7=1,"Janeiro",IF(C7=2,"Fevereiro",IF(C7=3,"Março",IF(C7=4,"Abril",IF(C7=5,"Maio",IF(C7=6,"Junho",IF(C7=7,"Julho",IF(C7=8,"Agosto",IF(C7=9,"Setembro",IF(C7=10,"Outubro",IF(C7=11,"Novembro",IF(C7=12,"Dezembro",""))))))))))))</f>
        <v>Janeiro</v>
      </c>
      <c r="E7" s="269">
        <v>616</v>
      </c>
      <c r="F7" s="270">
        <f>IF(E7="","",VLOOKUP(E7,Relatório!B:I,2,FALSE))</f>
        <v>0</v>
      </c>
      <c r="G7" s="271"/>
      <c r="H7" s="272"/>
      <c r="I7" s="273" t="s">
        <v>912</v>
      </c>
      <c r="J7" s="273" t="s">
        <v>911</v>
      </c>
      <c r="K7" s="274"/>
      <c r="L7" s="359"/>
      <c r="M7" s="275"/>
      <c r="N7" s="275"/>
      <c r="O7" s="276" t="s">
        <v>277</v>
      </c>
      <c r="P7" s="277"/>
      <c r="Q7" s="278">
        <v>2028</v>
      </c>
      <c r="R7" s="279">
        <f>IF(O7="sim",Q4+P7-Q7)</f>
        <v>-2028</v>
      </c>
      <c r="S7" s="333">
        <f>Q7</f>
        <v>2028</v>
      </c>
    </row>
    <row r="8" spans="2:19" ht="24.9" customHeight="1" x14ac:dyDescent="0.3">
      <c r="B8" s="266">
        <v>42745</v>
      </c>
      <c r="C8" s="267">
        <f t="shared" si="0"/>
        <v>1</v>
      </c>
      <c r="D8" s="268" t="str">
        <f t="shared" si="1"/>
        <v>Janeiro</v>
      </c>
      <c r="E8" s="269">
        <v>609</v>
      </c>
      <c r="F8" s="270">
        <f>IF(E8="","",VLOOKUP(E8,Relatório!B:I,2,FALSE))</f>
        <v>0</v>
      </c>
      <c r="G8" s="271"/>
      <c r="H8" s="272"/>
      <c r="I8" s="273" t="s">
        <v>919</v>
      </c>
      <c r="J8" s="273" t="s">
        <v>918</v>
      </c>
      <c r="K8" s="274" t="s">
        <v>237</v>
      </c>
      <c r="L8" s="359"/>
      <c r="M8" s="275"/>
      <c r="N8" s="271"/>
      <c r="O8" s="276" t="s">
        <v>277</v>
      </c>
      <c r="P8" s="277"/>
      <c r="Q8" s="278">
        <v>51.84</v>
      </c>
      <c r="R8" s="279">
        <f>IF(O8="sim",P8-Q8+R7,IF(O8="NÃO",R7))</f>
        <v>-2079.84</v>
      </c>
      <c r="S8" s="333">
        <f t="shared" ref="S8:S19" si="2">Q8</f>
        <v>51.84</v>
      </c>
    </row>
    <row r="9" spans="2:19" ht="24.9" customHeight="1" x14ac:dyDescent="0.3">
      <c r="B9" s="266">
        <v>42755</v>
      </c>
      <c r="C9" s="267">
        <f t="shared" si="0"/>
        <v>1</v>
      </c>
      <c r="D9" s="268" t="str">
        <f t="shared" si="1"/>
        <v>Janeiro</v>
      </c>
      <c r="E9" s="269">
        <v>605</v>
      </c>
      <c r="F9" s="270">
        <f>IF(E9="","",VLOOKUP(E9,Relatório!B:I,2,FALSE))</f>
        <v>0</v>
      </c>
      <c r="G9" s="271"/>
      <c r="H9" s="272"/>
      <c r="I9" s="273" t="s">
        <v>920</v>
      </c>
      <c r="J9" s="273" t="s">
        <v>925</v>
      </c>
      <c r="K9" s="274" t="s">
        <v>237</v>
      </c>
      <c r="L9" s="359"/>
      <c r="M9" s="275"/>
      <c r="N9" s="271"/>
      <c r="O9" s="276" t="s">
        <v>277</v>
      </c>
      <c r="P9" s="277"/>
      <c r="Q9" s="278">
        <v>1522.08</v>
      </c>
      <c r="R9" s="279">
        <f>IF(O9="sim",P9-Q9+R8,IF(O9="NÃO",R8))</f>
        <v>-3601.92</v>
      </c>
      <c r="S9" s="333">
        <f t="shared" si="2"/>
        <v>1522.08</v>
      </c>
    </row>
    <row r="10" spans="2:19" ht="24.9" customHeight="1" x14ac:dyDescent="0.3">
      <c r="B10" s="266">
        <v>42779</v>
      </c>
      <c r="C10" s="267">
        <f t="shared" si="0"/>
        <v>2</v>
      </c>
      <c r="D10" s="268" t="str">
        <f t="shared" si="1"/>
        <v>Fevereiro</v>
      </c>
      <c r="E10" s="269">
        <v>607</v>
      </c>
      <c r="F10" s="270">
        <f>IF(E10="","",VLOOKUP(E10,Relatório!B:I,2,FALSE))</f>
        <v>0</v>
      </c>
      <c r="G10" s="271"/>
      <c r="H10" s="272"/>
      <c r="I10" s="273" t="s">
        <v>931</v>
      </c>
      <c r="J10" s="273" t="s">
        <v>924</v>
      </c>
      <c r="K10" s="274"/>
      <c r="L10" s="359"/>
      <c r="M10" s="275"/>
      <c r="N10" s="271"/>
      <c r="O10" s="276" t="s">
        <v>277</v>
      </c>
      <c r="P10" s="277"/>
      <c r="Q10" s="278">
        <v>15000</v>
      </c>
      <c r="R10" s="279">
        <f t="shared" ref="R10:R72" si="3">IF(O10="sim",P10-Q10+R9,IF(O10="NÃO",R9))</f>
        <v>-18601.919999999998</v>
      </c>
      <c r="S10" s="333">
        <f t="shared" si="2"/>
        <v>15000</v>
      </c>
    </row>
    <row r="11" spans="2:19" ht="24.9" customHeight="1" x14ac:dyDescent="0.3">
      <c r="B11" s="266">
        <v>42779</v>
      </c>
      <c r="C11" s="267">
        <f t="shared" si="0"/>
        <v>2</v>
      </c>
      <c r="D11" s="268" t="str">
        <f t="shared" si="1"/>
        <v>Fevereiro</v>
      </c>
      <c r="E11" s="269">
        <v>609</v>
      </c>
      <c r="F11" s="270">
        <f>IF(E11="","",VLOOKUP(E11,Relatório!B:I,2,FALSE))</f>
        <v>0</v>
      </c>
      <c r="G11" s="271"/>
      <c r="H11" s="272"/>
      <c r="I11" s="273" t="s">
        <v>932</v>
      </c>
      <c r="J11" s="273" t="s">
        <v>926</v>
      </c>
      <c r="K11" s="274"/>
      <c r="L11" s="359"/>
      <c r="M11" s="275"/>
      <c r="N11" s="271"/>
      <c r="O11" s="276" t="s">
        <v>277</v>
      </c>
      <c r="P11" s="277"/>
      <c r="Q11" s="278">
        <v>210</v>
      </c>
      <c r="R11" s="279">
        <f t="shared" si="3"/>
        <v>-18811.919999999998</v>
      </c>
      <c r="S11" s="333">
        <f t="shared" si="2"/>
        <v>210</v>
      </c>
    </row>
    <row r="12" spans="2:19" ht="24.9" customHeight="1" x14ac:dyDescent="0.3">
      <c r="B12" s="266">
        <v>42779</v>
      </c>
      <c r="C12" s="267">
        <f t="shared" si="0"/>
        <v>2</v>
      </c>
      <c r="D12" s="268" t="str">
        <f t="shared" si="1"/>
        <v>Fevereiro</v>
      </c>
      <c r="E12" s="269">
        <v>608</v>
      </c>
      <c r="F12" s="270">
        <f>IF(E12="","",VLOOKUP(E12,Relatório!B:I,2,FALSE))</f>
        <v>0</v>
      </c>
      <c r="G12" s="271"/>
      <c r="H12" s="272"/>
      <c r="I12" s="273" t="s">
        <v>933</v>
      </c>
      <c r="J12" s="273" t="s">
        <v>927</v>
      </c>
      <c r="K12" s="274"/>
      <c r="L12" s="359"/>
      <c r="M12" s="275"/>
      <c r="N12" s="271"/>
      <c r="O12" s="276" t="s">
        <v>277</v>
      </c>
      <c r="P12" s="277"/>
      <c r="Q12" s="278">
        <v>7999.4</v>
      </c>
      <c r="R12" s="279">
        <f t="shared" si="3"/>
        <v>-26811.32</v>
      </c>
      <c r="S12" s="333">
        <f t="shared" si="2"/>
        <v>7999.4</v>
      </c>
    </row>
    <row r="13" spans="2:19" ht="24.9" customHeight="1" x14ac:dyDescent="0.3">
      <c r="B13" s="266">
        <v>42786</v>
      </c>
      <c r="C13" s="267">
        <f t="shared" si="0"/>
        <v>2</v>
      </c>
      <c r="D13" s="268" t="str">
        <f t="shared" si="1"/>
        <v>Fevereiro</v>
      </c>
      <c r="E13" s="269">
        <v>605</v>
      </c>
      <c r="F13" s="270">
        <f>IF(E13="","",VLOOKUP(E13,Relatório!B:I,2,FALSE))</f>
        <v>0</v>
      </c>
      <c r="G13" s="271"/>
      <c r="H13" s="272"/>
      <c r="I13" s="273" t="s">
        <v>920</v>
      </c>
      <c r="J13" s="273" t="s">
        <v>928</v>
      </c>
      <c r="K13" s="274" t="s">
        <v>237</v>
      </c>
      <c r="L13" s="359"/>
      <c r="M13" s="275"/>
      <c r="N13" s="271"/>
      <c r="O13" s="276" t="s">
        <v>277</v>
      </c>
      <c r="P13" s="277"/>
      <c r="Q13" s="278">
        <v>1522.08</v>
      </c>
      <c r="R13" s="279">
        <f t="shared" si="3"/>
        <v>-28333.4</v>
      </c>
      <c r="S13" s="333">
        <f t="shared" si="2"/>
        <v>1522.08</v>
      </c>
    </row>
    <row r="14" spans="2:19" ht="24.9" customHeight="1" x14ac:dyDescent="0.3">
      <c r="B14" s="266">
        <v>42786</v>
      </c>
      <c r="C14" s="267">
        <f t="shared" si="0"/>
        <v>2</v>
      </c>
      <c r="D14" s="268" t="str">
        <f t="shared" si="1"/>
        <v>Fevereiro</v>
      </c>
      <c r="E14" s="269">
        <v>607</v>
      </c>
      <c r="F14" s="270">
        <f>IF(E14="","",VLOOKUP(E14,Relatório!B:I,2,FALSE))</f>
        <v>0</v>
      </c>
      <c r="G14" s="271"/>
      <c r="H14" s="272"/>
      <c r="I14" s="273" t="s">
        <v>701</v>
      </c>
      <c r="J14" s="273" t="s">
        <v>929</v>
      </c>
      <c r="K14" s="274"/>
      <c r="L14" s="359"/>
      <c r="M14" s="275"/>
      <c r="N14" s="271"/>
      <c r="O14" s="276" t="s">
        <v>277</v>
      </c>
      <c r="P14" s="277"/>
      <c r="Q14" s="278">
        <v>14000</v>
      </c>
      <c r="R14" s="279">
        <f t="shared" si="3"/>
        <v>-42333.4</v>
      </c>
      <c r="S14" s="333">
        <f t="shared" si="2"/>
        <v>14000</v>
      </c>
    </row>
    <row r="15" spans="2:19" ht="24.9" customHeight="1" x14ac:dyDescent="0.3">
      <c r="B15" s="266">
        <v>42787</v>
      </c>
      <c r="C15" s="267">
        <f t="shared" si="0"/>
        <v>2</v>
      </c>
      <c r="D15" s="268" t="str">
        <f t="shared" si="1"/>
        <v>Fevereiro</v>
      </c>
      <c r="E15" s="269">
        <v>608</v>
      </c>
      <c r="F15" s="270">
        <f>IF(E15="","",VLOOKUP(E15,Relatório!B:I,2,FALSE))</f>
        <v>0</v>
      </c>
      <c r="G15" s="271"/>
      <c r="H15" s="272"/>
      <c r="I15" s="273" t="s">
        <v>933</v>
      </c>
      <c r="J15" s="273" t="s">
        <v>930</v>
      </c>
      <c r="K15" s="274"/>
      <c r="L15" s="359"/>
      <c r="M15" s="275"/>
      <c r="N15" s="271"/>
      <c r="O15" s="276" t="s">
        <v>277</v>
      </c>
      <c r="P15" s="277"/>
      <c r="Q15" s="278">
        <v>7999.4</v>
      </c>
      <c r="R15" s="279">
        <f t="shared" si="3"/>
        <v>-50332.800000000003</v>
      </c>
      <c r="S15" s="333">
        <f t="shared" si="2"/>
        <v>7999.4</v>
      </c>
    </row>
    <row r="16" spans="2:19" ht="24.9" customHeight="1" x14ac:dyDescent="0.3">
      <c r="B16" s="266"/>
      <c r="C16" s="267">
        <f t="shared" si="0"/>
        <v>1</v>
      </c>
      <c r="D16" s="268" t="str">
        <f t="shared" si="1"/>
        <v>Janeiro</v>
      </c>
      <c r="E16" s="269"/>
      <c r="F16" s="270" t="str">
        <f>IF(E16="","",VLOOKUP(E16,Relatório!B:I,2,FALSE))</f>
        <v/>
      </c>
      <c r="G16" s="271"/>
      <c r="H16" s="272"/>
      <c r="I16" s="273"/>
      <c r="J16" s="273"/>
      <c r="K16" s="280"/>
      <c r="L16" s="359"/>
      <c r="M16" s="275"/>
      <c r="N16" s="271"/>
      <c r="O16" s="276" t="s">
        <v>277</v>
      </c>
      <c r="P16" s="277"/>
      <c r="Q16" s="278"/>
      <c r="R16" s="279">
        <f t="shared" si="3"/>
        <v>-50332.800000000003</v>
      </c>
      <c r="S16" s="333">
        <f t="shared" si="2"/>
        <v>0</v>
      </c>
    </row>
    <row r="17" spans="2:19" ht="24.9" customHeight="1" x14ac:dyDescent="0.3">
      <c r="B17" s="266"/>
      <c r="C17" s="267">
        <f t="shared" si="0"/>
        <v>1</v>
      </c>
      <c r="D17" s="268" t="str">
        <f t="shared" si="1"/>
        <v>Janeiro</v>
      </c>
      <c r="E17" s="269"/>
      <c r="F17" s="270" t="str">
        <f>IF(E17="","",VLOOKUP(E17,Relatório!B:I,2,FALSE))</f>
        <v/>
      </c>
      <c r="G17" s="271"/>
      <c r="H17" s="272"/>
      <c r="I17" s="273"/>
      <c r="J17" s="273"/>
      <c r="K17" s="274"/>
      <c r="L17" s="359"/>
      <c r="M17" s="275"/>
      <c r="N17" s="271"/>
      <c r="O17" s="276" t="s">
        <v>277</v>
      </c>
      <c r="P17" s="277"/>
      <c r="Q17" s="278"/>
      <c r="R17" s="279">
        <f t="shared" si="3"/>
        <v>-50332.800000000003</v>
      </c>
      <c r="S17" s="333">
        <f t="shared" si="2"/>
        <v>0</v>
      </c>
    </row>
    <row r="18" spans="2:19" ht="24.9" customHeight="1" x14ac:dyDescent="0.3">
      <c r="B18" s="266"/>
      <c r="C18" s="267">
        <f t="shared" si="0"/>
        <v>1</v>
      </c>
      <c r="D18" s="268" t="str">
        <f t="shared" si="1"/>
        <v>Janeiro</v>
      </c>
      <c r="E18" s="269"/>
      <c r="F18" s="270" t="str">
        <f>IF(E18="","",VLOOKUP(E18,Relatório!B:I,2,FALSE))</f>
        <v/>
      </c>
      <c r="G18" s="271"/>
      <c r="H18" s="272"/>
      <c r="I18" s="273"/>
      <c r="J18" s="273"/>
      <c r="K18" s="274"/>
      <c r="L18" s="359"/>
      <c r="M18" s="275"/>
      <c r="N18" s="271"/>
      <c r="O18" s="276" t="s">
        <v>277</v>
      </c>
      <c r="P18" s="277"/>
      <c r="Q18" s="278"/>
      <c r="R18" s="279">
        <f t="shared" si="3"/>
        <v>-50332.800000000003</v>
      </c>
      <c r="S18" s="333">
        <f t="shared" si="2"/>
        <v>0</v>
      </c>
    </row>
    <row r="19" spans="2:19" ht="24.9" customHeight="1" x14ac:dyDescent="0.3">
      <c r="B19" s="266"/>
      <c r="C19" s="267">
        <f t="shared" si="0"/>
        <v>1</v>
      </c>
      <c r="D19" s="268" t="str">
        <f t="shared" si="1"/>
        <v>Janeiro</v>
      </c>
      <c r="E19" s="269"/>
      <c r="F19" s="270" t="str">
        <f>IF(E19="","",VLOOKUP(E19,Relatório!B:I,2,FALSE))</f>
        <v/>
      </c>
      <c r="G19" s="271"/>
      <c r="H19" s="272"/>
      <c r="I19" s="273"/>
      <c r="J19" s="273"/>
      <c r="K19" s="274"/>
      <c r="L19" s="359"/>
      <c r="M19" s="275"/>
      <c r="N19" s="271"/>
      <c r="O19" s="276" t="s">
        <v>277</v>
      </c>
      <c r="P19" s="277"/>
      <c r="Q19" s="278"/>
      <c r="R19" s="279">
        <f t="shared" si="3"/>
        <v>-50332.800000000003</v>
      </c>
      <c r="S19" s="333">
        <f t="shared" si="2"/>
        <v>0</v>
      </c>
    </row>
    <row r="20" spans="2:19" ht="24.9" customHeight="1" x14ac:dyDescent="0.3">
      <c r="B20" s="266"/>
      <c r="C20" s="267">
        <f t="shared" si="0"/>
        <v>1</v>
      </c>
      <c r="D20" s="268" t="str">
        <f t="shared" si="1"/>
        <v>Janeiro</v>
      </c>
      <c r="E20" s="269"/>
      <c r="F20" s="270" t="str">
        <f>IF(E20="","",VLOOKUP(E20,Relatório!B:I,2,FALSE))</f>
        <v/>
      </c>
      <c r="G20" s="271"/>
      <c r="H20" s="272"/>
      <c r="I20" s="273"/>
      <c r="J20" s="273"/>
      <c r="K20" s="274"/>
      <c r="L20" s="359"/>
      <c r="M20" s="275"/>
      <c r="N20" s="271"/>
      <c r="O20" s="276" t="s">
        <v>277</v>
      </c>
      <c r="P20" s="277"/>
      <c r="Q20" s="278"/>
      <c r="R20" s="279">
        <f t="shared" si="3"/>
        <v>-50332.800000000003</v>
      </c>
      <c r="S20" s="334"/>
    </row>
    <row r="21" spans="2:19" ht="24.9" customHeight="1" x14ac:dyDescent="0.3">
      <c r="B21" s="266"/>
      <c r="C21" s="267">
        <f t="shared" si="0"/>
        <v>1</v>
      </c>
      <c r="D21" s="268" t="str">
        <f t="shared" si="1"/>
        <v>Janeiro</v>
      </c>
      <c r="E21" s="269"/>
      <c r="F21" s="270" t="str">
        <f>IF(E21="","",VLOOKUP(E21,Relatório!B:I,2,FALSE))</f>
        <v/>
      </c>
      <c r="G21" s="271"/>
      <c r="H21" s="272"/>
      <c r="I21" s="273"/>
      <c r="J21" s="273"/>
      <c r="K21" s="274"/>
      <c r="L21" s="359"/>
      <c r="M21" s="275"/>
      <c r="N21" s="271"/>
      <c r="O21" s="276"/>
      <c r="P21" s="277"/>
      <c r="Q21" s="278"/>
      <c r="R21" s="279" t="b">
        <f t="shared" si="3"/>
        <v>0</v>
      </c>
      <c r="S21" s="334"/>
    </row>
    <row r="22" spans="2:19" ht="24.9" customHeight="1" x14ac:dyDescent="0.3">
      <c r="B22" s="266"/>
      <c r="C22" s="267">
        <f t="shared" si="0"/>
        <v>1</v>
      </c>
      <c r="D22" s="268" t="str">
        <f t="shared" si="1"/>
        <v>Janeiro</v>
      </c>
      <c r="E22" s="269"/>
      <c r="F22" s="270" t="str">
        <f>IF(E22="","",VLOOKUP(E22,Relatório!B:I,2,FALSE))</f>
        <v/>
      </c>
      <c r="G22" s="271"/>
      <c r="H22" s="272"/>
      <c r="I22" s="273"/>
      <c r="J22" s="273"/>
      <c r="K22" s="274"/>
      <c r="L22" s="359"/>
      <c r="M22" s="275"/>
      <c r="N22" s="271"/>
      <c r="O22" s="276"/>
      <c r="P22" s="277"/>
      <c r="Q22" s="278"/>
      <c r="R22" s="279" t="b">
        <f t="shared" si="3"/>
        <v>0</v>
      </c>
      <c r="S22" s="334"/>
    </row>
    <row r="23" spans="2:19" ht="24.9" customHeight="1" x14ac:dyDescent="0.3">
      <c r="B23" s="266"/>
      <c r="C23" s="267">
        <f t="shared" si="0"/>
        <v>1</v>
      </c>
      <c r="D23" s="268" t="str">
        <f t="shared" si="1"/>
        <v>Janeiro</v>
      </c>
      <c r="E23" s="269"/>
      <c r="F23" s="270" t="str">
        <f>IF(E23="","",VLOOKUP(E23,Relatório!B:I,2,FALSE))</f>
        <v/>
      </c>
      <c r="G23" s="271"/>
      <c r="H23" s="272"/>
      <c r="I23" s="273"/>
      <c r="J23" s="273"/>
      <c r="K23" s="274"/>
      <c r="L23" s="359"/>
      <c r="M23" s="275"/>
      <c r="N23" s="271"/>
      <c r="O23" s="276"/>
      <c r="P23" s="277"/>
      <c r="Q23" s="278"/>
      <c r="R23" s="279" t="b">
        <f t="shared" si="3"/>
        <v>0</v>
      </c>
      <c r="S23" s="334"/>
    </row>
    <row r="24" spans="2:19" ht="24.9" customHeight="1" x14ac:dyDescent="0.3">
      <c r="B24" s="266"/>
      <c r="C24" s="267">
        <f t="shared" si="0"/>
        <v>1</v>
      </c>
      <c r="D24" s="268" t="str">
        <f t="shared" si="1"/>
        <v>Janeiro</v>
      </c>
      <c r="E24" s="269"/>
      <c r="F24" s="270" t="str">
        <f>IF(E24="","",VLOOKUP(E24,Relatório!B:I,2,FALSE))</f>
        <v/>
      </c>
      <c r="G24" s="271"/>
      <c r="H24" s="272"/>
      <c r="I24" s="273"/>
      <c r="J24" s="273"/>
      <c r="K24" s="274"/>
      <c r="L24" s="359"/>
      <c r="M24" s="275"/>
      <c r="N24" s="271"/>
      <c r="O24" s="276"/>
      <c r="P24" s="277"/>
      <c r="Q24" s="278"/>
      <c r="R24" s="279" t="b">
        <f t="shared" si="3"/>
        <v>0</v>
      </c>
      <c r="S24" s="334"/>
    </row>
    <row r="25" spans="2:19" ht="24.9" customHeight="1" x14ac:dyDescent="0.3">
      <c r="B25" s="266"/>
      <c r="C25" s="267">
        <f t="shared" si="0"/>
        <v>1</v>
      </c>
      <c r="D25" s="268" t="str">
        <f t="shared" si="1"/>
        <v>Janeiro</v>
      </c>
      <c r="E25" s="269"/>
      <c r="F25" s="270" t="str">
        <f>IF(E25="","",VLOOKUP(E25,Relatório!B:I,2,FALSE))</f>
        <v/>
      </c>
      <c r="G25" s="271"/>
      <c r="H25" s="272"/>
      <c r="I25" s="273"/>
      <c r="J25" s="273"/>
      <c r="K25" s="274"/>
      <c r="L25" s="359"/>
      <c r="M25" s="275"/>
      <c r="N25" s="271"/>
      <c r="O25" s="276"/>
      <c r="P25" s="277"/>
      <c r="Q25" s="278"/>
      <c r="R25" s="279" t="b">
        <f t="shared" si="3"/>
        <v>0</v>
      </c>
      <c r="S25" s="334"/>
    </row>
    <row r="26" spans="2:19" ht="24.9" customHeight="1" x14ac:dyDescent="0.3">
      <c r="B26" s="266"/>
      <c r="C26" s="267">
        <f t="shared" si="0"/>
        <v>1</v>
      </c>
      <c r="D26" s="268" t="str">
        <f t="shared" si="1"/>
        <v>Janeiro</v>
      </c>
      <c r="E26" s="269"/>
      <c r="F26" s="270" t="str">
        <f>IF(E26="","",VLOOKUP(E26,Relatório!B:I,2,FALSE))</f>
        <v/>
      </c>
      <c r="G26" s="271"/>
      <c r="H26" s="272"/>
      <c r="I26" s="273"/>
      <c r="J26" s="273"/>
      <c r="K26" s="274"/>
      <c r="L26" s="359"/>
      <c r="M26" s="275"/>
      <c r="N26" s="271"/>
      <c r="O26" s="276"/>
      <c r="P26" s="277"/>
      <c r="Q26" s="278"/>
      <c r="R26" s="279" t="b">
        <f t="shared" si="3"/>
        <v>0</v>
      </c>
      <c r="S26" s="334"/>
    </row>
    <row r="27" spans="2:19" ht="24.9" customHeight="1" x14ac:dyDescent="0.3">
      <c r="B27" s="266"/>
      <c r="C27" s="267">
        <f t="shared" si="0"/>
        <v>1</v>
      </c>
      <c r="D27" s="268" t="str">
        <f t="shared" si="1"/>
        <v>Janeiro</v>
      </c>
      <c r="E27" s="269"/>
      <c r="F27" s="270" t="str">
        <f>IF(E27="","",VLOOKUP(E27,Relatório!B:I,2,FALSE))</f>
        <v/>
      </c>
      <c r="G27" s="271"/>
      <c r="H27" s="272"/>
      <c r="I27" s="273"/>
      <c r="J27" s="273"/>
      <c r="K27" s="280"/>
      <c r="L27" s="359"/>
      <c r="M27" s="275"/>
      <c r="N27" s="271"/>
      <c r="O27" s="276"/>
      <c r="P27" s="277"/>
      <c r="Q27" s="278"/>
      <c r="R27" s="279" t="b">
        <f t="shared" si="3"/>
        <v>0</v>
      </c>
      <c r="S27" s="334"/>
    </row>
    <row r="28" spans="2:19" ht="24.9" customHeight="1" x14ac:dyDescent="0.3">
      <c r="B28" s="266"/>
      <c r="C28" s="267">
        <f t="shared" si="0"/>
        <v>1</v>
      </c>
      <c r="D28" s="268" t="str">
        <f t="shared" si="1"/>
        <v>Janeiro</v>
      </c>
      <c r="E28" s="269"/>
      <c r="F28" s="270" t="str">
        <f>IF(E28="","",VLOOKUP(E28,Relatório!B:I,2,FALSE))</f>
        <v/>
      </c>
      <c r="G28" s="271"/>
      <c r="H28" s="272"/>
      <c r="I28" s="273"/>
      <c r="J28" s="273"/>
      <c r="K28" s="274"/>
      <c r="L28" s="359"/>
      <c r="M28" s="275"/>
      <c r="N28" s="271"/>
      <c r="O28" s="276"/>
      <c r="P28" s="277"/>
      <c r="Q28" s="278"/>
      <c r="R28" s="279" t="b">
        <f t="shared" si="3"/>
        <v>0</v>
      </c>
      <c r="S28" s="334"/>
    </row>
    <row r="29" spans="2:19" ht="24.9" customHeight="1" x14ac:dyDescent="0.3">
      <c r="B29" s="266"/>
      <c r="C29" s="267">
        <f t="shared" si="0"/>
        <v>1</v>
      </c>
      <c r="D29" s="268" t="str">
        <f t="shared" si="1"/>
        <v>Janeiro</v>
      </c>
      <c r="E29" s="269"/>
      <c r="F29" s="270" t="str">
        <f>IF(E29="","",VLOOKUP(E29,Relatório!B:I,2,FALSE))</f>
        <v/>
      </c>
      <c r="G29" s="271"/>
      <c r="H29" s="272"/>
      <c r="I29" s="273"/>
      <c r="J29" s="273"/>
      <c r="K29" s="274"/>
      <c r="L29" s="359"/>
      <c r="M29" s="275"/>
      <c r="N29" s="271"/>
      <c r="O29" s="276"/>
      <c r="P29" s="277"/>
      <c r="Q29" s="278"/>
      <c r="R29" s="279" t="b">
        <f t="shared" si="3"/>
        <v>0</v>
      </c>
      <c r="S29" s="334"/>
    </row>
    <row r="30" spans="2:19" ht="24.9" customHeight="1" x14ac:dyDescent="0.3">
      <c r="B30" s="266"/>
      <c r="C30" s="267">
        <f t="shared" si="0"/>
        <v>1</v>
      </c>
      <c r="D30" s="268" t="str">
        <f t="shared" si="1"/>
        <v>Janeiro</v>
      </c>
      <c r="E30" s="269"/>
      <c r="F30" s="270" t="str">
        <f>IF(E30="","",VLOOKUP(E30,Relatório!B:I,2,FALSE))</f>
        <v/>
      </c>
      <c r="G30" s="271"/>
      <c r="H30" s="272"/>
      <c r="I30" s="273"/>
      <c r="J30" s="273"/>
      <c r="K30" s="274"/>
      <c r="L30" s="359"/>
      <c r="M30" s="275"/>
      <c r="N30" s="271"/>
      <c r="O30" s="276"/>
      <c r="P30" s="277"/>
      <c r="Q30" s="278"/>
      <c r="R30" s="279" t="b">
        <f t="shared" si="3"/>
        <v>0</v>
      </c>
      <c r="S30" s="334"/>
    </row>
    <row r="31" spans="2:19" ht="24.9" customHeight="1" x14ac:dyDescent="0.3">
      <c r="B31" s="266"/>
      <c r="C31" s="267">
        <f t="shared" si="0"/>
        <v>1</v>
      </c>
      <c r="D31" s="268" t="str">
        <f t="shared" si="1"/>
        <v>Janeiro</v>
      </c>
      <c r="E31" s="269"/>
      <c r="F31" s="270" t="str">
        <f>IF(E31="","",VLOOKUP(E31,Relatório!B:I,2,FALSE))</f>
        <v/>
      </c>
      <c r="G31" s="271"/>
      <c r="H31" s="272"/>
      <c r="I31" s="273"/>
      <c r="J31" s="273"/>
      <c r="K31" s="274"/>
      <c r="L31" s="359"/>
      <c r="M31" s="275"/>
      <c r="N31" s="271"/>
      <c r="O31" s="276"/>
      <c r="P31" s="277"/>
      <c r="Q31" s="278"/>
      <c r="R31" s="279" t="b">
        <f t="shared" si="3"/>
        <v>0</v>
      </c>
      <c r="S31" s="334"/>
    </row>
    <row r="32" spans="2:19" ht="24.9" customHeight="1" x14ac:dyDescent="0.3">
      <c r="B32" s="266"/>
      <c r="C32" s="267">
        <f>MONTH(B32)</f>
        <v>1</v>
      </c>
      <c r="D32" s="268" t="str">
        <f>IF(C32=1,"Janeiro",IF(C32=2,"Fevereiro",IF(C32=3,"Março",IF(C32=4,"Abril",IF(C32=5,"Maio",IF(C32=6,"Junho",IF(C32=7,"Julho",IF(C32=8,"Agosto",IF(C32=9,"Setembro",IF(C32=10,"Outubro",IF(C32=11,"Novembro",IF(C32=12,"Dezembro",""))))))))))))</f>
        <v>Janeiro</v>
      </c>
      <c r="E32" s="269"/>
      <c r="F32" s="270" t="str">
        <f>IF(E32="","",VLOOKUP(E32,Relatório!B:I,2,FALSE))</f>
        <v/>
      </c>
      <c r="G32" s="271"/>
      <c r="H32" s="272"/>
      <c r="I32" s="273"/>
      <c r="J32" s="273"/>
      <c r="K32" s="274"/>
      <c r="L32" s="359"/>
      <c r="M32" s="275"/>
      <c r="N32" s="271"/>
      <c r="O32" s="276"/>
      <c r="P32" s="277"/>
      <c r="Q32" s="278"/>
      <c r="R32" s="279" t="b">
        <f t="shared" si="3"/>
        <v>0</v>
      </c>
      <c r="S32" s="334"/>
    </row>
    <row r="33" spans="2:19" ht="24.9" customHeight="1" x14ac:dyDescent="0.3">
      <c r="B33" s="266"/>
      <c r="C33" s="267">
        <f>MONTH(B33)</f>
        <v>1</v>
      </c>
      <c r="D33" s="268" t="str">
        <f>IF(C33=1,"Janeiro",IF(C33=2,"Fevereiro",IF(C33=3,"Março",IF(C33=4,"Abril",IF(C33=5,"Maio",IF(C33=6,"Junho",IF(C33=7,"Julho",IF(C33=8,"Agosto",IF(C33=9,"Setembro",IF(C33=10,"Outubro",IF(C33=11,"Novembro",IF(C33=12,"Dezembro",""))))))))))))</f>
        <v>Janeiro</v>
      </c>
      <c r="E33" s="269"/>
      <c r="F33" s="270" t="str">
        <f>IF(E33="","",VLOOKUP(E33,Relatório!B:I,2,FALSE))</f>
        <v/>
      </c>
      <c r="G33" s="271"/>
      <c r="H33" s="272"/>
      <c r="I33" s="273"/>
      <c r="J33" s="273"/>
      <c r="K33" s="274"/>
      <c r="L33" s="359"/>
      <c r="M33" s="275"/>
      <c r="N33" s="271"/>
      <c r="O33" s="276"/>
      <c r="P33" s="277"/>
      <c r="Q33" s="278"/>
      <c r="R33" s="279" t="b">
        <f t="shared" si="3"/>
        <v>0</v>
      </c>
      <c r="S33" s="334"/>
    </row>
    <row r="34" spans="2:19" ht="24.9" customHeight="1" x14ac:dyDescent="0.3">
      <c r="B34" s="266"/>
      <c r="C34" s="267">
        <f>MONTH(B34)</f>
        <v>1</v>
      </c>
      <c r="D34" s="268" t="str">
        <f>IF(C34=1,"Janeiro",IF(C34=2,"Fevereiro",IF(C34=3,"Março",IF(C34=4,"Abril",IF(C34=5,"Maio",IF(C34=6,"Junho",IF(C34=7,"Julho",IF(C34=8,"Agosto",IF(C34=9,"Setembro",IF(C34=10,"Outubro",IF(C34=11,"Novembro",IF(C34=12,"Dezembro",""))))))))))))</f>
        <v>Janeiro</v>
      </c>
      <c r="E34" s="269"/>
      <c r="F34" s="270" t="str">
        <f>IF(E34="","",VLOOKUP(E34,Relatório!B:I,2,FALSE))</f>
        <v/>
      </c>
      <c r="G34" s="271"/>
      <c r="H34" s="272"/>
      <c r="I34" s="273"/>
      <c r="J34" s="273"/>
      <c r="K34" s="274"/>
      <c r="L34" s="359"/>
      <c r="M34" s="275"/>
      <c r="N34" s="271"/>
      <c r="O34" s="276"/>
      <c r="P34" s="277"/>
      <c r="Q34" s="278"/>
      <c r="R34" s="279" t="b">
        <f t="shared" si="3"/>
        <v>0</v>
      </c>
      <c r="S34" s="334"/>
    </row>
    <row r="35" spans="2:19" ht="24.9" customHeight="1" x14ac:dyDescent="0.3">
      <c r="B35" s="266"/>
      <c r="C35" s="267">
        <f>MONTH(B35)</f>
        <v>1</v>
      </c>
      <c r="D35" s="268" t="str">
        <f>IF(C35=1,"Janeiro",IF(C35=2,"Fevereiro",IF(C35=3,"Março",IF(C35=4,"Abril",IF(C35=5,"Maio",IF(C35=6,"Junho",IF(C35=7,"Julho",IF(C35=8,"Agosto",IF(C35=9,"Setembro",IF(C35=10,"Outubro",IF(C35=11,"Novembro",IF(C35=12,"Dezembro",""))))))))))))</f>
        <v>Janeiro</v>
      </c>
      <c r="E35" s="269"/>
      <c r="F35" s="270" t="str">
        <f>IF(E35="","",VLOOKUP(E35,Relatório!B:I,2,FALSE))</f>
        <v/>
      </c>
      <c r="G35" s="271"/>
      <c r="H35" s="272"/>
      <c r="I35" s="273"/>
      <c r="J35" s="273"/>
      <c r="K35" s="274"/>
      <c r="L35" s="359"/>
      <c r="M35" s="275"/>
      <c r="N35" s="271"/>
      <c r="O35" s="276"/>
      <c r="P35" s="277"/>
      <c r="Q35" s="278"/>
      <c r="R35" s="279" t="b">
        <f t="shared" si="3"/>
        <v>0</v>
      </c>
      <c r="S35" s="334"/>
    </row>
    <row r="36" spans="2:19" ht="24.9" customHeight="1" x14ac:dyDescent="0.3">
      <c r="B36" s="266"/>
      <c r="C36" s="267">
        <f t="shared" ref="C36:C99" si="4">MONTH(B36)</f>
        <v>1</v>
      </c>
      <c r="D36" s="268" t="str">
        <f t="shared" ref="D36:D99" si="5">IF(C36=1,"Janeiro",IF(C36=2,"Fevereiro",IF(C36=3,"Março",IF(C36=4,"Abril",IF(C36=5,"Maio",IF(C36=6,"Junho",IF(C36=7,"Julho",IF(C36=8,"Agosto",IF(C36=9,"Setembro",IF(C36=10,"Outubro",IF(C36=11,"Novembro",IF(C36=12,"Dezembro",""))))))))))))</f>
        <v>Janeiro</v>
      </c>
      <c r="E36" s="269"/>
      <c r="F36" s="270" t="str">
        <f>IF(E36="","",VLOOKUP(E36,Relatório!B:I,2,FALSE))</f>
        <v/>
      </c>
      <c r="G36" s="271"/>
      <c r="H36" s="272"/>
      <c r="I36" s="273"/>
      <c r="J36" s="273"/>
      <c r="K36" s="274"/>
      <c r="L36" s="359"/>
      <c r="M36" s="275"/>
      <c r="N36" s="271"/>
      <c r="O36" s="276"/>
      <c r="P36" s="277"/>
      <c r="Q36" s="278"/>
      <c r="R36" s="279" t="b">
        <f t="shared" si="3"/>
        <v>0</v>
      </c>
      <c r="S36" s="334"/>
    </row>
    <row r="37" spans="2:19" ht="24.9" customHeight="1" x14ac:dyDescent="0.3">
      <c r="B37" s="266"/>
      <c r="C37" s="267">
        <f t="shared" si="4"/>
        <v>1</v>
      </c>
      <c r="D37" s="268" t="str">
        <f t="shared" si="5"/>
        <v>Janeiro</v>
      </c>
      <c r="E37" s="269"/>
      <c r="F37" s="270" t="str">
        <f>IF(E37="","",VLOOKUP(E37,Relatório!B:I,2,FALSE))</f>
        <v/>
      </c>
      <c r="G37" s="271"/>
      <c r="H37" s="272"/>
      <c r="I37" s="273"/>
      <c r="J37" s="273"/>
      <c r="K37" s="274"/>
      <c r="L37" s="359"/>
      <c r="M37" s="275"/>
      <c r="N37" s="271"/>
      <c r="O37" s="276"/>
      <c r="P37" s="277"/>
      <c r="Q37" s="278"/>
      <c r="R37" s="279" t="b">
        <f t="shared" si="3"/>
        <v>0</v>
      </c>
      <c r="S37" s="334"/>
    </row>
    <row r="38" spans="2:19" ht="24.9" customHeight="1" x14ac:dyDescent="0.3">
      <c r="B38" s="266"/>
      <c r="C38" s="267">
        <f t="shared" si="4"/>
        <v>1</v>
      </c>
      <c r="D38" s="268" t="str">
        <f t="shared" si="5"/>
        <v>Janeiro</v>
      </c>
      <c r="E38" s="269"/>
      <c r="F38" s="270" t="str">
        <f>IF(E38="","",VLOOKUP(E38,Relatório!B:I,2,FALSE))</f>
        <v/>
      </c>
      <c r="G38" s="271"/>
      <c r="H38" s="272"/>
      <c r="I38" s="273"/>
      <c r="J38" s="273"/>
      <c r="K38" s="274"/>
      <c r="L38" s="359"/>
      <c r="M38" s="275"/>
      <c r="N38" s="271"/>
      <c r="O38" s="276"/>
      <c r="P38" s="277"/>
      <c r="Q38" s="278"/>
      <c r="R38" s="279" t="b">
        <f t="shared" si="3"/>
        <v>0</v>
      </c>
      <c r="S38" s="334"/>
    </row>
    <row r="39" spans="2:19" ht="24.9" customHeight="1" x14ac:dyDescent="0.3">
      <c r="B39" s="266"/>
      <c r="C39" s="267">
        <f t="shared" si="4"/>
        <v>1</v>
      </c>
      <c r="D39" s="268" t="str">
        <f t="shared" si="5"/>
        <v>Janeiro</v>
      </c>
      <c r="E39" s="269"/>
      <c r="F39" s="270" t="str">
        <f>IF(E39="","",VLOOKUP(E39,Relatório!B:I,2,FALSE))</f>
        <v/>
      </c>
      <c r="G39" s="271"/>
      <c r="H39" s="272"/>
      <c r="I39" s="273"/>
      <c r="J39" s="273"/>
      <c r="K39" s="274"/>
      <c r="L39" s="359"/>
      <c r="M39" s="275"/>
      <c r="N39" s="271"/>
      <c r="O39" s="276"/>
      <c r="P39" s="277"/>
      <c r="Q39" s="278"/>
      <c r="R39" s="279" t="b">
        <f t="shared" si="3"/>
        <v>0</v>
      </c>
      <c r="S39" s="334"/>
    </row>
    <row r="40" spans="2:19" ht="24.9" customHeight="1" x14ac:dyDescent="0.3">
      <c r="B40" s="266"/>
      <c r="C40" s="267">
        <f t="shared" si="4"/>
        <v>1</v>
      </c>
      <c r="D40" s="268" t="str">
        <f t="shared" si="5"/>
        <v>Janeiro</v>
      </c>
      <c r="E40" s="269"/>
      <c r="F40" s="270" t="str">
        <f>IF(E40="","",VLOOKUP(E40,Relatório!B:I,2,FALSE))</f>
        <v/>
      </c>
      <c r="G40" s="271"/>
      <c r="H40" s="272"/>
      <c r="I40" s="273"/>
      <c r="J40" s="273"/>
      <c r="K40" s="274"/>
      <c r="L40" s="359"/>
      <c r="M40" s="275"/>
      <c r="N40" s="271"/>
      <c r="O40" s="276"/>
      <c r="P40" s="277"/>
      <c r="Q40" s="278"/>
      <c r="R40" s="279" t="b">
        <f t="shared" si="3"/>
        <v>0</v>
      </c>
      <c r="S40" s="334"/>
    </row>
    <row r="41" spans="2:19" ht="24.9" customHeight="1" x14ac:dyDescent="0.3">
      <c r="B41" s="266"/>
      <c r="C41" s="267">
        <f t="shared" si="4"/>
        <v>1</v>
      </c>
      <c r="D41" s="268" t="str">
        <f t="shared" si="5"/>
        <v>Janeiro</v>
      </c>
      <c r="E41" s="269"/>
      <c r="F41" s="270" t="str">
        <f>IF(E41="","",VLOOKUP(E41,Relatório!B:I,2,FALSE))</f>
        <v/>
      </c>
      <c r="G41" s="271"/>
      <c r="H41" s="272"/>
      <c r="I41" s="273"/>
      <c r="J41" s="273"/>
      <c r="K41" s="274"/>
      <c r="L41" s="359"/>
      <c r="M41" s="275"/>
      <c r="N41" s="271"/>
      <c r="O41" s="276"/>
      <c r="P41" s="281"/>
      <c r="Q41" s="282"/>
      <c r="R41" s="279" t="b">
        <f t="shared" si="3"/>
        <v>0</v>
      </c>
      <c r="S41" s="334"/>
    </row>
    <row r="42" spans="2:19" ht="24.9" customHeight="1" x14ac:dyDescent="0.3">
      <c r="B42" s="266"/>
      <c r="C42" s="267">
        <f t="shared" si="4"/>
        <v>1</v>
      </c>
      <c r="D42" s="268" t="str">
        <f t="shared" si="5"/>
        <v>Janeiro</v>
      </c>
      <c r="E42" s="269"/>
      <c r="F42" s="270" t="str">
        <f>IF(E42="","",VLOOKUP(E42,Relatório!B:I,2,FALSE))</f>
        <v/>
      </c>
      <c r="G42" s="271"/>
      <c r="H42" s="272"/>
      <c r="I42" s="273"/>
      <c r="J42" s="273"/>
      <c r="K42" s="274"/>
      <c r="L42" s="359"/>
      <c r="M42" s="275"/>
      <c r="N42" s="271"/>
      <c r="O42" s="276"/>
      <c r="P42" s="281"/>
      <c r="Q42" s="282"/>
      <c r="R42" s="279" t="b">
        <f t="shared" si="3"/>
        <v>0</v>
      </c>
      <c r="S42" s="334"/>
    </row>
    <row r="43" spans="2:19" ht="24.9" customHeight="1" x14ac:dyDescent="0.3">
      <c r="B43" s="266"/>
      <c r="C43" s="267">
        <f t="shared" si="4"/>
        <v>1</v>
      </c>
      <c r="D43" s="268" t="str">
        <f t="shared" si="5"/>
        <v>Janeiro</v>
      </c>
      <c r="E43" s="269"/>
      <c r="F43" s="270" t="str">
        <f>IF(E43="","",VLOOKUP(E43,Relatório!B:I,2,FALSE))</f>
        <v/>
      </c>
      <c r="G43" s="271"/>
      <c r="H43" s="272"/>
      <c r="I43" s="367"/>
      <c r="J43" s="273"/>
      <c r="K43" s="274"/>
      <c r="L43" s="359"/>
      <c r="M43" s="275"/>
      <c r="N43" s="271"/>
      <c r="O43" s="276"/>
      <c r="P43" s="281"/>
      <c r="Q43" s="282"/>
      <c r="R43" s="279" t="b">
        <f t="shared" si="3"/>
        <v>0</v>
      </c>
      <c r="S43" s="334"/>
    </row>
    <row r="44" spans="2:19" ht="24.9" customHeight="1" x14ac:dyDescent="0.3">
      <c r="B44" s="266"/>
      <c r="C44" s="267">
        <f t="shared" si="4"/>
        <v>1</v>
      </c>
      <c r="D44" s="268" t="str">
        <f t="shared" si="5"/>
        <v>Janeiro</v>
      </c>
      <c r="E44" s="269"/>
      <c r="F44" s="270" t="str">
        <f>IF(E44="","",VLOOKUP(E44,Relatório!B:I,2,FALSE))</f>
        <v/>
      </c>
      <c r="G44" s="271"/>
      <c r="H44" s="272"/>
      <c r="I44" s="273"/>
      <c r="J44" s="273"/>
      <c r="K44" s="274"/>
      <c r="L44" s="359"/>
      <c r="M44" s="275"/>
      <c r="N44" s="271"/>
      <c r="O44" s="276"/>
      <c r="P44" s="281"/>
      <c r="Q44" s="282"/>
      <c r="R44" s="279" t="b">
        <f t="shared" si="3"/>
        <v>0</v>
      </c>
      <c r="S44" s="334"/>
    </row>
    <row r="45" spans="2:19" ht="24.9" customHeight="1" x14ac:dyDescent="0.3">
      <c r="B45" s="266"/>
      <c r="C45" s="267">
        <f t="shared" si="4"/>
        <v>1</v>
      </c>
      <c r="D45" s="268" t="str">
        <f t="shared" si="5"/>
        <v>Janeiro</v>
      </c>
      <c r="E45" s="269"/>
      <c r="F45" s="270" t="str">
        <f>IF(E45="","",VLOOKUP(E45,Relatório!B:I,2,FALSE))</f>
        <v/>
      </c>
      <c r="G45" s="271"/>
      <c r="H45" s="272"/>
      <c r="I45" s="273"/>
      <c r="J45" s="273"/>
      <c r="K45" s="274"/>
      <c r="L45" s="359"/>
      <c r="M45" s="275"/>
      <c r="N45" s="271"/>
      <c r="O45" s="276"/>
      <c r="P45" s="281"/>
      <c r="Q45" s="282"/>
      <c r="R45" s="279" t="b">
        <f t="shared" si="3"/>
        <v>0</v>
      </c>
      <c r="S45" s="334"/>
    </row>
    <row r="46" spans="2:19" ht="24.9" customHeight="1" x14ac:dyDescent="0.3">
      <c r="B46" s="266"/>
      <c r="C46" s="267">
        <f t="shared" si="4"/>
        <v>1</v>
      </c>
      <c r="D46" s="268" t="str">
        <f t="shared" si="5"/>
        <v>Janeiro</v>
      </c>
      <c r="E46" s="269"/>
      <c r="F46" s="270" t="str">
        <f>IF(E46="","",VLOOKUP(E46,Relatório!B:I,2,FALSE))</f>
        <v/>
      </c>
      <c r="G46" s="271"/>
      <c r="H46" s="272"/>
      <c r="I46" s="273"/>
      <c r="J46" s="273"/>
      <c r="K46" s="274"/>
      <c r="L46" s="359"/>
      <c r="M46" s="275"/>
      <c r="N46" s="271"/>
      <c r="O46" s="276"/>
      <c r="P46" s="281"/>
      <c r="Q46" s="282"/>
      <c r="R46" s="279" t="b">
        <f t="shared" si="3"/>
        <v>0</v>
      </c>
      <c r="S46" s="334"/>
    </row>
    <row r="47" spans="2:19" ht="24.9" customHeight="1" x14ac:dyDescent="0.3">
      <c r="B47" s="266"/>
      <c r="C47" s="267">
        <f t="shared" si="4"/>
        <v>1</v>
      </c>
      <c r="D47" s="268" t="str">
        <f t="shared" si="5"/>
        <v>Janeiro</v>
      </c>
      <c r="E47" s="269"/>
      <c r="F47" s="270" t="str">
        <f>IF(E47="","",VLOOKUP(E47,Relatório!B:I,2,FALSE))</f>
        <v/>
      </c>
      <c r="G47" s="271"/>
      <c r="H47" s="272"/>
      <c r="I47" s="367"/>
      <c r="J47" s="273"/>
      <c r="K47" s="274"/>
      <c r="L47" s="359"/>
      <c r="M47" s="275"/>
      <c r="N47" s="271"/>
      <c r="O47" s="276"/>
      <c r="P47" s="281"/>
      <c r="Q47" s="282"/>
      <c r="R47" s="279" t="b">
        <f t="shared" si="3"/>
        <v>0</v>
      </c>
      <c r="S47" s="334"/>
    </row>
    <row r="48" spans="2:19" ht="24.9" customHeight="1" x14ac:dyDescent="0.3">
      <c r="B48" s="266"/>
      <c r="C48" s="267">
        <f t="shared" si="4"/>
        <v>1</v>
      </c>
      <c r="D48" s="268" t="str">
        <f t="shared" si="5"/>
        <v>Janeiro</v>
      </c>
      <c r="E48" s="269"/>
      <c r="F48" s="270" t="str">
        <f>IF(E48="","",VLOOKUP(E48,Relatório!B:I,2,FALSE))</f>
        <v/>
      </c>
      <c r="G48" s="271"/>
      <c r="H48" s="272"/>
      <c r="I48" s="273"/>
      <c r="J48" s="273"/>
      <c r="K48" s="274"/>
      <c r="L48" s="359"/>
      <c r="M48" s="275"/>
      <c r="N48" s="271"/>
      <c r="O48" s="276"/>
      <c r="P48" s="281"/>
      <c r="Q48" s="282"/>
      <c r="R48" s="279" t="b">
        <f t="shared" si="3"/>
        <v>0</v>
      </c>
      <c r="S48" s="334"/>
    </row>
    <row r="49" spans="2:19" ht="24.9" customHeight="1" x14ac:dyDescent="0.3">
      <c r="B49" s="266"/>
      <c r="C49" s="267">
        <f t="shared" si="4"/>
        <v>1</v>
      </c>
      <c r="D49" s="268" t="str">
        <f t="shared" si="5"/>
        <v>Janeiro</v>
      </c>
      <c r="E49" s="269"/>
      <c r="F49" s="270" t="str">
        <f>IF(E49="","",VLOOKUP(E49,Relatório!B:I,2,FALSE))</f>
        <v/>
      </c>
      <c r="G49" s="271"/>
      <c r="H49" s="272"/>
      <c r="I49" s="273"/>
      <c r="J49" s="295"/>
      <c r="K49" s="274"/>
      <c r="L49" s="359"/>
      <c r="M49" s="275"/>
      <c r="N49" s="271"/>
      <c r="O49" s="276"/>
      <c r="P49" s="281"/>
      <c r="Q49" s="282"/>
      <c r="R49" s="279" t="b">
        <f t="shared" si="3"/>
        <v>0</v>
      </c>
      <c r="S49" s="334"/>
    </row>
    <row r="50" spans="2:19" ht="24.9" customHeight="1" x14ac:dyDescent="0.3">
      <c r="B50" s="266"/>
      <c r="C50" s="267">
        <f t="shared" si="4"/>
        <v>1</v>
      </c>
      <c r="D50" s="268" t="str">
        <f t="shared" si="5"/>
        <v>Janeiro</v>
      </c>
      <c r="E50" s="269"/>
      <c r="F50" s="270" t="str">
        <f>IF(E50="","",VLOOKUP(E50,Relatório!B:I,2,FALSE))</f>
        <v/>
      </c>
      <c r="G50" s="271"/>
      <c r="H50" s="272"/>
      <c r="I50" s="273"/>
      <c r="J50" s="273"/>
      <c r="K50" s="274"/>
      <c r="L50" s="359"/>
      <c r="M50" s="275"/>
      <c r="N50" s="271"/>
      <c r="O50" s="276"/>
      <c r="P50" s="281"/>
      <c r="Q50" s="282"/>
      <c r="R50" s="279" t="b">
        <f t="shared" si="3"/>
        <v>0</v>
      </c>
      <c r="S50" s="334"/>
    </row>
    <row r="51" spans="2:19" ht="24.9" customHeight="1" x14ac:dyDescent="0.3">
      <c r="B51" s="266"/>
      <c r="C51" s="267">
        <f t="shared" si="4"/>
        <v>1</v>
      </c>
      <c r="D51" s="268" t="str">
        <f t="shared" si="5"/>
        <v>Janeiro</v>
      </c>
      <c r="E51" s="269"/>
      <c r="F51" s="270" t="str">
        <f>IF(E51="","",VLOOKUP(E51,Relatório!B:I,2,FALSE))</f>
        <v/>
      </c>
      <c r="G51" s="271"/>
      <c r="H51" s="272"/>
      <c r="I51" s="273"/>
      <c r="J51" s="273"/>
      <c r="K51" s="274"/>
      <c r="L51" s="359"/>
      <c r="M51" s="275"/>
      <c r="N51" s="271"/>
      <c r="O51" s="276"/>
      <c r="P51" s="281"/>
      <c r="Q51" s="282"/>
      <c r="R51" s="279" t="b">
        <f t="shared" si="3"/>
        <v>0</v>
      </c>
      <c r="S51" s="334"/>
    </row>
    <row r="52" spans="2:19" ht="24.9" customHeight="1" x14ac:dyDescent="0.3">
      <c r="B52" s="266"/>
      <c r="C52" s="267">
        <f t="shared" si="4"/>
        <v>1</v>
      </c>
      <c r="D52" s="268" t="str">
        <f t="shared" si="5"/>
        <v>Janeiro</v>
      </c>
      <c r="E52" s="269"/>
      <c r="F52" s="270" t="str">
        <f>IF(E52="","",VLOOKUP(E52,Relatório!B:I,2,FALSE))</f>
        <v/>
      </c>
      <c r="G52" s="271"/>
      <c r="H52" s="272"/>
      <c r="I52" s="273"/>
      <c r="J52" s="273"/>
      <c r="K52" s="274"/>
      <c r="L52" s="359"/>
      <c r="M52" s="275"/>
      <c r="N52" s="271"/>
      <c r="O52" s="276"/>
      <c r="P52" s="281"/>
      <c r="Q52" s="282"/>
      <c r="R52" s="279" t="b">
        <f t="shared" si="3"/>
        <v>0</v>
      </c>
      <c r="S52" s="334"/>
    </row>
    <row r="53" spans="2:19" ht="24.9" customHeight="1" x14ac:dyDescent="0.3">
      <c r="B53" s="266"/>
      <c r="C53" s="267">
        <f t="shared" si="4"/>
        <v>1</v>
      </c>
      <c r="D53" s="268" t="str">
        <f t="shared" si="5"/>
        <v>Janeiro</v>
      </c>
      <c r="E53" s="269"/>
      <c r="F53" s="270" t="str">
        <f>IF(E53="","",VLOOKUP(E53,Relatório!B:I,2,FALSE))</f>
        <v/>
      </c>
      <c r="G53" s="271"/>
      <c r="H53" s="272"/>
      <c r="I53" s="273"/>
      <c r="J53" s="273"/>
      <c r="K53" s="274"/>
      <c r="L53" s="359"/>
      <c r="M53" s="275"/>
      <c r="N53" s="271"/>
      <c r="O53" s="276"/>
      <c r="P53" s="281"/>
      <c r="Q53" s="282"/>
      <c r="R53" s="279" t="b">
        <f t="shared" si="3"/>
        <v>0</v>
      </c>
      <c r="S53" s="334"/>
    </row>
    <row r="54" spans="2:19" ht="24.9" customHeight="1" x14ac:dyDescent="0.3">
      <c r="B54" s="266"/>
      <c r="C54" s="267">
        <f t="shared" si="4"/>
        <v>1</v>
      </c>
      <c r="D54" s="268" t="str">
        <f t="shared" si="5"/>
        <v>Janeiro</v>
      </c>
      <c r="E54" s="269"/>
      <c r="F54" s="270" t="str">
        <f>IF(E54="","",VLOOKUP(E54,Relatório!B:I,2,FALSE))</f>
        <v/>
      </c>
      <c r="G54" s="271"/>
      <c r="H54" s="272"/>
      <c r="I54" s="273"/>
      <c r="J54" s="273"/>
      <c r="K54" s="274"/>
      <c r="L54" s="359"/>
      <c r="M54" s="275"/>
      <c r="N54" s="271"/>
      <c r="O54" s="276"/>
      <c r="P54" s="281"/>
      <c r="Q54" s="282"/>
      <c r="R54" s="279" t="b">
        <f t="shared" si="3"/>
        <v>0</v>
      </c>
      <c r="S54" s="334"/>
    </row>
    <row r="55" spans="2:19" ht="24.9" customHeight="1" x14ac:dyDescent="0.3">
      <c r="B55" s="266"/>
      <c r="C55" s="267">
        <f t="shared" si="4"/>
        <v>1</v>
      </c>
      <c r="D55" s="268" t="str">
        <f t="shared" si="5"/>
        <v>Janeiro</v>
      </c>
      <c r="E55" s="269"/>
      <c r="F55" s="270" t="str">
        <f>IF(E55="","",VLOOKUP(E55,Relatório!B:I,2,FALSE))</f>
        <v/>
      </c>
      <c r="G55" s="271"/>
      <c r="H55" s="272"/>
      <c r="I55" s="273"/>
      <c r="J55" s="273"/>
      <c r="K55" s="274"/>
      <c r="L55" s="359"/>
      <c r="M55" s="275"/>
      <c r="N55" s="271"/>
      <c r="O55" s="276"/>
      <c r="P55" s="281"/>
      <c r="Q55" s="282"/>
      <c r="R55" s="279" t="b">
        <f t="shared" si="3"/>
        <v>0</v>
      </c>
      <c r="S55" s="334"/>
    </row>
    <row r="56" spans="2:19" ht="24.9" customHeight="1" x14ac:dyDescent="0.3">
      <c r="B56" s="266"/>
      <c r="C56" s="267">
        <f t="shared" si="4"/>
        <v>1</v>
      </c>
      <c r="D56" s="268" t="str">
        <f t="shared" si="5"/>
        <v>Janeiro</v>
      </c>
      <c r="E56" s="269"/>
      <c r="F56" s="270" t="str">
        <f>IF(E56="","",VLOOKUP(E56,Relatório!B:I,2,FALSE))</f>
        <v/>
      </c>
      <c r="G56" s="271"/>
      <c r="H56" s="272"/>
      <c r="I56" s="273"/>
      <c r="J56" s="273"/>
      <c r="K56" s="274"/>
      <c r="L56" s="359"/>
      <c r="M56" s="275"/>
      <c r="N56" s="271"/>
      <c r="O56" s="276"/>
      <c r="P56" s="281"/>
      <c r="Q56" s="282"/>
      <c r="R56" s="279" t="b">
        <f t="shared" si="3"/>
        <v>0</v>
      </c>
      <c r="S56" s="334"/>
    </row>
    <row r="57" spans="2:19" ht="24.9" customHeight="1" x14ac:dyDescent="0.3">
      <c r="B57" s="266"/>
      <c r="C57" s="267">
        <f t="shared" si="4"/>
        <v>1</v>
      </c>
      <c r="D57" s="268" t="str">
        <f t="shared" si="5"/>
        <v>Janeiro</v>
      </c>
      <c r="E57" s="269"/>
      <c r="F57" s="270" t="str">
        <f>IF(E57="","",VLOOKUP(E57,Relatório!B:I,2,FALSE))</f>
        <v/>
      </c>
      <c r="G57" s="271"/>
      <c r="H57" s="272"/>
      <c r="I57" s="273"/>
      <c r="J57" s="273"/>
      <c r="K57" s="274"/>
      <c r="L57" s="359"/>
      <c r="M57" s="275"/>
      <c r="N57" s="271"/>
      <c r="O57" s="276"/>
      <c r="P57" s="281"/>
      <c r="Q57" s="282"/>
      <c r="R57" s="279" t="b">
        <f t="shared" si="3"/>
        <v>0</v>
      </c>
      <c r="S57" s="334"/>
    </row>
    <row r="58" spans="2:19" ht="24.9" customHeight="1" x14ac:dyDescent="0.3">
      <c r="B58" s="266"/>
      <c r="C58" s="267">
        <f t="shared" si="4"/>
        <v>1</v>
      </c>
      <c r="D58" s="268" t="str">
        <f t="shared" si="5"/>
        <v>Janeiro</v>
      </c>
      <c r="E58" s="269"/>
      <c r="F58" s="270" t="str">
        <f>IF(E58="","",VLOOKUP(E58,Relatório!B:I,2,FALSE))</f>
        <v/>
      </c>
      <c r="G58" s="271"/>
      <c r="H58" s="272"/>
      <c r="I58" s="273"/>
      <c r="J58" s="273"/>
      <c r="K58" s="274"/>
      <c r="L58" s="359"/>
      <c r="M58" s="275"/>
      <c r="N58" s="271"/>
      <c r="O58" s="276"/>
      <c r="P58" s="281"/>
      <c r="Q58" s="282"/>
      <c r="R58" s="279" t="b">
        <f t="shared" si="3"/>
        <v>0</v>
      </c>
      <c r="S58" s="334"/>
    </row>
    <row r="59" spans="2:19" ht="24.9" customHeight="1" x14ac:dyDescent="0.3">
      <c r="B59" s="266"/>
      <c r="C59" s="267">
        <f t="shared" si="4"/>
        <v>1</v>
      </c>
      <c r="D59" s="268" t="str">
        <f t="shared" si="5"/>
        <v>Janeiro</v>
      </c>
      <c r="E59" s="269"/>
      <c r="F59" s="270" t="str">
        <f>IF(E59="","",VLOOKUP(E59,Relatório!B:I,2,FALSE))</f>
        <v/>
      </c>
      <c r="G59" s="271"/>
      <c r="H59" s="272"/>
      <c r="I59" s="273"/>
      <c r="J59" s="273"/>
      <c r="K59" s="274"/>
      <c r="L59" s="359"/>
      <c r="M59" s="275"/>
      <c r="N59" s="271"/>
      <c r="O59" s="276"/>
      <c r="P59" s="281"/>
      <c r="Q59" s="282"/>
      <c r="R59" s="279" t="b">
        <f t="shared" si="3"/>
        <v>0</v>
      </c>
      <c r="S59" s="334"/>
    </row>
    <row r="60" spans="2:19" ht="24.9" customHeight="1" x14ac:dyDescent="0.3">
      <c r="B60" s="266"/>
      <c r="C60" s="267">
        <f t="shared" si="4"/>
        <v>1</v>
      </c>
      <c r="D60" s="268" t="str">
        <f t="shared" si="5"/>
        <v>Janeiro</v>
      </c>
      <c r="E60" s="269"/>
      <c r="F60" s="270" t="str">
        <f>IF(E60="","",VLOOKUP(E60,Relatório!B:I,2,FALSE))</f>
        <v/>
      </c>
      <c r="G60" s="271"/>
      <c r="H60" s="272"/>
      <c r="I60" s="273"/>
      <c r="J60" s="273"/>
      <c r="K60" s="274"/>
      <c r="L60" s="359"/>
      <c r="M60" s="275"/>
      <c r="N60" s="271"/>
      <c r="O60" s="276"/>
      <c r="P60" s="281"/>
      <c r="Q60" s="282"/>
      <c r="R60" s="279" t="b">
        <f t="shared" si="3"/>
        <v>0</v>
      </c>
      <c r="S60" s="334"/>
    </row>
    <row r="61" spans="2:19" ht="24.9" customHeight="1" x14ac:dyDescent="0.3">
      <c r="B61" s="266"/>
      <c r="C61" s="267">
        <f t="shared" si="4"/>
        <v>1</v>
      </c>
      <c r="D61" s="268" t="str">
        <f t="shared" si="5"/>
        <v>Janeiro</v>
      </c>
      <c r="E61" s="269"/>
      <c r="F61" s="270" t="str">
        <f>IF(E61="","",VLOOKUP(E61,Relatório!B:I,2,FALSE))</f>
        <v/>
      </c>
      <c r="G61" s="271"/>
      <c r="H61" s="272"/>
      <c r="I61" s="273"/>
      <c r="J61" s="273"/>
      <c r="K61" s="274"/>
      <c r="L61" s="359"/>
      <c r="M61" s="275"/>
      <c r="N61" s="271"/>
      <c r="O61" s="276"/>
      <c r="P61" s="281"/>
      <c r="Q61" s="282"/>
      <c r="R61" s="279" t="b">
        <f t="shared" si="3"/>
        <v>0</v>
      </c>
      <c r="S61" s="334"/>
    </row>
    <row r="62" spans="2:19" ht="24.9" customHeight="1" x14ac:dyDescent="0.3">
      <c r="B62" s="266"/>
      <c r="C62" s="267">
        <f t="shared" si="4"/>
        <v>1</v>
      </c>
      <c r="D62" s="268" t="str">
        <f t="shared" si="5"/>
        <v>Janeiro</v>
      </c>
      <c r="E62" s="269"/>
      <c r="F62" s="270" t="str">
        <f>IF(E62="","",VLOOKUP(E62,Relatório!B:I,2,FALSE))</f>
        <v/>
      </c>
      <c r="G62" s="271"/>
      <c r="H62" s="272"/>
      <c r="I62" s="273"/>
      <c r="J62" s="273"/>
      <c r="K62" s="274"/>
      <c r="L62" s="359"/>
      <c r="M62" s="275"/>
      <c r="N62" s="271"/>
      <c r="O62" s="276"/>
      <c r="P62" s="281"/>
      <c r="Q62" s="282"/>
      <c r="R62" s="279" t="b">
        <f t="shared" si="3"/>
        <v>0</v>
      </c>
      <c r="S62" s="334"/>
    </row>
    <row r="63" spans="2:19" ht="24.9" customHeight="1" x14ac:dyDescent="0.3">
      <c r="B63" s="266"/>
      <c r="C63" s="267">
        <f t="shared" si="4"/>
        <v>1</v>
      </c>
      <c r="D63" s="268" t="str">
        <f t="shared" si="5"/>
        <v>Janeiro</v>
      </c>
      <c r="E63" s="269"/>
      <c r="F63" s="270" t="str">
        <f>IF(E63="","",VLOOKUP(E63,Relatório!B:I,2,FALSE))</f>
        <v/>
      </c>
      <c r="G63" s="271"/>
      <c r="H63" s="272"/>
      <c r="I63" s="273"/>
      <c r="J63" s="273"/>
      <c r="K63" s="274"/>
      <c r="L63" s="359"/>
      <c r="M63" s="275"/>
      <c r="N63" s="271"/>
      <c r="O63" s="276"/>
      <c r="P63" s="281"/>
      <c r="Q63" s="282"/>
      <c r="R63" s="279" t="b">
        <f t="shared" si="3"/>
        <v>0</v>
      </c>
      <c r="S63" s="334"/>
    </row>
    <row r="64" spans="2:19" ht="24.9" customHeight="1" x14ac:dyDescent="0.3">
      <c r="B64" s="266"/>
      <c r="C64" s="267">
        <f t="shared" si="4"/>
        <v>1</v>
      </c>
      <c r="D64" s="268" t="str">
        <f t="shared" si="5"/>
        <v>Janeiro</v>
      </c>
      <c r="E64" s="269"/>
      <c r="F64" s="270" t="str">
        <f>IF(E64="","",VLOOKUP(E64,Relatório!B:I,2,FALSE))</f>
        <v/>
      </c>
      <c r="G64" s="271"/>
      <c r="H64" s="272"/>
      <c r="I64" s="273"/>
      <c r="J64" s="273"/>
      <c r="K64" s="274"/>
      <c r="L64" s="359"/>
      <c r="M64" s="275"/>
      <c r="N64" s="271"/>
      <c r="O64" s="276"/>
      <c r="P64" s="281"/>
      <c r="Q64" s="282"/>
      <c r="R64" s="279" t="b">
        <f t="shared" si="3"/>
        <v>0</v>
      </c>
      <c r="S64" s="334"/>
    </row>
    <row r="65" spans="2:19" ht="24.9" customHeight="1" x14ac:dyDescent="0.3">
      <c r="B65" s="266"/>
      <c r="C65" s="267">
        <f t="shared" si="4"/>
        <v>1</v>
      </c>
      <c r="D65" s="268" t="str">
        <f t="shared" si="5"/>
        <v>Janeiro</v>
      </c>
      <c r="E65" s="269"/>
      <c r="F65" s="270" t="str">
        <f>IF(E65="","",VLOOKUP(E65,Relatório!B:I,2,FALSE))</f>
        <v/>
      </c>
      <c r="G65" s="271"/>
      <c r="H65" s="272"/>
      <c r="I65" s="273"/>
      <c r="J65" s="273"/>
      <c r="K65" s="274"/>
      <c r="L65" s="359"/>
      <c r="M65" s="275"/>
      <c r="N65" s="271"/>
      <c r="O65" s="276"/>
      <c r="P65" s="281"/>
      <c r="Q65" s="282"/>
      <c r="R65" s="279" t="b">
        <f t="shared" si="3"/>
        <v>0</v>
      </c>
      <c r="S65" s="334"/>
    </row>
    <row r="66" spans="2:19" ht="24.9" customHeight="1" x14ac:dyDescent="0.3">
      <c r="B66" s="266"/>
      <c r="C66" s="267">
        <f t="shared" si="4"/>
        <v>1</v>
      </c>
      <c r="D66" s="268" t="str">
        <f t="shared" si="5"/>
        <v>Janeiro</v>
      </c>
      <c r="E66" s="269"/>
      <c r="F66" s="270" t="str">
        <f>IF(E66="","",VLOOKUP(E66,Relatório!B:I,2,FALSE))</f>
        <v/>
      </c>
      <c r="G66" s="271"/>
      <c r="H66" s="272"/>
      <c r="I66" s="273"/>
      <c r="J66" s="273"/>
      <c r="K66" s="274"/>
      <c r="L66" s="359"/>
      <c r="M66" s="275"/>
      <c r="N66" s="271"/>
      <c r="O66" s="276"/>
      <c r="P66" s="281"/>
      <c r="Q66" s="282"/>
      <c r="R66" s="279" t="b">
        <f t="shared" si="3"/>
        <v>0</v>
      </c>
      <c r="S66" s="334"/>
    </row>
    <row r="67" spans="2:19" ht="24.9" customHeight="1" x14ac:dyDescent="0.3">
      <c r="B67" s="266"/>
      <c r="C67" s="267">
        <f t="shared" si="4"/>
        <v>1</v>
      </c>
      <c r="D67" s="268" t="str">
        <f t="shared" si="5"/>
        <v>Janeiro</v>
      </c>
      <c r="E67" s="269"/>
      <c r="F67" s="270" t="str">
        <f>IF(E67="","",VLOOKUP(E67,Relatório!B:I,2,FALSE))</f>
        <v/>
      </c>
      <c r="G67" s="271"/>
      <c r="H67" s="272"/>
      <c r="I67" s="273"/>
      <c r="J67" s="273"/>
      <c r="K67" s="274"/>
      <c r="L67" s="359"/>
      <c r="M67" s="275"/>
      <c r="N67" s="271"/>
      <c r="O67" s="276"/>
      <c r="P67" s="281"/>
      <c r="Q67" s="282"/>
      <c r="R67" s="279" t="b">
        <f t="shared" si="3"/>
        <v>0</v>
      </c>
      <c r="S67" s="334"/>
    </row>
    <row r="68" spans="2:19" ht="24.9" customHeight="1" x14ac:dyDescent="0.3">
      <c r="B68" s="266"/>
      <c r="C68" s="267">
        <f t="shared" si="4"/>
        <v>1</v>
      </c>
      <c r="D68" s="268" t="str">
        <f t="shared" si="5"/>
        <v>Janeiro</v>
      </c>
      <c r="E68" s="269"/>
      <c r="F68" s="270" t="str">
        <f>IF(E68="","",VLOOKUP(E68,Relatório!B:I,2,FALSE))</f>
        <v/>
      </c>
      <c r="G68" s="271"/>
      <c r="H68" s="272"/>
      <c r="I68" s="273"/>
      <c r="J68" s="273"/>
      <c r="K68" s="274"/>
      <c r="L68" s="359"/>
      <c r="M68" s="275"/>
      <c r="N68" s="271"/>
      <c r="O68" s="276"/>
      <c r="P68" s="281"/>
      <c r="Q68" s="282"/>
      <c r="R68" s="279" t="b">
        <f t="shared" si="3"/>
        <v>0</v>
      </c>
      <c r="S68" s="334"/>
    </row>
    <row r="69" spans="2:19" ht="24.9" customHeight="1" x14ac:dyDescent="0.3">
      <c r="B69" s="266"/>
      <c r="C69" s="267">
        <f t="shared" si="4"/>
        <v>1</v>
      </c>
      <c r="D69" s="268" t="str">
        <f t="shared" si="5"/>
        <v>Janeiro</v>
      </c>
      <c r="E69" s="269"/>
      <c r="F69" s="270" t="str">
        <f>IF(E69="","",VLOOKUP(E69,Relatório!B:I,2,FALSE))</f>
        <v/>
      </c>
      <c r="G69" s="271"/>
      <c r="H69" s="272"/>
      <c r="I69" s="273"/>
      <c r="J69" s="273"/>
      <c r="K69" s="274"/>
      <c r="L69" s="359"/>
      <c r="M69" s="275"/>
      <c r="N69" s="271"/>
      <c r="O69" s="276"/>
      <c r="P69" s="281"/>
      <c r="Q69" s="282"/>
      <c r="R69" s="279" t="b">
        <f t="shared" si="3"/>
        <v>0</v>
      </c>
      <c r="S69" s="334"/>
    </row>
    <row r="70" spans="2:19" ht="24.9" customHeight="1" x14ac:dyDescent="0.3">
      <c r="B70" s="266"/>
      <c r="C70" s="267">
        <f t="shared" si="4"/>
        <v>1</v>
      </c>
      <c r="D70" s="268" t="str">
        <f t="shared" si="5"/>
        <v>Janeiro</v>
      </c>
      <c r="E70" s="269"/>
      <c r="F70" s="270" t="str">
        <f>IF(E70="","",VLOOKUP(E70,Relatório!B:I,2,FALSE))</f>
        <v/>
      </c>
      <c r="G70" s="271"/>
      <c r="H70" s="272"/>
      <c r="I70" s="273"/>
      <c r="J70" s="273"/>
      <c r="K70" s="274"/>
      <c r="L70" s="359"/>
      <c r="M70" s="275"/>
      <c r="N70" s="271"/>
      <c r="O70" s="276"/>
      <c r="P70" s="281"/>
      <c r="Q70" s="282"/>
      <c r="R70" s="279" t="b">
        <f t="shared" si="3"/>
        <v>0</v>
      </c>
      <c r="S70" s="334"/>
    </row>
    <row r="71" spans="2:19" ht="24.9" customHeight="1" x14ac:dyDescent="0.3">
      <c r="B71" s="266"/>
      <c r="C71" s="267">
        <f t="shared" si="4"/>
        <v>1</v>
      </c>
      <c r="D71" s="268" t="str">
        <f t="shared" si="5"/>
        <v>Janeiro</v>
      </c>
      <c r="E71" s="269"/>
      <c r="F71" s="270" t="str">
        <f>IF(E71="","",VLOOKUP(E71,Relatório!B:I,2,FALSE))</f>
        <v/>
      </c>
      <c r="G71" s="271"/>
      <c r="H71" s="272"/>
      <c r="I71" s="273"/>
      <c r="J71" s="273"/>
      <c r="K71" s="274"/>
      <c r="L71" s="359"/>
      <c r="M71" s="275"/>
      <c r="N71" s="271"/>
      <c r="O71" s="276"/>
      <c r="P71" s="281"/>
      <c r="Q71" s="282"/>
      <c r="R71" s="279" t="b">
        <f t="shared" si="3"/>
        <v>0</v>
      </c>
      <c r="S71" s="334"/>
    </row>
    <row r="72" spans="2:19" ht="24.9" customHeight="1" x14ac:dyDescent="0.3">
      <c r="B72" s="266"/>
      <c r="C72" s="267">
        <f t="shared" si="4"/>
        <v>1</v>
      </c>
      <c r="D72" s="268" t="str">
        <f t="shared" si="5"/>
        <v>Janeiro</v>
      </c>
      <c r="E72" s="269"/>
      <c r="F72" s="270" t="str">
        <f>IF(E72="","",VLOOKUP(E72,Relatório!B:I,2,FALSE))</f>
        <v/>
      </c>
      <c r="G72" s="271"/>
      <c r="H72" s="272"/>
      <c r="I72" s="273"/>
      <c r="J72" s="273"/>
      <c r="K72" s="274"/>
      <c r="L72" s="359"/>
      <c r="M72" s="275"/>
      <c r="N72" s="271"/>
      <c r="O72" s="276"/>
      <c r="P72" s="281"/>
      <c r="Q72" s="282"/>
      <c r="R72" s="279" t="b">
        <f t="shared" si="3"/>
        <v>0</v>
      </c>
      <c r="S72" s="334"/>
    </row>
    <row r="73" spans="2:19" ht="24.9" customHeight="1" x14ac:dyDescent="0.3">
      <c r="B73" s="266"/>
      <c r="C73" s="267">
        <f t="shared" si="4"/>
        <v>1</v>
      </c>
      <c r="D73" s="268" t="str">
        <f t="shared" si="5"/>
        <v>Janeiro</v>
      </c>
      <c r="E73" s="269"/>
      <c r="F73" s="270" t="str">
        <f>IF(E73="","",VLOOKUP(E73,Relatório!B:I,2,FALSE))</f>
        <v/>
      </c>
      <c r="G73" s="271"/>
      <c r="H73" s="272"/>
      <c r="I73" s="273"/>
      <c r="J73" s="273"/>
      <c r="K73" s="274"/>
      <c r="L73" s="359"/>
      <c r="M73" s="275"/>
      <c r="N73" s="271"/>
      <c r="O73" s="276"/>
      <c r="P73" s="281"/>
      <c r="Q73" s="282"/>
      <c r="R73" s="279" t="b">
        <f t="shared" ref="R73:R136" si="6">IF(O73="sim",P73-Q73+R72,IF(O73="NÃO",R72))</f>
        <v>0</v>
      </c>
      <c r="S73" s="334"/>
    </row>
    <row r="74" spans="2:19" ht="24.9" customHeight="1" x14ac:dyDescent="0.3">
      <c r="B74" s="266"/>
      <c r="C74" s="267">
        <f t="shared" si="4"/>
        <v>1</v>
      </c>
      <c r="D74" s="268" t="str">
        <f t="shared" si="5"/>
        <v>Janeiro</v>
      </c>
      <c r="E74" s="269"/>
      <c r="F74" s="270" t="str">
        <f>IF(E74="","",VLOOKUP(E74,Relatório!B:I,2,FALSE))</f>
        <v/>
      </c>
      <c r="G74" s="271"/>
      <c r="H74" s="272"/>
      <c r="I74" s="273"/>
      <c r="J74" s="273"/>
      <c r="K74" s="274"/>
      <c r="L74" s="359"/>
      <c r="M74" s="275"/>
      <c r="N74" s="271"/>
      <c r="O74" s="276"/>
      <c r="P74" s="281"/>
      <c r="Q74" s="282"/>
      <c r="R74" s="279" t="b">
        <f t="shared" si="6"/>
        <v>0</v>
      </c>
      <c r="S74" s="334"/>
    </row>
    <row r="75" spans="2:19" ht="24.9" customHeight="1" x14ac:dyDescent="0.3">
      <c r="B75" s="266"/>
      <c r="C75" s="267">
        <f t="shared" si="4"/>
        <v>1</v>
      </c>
      <c r="D75" s="268" t="str">
        <f t="shared" si="5"/>
        <v>Janeiro</v>
      </c>
      <c r="E75" s="269"/>
      <c r="F75" s="270" t="str">
        <f>IF(E75="","",VLOOKUP(E75,Relatório!B:I,2,FALSE))</f>
        <v/>
      </c>
      <c r="G75" s="271"/>
      <c r="H75" s="272"/>
      <c r="I75" s="273"/>
      <c r="J75" s="273"/>
      <c r="K75" s="274"/>
      <c r="L75" s="359"/>
      <c r="M75" s="275"/>
      <c r="N75" s="271"/>
      <c r="O75" s="276"/>
      <c r="P75" s="281"/>
      <c r="Q75" s="282"/>
      <c r="R75" s="279" t="b">
        <f t="shared" si="6"/>
        <v>0</v>
      </c>
      <c r="S75" s="334"/>
    </row>
    <row r="76" spans="2:19" ht="24.9" customHeight="1" x14ac:dyDescent="0.3">
      <c r="B76" s="266"/>
      <c r="C76" s="267">
        <f t="shared" si="4"/>
        <v>1</v>
      </c>
      <c r="D76" s="268" t="str">
        <f t="shared" si="5"/>
        <v>Janeiro</v>
      </c>
      <c r="E76" s="269"/>
      <c r="F76" s="270" t="str">
        <f>IF(E76="","",VLOOKUP(E76,Relatório!B:I,2,FALSE))</f>
        <v/>
      </c>
      <c r="G76" s="271"/>
      <c r="H76" s="272"/>
      <c r="I76" s="273"/>
      <c r="J76" s="273"/>
      <c r="K76" s="274"/>
      <c r="L76" s="359"/>
      <c r="M76" s="275"/>
      <c r="N76" s="271"/>
      <c r="O76" s="276"/>
      <c r="P76" s="281"/>
      <c r="Q76" s="282"/>
      <c r="R76" s="279" t="b">
        <f t="shared" si="6"/>
        <v>0</v>
      </c>
      <c r="S76" s="334"/>
    </row>
    <row r="77" spans="2:19" ht="24.9" customHeight="1" x14ac:dyDescent="0.3">
      <c r="B77" s="266"/>
      <c r="C77" s="267">
        <f t="shared" si="4"/>
        <v>1</v>
      </c>
      <c r="D77" s="268" t="str">
        <f t="shared" si="5"/>
        <v>Janeiro</v>
      </c>
      <c r="E77" s="269"/>
      <c r="F77" s="270" t="str">
        <f>IF(E77="","",VLOOKUP(E77,Relatório!B:I,2,FALSE))</f>
        <v/>
      </c>
      <c r="G77" s="271"/>
      <c r="H77" s="272"/>
      <c r="I77" s="273"/>
      <c r="J77" s="273"/>
      <c r="K77" s="274"/>
      <c r="L77" s="359"/>
      <c r="M77" s="275"/>
      <c r="N77" s="271"/>
      <c r="O77" s="276"/>
      <c r="P77" s="283"/>
      <c r="Q77" s="282"/>
      <c r="R77" s="279" t="b">
        <f t="shared" si="6"/>
        <v>0</v>
      </c>
      <c r="S77" s="334"/>
    </row>
    <row r="78" spans="2:19" ht="24.9" customHeight="1" x14ac:dyDescent="0.3">
      <c r="B78" s="266"/>
      <c r="C78" s="267">
        <f t="shared" si="4"/>
        <v>1</v>
      </c>
      <c r="D78" s="268" t="str">
        <f t="shared" si="5"/>
        <v>Janeiro</v>
      </c>
      <c r="E78" s="269"/>
      <c r="F78" s="270" t="str">
        <f>IF(E78="","",VLOOKUP(E78,Relatório!B:I,2,FALSE))</f>
        <v/>
      </c>
      <c r="G78" s="271"/>
      <c r="H78" s="272"/>
      <c r="I78" s="273"/>
      <c r="J78" s="273"/>
      <c r="K78" s="274"/>
      <c r="L78" s="359"/>
      <c r="M78" s="275"/>
      <c r="N78" s="271"/>
      <c r="O78" s="276"/>
      <c r="P78" s="283"/>
      <c r="Q78" s="282"/>
      <c r="R78" s="279" t="b">
        <f t="shared" si="6"/>
        <v>0</v>
      </c>
      <c r="S78" s="334"/>
    </row>
    <row r="79" spans="2:19" ht="24.9" customHeight="1" x14ac:dyDescent="0.3">
      <c r="B79" s="266"/>
      <c r="C79" s="267">
        <f t="shared" si="4"/>
        <v>1</v>
      </c>
      <c r="D79" s="268" t="str">
        <f t="shared" si="5"/>
        <v>Janeiro</v>
      </c>
      <c r="E79" s="269"/>
      <c r="F79" s="270" t="str">
        <f>IF(E79="","",VLOOKUP(E79,Relatório!B:I,2,FALSE))</f>
        <v/>
      </c>
      <c r="G79" s="271"/>
      <c r="H79" s="272"/>
      <c r="I79" s="273"/>
      <c r="J79" s="273"/>
      <c r="K79" s="274"/>
      <c r="L79" s="359"/>
      <c r="M79" s="275"/>
      <c r="N79" s="271"/>
      <c r="O79" s="276"/>
      <c r="P79" s="283"/>
      <c r="Q79" s="282"/>
      <c r="R79" s="279" t="b">
        <f t="shared" si="6"/>
        <v>0</v>
      </c>
      <c r="S79" s="334"/>
    </row>
    <row r="80" spans="2:19" ht="24.9" customHeight="1" x14ac:dyDescent="0.3">
      <c r="B80" s="266"/>
      <c r="C80" s="267">
        <f t="shared" si="4"/>
        <v>1</v>
      </c>
      <c r="D80" s="268" t="str">
        <f t="shared" si="5"/>
        <v>Janeiro</v>
      </c>
      <c r="E80" s="269"/>
      <c r="F80" s="270" t="str">
        <f>IF(E80="","",VLOOKUP(E80,Relatório!B:I,2,FALSE))</f>
        <v/>
      </c>
      <c r="G80" s="271"/>
      <c r="H80" s="272"/>
      <c r="I80" s="273"/>
      <c r="J80" s="273"/>
      <c r="K80" s="274"/>
      <c r="L80" s="359"/>
      <c r="M80" s="275"/>
      <c r="N80" s="271"/>
      <c r="O80" s="276"/>
      <c r="P80" s="281"/>
      <c r="Q80" s="282"/>
      <c r="R80" s="279" t="b">
        <f t="shared" si="6"/>
        <v>0</v>
      </c>
      <c r="S80" s="334"/>
    </row>
    <row r="81" spans="2:19" ht="24.9" customHeight="1" x14ac:dyDescent="0.3">
      <c r="B81" s="266"/>
      <c r="C81" s="267">
        <f t="shared" si="4"/>
        <v>1</v>
      </c>
      <c r="D81" s="268" t="str">
        <f t="shared" si="5"/>
        <v>Janeiro</v>
      </c>
      <c r="E81" s="269"/>
      <c r="F81" s="270" t="str">
        <f>IF(E81="","",VLOOKUP(E81,Relatório!B:I,2,FALSE))</f>
        <v/>
      </c>
      <c r="G81" s="271"/>
      <c r="H81" s="272"/>
      <c r="I81" s="273"/>
      <c r="J81" s="273"/>
      <c r="K81" s="274"/>
      <c r="L81" s="359"/>
      <c r="M81" s="275"/>
      <c r="N81" s="271"/>
      <c r="O81" s="276"/>
      <c r="P81" s="281"/>
      <c r="Q81" s="282"/>
      <c r="R81" s="279" t="b">
        <f t="shared" si="6"/>
        <v>0</v>
      </c>
      <c r="S81" s="334"/>
    </row>
    <row r="82" spans="2:19" ht="24.9" customHeight="1" x14ac:dyDescent="0.3">
      <c r="B82" s="266"/>
      <c r="C82" s="267">
        <f t="shared" si="4"/>
        <v>1</v>
      </c>
      <c r="D82" s="268" t="str">
        <f t="shared" si="5"/>
        <v>Janeiro</v>
      </c>
      <c r="E82" s="269"/>
      <c r="F82" s="270" t="str">
        <f>IF(E82="","",VLOOKUP(E82,Relatório!B:I,2,FALSE))</f>
        <v/>
      </c>
      <c r="G82" s="271"/>
      <c r="H82" s="272"/>
      <c r="I82" s="367"/>
      <c r="J82" s="273"/>
      <c r="K82" s="274"/>
      <c r="L82" s="359"/>
      <c r="M82" s="275"/>
      <c r="N82" s="271"/>
      <c r="O82" s="276"/>
      <c r="P82" s="281"/>
      <c r="Q82" s="282"/>
      <c r="R82" s="279" t="b">
        <f t="shared" si="6"/>
        <v>0</v>
      </c>
      <c r="S82" s="334"/>
    </row>
    <row r="83" spans="2:19" ht="24.9" customHeight="1" x14ac:dyDescent="0.3">
      <c r="B83" s="266"/>
      <c r="C83" s="267">
        <f t="shared" si="4"/>
        <v>1</v>
      </c>
      <c r="D83" s="268" t="str">
        <f t="shared" si="5"/>
        <v>Janeiro</v>
      </c>
      <c r="E83" s="269"/>
      <c r="F83" s="270" t="str">
        <f>IF(E83="","",VLOOKUP(E83,Relatório!B:I,2,FALSE))</f>
        <v/>
      </c>
      <c r="G83" s="271"/>
      <c r="H83" s="272"/>
      <c r="I83" s="273"/>
      <c r="J83" s="273"/>
      <c r="K83" s="274"/>
      <c r="L83" s="359"/>
      <c r="M83" s="275"/>
      <c r="N83" s="271"/>
      <c r="O83" s="276"/>
      <c r="P83" s="281"/>
      <c r="Q83" s="282"/>
      <c r="R83" s="279" t="b">
        <f t="shared" si="6"/>
        <v>0</v>
      </c>
      <c r="S83" s="334"/>
    </row>
    <row r="84" spans="2:19" ht="24.9" customHeight="1" x14ac:dyDescent="0.3">
      <c r="B84" s="266"/>
      <c r="C84" s="267">
        <f t="shared" si="4"/>
        <v>1</v>
      </c>
      <c r="D84" s="268" t="str">
        <f t="shared" si="5"/>
        <v>Janeiro</v>
      </c>
      <c r="E84" s="269"/>
      <c r="F84" s="270" t="str">
        <f>IF(E84="","",VLOOKUP(E84,Relatório!B:I,2,FALSE))</f>
        <v/>
      </c>
      <c r="G84" s="271"/>
      <c r="H84" s="272"/>
      <c r="I84" s="273"/>
      <c r="J84" s="273"/>
      <c r="K84" s="274"/>
      <c r="L84" s="359"/>
      <c r="M84" s="275"/>
      <c r="N84" s="271"/>
      <c r="O84" s="276"/>
      <c r="P84" s="283"/>
      <c r="Q84" s="282"/>
      <c r="R84" s="279" t="b">
        <f t="shared" si="6"/>
        <v>0</v>
      </c>
      <c r="S84" s="334"/>
    </row>
    <row r="85" spans="2:19" ht="24.9" customHeight="1" x14ac:dyDescent="0.3">
      <c r="B85" s="266"/>
      <c r="C85" s="267">
        <f t="shared" si="4"/>
        <v>1</v>
      </c>
      <c r="D85" s="268" t="str">
        <f t="shared" si="5"/>
        <v>Janeiro</v>
      </c>
      <c r="E85" s="269"/>
      <c r="F85" s="270" t="str">
        <f>IF(E85="","",VLOOKUP(E85,Relatório!B:I,2,FALSE))</f>
        <v/>
      </c>
      <c r="G85" s="271"/>
      <c r="H85" s="272"/>
      <c r="I85" s="273"/>
      <c r="J85" s="273"/>
      <c r="K85" s="274"/>
      <c r="L85" s="359"/>
      <c r="M85" s="275"/>
      <c r="N85" s="271"/>
      <c r="O85" s="276"/>
      <c r="P85" s="283"/>
      <c r="Q85" s="282"/>
      <c r="R85" s="279" t="b">
        <f t="shared" si="6"/>
        <v>0</v>
      </c>
      <c r="S85" s="334"/>
    </row>
    <row r="86" spans="2:19" ht="24.9" customHeight="1" x14ac:dyDescent="0.3">
      <c r="B86" s="266"/>
      <c r="C86" s="267">
        <f t="shared" si="4"/>
        <v>1</v>
      </c>
      <c r="D86" s="268" t="str">
        <f t="shared" si="5"/>
        <v>Janeiro</v>
      </c>
      <c r="E86" s="269"/>
      <c r="F86" s="270" t="str">
        <f>IF(E86="","",VLOOKUP(E86,Relatório!B:I,2,FALSE))</f>
        <v/>
      </c>
      <c r="G86" s="271"/>
      <c r="H86" s="272"/>
      <c r="I86" s="273"/>
      <c r="J86" s="273"/>
      <c r="K86" s="274"/>
      <c r="L86" s="359"/>
      <c r="M86" s="275"/>
      <c r="N86" s="271"/>
      <c r="O86" s="276"/>
      <c r="P86" s="281"/>
      <c r="Q86" s="282"/>
      <c r="R86" s="279" t="b">
        <f t="shared" si="6"/>
        <v>0</v>
      </c>
      <c r="S86" s="334"/>
    </row>
    <row r="87" spans="2:19" ht="24.9" customHeight="1" x14ac:dyDescent="0.3">
      <c r="B87" s="266"/>
      <c r="C87" s="267">
        <f t="shared" si="4"/>
        <v>1</v>
      </c>
      <c r="D87" s="268" t="str">
        <f t="shared" si="5"/>
        <v>Janeiro</v>
      </c>
      <c r="E87" s="269"/>
      <c r="F87" s="270" t="str">
        <f>IF(E87="","",VLOOKUP(E87,Relatório!B:I,2,FALSE))</f>
        <v/>
      </c>
      <c r="G87" s="271"/>
      <c r="H87" s="272"/>
      <c r="I87" s="273"/>
      <c r="J87" s="273"/>
      <c r="K87" s="274"/>
      <c r="L87" s="359"/>
      <c r="M87" s="275"/>
      <c r="N87" s="271"/>
      <c r="O87" s="276"/>
      <c r="P87" s="281"/>
      <c r="Q87" s="282"/>
      <c r="R87" s="279" t="b">
        <f t="shared" si="6"/>
        <v>0</v>
      </c>
      <c r="S87" s="334"/>
    </row>
    <row r="88" spans="2:19" ht="24.9" customHeight="1" x14ac:dyDescent="0.3">
      <c r="B88" s="266"/>
      <c r="C88" s="267">
        <f t="shared" si="4"/>
        <v>1</v>
      </c>
      <c r="D88" s="268" t="str">
        <f t="shared" si="5"/>
        <v>Janeiro</v>
      </c>
      <c r="E88" s="269"/>
      <c r="F88" s="270" t="str">
        <f>IF(E88="","",VLOOKUP(E88,Relatório!B:I,2,FALSE))</f>
        <v/>
      </c>
      <c r="G88" s="271"/>
      <c r="H88" s="272"/>
      <c r="I88" s="273"/>
      <c r="J88" s="273"/>
      <c r="K88" s="274"/>
      <c r="L88" s="359"/>
      <c r="M88" s="275"/>
      <c r="N88" s="271"/>
      <c r="O88" s="276"/>
      <c r="P88" s="281"/>
      <c r="Q88" s="282"/>
      <c r="R88" s="279" t="b">
        <f t="shared" si="6"/>
        <v>0</v>
      </c>
      <c r="S88" s="334"/>
    </row>
    <row r="89" spans="2:19" ht="24.9" customHeight="1" x14ac:dyDescent="0.3">
      <c r="B89" s="266"/>
      <c r="C89" s="267">
        <f t="shared" si="4"/>
        <v>1</v>
      </c>
      <c r="D89" s="268" t="str">
        <f t="shared" si="5"/>
        <v>Janeiro</v>
      </c>
      <c r="E89" s="269"/>
      <c r="F89" s="270" t="str">
        <f>IF(E89="","",VLOOKUP(E89,Relatório!B:I,2,FALSE))</f>
        <v/>
      </c>
      <c r="G89" s="271"/>
      <c r="H89" s="272"/>
      <c r="I89" s="273"/>
      <c r="J89" s="273"/>
      <c r="K89" s="274"/>
      <c r="L89" s="359"/>
      <c r="M89" s="275"/>
      <c r="N89" s="271"/>
      <c r="O89" s="276"/>
      <c r="P89" s="283"/>
      <c r="Q89" s="282"/>
      <c r="R89" s="279" t="b">
        <f t="shared" si="6"/>
        <v>0</v>
      </c>
      <c r="S89" s="334"/>
    </row>
    <row r="90" spans="2:19" ht="24.9" customHeight="1" x14ac:dyDescent="0.3">
      <c r="B90" s="266"/>
      <c r="C90" s="267">
        <f t="shared" si="4"/>
        <v>1</v>
      </c>
      <c r="D90" s="268" t="str">
        <f t="shared" si="5"/>
        <v>Janeiro</v>
      </c>
      <c r="E90" s="269"/>
      <c r="F90" s="270" t="str">
        <f>IF(E90="","",VLOOKUP(E90,Relatório!B:I,2,FALSE))</f>
        <v/>
      </c>
      <c r="G90" s="271"/>
      <c r="H90" s="272"/>
      <c r="I90" s="273"/>
      <c r="J90" s="273"/>
      <c r="K90" s="274"/>
      <c r="L90" s="359"/>
      <c r="M90" s="275"/>
      <c r="N90" s="271"/>
      <c r="O90" s="276"/>
      <c r="P90" s="283"/>
      <c r="Q90" s="282"/>
      <c r="R90" s="279" t="b">
        <f t="shared" si="6"/>
        <v>0</v>
      </c>
      <c r="S90" s="334"/>
    </row>
    <row r="91" spans="2:19" ht="24.9" customHeight="1" x14ac:dyDescent="0.3">
      <c r="B91" s="266"/>
      <c r="C91" s="267">
        <f t="shared" si="4"/>
        <v>1</v>
      </c>
      <c r="D91" s="268" t="str">
        <f t="shared" si="5"/>
        <v>Janeiro</v>
      </c>
      <c r="E91" s="269"/>
      <c r="F91" s="270" t="str">
        <f>IF(E91="","",VLOOKUP(E91,Relatório!B:I,2,FALSE))</f>
        <v/>
      </c>
      <c r="G91" s="271"/>
      <c r="H91" s="272"/>
      <c r="I91" s="273"/>
      <c r="J91" s="273"/>
      <c r="K91" s="274"/>
      <c r="L91" s="359"/>
      <c r="M91" s="275"/>
      <c r="N91" s="271"/>
      <c r="O91" s="276"/>
      <c r="P91" s="281"/>
      <c r="Q91" s="282"/>
      <c r="R91" s="279" t="b">
        <f t="shared" si="6"/>
        <v>0</v>
      </c>
      <c r="S91" s="334"/>
    </row>
    <row r="92" spans="2:19" ht="24.9" customHeight="1" x14ac:dyDescent="0.3">
      <c r="B92" s="266"/>
      <c r="C92" s="267">
        <f t="shared" si="4"/>
        <v>1</v>
      </c>
      <c r="D92" s="268" t="str">
        <f t="shared" si="5"/>
        <v>Janeiro</v>
      </c>
      <c r="E92" s="269"/>
      <c r="F92" s="270" t="str">
        <f>IF(E92="","",VLOOKUP(E92,Relatório!B:I,2,FALSE))</f>
        <v/>
      </c>
      <c r="G92" s="271"/>
      <c r="H92" s="272"/>
      <c r="I92" s="273"/>
      <c r="J92" s="273"/>
      <c r="K92" s="274"/>
      <c r="L92" s="359"/>
      <c r="M92" s="275"/>
      <c r="N92" s="271"/>
      <c r="O92" s="276"/>
      <c r="P92" s="281"/>
      <c r="Q92" s="282"/>
      <c r="R92" s="279" t="b">
        <f t="shared" si="6"/>
        <v>0</v>
      </c>
      <c r="S92" s="334"/>
    </row>
    <row r="93" spans="2:19" ht="24.9" customHeight="1" x14ac:dyDescent="0.3">
      <c r="B93" s="266"/>
      <c r="C93" s="267">
        <f t="shared" si="4"/>
        <v>1</v>
      </c>
      <c r="D93" s="268" t="str">
        <f t="shared" si="5"/>
        <v>Janeiro</v>
      </c>
      <c r="E93" s="269"/>
      <c r="F93" s="270" t="str">
        <f>IF(E93="","",VLOOKUP(E93,Relatório!B:I,2,FALSE))</f>
        <v/>
      </c>
      <c r="G93" s="271"/>
      <c r="H93" s="272"/>
      <c r="I93" s="273"/>
      <c r="J93" s="273"/>
      <c r="K93" s="274"/>
      <c r="L93" s="359"/>
      <c r="M93" s="275"/>
      <c r="N93" s="271"/>
      <c r="O93" s="276"/>
      <c r="P93" s="281"/>
      <c r="Q93" s="282"/>
      <c r="R93" s="279" t="b">
        <f t="shared" si="6"/>
        <v>0</v>
      </c>
      <c r="S93" s="334"/>
    </row>
    <row r="94" spans="2:19" ht="24.9" customHeight="1" x14ac:dyDescent="0.3">
      <c r="B94" s="266"/>
      <c r="C94" s="267">
        <f t="shared" si="4"/>
        <v>1</v>
      </c>
      <c r="D94" s="268" t="str">
        <f t="shared" si="5"/>
        <v>Janeiro</v>
      </c>
      <c r="E94" s="269"/>
      <c r="F94" s="270" t="str">
        <f>IF(E94="","",VLOOKUP(E94,Relatório!B:I,2,FALSE))</f>
        <v/>
      </c>
      <c r="G94" s="271"/>
      <c r="H94" s="272"/>
      <c r="I94" s="273"/>
      <c r="J94" s="273"/>
      <c r="K94" s="274"/>
      <c r="L94" s="359"/>
      <c r="M94" s="275"/>
      <c r="N94" s="271"/>
      <c r="O94" s="276"/>
      <c r="P94" s="281"/>
      <c r="Q94" s="282"/>
      <c r="R94" s="279" t="b">
        <f t="shared" si="6"/>
        <v>0</v>
      </c>
      <c r="S94" s="334"/>
    </row>
    <row r="95" spans="2:19" ht="24.9" customHeight="1" x14ac:dyDescent="0.3">
      <c r="B95" s="266"/>
      <c r="C95" s="267">
        <f t="shared" si="4"/>
        <v>1</v>
      </c>
      <c r="D95" s="268" t="str">
        <f t="shared" si="5"/>
        <v>Janeiro</v>
      </c>
      <c r="E95" s="269"/>
      <c r="F95" s="270" t="str">
        <f>IF(E95="","",VLOOKUP(E95,Relatório!B:I,2,FALSE))</f>
        <v/>
      </c>
      <c r="G95" s="271"/>
      <c r="H95" s="272"/>
      <c r="I95" s="273"/>
      <c r="J95" s="273"/>
      <c r="K95" s="274"/>
      <c r="L95" s="359"/>
      <c r="M95" s="275"/>
      <c r="N95" s="271"/>
      <c r="O95" s="276"/>
      <c r="P95" s="281"/>
      <c r="Q95" s="282"/>
      <c r="R95" s="279" t="b">
        <f t="shared" si="6"/>
        <v>0</v>
      </c>
      <c r="S95" s="334"/>
    </row>
    <row r="96" spans="2:19" ht="24.9" customHeight="1" x14ac:dyDescent="0.3">
      <c r="B96" s="266"/>
      <c r="C96" s="267">
        <f t="shared" si="4"/>
        <v>1</v>
      </c>
      <c r="D96" s="268" t="str">
        <f t="shared" si="5"/>
        <v>Janeiro</v>
      </c>
      <c r="E96" s="269"/>
      <c r="F96" s="270" t="str">
        <f>IF(E96="","",VLOOKUP(E96,Relatório!B:I,2,FALSE))</f>
        <v/>
      </c>
      <c r="G96" s="271"/>
      <c r="H96" s="272"/>
      <c r="I96" s="273"/>
      <c r="J96" s="273"/>
      <c r="K96" s="274"/>
      <c r="L96" s="359"/>
      <c r="M96" s="275"/>
      <c r="N96" s="271"/>
      <c r="O96" s="276"/>
      <c r="P96" s="281"/>
      <c r="Q96" s="282"/>
      <c r="R96" s="279" t="b">
        <f t="shared" si="6"/>
        <v>0</v>
      </c>
      <c r="S96" s="334"/>
    </row>
    <row r="97" spans="2:19" ht="24.9" customHeight="1" x14ac:dyDescent="0.3">
      <c r="B97" s="266"/>
      <c r="C97" s="267">
        <f t="shared" si="4"/>
        <v>1</v>
      </c>
      <c r="D97" s="268" t="str">
        <f t="shared" si="5"/>
        <v>Janeiro</v>
      </c>
      <c r="E97" s="269"/>
      <c r="F97" s="270" t="str">
        <f>IF(E97="","",VLOOKUP(E97,Relatório!B:I,2,FALSE))</f>
        <v/>
      </c>
      <c r="G97" s="271"/>
      <c r="H97" s="272"/>
      <c r="I97" s="273"/>
      <c r="J97" s="273"/>
      <c r="K97" s="274"/>
      <c r="L97" s="359"/>
      <c r="M97" s="275"/>
      <c r="N97" s="271"/>
      <c r="O97" s="276"/>
      <c r="P97" s="281"/>
      <c r="Q97" s="282"/>
      <c r="R97" s="279" t="b">
        <f t="shared" si="6"/>
        <v>0</v>
      </c>
      <c r="S97" s="334"/>
    </row>
    <row r="98" spans="2:19" ht="24.9" customHeight="1" x14ac:dyDescent="0.3">
      <c r="B98" s="266"/>
      <c r="C98" s="267">
        <f t="shared" si="4"/>
        <v>1</v>
      </c>
      <c r="D98" s="268" t="str">
        <f t="shared" si="5"/>
        <v>Janeiro</v>
      </c>
      <c r="E98" s="269"/>
      <c r="F98" s="270" t="str">
        <f>IF(E98="","",VLOOKUP(E98,Relatório!B:I,2,FALSE))</f>
        <v/>
      </c>
      <c r="G98" s="271"/>
      <c r="H98" s="272"/>
      <c r="I98" s="273"/>
      <c r="J98" s="273"/>
      <c r="K98" s="274"/>
      <c r="L98" s="359"/>
      <c r="M98" s="275"/>
      <c r="N98" s="271"/>
      <c r="O98" s="276"/>
      <c r="P98" s="281"/>
      <c r="Q98" s="282"/>
      <c r="R98" s="279" t="b">
        <f t="shared" si="6"/>
        <v>0</v>
      </c>
      <c r="S98" s="334"/>
    </row>
    <row r="99" spans="2:19" ht="24.9" customHeight="1" x14ac:dyDescent="0.3">
      <c r="B99" s="266"/>
      <c r="C99" s="267">
        <f t="shared" si="4"/>
        <v>1</v>
      </c>
      <c r="D99" s="268" t="str">
        <f t="shared" si="5"/>
        <v>Janeiro</v>
      </c>
      <c r="E99" s="269"/>
      <c r="F99" s="270" t="str">
        <f>IF(E99="","",VLOOKUP(E99,Relatório!B:I,2,FALSE))</f>
        <v/>
      </c>
      <c r="G99" s="271"/>
      <c r="H99" s="272"/>
      <c r="I99" s="273"/>
      <c r="J99" s="273"/>
      <c r="K99" s="274"/>
      <c r="L99" s="359"/>
      <c r="M99" s="275"/>
      <c r="N99" s="271"/>
      <c r="O99" s="276"/>
      <c r="P99" s="281"/>
      <c r="Q99" s="282"/>
      <c r="R99" s="279" t="b">
        <f t="shared" si="6"/>
        <v>0</v>
      </c>
      <c r="S99" s="334"/>
    </row>
    <row r="100" spans="2:19" ht="24.9" customHeight="1" x14ac:dyDescent="0.3">
      <c r="B100" s="266"/>
      <c r="C100" s="267">
        <f t="shared" ref="C100:C163" si="7">MONTH(B100)</f>
        <v>1</v>
      </c>
      <c r="D100" s="268" t="str">
        <f t="shared" ref="D100:D163" si="8">IF(C100=1,"Janeiro",IF(C100=2,"Fevereiro",IF(C100=3,"Março",IF(C100=4,"Abril",IF(C100=5,"Maio",IF(C100=6,"Junho",IF(C100=7,"Julho",IF(C100=8,"Agosto",IF(C100=9,"Setembro",IF(C100=10,"Outubro",IF(C100=11,"Novembro",IF(C100=12,"Dezembro",""))))))))))))</f>
        <v>Janeiro</v>
      </c>
      <c r="E100" s="269"/>
      <c r="F100" s="270" t="str">
        <f>IF(E100="","",VLOOKUP(E100,Relatório!B:I,2,FALSE))</f>
        <v/>
      </c>
      <c r="G100" s="271"/>
      <c r="H100" s="272"/>
      <c r="I100" s="273"/>
      <c r="J100" s="273"/>
      <c r="K100" s="274"/>
      <c r="L100" s="359"/>
      <c r="M100" s="275"/>
      <c r="N100" s="271"/>
      <c r="O100" s="276"/>
      <c r="P100" s="281"/>
      <c r="Q100" s="282"/>
      <c r="R100" s="279" t="b">
        <f t="shared" si="6"/>
        <v>0</v>
      </c>
      <c r="S100" s="334"/>
    </row>
    <row r="101" spans="2:19" ht="24.9" customHeight="1" x14ac:dyDescent="0.3">
      <c r="B101" s="266"/>
      <c r="C101" s="267">
        <f t="shared" si="7"/>
        <v>1</v>
      </c>
      <c r="D101" s="268" t="str">
        <f t="shared" si="8"/>
        <v>Janeiro</v>
      </c>
      <c r="E101" s="269"/>
      <c r="F101" s="270" t="str">
        <f>IF(E101="","",VLOOKUP(E101,Relatório!B:I,2,FALSE))</f>
        <v/>
      </c>
      <c r="G101" s="271"/>
      <c r="H101" s="272"/>
      <c r="I101" s="273"/>
      <c r="J101" s="273"/>
      <c r="K101" s="274"/>
      <c r="L101" s="359"/>
      <c r="M101" s="275"/>
      <c r="N101" s="271"/>
      <c r="O101" s="276"/>
      <c r="P101" s="281"/>
      <c r="Q101" s="282"/>
      <c r="R101" s="279" t="b">
        <f t="shared" si="6"/>
        <v>0</v>
      </c>
      <c r="S101" s="334"/>
    </row>
    <row r="102" spans="2:19" ht="24.9" customHeight="1" x14ac:dyDescent="0.3">
      <c r="B102" s="266"/>
      <c r="C102" s="267">
        <f t="shared" si="7"/>
        <v>1</v>
      </c>
      <c r="D102" s="268" t="str">
        <f t="shared" si="8"/>
        <v>Janeiro</v>
      </c>
      <c r="E102" s="269"/>
      <c r="F102" s="270" t="str">
        <f>IF(E102="","",VLOOKUP(E102,Relatório!B:I,2,FALSE))</f>
        <v/>
      </c>
      <c r="G102" s="271"/>
      <c r="H102" s="272"/>
      <c r="I102" s="273"/>
      <c r="J102" s="273"/>
      <c r="K102" s="274"/>
      <c r="L102" s="359"/>
      <c r="M102" s="275"/>
      <c r="N102" s="271"/>
      <c r="O102" s="276"/>
      <c r="P102" s="281"/>
      <c r="Q102" s="282"/>
      <c r="R102" s="279" t="b">
        <f t="shared" si="6"/>
        <v>0</v>
      </c>
      <c r="S102" s="334"/>
    </row>
    <row r="103" spans="2:19" ht="24.9" customHeight="1" x14ac:dyDescent="0.3">
      <c r="B103" s="266"/>
      <c r="C103" s="267">
        <f t="shared" si="7"/>
        <v>1</v>
      </c>
      <c r="D103" s="268" t="str">
        <f t="shared" si="8"/>
        <v>Janeiro</v>
      </c>
      <c r="E103" s="269"/>
      <c r="F103" s="270" t="str">
        <f>IF(E103="","",VLOOKUP(E103,Relatório!B:I,2,FALSE))</f>
        <v/>
      </c>
      <c r="G103" s="271"/>
      <c r="H103" s="272"/>
      <c r="I103" s="273"/>
      <c r="J103" s="273"/>
      <c r="K103" s="274"/>
      <c r="L103" s="359"/>
      <c r="M103" s="275"/>
      <c r="N103" s="271"/>
      <c r="O103" s="276"/>
      <c r="P103" s="281"/>
      <c r="Q103" s="282"/>
      <c r="R103" s="279" t="b">
        <f t="shared" si="6"/>
        <v>0</v>
      </c>
      <c r="S103" s="334"/>
    </row>
    <row r="104" spans="2:19" ht="24.9" customHeight="1" x14ac:dyDescent="0.3">
      <c r="B104" s="266"/>
      <c r="C104" s="267">
        <f t="shared" si="7"/>
        <v>1</v>
      </c>
      <c r="D104" s="268" t="str">
        <f t="shared" si="8"/>
        <v>Janeiro</v>
      </c>
      <c r="E104" s="269"/>
      <c r="F104" s="270" t="str">
        <f>IF(E104="","",VLOOKUP(E104,Relatório!B:I,2,FALSE))</f>
        <v/>
      </c>
      <c r="G104" s="271"/>
      <c r="H104" s="272"/>
      <c r="I104" s="273"/>
      <c r="J104" s="273"/>
      <c r="K104" s="274"/>
      <c r="L104" s="359"/>
      <c r="M104" s="275"/>
      <c r="N104" s="271"/>
      <c r="O104" s="276"/>
      <c r="P104" s="281"/>
      <c r="Q104" s="282"/>
      <c r="R104" s="279" t="b">
        <f t="shared" si="6"/>
        <v>0</v>
      </c>
      <c r="S104" s="334"/>
    </row>
    <row r="105" spans="2:19" ht="24.9" customHeight="1" x14ac:dyDescent="0.3">
      <c r="B105" s="266"/>
      <c r="C105" s="267">
        <f t="shared" si="7"/>
        <v>1</v>
      </c>
      <c r="D105" s="268" t="str">
        <f t="shared" si="8"/>
        <v>Janeiro</v>
      </c>
      <c r="E105" s="269"/>
      <c r="F105" s="270" t="str">
        <f>IF(E105="","",VLOOKUP(E105,Relatório!B:I,2,FALSE))</f>
        <v/>
      </c>
      <c r="G105" s="271"/>
      <c r="H105" s="272"/>
      <c r="I105" s="273"/>
      <c r="J105" s="273"/>
      <c r="K105" s="274"/>
      <c r="L105" s="359"/>
      <c r="M105" s="275"/>
      <c r="N105" s="271"/>
      <c r="O105" s="276"/>
      <c r="P105" s="281"/>
      <c r="Q105" s="282"/>
      <c r="R105" s="279" t="b">
        <f t="shared" si="6"/>
        <v>0</v>
      </c>
      <c r="S105" s="334"/>
    </row>
    <row r="106" spans="2:19" ht="24.9" customHeight="1" x14ac:dyDescent="0.3">
      <c r="B106" s="266"/>
      <c r="C106" s="267">
        <f t="shared" si="7"/>
        <v>1</v>
      </c>
      <c r="D106" s="268" t="str">
        <f t="shared" si="8"/>
        <v>Janeiro</v>
      </c>
      <c r="E106" s="269"/>
      <c r="F106" s="270" t="str">
        <f>IF(E106="","",VLOOKUP(E106,Relatório!B:I,2,FALSE))</f>
        <v/>
      </c>
      <c r="G106" s="271"/>
      <c r="H106" s="272"/>
      <c r="I106" s="273"/>
      <c r="J106" s="273"/>
      <c r="K106" s="274"/>
      <c r="L106" s="359"/>
      <c r="M106" s="275"/>
      <c r="N106" s="271"/>
      <c r="O106" s="276"/>
      <c r="P106" s="281"/>
      <c r="Q106" s="282"/>
      <c r="R106" s="279" t="b">
        <f t="shared" si="6"/>
        <v>0</v>
      </c>
      <c r="S106" s="334"/>
    </row>
    <row r="107" spans="2:19" ht="24.9" customHeight="1" x14ac:dyDescent="0.3">
      <c r="B107" s="266"/>
      <c r="C107" s="267">
        <f t="shared" si="7"/>
        <v>1</v>
      </c>
      <c r="D107" s="268" t="str">
        <f t="shared" si="8"/>
        <v>Janeiro</v>
      </c>
      <c r="E107" s="269"/>
      <c r="F107" s="270" t="str">
        <f>IF(E107="","",VLOOKUP(E107,Relatório!B:I,2,FALSE))</f>
        <v/>
      </c>
      <c r="G107" s="271"/>
      <c r="H107" s="272"/>
      <c r="I107" s="273"/>
      <c r="J107" s="273"/>
      <c r="K107" s="274"/>
      <c r="L107" s="359"/>
      <c r="M107" s="275"/>
      <c r="N107" s="271"/>
      <c r="O107" s="276"/>
      <c r="P107" s="281"/>
      <c r="Q107" s="282"/>
      <c r="R107" s="279" t="b">
        <f t="shared" si="6"/>
        <v>0</v>
      </c>
      <c r="S107" s="334"/>
    </row>
    <row r="108" spans="2:19" ht="24.9" customHeight="1" x14ac:dyDescent="0.3">
      <c r="B108" s="266"/>
      <c r="C108" s="267">
        <f t="shared" si="7"/>
        <v>1</v>
      </c>
      <c r="D108" s="268" t="str">
        <f t="shared" si="8"/>
        <v>Janeiro</v>
      </c>
      <c r="E108" s="269"/>
      <c r="F108" s="270" t="str">
        <f>IF(E108="","",VLOOKUP(E108,Relatório!B:I,2,FALSE))</f>
        <v/>
      </c>
      <c r="G108" s="271"/>
      <c r="H108" s="272"/>
      <c r="I108" s="273"/>
      <c r="J108" s="273"/>
      <c r="K108" s="274"/>
      <c r="L108" s="359"/>
      <c r="M108" s="275"/>
      <c r="N108" s="271"/>
      <c r="O108" s="276"/>
      <c r="P108" s="281"/>
      <c r="Q108" s="282"/>
      <c r="R108" s="279" t="b">
        <f t="shared" si="6"/>
        <v>0</v>
      </c>
      <c r="S108" s="334"/>
    </row>
    <row r="109" spans="2:19" ht="24.9" customHeight="1" x14ac:dyDescent="0.3">
      <c r="B109" s="266"/>
      <c r="C109" s="267">
        <f t="shared" si="7"/>
        <v>1</v>
      </c>
      <c r="D109" s="268" t="str">
        <f t="shared" si="8"/>
        <v>Janeiro</v>
      </c>
      <c r="E109" s="269"/>
      <c r="F109" s="270" t="str">
        <f>IF(E109="","",VLOOKUP(E109,Relatório!B:I,2,FALSE))</f>
        <v/>
      </c>
      <c r="G109" s="271"/>
      <c r="H109" s="272"/>
      <c r="I109" s="273"/>
      <c r="J109" s="284"/>
      <c r="K109" s="274"/>
      <c r="L109" s="359"/>
      <c r="M109" s="275"/>
      <c r="N109" s="271"/>
      <c r="O109" s="276"/>
      <c r="P109" s="281"/>
      <c r="Q109" s="282"/>
      <c r="R109" s="279" t="b">
        <f t="shared" si="6"/>
        <v>0</v>
      </c>
      <c r="S109" s="334"/>
    </row>
    <row r="110" spans="2:19" ht="24.9" customHeight="1" x14ac:dyDescent="0.3">
      <c r="B110" s="266"/>
      <c r="C110" s="267">
        <f t="shared" si="7"/>
        <v>1</v>
      </c>
      <c r="D110" s="268" t="str">
        <f t="shared" si="8"/>
        <v>Janeiro</v>
      </c>
      <c r="E110" s="269"/>
      <c r="F110" s="270" t="str">
        <f>IF(E110="","",VLOOKUP(E110,Relatório!B:I,2,FALSE))</f>
        <v/>
      </c>
      <c r="G110" s="271"/>
      <c r="H110" s="272"/>
      <c r="I110" s="273"/>
      <c r="J110" s="273"/>
      <c r="K110" s="274"/>
      <c r="L110" s="359"/>
      <c r="M110" s="275"/>
      <c r="N110" s="271"/>
      <c r="O110" s="276"/>
      <c r="P110" s="281"/>
      <c r="Q110" s="282"/>
      <c r="R110" s="279" t="b">
        <f t="shared" si="6"/>
        <v>0</v>
      </c>
      <c r="S110" s="334"/>
    </row>
    <row r="111" spans="2:19" ht="24.9" customHeight="1" x14ac:dyDescent="0.3">
      <c r="B111" s="266"/>
      <c r="C111" s="267">
        <f t="shared" si="7"/>
        <v>1</v>
      </c>
      <c r="D111" s="268" t="str">
        <f t="shared" si="8"/>
        <v>Janeiro</v>
      </c>
      <c r="E111" s="269"/>
      <c r="F111" s="270" t="str">
        <f>IF(E111="","",VLOOKUP(E111,Relatório!B:I,2,FALSE))</f>
        <v/>
      </c>
      <c r="G111" s="271"/>
      <c r="H111" s="272"/>
      <c r="I111" s="273"/>
      <c r="J111" s="273"/>
      <c r="K111" s="274"/>
      <c r="L111" s="359"/>
      <c r="M111" s="275"/>
      <c r="N111" s="271"/>
      <c r="O111" s="276"/>
      <c r="P111" s="281"/>
      <c r="Q111" s="282"/>
      <c r="R111" s="279" t="b">
        <f t="shared" si="6"/>
        <v>0</v>
      </c>
      <c r="S111" s="334"/>
    </row>
    <row r="112" spans="2:19" ht="24.9" customHeight="1" x14ac:dyDescent="0.3">
      <c r="B112" s="266"/>
      <c r="C112" s="267">
        <f t="shared" si="7"/>
        <v>1</v>
      </c>
      <c r="D112" s="268" t="str">
        <f t="shared" si="8"/>
        <v>Janeiro</v>
      </c>
      <c r="E112" s="269"/>
      <c r="F112" s="270" t="str">
        <f>IF(E112="","",VLOOKUP(E112,Relatório!B:I,2,FALSE))</f>
        <v/>
      </c>
      <c r="G112" s="271"/>
      <c r="H112" s="272"/>
      <c r="I112" s="273"/>
      <c r="J112" s="273"/>
      <c r="K112" s="274"/>
      <c r="L112" s="359"/>
      <c r="M112" s="275"/>
      <c r="N112" s="271"/>
      <c r="O112" s="276"/>
      <c r="P112" s="281"/>
      <c r="Q112" s="282"/>
      <c r="R112" s="279" t="b">
        <f t="shared" si="6"/>
        <v>0</v>
      </c>
      <c r="S112" s="334"/>
    </row>
    <row r="113" spans="2:19" ht="24.9" customHeight="1" x14ac:dyDescent="0.3">
      <c r="B113" s="266"/>
      <c r="C113" s="267">
        <f t="shared" si="7"/>
        <v>1</v>
      </c>
      <c r="D113" s="268" t="str">
        <f t="shared" si="8"/>
        <v>Janeiro</v>
      </c>
      <c r="E113" s="269"/>
      <c r="F113" s="270" t="str">
        <f>IF(E113="","",VLOOKUP(E113,Relatório!B:I,2,FALSE))</f>
        <v/>
      </c>
      <c r="G113" s="271"/>
      <c r="H113" s="272"/>
      <c r="I113" s="273"/>
      <c r="J113" s="273"/>
      <c r="K113" s="274"/>
      <c r="L113" s="359"/>
      <c r="M113" s="275"/>
      <c r="N113" s="271"/>
      <c r="O113" s="276"/>
      <c r="P113" s="281"/>
      <c r="Q113" s="282"/>
      <c r="R113" s="279" t="b">
        <f t="shared" si="6"/>
        <v>0</v>
      </c>
      <c r="S113" s="334"/>
    </row>
    <row r="114" spans="2:19" ht="24.9" customHeight="1" x14ac:dyDescent="0.3">
      <c r="B114" s="266"/>
      <c r="C114" s="267">
        <f t="shared" si="7"/>
        <v>1</v>
      </c>
      <c r="D114" s="268" t="str">
        <f t="shared" si="8"/>
        <v>Janeiro</v>
      </c>
      <c r="E114" s="269"/>
      <c r="F114" s="270" t="str">
        <f>IF(E114="","",VLOOKUP(E114,Relatório!B:I,2,FALSE))</f>
        <v/>
      </c>
      <c r="G114" s="271"/>
      <c r="H114" s="272"/>
      <c r="I114" s="273"/>
      <c r="J114" s="273"/>
      <c r="K114" s="274"/>
      <c r="L114" s="359"/>
      <c r="M114" s="275"/>
      <c r="N114" s="271"/>
      <c r="O114" s="276"/>
      <c r="P114" s="281"/>
      <c r="Q114" s="282"/>
      <c r="R114" s="279" t="b">
        <f t="shared" si="6"/>
        <v>0</v>
      </c>
      <c r="S114" s="334"/>
    </row>
    <row r="115" spans="2:19" ht="24.9" customHeight="1" x14ac:dyDescent="0.3">
      <c r="B115" s="266"/>
      <c r="C115" s="267">
        <f t="shared" si="7"/>
        <v>1</v>
      </c>
      <c r="D115" s="268" t="str">
        <f t="shared" si="8"/>
        <v>Janeiro</v>
      </c>
      <c r="E115" s="269"/>
      <c r="F115" s="270" t="str">
        <f>IF(E115="","",VLOOKUP(E115,Relatório!B:I,2,FALSE))</f>
        <v/>
      </c>
      <c r="G115" s="271"/>
      <c r="H115" s="272"/>
      <c r="I115" s="273"/>
      <c r="J115" s="273"/>
      <c r="K115" s="274"/>
      <c r="L115" s="359"/>
      <c r="M115" s="275"/>
      <c r="N115" s="271"/>
      <c r="O115" s="276"/>
      <c r="P115" s="281"/>
      <c r="Q115" s="282"/>
      <c r="R115" s="279" t="b">
        <f t="shared" si="6"/>
        <v>0</v>
      </c>
      <c r="S115" s="334"/>
    </row>
    <row r="116" spans="2:19" ht="24.9" customHeight="1" x14ac:dyDescent="0.3">
      <c r="B116" s="266"/>
      <c r="C116" s="267">
        <f t="shared" si="7"/>
        <v>1</v>
      </c>
      <c r="D116" s="268" t="str">
        <f t="shared" si="8"/>
        <v>Janeiro</v>
      </c>
      <c r="E116" s="269"/>
      <c r="F116" s="270" t="str">
        <f>IF(E116="","",VLOOKUP(E116,Relatório!B:I,2,FALSE))</f>
        <v/>
      </c>
      <c r="G116" s="271"/>
      <c r="H116" s="272"/>
      <c r="I116" s="273"/>
      <c r="J116" s="273"/>
      <c r="K116" s="274"/>
      <c r="L116" s="359"/>
      <c r="M116" s="275"/>
      <c r="N116" s="271"/>
      <c r="O116" s="276"/>
      <c r="P116" s="281"/>
      <c r="Q116" s="282"/>
      <c r="R116" s="279" t="b">
        <f t="shared" si="6"/>
        <v>0</v>
      </c>
      <c r="S116" s="334"/>
    </row>
    <row r="117" spans="2:19" ht="24.9" customHeight="1" x14ac:dyDescent="0.3">
      <c r="B117" s="266"/>
      <c r="C117" s="267">
        <f t="shared" si="7"/>
        <v>1</v>
      </c>
      <c r="D117" s="268" t="str">
        <f t="shared" si="8"/>
        <v>Janeiro</v>
      </c>
      <c r="E117" s="269"/>
      <c r="F117" s="270" t="str">
        <f>IF(E117="","",VLOOKUP(E117,Relatório!B:I,2,FALSE))</f>
        <v/>
      </c>
      <c r="G117" s="271"/>
      <c r="H117" s="272"/>
      <c r="I117" s="273"/>
      <c r="J117" s="273"/>
      <c r="K117" s="274"/>
      <c r="L117" s="359"/>
      <c r="M117" s="275"/>
      <c r="N117" s="271"/>
      <c r="O117" s="276"/>
      <c r="P117" s="281"/>
      <c r="Q117" s="282"/>
      <c r="R117" s="279" t="b">
        <f t="shared" si="6"/>
        <v>0</v>
      </c>
      <c r="S117" s="334"/>
    </row>
    <row r="118" spans="2:19" ht="24.9" customHeight="1" x14ac:dyDescent="0.3">
      <c r="B118" s="266"/>
      <c r="C118" s="267">
        <f t="shared" si="7"/>
        <v>1</v>
      </c>
      <c r="D118" s="268" t="str">
        <f t="shared" si="8"/>
        <v>Janeiro</v>
      </c>
      <c r="E118" s="269"/>
      <c r="F118" s="270" t="str">
        <f>IF(E118="","",VLOOKUP(E118,Relatório!B:I,2,FALSE))</f>
        <v/>
      </c>
      <c r="G118" s="271"/>
      <c r="H118" s="272"/>
      <c r="I118" s="273"/>
      <c r="J118" s="273"/>
      <c r="K118" s="274"/>
      <c r="L118" s="359"/>
      <c r="M118" s="275"/>
      <c r="N118" s="271"/>
      <c r="O118" s="276"/>
      <c r="P118" s="281"/>
      <c r="Q118" s="282"/>
      <c r="R118" s="279" t="b">
        <f t="shared" si="6"/>
        <v>0</v>
      </c>
      <c r="S118" s="334"/>
    </row>
    <row r="119" spans="2:19" ht="24.9" customHeight="1" x14ac:dyDescent="0.3">
      <c r="B119" s="266"/>
      <c r="C119" s="267">
        <f t="shared" si="7"/>
        <v>1</v>
      </c>
      <c r="D119" s="268" t="str">
        <f t="shared" si="8"/>
        <v>Janeiro</v>
      </c>
      <c r="E119" s="269"/>
      <c r="F119" s="270" t="str">
        <f>IF(E119="","",VLOOKUP(E119,Relatório!B:I,2,FALSE))</f>
        <v/>
      </c>
      <c r="G119" s="271"/>
      <c r="H119" s="272"/>
      <c r="I119" s="273"/>
      <c r="J119" s="273"/>
      <c r="K119" s="274"/>
      <c r="L119" s="359"/>
      <c r="M119" s="275"/>
      <c r="N119" s="271"/>
      <c r="O119" s="276"/>
      <c r="P119" s="281"/>
      <c r="Q119" s="282"/>
      <c r="R119" s="279" t="b">
        <f t="shared" si="6"/>
        <v>0</v>
      </c>
      <c r="S119" s="334"/>
    </row>
    <row r="120" spans="2:19" ht="24.9" customHeight="1" x14ac:dyDescent="0.3">
      <c r="B120" s="266"/>
      <c r="C120" s="267">
        <f t="shared" si="7"/>
        <v>1</v>
      </c>
      <c r="D120" s="268" t="str">
        <f t="shared" si="8"/>
        <v>Janeiro</v>
      </c>
      <c r="E120" s="269"/>
      <c r="F120" s="270" t="str">
        <f>IF(E120="","",VLOOKUP(E120,Relatório!B:I,2,FALSE))</f>
        <v/>
      </c>
      <c r="G120" s="271"/>
      <c r="H120" s="272"/>
      <c r="I120" s="273"/>
      <c r="J120" s="273"/>
      <c r="K120" s="274"/>
      <c r="L120" s="359"/>
      <c r="M120" s="275"/>
      <c r="N120" s="271"/>
      <c r="O120" s="276"/>
      <c r="P120" s="281"/>
      <c r="Q120" s="282"/>
      <c r="R120" s="279" t="b">
        <f t="shared" si="6"/>
        <v>0</v>
      </c>
      <c r="S120" s="334"/>
    </row>
    <row r="121" spans="2:19" ht="24.9" customHeight="1" x14ac:dyDescent="0.3">
      <c r="B121" s="266"/>
      <c r="C121" s="267">
        <f t="shared" si="7"/>
        <v>1</v>
      </c>
      <c r="D121" s="268" t="str">
        <f t="shared" si="8"/>
        <v>Janeiro</v>
      </c>
      <c r="E121" s="269"/>
      <c r="F121" s="270" t="str">
        <f>IF(E121="","",VLOOKUP(E121,Relatório!B:I,2,FALSE))</f>
        <v/>
      </c>
      <c r="G121" s="271"/>
      <c r="H121" s="272"/>
      <c r="I121" s="273"/>
      <c r="J121" s="273"/>
      <c r="K121" s="274"/>
      <c r="L121" s="359"/>
      <c r="M121" s="275"/>
      <c r="N121" s="271"/>
      <c r="O121" s="276"/>
      <c r="P121" s="281"/>
      <c r="Q121" s="282"/>
      <c r="R121" s="279" t="b">
        <f t="shared" si="6"/>
        <v>0</v>
      </c>
      <c r="S121" s="334"/>
    </row>
    <row r="122" spans="2:19" ht="24.9" customHeight="1" x14ac:dyDescent="0.3">
      <c r="B122" s="266"/>
      <c r="C122" s="267">
        <f t="shared" si="7"/>
        <v>1</v>
      </c>
      <c r="D122" s="268" t="str">
        <f t="shared" si="8"/>
        <v>Janeiro</v>
      </c>
      <c r="E122" s="269"/>
      <c r="F122" s="270" t="str">
        <f>IF(E122="","",VLOOKUP(E122,Relatório!B:I,2,FALSE))</f>
        <v/>
      </c>
      <c r="G122" s="271"/>
      <c r="H122" s="272"/>
      <c r="I122" s="273"/>
      <c r="J122" s="273"/>
      <c r="K122" s="274"/>
      <c r="L122" s="359"/>
      <c r="M122" s="275"/>
      <c r="N122" s="271"/>
      <c r="O122" s="276"/>
      <c r="P122" s="281"/>
      <c r="Q122" s="282"/>
      <c r="R122" s="279" t="b">
        <f t="shared" si="6"/>
        <v>0</v>
      </c>
      <c r="S122" s="334"/>
    </row>
    <row r="123" spans="2:19" ht="24.9" customHeight="1" x14ac:dyDescent="0.3">
      <c r="B123" s="266"/>
      <c r="C123" s="267">
        <f t="shared" si="7"/>
        <v>1</v>
      </c>
      <c r="D123" s="268" t="str">
        <f t="shared" si="8"/>
        <v>Janeiro</v>
      </c>
      <c r="E123" s="269"/>
      <c r="F123" s="270" t="str">
        <f>IF(E123="","",VLOOKUP(E123,Relatório!B:I,2,FALSE))</f>
        <v/>
      </c>
      <c r="G123" s="271"/>
      <c r="H123" s="272"/>
      <c r="I123" s="273"/>
      <c r="J123" s="273"/>
      <c r="K123" s="274"/>
      <c r="L123" s="359"/>
      <c r="M123" s="275"/>
      <c r="N123" s="271"/>
      <c r="O123" s="276"/>
      <c r="P123" s="281"/>
      <c r="Q123" s="282"/>
      <c r="R123" s="279" t="b">
        <f t="shared" si="6"/>
        <v>0</v>
      </c>
      <c r="S123" s="334"/>
    </row>
    <row r="124" spans="2:19" ht="24.9" customHeight="1" x14ac:dyDescent="0.3">
      <c r="B124" s="266"/>
      <c r="C124" s="267">
        <f t="shared" si="7"/>
        <v>1</v>
      </c>
      <c r="D124" s="268" t="str">
        <f t="shared" si="8"/>
        <v>Janeiro</v>
      </c>
      <c r="E124" s="269"/>
      <c r="F124" s="270" t="str">
        <f>IF(E124="","",VLOOKUP(E124,Relatório!B:I,2,FALSE))</f>
        <v/>
      </c>
      <c r="G124" s="271"/>
      <c r="H124" s="272"/>
      <c r="I124" s="273"/>
      <c r="J124" s="273"/>
      <c r="K124" s="274"/>
      <c r="L124" s="359"/>
      <c r="M124" s="275"/>
      <c r="N124" s="271"/>
      <c r="O124" s="276"/>
      <c r="P124" s="281"/>
      <c r="Q124" s="282"/>
      <c r="R124" s="279" t="b">
        <f t="shared" si="6"/>
        <v>0</v>
      </c>
      <c r="S124" s="334"/>
    </row>
    <row r="125" spans="2:19" ht="24.9" customHeight="1" x14ac:dyDescent="0.3">
      <c r="B125" s="266"/>
      <c r="C125" s="267">
        <f t="shared" si="7"/>
        <v>1</v>
      </c>
      <c r="D125" s="268" t="str">
        <f t="shared" si="8"/>
        <v>Janeiro</v>
      </c>
      <c r="E125" s="269"/>
      <c r="F125" s="270" t="str">
        <f>IF(E125="","",VLOOKUP(E125,Relatório!B:I,2,FALSE))</f>
        <v/>
      </c>
      <c r="G125" s="271"/>
      <c r="H125" s="272"/>
      <c r="I125" s="273"/>
      <c r="J125" s="273"/>
      <c r="K125" s="274"/>
      <c r="L125" s="359"/>
      <c r="M125" s="275"/>
      <c r="N125" s="271"/>
      <c r="O125" s="276"/>
      <c r="P125" s="281"/>
      <c r="Q125" s="282"/>
      <c r="R125" s="279" t="b">
        <f t="shared" si="6"/>
        <v>0</v>
      </c>
      <c r="S125" s="334"/>
    </row>
    <row r="126" spans="2:19" ht="24.9" customHeight="1" x14ac:dyDescent="0.3">
      <c r="B126" s="266"/>
      <c r="C126" s="267">
        <f t="shared" si="7"/>
        <v>1</v>
      </c>
      <c r="D126" s="268" t="str">
        <f t="shared" si="8"/>
        <v>Janeiro</v>
      </c>
      <c r="E126" s="269"/>
      <c r="F126" s="270" t="str">
        <f>IF(E126="","",VLOOKUP(E126,Relatório!B:I,2,FALSE))</f>
        <v/>
      </c>
      <c r="G126" s="271"/>
      <c r="H126" s="272"/>
      <c r="I126" s="273"/>
      <c r="J126" s="273"/>
      <c r="K126" s="274"/>
      <c r="L126" s="359"/>
      <c r="M126" s="275"/>
      <c r="N126" s="271"/>
      <c r="O126" s="276"/>
      <c r="P126" s="281"/>
      <c r="Q126" s="282"/>
      <c r="R126" s="279" t="b">
        <f t="shared" si="6"/>
        <v>0</v>
      </c>
      <c r="S126" s="334"/>
    </row>
    <row r="127" spans="2:19" ht="24.9" customHeight="1" x14ac:dyDescent="0.3">
      <c r="B127" s="266"/>
      <c r="C127" s="267">
        <f t="shared" si="7"/>
        <v>1</v>
      </c>
      <c r="D127" s="268" t="str">
        <f t="shared" si="8"/>
        <v>Janeiro</v>
      </c>
      <c r="E127" s="269"/>
      <c r="F127" s="270" t="str">
        <f>IF(E127="","",VLOOKUP(E127,Relatório!B:I,2,FALSE))</f>
        <v/>
      </c>
      <c r="G127" s="271"/>
      <c r="H127" s="272"/>
      <c r="I127" s="273"/>
      <c r="J127" s="273"/>
      <c r="K127" s="274"/>
      <c r="L127" s="359"/>
      <c r="M127" s="275"/>
      <c r="N127" s="271"/>
      <c r="O127" s="276"/>
      <c r="P127" s="281"/>
      <c r="Q127" s="282"/>
      <c r="R127" s="279" t="b">
        <f t="shared" si="6"/>
        <v>0</v>
      </c>
      <c r="S127" s="334"/>
    </row>
    <row r="128" spans="2:19" ht="24.9" customHeight="1" x14ac:dyDescent="0.3">
      <c r="B128" s="266"/>
      <c r="C128" s="267">
        <f t="shared" si="7"/>
        <v>1</v>
      </c>
      <c r="D128" s="268" t="str">
        <f t="shared" si="8"/>
        <v>Janeiro</v>
      </c>
      <c r="E128" s="269"/>
      <c r="F128" s="270" t="str">
        <f>IF(E128="","",VLOOKUP(E128,Relatório!B:I,2,FALSE))</f>
        <v/>
      </c>
      <c r="G128" s="271"/>
      <c r="H128" s="272"/>
      <c r="I128" s="273"/>
      <c r="J128" s="273"/>
      <c r="K128" s="274"/>
      <c r="L128" s="359"/>
      <c r="M128" s="275"/>
      <c r="N128" s="271"/>
      <c r="O128" s="276"/>
      <c r="P128" s="281"/>
      <c r="Q128" s="282"/>
      <c r="R128" s="279" t="b">
        <f t="shared" si="6"/>
        <v>0</v>
      </c>
      <c r="S128" s="334"/>
    </row>
    <row r="129" spans="2:19" ht="24.9" customHeight="1" x14ac:dyDescent="0.3">
      <c r="B129" s="266"/>
      <c r="C129" s="267">
        <f t="shared" si="7"/>
        <v>1</v>
      </c>
      <c r="D129" s="268" t="str">
        <f t="shared" si="8"/>
        <v>Janeiro</v>
      </c>
      <c r="E129" s="269"/>
      <c r="F129" s="270" t="str">
        <f>IF(E129="","",VLOOKUP(E129,Relatório!B:I,2,FALSE))</f>
        <v/>
      </c>
      <c r="G129" s="271"/>
      <c r="H129" s="272"/>
      <c r="I129" s="273"/>
      <c r="J129" s="273"/>
      <c r="K129" s="274"/>
      <c r="L129" s="359"/>
      <c r="M129" s="275"/>
      <c r="N129" s="271"/>
      <c r="O129" s="276"/>
      <c r="P129" s="281"/>
      <c r="Q129" s="282"/>
      <c r="R129" s="279" t="b">
        <f t="shared" si="6"/>
        <v>0</v>
      </c>
      <c r="S129" s="334"/>
    </row>
    <row r="130" spans="2:19" ht="24.9" customHeight="1" x14ac:dyDescent="0.3">
      <c r="B130" s="266"/>
      <c r="C130" s="267">
        <f t="shared" si="7"/>
        <v>1</v>
      </c>
      <c r="D130" s="268" t="str">
        <f t="shared" si="8"/>
        <v>Janeiro</v>
      </c>
      <c r="E130" s="269"/>
      <c r="F130" s="270" t="str">
        <f>IF(E130="","",VLOOKUP(E130,Relatório!B:I,2,FALSE))</f>
        <v/>
      </c>
      <c r="G130" s="271"/>
      <c r="H130" s="272"/>
      <c r="I130" s="273"/>
      <c r="J130" s="273"/>
      <c r="K130" s="274"/>
      <c r="L130" s="359"/>
      <c r="M130" s="275"/>
      <c r="N130" s="271"/>
      <c r="O130" s="276"/>
      <c r="P130" s="281"/>
      <c r="Q130" s="282"/>
      <c r="R130" s="279" t="b">
        <f t="shared" si="6"/>
        <v>0</v>
      </c>
      <c r="S130" s="334"/>
    </row>
    <row r="131" spans="2:19" ht="24.9" customHeight="1" x14ac:dyDescent="0.3">
      <c r="B131" s="266"/>
      <c r="C131" s="267">
        <f t="shared" si="7"/>
        <v>1</v>
      </c>
      <c r="D131" s="268" t="str">
        <f t="shared" si="8"/>
        <v>Janeiro</v>
      </c>
      <c r="E131" s="269"/>
      <c r="F131" s="270" t="str">
        <f>IF(E131="","",VLOOKUP(E131,Relatório!B:I,2,FALSE))</f>
        <v/>
      </c>
      <c r="G131" s="271"/>
      <c r="H131" s="272"/>
      <c r="I131" s="273"/>
      <c r="J131" s="273"/>
      <c r="K131" s="274"/>
      <c r="L131" s="359"/>
      <c r="M131" s="275"/>
      <c r="N131" s="271"/>
      <c r="O131" s="276"/>
      <c r="P131" s="281"/>
      <c r="Q131" s="282"/>
      <c r="R131" s="279" t="b">
        <f t="shared" si="6"/>
        <v>0</v>
      </c>
      <c r="S131" s="334"/>
    </row>
    <row r="132" spans="2:19" ht="24.9" customHeight="1" x14ac:dyDescent="0.3">
      <c r="B132" s="266"/>
      <c r="C132" s="267">
        <f t="shared" si="7"/>
        <v>1</v>
      </c>
      <c r="D132" s="268" t="str">
        <f t="shared" si="8"/>
        <v>Janeiro</v>
      </c>
      <c r="E132" s="269"/>
      <c r="F132" s="270" t="str">
        <f>IF(E132="","",VLOOKUP(E132,Relatório!B:I,2,FALSE))</f>
        <v/>
      </c>
      <c r="G132" s="271"/>
      <c r="H132" s="272"/>
      <c r="I132" s="273"/>
      <c r="J132" s="273"/>
      <c r="K132" s="274"/>
      <c r="L132" s="359"/>
      <c r="M132" s="275"/>
      <c r="N132" s="271"/>
      <c r="O132" s="276"/>
      <c r="P132" s="281"/>
      <c r="Q132" s="282"/>
      <c r="R132" s="279" t="b">
        <f t="shared" si="6"/>
        <v>0</v>
      </c>
      <c r="S132" s="334"/>
    </row>
    <row r="133" spans="2:19" ht="24.9" customHeight="1" x14ac:dyDescent="0.3">
      <c r="B133" s="266"/>
      <c r="C133" s="267">
        <f t="shared" si="7"/>
        <v>1</v>
      </c>
      <c r="D133" s="268" t="str">
        <f t="shared" si="8"/>
        <v>Janeiro</v>
      </c>
      <c r="E133" s="269"/>
      <c r="F133" s="270" t="str">
        <f>IF(E133="","",VLOOKUP(E133,Relatório!B:I,2,FALSE))</f>
        <v/>
      </c>
      <c r="G133" s="271"/>
      <c r="H133" s="272"/>
      <c r="I133" s="273"/>
      <c r="J133" s="273"/>
      <c r="K133" s="274"/>
      <c r="L133" s="359"/>
      <c r="M133" s="275"/>
      <c r="N133" s="271"/>
      <c r="O133" s="276"/>
      <c r="P133" s="281"/>
      <c r="Q133" s="282"/>
      <c r="R133" s="279" t="b">
        <f t="shared" si="6"/>
        <v>0</v>
      </c>
      <c r="S133" s="334"/>
    </row>
    <row r="134" spans="2:19" ht="24.9" customHeight="1" x14ac:dyDescent="0.3">
      <c r="B134" s="266"/>
      <c r="C134" s="267">
        <f t="shared" si="7"/>
        <v>1</v>
      </c>
      <c r="D134" s="268" t="str">
        <f t="shared" si="8"/>
        <v>Janeiro</v>
      </c>
      <c r="E134" s="269"/>
      <c r="F134" s="270" t="str">
        <f>IF(E134="","",VLOOKUP(E134,Relatório!B:I,2,FALSE))</f>
        <v/>
      </c>
      <c r="G134" s="271"/>
      <c r="H134" s="272"/>
      <c r="I134" s="273"/>
      <c r="J134" s="273"/>
      <c r="K134" s="274"/>
      <c r="L134" s="359"/>
      <c r="M134" s="275"/>
      <c r="N134" s="271"/>
      <c r="O134" s="276"/>
      <c r="P134" s="281"/>
      <c r="Q134" s="282"/>
      <c r="R134" s="279" t="b">
        <f t="shared" si="6"/>
        <v>0</v>
      </c>
      <c r="S134" s="334"/>
    </row>
    <row r="135" spans="2:19" ht="24.9" customHeight="1" x14ac:dyDescent="0.3">
      <c r="B135" s="266"/>
      <c r="C135" s="267">
        <f t="shared" si="7"/>
        <v>1</v>
      </c>
      <c r="D135" s="268" t="str">
        <f t="shared" si="8"/>
        <v>Janeiro</v>
      </c>
      <c r="E135" s="269"/>
      <c r="F135" s="270" t="str">
        <f>IF(E135="","",VLOOKUP(E135,Relatório!B:I,2,FALSE))</f>
        <v/>
      </c>
      <c r="G135" s="271"/>
      <c r="H135" s="272"/>
      <c r="I135" s="273"/>
      <c r="J135" s="273"/>
      <c r="K135" s="274"/>
      <c r="L135" s="359"/>
      <c r="M135" s="275"/>
      <c r="N135" s="271"/>
      <c r="O135" s="276"/>
      <c r="P135" s="281"/>
      <c r="Q135" s="282"/>
      <c r="R135" s="279" t="b">
        <f t="shared" si="6"/>
        <v>0</v>
      </c>
      <c r="S135" s="334"/>
    </row>
    <row r="136" spans="2:19" ht="24.9" customHeight="1" x14ac:dyDescent="0.3">
      <c r="B136" s="266"/>
      <c r="C136" s="267">
        <f t="shared" si="7"/>
        <v>1</v>
      </c>
      <c r="D136" s="268" t="str">
        <f t="shared" si="8"/>
        <v>Janeiro</v>
      </c>
      <c r="E136" s="269"/>
      <c r="F136" s="270" t="str">
        <f>IF(E136="","",VLOOKUP(E136,Relatório!B:I,2,FALSE))</f>
        <v/>
      </c>
      <c r="G136" s="271"/>
      <c r="H136" s="272"/>
      <c r="I136" s="273"/>
      <c r="J136" s="273"/>
      <c r="K136" s="274"/>
      <c r="L136" s="359"/>
      <c r="M136" s="275"/>
      <c r="N136" s="271"/>
      <c r="O136" s="276"/>
      <c r="P136" s="281"/>
      <c r="Q136" s="282"/>
      <c r="R136" s="279" t="b">
        <f t="shared" si="6"/>
        <v>0</v>
      </c>
      <c r="S136" s="334"/>
    </row>
    <row r="137" spans="2:19" ht="24.9" customHeight="1" x14ac:dyDescent="0.3">
      <c r="B137" s="266"/>
      <c r="C137" s="267">
        <f t="shared" si="7"/>
        <v>1</v>
      </c>
      <c r="D137" s="268" t="str">
        <f t="shared" si="8"/>
        <v>Janeiro</v>
      </c>
      <c r="E137" s="269"/>
      <c r="F137" s="270" t="str">
        <f>IF(E137="","",VLOOKUP(E137,Relatório!B:I,2,FALSE))</f>
        <v/>
      </c>
      <c r="G137" s="271"/>
      <c r="H137" s="272"/>
      <c r="I137" s="273"/>
      <c r="J137" s="273"/>
      <c r="K137" s="274"/>
      <c r="L137" s="359"/>
      <c r="M137" s="275"/>
      <c r="N137" s="271"/>
      <c r="O137" s="276"/>
      <c r="P137" s="281"/>
      <c r="Q137" s="282"/>
      <c r="R137" s="279" t="b">
        <f t="shared" ref="R137:R200" si="9">IF(O137="sim",P137-Q137+R136,IF(O137="NÃO",R136))</f>
        <v>0</v>
      </c>
      <c r="S137" s="334"/>
    </row>
    <row r="138" spans="2:19" ht="24.9" customHeight="1" x14ac:dyDescent="0.3">
      <c r="B138" s="266"/>
      <c r="C138" s="267">
        <f t="shared" si="7"/>
        <v>1</v>
      </c>
      <c r="D138" s="268" t="str">
        <f t="shared" si="8"/>
        <v>Janeiro</v>
      </c>
      <c r="E138" s="269"/>
      <c r="F138" s="270" t="str">
        <f>IF(E138="","",VLOOKUP(E138,Relatório!B:I,2,FALSE))</f>
        <v/>
      </c>
      <c r="G138" s="271"/>
      <c r="H138" s="272"/>
      <c r="I138" s="273"/>
      <c r="J138" s="273"/>
      <c r="K138" s="274"/>
      <c r="L138" s="359"/>
      <c r="M138" s="275"/>
      <c r="N138" s="271"/>
      <c r="O138" s="276"/>
      <c r="P138" s="281"/>
      <c r="Q138" s="282"/>
      <c r="R138" s="279" t="b">
        <f t="shared" si="9"/>
        <v>0</v>
      </c>
      <c r="S138" s="334"/>
    </row>
    <row r="139" spans="2:19" ht="24.9" customHeight="1" x14ac:dyDescent="0.3">
      <c r="B139" s="266"/>
      <c r="C139" s="267">
        <f t="shared" si="7"/>
        <v>1</v>
      </c>
      <c r="D139" s="268" t="str">
        <f t="shared" si="8"/>
        <v>Janeiro</v>
      </c>
      <c r="E139" s="269"/>
      <c r="F139" s="270" t="str">
        <f>IF(E139="","",VLOOKUP(E139,Relatório!B:I,2,FALSE))</f>
        <v/>
      </c>
      <c r="G139" s="271"/>
      <c r="H139" s="272"/>
      <c r="I139" s="273"/>
      <c r="J139" s="273"/>
      <c r="K139" s="274"/>
      <c r="L139" s="359"/>
      <c r="M139" s="275"/>
      <c r="N139" s="271"/>
      <c r="O139" s="276"/>
      <c r="P139" s="281"/>
      <c r="Q139" s="282"/>
      <c r="R139" s="279" t="b">
        <f t="shared" si="9"/>
        <v>0</v>
      </c>
      <c r="S139" s="334"/>
    </row>
    <row r="140" spans="2:19" ht="24.9" customHeight="1" x14ac:dyDescent="0.3">
      <c r="B140" s="266"/>
      <c r="C140" s="267">
        <f t="shared" si="7"/>
        <v>1</v>
      </c>
      <c r="D140" s="268" t="str">
        <f t="shared" si="8"/>
        <v>Janeiro</v>
      </c>
      <c r="E140" s="269"/>
      <c r="F140" s="270" t="str">
        <f>IF(E140="","",VLOOKUP(E140,Relatório!B:I,2,FALSE))</f>
        <v/>
      </c>
      <c r="G140" s="271"/>
      <c r="H140" s="272"/>
      <c r="I140" s="306"/>
      <c r="J140" s="273"/>
      <c r="K140" s="274"/>
      <c r="L140" s="359"/>
      <c r="M140" s="275"/>
      <c r="N140" s="271"/>
      <c r="O140" s="276"/>
      <c r="P140" s="281"/>
      <c r="Q140" s="282"/>
      <c r="R140" s="279" t="b">
        <f t="shared" si="9"/>
        <v>0</v>
      </c>
      <c r="S140" s="334"/>
    </row>
    <row r="141" spans="2:19" ht="24.9" customHeight="1" x14ac:dyDescent="0.3">
      <c r="B141" s="266"/>
      <c r="C141" s="267">
        <f t="shared" si="7"/>
        <v>1</v>
      </c>
      <c r="D141" s="268" t="str">
        <f t="shared" si="8"/>
        <v>Janeiro</v>
      </c>
      <c r="E141" s="269"/>
      <c r="F141" s="270" t="str">
        <f>IF(E141="","",VLOOKUP(E141,Relatório!B:I,2,FALSE))</f>
        <v/>
      </c>
      <c r="G141" s="271"/>
      <c r="H141" s="272"/>
      <c r="I141" s="273"/>
      <c r="J141" s="273"/>
      <c r="K141" s="274"/>
      <c r="L141" s="359"/>
      <c r="M141" s="275"/>
      <c r="N141" s="271"/>
      <c r="O141" s="276"/>
      <c r="P141" s="281"/>
      <c r="Q141" s="282"/>
      <c r="R141" s="279" t="b">
        <f t="shared" si="9"/>
        <v>0</v>
      </c>
      <c r="S141" s="334"/>
    </row>
    <row r="142" spans="2:19" ht="24.9" customHeight="1" x14ac:dyDescent="0.3">
      <c r="B142" s="266"/>
      <c r="C142" s="267">
        <f t="shared" si="7"/>
        <v>1</v>
      </c>
      <c r="D142" s="268" t="str">
        <f t="shared" si="8"/>
        <v>Janeiro</v>
      </c>
      <c r="E142" s="269"/>
      <c r="F142" s="270" t="str">
        <f>IF(E142="","",VLOOKUP(E142,Relatório!B:I,2,FALSE))</f>
        <v/>
      </c>
      <c r="G142" s="271"/>
      <c r="H142" s="272"/>
      <c r="I142" s="273"/>
      <c r="J142" s="273"/>
      <c r="K142" s="274"/>
      <c r="L142" s="359"/>
      <c r="M142" s="275"/>
      <c r="N142" s="271"/>
      <c r="O142" s="276"/>
      <c r="P142" s="281"/>
      <c r="Q142" s="282"/>
      <c r="R142" s="279" t="b">
        <f t="shared" si="9"/>
        <v>0</v>
      </c>
      <c r="S142" s="334"/>
    </row>
    <row r="143" spans="2:19" ht="24.9" customHeight="1" x14ac:dyDescent="0.3">
      <c r="B143" s="266"/>
      <c r="C143" s="267">
        <f t="shared" si="7"/>
        <v>1</v>
      </c>
      <c r="D143" s="268" t="str">
        <f t="shared" si="8"/>
        <v>Janeiro</v>
      </c>
      <c r="E143" s="269"/>
      <c r="F143" s="270" t="str">
        <f>IF(E143="","",VLOOKUP(E143,Relatório!B:I,2,FALSE))</f>
        <v/>
      </c>
      <c r="G143" s="271"/>
      <c r="H143" s="272"/>
      <c r="I143" s="273"/>
      <c r="J143" s="273"/>
      <c r="K143" s="274"/>
      <c r="L143" s="359"/>
      <c r="M143" s="275"/>
      <c r="N143" s="271"/>
      <c r="O143" s="276"/>
      <c r="P143" s="281"/>
      <c r="Q143" s="282"/>
      <c r="R143" s="279" t="b">
        <f t="shared" si="9"/>
        <v>0</v>
      </c>
      <c r="S143" s="334"/>
    </row>
    <row r="144" spans="2:19" ht="24.9" customHeight="1" x14ac:dyDescent="0.3">
      <c r="B144" s="266"/>
      <c r="C144" s="267">
        <f t="shared" si="7"/>
        <v>1</v>
      </c>
      <c r="D144" s="268" t="str">
        <f t="shared" si="8"/>
        <v>Janeiro</v>
      </c>
      <c r="E144" s="269"/>
      <c r="F144" s="270" t="str">
        <f>IF(E144="","",VLOOKUP(E144,Relatório!B:I,2,FALSE))</f>
        <v/>
      </c>
      <c r="G144" s="271"/>
      <c r="H144" s="272"/>
      <c r="I144" s="273"/>
      <c r="J144" s="273"/>
      <c r="K144" s="274"/>
      <c r="L144" s="359"/>
      <c r="M144" s="275"/>
      <c r="N144" s="271"/>
      <c r="O144" s="276"/>
      <c r="P144" s="281"/>
      <c r="Q144" s="282"/>
      <c r="R144" s="279" t="b">
        <f t="shared" si="9"/>
        <v>0</v>
      </c>
      <c r="S144" s="334"/>
    </row>
    <row r="145" spans="2:19" ht="24.9" customHeight="1" x14ac:dyDescent="0.3">
      <c r="B145" s="266"/>
      <c r="C145" s="267">
        <f t="shared" si="7"/>
        <v>1</v>
      </c>
      <c r="D145" s="268" t="str">
        <f t="shared" si="8"/>
        <v>Janeiro</v>
      </c>
      <c r="E145" s="269"/>
      <c r="F145" s="270" t="str">
        <f>IF(E145="","",VLOOKUP(E145,Relatório!B:I,2,FALSE))</f>
        <v/>
      </c>
      <c r="G145" s="271"/>
      <c r="H145" s="272"/>
      <c r="I145" s="273"/>
      <c r="J145" s="273"/>
      <c r="K145" s="274"/>
      <c r="L145" s="359"/>
      <c r="M145" s="275"/>
      <c r="N145" s="271"/>
      <c r="O145" s="276"/>
      <c r="P145" s="281"/>
      <c r="Q145" s="282"/>
      <c r="R145" s="279" t="b">
        <f t="shared" si="9"/>
        <v>0</v>
      </c>
      <c r="S145" s="334"/>
    </row>
    <row r="146" spans="2:19" ht="24.9" customHeight="1" x14ac:dyDescent="0.3">
      <c r="B146" s="266"/>
      <c r="C146" s="267">
        <f t="shared" si="7"/>
        <v>1</v>
      </c>
      <c r="D146" s="268" t="str">
        <f t="shared" si="8"/>
        <v>Janeiro</v>
      </c>
      <c r="E146" s="269"/>
      <c r="F146" s="270" t="str">
        <f>IF(E146="","",VLOOKUP(E146,Relatório!B:I,2,FALSE))</f>
        <v/>
      </c>
      <c r="G146" s="271"/>
      <c r="H146" s="272"/>
      <c r="I146" s="273"/>
      <c r="J146" s="273"/>
      <c r="K146" s="274"/>
      <c r="L146" s="359"/>
      <c r="M146" s="275"/>
      <c r="N146" s="271"/>
      <c r="O146" s="276"/>
      <c r="P146" s="281"/>
      <c r="Q146" s="282"/>
      <c r="R146" s="279" t="b">
        <f t="shared" si="9"/>
        <v>0</v>
      </c>
      <c r="S146" s="334"/>
    </row>
    <row r="147" spans="2:19" ht="24.9" customHeight="1" x14ac:dyDescent="0.3">
      <c r="B147" s="266"/>
      <c r="C147" s="267">
        <f t="shared" si="7"/>
        <v>1</v>
      </c>
      <c r="D147" s="268" t="str">
        <f t="shared" si="8"/>
        <v>Janeiro</v>
      </c>
      <c r="E147" s="269"/>
      <c r="F147" s="270" t="str">
        <f>IF(E147="","",VLOOKUP(E147,Relatório!B:I,2,FALSE))</f>
        <v/>
      </c>
      <c r="G147" s="271"/>
      <c r="H147" s="272"/>
      <c r="I147" s="273"/>
      <c r="J147" s="273"/>
      <c r="K147" s="274"/>
      <c r="L147" s="359"/>
      <c r="M147" s="275"/>
      <c r="N147" s="271"/>
      <c r="O147" s="276"/>
      <c r="P147" s="283"/>
      <c r="Q147" s="282"/>
      <c r="R147" s="279" t="b">
        <f t="shared" si="9"/>
        <v>0</v>
      </c>
      <c r="S147" s="334"/>
    </row>
    <row r="148" spans="2:19" ht="24.9" customHeight="1" x14ac:dyDescent="0.3">
      <c r="B148" s="266"/>
      <c r="C148" s="267">
        <f t="shared" si="7"/>
        <v>1</v>
      </c>
      <c r="D148" s="268" t="str">
        <f t="shared" si="8"/>
        <v>Janeiro</v>
      </c>
      <c r="E148" s="269"/>
      <c r="F148" s="270" t="str">
        <f>IF(E148="","",VLOOKUP(E148,Relatório!B:I,2,FALSE))</f>
        <v/>
      </c>
      <c r="G148" s="271"/>
      <c r="H148" s="272"/>
      <c r="I148" s="273"/>
      <c r="J148" s="285"/>
      <c r="K148" s="274"/>
      <c r="L148" s="359"/>
      <c r="M148" s="275"/>
      <c r="N148" s="271"/>
      <c r="O148" s="276"/>
      <c r="P148" s="281"/>
      <c r="Q148" s="282"/>
      <c r="R148" s="279" t="b">
        <f t="shared" si="9"/>
        <v>0</v>
      </c>
      <c r="S148" s="334"/>
    </row>
    <row r="149" spans="2:19" ht="24.9" customHeight="1" x14ac:dyDescent="0.3">
      <c r="B149" s="266"/>
      <c r="C149" s="267">
        <f t="shared" si="7"/>
        <v>1</v>
      </c>
      <c r="D149" s="268" t="str">
        <f t="shared" si="8"/>
        <v>Janeiro</v>
      </c>
      <c r="E149" s="269"/>
      <c r="F149" s="270" t="str">
        <f>IF(E149="","",VLOOKUP(E149,Relatório!B:I,2,FALSE))</f>
        <v/>
      </c>
      <c r="G149" s="271"/>
      <c r="H149" s="272"/>
      <c r="I149" s="273"/>
      <c r="J149" s="273"/>
      <c r="K149" s="274"/>
      <c r="L149" s="359"/>
      <c r="M149" s="275"/>
      <c r="N149" s="271"/>
      <c r="O149" s="276"/>
      <c r="P149" s="283"/>
      <c r="Q149" s="282"/>
      <c r="R149" s="279" t="b">
        <f t="shared" si="9"/>
        <v>0</v>
      </c>
      <c r="S149" s="334"/>
    </row>
    <row r="150" spans="2:19" ht="24.9" customHeight="1" x14ac:dyDescent="0.3">
      <c r="B150" s="266"/>
      <c r="C150" s="267">
        <f t="shared" si="7"/>
        <v>1</v>
      </c>
      <c r="D150" s="268" t="str">
        <f t="shared" si="8"/>
        <v>Janeiro</v>
      </c>
      <c r="E150" s="269"/>
      <c r="F150" s="270" t="str">
        <f>IF(E150="","",VLOOKUP(E150,Relatório!B:I,2,FALSE))</f>
        <v/>
      </c>
      <c r="G150" s="271"/>
      <c r="H150" s="272"/>
      <c r="I150" s="273"/>
      <c r="J150" s="273"/>
      <c r="K150" s="274"/>
      <c r="L150" s="359"/>
      <c r="M150" s="275"/>
      <c r="N150" s="271"/>
      <c r="O150" s="276"/>
      <c r="P150" s="281"/>
      <c r="Q150" s="282"/>
      <c r="R150" s="279" t="b">
        <f t="shared" si="9"/>
        <v>0</v>
      </c>
      <c r="S150" s="334"/>
    </row>
    <row r="151" spans="2:19" ht="24.9" customHeight="1" x14ac:dyDescent="0.3">
      <c r="B151" s="266"/>
      <c r="C151" s="267">
        <f t="shared" si="7"/>
        <v>1</v>
      </c>
      <c r="D151" s="268" t="str">
        <f t="shared" si="8"/>
        <v>Janeiro</v>
      </c>
      <c r="E151" s="269"/>
      <c r="F151" s="270" t="str">
        <f>IF(E151="","",VLOOKUP(E151,Relatório!B:I,2,FALSE))</f>
        <v/>
      </c>
      <c r="G151" s="271"/>
      <c r="H151" s="272"/>
      <c r="I151" s="273"/>
      <c r="J151" s="273"/>
      <c r="K151" s="274"/>
      <c r="L151" s="359"/>
      <c r="M151" s="275"/>
      <c r="N151" s="271"/>
      <c r="O151" s="276"/>
      <c r="P151" s="283"/>
      <c r="Q151" s="282"/>
      <c r="R151" s="279" t="b">
        <f t="shared" si="9"/>
        <v>0</v>
      </c>
      <c r="S151" s="334"/>
    </row>
    <row r="152" spans="2:19" ht="24.9" customHeight="1" x14ac:dyDescent="0.3">
      <c r="B152" s="266"/>
      <c r="C152" s="267">
        <f t="shared" si="7"/>
        <v>1</v>
      </c>
      <c r="D152" s="268" t="str">
        <f t="shared" si="8"/>
        <v>Janeiro</v>
      </c>
      <c r="E152" s="269"/>
      <c r="F152" s="270" t="str">
        <f>IF(E152="","",VLOOKUP(E152,Relatório!B:I,2,FALSE))</f>
        <v/>
      </c>
      <c r="G152" s="271"/>
      <c r="H152" s="272"/>
      <c r="I152" s="273"/>
      <c r="J152" s="273"/>
      <c r="K152" s="274"/>
      <c r="L152" s="359"/>
      <c r="M152" s="275"/>
      <c r="N152" s="271"/>
      <c r="O152" s="276"/>
      <c r="P152" s="281"/>
      <c r="Q152" s="282"/>
      <c r="R152" s="279" t="b">
        <f t="shared" si="9"/>
        <v>0</v>
      </c>
      <c r="S152" s="334"/>
    </row>
    <row r="153" spans="2:19" ht="24.9" customHeight="1" x14ac:dyDescent="0.3">
      <c r="B153" s="266"/>
      <c r="C153" s="267">
        <f t="shared" si="7"/>
        <v>1</v>
      </c>
      <c r="D153" s="268" t="str">
        <f t="shared" si="8"/>
        <v>Janeiro</v>
      </c>
      <c r="E153" s="269"/>
      <c r="F153" s="270" t="str">
        <f>IF(E153="","",VLOOKUP(E153,Relatório!B:I,2,FALSE))</f>
        <v/>
      </c>
      <c r="G153" s="271"/>
      <c r="H153" s="272"/>
      <c r="I153" s="273"/>
      <c r="J153" s="273"/>
      <c r="K153" s="274"/>
      <c r="L153" s="359"/>
      <c r="M153" s="275"/>
      <c r="N153" s="271"/>
      <c r="O153" s="276"/>
      <c r="P153" s="281"/>
      <c r="Q153" s="282"/>
      <c r="R153" s="279" t="b">
        <f t="shared" si="9"/>
        <v>0</v>
      </c>
      <c r="S153" s="334"/>
    </row>
    <row r="154" spans="2:19" ht="24.9" customHeight="1" x14ac:dyDescent="0.3">
      <c r="B154" s="266"/>
      <c r="C154" s="267">
        <f t="shared" si="7"/>
        <v>1</v>
      </c>
      <c r="D154" s="268" t="str">
        <f t="shared" si="8"/>
        <v>Janeiro</v>
      </c>
      <c r="E154" s="269"/>
      <c r="F154" s="270" t="str">
        <f>IF(E154="","",VLOOKUP(E154,Relatório!B:I,2,FALSE))</f>
        <v/>
      </c>
      <c r="G154" s="271"/>
      <c r="H154" s="272"/>
      <c r="I154" s="273"/>
      <c r="J154" s="273"/>
      <c r="K154" s="274"/>
      <c r="L154" s="359"/>
      <c r="M154" s="275"/>
      <c r="N154" s="271"/>
      <c r="O154" s="276"/>
      <c r="P154" s="281"/>
      <c r="Q154" s="282"/>
      <c r="R154" s="279" t="b">
        <f t="shared" si="9"/>
        <v>0</v>
      </c>
      <c r="S154" s="334"/>
    </row>
    <row r="155" spans="2:19" ht="24.9" customHeight="1" x14ac:dyDescent="0.3">
      <c r="B155" s="266"/>
      <c r="C155" s="267">
        <f t="shared" si="7"/>
        <v>1</v>
      </c>
      <c r="D155" s="268" t="str">
        <f t="shared" si="8"/>
        <v>Janeiro</v>
      </c>
      <c r="E155" s="269"/>
      <c r="F155" s="270" t="str">
        <f>IF(E155="","",VLOOKUP(E155,Relatório!B:I,2,FALSE))</f>
        <v/>
      </c>
      <c r="G155" s="271"/>
      <c r="H155" s="272"/>
      <c r="I155" s="273"/>
      <c r="J155" s="273"/>
      <c r="K155" s="274"/>
      <c r="L155" s="359"/>
      <c r="M155" s="275"/>
      <c r="N155" s="271"/>
      <c r="O155" s="276"/>
      <c r="P155" s="281"/>
      <c r="Q155" s="282"/>
      <c r="R155" s="279" t="b">
        <f t="shared" si="9"/>
        <v>0</v>
      </c>
      <c r="S155" s="334"/>
    </row>
    <row r="156" spans="2:19" ht="24.9" customHeight="1" x14ac:dyDescent="0.3">
      <c r="B156" s="266"/>
      <c r="C156" s="267">
        <f t="shared" si="7"/>
        <v>1</v>
      </c>
      <c r="D156" s="268" t="str">
        <f t="shared" si="8"/>
        <v>Janeiro</v>
      </c>
      <c r="E156" s="269"/>
      <c r="F156" s="270" t="str">
        <f>IF(E156="","",VLOOKUP(E156,Relatório!B:I,2,FALSE))</f>
        <v/>
      </c>
      <c r="G156" s="271"/>
      <c r="H156" s="272"/>
      <c r="I156" s="273"/>
      <c r="J156" s="273"/>
      <c r="K156" s="274"/>
      <c r="L156" s="359"/>
      <c r="M156" s="275"/>
      <c r="N156" s="271"/>
      <c r="O156" s="276"/>
      <c r="P156" s="281"/>
      <c r="Q156" s="282"/>
      <c r="R156" s="279" t="b">
        <f t="shared" si="9"/>
        <v>0</v>
      </c>
      <c r="S156" s="334"/>
    </row>
    <row r="157" spans="2:19" ht="24.9" customHeight="1" x14ac:dyDescent="0.3">
      <c r="B157" s="266"/>
      <c r="C157" s="267">
        <f t="shared" si="7"/>
        <v>1</v>
      </c>
      <c r="D157" s="268" t="str">
        <f t="shared" si="8"/>
        <v>Janeiro</v>
      </c>
      <c r="E157" s="269"/>
      <c r="F157" s="270" t="str">
        <f>IF(E157="","",VLOOKUP(E157,Relatório!B:I,2,FALSE))</f>
        <v/>
      </c>
      <c r="G157" s="271"/>
      <c r="H157" s="272"/>
      <c r="I157" s="273"/>
      <c r="J157" s="273"/>
      <c r="K157" s="274"/>
      <c r="L157" s="359"/>
      <c r="M157" s="275"/>
      <c r="N157" s="271"/>
      <c r="O157" s="276"/>
      <c r="P157" s="281"/>
      <c r="Q157" s="282"/>
      <c r="R157" s="279" t="b">
        <f t="shared" si="9"/>
        <v>0</v>
      </c>
      <c r="S157" s="334"/>
    </row>
    <row r="158" spans="2:19" ht="24.9" customHeight="1" x14ac:dyDescent="0.3">
      <c r="B158" s="286"/>
      <c r="C158" s="267">
        <f t="shared" si="7"/>
        <v>1</v>
      </c>
      <c r="D158" s="268" t="str">
        <f t="shared" si="8"/>
        <v>Janeiro</v>
      </c>
      <c r="E158" s="269"/>
      <c r="F158" s="270" t="str">
        <f>IF(E158="","",VLOOKUP(E158,Relatório!B:I,2,FALSE))</f>
        <v/>
      </c>
      <c r="G158" s="271"/>
      <c r="H158" s="272"/>
      <c r="I158" s="287"/>
      <c r="J158" s="288"/>
      <c r="K158" s="274"/>
      <c r="L158" s="360"/>
      <c r="M158" s="275"/>
      <c r="N158" s="271"/>
      <c r="O158" s="276"/>
      <c r="P158" s="281"/>
      <c r="Q158" s="289"/>
      <c r="R158" s="279" t="b">
        <f t="shared" si="9"/>
        <v>0</v>
      </c>
      <c r="S158" s="334"/>
    </row>
    <row r="159" spans="2:19" ht="24.9" customHeight="1" x14ac:dyDescent="0.3">
      <c r="B159" s="286"/>
      <c r="C159" s="267">
        <f t="shared" si="7"/>
        <v>1</v>
      </c>
      <c r="D159" s="268" t="str">
        <f t="shared" si="8"/>
        <v>Janeiro</v>
      </c>
      <c r="E159" s="269"/>
      <c r="F159" s="270" t="str">
        <f>IF(E159="","",VLOOKUP(E159,Relatório!B:I,2,FALSE))</f>
        <v/>
      </c>
      <c r="G159" s="271"/>
      <c r="H159" s="272"/>
      <c r="I159" s="287"/>
      <c r="J159" s="290"/>
      <c r="K159" s="274"/>
      <c r="L159" s="360"/>
      <c r="M159" s="275"/>
      <c r="N159" s="271"/>
      <c r="O159" s="276"/>
      <c r="P159" s="281"/>
      <c r="Q159" s="289"/>
      <c r="R159" s="279" t="b">
        <f t="shared" si="9"/>
        <v>0</v>
      </c>
      <c r="S159" s="334"/>
    </row>
    <row r="160" spans="2:19" ht="24.9" customHeight="1" x14ac:dyDescent="0.3">
      <c r="B160" s="286"/>
      <c r="C160" s="267">
        <f t="shared" si="7"/>
        <v>1</v>
      </c>
      <c r="D160" s="268" t="str">
        <f t="shared" si="8"/>
        <v>Janeiro</v>
      </c>
      <c r="E160" s="269"/>
      <c r="F160" s="270" t="str">
        <f>IF(E160="","",VLOOKUP(E160,Relatório!B:I,2,FALSE))</f>
        <v/>
      </c>
      <c r="G160" s="271"/>
      <c r="H160" s="272"/>
      <c r="I160" s="287"/>
      <c r="J160" s="290"/>
      <c r="K160" s="274"/>
      <c r="L160" s="360"/>
      <c r="M160" s="275"/>
      <c r="N160" s="271"/>
      <c r="O160" s="276"/>
      <c r="P160" s="281"/>
      <c r="Q160" s="289"/>
      <c r="R160" s="279" t="b">
        <f t="shared" si="9"/>
        <v>0</v>
      </c>
      <c r="S160" s="334"/>
    </row>
    <row r="161" spans="2:19" ht="24.9" customHeight="1" x14ac:dyDescent="0.3">
      <c r="B161" s="286"/>
      <c r="C161" s="267">
        <f t="shared" si="7"/>
        <v>1</v>
      </c>
      <c r="D161" s="268" t="str">
        <f t="shared" si="8"/>
        <v>Janeiro</v>
      </c>
      <c r="E161" s="269"/>
      <c r="F161" s="270" t="str">
        <f>IF(E161="","",VLOOKUP(E161,Relatório!B:I,2,FALSE))</f>
        <v/>
      </c>
      <c r="G161" s="271"/>
      <c r="H161" s="272"/>
      <c r="I161" s="287"/>
      <c r="J161" s="290"/>
      <c r="K161" s="274"/>
      <c r="L161" s="355"/>
      <c r="M161" s="275"/>
      <c r="N161" s="271"/>
      <c r="O161" s="276"/>
      <c r="P161" s="281"/>
      <c r="Q161" s="289"/>
      <c r="R161" s="279" t="b">
        <f t="shared" si="9"/>
        <v>0</v>
      </c>
      <c r="S161" s="334"/>
    </row>
    <row r="162" spans="2:19" ht="24.9" customHeight="1" x14ac:dyDescent="0.3">
      <c r="B162" s="286"/>
      <c r="C162" s="267">
        <f t="shared" si="7"/>
        <v>1</v>
      </c>
      <c r="D162" s="268" t="str">
        <f t="shared" si="8"/>
        <v>Janeiro</v>
      </c>
      <c r="E162" s="269"/>
      <c r="F162" s="270" t="str">
        <f>IF(E162="","",VLOOKUP(E162,Relatório!B:I,2,FALSE))</f>
        <v/>
      </c>
      <c r="G162" s="271"/>
      <c r="H162" s="272"/>
      <c r="I162" s="287"/>
      <c r="J162" s="291"/>
      <c r="K162" s="274"/>
      <c r="L162" s="355"/>
      <c r="M162" s="275"/>
      <c r="N162" s="271"/>
      <c r="O162" s="276"/>
      <c r="P162" s="281"/>
      <c r="Q162" s="289"/>
      <c r="R162" s="279" t="b">
        <f t="shared" si="9"/>
        <v>0</v>
      </c>
      <c r="S162" s="334"/>
    </row>
    <row r="163" spans="2:19" ht="24.9" customHeight="1" x14ac:dyDescent="0.3">
      <c r="B163" s="286"/>
      <c r="C163" s="267">
        <f t="shared" si="7"/>
        <v>1</v>
      </c>
      <c r="D163" s="268" t="str">
        <f t="shared" si="8"/>
        <v>Janeiro</v>
      </c>
      <c r="E163" s="269"/>
      <c r="F163" s="270" t="str">
        <f>IF(E163="","",VLOOKUP(E163,Relatório!B:I,2,FALSE))</f>
        <v/>
      </c>
      <c r="G163" s="271"/>
      <c r="H163" s="272"/>
      <c r="I163" s="292"/>
      <c r="J163" s="288"/>
      <c r="K163" s="274"/>
      <c r="L163" s="355"/>
      <c r="M163" s="275"/>
      <c r="N163" s="271"/>
      <c r="O163" s="276"/>
      <c r="P163" s="281"/>
      <c r="Q163" s="289"/>
      <c r="R163" s="279" t="b">
        <f t="shared" si="9"/>
        <v>0</v>
      </c>
      <c r="S163" s="334"/>
    </row>
    <row r="164" spans="2:19" ht="24.9" customHeight="1" x14ac:dyDescent="0.3">
      <c r="B164" s="286"/>
      <c r="C164" s="267">
        <f t="shared" ref="C164:C227" si="10">MONTH(B164)</f>
        <v>1</v>
      </c>
      <c r="D164" s="268" t="str">
        <f t="shared" ref="D164:D227" si="11">IF(C164=1,"Janeiro",IF(C164=2,"Fevereiro",IF(C164=3,"Março",IF(C164=4,"Abril",IF(C164=5,"Maio",IF(C164=6,"Junho",IF(C164=7,"Julho",IF(C164=8,"Agosto",IF(C164=9,"Setembro",IF(C164=10,"Outubro",IF(C164=11,"Novembro",IF(C164=12,"Dezembro",""))))))))))))</f>
        <v>Janeiro</v>
      </c>
      <c r="E164" s="269"/>
      <c r="F164" s="270" t="str">
        <f>IF(E164="","",VLOOKUP(E164,Relatório!B:I,2,FALSE))</f>
        <v/>
      </c>
      <c r="G164" s="271"/>
      <c r="H164" s="272"/>
      <c r="I164" s="292"/>
      <c r="J164" s="290"/>
      <c r="K164" s="274"/>
      <c r="L164" s="355"/>
      <c r="M164" s="275"/>
      <c r="N164" s="271"/>
      <c r="O164" s="276"/>
      <c r="P164" s="281"/>
      <c r="Q164" s="289"/>
      <c r="R164" s="279" t="b">
        <f t="shared" si="9"/>
        <v>0</v>
      </c>
      <c r="S164" s="334"/>
    </row>
    <row r="165" spans="2:19" ht="24.9" customHeight="1" x14ac:dyDescent="0.3">
      <c r="B165" s="286"/>
      <c r="C165" s="267">
        <f t="shared" si="10"/>
        <v>1</v>
      </c>
      <c r="D165" s="268" t="str">
        <f t="shared" si="11"/>
        <v>Janeiro</v>
      </c>
      <c r="E165" s="269"/>
      <c r="F165" s="270" t="str">
        <f>IF(E165="","",VLOOKUP(E165,Relatório!B:I,2,FALSE))</f>
        <v/>
      </c>
      <c r="G165" s="271"/>
      <c r="H165" s="272"/>
      <c r="I165" s="287"/>
      <c r="J165" s="290"/>
      <c r="K165" s="274"/>
      <c r="L165" s="355"/>
      <c r="M165" s="275"/>
      <c r="N165" s="271"/>
      <c r="O165" s="276"/>
      <c r="P165" s="281"/>
      <c r="Q165" s="289"/>
      <c r="R165" s="279" t="b">
        <f t="shared" si="9"/>
        <v>0</v>
      </c>
      <c r="S165" s="334"/>
    </row>
    <row r="166" spans="2:19" ht="24.9" customHeight="1" x14ac:dyDescent="0.3">
      <c r="B166" s="286"/>
      <c r="C166" s="267">
        <f t="shared" si="10"/>
        <v>1</v>
      </c>
      <c r="D166" s="268" t="str">
        <f t="shared" si="11"/>
        <v>Janeiro</v>
      </c>
      <c r="E166" s="269"/>
      <c r="F166" s="270" t="str">
        <f>IF(E166="","",VLOOKUP(E166,Relatório!B:I,2,FALSE))</f>
        <v/>
      </c>
      <c r="G166" s="271"/>
      <c r="H166" s="272"/>
      <c r="I166" s="287"/>
      <c r="J166" s="290"/>
      <c r="K166" s="274"/>
      <c r="L166" s="355"/>
      <c r="M166" s="275"/>
      <c r="N166" s="271"/>
      <c r="O166" s="276"/>
      <c r="P166" s="281"/>
      <c r="Q166" s="289"/>
      <c r="R166" s="279" t="b">
        <f t="shared" si="9"/>
        <v>0</v>
      </c>
      <c r="S166" s="334"/>
    </row>
    <row r="167" spans="2:19" ht="24.9" customHeight="1" x14ac:dyDescent="0.3">
      <c r="B167" s="286"/>
      <c r="C167" s="267">
        <f t="shared" si="10"/>
        <v>1</v>
      </c>
      <c r="D167" s="268" t="str">
        <f t="shared" si="11"/>
        <v>Janeiro</v>
      </c>
      <c r="E167" s="269"/>
      <c r="F167" s="270" t="str">
        <f>IF(E167="","",VLOOKUP(E167,Relatório!B:I,2,FALSE))</f>
        <v/>
      </c>
      <c r="G167" s="271"/>
      <c r="H167" s="272"/>
      <c r="I167" s="287"/>
      <c r="J167" s="291"/>
      <c r="K167" s="274"/>
      <c r="L167" s="355"/>
      <c r="M167" s="275"/>
      <c r="N167" s="271"/>
      <c r="O167" s="276"/>
      <c r="P167" s="281"/>
      <c r="Q167" s="289"/>
      <c r="R167" s="279" t="b">
        <f t="shared" si="9"/>
        <v>0</v>
      </c>
      <c r="S167" s="334"/>
    </row>
    <row r="168" spans="2:19" ht="24.9" customHeight="1" x14ac:dyDescent="0.3">
      <c r="B168" s="286"/>
      <c r="C168" s="267">
        <f t="shared" si="10"/>
        <v>1</v>
      </c>
      <c r="D168" s="268" t="str">
        <f t="shared" si="11"/>
        <v>Janeiro</v>
      </c>
      <c r="E168" s="269"/>
      <c r="F168" s="270" t="str">
        <f>IF(E168="","",VLOOKUP(E168,Relatório!B:I,2,FALSE))</f>
        <v/>
      </c>
      <c r="G168" s="271"/>
      <c r="H168" s="272"/>
      <c r="I168" s="287"/>
      <c r="J168" s="290"/>
      <c r="K168" s="274"/>
      <c r="L168" s="355"/>
      <c r="M168" s="275"/>
      <c r="N168" s="271"/>
      <c r="O168" s="276"/>
      <c r="P168" s="281"/>
      <c r="Q168" s="289"/>
      <c r="R168" s="279" t="b">
        <f t="shared" si="9"/>
        <v>0</v>
      </c>
      <c r="S168" s="334"/>
    </row>
    <row r="169" spans="2:19" ht="24.9" customHeight="1" x14ac:dyDescent="0.3">
      <c r="B169" s="286"/>
      <c r="C169" s="267">
        <f t="shared" si="10"/>
        <v>1</v>
      </c>
      <c r="D169" s="268" t="str">
        <f t="shared" si="11"/>
        <v>Janeiro</v>
      </c>
      <c r="E169" s="269"/>
      <c r="F169" s="270" t="str">
        <f>IF(E169="","",VLOOKUP(E169,Relatório!B:I,2,FALSE))</f>
        <v/>
      </c>
      <c r="G169" s="271"/>
      <c r="H169" s="272"/>
      <c r="I169" s="287"/>
      <c r="J169" s="290"/>
      <c r="K169" s="274"/>
      <c r="L169" s="355"/>
      <c r="M169" s="275"/>
      <c r="N169" s="271"/>
      <c r="O169" s="276"/>
      <c r="P169" s="281"/>
      <c r="Q169" s="289"/>
      <c r="R169" s="279" t="b">
        <f t="shared" si="9"/>
        <v>0</v>
      </c>
      <c r="S169" s="334"/>
    </row>
    <row r="170" spans="2:19" ht="24.9" customHeight="1" x14ac:dyDescent="0.3">
      <c r="B170" s="286"/>
      <c r="C170" s="267">
        <f t="shared" si="10"/>
        <v>1</v>
      </c>
      <c r="D170" s="268" t="str">
        <f t="shared" si="11"/>
        <v>Janeiro</v>
      </c>
      <c r="E170" s="269"/>
      <c r="F170" s="270" t="str">
        <f>IF(E170="","",VLOOKUP(E170,Relatório!B:I,2,FALSE))</f>
        <v/>
      </c>
      <c r="G170" s="271"/>
      <c r="H170" s="272"/>
      <c r="I170" s="287"/>
      <c r="J170" s="290"/>
      <c r="K170" s="274"/>
      <c r="L170" s="356"/>
      <c r="M170" s="275"/>
      <c r="N170" s="271"/>
      <c r="O170" s="276"/>
      <c r="P170" s="281"/>
      <c r="Q170" s="282"/>
      <c r="R170" s="279" t="b">
        <f t="shared" si="9"/>
        <v>0</v>
      </c>
      <c r="S170" s="334"/>
    </row>
    <row r="171" spans="2:19" ht="24.9" customHeight="1" x14ac:dyDescent="0.3">
      <c r="B171" s="286"/>
      <c r="C171" s="267">
        <f t="shared" si="10"/>
        <v>1</v>
      </c>
      <c r="D171" s="268" t="str">
        <f t="shared" si="11"/>
        <v>Janeiro</v>
      </c>
      <c r="E171" s="269"/>
      <c r="F171" s="270" t="str">
        <f>IF(E171="","",VLOOKUP(E171,Relatório!B:I,2,FALSE))</f>
        <v/>
      </c>
      <c r="G171" s="271"/>
      <c r="H171" s="272"/>
      <c r="I171" s="287"/>
      <c r="J171" s="290"/>
      <c r="K171" s="274"/>
      <c r="L171" s="361"/>
      <c r="M171" s="275"/>
      <c r="N171" s="271"/>
      <c r="O171" s="276"/>
      <c r="P171" s="281"/>
      <c r="Q171" s="282"/>
      <c r="R171" s="279" t="b">
        <f t="shared" si="9"/>
        <v>0</v>
      </c>
      <c r="S171" s="334"/>
    </row>
    <row r="172" spans="2:19" ht="24.9" customHeight="1" x14ac:dyDescent="0.3">
      <c r="B172" s="286"/>
      <c r="C172" s="267">
        <f t="shared" si="10"/>
        <v>1</v>
      </c>
      <c r="D172" s="268" t="str">
        <f t="shared" si="11"/>
        <v>Janeiro</v>
      </c>
      <c r="E172" s="269"/>
      <c r="F172" s="270" t="str">
        <f>IF(E172="","",VLOOKUP(E172,Relatório!B:I,2,FALSE))</f>
        <v/>
      </c>
      <c r="G172" s="271"/>
      <c r="H172" s="272"/>
      <c r="I172" s="287"/>
      <c r="J172" s="290"/>
      <c r="K172" s="274"/>
      <c r="L172" s="361"/>
      <c r="M172" s="275"/>
      <c r="N172" s="271"/>
      <c r="O172" s="276"/>
      <c r="P172" s="281"/>
      <c r="Q172" s="282"/>
      <c r="R172" s="279" t="b">
        <f t="shared" si="9"/>
        <v>0</v>
      </c>
      <c r="S172" s="334"/>
    </row>
    <row r="173" spans="2:19" ht="24.9" customHeight="1" x14ac:dyDescent="0.3">
      <c r="B173" s="286"/>
      <c r="C173" s="267">
        <f t="shared" si="10"/>
        <v>1</v>
      </c>
      <c r="D173" s="268" t="str">
        <f t="shared" si="11"/>
        <v>Janeiro</v>
      </c>
      <c r="E173" s="269"/>
      <c r="F173" s="270" t="str">
        <f>IF(E173="","",VLOOKUP(E173,Relatório!B:I,2,FALSE))</f>
        <v/>
      </c>
      <c r="G173" s="271"/>
      <c r="H173" s="272"/>
      <c r="I173" s="287"/>
      <c r="J173" s="290"/>
      <c r="K173" s="274"/>
      <c r="L173" s="355"/>
      <c r="M173" s="275"/>
      <c r="N173" s="271"/>
      <c r="O173" s="276"/>
      <c r="P173" s="281"/>
      <c r="Q173" s="282"/>
      <c r="R173" s="279" t="b">
        <f t="shared" si="9"/>
        <v>0</v>
      </c>
      <c r="S173" s="334"/>
    </row>
    <row r="174" spans="2:19" ht="24.9" customHeight="1" x14ac:dyDescent="0.3">
      <c r="B174" s="293"/>
      <c r="C174" s="267">
        <f t="shared" si="10"/>
        <v>1</v>
      </c>
      <c r="D174" s="268" t="str">
        <f t="shared" si="11"/>
        <v>Janeiro</v>
      </c>
      <c r="E174" s="269"/>
      <c r="F174" s="270" t="str">
        <f>IF(E174="","",VLOOKUP(E174,Relatório!B:I,2,FALSE))</f>
        <v/>
      </c>
      <c r="G174" s="271"/>
      <c r="H174" s="272"/>
      <c r="I174" s="294"/>
      <c r="J174" s="295"/>
      <c r="K174" s="274"/>
      <c r="L174" s="355"/>
      <c r="M174" s="296"/>
      <c r="N174" s="271"/>
      <c r="O174" s="276"/>
      <c r="P174" s="281"/>
      <c r="Q174" s="282"/>
      <c r="R174" s="279" t="b">
        <f t="shared" si="9"/>
        <v>0</v>
      </c>
      <c r="S174" s="334"/>
    </row>
    <row r="175" spans="2:19" ht="24.9" customHeight="1" x14ac:dyDescent="0.3">
      <c r="B175" s="293"/>
      <c r="C175" s="267">
        <f t="shared" si="10"/>
        <v>1</v>
      </c>
      <c r="D175" s="268" t="str">
        <f t="shared" si="11"/>
        <v>Janeiro</v>
      </c>
      <c r="E175" s="269"/>
      <c r="F175" s="270" t="str">
        <f>IF(E175="","",VLOOKUP(E175,Relatório!B:I,2,FALSE))</f>
        <v/>
      </c>
      <c r="G175" s="271"/>
      <c r="H175" s="272"/>
      <c r="I175" s="294"/>
      <c r="J175" s="295"/>
      <c r="K175" s="274"/>
      <c r="L175" s="355"/>
      <c r="M175" s="296"/>
      <c r="N175" s="271"/>
      <c r="O175" s="276"/>
      <c r="P175" s="281"/>
      <c r="Q175" s="282"/>
      <c r="R175" s="279" t="b">
        <f t="shared" si="9"/>
        <v>0</v>
      </c>
      <c r="S175" s="334"/>
    </row>
    <row r="176" spans="2:19" ht="24.9" customHeight="1" x14ac:dyDescent="0.3">
      <c r="B176" s="293"/>
      <c r="C176" s="267">
        <f t="shared" si="10"/>
        <v>1</v>
      </c>
      <c r="D176" s="268" t="str">
        <f t="shared" si="11"/>
        <v>Janeiro</v>
      </c>
      <c r="E176" s="269"/>
      <c r="F176" s="270" t="str">
        <f>IF(E176="","",VLOOKUP(E176,Relatório!B:I,2,FALSE))</f>
        <v/>
      </c>
      <c r="G176" s="271"/>
      <c r="H176" s="272"/>
      <c r="I176" s="294"/>
      <c r="J176" s="295"/>
      <c r="K176" s="274"/>
      <c r="L176" s="361"/>
      <c r="M176" s="296"/>
      <c r="N176" s="271"/>
      <c r="O176" s="276"/>
      <c r="P176" s="281"/>
      <c r="Q176" s="282"/>
      <c r="R176" s="279" t="b">
        <f t="shared" si="9"/>
        <v>0</v>
      </c>
      <c r="S176" s="334"/>
    </row>
    <row r="177" spans="2:19" ht="24.9" customHeight="1" x14ac:dyDescent="0.3">
      <c r="B177" s="293"/>
      <c r="C177" s="267">
        <f t="shared" si="10"/>
        <v>1</v>
      </c>
      <c r="D177" s="268" t="str">
        <f t="shared" si="11"/>
        <v>Janeiro</v>
      </c>
      <c r="E177" s="269"/>
      <c r="F177" s="270" t="str">
        <f>IF(E177="","",VLOOKUP(E177,Relatório!B:I,2,FALSE))</f>
        <v/>
      </c>
      <c r="G177" s="271"/>
      <c r="H177" s="272"/>
      <c r="I177" s="297"/>
      <c r="J177" s="290"/>
      <c r="K177" s="274"/>
      <c r="L177" s="356"/>
      <c r="M177" s="298"/>
      <c r="N177" s="271"/>
      <c r="O177" s="276"/>
      <c r="P177" s="281"/>
      <c r="Q177" s="282"/>
      <c r="R177" s="279" t="b">
        <f t="shared" si="9"/>
        <v>0</v>
      </c>
      <c r="S177" s="334"/>
    </row>
    <row r="178" spans="2:19" ht="24.9" customHeight="1" x14ac:dyDescent="0.3">
      <c r="B178" s="299"/>
      <c r="C178" s="267">
        <f t="shared" si="10"/>
        <v>1</v>
      </c>
      <c r="D178" s="268" t="str">
        <f t="shared" si="11"/>
        <v>Janeiro</v>
      </c>
      <c r="E178" s="269"/>
      <c r="F178" s="270" t="str">
        <f>IF(E178="","",VLOOKUP(E178,Relatório!B:I,2,FALSE))</f>
        <v/>
      </c>
      <c r="G178" s="271"/>
      <c r="H178" s="272"/>
      <c r="I178" s="294"/>
      <c r="J178" s="290"/>
      <c r="K178" s="274"/>
      <c r="L178" s="361"/>
      <c r="M178" s="300"/>
      <c r="N178" s="271"/>
      <c r="O178" s="276"/>
      <c r="P178" s="281"/>
      <c r="Q178" s="282"/>
      <c r="R178" s="279" t="b">
        <f t="shared" si="9"/>
        <v>0</v>
      </c>
      <c r="S178" s="334"/>
    </row>
    <row r="179" spans="2:19" ht="24.9" customHeight="1" x14ac:dyDescent="0.3">
      <c r="B179" s="299"/>
      <c r="C179" s="267">
        <f t="shared" si="10"/>
        <v>1</v>
      </c>
      <c r="D179" s="268" t="str">
        <f t="shared" si="11"/>
        <v>Janeiro</v>
      </c>
      <c r="E179" s="269"/>
      <c r="F179" s="270" t="str">
        <f>IF(E179="","",VLOOKUP(E179,Relatório!B:I,2,FALSE))</f>
        <v/>
      </c>
      <c r="G179" s="271"/>
      <c r="H179" s="272"/>
      <c r="I179" s="294"/>
      <c r="J179" s="295"/>
      <c r="K179" s="274"/>
      <c r="L179" s="361"/>
      <c r="M179" s="300"/>
      <c r="N179" s="271"/>
      <c r="O179" s="276"/>
      <c r="P179" s="281"/>
      <c r="Q179" s="282"/>
      <c r="R179" s="279" t="b">
        <f t="shared" si="9"/>
        <v>0</v>
      </c>
      <c r="S179" s="334"/>
    </row>
    <row r="180" spans="2:19" ht="24.9" customHeight="1" x14ac:dyDescent="0.3">
      <c r="B180" s="299"/>
      <c r="C180" s="267">
        <f t="shared" si="10"/>
        <v>1</v>
      </c>
      <c r="D180" s="268" t="str">
        <f t="shared" si="11"/>
        <v>Janeiro</v>
      </c>
      <c r="E180" s="269"/>
      <c r="F180" s="270" t="str">
        <f>IF(E180="","",VLOOKUP(E180,Relatório!B:I,2,FALSE))</f>
        <v/>
      </c>
      <c r="G180" s="271"/>
      <c r="H180" s="272"/>
      <c r="I180" s="306"/>
      <c r="J180" s="295"/>
      <c r="K180" s="274"/>
      <c r="L180" s="361"/>
      <c r="M180" s="296"/>
      <c r="N180" s="271"/>
      <c r="O180" s="276"/>
      <c r="P180" s="281"/>
      <c r="Q180" s="282"/>
      <c r="R180" s="279" t="b">
        <f t="shared" si="9"/>
        <v>0</v>
      </c>
      <c r="S180" s="334"/>
    </row>
    <row r="181" spans="2:19" ht="24.9" customHeight="1" x14ac:dyDescent="0.3">
      <c r="B181" s="299"/>
      <c r="C181" s="267">
        <f t="shared" si="10"/>
        <v>1</v>
      </c>
      <c r="D181" s="268" t="str">
        <f t="shared" si="11"/>
        <v>Janeiro</v>
      </c>
      <c r="E181" s="269"/>
      <c r="F181" s="270" t="str">
        <f>IF(E181="","",VLOOKUP(E181,Relatório!B:I,2,FALSE))</f>
        <v/>
      </c>
      <c r="G181" s="271"/>
      <c r="H181" s="272"/>
      <c r="I181" s="306"/>
      <c r="J181" s="295"/>
      <c r="K181" s="274"/>
      <c r="L181" s="355"/>
      <c r="M181" s="296"/>
      <c r="N181" s="271"/>
      <c r="O181" s="276"/>
      <c r="P181" s="281"/>
      <c r="Q181" s="282"/>
      <c r="R181" s="279" t="b">
        <f t="shared" si="9"/>
        <v>0</v>
      </c>
      <c r="S181" s="334"/>
    </row>
    <row r="182" spans="2:19" ht="24.9" customHeight="1" x14ac:dyDescent="0.3">
      <c r="B182" s="299"/>
      <c r="C182" s="267">
        <f t="shared" si="10"/>
        <v>1</v>
      </c>
      <c r="D182" s="268" t="str">
        <f t="shared" si="11"/>
        <v>Janeiro</v>
      </c>
      <c r="E182" s="269"/>
      <c r="F182" s="270" t="str">
        <f>IF(E182="","",VLOOKUP(E182,Relatório!B:I,2,FALSE))</f>
        <v/>
      </c>
      <c r="G182" s="271"/>
      <c r="H182" s="272"/>
      <c r="I182" s="306"/>
      <c r="J182" s="295"/>
      <c r="K182" s="274"/>
      <c r="L182" s="361"/>
      <c r="M182" s="296"/>
      <c r="N182" s="271"/>
      <c r="O182" s="276"/>
      <c r="P182" s="281"/>
      <c r="Q182" s="282"/>
      <c r="R182" s="279" t="b">
        <f t="shared" si="9"/>
        <v>0</v>
      </c>
      <c r="S182" s="334"/>
    </row>
    <row r="183" spans="2:19" ht="24.9" customHeight="1" x14ac:dyDescent="0.3">
      <c r="B183" s="299"/>
      <c r="C183" s="267">
        <f t="shared" si="10"/>
        <v>1</v>
      </c>
      <c r="D183" s="268" t="str">
        <f t="shared" si="11"/>
        <v>Janeiro</v>
      </c>
      <c r="E183" s="269"/>
      <c r="F183" s="270" t="str">
        <f>IF(E183="","",VLOOKUP(E183,Relatório!B:I,2,FALSE))</f>
        <v/>
      </c>
      <c r="G183" s="271"/>
      <c r="H183" s="272"/>
      <c r="I183" s="294"/>
      <c r="J183" s="295"/>
      <c r="K183" s="274"/>
      <c r="L183" s="355"/>
      <c r="M183" s="296"/>
      <c r="N183" s="271"/>
      <c r="O183" s="276"/>
      <c r="P183" s="281"/>
      <c r="Q183" s="282"/>
      <c r="R183" s="279" t="b">
        <f t="shared" si="9"/>
        <v>0</v>
      </c>
      <c r="S183" s="334"/>
    </row>
    <row r="184" spans="2:19" ht="24.9" customHeight="1" x14ac:dyDescent="0.3">
      <c r="B184" s="299"/>
      <c r="C184" s="267">
        <f t="shared" si="10"/>
        <v>1</v>
      </c>
      <c r="D184" s="268" t="str">
        <f t="shared" si="11"/>
        <v>Janeiro</v>
      </c>
      <c r="E184" s="269"/>
      <c r="F184" s="270" t="str">
        <f>IF(E184="","",VLOOKUP(E184,Relatório!B:I,2,FALSE))</f>
        <v/>
      </c>
      <c r="G184" s="271"/>
      <c r="H184" s="272"/>
      <c r="I184" s="294"/>
      <c r="J184" s="295"/>
      <c r="K184" s="274"/>
      <c r="L184" s="355"/>
      <c r="M184" s="296"/>
      <c r="N184" s="271"/>
      <c r="O184" s="276"/>
      <c r="P184" s="281"/>
      <c r="Q184" s="282"/>
      <c r="R184" s="279" t="b">
        <f t="shared" si="9"/>
        <v>0</v>
      </c>
      <c r="S184" s="334"/>
    </row>
    <row r="185" spans="2:19" ht="24.9" customHeight="1" x14ac:dyDescent="0.3">
      <c r="B185" s="299"/>
      <c r="C185" s="267">
        <f t="shared" si="10"/>
        <v>1</v>
      </c>
      <c r="D185" s="268" t="str">
        <f t="shared" si="11"/>
        <v>Janeiro</v>
      </c>
      <c r="E185" s="269"/>
      <c r="F185" s="270" t="str">
        <f>IF(E185="","",VLOOKUP(E185,Relatório!B:I,2,FALSE))</f>
        <v/>
      </c>
      <c r="G185" s="271"/>
      <c r="H185" s="272"/>
      <c r="I185" s="294"/>
      <c r="J185" s="295"/>
      <c r="K185" s="274"/>
      <c r="L185" s="355"/>
      <c r="M185" s="296"/>
      <c r="N185" s="271"/>
      <c r="O185" s="276"/>
      <c r="P185" s="281"/>
      <c r="Q185" s="282"/>
      <c r="R185" s="279" t="b">
        <f t="shared" si="9"/>
        <v>0</v>
      </c>
      <c r="S185" s="334"/>
    </row>
    <row r="186" spans="2:19" ht="24.9" customHeight="1" x14ac:dyDescent="0.3">
      <c r="B186" s="299"/>
      <c r="C186" s="267">
        <f t="shared" si="10"/>
        <v>1</v>
      </c>
      <c r="D186" s="268" t="str">
        <f t="shared" si="11"/>
        <v>Janeiro</v>
      </c>
      <c r="E186" s="269"/>
      <c r="F186" s="270" t="str">
        <f>IF(E186="","",VLOOKUP(E186,Relatório!B:I,2,FALSE))</f>
        <v/>
      </c>
      <c r="G186" s="271"/>
      <c r="H186" s="272"/>
      <c r="I186" s="305"/>
      <c r="J186" s="295"/>
      <c r="K186" s="274"/>
      <c r="L186" s="361"/>
      <c r="M186" s="296"/>
      <c r="N186" s="271"/>
      <c r="O186" s="276"/>
      <c r="P186" s="281"/>
      <c r="Q186" s="282"/>
      <c r="R186" s="279" t="b">
        <f t="shared" si="9"/>
        <v>0</v>
      </c>
      <c r="S186" s="334"/>
    </row>
    <row r="187" spans="2:19" ht="24.9" customHeight="1" x14ac:dyDescent="0.3">
      <c r="B187" s="299"/>
      <c r="C187" s="267">
        <f t="shared" si="10"/>
        <v>1</v>
      </c>
      <c r="D187" s="268" t="str">
        <f t="shared" si="11"/>
        <v>Janeiro</v>
      </c>
      <c r="E187" s="269"/>
      <c r="F187" s="270" t="str">
        <f>IF(E187="","",VLOOKUP(E187,Relatório!B:I,2,FALSE))</f>
        <v/>
      </c>
      <c r="G187" s="271"/>
      <c r="H187" s="272"/>
      <c r="I187" s="301"/>
      <c r="J187" s="295"/>
      <c r="K187" s="274"/>
      <c r="L187" s="355"/>
      <c r="M187" s="296"/>
      <c r="N187" s="271"/>
      <c r="O187" s="276"/>
      <c r="P187" s="281"/>
      <c r="Q187" s="282"/>
      <c r="R187" s="279" t="b">
        <f t="shared" si="9"/>
        <v>0</v>
      </c>
      <c r="S187" s="334"/>
    </row>
    <row r="188" spans="2:19" ht="24.9" customHeight="1" x14ac:dyDescent="0.3">
      <c r="B188" s="299"/>
      <c r="C188" s="267">
        <f t="shared" si="10"/>
        <v>1</v>
      </c>
      <c r="D188" s="268" t="str">
        <f t="shared" si="11"/>
        <v>Janeiro</v>
      </c>
      <c r="E188" s="269"/>
      <c r="F188" s="270" t="str">
        <f>IF(E188="","",VLOOKUP(E188,Relatório!B:I,2,FALSE))</f>
        <v/>
      </c>
      <c r="G188" s="271"/>
      <c r="H188" s="272"/>
      <c r="I188" s="294"/>
      <c r="J188" s="295"/>
      <c r="K188" s="274"/>
      <c r="L188" s="355"/>
      <c r="M188" s="296"/>
      <c r="N188" s="271"/>
      <c r="O188" s="276"/>
      <c r="P188" s="281"/>
      <c r="Q188" s="282"/>
      <c r="R188" s="279" t="b">
        <f t="shared" si="9"/>
        <v>0</v>
      </c>
      <c r="S188" s="334"/>
    </row>
    <row r="189" spans="2:19" ht="24.9" customHeight="1" x14ac:dyDescent="0.3">
      <c r="B189" s="299"/>
      <c r="C189" s="267">
        <f t="shared" si="10"/>
        <v>1</v>
      </c>
      <c r="D189" s="268" t="str">
        <f t="shared" si="11"/>
        <v>Janeiro</v>
      </c>
      <c r="E189" s="269"/>
      <c r="F189" s="270" t="str">
        <f>IF(E189="","",VLOOKUP(E189,Relatório!B:I,2,FALSE))</f>
        <v/>
      </c>
      <c r="G189" s="271"/>
      <c r="H189" s="272"/>
      <c r="I189" s="297"/>
      <c r="J189" s="295"/>
      <c r="K189" s="274"/>
      <c r="L189" s="356"/>
      <c r="M189" s="298"/>
      <c r="N189" s="271"/>
      <c r="O189" s="276"/>
      <c r="P189" s="281"/>
      <c r="Q189" s="282"/>
      <c r="R189" s="279" t="b">
        <f t="shared" si="9"/>
        <v>0</v>
      </c>
      <c r="S189" s="334"/>
    </row>
    <row r="190" spans="2:19" ht="24.9" customHeight="1" x14ac:dyDescent="0.3">
      <c r="B190" s="299"/>
      <c r="C190" s="267">
        <f t="shared" si="10"/>
        <v>1</v>
      </c>
      <c r="D190" s="268" t="str">
        <f t="shared" si="11"/>
        <v>Janeiro</v>
      </c>
      <c r="E190" s="269"/>
      <c r="F190" s="270" t="str">
        <f>IF(E190="","",VLOOKUP(E190,Relatório!B:I,2,FALSE))</f>
        <v/>
      </c>
      <c r="G190" s="271"/>
      <c r="H190" s="272"/>
      <c r="I190" s="297"/>
      <c r="J190" s="295"/>
      <c r="K190" s="274"/>
      <c r="L190" s="355"/>
      <c r="M190" s="296"/>
      <c r="N190" s="271"/>
      <c r="O190" s="276"/>
      <c r="P190" s="281"/>
      <c r="Q190" s="282"/>
      <c r="R190" s="279" t="b">
        <f t="shared" si="9"/>
        <v>0</v>
      </c>
      <c r="S190" s="334"/>
    </row>
    <row r="191" spans="2:19" ht="24.9" customHeight="1" x14ac:dyDescent="0.3">
      <c r="B191" s="299"/>
      <c r="C191" s="267">
        <f t="shared" si="10"/>
        <v>1</v>
      </c>
      <c r="D191" s="268" t="str">
        <f t="shared" si="11"/>
        <v>Janeiro</v>
      </c>
      <c r="E191" s="269"/>
      <c r="F191" s="270" t="str">
        <f>IF(E191="","",VLOOKUP(E191,Relatório!B:I,2,FALSE))</f>
        <v/>
      </c>
      <c r="G191" s="271"/>
      <c r="H191" s="272"/>
      <c r="I191" s="297"/>
      <c r="J191" s="295"/>
      <c r="K191" s="274"/>
      <c r="L191" s="361"/>
      <c r="M191" s="296"/>
      <c r="N191" s="271"/>
      <c r="O191" s="276"/>
      <c r="P191" s="281"/>
      <c r="Q191" s="282"/>
      <c r="R191" s="279" t="b">
        <f t="shared" si="9"/>
        <v>0</v>
      </c>
      <c r="S191" s="334"/>
    </row>
    <row r="192" spans="2:19" ht="24.9" customHeight="1" x14ac:dyDescent="0.3">
      <c r="B192" s="299"/>
      <c r="C192" s="267">
        <f t="shared" si="10"/>
        <v>1</v>
      </c>
      <c r="D192" s="268" t="str">
        <f t="shared" si="11"/>
        <v>Janeiro</v>
      </c>
      <c r="E192" s="269"/>
      <c r="F192" s="270" t="str">
        <f>IF(E192="","",VLOOKUP(E192,Relatório!B:I,2,FALSE))</f>
        <v/>
      </c>
      <c r="G192" s="271"/>
      <c r="H192" s="272"/>
      <c r="I192" s="297"/>
      <c r="J192" s="295"/>
      <c r="K192" s="274"/>
      <c r="L192" s="355"/>
      <c r="M192" s="296"/>
      <c r="N192" s="271"/>
      <c r="O192" s="276"/>
      <c r="P192" s="281"/>
      <c r="Q192" s="282"/>
      <c r="R192" s="279" t="b">
        <f t="shared" si="9"/>
        <v>0</v>
      </c>
      <c r="S192" s="334"/>
    </row>
    <row r="193" spans="2:19" ht="24.9" customHeight="1" x14ac:dyDescent="0.3">
      <c r="B193" s="293"/>
      <c r="C193" s="267">
        <f t="shared" si="10"/>
        <v>1</v>
      </c>
      <c r="D193" s="268" t="str">
        <f t="shared" si="11"/>
        <v>Janeiro</v>
      </c>
      <c r="E193" s="269"/>
      <c r="F193" s="270" t="str">
        <f>IF(E193="","",VLOOKUP(E193,Relatório!B:I,2,FALSE))</f>
        <v/>
      </c>
      <c r="G193" s="271"/>
      <c r="H193" s="272"/>
      <c r="I193" s="294"/>
      <c r="J193" s="295"/>
      <c r="K193" s="274"/>
      <c r="L193" s="361"/>
      <c r="M193" s="296"/>
      <c r="N193" s="271"/>
      <c r="O193" s="276"/>
      <c r="P193" s="281"/>
      <c r="Q193" s="282"/>
      <c r="R193" s="279" t="b">
        <f t="shared" si="9"/>
        <v>0</v>
      </c>
      <c r="S193" s="334"/>
    </row>
    <row r="194" spans="2:19" ht="24.9" customHeight="1" x14ac:dyDescent="0.3">
      <c r="B194" s="293"/>
      <c r="C194" s="267">
        <f t="shared" si="10"/>
        <v>1</v>
      </c>
      <c r="D194" s="268" t="str">
        <f t="shared" si="11"/>
        <v>Janeiro</v>
      </c>
      <c r="E194" s="269"/>
      <c r="F194" s="270" t="str">
        <f>IF(E194="","",VLOOKUP(E194,Relatório!B:I,2,FALSE))</f>
        <v/>
      </c>
      <c r="G194" s="271"/>
      <c r="H194" s="272"/>
      <c r="I194" s="294"/>
      <c r="J194" s="295"/>
      <c r="K194" s="274"/>
      <c r="L194" s="355"/>
      <c r="M194" s="296"/>
      <c r="N194" s="271"/>
      <c r="O194" s="276"/>
      <c r="P194" s="281"/>
      <c r="Q194" s="282"/>
      <c r="R194" s="279" t="b">
        <f t="shared" si="9"/>
        <v>0</v>
      </c>
      <c r="S194" s="334"/>
    </row>
    <row r="195" spans="2:19" ht="24.9" customHeight="1" x14ac:dyDescent="0.3">
      <c r="B195" s="293"/>
      <c r="C195" s="267">
        <f t="shared" si="10"/>
        <v>1</v>
      </c>
      <c r="D195" s="268" t="str">
        <f t="shared" si="11"/>
        <v>Janeiro</v>
      </c>
      <c r="E195" s="269"/>
      <c r="F195" s="270" t="str">
        <f>IF(E195="","",VLOOKUP(E195,Relatório!B:I,2,FALSE))</f>
        <v/>
      </c>
      <c r="G195" s="271"/>
      <c r="H195" s="272"/>
      <c r="I195" s="294"/>
      <c r="J195" s="295"/>
      <c r="K195" s="274"/>
      <c r="L195" s="355"/>
      <c r="M195" s="296"/>
      <c r="N195" s="271"/>
      <c r="O195" s="276"/>
      <c r="P195" s="281"/>
      <c r="Q195" s="282"/>
      <c r="R195" s="279" t="b">
        <f t="shared" si="9"/>
        <v>0</v>
      </c>
      <c r="S195" s="334"/>
    </row>
    <row r="196" spans="2:19" ht="24.9" customHeight="1" x14ac:dyDescent="0.3">
      <c r="B196" s="293"/>
      <c r="C196" s="267">
        <f t="shared" si="10"/>
        <v>1</v>
      </c>
      <c r="D196" s="268" t="str">
        <f t="shared" si="11"/>
        <v>Janeiro</v>
      </c>
      <c r="E196" s="269"/>
      <c r="F196" s="270" t="str">
        <f>IF(E196="","",VLOOKUP(E196,Relatório!B:I,2,FALSE))</f>
        <v/>
      </c>
      <c r="G196" s="271"/>
      <c r="H196" s="272"/>
      <c r="I196" s="294"/>
      <c r="J196" s="295"/>
      <c r="K196" s="274"/>
      <c r="L196" s="355"/>
      <c r="M196" s="296"/>
      <c r="N196" s="271"/>
      <c r="O196" s="276"/>
      <c r="P196" s="281"/>
      <c r="Q196" s="282"/>
      <c r="R196" s="279" t="b">
        <f t="shared" si="9"/>
        <v>0</v>
      </c>
      <c r="S196" s="334"/>
    </row>
    <row r="197" spans="2:19" ht="24.9" customHeight="1" x14ac:dyDescent="0.3">
      <c r="B197" s="293"/>
      <c r="C197" s="267">
        <f t="shared" si="10"/>
        <v>1</v>
      </c>
      <c r="D197" s="268" t="str">
        <f t="shared" si="11"/>
        <v>Janeiro</v>
      </c>
      <c r="E197" s="269"/>
      <c r="F197" s="270" t="str">
        <f>IF(E197="","",VLOOKUP(E197,Relatório!B:I,2,FALSE))</f>
        <v/>
      </c>
      <c r="G197" s="271"/>
      <c r="H197" s="272"/>
      <c r="I197" s="294"/>
      <c r="J197" s="295"/>
      <c r="K197" s="274"/>
      <c r="L197" s="361"/>
      <c r="M197" s="300"/>
      <c r="N197" s="271"/>
      <c r="O197" s="276"/>
      <c r="P197" s="281"/>
      <c r="Q197" s="282"/>
      <c r="R197" s="279" t="b">
        <f t="shared" si="9"/>
        <v>0</v>
      </c>
      <c r="S197" s="334"/>
    </row>
    <row r="198" spans="2:19" ht="24.9" customHeight="1" x14ac:dyDescent="0.3">
      <c r="B198" s="293"/>
      <c r="C198" s="267">
        <f t="shared" si="10"/>
        <v>1</v>
      </c>
      <c r="D198" s="268" t="str">
        <f t="shared" si="11"/>
        <v>Janeiro</v>
      </c>
      <c r="E198" s="269"/>
      <c r="F198" s="270" t="str">
        <f>IF(E198="","",VLOOKUP(E198,Relatório!B:I,2,FALSE))</f>
        <v/>
      </c>
      <c r="G198" s="271"/>
      <c r="H198" s="272"/>
      <c r="I198" s="294"/>
      <c r="J198" s="295"/>
      <c r="K198" s="274"/>
      <c r="L198" s="355"/>
      <c r="M198" s="296"/>
      <c r="N198" s="271"/>
      <c r="O198" s="276"/>
      <c r="P198" s="281"/>
      <c r="Q198" s="282"/>
      <c r="R198" s="279" t="b">
        <f t="shared" si="9"/>
        <v>0</v>
      </c>
      <c r="S198" s="334"/>
    </row>
    <row r="199" spans="2:19" ht="24.9" customHeight="1" x14ac:dyDescent="0.3">
      <c r="B199" s="293"/>
      <c r="C199" s="267">
        <f t="shared" si="10"/>
        <v>1</v>
      </c>
      <c r="D199" s="268" t="str">
        <f t="shared" si="11"/>
        <v>Janeiro</v>
      </c>
      <c r="E199" s="269"/>
      <c r="F199" s="270" t="str">
        <f>IF(E199="","",VLOOKUP(E199,Relatório!B:I,2,FALSE))</f>
        <v/>
      </c>
      <c r="G199" s="271"/>
      <c r="H199" s="272"/>
      <c r="I199" s="294"/>
      <c r="J199" s="295"/>
      <c r="K199" s="274"/>
      <c r="L199" s="355"/>
      <c r="M199" s="296"/>
      <c r="N199" s="271"/>
      <c r="O199" s="276"/>
      <c r="P199" s="281"/>
      <c r="Q199" s="282"/>
      <c r="R199" s="279" t="b">
        <f t="shared" si="9"/>
        <v>0</v>
      </c>
      <c r="S199" s="334"/>
    </row>
    <row r="200" spans="2:19" ht="24.9" customHeight="1" x14ac:dyDescent="0.3">
      <c r="B200" s="293"/>
      <c r="C200" s="267">
        <f t="shared" si="10"/>
        <v>1</v>
      </c>
      <c r="D200" s="268" t="str">
        <f t="shared" si="11"/>
        <v>Janeiro</v>
      </c>
      <c r="E200" s="269"/>
      <c r="F200" s="270" t="str">
        <f>IF(E200="","",VLOOKUP(E200,Relatório!B:I,2,FALSE))</f>
        <v/>
      </c>
      <c r="G200" s="271"/>
      <c r="H200" s="272"/>
      <c r="I200" s="294"/>
      <c r="J200" s="273"/>
      <c r="K200" s="274"/>
      <c r="L200" s="355"/>
      <c r="M200" s="296"/>
      <c r="N200" s="271"/>
      <c r="O200" s="276"/>
      <c r="P200" s="281"/>
      <c r="Q200" s="282"/>
      <c r="R200" s="279" t="b">
        <f t="shared" si="9"/>
        <v>0</v>
      </c>
      <c r="S200" s="334"/>
    </row>
    <row r="201" spans="2:19" ht="24.9" customHeight="1" x14ac:dyDescent="0.3">
      <c r="B201" s="293"/>
      <c r="C201" s="267">
        <f t="shared" si="10"/>
        <v>1</v>
      </c>
      <c r="D201" s="268" t="str">
        <f t="shared" si="11"/>
        <v>Janeiro</v>
      </c>
      <c r="E201" s="269"/>
      <c r="F201" s="270" t="str">
        <f>IF(E201="","",VLOOKUP(E201,Relatório!B:I,2,FALSE))</f>
        <v/>
      </c>
      <c r="G201" s="271"/>
      <c r="H201" s="272"/>
      <c r="I201" s="294"/>
      <c r="J201" s="295"/>
      <c r="K201" s="274"/>
      <c r="L201" s="361"/>
      <c r="M201" s="300"/>
      <c r="N201" s="271"/>
      <c r="O201" s="276"/>
      <c r="P201" s="281"/>
      <c r="Q201" s="282"/>
      <c r="R201" s="279" t="b">
        <f t="shared" ref="R201:R264" si="12">IF(O201="sim",P201-Q201+R200,IF(O201="NÃO",R200))</f>
        <v>0</v>
      </c>
      <c r="S201" s="334"/>
    </row>
    <row r="202" spans="2:19" ht="24.9" customHeight="1" x14ac:dyDescent="0.3">
      <c r="B202" s="293"/>
      <c r="C202" s="267">
        <f t="shared" si="10"/>
        <v>1</v>
      </c>
      <c r="D202" s="268" t="str">
        <f t="shared" si="11"/>
        <v>Janeiro</v>
      </c>
      <c r="E202" s="269"/>
      <c r="F202" s="270" t="str">
        <f>IF(E202="","",VLOOKUP(E202,Relatório!B:I,2,FALSE))</f>
        <v/>
      </c>
      <c r="G202" s="271"/>
      <c r="H202" s="272"/>
      <c r="I202" s="294"/>
      <c r="J202" s="295"/>
      <c r="K202" s="274"/>
      <c r="L202" s="361"/>
      <c r="M202" s="300"/>
      <c r="N202" s="271"/>
      <c r="O202" s="276"/>
      <c r="P202" s="281"/>
      <c r="Q202" s="282"/>
      <c r="R202" s="279" t="b">
        <f t="shared" si="12"/>
        <v>0</v>
      </c>
      <c r="S202" s="334"/>
    </row>
    <row r="203" spans="2:19" ht="24.9" customHeight="1" x14ac:dyDescent="0.3">
      <c r="B203" s="293"/>
      <c r="C203" s="267">
        <f t="shared" si="10"/>
        <v>1</v>
      </c>
      <c r="D203" s="268" t="str">
        <f t="shared" si="11"/>
        <v>Janeiro</v>
      </c>
      <c r="E203" s="269"/>
      <c r="F203" s="270" t="str">
        <f>IF(E203="","",VLOOKUP(E203,Relatório!B:I,2,FALSE))</f>
        <v/>
      </c>
      <c r="G203" s="271"/>
      <c r="H203" s="272"/>
      <c r="I203" s="294"/>
      <c r="J203" s="295"/>
      <c r="K203" s="274"/>
      <c r="L203" s="361"/>
      <c r="M203" s="300"/>
      <c r="N203" s="271"/>
      <c r="O203" s="276"/>
      <c r="P203" s="281"/>
      <c r="Q203" s="282"/>
      <c r="R203" s="279" t="b">
        <f t="shared" si="12"/>
        <v>0</v>
      </c>
      <c r="S203" s="334"/>
    </row>
    <row r="204" spans="2:19" ht="24.9" customHeight="1" x14ac:dyDescent="0.3">
      <c r="B204" s="293"/>
      <c r="C204" s="267">
        <f t="shared" si="10"/>
        <v>1</v>
      </c>
      <c r="D204" s="268" t="str">
        <f t="shared" si="11"/>
        <v>Janeiro</v>
      </c>
      <c r="E204" s="269"/>
      <c r="F204" s="270" t="str">
        <f>IF(E204="","",VLOOKUP(E204,Relatório!B:I,2,FALSE))</f>
        <v/>
      </c>
      <c r="G204" s="271"/>
      <c r="H204" s="272"/>
      <c r="I204" s="294"/>
      <c r="J204" s="295"/>
      <c r="K204" s="274"/>
      <c r="L204" s="361"/>
      <c r="M204" s="300"/>
      <c r="N204" s="271"/>
      <c r="O204" s="276"/>
      <c r="P204" s="281"/>
      <c r="Q204" s="282"/>
      <c r="R204" s="279" t="b">
        <f t="shared" si="12"/>
        <v>0</v>
      </c>
      <c r="S204" s="334"/>
    </row>
    <row r="205" spans="2:19" ht="24.9" customHeight="1" x14ac:dyDescent="0.3">
      <c r="B205" s="293"/>
      <c r="C205" s="267">
        <f t="shared" si="10"/>
        <v>1</v>
      </c>
      <c r="D205" s="268" t="str">
        <f t="shared" si="11"/>
        <v>Janeiro</v>
      </c>
      <c r="E205" s="269"/>
      <c r="F205" s="270" t="str">
        <f>IF(E205="","",VLOOKUP(E205,Relatório!B:I,2,FALSE))</f>
        <v/>
      </c>
      <c r="G205" s="271"/>
      <c r="H205" s="272"/>
      <c r="I205" s="294"/>
      <c r="J205" s="295"/>
      <c r="K205" s="274"/>
      <c r="L205" s="361"/>
      <c r="M205" s="300"/>
      <c r="N205" s="271"/>
      <c r="O205" s="276"/>
      <c r="P205" s="281"/>
      <c r="Q205" s="282"/>
      <c r="R205" s="279" t="b">
        <f t="shared" si="12"/>
        <v>0</v>
      </c>
      <c r="S205" s="334"/>
    </row>
    <row r="206" spans="2:19" ht="24.9" customHeight="1" x14ac:dyDescent="0.3">
      <c r="B206" s="293"/>
      <c r="C206" s="267">
        <f t="shared" si="10"/>
        <v>1</v>
      </c>
      <c r="D206" s="268" t="str">
        <f t="shared" si="11"/>
        <v>Janeiro</v>
      </c>
      <c r="E206" s="269"/>
      <c r="F206" s="270" t="str">
        <f>IF(E206="","",VLOOKUP(E206,Relatório!B:I,2,FALSE))</f>
        <v/>
      </c>
      <c r="G206" s="271"/>
      <c r="H206" s="272"/>
      <c r="I206" s="301"/>
      <c r="J206" s="295"/>
      <c r="K206" s="280"/>
      <c r="L206" s="361"/>
      <c r="M206" s="296"/>
      <c r="N206" s="271"/>
      <c r="O206" s="276"/>
      <c r="P206" s="281"/>
      <c r="Q206" s="282"/>
      <c r="R206" s="279" t="b">
        <f t="shared" si="12"/>
        <v>0</v>
      </c>
      <c r="S206" s="334"/>
    </row>
    <row r="207" spans="2:19" ht="24.9" customHeight="1" x14ac:dyDescent="0.3">
      <c r="B207" s="293"/>
      <c r="C207" s="267">
        <f t="shared" si="10"/>
        <v>1</v>
      </c>
      <c r="D207" s="268" t="str">
        <f t="shared" si="11"/>
        <v>Janeiro</v>
      </c>
      <c r="E207" s="269"/>
      <c r="F207" s="270" t="str">
        <f>IF(E207="","",VLOOKUP(E207,Relatório!B:I,2,FALSE))</f>
        <v/>
      </c>
      <c r="G207" s="271"/>
      <c r="H207" s="272"/>
      <c r="I207" s="294"/>
      <c r="J207" s="295"/>
      <c r="K207" s="274"/>
      <c r="L207" s="361"/>
      <c r="M207" s="296"/>
      <c r="N207" s="271"/>
      <c r="O207" s="276"/>
      <c r="P207" s="281"/>
      <c r="Q207" s="282"/>
      <c r="R207" s="279" t="b">
        <f t="shared" si="12"/>
        <v>0</v>
      </c>
      <c r="S207" s="334"/>
    </row>
    <row r="208" spans="2:19" ht="24.9" customHeight="1" x14ac:dyDescent="0.3">
      <c r="B208" s="293"/>
      <c r="C208" s="267">
        <f t="shared" si="10"/>
        <v>1</v>
      </c>
      <c r="D208" s="268" t="str">
        <f t="shared" si="11"/>
        <v>Janeiro</v>
      </c>
      <c r="E208" s="269"/>
      <c r="F208" s="270" t="str">
        <f>IF(E208="","",VLOOKUP(E208,Relatório!B:I,2,FALSE))</f>
        <v/>
      </c>
      <c r="G208" s="271"/>
      <c r="H208" s="272"/>
      <c r="I208" s="294"/>
      <c r="J208" s="295"/>
      <c r="K208" s="274"/>
      <c r="L208" s="361"/>
      <c r="M208" s="296"/>
      <c r="N208" s="271"/>
      <c r="O208" s="276"/>
      <c r="P208" s="281"/>
      <c r="Q208" s="282"/>
      <c r="R208" s="279" t="b">
        <f t="shared" si="12"/>
        <v>0</v>
      </c>
      <c r="S208" s="334"/>
    </row>
    <row r="209" spans="2:19" ht="24.9" customHeight="1" x14ac:dyDescent="0.3">
      <c r="B209" s="293"/>
      <c r="C209" s="267">
        <f t="shared" si="10"/>
        <v>1</v>
      </c>
      <c r="D209" s="268" t="str">
        <f t="shared" si="11"/>
        <v>Janeiro</v>
      </c>
      <c r="E209" s="269"/>
      <c r="F209" s="270" t="str">
        <f>IF(E209="","",VLOOKUP(E209,Relatório!B:I,2,FALSE))</f>
        <v/>
      </c>
      <c r="G209" s="271"/>
      <c r="H209" s="272"/>
      <c r="I209" s="294"/>
      <c r="J209" s="295"/>
      <c r="K209" s="274"/>
      <c r="L209" s="361"/>
      <c r="M209" s="296"/>
      <c r="N209" s="271"/>
      <c r="O209" s="276"/>
      <c r="P209" s="281"/>
      <c r="Q209" s="282"/>
      <c r="R209" s="279" t="b">
        <f t="shared" si="12"/>
        <v>0</v>
      </c>
      <c r="S209" s="334"/>
    </row>
    <row r="210" spans="2:19" ht="24.9" customHeight="1" x14ac:dyDescent="0.3">
      <c r="B210" s="293"/>
      <c r="C210" s="267">
        <f t="shared" si="10"/>
        <v>1</v>
      </c>
      <c r="D210" s="268" t="str">
        <f t="shared" si="11"/>
        <v>Janeiro</v>
      </c>
      <c r="E210" s="269"/>
      <c r="F210" s="270" t="str">
        <f>IF(E210="","",VLOOKUP(E210,Relatório!B:I,2,FALSE))</f>
        <v/>
      </c>
      <c r="G210" s="271"/>
      <c r="H210" s="272"/>
      <c r="I210" s="294"/>
      <c r="J210" s="295"/>
      <c r="K210" s="274"/>
      <c r="L210" s="355"/>
      <c r="M210" s="296"/>
      <c r="N210" s="271"/>
      <c r="O210" s="276"/>
      <c r="P210" s="281"/>
      <c r="Q210" s="282"/>
      <c r="R210" s="279" t="b">
        <f t="shared" si="12"/>
        <v>0</v>
      </c>
      <c r="S210" s="334"/>
    </row>
    <row r="211" spans="2:19" ht="24.9" customHeight="1" x14ac:dyDescent="0.3">
      <c r="B211" s="293"/>
      <c r="C211" s="267">
        <f t="shared" si="10"/>
        <v>1</v>
      </c>
      <c r="D211" s="268" t="str">
        <f t="shared" si="11"/>
        <v>Janeiro</v>
      </c>
      <c r="E211" s="269"/>
      <c r="F211" s="270" t="str">
        <f>IF(E211="","",VLOOKUP(E211,Relatório!B:I,2,FALSE))</f>
        <v/>
      </c>
      <c r="G211" s="271"/>
      <c r="H211" s="272"/>
      <c r="I211" s="273"/>
      <c r="J211" s="295"/>
      <c r="K211" s="274"/>
      <c r="L211" s="355"/>
      <c r="M211" s="296"/>
      <c r="N211" s="271"/>
      <c r="O211" s="276"/>
      <c r="P211" s="281"/>
      <c r="Q211" s="282"/>
      <c r="R211" s="279" t="b">
        <f t="shared" si="12"/>
        <v>0</v>
      </c>
      <c r="S211" s="334"/>
    </row>
    <row r="212" spans="2:19" ht="24.9" customHeight="1" x14ac:dyDescent="0.3">
      <c r="B212" s="293"/>
      <c r="C212" s="267">
        <f t="shared" si="10"/>
        <v>1</v>
      </c>
      <c r="D212" s="268" t="str">
        <f t="shared" si="11"/>
        <v>Janeiro</v>
      </c>
      <c r="E212" s="269"/>
      <c r="F212" s="270" t="str">
        <f>IF(E212="","",VLOOKUP(E212,Relatório!B:I,2,FALSE))</f>
        <v/>
      </c>
      <c r="G212" s="271"/>
      <c r="H212" s="272"/>
      <c r="I212" s="297"/>
      <c r="J212" s="297"/>
      <c r="K212" s="274"/>
      <c r="L212" s="356"/>
      <c r="M212" s="298"/>
      <c r="N212" s="271"/>
      <c r="O212" s="276"/>
      <c r="P212" s="281"/>
      <c r="Q212" s="282"/>
      <c r="R212" s="279" t="b">
        <f t="shared" si="12"/>
        <v>0</v>
      </c>
      <c r="S212" s="334"/>
    </row>
    <row r="213" spans="2:19" ht="24.9" customHeight="1" x14ac:dyDescent="0.3">
      <c r="B213" s="293"/>
      <c r="C213" s="267">
        <f t="shared" si="10"/>
        <v>1</v>
      </c>
      <c r="D213" s="268" t="str">
        <f t="shared" si="11"/>
        <v>Janeiro</v>
      </c>
      <c r="E213" s="269"/>
      <c r="F213" s="270" t="str">
        <f>IF(E213="","",VLOOKUP(E213,Relatório!B:I,2,FALSE))</f>
        <v/>
      </c>
      <c r="G213" s="271"/>
      <c r="H213" s="272"/>
      <c r="I213" s="297"/>
      <c r="J213" s="297"/>
      <c r="K213" s="274"/>
      <c r="L213" s="356"/>
      <c r="M213" s="298"/>
      <c r="N213" s="271"/>
      <c r="O213" s="276"/>
      <c r="P213" s="281"/>
      <c r="Q213" s="282"/>
      <c r="R213" s="279" t="b">
        <f t="shared" si="12"/>
        <v>0</v>
      </c>
      <c r="S213" s="334"/>
    </row>
    <row r="214" spans="2:19" ht="24.9" customHeight="1" x14ac:dyDescent="0.3">
      <c r="B214" s="293"/>
      <c r="C214" s="267">
        <f t="shared" si="10"/>
        <v>1</v>
      </c>
      <c r="D214" s="268" t="str">
        <f t="shared" si="11"/>
        <v>Janeiro</v>
      </c>
      <c r="E214" s="269"/>
      <c r="F214" s="270" t="str">
        <f>IF(E214="","",VLOOKUP(E214,Relatório!B:I,2,FALSE))</f>
        <v/>
      </c>
      <c r="G214" s="271"/>
      <c r="H214" s="272"/>
      <c r="I214" s="294"/>
      <c r="J214" s="295"/>
      <c r="K214" s="274"/>
      <c r="L214" s="361"/>
      <c r="M214" s="300"/>
      <c r="N214" s="271"/>
      <c r="O214" s="276"/>
      <c r="P214" s="281"/>
      <c r="Q214" s="282"/>
      <c r="R214" s="279" t="b">
        <f t="shared" si="12"/>
        <v>0</v>
      </c>
      <c r="S214" s="334"/>
    </row>
    <row r="215" spans="2:19" ht="24.9" customHeight="1" x14ac:dyDescent="0.3">
      <c r="B215" s="293"/>
      <c r="C215" s="267">
        <f t="shared" si="10"/>
        <v>1</v>
      </c>
      <c r="D215" s="268" t="str">
        <f t="shared" si="11"/>
        <v>Janeiro</v>
      </c>
      <c r="E215" s="269"/>
      <c r="F215" s="270" t="str">
        <f>IF(E215="","",VLOOKUP(E215,Relatório!B:I,2,FALSE))</f>
        <v/>
      </c>
      <c r="G215" s="271"/>
      <c r="H215" s="272"/>
      <c r="I215" s="297"/>
      <c r="J215" s="297"/>
      <c r="K215" s="274"/>
      <c r="L215" s="356"/>
      <c r="M215" s="298"/>
      <c r="N215" s="271"/>
      <c r="O215" s="276"/>
      <c r="P215" s="281"/>
      <c r="Q215" s="282"/>
      <c r="R215" s="279" t="b">
        <f t="shared" si="12"/>
        <v>0</v>
      </c>
      <c r="S215" s="334"/>
    </row>
    <row r="216" spans="2:19" ht="24.9" customHeight="1" x14ac:dyDescent="0.3">
      <c r="B216" s="299"/>
      <c r="C216" s="267">
        <f t="shared" si="10"/>
        <v>1</v>
      </c>
      <c r="D216" s="268" t="str">
        <f t="shared" si="11"/>
        <v>Janeiro</v>
      </c>
      <c r="E216" s="269"/>
      <c r="F216" s="270" t="str">
        <f>IF(E216="","",VLOOKUP(E216,Relatório!B:I,2,FALSE))</f>
        <v/>
      </c>
      <c r="G216" s="271"/>
      <c r="H216" s="272"/>
      <c r="I216" s="297"/>
      <c r="J216" s="297"/>
      <c r="K216" s="274"/>
      <c r="L216" s="356"/>
      <c r="M216" s="298"/>
      <c r="N216" s="271"/>
      <c r="O216" s="276"/>
      <c r="P216" s="281"/>
      <c r="Q216" s="282"/>
      <c r="R216" s="279" t="b">
        <f t="shared" si="12"/>
        <v>0</v>
      </c>
      <c r="S216" s="334"/>
    </row>
    <row r="217" spans="2:19" ht="24.9" customHeight="1" x14ac:dyDescent="0.3">
      <c r="B217" s="299"/>
      <c r="C217" s="267">
        <f t="shared" si="10"/>
        <v>1</v>
      </c>
      <c r="D217" s="268" t="str">
        <f t="shared" si="11"/>
        <v>Janeiro</v>
      </c>
      <c r="E217" s="269"/>
      <c r="F217" s="270" t="str">
        <f>IF(E217="","",VLOOKUP(E217,Relatório!B:I,2,FALSE))</f>
        <v/>
      </c>
      <c r="G217" s="271"/>
      <c r="H217" s="272"/>
      <c r="I217" s="297"/>
      <c r="J217" s="297"/>
      <c r="K217" s="274"/>
      <c r="L217" s="356"/>
      <c r="M217" s="298"/>
      <c r="N217" s="271"/>
      <c r="O217" s="276"/>
      <c r="P217" s="281"/>
      <c r="Q217" s="282"/>
      <c r="R217" s="279" t="b">
        <f t="shared" si="12"/>
        <v>0</v>
      </c>
      <c r="S217" s="334"/>
    </row>
    <row r="218" spans="2:19" ht="24.9" customHeight="1" x14ac:dyDescent="0.3">
      <c r="B218" s="299"/>
      <c r="C218" s="267">
        <f t="shared" si="10"/>
        <v>1</v>
      </c>
      <c r="D218" s="268" t="str">
        <f t="shared" si="11"/>
        <v>Janeiro</v>
      </c>
      <c r="E218" s="269"/>
      <c r="F218" s="270" t="str">
        <f>IF(E218="","",VLOOKUP(E218,Relatório!B:I,2,FALSE))</f>
        <v/>
      </c>
      <c r="G218" s="271"/>
      <c r="H218" s="272"/>
      <c r="I218" s="301"/>
      <c r="J218" s="295"/>
      <c r="K218" s="280"/>
      <c r="L218" s="355"/>
      <c r="M218" s="296"/>
      <c r="N218" s="271"/>
      <c r="O218" s="276"/>
      <c r="P218" s="281"/>
      <c r="Q218" s="282"/>
      <c r="R218" s="279" t="b">
        <f t="shared" si="12"/>
        <v>0</v>
      </c>
      <c r="S218" s="334"/>
    </row>
    <row r="219" spans="2:19" ht="24.9" customHeight="1" x14ac:dyDescent="0.3">
      <c r="B219" s="299"/>
      <c r="C219" s="267">
        <f t="shared" si="10"/>
        <v>1</v>
      </c>
      <c r="D219" s="268" t="str">
        <f t="shared" si="11"/>
        <v>Janeiro</v>
      </c>
      <c r="E219" s="269"/>
      <c r="F219" s="270" t="str">
        <f>IF(E219="","",VLOOKUP(E219,Relatório!B:I,2,FALSE))</f>
        <v/>
      </c>
      <c r="G219" s="271"/>
      <c r="H219" s="272"/>
      <c r="I219" s="306"/>
      <c r="J219" s="295"/>
      <c r="K219" s="274"/>
      <c r="L219" s="355"/>
      <c r="M219" s="296"/>
      <c r="N219" s="271"/>
      <c r="O219" s="276"/>
      <c r="P219" s="281"/>
      <c r="Q219" s="282"/>
      <c r="R219" s="279" t="b">
        <f t="shared" si="12"/>
        <v>0</v>
      </c>
      <c r="S219" s="334"/>
    </row>
    <row r="220" spans="2:19" ht="24.9" customHeight="1" x14ac:dyDescent="0.3">
      <c r="B220" s="299"/>
      <c r="C220" s="267">
        <f t="shared" si="10"/>
        <v>1</v>
      </c>
      <c r="D220" s="268" t="str">
        <f t="shared" si="11"/>
        <v>Janeiro</v>
      </c>
      <c r="E220" s="269"/>
      <c r="F220" s="270" t="str">
        <f>IF(E220="","",VLOOKUP(E220,Relatório!B:I,2,FALSE))</f>
        <v/>
      </c>
      <c r="G220" s="271"/>
      <c r="H220" s="272"/>
      <c r="I220" s="306"/>
      <c r="J220" s="295"/>
      <c r="K220" s="274"/>
      <c r="L220" s="355"/>
      <c r="M220" s="296"/>
      <c r="N220" s="271"/>
      <c r="O220" s="276"/>
      <c r="P220" s="281"/>
      <c r="Q220" s="282"/>
      <c r="R220" s="279" t="b">
        <f t="shared" si="12"/>
        <v>0</v>
      </c>
      <c r="S220" s="334"/>
    </row>
    <row r="221" spans="2:19" ht="24.9" customHeight="1" x14ac:dyDescent="0.3">
      <c r="B221" s="299"/>
      <c r="C221" s="267">
        <f t="shared" si="10"/>
        <v>1</v>
      </c>
      <c r="D221" s="268" t="str">
        <f t="shared" si="11"/>
        <v>Janeiro</v>
      </c>
      <c r="E221" s="269"/>
      <c r="F221" s="270" t="str">
        <f>IF(E221="","",VLOOKUP(E221,Relatório!B:I,2,FALSE))</f>
        <v/>
      </c>
      <c r="G221" s="271"/>
      <c r="H221" s="272"/>
      <c r="I221" s="301"/>
      <c r="J221" s="302"/>
      <c r="K221" s="274"/>
      <c r="L221" s="355"/>
      <c r="M221" s="296"/>
      <c r="N221" s="271"/>
      <c r="O221" s="276"/>
      <c r="P221" s="281"/>
      <c r="Q221" s="282"/>
      <c r="R221" s="279" t="b">
        <f t="shared" si="12"/>
        <v>0</v>
      </c>
      <c r="S221" s="334"/>
    </row>
    <row r="222" spans="2:19" ht="24.9" customHeight="1" x14ac:dyDescent="0.3">
      <c r="B222" s="299"/>
      <c r="C222" s="267">
        <f t="shared" si="10"/>
        <v>1</v>
      </c>
      <c r="D222" s="268" t="str">
        <f t="shared" si="11"/>
        <v>Janeiro</v>
      </c>
      <c r="E222" s="269"/>
      <c r="F222" s="270" t="str">
        <f>IF(E222="","",VLOOKUP(E222,Relatório!B:I,2,FALSE))</f>
        <v/>
      </c>
      <c r="G222" s="271"/>
      <c r="H222" s="272"/>
      <c r="I222" s="301"/>
      <c r="J222" s="302"/>
      <c r="K222" s="274"/>
      <c r="L222" s="355"/>
      <c r="M222" s="296"/>
      <c r="N222" s="271"/>
      <c r="O222" s="276"/>
      <c r="P222" s="281"/>
      <c r="Q222" s="282"/>
      <c r="R222" s="279" t="b">
        <f t="shared" si="12"/>
        <v>0</v>
      </c>
      <c r="S222" s="334"/>
    </row>
    <row r="223" spans="2:19" ht="24.9" customHeight="1" x14ac:dyDescent="0.3">
      <c r="B223" s="299"/>
      <c r="C223" s="267">
        <f t="shared" si="10"/>
        <v>1</v>
      </c>
      <c r="D223" s="268" t="str">
        <f t="shared" si="11"/>
        <v>Janeiro</v>
      </c>
      <c r="E223" s="269"/>
      <c r="F223" s="270" t="str">
        <f>IF(E223="","",VLOOKUP(E223,Relatório!B:I,2,FALSE))</f>
        <v/>
      </c>
      <c r="G223" s="271"/>
      <c r="H223" s="272"/>
      <c r="I223" s="301"/>
      <c r="J223" s="302"/>
      <c r="K223" s="274"/>
      <c r="L223" s="355"/>
      <c r="M223" s="296"/>
      <c r="N223" s="271"/>
      <c r="O223" s="276"/>
      <c r="P223" s="281"/>
      <c r="Q223" s="282"/>
      <c r="R223" s="279" t="b">
        <f t="shared" si="12"/>
        <v>0</v>
      </c>
      <c r="S223" s="334"/>
    </row>
    <row r="224" spans="2:19" ht="24.9" customHeight="1" x14ac:dyDescent="0.3">
      <c r="B224" s="299"/>
      <c r="C224" s="267">
        <f t="shared" si="10"/>
        <v>1</v>
      </c>
      <c r="D224" s="268" t="str">
        <f t="shared" si="11"/>
        <v>Janeiro</v>
      </c>
      <c r="E224" s="269"/>
      <c r="F224" s="270" t="str">
        <f>IF(E224="","",VLOOKUP(E224,Relatório!B:I,2,FALSE))</f>
        <v/>
      </c>
      <c r="G224" s="271"/>
      <c r="H224" s="272"/>
      <c r="I224" s="301"/>
      <c r="J224" s="302"/>
      <c r="K224" s="274"/>
      <c r="L224" s="355"/>
      <c r="M224" s="296"/>
      <c r="N224" s="271"/>
      <c r="O224" s="276"/>
      <c r="P224" s="281"/>
      <c r="Q224" s="282"/>
      <c r="R224" s="279" t="b">
        <f t="shared" si="12"/>
        <v>0</v>
      </c>
      <c r="S224" s="334"/>
    </row>
    <row r="225" spans="2:19" ht="24.9" customHeight="1" x14ac:dyDescent="0.3">
      <c r="B225" s="299"/>
      <c r="C225" s="267">
        <f t="shared" si="10"/>
        <v>1</v>
      </c>
      <c r="D225" s="268" t="str">
        <f t="shared" si="11"/>
        <v>Janeiro</v>
      </c>
      <c r="E225" s="269"/>
      <c r="F225" s="270" t="str">
        <f>IF(E225="","",VLOOKUP(E225,Relatório!B:I,2,FALSE))</f>
        <v/>
      </c>
      <c r="G225" s="271"/>
      <c r="H225" s="272"/>
      <c r="I225" s="301"/>
      <c r="J225" s="302"/>
      <c r="K225" s="274"/>
      <c r="L225" s="355"/>
      <c r="M225" s="296"/>
      <c r="N225" s="271"/>
      <c r="O225" s="276"/>
      <c r="P225" s="281"/>
      <c r="Q225" s="282"/>
      <c r="R225" s="279" t="b">
        <f t="shared" si="12"/>
        <v>0</v>
      </c>
      <c r="S225" s="334"/>
    </row>
    <row r="226" spans="2:19" ht="24.9" customHeight="1" x14ac:dyDescent="0.3">
      <c r="B226" s="299"/>
      <c r="C226" s="267">
        <f t="shared" si="10"/>
        <v>1</v>
      </c>
      <c r="D226" s="268" t="str">
        <f t="shared" si="11"/>
        <v>Janeiro</v>
      </c>
      <c r="E226" s="269"/>
      <c r="F226" s="270" t="str">
        <f>IF(E226="","",VLOOKUP(E226,Relatório!B:I,2,FALSE))</f>
        <v/>
      </c>
      <c r="G226" s="271"/>
      <c r="H226" s="272"/>
      <c r="I226" s="294"/>
      <c r="J226" s="295"/>
      <c r="K226" s="274"/>
      <c r="L226" s="355"/>
      <c r="M226" s="296"/>
      <c r="N226" s="271"/>
      <c r="O226" s="276"/>
      <c r="P226" s="281"/>
      <c r="Q226" s="282"/>
      <c r="R226" s="279" t="b">
        <f t="shared" si="12"/>
        <v>0</v>
      </c>
      <c r="S226" s="334"/>
    </row>
    <row r="227" spans="2:19" ht="24.9" customHeight="1" x14ac:dyDescent="0.3">
      <c r="B227" s="299"/>
      <c r="C227" s="267">
        <f t="shared" si="10"/>
        <v>1</v>
      </c>
      <c r="D227" s="268" t="str">
        <f t="shared" si="11"/>
        <v>Janeiro</v>
      </c>
      <c r="E227" s="269"/>
      <c r="F227" s="270" t="str">
        <f>IF(E227="","",VLOOKUP(E227,Relatório!B:I,2,FALSE))</f>
        <v/>
      </c>
      <c r="G227" s="271"/>
      <c r="H227" s="272"/>
      <c r="I227" s="294"/>
      <c r="J227" s="295"/>
      <c r="K227" s="274"/>
      <c r="L227" s="355"/>
      <c r="M227" s="296"/>
      <c r="N227" s="271"/>
      <c r="O227" s="276"/>
      <c r="P227" s="281"/>
      <c r="Q227" s="282"/>
      <c r="R227" s="279" t="b">
        <f t="shared" si="12"/>
        <v>0</v>
      </c>
      <c r="S227" s="334"/>
    </row>
    <row r="228" spans="2:19" ht="24.9" customHeight="1" x14ac:dyDescent="0.3">
      <c r="B228" s="299"/>
      <c r="C228" s="267">
        <f t="shared" ref="C228:C291" si="13">MONTH(B228)</f>
        <v>1</v>
      </c>
      <c r="D228" s="268" t="str">
        <f t="shared" ref="D228:D291" si="14">IF(C228=1,"Janeiro",IF(C228=2,"Fevereiro",IF(C228=3,"Março",IF(C228=4,"Abril",IF(C228=5,"Maio",IF(C228=6,"Junho",IF(C228=7,"Julho",IF(C228=8,"Agosto",IF(C228=9,"Setembro",IF(C228=10,"Outubro",IF(C228=11,"Novembro",IF(C228=12,"Dezembro",""))))))))))))</f>
        <v>Janeiro</v>
      </c>
      <c r="E228" s="269"/>
      <c r="F228" s="270" t="str">
        <f>IF(E228="","",VLOOKUP(E228,Relatório!B:I,2,FALSE))</f>
        <v/>
      </c>
      <c r="G228" s="271"/>
      <c r="H228" s="272"/>
      <c r="I228" s="301"/>
      <c r="J228" s="295"/>
      <c r="K228" s="274"/>
      <c r="L228" s="355"/>
      <c r="M228" s="296"/>
      <c r="N228" s="271"/>
      <c r="O228" s="276"/>
      <c r="P228" s="281"/>
      <c r="Q228" s="282"/>
      <c r="R228" s="279" t="b">
        <f t="shared" si="12"/>
        <v>0</v>
      </c>
      <c r="S228" s="334"/>
    </row>
    <row r="229" spans="2:19" ht="24.9" customHeight="1" x14ac:dyDescent="0.3">
      <c r="B229" s="299"/>
      <c r="C229" s="267">
        <f t="shared" si="13"/>
        <v>1</v>
      </c>
      <c r="D229" s="268" t="str">
        <f t="shared" si="14"/>
        <v>Janeiro</v>
      </c>
      <c r="E229" s="269"/>
      <c r="F229" s="270" t="str">
        <f>IF(E229="","",VLOOKUP(E229,Relatório!B:I,2,FALSE))</f>
        <v/>
      </c>
      <c r="G229" s="271"/>
      <c r="H229" s="272"/>
      <c r="I229" s="294"/>
      <c r="J229" s="295"/>
      <c r="K229" s="274"/>
      <c r="L229" s="355"/>
      <c r="M229" s="296"/>
      <c r="N229" s="271"/>
      <c r="O229" s="276"/>
      <c r="P229" s="281"/>
      <c r="Q229" s="282"/>
      <c r="R229" s="279" t="b">
        <f t="shared" si="12"/>
        <v>0</v>
      </c>
      <c r="S229" s="334"/>
    </row>
    <row r="230" spans="2:19" ht="24.9" customHeight="1" x14ac:dyDescent="0.3">
      <c r="B230" s="299"/>
      <c r="C230" s="267">
        <f t="shared" si="13"/>
        <v>1</v>
      </c>
      <c r="D230" s="268" t="str">
        <f t="shared" si="14"/>
        <v>Janeiro</v>
      </c>
      <c r="E230" s="269"/>
      <c r="F230" s="270" t="str">
        <f>IF(E230="","",VLOOKUP(E230,Relatório!B:I,2,FALSE))</f>
        <v/>
      </c>
      <c r="G230" s="271"/>
      <c r="H230" s="272"/>
      <c r="I230" s="294"/>
      <c r="J230" s="295"/>
      <c r="K230" s="274"/>
      <c r="L230" s="355"/>
      <c r="M230" s="296"/>
      <c r="N230" s="271"/>
      <c r="O230" s="276"/>
      <c r="P230" s="281"/>
      <c r="Q230" s="282"/>
      <c r="R230" s="279" t="b">
        <f t="shared" si="12"/>
        <v>0</v>
      </c>
      <c r="S230" s="334"/>
    </row>
    <row r="231" spans="2:19" ht="24.9" customHeight="1" x14ac:dyDescent="0.3">
      <c r="B231" s="293"/>
      <c r="C231" s="267">
        <f t="shared" si="13"/>
        <v>1</v>
      </c>
      <c r="D231" s="268" t="str">
        <f t="shared" si="14"/>
        <v>Janeiro</v>
      </c>
      <c r="E231" s="269"/>
      <c r="F231" s="270" t="str">
        <f>IF(E231="","",VLOOKUP(E231,Relatório!B:I,2,FALSE))</f>
        <v/>
      </c>
      <c r="G231" s="271"/>
      <c r="H231" s="272"/>
      <c r="I231" s="294"/>
      <c r="J231" s="295"/>
      <c r="K231" s="274"/>
      <c r="L231" s="355"/>
      <c r="M231" s="296"/>
      <c r="N231" s="271"/>
      <c r="O231" s="276"/>
      <c r="P231" s="281"/>
      <c r="Q231" s="282"/>
      <c r="R231" s="279" t="b">
        <f t="shared" si="12"/>
        <v>0</v>
      </c>
      <c r="S231" s="334"/>
    </row>
    <row r="232" spans="2:19" ht="24.9" customHeight="1" x14ac:dyDescent="0.3">
      <c r="B232" s="293"/>
      <c r="C232" s="267">
        <f t="shared" si="13"/>
        <v>1</v>
      </c>
      <c r="D232" s="268" t="str">
        <f t="shared" si="14"/>
        <v>Janeiro</v>
      </c>
      <c r="E232" s="269"/>
      <c r="F232" s="270" t="str">
        <f>IF(E232="","",VLOOKUP(E232,Relatório!B:I,2,FALSE))</f>
        <v/>
      </c>
      <c r="G232" s="271"/>
      <c r="H232" s="272"/>
      <c r="I232" s="297"/>
      <c r="J232" s="297"/>
      <c r="K232" s="274"/>
      <c r="L232" s="356"/>
      <c r="M232" s="298"/>
      <c r="N232" s="271"/>
      <c r="O232" s="276"/>
      <c r="P232" s="281"/>
      <c r="Q232" s="282"/>
      <c r="R232" s="279" t="b">
        <f t="shared" si="12"/>
        <v>0</v>
      </c>
      <c r="S232" s="334"/>
    </row>
    <row r="233" spans="2:19" ht="24.9" customHeight="1" x14ac:dyDescent="0.3">
      <c r="B233" s="293"/>
      <c r="C233" s="267">
        <f t="shared" si="13"/>
        <v>1</v>
      </c>
      <c r="D233" s="268" t="str">
        <f t="shared" si="14"/>
        <v>Janeiro</v>
      </c>
      <c r="E233" s="269"/>
      <c r="F233" s="270" t="str">
        <f>IF(E233="","",VLOOKUP(E233,Relatório!B:I,2,FALSE))</f>
        <v/>
      </c>
      <c r="G233" s="271"/>
      <c r="H233" s="272"/>
      <c r="I233" s="294"/>
      <c r="J233" s="295"/>
      <c r="K233" s="274"/>
      <c r="L233" s="355"/>
      <c r="M233" s="296"/>
      <c r="N233" s="271"/>
      <c r="O233" s="276"/>
      <c r="P233" s="281"/>
      <c r="Q233" s="282"/>
      <c r="R233" s="279" t="b">
        <f t="shared" si="12"/>
        <v>0</v>
      </c>
      <c r="S233" s="334"/>
    </row>
    <row r="234" spans="2:19" ht="24.9" customHeight="1" x14ac:dyDescent="0.3">
      <c r="B234" s="293"/>
      <c r="C234" s="267">
        <f t="shared" si="13"/>
        <v>1</v>
      </c>
      <c r="D234" s="268" t="str">
        <f t="shared" si="14"/>
        <v>Janeiro</v>
      </c>
      <c r="E234" s="269"/>
      <c r="F234" s="270" t="str">
        <f>IF(E234="","",VLOOKUP(E234,Relatório!B:I,2,FALSE))</f>
        <v/>
      </c>
      <c r="G234" s="271"/>
      <c r="H234" s="272"/>
      <c r="I234" s="294"/>
      <c r="J234" s="273"/>
      <c r="K234" s="280"/>
      <c r="L234" s="355"/>
      <c r="M234" s="296"/>
      <c r="N234" s="271"/>
      <c r="O234" s="276"/>
      <c r="P234" s="281"/>
      <c r="Q234" s="282"/>
      <c r="R234" s="279" t="b">
        <f t="shared" si="12"/>
        <v>0</v>
      </c>
      <c r="S234" s="334"/>
    </row>
    <row r="235" spans="2:19" ht="24.9" customHeight="1" x14ac:dyDescent="0.3">
      <c r="B235" s="293"/>
      <c r="C235" s="267">
        <f t="shared" si="13"/>
        <v>1</v>
      </c>
      <c r="D235" s="268" t="str">
        <f t="shared" si="14"/>
        <v>Janeiro</v>
      </c>
      <c r="E235" s="269"/>
      <c r="F235" s="270" t="str">
        <f>IF(E235="","",VLOOKUP(E235,Relatório!B:I,2,FALSE))</f>
        <v/>
      </c>
      <c r="G235" s="271"/>
      <c r="H235" s="272"/>
      <c r="I235" s="294"/>
      <c r="J235" s="295"/>
      <c r="K235" s="274"/>
      <c r="L235" s="355"/>
      <c r="M235" s="296"/>
      <c r="N235" s="271"/>
      <c r="O235" s="276"/>
      <c r="P235" s="281"/>
      <c r="Q235" s="282"/>
      <c r="R235" s="279" t="b">
        <f t="shared" si="12"/>
        <v>0</v>
      </c>
      <c r="S235" s="334"/>
    </row>
    <row r="236" spans="2:19" ht="24.9" customHeight="1" x14ac:dyDescent="0.3">
      <c r="B236" s="293"/>
      <c r="C236" s="267">
        <f t="shared" si="13"/>
        <v>1</v>
      </c>
      <c r="D236" s="268" t="str">
        <f t="shared" si="14"/>
        <v>Janeiro</v>
      </c>
      <c r="E236" s="269"/>
      <c r="F236" s="270" t="str">
        <f>IF(E236="","",VLOOKUP(E236,Relatório!B:I,2,FALSE))</f>
        <v/>
      </c>
      <c r="G236" s="271"/>
      <c r="H236" s="272"/>
      <c r="I236" s="294"/>
      <c r="J236" s="295"/>
      <c r="K236" s="274"/>
      <c r="L236" s="355"/>
      <c r="M236" s="296"/>
      <c r="N236" s="271"/>
      <c r="O236" s="276"/>
      <c r="P236" s="281"/>
      <c r="Q236" s="282"/>
      <c r="R236" s="279" t="b">
        <f t="shared" si="12"/>
        <v>0</v>
      </c>
      <c r="S236" s="334"/>
    </row>
    <row r="237" spans="2:19" ht="24.9" customHeight="1" x14ac:dyDescent="0.3">
      <c r="B237" s="293"/>
      <c r="C237" s="267">
        <f t="shared" si="13"/>
        <v>1</v>
      </c>
      <c r="D237" s="268" t="str">
        <f t="shared" si="14"/>
        <v>Janeiro</v>
      </c>
      <c r="E237" s="269"/>
      <c r="F237" s="270" t="str">
        <f>IF(E237="","",VLOOKUP(E237,Relatório!B:I,2,FALSE))</f>
        <v/>
      </c>
      <c r="G237" s="271"/>
      <c r="H237" s="272"/>
      <c r="I237" s="294"/>
      <c r="J237" s="273"/>
      <c r="K237" s="274"/>
      <c r="L237" s="355"/>
      <c r="M237" s="296"/>
      <c r="N237" s="271"/>
      <c r="O237" s="276"/>
      <c r="P237" s="281"/>
      <c r="Q237" s="282"/>
      <c r="R237" s="279" t="b">
        <f t="shared" si="12"/>
        <v>0</v>
      </c>
      <c r="S237" s="334"/>
    </row>
    <row r="238" spans="2:19" ht="24.9" customHeight="1" x14ac:dyDescent="0.3">
      <c r="B238" s="293"/>
      <c r="C238" s="267">
        <f t="shared" si="13"/>
        <v>1</v>
      </c>
      <c r="D238" s="268" t="str">
        <f t="shared" si="14"/>
        <v>Janeiro</v>
      </c>
      <c r="E238" s="269"/>
      <c r="F238" s="270" t="str">
        <f>IF(E238="","",VLOOKUP(E238,Relatório!B:I,2,FALSE))</f>
        <v/>
      </c>
      <c r="G238" s="271"/>
      <c r="H238" s="272"/>
      <c r="I238" s="294"/>
      <c r="J238" s="295"/>
      <c r="K238" s="274"/>
      <c r="L238" s="355"/>
      <c r="M238" s="296"/>
      <c r="N238" s="271"/>
      <c r="O238" s="276"/>
      <c r="P238" s="281"/>
      <c r="Q238" s="282"/>
      <c r="R238" s="279" t="b">
        <f t="shared" si="12"/>
        <v>0</v>
      </c>
      <c r="S238" s="334"/>
    </row>
    <row r="239" spans="2:19" ht="24.9" customHeight="1" x14ac:dyDescent="0.3">
      <c r="B239" s="293"/>
      <c r="C239" s="267">
        <f t="shared" si="13"/>
        <v>1</v>
      </c>
      <c r="D239" s="268" t="str">
        <f t="shared" si="14"/>
        <v>Janeiro</v>
      </c>
      <c r="E239" s="269"/>
      <c r="F239" s="270" t="str">
        <f>IF(E239="","",VLOOKUP(E239,Relatório!B:I,2,FALSE))</f>
        <v/>
      </c>
      <c r="G239" s="271"/>
      <c r="H239" s="272"/>
      <c r="I239" s="294"/>
      <c r="J239" s="295"/>
      <c r="K239" s="274"/>
      <c r="L239" s="361"/>
      <c r="M239" s="296"/>
      <c r="N239" s="271"/>
      <c r="O239" s="276"/>
      <c r="P239" s="281"/>
      <c r="Q239" s="282"/>
      <c r="R239" s="279" t="b">
        <f t="shared" si="12"/>
        <v>0</v>
      </c>
      <c r="S239" s="334"/>
    </row>
    <row r="240" spans="2:19" ht="24.9" customHeight="1" x14ac:dyDescent="0.3">
      <c r="B240" s="293"/>
      <c r="C240" s="267">
        <f t="shared" si="13"/>
        <v>1</v>
      </c>
      <c r="D240" s="268" t="str">
        <f t="shared" si="14"/>
        <v>Janeiro</v>
      </c>
      <c r="E240" s="269"/>
      <c r="F240" s="270" t="str">
        <f>IF(E240="","",VLOOKUP(E240,Relatório!B:I,2,FALSE))</f>
        <v/>
      </c>
      <c r="G240" s="271"/>
      <c r="H240" s="272"/>
      <c r="I240" s="297"/>
      <c r="J240" s="297"/>
      <c r="K240" s="274"/>
      <c r="L240" s="356"/>
      <c r="M240" s="298"/>
      <c r="N240" s="271"/>
      <c r="O240" s="276"/>
      <c r="P240" s="281"/>
      <c r="Q240" s="282"/>
      <c r="R240" s="279" t="b">
        <f t="shared" si="12"/>
        <v>0</v>
      </c>
      <c r="S240" s="334"/>
    </row>
    <row r="241" spans="2:19" ht="24.9" customHeight="1" x14ac:dyDescent="0.3">
      <c r="B241" s="299"/>
      <c r="C241" s="267">
        <f t="shared" si="13"/>
        <v>1</v>
      </c>
      <c r="D241" s="268" t="str">
        <f t="shared" si="14"/>
        <v>Janeiro</v>
      </c>
      <c r="E241" s="269"/>
      <c r="F241" s="270" t="str">
        <f>IF(E241="","",VLOOKUP(E241,Relatório!B:I,2,FALSE))</f>
        <v/>
      </c>
      <c r="G241" s="271"/>
      <c r="H241" s="272"/>
      <c r="I241" s="297"/>
      <c r="J241" s="297"/>
      <c r="K241" s="274"/>
      <c r="L241" s="356"/>
      <c r="M241" s="298"/>
      <c r="N241" s="271"/>
      <c r="O241" s="276"/>
      <c r="P241" s="281"/>
      <c r="Q241" s="282"/>
      <c r="R241" s="279" t="b">
        <f t="shared" si="12"/>
        <v>0</v>
      </c>
      <c r="S241" s="334"/>
    </row>
    <row r="242" spans="2:19" ht="24.9" customHeight="1" x14ac:dyDescent="0.3">
      <c r="B242" s="293"/>
      <c r="C242" s="267">
        <f t="shared" si="13"/>
        <v>1</v>
      </c>
      <c r="D242" s="268" t="str">
        <f t="shared" si="14"/>
        <v>Janeiro</v>
      </c>
      <c r="E242" s="269"/>
      <c r="F242" s="270" t="str">
        <f>IF(E242="","",VLOOKUP(E242,Relatório!B:I,2,FALSE))</f>
        <v/>
      </c>
      <c r="G242" s="271"/>
      <c r="H242" s="272"/>
      <c r="I242" s="294"/>
      <c r="J242" s="295"/>
      <c r="K242" s="274"/>
      <c r="L242" s="355"/>
      <c r="M242" s="296"/>
      <c r="N242" s="271"/>
      <c r="O242" s="276"/>
      <c r="P242" s="281"/>
      <c r="Q242" s="282"/>
      <c r="R242" s="279" t="b">
        <f t="shared" si="12"/>
        <v>0</v>
      </c>
      <c r="S242" s="334"/>
    </row>
    <row r="243" spans="2:19" ht="24.9" customHeight="1" x14ac:dyDescent="0.3">
      <c r="B243" s="286"/>
      <c r="C243" s="267">
        <f t="shared" si="13"/>
        <v>1</v>
      </c>
      <c r="D243" s="268" t="str">
        <f t="shared" si="14"/>
        <v>Janeiro</v>
      </c>
      <c r="E243" s="269"/>
      <c r="F243" s="270" t="str">
        <f>IF(E243="","",VLOOKUP(E243,Relatório!B:I,2,FALSE))</f>
        <v/>
      </c>
      <c r="G243" s="271"/>
      <c r="H243" s="272"/>
      <c r="I243" s="301"/>
      <c r="J243" s="301"/>
      <c r="K243" s="274"/>
      <c r="L243" s="362"/>
      <c r="M243" s="303"/>
      <c r="N243" s="271"/>
      <c r="O243" s="276"/>
      <c r="P243" s="281"/>
      <c r="Q243" s="282"/>
      <c r="R243" s="279" t="b">
        <f t="shared" si="12"/>
        <v>0</v>
      </c>
      <c r="S243" s="334"/>
    </row>
    <row r="244" spans="2:19" ht="24.9" customHeight="1" x14ac:dyDescent="0.3">
      <c r="B244" s="286"/>
      <c r="C244" s="267">
        <f t="shared" si="13"/>
        <v>1</v>
      </c>
      <c r="D244" s="268" t="str">
        <f t="shared" si="14"/>
        <v>Janeiro</v>
      </c>
      <c r="E244" s="269"/>
      <c r="F244" s="270" t="str">
        <f>IF(E244="","",VLOOKUP(E244,Relatório!B:I,2,FALSE))</f>
        <v/>
      </c>
      <c r="G244" s="271"/>
      <c r="H244" s="272"/>
      <c r="I244" s="294"/>
      <c r="J244" s="295"/>
      <c r="K244" s="280"/>
      <c r="L244" s="362"/>
      <c r="M244" s="303"/>
      <c r="N244" s="271"/>
      <c r="O244" s="276"/>
      <c r="P244" s="281"/>
      <c r="Q244" s="282"/>
      <c r="R244" s="279" t="b">
        <f t="shared" si="12"/>
        <v>0</v>
      </c>
      <c r="S244" s="334"/>
    </row>
    <row r="245" spans="2:19" ht="24.9" customHeight="1" x14ac:dyDescent="0.3">
      <c r="B245" s="286"/>
      <c r="C245" s="267">
        <f t="shared" si="13"/>
        <v>1</v>
      </c>
      <c r="D245" s="268" t="str">
        <f t="shared" si="14"/>
        <v>Janeiro</v>
      </c>
      <c r="E245" s="269"/>
      <c r="F245" s="270" t="str">
        <f>IF(E245="","",VLOOKUP(E245,Relatório!B:I,2,FALSE))</f>
        <v/>
      </c>
      <c r="G245" s="271"/>
      <c r="H245" s="272"/>
      <c r="I245" s="294"/>
      <c r="J245" s="301"/>
      <c r="K245" s="274"/>
      <c r="L245" s="362"/>
      <c r="M245" s="303"/>
      <c r="N245" s="271"/>
      <c r="O245" s="276"/>
      <c r="P245" s="281"/>
      <c r="Q245" s="282"/>
      <c r="R245" s="279" t="b">
        <f t="shared" si="12"/>
        <v>0</v>
      </c>
      <c r="S245" s="334"/>
    </row>
    <row r="246" spans="2:19" ht="24.9" customHeight="1" x14ac:dyDescent="0.3">
      <c r="B246" s="286"/>
      <c r="C246" s="267">
        <f t="shared" si="13"/>
        <v>1</v>
      </c>
      <c r="D246" s="268" t="str">
        <f t="shared" si="14"/>
        <v>Janeiro</v>
      </c>
      <c r="E246" s="269"/>
      <c r="F246" s="270" t="str">
        <f>IF(E246="","",VLOOKUP(E246,Relatório!B:I,2,FALSE))</f>
        <v/>
      </c>
      <c r="G246" s="271"/>
      <c r="H246" s="272"/>
      <c r="I246" s="297"/>
      <c r="J246" s="301"/>
      <c r="K246" s="274"/>
      <c r="L246" s="362"/>
      <c r="M246" s="303"/>
      <c r="N246" s="271"/>
      <c r="O246" s="276"/>
      <c r="P246" s="281"/>
      <c r="Q246" s="282"/>
      <c r="R246" s="279" t="b">
        <f t="shared" si="12"/>
        <v>0</v>
      </c>
      <c r="S246" s="334"/>
    </row>
    <row r="247" spans="2:19" ht="24.9" customHeight="1" x14ac:dyDescent="0.3">
      <c r="B247" s="286"/>
      <c r="C247" s="267">
        <f t="shared" si="13"/>
        <v>1</v>
      </c>
      <c r="D247" s="268" t="str">
        <f t="shared" si="14"/>
        <v>Janeiro</v>
      </c>
      <c r="E247" s="269"/>
      <c r="F247" s="270" t="str">
        <f>IF(E247="","",VLOOKUP(E247,Relatório!B:I,2,FALSE))</f>
        <v/>
      </c>
      <c r="G247" s="271"/>
      <c r="H247" s="272"/>
      <c r="I247" s="301"/>
      <c r="J247" s="301"/>
      <c r="K247" s="274"/>
      <c r="L247" s="362"/>
      <c r="M247" s="303"/>
      <c r="N247" s="271"/>
      <c r="O247" s="276"/>
      <c r="P247" s="281"/>
      <c r="Q247" s="282"/>
      <c r="R247" s="279" t="b">
        <f t="shared" si="12"/>
        <v>0</v>
      </c>
      <c r="S247" s="334"/>
    </row>
    <row r="248" spans="2:19" ht="24.9" customHeight="1" x14ac:dyDescent="0.3">
      <c r="B248" s="286"/>
      <c r="C248" s="267">
        <f t="shared" si="13"/>
        <v>1</v>
      </c>
      <c r="D248" s="268" t="str">
        <f t="shared" si="14"/>
        <v>Janeiro</v>
      </c>
      <c r="E248" s="269"/>
      <c r="F248" s="270" t="str">
        <f>IF(E248="","",VLOOKUP(E248,Relatório!B:I,2,FALSE))</f>
        <v/>
      </c>
      <c r="G248" s="271"/>
      <c r="H248" s="272"/>
      <c r="I248" s="301"/>
      <c r="J248" s="301"/>
      <c r="K248" s="274"/>
      <c r="L248" s="362"/>
      <c r="M248" s="303"/>
      <c r="N248" s="271"/>
      <c r="O248" s="276"/>
      <c r="P248" s="281"/>
      <c r="Q248" s="282"/>
      <c r="R248" s="279" t="b">
        <f t="shared" si="12"/>
        <v>0</v>
      </c>
      <c r="S248" s="334"/>
    </row>
    <row r="249" spans="2:19" ht="24.9" customHeight="1" x14ac:dyDescent="0.3">
      <c r="B249" s="286"/>
      <c r="C249" s="267">
        <f t="shared" si="13"/>
        <v>1</v>
      </c>
      <c r="D249" s="268" t="str">
        <f t="shared" si="14"/>
        <v>Janeiro</v>
      </c>
      <c r="E249" s="269"/>
      <c r="F249" s="270" t="str">
        <f>IF(E249="","",VLOOKUP(E249,Relatório!B:I,2,FALSE))</f>
        <v/>
      </c>
      <c r="G249" s="271"/>
      <c r="H249" s="272"/>
      <c r="I249" s="301"/>
      <c r="J249" s="301"/>
      <c r="K249" s="274"/>
      <c r="L249" s="362"/>
      <c r="M249" s="303"/>
      <c r="N249" s="271"/>
      <c r="O249" s="276"/>
      <c r="P249" s="281"/>
      <c r="Q249" s="282"/>
      <c r="R249" s="279" t="b">
        <f t="shared" si="12"/>
        <v>0</v>
      </c>
      <c r="S249" s="334"/>
    </row>
    <row r="250" spans="2:19" ht="24.9" customHeight="1" x14ac:dyDescent="0.3">
      <c r="B250" s="286"/>
      <c r="C250" s="267">
        <f t="shared" si="13"/>
        <v>1</v>
      </c>
      <c r="D250" s="268" t="str">
        <f t="shared" si="14"/>
        <v>Janeiro</v>
      </c>
      <c r="E250" s="269"/>
      <c r="F250" s="270" t="str">
        <f>IF(E250="","",VLOOKUP(E250,Relatório!B:I,2,FALSE))</f>
        <v/>
      </c>
      <c r="G250" s="271"/>
      <c r="H250" s="272"/>
      <c r="I250" s="301"/>
      <c r="J250" s="301"/>
      <c r="K250" s="274"/>
      <c r="L250" s="362"/>
      <c r="M250" s="303"/>
      <c r="N250" s="271"/>
      <c r="O250" s="276"/>
      <c r="P250" s="281"/>
      <c r="Q250" s="282"/>
      <c r="R250" s="279" t="b">
        <f t="shared" si="12"/>
        <v>0</v>
      </c>
      <c r="S250" s="334"/>
    </row>
    <row r="251" spans="2:19" ht="24.9" customHeight="1" x14ac:dyDescent="0.3">
      <c r="B251" s="286"/>
      <c r="C251" s="267">
        <f t="shared" si="13"/>
        <v>1</v>
      </c>
      <c r="D251" s="268" t="str">
        <f t="shared" si="14"/>
        <v>Janeiro</v>
      </c>
      <c r="E251" s="269"/>
      <c r="F251" s="270" t="str">
        <f>IF(E251="","",VLOOKUP(E251,Relatório!B:I,2,FALSE))</f>
        <v/>
      </c>
      <c r="G251" s="271"/>
      <c r="H251" s="272"/>
      <c r="I251" s="301"/>
      <c r="J251" s="301"/>
      <c r="K251" s="274"/>
      <c r="L251" s="362"/>
      <c r="M251" s="303"/>
      <c r="N251" s="271"/>
      <c r="O251" s="276"/>
      <c r="P251" s="281"/>
      <c r="Q251" s="282"/>
      <c r="R251" s="279" t="b">
        <f t="shared" si="12"/>
        <v>0</v>
      </c>
      <c r="S251" s="334"/>
    </row>
    <row r="252" spans="2:19" ht="24.9" customHeight="1" x14ac:dyDescent="0.3">
      <c r="B252" s="286"/>
      <c r="C252" s="267">
        <f t="shared" si="13"/>
        <v>1</v>
      </c>
      <c r="D252" s="268" t="str">
        <f t="shared" si="14"/>
        <v>Janeiro</v>
      </c>
      <c r="E252" s="269"/>
      <c r="F252" s="270" t="str">
        <f>IF(E252="","",VLOOKUP(E252,Relatório!B:I,2,FALSE))</f>
        <v/>
      </c>
      <c r="G252" s="271"/>
      <c r="H252" s="272"/>
      <c r="I252" s="301"/>
      <c r="J252" s="301"/>
      <c r="K252" s="274"/>
      <c r="L252" s="362"/>
      <c r="M252" s="303"/>
      <c r="N252" s="271"/>
      <c r="O252" s="276"/>
      <c r="P252" s="281"/>
      <c r="Q252" s="282"/>
      <c r="R252" s="279" t="b">
        <f t="shared" si="12"/>
        <v>0</v>
      </c>
      <c r="S252" s="334"/>
    </row>
    <row r="253" spans="2:19" ht="24.9" customHeight="1" x14ac:dyDescent="0.3">
      <c r="B253" s="286"/>
      <c r="C253" s="267">
        <f t="shared" si="13"/>
        <v>1</v>
      </c>
      <c r="D253" s="268" t="str">
        <f t="shared" si="14"/>
        <v>Janeiro</v>
      </c>
      <c r="E253" s="269"/>
      <c r="F253" s="270" t="str">
        <f>IF(E253="","",VLOOKUP(E253,Relatório!B:I,2,FALSE))</f>
        <v/>
      </c>
      <c r="G253" s="271"/>
      <c r="H253" s="272"/>
      <c r="I253" s="301"/>
      <c r="J253" s="301"/>
      <c r="K253" s="274"/>
      <c r="L253" s="362"/>
      <c r="M253" s="303"/>
      <c r="N253" s="271"/>
      <c r="O253" s="276"/>
      <c r="P253" s="281"/>
      <c r="Q253" s="282"/>
      <c r="R253" s="279" t="b">
        <f t="shared" si="12"/>
        <v>0</v>
      </c>
      <c r="S253" s="334"/>
    </row>
    <row r="254" spans="2:19" ht="24.9" customHeight="1" x14ac:dyDescent="0.3">
      <c r="B254" s="286"/>
      <c r="C254" s="267">
        <f t="shared" si="13"/>
        <v>1</v>
      </c>
      <c r="D254" s="268" t="str">
        <f t="shared" si="14"/>
        <v>Janeiro</v>
      </c>
      <c r="E254" s="269"/>
      <c r="F254" s="270" t="str">
        <f>IF(E254="","",VLOOKUP(E254,Relatório!B:I,2,FALSE))</f>
        <v/>
      </c>
      <c r="G254" s="271"/>
      <c r="H254" s="272"/>
      <c r="I254" s="301"/>
      <c r="J254" s="301"/>
      <c r="K254" s="274"/>
      <c r="L254" s="362"/>
      <c r="M254" s="303"/>
      <c r="N254" s="271"/>
      <c r="O254" s="276"/>
      <c r="P254" s="281"/>
      <c r="Q254" s="282"/>
      <c r="R254" s="279" t="b">
        <f t="shared" si="12"/>
        <v>0</v>
      </c>
      <c r="S254" s="334"/>
    </row>
    <row r="255" spans="2:19" ht="24.9" customHeight="1" x14ac:dyDescent="0.3">
      <c r="B255" s="286"/>
      <c r="C255" s="267">
        <f t="shared" si="13"/>
        <v>1</v>
      </c>
      <c r="D255" s="268" t="str">
        <f t="shared" si="14"/>
        <v>Janeiro</v>
      </c>
      <c r="E255" s="269"/>
      <c r="F255" s="270" t="str">
        <f>IF(E255="","",VLOOKUP(E255,Relatório!B:I,2,FALSE))</f>
        <v/>
      </c>
      <c r="G255" s="271"/>
      <c r="H255" s="272"/>
      <c r="I255" s="305"/>
      <c r="J255" s="301"/>
      <c r="K255" s="274"/>
      <c r="L255" s="362"/>
      <c r="M255" s="303"/>
      <c r="N255" s="271"/>
      <c r="O255" s="276"/>
      <c r="P255" s="281"/>
      <c r="Q255" s="282"/>
      <c r="R255" s="279" t="b">
        <f t="shared" si="12"/>
        <v>0</v>
      </c>
      <c r="S255" s="334"/>
    </row>
    <row r="256" spans="2:19" ht="24.9" customHeight="1" x14ac:dyDescent="0.3">
      <c r="B256" s="286"/>
      <c r="C256" s="267">
        <f t="shared" si="13"/>
        <v>1</v>
      </c>
      <c r="D256" s="268" t="str">
        <f t="shared" si="14"/>
        <v>Janeiro</v>
      </c>
      <c r="E256" s="269"/>
      <c r="F256" s="270" t="str">
        <f>IF(E256="","",VLOOKUP(E256,Relatório!B:I,2,FALSE))</f>
        <v/>
      </c>
      <c r="G256" s="271"/>
      <c r="H256" s="272"/>
      <c r="I256" s="301"/>
      <c r="J256" s="301"/>
      <c r="K256" s="274"/>
      <c r="L256" s="362"/>
      <c r="M256" s="303"/>
      <c r="N256" s="271"/>
      <c r="O256" s="276"/>
      <c r="P256" s="281"/>
      <c r="Q256" s="282"/>
      <c r="R256" s="279" t="b">
        <f t="shared" si="12"/>
        <v>0</v>
      </c>
      <c r="S256" s="334"/>
    </row>
    <row r="257" spans="2:19" ht="24.9" customHeight="1" x14ac:dyDescent="0.3">
      <c r="B257" s="286"/>
      <c r="C257" s="267">
        <f t="shared" si="13"/>
        <v>1</v>
      </c>
      <c r="D257" s="268" t="str">
        <f t="shared" si="14"/>
        <v>Janeiro</v>
      </c>
      <c r="E257" s="269"/>
      <c r="F257" s="270" t="str">
        <f>IF(E257="","",VLOOKUP(E257,Relatório!B:I,2,FALSE))</f>
        <v/>
      </c>
      <c r="G257" s="271"/>
      <c r="H257" s="272"/>
      <c r="I257" s="301"/>
      <c r="J257" s="301"/>
      <c r="K257" s="274"/>
      <c r="L257" s="362"/>
      <c r="M257" s="303"/>
      <c r="N257" s="271"/>
      <c r="O257" s="276"/>
      <c r="P257" s="281"/>
      <c r="Q257" s="282"/>
      <c r="R257" s="279" t="b">
        <f t="shared" si="12"/>
        <v>0</v>
      </c>
      <c r="S257" s="334"/>
    </row>
    <row r="258" spans="2:19" ht="24.9" customHeight="1" x14ac:dyDescent="0.3">
      <c r="B258" s="286"/>
      <c r="C258" s="267">
        <f t="shared" si="13"/>
        <v>1</v>
      </c>
      <c r="D258" s="268" t="str">
        <f t="shared" si="14"/>
        <v>Janeiro</v>
      </c>
      <c r="E258" s="269"/>
      <c r="F258" s="270" t="str">
        <f>IF(E258="","",VLOOKUP(E258,Relatório!B:I,2,FALSE))</f>
        <v/>
      </c>
      <c r="G258" s="271"/>
      <c r="H258" s="272"/>
      <c r="I258" s="301"/>
      <c r="J258" s="301"/>
      <c r="K258" s="280"/>
      <c r="L258" s="362"/>
      <c r="M258" s="303"/>
      <c r="N258" s="271"/>
      <c r="O258" s="276"/>
      <c r="P258" s="281"/>
      <c r="Q258" s="282"/>
      <c r="R258" s="279" t="b">
        <f t="shared" si="12"/>
        <v>0</v>
      </c>
      <c r="S258" s="334"/>
    </row>
    <row r="259" spans="2:19" ht="24.9" customHeight="1" x14ac:dyDescent="0.3">
      <c r="B259" s="286"/>
      <c r="C259" s="267">
        <f t="shared" si="13"/>
        <v>1</v>
      </c>
      <c r="D259" s="268" t="str">
        <f t="shared" si="14"/>
        <v>Janeiro</v>
      </c>
      <c r="E259" s="269"/>
      <c r="F259" s="270" t="str">
        <f>IF(E259="","",VLOOKUP(E259,Relatório!B:I,2,FALSE))</f>
        <v/>
      </c>
      <c r="G259" s="271"/>
      <c r="H259" s="272"/>
      <c r="I259" s="301"/>
      <c r="J259" s="301"/>
      <c r="K259" s="274"/>
      <c r="L259" s="362"/>
      <c r="M259" s="303"/>
      <c r="N259" s="271"/>
      <c r="O259" s="276"/>
      <c r="P259" s="281"/>
      <c r="Q259" s="282"/>
      <c r="R259" s="279" t="b">
        <f t="shared" si="12"/>
        <v>0</v>
      </c>
      <c r="S259" s="334"/>
    </row>
    <row r="260" spans="2:19" ht="24.9" customHeight="1" x14ac:dyDescent="0.3">
      <c r="B260" s="286"/>
      <c r="C260" s="267">
        <f t="shared" si="13"/>
        <v>1</v>
      </c>
      <c r="D260" s="268" t="str">
        <f t="shared" si="14"/>
        <v>Janeiro</v>
      </c>
      <c r="E260" s="269"/>
      <c r="F260" s="270" t="str">
        <f>IF(E260="","",VLOOKUP(E260,Relatório!B:I,2,FALSE))</f>
        <v/>
      </c>
      <c r="G260" s="271"/>
      <c r="H260" s="272"/>
      <c r="I260" s="301"/>
      <c r="J260" s="301"/>
      <c r="K260" s="280"/>
      <c r="L260" s="362"/>
      <c r="M260" s="303"/>
      <c r="N260" s="271"/>
      <c r="O260" s="276"/>
      <c r="P260" s="281"/>
      <c r="Q260" s="282"/>
      <c r="R260" s="279" t="b">
        <f t="shared" si="12"/>
        <v>0</v>
      </c>
      <c r="S260" s="334"/>
    </row>
    <row r="261" spans="2:19" ht="24.9" customHeight="1" x14ac:dyDescent="0.3">
      <c r="B261" s="286"/>
      <c r="C261" s="267">
        <f t="shared" si="13"/>
        <v>1</v>
      </c>
      <c r="D261" s="268" t="str">
        <f t="shared" si="14"/>
        <v>Janeiro</v>
      </c>
      <c r="E261" s="269"/>
      <c r="F261" s="270" t="str">
        <f>IF(E261="","",VLOOKUP(E261,Relatório!B:I,2,FALSE))</f>
        <v/>
      </c>
      <c r="G261" s="271"/>
      <c r="H261" s="272"/>
      <c r="I261" s="301"/>
      <c r="J261" s="301"/>
      <c r="K261" s="274"/>
      <c r="L261" s="362"/>
      <c r="M261" s="303"/>
      <c r="N261" s="271"/>
      <c r="O261" s="276"/>
      <c r="P261" s="281"/>
      <c r="Q261" s="282"/>
      <c r="R261" s="279" t="b">
        <f t="shared" si="12"/>
        <v>0</v>
      </c>
      <c r="S261" s="334"/>
    </row>
    <row r="262" spans="2:19" ht="24.9" customHeight="1" x14ac:dyDescent="0.3">
      <c r="B262" s="286"/>
      <c r="C262" s="267">
        <f t="shared" si="13"/>
        <v>1</v>
      </c>
      <c r="D262" s="268" t="str">
        <f t="shared" si="14"/>
        <v>Janeiro</v>
      </c>
      <c r="E262" s="269"/>
      <c r="F262" s="270" t="str">
        <f>IF(E262="","",VLOOKUP(E262,Relatório!B:I,2,FALSE))</f>
        <v/>
      </c>
      <c r="G262" s="271"/>
      <c r="H262" s="272"/>
      <c r="I262" s="301"/>
      <c r="J262" s="273"/>
      <c r="K262" s="280"/>
      <c r="L262" s="362"/>
      <c r="M262" s="303"/>
      <c r="N262" s="271"/>
      <c r="O262" s="276"/>
      <c r="P262" s="281"/>
      <c r="Q262" s="282"/>
      <c r="R262" s="279" t="b">
        <f t="shared" si="12"/>
        <v>0</v>
      </c>
      <c r="S262" s="334"/>
    </row>
    <row r="263" spans="2:19" ht="24.9" customHeight="1" x14ac:dyDescent="0.3">
      <c r="B263" s="286"/>
      <c r="C263" s="267">
        <f t="shared" si="13"/>
        <v>1</v>
      </c>
      <c r="D263" s="268" t="str">
        <f t="shared" si="14"/>
        <v>Janeiro</v>
      </c>
      <c r="E263" s="269"/>
      <c r="F263" s="270" t="str">
        <f>IF(E263="","",VLOOKUP(E263,Relatório!B:I,2,FALSE))</f>
        <v/>
      </c>
      <c r="G263" s="271"/>
      <c r="H263" s="272"/>
      <c r="I263" s="301"/>
      <c r="J263" s="304"/>
      <c r="K263" s="274"/>
      <c r="L263" s="362"/>
      <c r="M263" s="303"/>
      <c r="N263" s="271"/>
      <c r="O263" s="276"/>
      <c r="P263" s="281"/>
      <c r="Q263" s="282"/>
      <c r="R263" s="279" t="b">
        <f t="shared" si="12"/>
        <v>0</v>
      </c>
      <c r="S263" s="334"/>
    </row>
    <row r="264" spans="2:19" ht="24.9" customHeight="1" x14ac:dyDescent="0.3">
      <c r="B264" s="286"/>
      <c r="C264" s="267">
        <f t="shared" si="13"/>
        <v>1</v>
      </c>
      <c r="D264" s="268" t="str">
        <f t="shared" si="14"/>
        <v>Janeiro</v>
      </c>
      <c r="E264" s="269"/>
      <c r="F264" s="270" t="str">
        <f>IF(E264="","",VLOOKUP(E264,Relatório!B:I,2,FALSE))</f>
        <v/>
      </c>
      <c r="G264" s="271"/>
      <c r="H264" s="272"/>
      <c r="I264" s="301"/>
      <c r="J264" s="301"/>
      <c r="K264" s="274"/>
      <c r="L264" s="362"/>
      <c r="M264" s="303"/>
      <c r="N264" s="271"/>
      <c r="O264" s="276"/>
      <c r="P264" s="281"/>
      <c r="Q264" s="282"/>
      <c r="R264" s="279" t="b">
        <f t="shared" si="12"/>
        <v>0</v>
      </c>
      <c r="S264" s="334"/>
    </row>
    <row r="265" spans="2:19" ht="24.9" customHeight="1" x14ac:dyDescent="0.3">
      <c r="B265" s="286"/>
      <c r="C265" s="267">
        <f t="shared" si="13"/>
        <v>1</v>
      </c>
      <c r="D265" s="268" t="str">
        <f t="shared" si="14"/>
        <v>Janeiro</v>
      </c>
      <c r="E265" s="269"/>
      <c r="F265" s="270" t="str">
        <f>IF(E265="","",VLOOKUP(E265,Relatório!B:I,2,FALSE))</f>
        <v/>
      </c>
      <c r="G265" s="271"/>
      <c r="H265" s="272"/>
      <c r="I265" s="305"/>
      <c r="J265" s="301"/>
      <c r="K265" s="274"/>
      <c r="L265" s="362"/>
      <c r="M265" s="303"/>
      <c r="N265" s="271"/>
      <c r="O265" s="276"/>
      <c r="P265" s="281"/>
      <c r="Q265" s="282"/>
      <c r="R265" s="279" t="b">
        <f t="shared" ref="R265:R328" si="15">IF(O265="sim",P265-Q265+R264,IF(O265="NÃO",R264))</f>
        <v>0</v>
      </c>
      <c r="S265" s="334"/>
    </row>
    <row r="266" spans="2:19" ht="24.9" customHeight="1" x14ac:dyDescent="0.3">
      <c r="B266" s="286"/>
      <c r="C266" s="267">
        <f t="shared" si="13"/>
        <v>1</v>
      </c>
      <c r="D266" s="268" t="str">
        <f t="shared" si="14"/>
        <v>Janeiro</v>
      </c>
      <c r="E266" s="269"/>
      <c r="F266" s="270" t="str">
        <f>IF(E266="","",VLOOKUP(E266,Relatório!B:I,2,FALSE))</f>
        <v/>
      </c>
      <c r="G266" s="271"/>
      <c r="H266" s="272"/>
      <c r="I266" s="301"/>
      <c r="J266" s="304"/>
      <c r="K266" s="274"/>
      <c r="L266" s="362"/>
      <c r="M266" s="303"/>
      <c r="N266" s="271"/>
      <c r="O266" s="276"/>
      <c r="P266" s="281"/>
      <c r="Q266" s="282"/>
      <c r="R266" s="279" t="b">
        <f t="shared" si="15"/>
        <v>0</v>
      </c>
      <c r="S266" s="334"/>
    </row>
    <row r="267" spans="2:19" ht="24.9" customHeight="1" x14ac:dyDescent="0.3">
      <c r="B267" s="286"/>
      <c r="C267" s="267">
        <f t="shared" si="13"/>
        <v>1</v>
      </c>
      <c r="D267" s="268" t="str">
        <f t="shared" si="14"/>
        <v>Janeiro</v>
      </c>
      <c r="E267" s="269"/>
      <c r="F267" s="270" t="str">
        <f>IF(E267="","",VLOOKUP(E267,Relatório!B:I,2,FALSE))</f>
        <v/>
      </c>
      <c r="G267" s="271"/>
      <c r="H267" s="272"/>
      <c r="I267" s="302"/>
      <c r="J267" s="301"/>
      <c r="K267" s="274"/>
      <c r="L267" s="362"/>
      <c r="M267" s="303"/>
      <c r="N267" s="271"/>
      <c r="O267" s="276"/>
      <c r="P267" s="281"/>
      <c r="Q267" s="282"/>
      <c r="R267" s="279" t="b">
        <f t="shared" si="15"/>
        <v>0</v>
      </c>
      <c r="S267" s="334"/>
    </row>
    <row r="268" spans="2:19" ht="24.9" customHeight="1" x14ac:dyDescent="0.3">
      <c r="B268" s="286"/>
      <c r="C268" s="267">
        <f t="shared" si="13"/>
        <v>1</v>
      </c>
      <c r="D268" s="268" t="str">
        <f t="shared" si="14"/>
        <v>Janeiro</v>
      </c>
      <c r="E268" s="269"/>
      <c r="F268" s="270" t="str">
        <f>IF(E268="","",VLOOKUP(E268,Relatório!B:I,2,FALSE))</f>
        <v/>
      </c>
      <c r="G268" s="271"/>
      <c r="H268" s="272"/>
      <c r="I268" s="301"/>
      <c r="J268" s="301"/>
      <c r="K268" s="274"/>
      <c r="L268" s="362"/>
      <c r="M268" s="303"/>
      <c r="N268" s="271"/>
      <c r="O268" s="276"/>
      <c r="P268" s="281"/>
      <c r="Q268" s="282"/>
      <c r="R268" s="279" t="b">
        <f t="shared" si="15"/>
        <v>0</v>
      </c>
      <c r="S268" s="334"/>
    </row>
    <row r="269" spans="2:19" ht="24.9" customHeight="1" x14ac:dyDescent="0.3">
      <c r="B269" s="286"/>
      <c r="C269" s="267">
        <f t="shared" si="13"/>
        <v>1</v>
      </c>
      <c r="D269" s="268" t="str">
        <f t="shared" si="14"/>
        <v>Janeiro</v>
      </c>
      <c r="E269" s="269"/>
      <c r="F269" s="270" t="str">
        <f>IF(E269="","",VLOOKUP(E269,Relatório!B:I,2,FALSE))</f>
        <v/>
      </c>
      <c r="G269" s="271"/>
      <c r="H269" s="272"/>
      <c r="I269" s="301"/>
      <c r="J269" s="301"/>
      <c r="K269" s="274"/>
      <c r="L269" s="362"/>
      <c r="M269" s="303"/>
      <c r="N269" s="271"/>
      <c r="O269" s="276"/>
      <c r="P269" s="281"/>
      <c r="Q269" s="282"/>
      <c r="R269" s="279" t="b">
        <f t="shared" si="15"/>
        <v>0</v>
      </c>
      <c r="S269" s="334"/>
    </row>
    <row r="270" spans="2:19" ht="24.9" customHeight="1" x14ac:dyDescent="0.3">
      <c r="B270" s="286"/>
      <c r="C270" s="267">
        <f t="shared" si="13"/>
        <v>1</v>
      </c>
      <c r="D270" s="268" t="str">
        <f t="shared" si="14"/>
        <v>Janeiro</v>
      </c>
      <c r="E270" s="269"/>
      <c r="F270" s="270" t="str">
        <f>IF(E270="","",VLOOKUP(E270,Relatório!B:I,2,FALSE))</f>
        <v/>
      </c>
      <c r="G270" s="271"/>
      <c r="H270" s="272"/>
      <c r="I270" s="301"/>
      <c r="J270" s="301"/>
      <c r="K270" s="274"/>
      <c r="L270" s="362"/>
      <c r="M270" s="303"/>
      <c r="N270" s="271"/>
      <c r="O270" s="276"/>
      <c r="P270" s="281"/>
      <c r="Q270" s="282"/>
      <c r="R270" s="279" t="b">
        <f t="shared" si="15"/>
        <v>0</v>
      </c>
      <c r="S270" s="334"/>
    </row>
    <row r="271" spans="2:19" ht="24.9" customHeight="1" x14ac:dyDescent="0.3">
      <c r="B271" s="286"/>
      <c r="C271" s="267">
        <f t="shared" si="13"/>
        <v>1</v>
      </c>
      <c r="D271" s="268" t="str">
        <f t="shared" si="14"/>
        <v>Janeiro</v>
      </c>
      <c r="E271" s="269"/>
      <c r="F271" s="270" t="str">
        <f>IF(E271="","",VLOOKUP(E271,Relatório!B:I,2,FALSE))</f>
        <v/>
      </c>
      <c r="G271" s="271"/>
      <c r="H271" s="272"/>
      <c r="I271" s="301"/>
      <c r="J271" s="301"/>
      <c r="K271" s="274"/>
      <c r="L271" s="362"/>
      <c r="M271" s="303"/>
      <c r="N271" s="271"/>
      <c r="O271" s="276"/>
      <c r="P271" s="281"/>
      <c r="Q271" s="282"/>
      <c r="R271" s="279" t="b">
        <f t="shared" si="15"/>
        <v>0</v>
      </c>
      <c r="S271" s="334"/>
    </row>
    <row r="272" spans="2:19" ht="24.9" customHeight="1" x14ac:dyDescent="0.3">
      <c r="B272" s="286"/>
      <c r="C272" s="267">
        <f t="shared" si="13"/>
        <v>1</v>
      </c>
      <c r="D272" s="268" t="str">
        <f t="shared" si="14"/>
        <v>Janeiro</v>
      </c>
      <c r="E272" s="269"/>
      <c r="F272" s="270" t="str">
        <f>IF(E272="","",VLOOKUP(E272,Relatório!B:I,2,FALSE))</f>
        <v/>
      </c>
      <c r="G272" s="271"/>
      <c r="H272" s="272"/>
      <c r="I272" s="301"/>
      <c r="J272" s="301"/>
      <c r="K272" s="274"/>
      <c r="L272" s="362"/>
      <c r="M272" s="303"/>
      <c r="N272" s="271"/>
      <c r="O272" s="276"/>
      <c r="P272" s="281"/>
      <c r="Q272" s="282"/>
      <c r="R272" s="279" t="b">
        <f t="shared" si="15"/>
        <v>0</v>
      </c>
      <c r="S272" s="334"/>
    </row>
    <row r="273" spans="2:19" ht="24.9" customHeight="1" x14ac:dyDescent="0.3">
      <c r="B273" s="286"/>
      <c r="C273" s="267">
        <f t="shared" si="13"/>
        <v>1</v>
      </c>
      <c r="D273" s="268" t="str">
        <f t="shared" si="14"/>
        <v>Janeiro</v>
      </c>
      <c r="E273" s="269"/>
      <c r="F273" s="270" t="str">
        <f>IF(E273="","",VLOOKUP(E273,Relatório!B:I,2,FALSE))</f>
        <v/>
      </c>
      <c r="G273" s="271"/>
      <c r="H273" s="272"/>
      <c r="I273" s="301"/>
      <c r="J273" s="301"/>
      <c r="K273" s="274"/>
      <c r="L273" s="362"/>
      <c r="M273" s="303"/>
      <c r="N273" s="271"/>
      <c r="O273" s="276"/>
      <c r="P273" s="281"/>
      <c r="Q273" s="282"/>
      <c r="R273" s="279" t="b">
        <f t="shared" si="15"/>
        <v>0</v>
      </c>
      <c r="S273" s="334"/>
    </row>
    <row r="274" spans="2:19" ht="24.9" customHeight="1" x14ac:dyDescent="0.3">
      <c r="B274" s="286"/>
      <c r="C274" s="267">
        <f t="shared" si="13"/>
        <v>1</v>
      </c>
      <c r="D274" s="268" t="str">
        <f t="shared" si="14"/>
        <v>Janeiro</v>
      </c>
      <c r="E274" s="269"/>
      <c r="F274" s="270" t="str">
        <f>IF(E274="","",VLOOKUP(E274,Relatório!B:I,2,FALSE))</f>
        <v/>
      </c>
      <c r="G274" s="271"/>
      <c r="H274" s="272"/>
      <c r="I274" s="301"/>
      <c r="J274" s="301"/>
      <c r="K274" s="274"/>
      <c r="L274" s="362"/>
      <c r="M274" s="303"/>
      <c r="N274" s="271"/>
      <c r="O274" s="276"/>
      <c r="P274" s="281"/>
      <c r="Q274" s="282"/>
      <c r="R274" s="279" t="b">
        <f t="shared" si="15"/>
        <v>0</v>
      </c>
      <c r="S274" s="334"/>
    </row>
    <row r="275" spans="2:19" ht="24.9" customHeight="1" x14ac:dyDescent="0.3">
      <c r="B275" s="286"/>
      <c r="C275" s="267">
        <f t="shared" si="13"/>
        <v>1</v>
      </c>
      <c r="D275" s="268" t="str">
        <f t="shared" si="14"/>
        <v>Janeiro</v>
      </c>
      <c r="E275" s="269"/>
      <c r="F275" s="270" t="str">
        <f>IF(E275="","",VLOOKUP(E275,Relatório!B:I,2,FALSE))</f>
        <v/>
      </c>
      <c r="G275" s="271"/>
      <c r="H275" s="272"/>
      <c r="I275" s="301"/>
      <c r="J275" s="301"/>
      <c r="K275" s="274"/>
      <c r="L275" s="362"/>
      <c r="M275" s="303"/>
      <c r="N275" s="271"/>
      <c r="O275" s="276"/>
      <c r="P275" s="281"/>
      <c r="Q275" s="282"/>
      <c r="R275" s="279" t="b">
        <f t="shared" si="15"/>
        <v>0</v>
      </c>
      <c r="S275" s="334"/>
    </row>
    <row r="276" spans="2:19" ht="24.9" customHeight="1" x14ac:dyDescent="0.3">
      <c r="B276" s="286"/>
      <c r="C276" s="267">
        <f t="shared" si="13"/>
        <v>1</v>
      </c>
      <c r="D276" s="268" t="str">
        <f t="shared" si="14"/>
        <v>Janeiro</v>
      </c>
      <c r="E276" s="269"/>
      <c r="F276" s="270" t="str">
        <f>IF(E276="","",VLOOKUP(E276,Relatório!B:I,2,FALSE))</f>
        <v/>
      </c>
      <c r="G276" s="271"/>
      <c r="H276" s="272"/>
      <c r="I276" s="301"/>
      <c r="J276" s="301"/>
      <c r="K276" s="274"/>
      <c r="L276" s="362"/>
      <c r="M276" s="303"/>
      <c r="N276" s="271"/>
      <c r="O276" s="276"/>
      <c r="P276" s="281"/>
      <c r="Q276" s="282"/>
      <c r="R276" s="279" t="b">
        <f t="shared" si="15"/>
        <v>0</v>
      </c>
      <c r="S276" s="334"/>
    </row>
    <row r="277" spans="2:19" ht="24.9" customHeight="1" x14ac:dyDescent="0.3">
      <c r="B277" s="286"/>
      <c r="C277" s="267">
        <f t="shared" si="13"/>
        <v>1</v>
      </c>
      <c r="D277" s="268" t="str">
        <f t="shared" si="14"/>
        <v>Janeiro</v>
      </c>
      <c r="E277" s="269"/>
      <c r="F277" s="270" t="str">
        <f>IF(E277="","",VLOOKUP(E277,Relatório!B:I,2,FALSE))</f>
        <v/>
      </c>
      <c r="G277" s="271"/>
      <c r="H277" s="272"/>
      <c r="I277" s="301"/>
      <c r="J277" s="301"/>
      <c r="K277" s="274"/>
      <c r="L277" s="362"/>
      <c r="M277" s="303"/>
      <c r="N277" s="271"/>
      <c r="O277" s="276"/>
      <c r="P277" s="281"/>
      <c r="Q277" s="282"/>
      <c r="R277" s="279" t="b">
        <f t="shared" si="15"/>
        <v>0</v>
      </c>
      <c r="S277" s="334"/>
    </row>
    <row r="278" spans="2:19" ht="24.9" customHeight="1" x14ac:dyDescent="0.3">
      <c r="B278" s="286"/>
      <c r="C278" s="267">
        <f t="shared" si="13"/>
        <v>1</v>
      </c>
      <c r="D278" s="268" t="str">
        <f t="shared" si="14"/>
        <v>Janeiro</v>
      </c>
      <c r="E278" s="269"/>
      <c r="F278" s="270" t="str">
        <f>IF(E278="","",VLOOKUP(E278,Relatório!B:I,2,FALSE))</f>
        <v/>
      </c>
      <c r="G278" s="271"/>
      <c r="H278" s="272"/>
      <c r="I278" s="301"/>
      <c r="J278" s="301"/>
      <c r="K278" s="274"/>
      <c r="L278" s="362"/>
      <c r="M278" s="303"/>
      <c r="N278" s="271"/>
      <c r="O278" s="276"/>
      <c r="P278" s="281"/>
      <c r="Q278" s="282"/>
      <c r="R278" s="279" t="b">
        <f t="shared" si="15"/>
        <v>0</v>
      </c>
      <c r="S278" s="334"/>
    </row>
    <row r="279" spans="2:19" ht="24.9" customHeight="1" x14ac:dyDescent="0.3">
      <c r="B279" s="286"/>
      <c r="C279" s="267">
        <f t="shared" si="13"/>
        <v>1</v>
      </c>
      <c r="D279" s="268" t="str">
        <f t="shared" si="14"/>
        <v>Janeiro</v>
      </c>
      <c r="E279" s="269"/>
      <c r="F279" s="270" t="str">
        <f>IF(E279="","",VLOOKUP(E279,Relatório!B:I,2,FALSE))</f>
        <v/>
      </c>
      <c r="G279" s="271"/>
      <c r="H279" s="272"/>
      <c r="I279" s="301"/>
      <c r="J279" s="301"/>
      <c r="K279" s="274"/>
      <c r="L279" s="362"/>
      <c r="M279" s="303"/>
      <c r="N279" s="271"/>
      <c r="O279" s="276"/>
      <c r="P279" s="281"/>
      <c r="Q279" s="282"/>
      <c r="R279" s="279" t="b">
        <f t="shared" si="15"/>
        <v>0</v>
      </c>
      <c r="S279" s="334"/>
    </row>
    <row r="280" spans="2:19" ht="24.9" customHeight="1" x14ac:dyDescent="0.3">
      <c r="B280" s="286"/>
      <c r="C280" s="267">
        <f t="shared" si="13"/>
        <v>1</v>
      </c>
      <c r="D280" s="268" t="str">
        <f t="shared" si="14"/>
        <v>Janeiro</v>
      </c>
      <c r="E280" s="269"/>
      <c r="F280" s="270" t="str">
        <f>IF(E280="","",VLOOKUP(E280,Relatório!B:I,2,FALSE))</f>
        <v/>
      </c>
      <c r="G280" s="271"/>
      <c r="H280" s="272"/>
      <c r="I280" s="301"/>
      <c r="J280" s="301"/>
      <c r="K280" s="274"/>
      <c r="L280" s="362"/>
      <c r="M280" s="303"/>
      <c r="N280" s="271"/>
      <c r="O280" s="276"/>
      <c r="P280" s="281"/>
      <c r="Q280" s="282"/>
      <c r="R280" s="279" t="b">
        <f t="shared" si="15"/>
        <v>0</v>
      </c>
      <c r="S280" s="334"/>
    </row>
    <row r="281" spans="2:19" ht="24.9" customHeight="1" x14ac:dyDescent="0.3">
      <c r="B281" s="286"/>
      <c r="C281" s="267">
        <f t="shared" si="13"/>
        <v>1</v>
      </c>
      <c r="D281" s="268" t="str">
        <f t="shared" si="14"/>
        <v>Janeiro</v>
      </c>
      <c r="E281" s="269"/>
      <c r="F281" s="270" t="str">
        <f>IF(E281="","",VLOOKUP(E281,Relatório!B:I,2,FALSE))</f>
        <v/>
      </c>
      <c r="G281" s="271"/>
      <c r="H281" s="272"/>
      <c r="I281" s="301"/>
      <c r="J281" s="301"/>
      <c r="K281" s="274"/>
      <c r="L281" s="362"/>
      <c r="M281" s="303"/>
      <c r="N281" s="271"/>
      <c r="O281" s="276"/>
      <c r="P281" s="281"/>
      <c r="Q281" s="282"/>
      <c r="R281" s="279" t="b">
        <f t="shared" si="15"/>
        <v>0</v>
      </c>
      <c r="S281" s="334"/>
    </row>
    <row r="282" spans="2:19" ht="24.9" customHeight="1" x14ac:dyDescent="0.3">
      <c r="B282" s="286"/>
      <c r="C282" s="267">
        <f t="shared" si="13"/>
        <v>1</v>
      </c>
      <c r="D282" s="268" t="str">
        <f t="shared" si="14"/>
        <v>Janeiro</v>
      </c>
      <c r="E282" s="269"/>
      <c r="F282" s="270" t="str">
        <f>IF(E282="","",VLOOKUP(E282,Relatório!B:I,2,FALSE))</f>
        <v/>
      </c>
      <c r="G282" s="271"/>
      <c r="H282" s="272"/>
      <c r="I282" s="301"/>
      <c r="J282" s="301"/>
      <c r="K282" s="274"/>
      <c r="L282" s="362"/>
      <c r="M282" s="303"/>
      <c r="N282" s="271"/>
      <c r="O282" s="276"/>
      <c r="P282" s="281"/>
      <c r="Q282" s="282"/>
      <c r="R282" s="279" t="b">
        <f t="shared" si="15"/>
        <v>0</v>
      </c>
      <c r="S282" s="334"/>
    </row>
    <row r="283" spans="2:19" ht="24.9" customHeight="1" x14ac:dyDescent="0.3">
      <c r="B283" s="286"/>
      <c r="C283" s="267">
        <f t="shared" si="13"/>
        <v>1</v>
      </c>
      <c r="D283" s="268" t="str">
        <f t="shared" si="14"/>
        <v>Janeiro</v>
      </c>
      <c r="E283" s="269"/>
      <c r="F283" s="270" t="str">
        <f>IF(E283="","",VLOOKUP(E283,Relatório!B:I,2,FALSE))</f>
        <v/>
      </c>
      <c r="G283" s="271"/>
      <c r="H283" s="272"/>
      <c r="I283" s="301"/>
      <c r="J283" s="301"/>
      <c r="K283" s="274"/>
      <c r="L283" s="362"/>
      <c r="M283" s="303"/>
      <c r="N283" s="271"/>
      <c r="O283" s="276"/>
      <c r="P283" s="281"/>
      <c r="Q283" s="282"/>
      <c r="R283" s="279" t="b">
        <f t="shared" si="15"/>
        <v>0</v>
      </c>
      <c r="S283" s="334"/>
    </row>
    <row r="284" spans="2:19" ht="24.9" customHeight="1" x14ac:dyDescent="0.3">
      <c r="B284" s="286"/>
      <c r="C284" s="267">
        <f t="shared" si="13"/>
        <v>1</v>
      </c>
      <c r="D284" s="268" t="str">
        <f t="shared" si="14"/>
        <v>Janeiro</v>
      </c>
      <c r="E284" s="269"/>
      <c r="F284" s="270" t="str">
        <f>IF(E284="","",VLOOKUP(E284,Relatório!B:I,2,FALSE))</f>
        <v/>
      </c>
      <c r="G284" s="271"/>
      <c r="H284" s="272"/>
      <c r="I284" s="301"/>
      <c r="J284" s="301"/>
      <c r="K284" s="274"/>
      <c r="L284" s="362"/>
      <c r="M284" s="303"/>
      <c r="N284" s="271"/>
      <c r="O284" s="276"/>
      <c r="P284" s="281"/>
      <c r="Q284" s="282"/>
      <c r="R284" s="279" t="b">
        <f t="shared" si="15"/>
        <v>0</v>
      </c>
      <c r="S284" s="334"/>
    </row>
    <row r="285" spans="2:19" ht="24.9" customHeight="1" x14ac:dyDescent="0.3">
      <c r="B285" s="286"/>
      <c r="C285" s="267">
        <f t="shared" si="13"/>
        <v>1</v>
      </c>
      <c r="D285" s="268" t="str">
        <f t="shared" si="14"/>
        <v>Janeiro</v>
      </c>
      <c r="E285" s="269"/>
      <c r="F285" s="270" t="str">
        <f>IF(E285="","",VLOOKUP(E285,Relatório!B:I,2,FALSE))</f>
        <v/>
      </c>
      <c r="G285" s="271"/>
      <c r="H285" s="272"/>
      <c r="I285" s="301"/>
      <c r="J285" s="301"/>
      <c r="K285" s="274"/>
      <c r="L285" s="362"/>
      <c r="M285" s="303"/>
      <c r="N285" s="271"/>
      <c r="O285" s="276"/>
      <c r="P285" s="281"/>
      <c r="Q285" s="282"/>
      <c r="R285" s="279" t="b">
        <f t="shared" si="15"/>
        <v>0</v>
      </c>
      <c r="S285" s="334"/>
    </row>
    <row r="286" spans="2:19" ht="24.9" customHeight="1" x14ac:dyDescent="0.3">
      <c r="B286" s="286"/>
      <c r="C286" s="267">
        <f t="shared" si="13"/>
        <v>1</v>
      </c>
      <c r="D286" s="268" t="str">
        <f t="shared" si="14"/>
        <v>Janeiro</v>
      </c>
      <c r="E286" s="269"/>
      <c r="F286" s="270" t="str">
        <f>IF(E286="","",VLOOKUP(E286,Relatório!B:I,2,FALSE))</f>
        <v/>
      </c>
      <c r="G286" s="271"/>
      <c r="H286" s="272"/>
      <c r="I286" s="301"/>
      <c r="J286" s="301"/>
      <c r="K286" s="280"/>
      <c r="L286" s="362"/>
      <c r="M286" s="303"/>
      <c r="N286" s="271"/>
      <c r="O286" s="276"/>
      <c r="P286" s="281"/>
      <c r="Q286" s="282"/>
      <c r="R286" s="279" t="b">
        <f t="shared" si="15"/>
        <v>0</v>
      </c>
      <c r="S286" s="334"/>
    </row>
    <row r="287" spans="2:19" ht="24.9" customHeight="1" x14ac:dyDescent="0.3">
      <c r="B287" s="286"/>
      <c r="C287" s="267">
        <f t="shared" si="13"/>
        <v>1</v>
      </c>
      <c r="D287" s="268" t="str">
        <f t="shared" si="14"/>
        <v>Janeiro</v>
      </c>
      <c r="E287" s="269"/>
      <c r="F287" s="270" t="str">
        <f>IF(E287="","",VLOOKUP(E287,Relatório!B:I,2,FALSE))</f>
        <v/>
      </c>
      <c r="G287" s="271"/>
      <c r="H287" s="272"/>
      <c r="I287" s="301"/>
      <c r="J287" s="301"/>
      <c r="K287" s="274"/>
      <c r="L287" s="362"/>
      <c r="M287" s="303"/>
      <c r="N287" s="271"/>
      <c r="O287" s="276"/>
      <c r="P287" s="281"/>
      <c r="Q287" s="282"/>
      <c r="R287" s="279" t="b">
        <f t="shared" si="15"/>
        <v>0</v>
      </c>
      <c r="S287" s="334"/>
    </row>
    <row r="288" spans="2:19" ht="24.9" customHeight="1" x14ac:dyDescent="0.3">
      <c r="B288" s="286"/>
      <c r="C288" s="267">
        <f t="shared" si="13"/>
        <v>1</v>
      </c>
      <c r="D288" s="268" t="str">
        <f t="shared" si="14"/>
        <v>Janeiro</v>
      </c>
      <c r="E288" s="269"/>
      <c r="F288" s="270" t="str">
        <f>IF(E288="","",VLOOKUP(E288,Relatório!B:I,2,FALSE))</f>
        <v/>
      </c>
      <c r="G288" s="271"/>
      <c r="H288" s="272"/>
      <c r="I288" s="305"/>
      <c r="J288" s="301"/>
      <c r="K288" s="274"/>
      <c r="L288" s="362"/>
      <c r="M288" s="303"/>
      <c r="N288" s="271"/>
      <c r="O288" s="276"/>
      <c r="P288" s="281"/>
      <c r="Q288" s="282"/>
      <c r="R288" s="279" t="b">
        <f t="shared" si="15"/>
        <v>0</v>
      </c>
      <c r="S288" s="334"/>
    </row>
    <row r="289" spans="2:19" ht="24.9" customHeight="1" x14ac:dyDescent="0.3">
      <c r="B289" s="286"/>
      <c r="C289" s="267">
        <f t="shared" si="13"/>
        <v>1</v>
      </c>
      <c r="D289" s="268" t="str">
        <f t="shared" si="14"/>
        <v>Janeiro</v>
      </c>
      <c r="E289" s="269"/>
      <c r="F289" s="270" t="str">
        <f>IF(E289="","",VLOOKUP(E289,Relatório!B:I,2,FALSE))</f>
        <v/>
      </c>
      <c r="G289" s="271"/>
      <c r="H289" s="272"/>
      <c r="I289" s="305"/>
      <c r="J289" s="305"/>
      <c r="K289" s="274"/>
      <c r="L289" s="362"/>
      <c r="M289" s="303"/>
      <c r="N289" s="271"/>
      <c r="O289" s="276"/>
      <c r="P289" s="281"/>
      <c r="Q289" s="282"/>
      <c r="R289" s="279" t="b">
        <f t="shared" si="15"/>
        <v>0</v>
      </c>
      <c r="S289" s="334"/>
    </row>
    <row r="290" spans="2:19" ht="24.9" customHeight="1" x14ac:dyDescent="0.3">
      <c r="B290" s="286"/>
      <c r="C290" s="267">
        <f t="shared" si="13"/>
        <v>1</v>
      </c>
      <c r="D290" s="268" t="str">
        <f t="shared" si="14"/>
        <v>Janeiro</v>
      </c>
      <c r="E290" s="269"/>
      <c r="F290" s="270" t="str">
        <f>IF(E290="","",VLOOKUP(E290,Relatório!B:I,2,FALSE))</f>
        <v/>
      </c>
      <c r="G290" s="271"/>
      <c r="H290" s="272"/>
      <c r="I290" s="305"/>
      <c r="J290" s="305"/>
      <c r="K290" s="274"/>
      <c r="L290" s="362"/>
      <c r="M290" s="303"/>
      <c r="N290" s="271"/>
      <c r="O290" s="276"/>
      <c r="P290" s="281"/>
      <c r="Q290" s="282"/>
      <c r="R290" s="279" t="b">
        <f t="shared" si="15"/>
        <v>0</v>
      </c>
      <c r="S290" s="334"/>
    </row>
    <row r="291" spans="2:19" ht="24.9" customHeight="1" x14ac:dyDescent="0.3">
      <c r="B291" s="286"/>
      <c r="C291" s="267">
        <f t="shared" si="13"/>
        <v>1</v>
      </c>
      <c r="D291" s="268" t="str">
        <f t="shared" si="14"/>
        <v>Janeiro</v>
      </c>
      <c r="E291" s="269"/>
      <c r="F291" s="270" t="str">
        <f>IF(E291="","",VLOOKUP(E291,Relatório!B:I,2,FALSE))</f>
        <v/>
      </c>
      <c r="G291" s="271"/>
      <c r="H291" s="272"/>
      <c r="I291" s="305"/>
      <c r="J291" s="305"/>
      <c r="K291" s="274"/>
      <c r="L291" s="362"/>
      <c r="M291" s="303"/>
      <c r="N291" s="271"/>
      <c r="O291" s="276"/>
      <c r="P291" s="281"/>
      <c r="Q291" s="282"/>
      <c r="R291" s="279" t="b">
        <f t="shared" si="15"/>
        <v>0</v>
      </c>
      <c r="S291" s="334"/>
    </row>
    <row r="292" spans="2:19" ht="24.9" customHeight="1" x14ac:dyDescent="0.3">
      <c r="B292" s="286"/>
      <c r="C292" s="267">
        <f t="shared" ref="C292:C331" si="16">MONTH(B292)</f>
        <v>1</v>
      </c>
      <c r="D292" s="268" t="str">
        <f t="shared" ref="D292:D331" si="17">IF(C292=1,"Janeiro",IF(C292=2,"Fevereiro",IF(C292=3,"Março",IF(C292=4,"Abril",IF(C292=5,"Maio",IF(C292=6,"Junho",IF(C292=7,"Julho",IF(C292=8,"Agosto",IF(C292=9,"Setembro",IF(C292=10,"Outubro",IF(C292=11,"Novembro",IF(C292=12,"Dezembro",""))))))))))))</f>
        <v>Janeiro</v>
      </c>
      <c r="E292" s="269"/>
      <c r="F292" s="270" t="str">
        <f>IF(E292="","",VLOOKUP(E292,Relatório!B:I,2,FALSE))</f>
        <v/>
      </c>
      <c r="G292" s="271"/>
      <c r="H292" s="272"/>
      <c r="I292" s="306"/>
      <c r="J292" s="273"/>
      <c r="K292" s="274"/>
      <c r="L292" s="362"/>
      <c r="M292" s="303"/>
      <c r="N292" s="271"/>
      <c r="O292" s="276"/>
      <c r="P292" s="281"/>
      <c r="Q292" s="282"/>
      <c r="R292" s="279" t="b">
        <f t="shared" si="15"/>
        <v>0</v>
      </c>
      <c r="S292" s="334"/>
    </row>
    <row r="293" spans="2:19" ht="24.9" customHeight="1" x14ac:dyDescent="0.3">
      <c r="B293" s="286"/>
      <c r="C293" s="267">
        <f t="shared" si="16"/>
        <v>1</v>
      </c>
      <c r="D293" s="268" t="str">
        <f t="shared" si="17"/>
        <v>Janeiro</v>
      </c>
      <c r="E293" s="269"/>
      <c r="F293" s="270" t="str">
        <f>IF(E293="","",VLOOKUP(E293,Relatório!B:I,2,FALSE))</f>
        <v/>
      </c>
      <c r="G293" s="271"/>
      <c r="H293" s="272"/>
      <c r="I293" s="306"/>
      <c r="J293" s="301"/>
      <c r="K293" s="274"/>
      <c r="L293" s="362"/>
      <c r="M293" s="303"/>
      <c r="N293" s="271"/>
      <c r="O293" s="276"/>
      <c r="P293" s="281"/>
      <c r="Q293" s="282"/>
      <c r="R293" s="279" t="b">
        <f t="shared" si="15"/>
        <v>0</v>
      </c>
      <c r="S293" s="334"/>
    </row>
    <row r="294" spans="2:19" ht="24.9" customHeight="1" x14ac:dyDescent="0.3">
      <c r="B294" s="286"/>
      <c r="C294" s="267">
        <f t="shared" si="16"/>
        <v>1</v>
      </c>
      <c r="D294" s="268" t="str">
        <f t="shared" si="17"/>
        <v>Janeiro</v>
      </c>
      <c r="E294" s="269"/>
      <c r="F294" s="270" t="str">
        <f>IF(E294="","",VLOOKUP(E294,Relatório!B:I,2,FALSE))</f>
        <v/>
      </c>
      <c r="G294" s="271"/>
      <c r="H294" s="272"/>
      <c r="I294" s="306"/>
      <c r="J294" s="301"/>
      <c r="K294" s="274"/>
      <c r="L294" s="362"/>
      <c r="M294" s="303"/>
      <c r="N294" s="271"/>
      <c r="O294" s="276"/>
      <c r="P294" s="281"/>
      <c r="Q294" s="282"/>
      <c r="R294" s="279" t="b">
        <f t="shared" si="15"/>
        <v>0</v>
      </c>
      <c r="S294" s="334"/>
    </row>
    <row r="295" spans="2:19" ht="24.9" customHeight="1" x14ac:dyDescent="0.3">
      <c r="B295" s="286"/>
      <c r="C295" s="267">
        <f t="shared" si="16"/>
        <v>1</v>
      </c>
      <c r="D295" s="268" t="str">
        <f t="shared" si="17"/>
        <v>Janeiro</v>
      </c>
      <c r="E295" s="269"/>
      <c r="F295" s="270" t="str">
        <f>IF(E295="","",VLOOKUP(E295,Relatório!B:I,2,FALSE))</f>
        <v/>
      </c>
      <c r="G295" s="271"/>
      <c r="H295" s="272"/>
      <c r="I295" s="305"/>
      <c r="J295" s="301"/>
      <c r="K295" s="274"/>
      <c r="L295" s="362"/>
      <c r="M295" s="303"/>
      <c r="N295" s="271"/>
      <c r="O295" s="276"/>
      <c r="P295" s="281"/>
      <c r="Q295" s="282"/>
      <c r="R295" s="279" t="b">
        <f t="shared" si="15"/>
        <v>0</v>
      </c>
      <c r="S295" s="334"/>
    </row>
    <row r="296" spans="2:19" ht="24.9" customHeight="1" x14ac:dyDescent="0.3">
      <c r="B296" s="286"/>
      <c r="C296" s="267">
        <f t="shared" si="16"/>
        <v>1</v>
      </c>
      <c r="D296" s="268" t="str">
        <f t="shared" si="17"/>
        <v>Janeiro</v>
      </c>
      <c r="E296" s="269"/>
      <c r="F296" s="270" t="str">
        <f>IF(E296="","",VLOOKUP(E296,Relatório!B:I,2,FALSE))</f>
        <v/>
      </c>
      <c r="G296" s="271"/>
      <c r="H296" s="272"/>
      <c r="I296" s="305"/>
      <c r="J296" s="301"/>
      <c r="K296" s="274"/>
      <c r="L296" s="362"/>
      <c r="M296" s="303"/>
      <c r="N296" s="271"/>
      <c r="O296" s="276"/>
      <c r="P296" s="281"/>
      <c r="Q296" s="282"/>
      <c r="R296" s="279" t="b">
        <f t="shared" si="15"/>
        <v>0</v>
      </c>
      <c r="S296" s="334"/>
    </row>
    <row r="297" spans="2:19" ht="24.9" customHeight="1" x14ac:dyDescent="0.3">
      <c r="B297" s="286"/>
      <c r="C297" s="267">
        <f t="shared" si="16"/>
        <v>1</v>
      </c>
      <c r="D297" s="268" t="str">
        <f t="shared" si="17"/>
        <v>Janeiro</v>
      </c>
      <c r="E297" s="269"/>
      <c r="F297" s="270" t="str">
        <f>IF(E297="","",VLOOKUP(E297,Relatório!B:I,2,FALSE))</f>
        <v/>
      </c>
      <c r="G297" s="271"/>
      <c r="H297" s="272"/>
      <c r="I297" s="305"/>
      <c r="J297" s="301"/>
      <c r="K297" s="274"/>
      <c r="L297" s="362"/>
      <c r="M297" s="303"/>
      <c r="N297" s="271"/>
      <c r="O297" s="276"/>
      <c r="P297" s="281"/>
      <c r="Q297" s="282"/>
      <c r="R297" s="279" t="b">
        <f t="shared" si="15"/>
        <v>0</v>
      </c>
      <c r="S297" s="334"/>
    </row>
    <row r="298" spans="2:19" ht="24.9" customHeight="1" x14ac:dyDescent="0.3">
      <c r="B298" s="286"/>
      <c r="C298" s="267">
        <f t="shared" si="16"/>
        <v>1</v>
      </c>
      <c r="D298" s="268" t="str">
        <f t="shared" si="17"/>
        <v>Janeiro</v>
      </c>
      <c r="E298" s="269"/>
      <c r="F298" s="270" t="str">
        <f>IF(E298="","",VLOOKUP(E298,Relatório!B:I,2,FALSE))</f>
        <v/>
      </c>
      <c r="G298" s="271"/>
      <c r="H298" s="272"/>
      <c r="I298" s="305"/>
      <c r="J298" s="301"/>
      <c r="K298" s="274"/>
      <c r="L298" s="362"/>
      <c r="M298" s="303"/>
      <c r="N298" s="271"/>
      <c r="O298" s="276"/>
      <c r="P298" s="281"/>
      <c r="Q298" s="282"/>
      <c r="R298" s="279" t="b">
        <f t="shared" si="15"/>
        <v>0</v>
      </c>
      <c r="S298" s="334"/>
    </row>
    <row r="299" spans="2:19" ht="24.9" customHeight="1" x14ac:dyDescent="0.3">
      <c r="B299" s="286"/>
      <c r="C299" s="267">
        <f t="shared" si="16"/>
        <v>1</v>
      </c>
      <c r="D299" s="268" t="str">
        <f t="shared" si="17"/>
        <v>Janeiro</v>
      </c>
      <c r="E299" s="269"/>
      <c r="F299" s="270" t="str">
        <f>IF(E299="","",VLOOKUP(E299,Relatório!B:I,2,FALSE))</f>
        <v/>
      </c>
      <c r="G299" s="271"/>
      <c r="H299" s="272"/>
      <c r="I299" s="307"/>
      <c r="J299" s="301"/>
      <c r="K299" s="274"/>
      <c r="L299" s="362"/>
      <c r="M299" s="303"/>
      <c r="N299" s="271"/>
      <c r="O299" s="276"/>
      <c r="P299" s="281"/>
      <c r="Q299" s="282"/>
      <c r="R299" s="279" t="b">
        <f t="shared" si="15"/>
        <v>0</v>
      </c>
      <c r="S299" s="334"/>
    </row>
    <row r="300" spans="2:19" ht="24.9" customHeight="1" x14ac:dyDescent="0.3">
      <c r="B300" s="286"/>
      <c r="C300" s="267">
        <f t="shared" si="16"/>
        <v>1</v>
      </c>
      <c r="D300" s="268" t="str">
        <f t="shared" si="17"/>
        <v>Janeiro</v>
      </c>
      <c r="E300" s="269"/>
      <c r="F300" s="270" t="str">
        <f>IF(E300="","",VLOOKUP(E300,Relatório!B:I,2,FALSE))</f>
        <v/>
      </c>
      <c r="G300" s="271"/>
      <c r="H300" s="272"/>
      <c r="I300" s="305"/>
      <c r="J300" s="301"/>
      <c r="K300" s="274"/>
      <c r="L300" s="362"/>
      <c r="M300" s="303"/>
      <c r="N300" s="271"/>
      <c r="O300" s="276"/>
      <c r="P300" s="281"/>
      <c r="Q300" s="282"/>
      <c r="R300" s="279" t="b">
        <f t="shared" si="15"/>
        <v>0</v>
      </c>
      <c r="S300" s="334"/>
    </row>
    <row r="301" spans="2:19" ht="24.9" customHeight="1" x14ac:dyDescent="0.3">
      <c r="B301" s="286"/>
      <c r="C301" s="267">
        <f t="shared" si="16"/>
        <v>1</v>
      </c>
      <c r="D301" s="268" t="str">
        <f t="shared" si="17"/>
        <v>Janeiro</v>
      </c>
      <c r="E301" s="269"/>
      <c r="F301" s="270" t="str">
        <f>IF(E301="","",VLOOKUP(E301,Relatório!B:I,2,FALSE))</f>
        <v/>
      </c>
      <c r="G301" s="271"/>
      <c r="H301" s="272"/>
      <c r="I301" s="305"/>
      <c r="J301" s="301"/>
      <c r="K301" s="274"/>
      <c r="L301" s="362"/>
      <c r="M301" s="303"/>
      <c r="N301" s="271"/>
      <c r="O301" s="276"/>
      <c r="P301" s="281"/>
      <c r="Q301" s="282"/>
      <c r="R301" s="279" t="b">
        <f t="shared" si="15"/>
        <v>0</v>
      </c>
      <c r="S301" s="334"/>
    </row>
    <row r="302" spans="2:19" ht="24.9" customHeight="1" x14ac:dyDescent="0.3">
      <c r="B302" s="286"/>
      <c r="C302" s="267">
        <f t="shared" si="16"/>
        <v>1</v>
      </c>
      <c r="D302" s="268" t="str">
        <f t="shared" si="17"/>
        <v>Janeiro</v>
      </c>
      <c r="E302" s="269"/>
      <c r="F302" s="270" t="str">
        <f>IF(E302="","",VLOOKUP(E302,Relatório!B:I,2,FALSE))</f>
        <v/>
      </c>
      <c r="G302" s="271"/>
      <c r="H302" s="272"/>
      <c r="I302" s="305"/>
      <c r="J302" s="301"/>
      <c r="K302" s="274"/>
      <c r="L302" s="362"/>
      <c r="M302" s="303"/>
      <c r="N302" s="271"/>
      <c r="O302" s="276"/>
      <c r="P302" s="281"/>
      <c r="Q302" s="282"/>
      <c r="R302" s="279" t="b">
        <f t="shared" si="15"/>
        <v>0</v>
      </c>
      <c r="S302" s="334"/>
    </row>
    <row r="303" spans="2:19" ht="24.9" customHeight="1" x14ac:dyDescent="0.3">
      <c r="B303" s="286"/>
      <c r="C303" s="267">
        <f t="shared" si="16"/>
        <v>1</v>
      </c>
      <c r="D303" s="268" t="str">
        <f t="shared" si="17"/>
        <v>Janeiro</v>
      </c>
      <c r="E303" s="269"/>
      <c r="F303" s="270" t="str">
        <f>IF(E303="","",VLOOKUP(E303,Relatório!B:I,2,FALSE))</f>
        <v/>
      </c>
      <c r="G303" s="271"/>
      <c r="H303" s="272"/>
      <c r="I303" s="305"/>
      <c r="J303" s="301"/>
      <c r="K303" s="274"/>
      <c r="L303" s="362"/>
      <c r="M303" s="303"/>
      <c r="N303" s="271"/>
      <c r="O303" s="276"/>
      <c r="P303" s="281"/>
      <c r="Q303" s="282"/>
      <c r="R303" s="279" t="b">
        <f t="shared" si="15"/>
        <v>0</v>
      </c>
      <c r="S303" s="334"/>
    </row>
    <row r="304" spans="2:19" ht="24.9" customHeight="1" x14ac:dyDescent="0.3">
      <c r="B304" s="286"/>
      <c r="C304" s="267">
        <f t="shared" si="16"/>
        <v>1</v>
      </c>
      <c r="D304" s="268" t="str">
        <f t="shared" si="17"/>
        <v>Janeiro</v>
      </c>
      <c r="E304" s="269"/>
      <c r="F304" s="270" t="str">
        <f>IF(E304="","",VLOOKUP(E304,Relatório!B:I,2,FALSE))</f>
        <v/>
      </c>
      <c r="G304" s="271"/>
      <c r="H304" s="272"/>
      <c r="I304" s="305"/>
      <c r="J304" s="301"/>
      <c r="K304" s="274"/>
      <c r="L304" s="362"/>
      <c r="M304" s="303"/>
      <c r="N304" s="271"/>
      <c r="O304" s="276"/>
      <c r="P304" s="281"/>
      <c r="Q304" s="282"/>
      <c r="R304" s="279" t="b">
        <f t="shared" si="15"/>
        <v>0</v>
      </c>
      <c r="S304" s="334"/>
    </row>
    <row r="305" spans="2:19" ht="24.9" customHeight="1" x14ac:dyDescent="0.3">
      <c r="B305" s="286"/>
      <c r="C305" s="267">
        <f t="shared" si="16"/>
        <v>1</v>
      </c>
      <c r="D305" s="268" t="str">
        <f t="shared" si="17"/>
        <v>Janeiro</v>
      </c>
      <c r="E305" s="269"/>
      <c r="F305" s="270" t="str">
        <f>IF(E305="","",VLOOKUP(E305,Relatório!B:I,2,FALSE))</f>
        <v/>
      </c>
      <c r="G305" s="271"/>
      <c r="H305" s="272"/>
      <c r="I305" s="305"/>
      <c r="J305" s="301"/>
      <c r="K305" s="274"/>
      <c r="L305" s="362"/>
      <c r="M305" s="303"/>
      <c r="N305" s="271"/>
      <c r="O305" s="276"/>
      <c r="P305" s="281"/>
      <c r="Q305" s="282"/>
      <c r="R305" s="279" t="b">
        <f t="shared" si="15"/>
        <v>0</v>
      </c>
      <c r="S305" s="334"/>
    </row>
    <row r="306" spans="2:19" ht="24.9" customHeight="1" x14ac:dyDescent="0.3">
      <c r="B306" s="286"/>
      <c r="C306" s="267">
        <f t="shared" si="16"/>
        <v>1</v>
      </c>
      <c r="D306" s="268" t="str">
        <f t="shared" si="17"/>
        <v>Janeiro</v>
      </c>
      <c r="E306" s="269"/>
      <c r="F306" s="270" t="str">
        <f>IF(E306="","",VLOOKUP(E306,Relatório!B:I,2,FALSE))</f>
        <v/>
      </c>
      <c r="G306" s="271"/>
      <c r="H306" s="272"/>
      <c r="I306" s="305"/>
      <c r="J306" s="301"/>
      <c r="K306" s="274"/>
      <c r="L306" s="362"/>
      <c r="M306" s="303"/>
      <c r="N306" s="271"/>
      <c r="O306" s="276"/>
      <c r="P306" s="281"/>
      <c r="Q306" s="282"/>
      <c r="R306" s="279" t="b">
        <f t="shared" si="15"/>
        <v>0</v>
      </c>
      <c r="S306" s="334"/>
    </row>
    <row r="307" spans="2:19" ht="24.9" customHeight="1" x14ac:dyDescent="0.3">
      <c r="B307" s="286"/>
      <c r="C307" s="267">
        <f t="shared" si="16"/>
        <v>1</v>
      </c>
      <c r="D307" s="268" t="str">
        <f t="shared" si="17"/>
        <v>Janeiro</v>
      </c>
      <c r="E307" s="269"/>
      <c r="F307" s="270" t="str">
        <f>IF(E307="","",VLOOKUP(E307,Relatório!B:I,2,FALSE))</f>
        <v/>
      </c>
      <c r="G307" s="271"/>
      <c r="H307" s="272"/>
      <c r="I307" s="305"/>
      <c r="J307" s="301"/>
      <c r="K307" s="274"/>
      <c r="L307" s="362"/>
      <c r="M307" s="303"/>
      <c r="N307" s="271"/>
      <c r="O307" s="276"/>
      <c r="P307" s="281"/>
      <c r="Q307" s="282"/>
      <c r="R307" s="279" t="b">
        <f t="shared" si="15"/>
        <v>0</v>
      </c>
      <c r="S307" s="334"/>
    </row>
    <row r="308" spans="2:19" ht="24.9" customHeight="1" x14ac:dyDescent="0.3">
      <c r="B308" s="286"/>
      <c r="C308" s="267">
        <f t="shared" si="16"/>
        <v>1</v>
      </c>
      <c r="D308" s="268" t="str">
        <f t="shared" si="17"/>
        <v>Janeiro</v>
      </c>
      <c r="E308" s="269"/>
      <c r="F308" s="270" t="str">
        <f>IF(E308="","",VLOOKUP(E308,Relatório!B:I,2,FALSE))</f>
        <v/>
      </c>
      <c r="G308" s="271"/>
      <c r="H308" s="272"/>
      <c r="I308" s="305"/>
      <c r="J308" s="301"/>
      <c r="K308" s="274"/>
      <c r="L308" s="362"/>
      <c r="M308" s="303"/>
      <c r="N308" s="271"/>
      <c r="O308" s="276"/>
      <c r="P308" s="281"/>
      <c r="Q308" s="282"/>
      <c r="R308" s="279" t="b">
        <f t="shared" si="15"/>
        <v>0</v>
      </c>
      <c r="S308" s="334"/>
    </row>
    <row r="309" spans="2:19" ht="24.9" customHeight="1" x14ac:dyDescent="0.3">
      <c r="B309" s="286"/>
      <c r="C309" s="267">
        <f t="shared" si="16"/>
        <v>1</v>
      </c>
      <c r="D309" s="268" t="str">
        <f t="shared" si="17"/>
        <v>Janeiro</v>
      </c>
      <c r="E309" s="269"/>
      <c r="F309" s="270" t="str">
        <f>IF(E309="","",VLOOKUP(E309,Relatório!B:I,2,FALSE))</f>
        <v/>
      </c>
      <c r="G309" s="271"/>
      <c r="H309" s="272"/>
      <c r="I309" s="305"/>
      <c r="J309" s="301"/>
      <c r="K309" s="274"/>
      <c r="L309" s="362"/>
      <c r="M309" s="303"/>
      <c r="N309" s="271"/>
      <c r="O309" s="276"/>
      <c r="P309" s="281"/>
      <c r="Q309" s="282"/>
      <c r="R309" s="279" t="b">
        <f t="shared" si="15"/>
        <v>0</v>
      </c>
      <c r="S309" s="334"/>
    </row>
    <row r="310" spans="2:19" ht="24.9" customHeight="1" x14ac:dyDescent="0.3">
      <c r="B310" s="286"/>
      <c r="C310" s="267">
        <f t="shared" si="16"/>
        <v>1</v>
      </c>
      <c r="D310" s="268" t="str">
        <f t="shared" si="17"/>
        <v>Janeiro</v>
      </c>
      <c r="E310" s="269"/>
      <c r="F310" s="270" t="str">
        <f>IF(E310="","",VLOOKUP(E310,Relatório!B:I,2,FALSE))</f>
        <v/>
      </c>
      <c r="G310" s="271"/>
      <c r="H310" s="272"/>
      <c r="I310" s="305"/>
      <c r="J310" s="301"/>
      <c r="K310" s="280"/>
      <c r="L310" s="362"/>
      <c r="M310" s="303"/>
      <c r="N310" s="271"/>
      <c r="O310" s="276"/>
      <c r="P310" s="281"/>
      <c r="Q310" s="282"/>
      <c r="R310" s="279" t="b">
        <f t="shared" si="15"/>
        <v>0</v>
      </c>
      <c r="S310" s="334"/>
    </row>
    <row r="311" spans="2:19" ht="24.9" customHeight="1" x14ac:dyDescent="0.3">
      <c r="B311" s="286"/>
      <c r="C311" s="267">
        <f t="shared" si="16"/>
        <v>1</v>
      </c>
      <c r="D311" s="268" t="str">
        <f t="shared" si="17"/>
        <v>Janeiro</v>
      </c>
      <c r="E311" s="269"/>
      <c r="F311" s="270" t="str">
        <f>IF(E311="","",VLOOKUP(E311,Relatório!B:I,2,FALSE))</f>
        <v/>
      </c>
      <c r="G311" s="271"/>
      <c r="H311" s="272"/>
      <c r="I311" s="305"/>
      <c r="J311" s="301"/>
      <c r="K311" s="274"/>
      <c r="L311" s="362"/>
      <c r="M311" s="303"/>
      <c r="N311" s="271"/>
      <c r="O311" s="276"/>
      <c r="P311" s="281"/>
      <c r="Q311" s="282"/>
      <c r="R311" s="279" t="b">
        <f t="shared" si="15"/>
        <v>0</v>
      </c>
      <c r="S311" s="334"/>
    </row>
    <row r="312" spans="2:19" ht="24.9" customHeight="1" x14ac:dyDescent="0.3">
      <c r="B312" s="286"/>
      <c r="C312" s="267">
        <f t="shared" si="16"/>
        <v>1</v>
      </c>
      <c r="D312" s="268" t="str">
        <f t="shared" si="17"/>
        <v>Janeiro</v>
      </c>
      <c r="E312" s="269"/>
      <c r="F312" s="270" t="str">
        <f>IF(E312="","",VLOOKUP(E312,Relatório!B:I,2,FALSE))</f>
        <v/>
      </c>
      <c r="G312" s="271"/>
      <c r="H312" s="272"/>
      <c r="I312" s="305"/>
      <c r="J312" s="301"/>
      <c r="K312" s="280"/>
      <c r="L312" s="362"/>
      <c r="M312" s="303"/>
      <c r="N312" s="271"/>
      <c r="O312" s="276"/>
      <c r="P312" s="281"/>
      <c r="Q312" s="282"/>
      <c r="R312" s="279" t="b">
        <f t="shared" si="15"/>
        <v>0</v>
      </c>
      <c r="S312" s="334"/>
    </row>
    <row r="313" spans="2:19" ht="24.9" customHeight="1" x14ac:dyDescent="0.3">
      <c r="B313" s="286"/>
      <c r="C313" s="267">
        <f t="shared" si="16"/>
        <v>1</v>
      </c>
      <c r="D313" s="268" t="str">
        <f t="shared" si="17"/>
        <v>Janeiro</v>
      </c>
      <c r="E313" s="269"/>
      <c r="F313" s="270" t="str">
        <f>IF(E313="","",VLOOKUP(E313,Relatório!B:I,2,FALSE))</f>
        <v/>
      </c>
      <c r="G313" s="271"/>
      <c r="H313" s="272"/>
      <c r="I313" s="305"/>
      <c r="J313" s="301"/>
      <c r="K313" s="274"/>
      <c r="L313" s="362"/>
      <c r="M313" s="303"/>
      <c r="N313" s="271"/>
      <c r="O313" s="276"/>
      <c r="P313" s="281"/>
      <c r="Q313" s="282"/>
      <c r="R313" s="279" t="b">
        <f t="shared" si="15"/>
        <v>0</v>
      </c>
      <c r="S313" s="334"/>
    </row>
    <row r="314" spans="2:19" ht="24.9" customHeight="1" x14ac:dyDescent="0.3">
      <c r="B314" s="286"/>
      <c r="C314" s="267">
        <f t="shared" si="16"/>
        <v>1</v>
      </c>
      <c r="D314" s="268" t="str">
        <f t="shared" si="17"/>
        <v>Janeiro</v>
      </c>
      <c r="E314" s="269"/>
      <c r="F314" s="270" t="str">
        <f>IF(E314="","",VLOOKUP(E314,Relatório!B:I,2,FALSE))</f>
        <v/>
      </c>
      <c r="G314" s="271"/>
      <c r="H314" s="272"/>
      <c r="I314" s="305"/>
      <c r="J314" s="301"/>
      <c r="K314" s="280"/>
      <c r="L314" s="362"/>
      <c r="M314" s="303"/>
      <c r="N314" s="271"/>
      <c r="O314" s="276"/>
      <c r="P314" s="281"/>
      <c r="Q314" s="282"/>
      <c r="R314" s="279" t="b">
        <f t="shared" si="15"/>
        <v>0</v>
      </c>
      <c r="S314" s="334"/>
    </row>
    <row r="315" spans="2:19" ht="24.9" customHeight="1" x14ac:dyDescent="0.3">
      <c r="B315" s="286"/>
      <c r="C315" s="267">
        <f t="shared" si="16"/>
        <v>1</v>
      </c>
      <c r="D315" s="268" t="str">
        <f t="shared" si="17"/>
        <v>Janeiro</v>
      </c>
      <c r="E315" s="269"/>
      <c r="F315" s="270" t="str">
        <f>IF(E315="","",VLOOKUP(E315,Relatório!B:I,2,FALSE))</f>
        <v/>
      </c>
      <c r="G315" s="271"/>
      <c r="H315" s="272"/>
      <c r="I315" s="305"/>
      <c r="J315" s="301"/>
      <c r="K315" s="274"/>
      <c r="L315" s="362"/>
      <c r="M315" s="303"/>
      <c r="N315" s="271"/>
      <c r="O315" s="276"/>
      <c r="P315" s="281"/>
      <c r="Q315" s="282"/>
      <c r="R315" s="279" t="b">
        <f t="shared" si="15"/>
        <v>0</v>
      </c>
      <c r="S315" s="334"/>
    </row>
    <row r="316" spans="2:19" ht="24.9" customHeight="1" x14ac:dyDescent="0.3">
      <c r="B316" s="286"/>
      <c r="C316" s="267">
        <f t="shared" si="16"/>
        <v>1</v>
      </c>
      <c r="D316" s="268" t="str">
        <f t="shared" si="17"/>
        <v>Janeiro</v>
      </c>
      <c r="E316" s="269"/>
      <c r="F316" s="270" t="str">
        <f>IF(E316="","",VLOOKUP(E316,Relatório!B:I,2,FALSE))</f>
        <v/>
      </c>
      <c r="G316" s="271"/>
      <c r="H316" s="272"/>
      <c r="I316" s="308"/>
      <c r="J316" s="301"/>
      <c r="K316" s="274"/>
      <c r="L316" s="363"/>
      <c r="M316" s="309"/>
      <c r="N316" s="271"/>
      <c r="O316" s="276"/>
      <c r="P316" s="281"/>
      <c r="Q316" s="282"/>
      <c r="R316" s="279" t="b">
        <f t="shared" si="15"/>
        <v>0</v>
      </c>
      <c r="S316" s="334"/>
    </row>
    <row r="317" spans="2:19" ht="24.9" customHeight="1" x14ac:dyDescent="0.3">
      <c r="B317" s="286"/>
      <c r="C317" s="267">
        <f t="shared" si="16"/>
        <v>1</v>
      </c>
      <c r="D317" s="268" t="str">
        <f t="shared" si="17"/>
        <v>Janeiro</v>
      </c>
      <c r="E317" s="269"/>
      <c r="F317" s="270" t="str">
        <f>IF(E317="","",VLOOKUP(E317,Relatório!B:I,2,FALSE))</f>
        <v/>
      </c>
      <c r="G317" s="271"/>
      <c r="H317" s="272"/>
      <c r="I317" s="306"/>
      <c r="J317" s="301"/>
      <c r="K317" s="274"/>
      <c r="L317" s="355"/>
      <c r="M317" s="296"/>
      <c r="N317" s="271"/>
      <c r="O317" s="276"/>
      <c r="P317" s="281"/>
      <c r="Q317" s="282"/>
      <c r="R317" s="279" t="b">
        <f t="shared" si="15"/>
        <v>0</v>
      </c>
      <c r="S317" s="334"/>
    </row>
    <row r="318" spans="2:19" ht="24.9" customHeight="1" x14ac:dyDescent="0.3">
      <c r="B318" s="286"/>
      <c r="C318" s="267">
        <f t="shared" si="16"/>
        <v>1</v>
      </c>
      <c r="D318" s="268" t="str">
        <f t="shared" si="17"/>
        <v>Janeiro</v>
      </c>
      <c r="E318" s="269"/>
      <c r="F318" s="270" t="str">
        <f>IF(E318="","",VLOOKUP(E318,Relatório!B:I,2,FALSE))</f>
        <v/>
      </c>
      <c r="G318" s="271"/>
      <c r="H318" s="272"/>
      <c r="I318" s="306"/>
      <c r="J318" s="301"/>
      <c r="K318" s="274"/>
      <c r="L318" s="355"/>
      <c r="M318" s="296"/>
      <c r="N318" s="271"/>
      <c r="O318" s="276"/>
      <c r="P318" s="281"/>
      <c r="Q318" s="282"/>
      <c r="R318" s="279" t="b">
        <f t="shared" si="15"/>
        <v>0</v>
      </c>
      <c r="S318" s="334"/>
    </row>
    <row r="319" spans="2:19" ht="24.9" customHeight="1" x14ac:dyDescent="0.3">
      <c r="B319" s="293"/>
      <c r="C319" s="267">
        <f t="shared" si="16"/>
        <v>1</v>
      </c>
      <c r="D319" s="268" t="str">
        <f t="shared" si="17"/>
        <v>Janeiro</v>
      </c>
      <c r="E319" s="269"/>
      <c r="F319" s="270" t="str">
        <f>IF(E319="","",VLOOKUP(E319,Relatório!B:I,2,FALSE))</f>
        <v/>
      </c>
      <c r="G319" s="271"/>
      <c r="H319" s="272"/>
      <c r="I319" s="301"/>
      <c r="J319" s="301"/>
      <c r="K319" s="274"/>
      <c r="L319" s="357"/>
      <c r="M319" s="296"/>
      <c r="N319" s="271"/>
      <c r="O319" s="276"/>
      <c r="P319" s="281"/>
      <c r="Q319" s="282"/>
      <c r="R319" s="279" t="b">
        <f t="shared" si="15"/>
        <v>0</v>
      </c>
      <c r="S319" s="334"/>
    </row>
    <row r="320" spans="2:19" ht="24.9" customHeight="1" x14ac:dyDescent="0.3">
      <c r="B320" s="293"/>
      <c r="C320" s="267">
        <f t="shared" si="16"/>
        <v>1</v>
      </c>
      <c r="D320" s="268" t="str">
        <f t="shared" si="17"/>
        <v>Janeiro</v>
      </c>
      <c r="E320" s="269"/>
      <c r="F320" s="270" t="str">
        <f>IF(E320="","",VLOOKUP(E320,Relatório!B:I,2,FALSE))</f>
        <v/>
      </c>
      <c r="G320" s="271"/>
      <c r="H320" s="272"/>
      <c r="I320" s="306"/>
      <c r="J320" s="301"/>
      <c r="K320" s="274"/>
      <c r="L320" s="355"/>
      <c r="M320" s="296"/>
      <c r="N320" s="271"/>
      <c r="O320" s="276"/>
      <c r="P320" s="281"/>
      <c r="Q320" s="282"/>
      <c r="R320" s="279" t="b">
        <f t="shared" si="15"/>
        <v>0</v>
      </c>
      <c r="S320" s="334"/>
    </row>
    <row r="321" spans="2:19" ht="24.9" customHeight="1" x14ac:dyDescent="0.3">
      <c r="B321" s="299"/>
      <c r="C321" s="267">
        <f t="shared" si="16"/>
        <v>1</v>
      </c>
      <c r="D321" s="268" t="str">
        <f t="shared" si="17"/>
        <v>Janeiro</v>
      </c>
      <c r="E321" s="269"/>
      <c r="F321" s="270" t="str">
        <f>IF(E321="","",VLOOKUP(E321,Relatório!B:I,2,FALSE))</f>
        <v/>
      </c>
      <c r="G321" s="271"/>
      <c r="H321" s="272"/>
      <c r="I321" s="307"/>
      <c r="J321" s="301"/>
      <c r="K321" s="274"/>
      <c r="L321" s="356"/>
      <c r="M321" s="298"/>
      <c r="N321" s="271"/>
      <c r="O321" s="276"/>
      <c r="P321" s="281"/>
      <c r="Q321" s="282"/>
      <c r="R321" s="279" t="b">
        <f t="shared" si="15"/>
        <v>0</v>
      </c>
      <c r="S321" s="334"/>
    </row>
    <row r="322" spans="2:19" ht="24.9" customHeight="1" x14ac:dyDescent="0.3">
      <c r="B322" s="299"/>
      <c r="C322" s="267">
        <f t="shared" si="16"/>
        <v>1</v>
      </c>
      <c r="D322" s="268" t="str">
        <f t="shared" si="17"/>
        <v>Janeiro</v>
      </c>
      <c r="E322" s="269"/>
      <c r="F322" s="270" t="str">
        <f>IF(E322="","",VLOOKUP(E322,Relatório!B:I,2,FALSE))</f>
        <v/>
      </c>
      <c r="G322" s="271"/>
      <c r="H322" s="272"/>
      <c r="I322" s="306"/>
      <c r="J322" s="301"/>
      <c r="K322" s="274"/>
      <c r="L322" s="356"/>
      <c r="M322" s="298"/>
      <c r="N322" s="271"/>
      <c r="O322" s="276"/>
      <c r="P322" s="281"/>
      <c r="Q322" s="282"/>
      <c r="R322" s="279" t="b">
        <f t="shared" si="15"/>
        <v>0</v>
      </c>
      <c r="S322" s="334"/>
    </row>
    <row r="323" spans="2:19" ht="24.9" customHeight="1" x14ac:dyDescent="0.3">
      <c r="B323" s="299"/>
      <c r="C323" s="267">
        <f t="shared" si="16"/>
        <v>1</v>
      </c>
      <c r="D323" s="268" t="str">
        <f t="shared" si="17"/>
        <v>Janeiro</v>
      </c>
      <c r="E323" s="269"/>
      <c r="F323" s="270" t="str">
        <f>IF(E323="","",VLOOKUP(E323,Relatório!B:I,2,FALSE))</f>
        <v/>
      </c>
      <c r="G323" s="271"/>
      <c r="H323" s="272"/>
      <c r="I323" s="307"/>
      <c r="J323" s="304"/>
      <c r="K323" s="274"/>
      <c r="L323" s="356"/>
      <c r="M323" s="298"/>
      <c r="N323" s="271"/>
      <c r="O323" s="276"/>
      <c r="P323" s="281"/>
      <c r="Q323" s="282"/>
      <c r="R323" s="279" t="b">
        <f t="shared" si="15"/>
        <v>0</v>
      </c>
      <c r="S323" s="334"/>
    </row>
    <row r="324" spans="2:19" ht="24.9" customHeight="1" x14ac:dyDescent="0.3">
      <c r="B324" s="299"/>
      <c r="C324" s="267">
        <f t="shared" si="16"/>
        <v>1</v>
      </c>
      <c r="D324" s="268" t="str">
        <f t="shared" si="17"/>
        <v>Janeiro</v>
      </c>
      <c r="E324" s="269"/>
      <c r="F324" s="270" t="str">
        <f>IF(E324="","",VLOOKUP(E324,Relatório!B:I,2,FALSE))</f>
        <v/>
      </c>
      <c r="G324" s="271"/>
      <c r="H324" s="272"/>
      <c r="I324" s="307"/>
      <c r="J324" s="304"/>
      <c r="K324" s="274"/>
      <c r="L324" s="356"/>
      <c r="M324" s="298"/>
      <c r="N324" s="271"/>
      <c r="O324" s="276"/>
      <c r="P324" s="281"/>
      <c r="Q324" s="282"/>
      <c r="R324" s="279" t="b">
        <f t="shared" si="15"/>
        <v>0</v>
      </c>
      <c r="S324" s="334"/>
    </row>
    <row r="325" spans="2:19" ht="24.9" customHeight="1" x14ac:dyDescent="0.3">
      <c r="B325" s="299"/>
      <c r="C325" s="267">
        <f t="shared" si="16"/>
        <v>1</v>
      </c>
      <c r="D325" s="268" t="str">
        <f t="shared" si="17"/>
        <v>Janeiro</v>
      </c>
      <c r="E325" s="269"/>
      <c r="F325" s="270" t="str">
        <f>IF(E325="","",VLOOKUP(E325,Relatório!B:I,2,FALSE))</f>
        <v/>
      </c>
      <c r="G325" s="271"/>
      <c r="H325" s="272"/>
      <c r="I325" s="306"/>
      <c r="J325" s="301"/>
      <c r="K325" s="274"/>
      <c r="L325" s="355"/>
      <c r="M325" s="296"/>
      <c r="N325" s="271"/>
      <c r="O325" s="276"/>
      <c r="P325" s="281"/>
      <c r="Q325" s="282"/>
      <c r="R325" s="279" t="b">
        <f t="shared" si="15"/>
        <v>0</v>
      </c>
      <c r="S325" s="334"/>
    </row>
    <row r="326" spans="2:19" ht="24.9" customHeight="1" x14ac:dyDescent="0.3">
      <c r="B326" s="299"/>
      <c r="C326" s="267">
        <f t="shared" si="16"/>
        <v>1</v>
      </c>
      <c r="D326" s="268" t="str">
        <f t="shared" si="17"/>
        <v>Janeiro</v>
      </c>
      <c r="E326" s="269"/>
      <c r="F326" s="270" t="str">
        <f>IF(E326="","",VLOOKUP(E326,Relatório!B:I,2,FALSE))</f>
        <v/>
      </c>
      <c r="G326" s="271"/>
      <c r="H326" s="272"/>
      <c r="I326" s="306"/>
      <c r="J326" s="301"/>
      <c r="K326" s="274"/>
      <c r="L326" s="355"/>
      <c r="M326" s="296"/>
      <c r="N326" s="271"/>
      <c r="O326" s="276"/>
      <c r="P326" s="281"/>
      <c r="Q326" s="282"/>
      <c r="R326" s="279" t="b">
        <f t="shared" si="15"/>
        <v>0</v>
      </c>
      <c r="S326" s="334"/>
    </row>
    <row r="327" spans="2:19" ht="24.9" customHeight="1" x14ac:dyDescent="0.3">
      <c r="B327" s="299"/>
      <c r="C327" s="267">
        <f t="shared" si="16"/>
        <v>1</v>
      </c>
      <c r="D327" s="268" t="str">
        <f t="shared" si="17"/>
        <v>Janeiro</v>
      </c>
      <c r="E327" s="269"/>
      <c r="F327" s="270" t="str">
        <f>IF(E327="","",VLOOKUP(E327,Relatório!B:I,2,FALSE))</f>
        <v/>
      </c>
      <c r="G327" s="271"/>
      <c r="H327" s="272"/>
      <c r="I327" s="306"/>
      <c r="J327" s="304"/>
      <c r="K327" s="280"/>
      <c r="L327" s="355"/>
      <c r="M327" s="296"/>
      <c r="N327" s="271"/>
      <c r="O327" s="276"/>
      <c r="P327" s="281"/>
      <c r="Q327" s="282"/>
      <c r="R327" s="279" t="b">
        <f t="shared" si="15"/>
        <v>0</v>
      </c>
      <c r="S327" s="334"/>
    </row>
    <row r="328" spans="2:19" ht="24.9" customHeight="1" x14ac:dyDescent="0.3">
      <c r="B328" s="299"/>
      <c r="C328" s="267">
        <f t="shared" si="16"/>
        <v>1</v>
      </c>
      <c r="D328" s="268" t="str">
        <f t="shared" si="17"/>
        <v>Janeiro</v>
      </c>
      <c r="E328" s="269"/>
      <c r="F328" s="270" t="str">
        <f>IF(E328="","",VLOOKUP(E328,Relatório!B:I,2,FALSE))</f>
        <v/>
      </c>
      <c r="G328" s="271"/>
      <c r="H328" s="272"/>
      <c r="I328" s="306"/>
      <c r="J328" s="273"/>
      <c r="K328" s="274"/>
      <c r="L328" s="355"/>
      <c r="M328" s="296"/>
      <c r="N328" s="271"/>
      <c r="O328" s="276"/>
      <c r="P328" s="281"/>
      <c r="Q328" s="282"/>
      <c r="R328" s="279" t="b">
        <f t="shared" si="15"/>
        <v>0</v>
      </c>
      <c r="S328" s="334"/>
    </row>
    <row r="329" spans="2:19" ht="24.9" customHeight="1" x14ac:dyDescent="0.3">
      <c r="B329" s="299"/>
      <c r="C329" s="267">
        <f t="shared" si="16"/>
        <v>1</v>
      </c>
      <c r="D329" s="268" t="str">
        <f t="shared" si="17"/>
        <v>Janeiro</v>
      </c>
      <c r="E329" s="269"/>
      <c r="F329" s="270" t="str">
        <f>IF(E329="","",VLOOKUP(E329,Relatório!B:I,2,FALSE))</f>
        <v/>
      </c>
      <c r="G329" s="271"/>
      <c r="H329" s="272"/>
      <c r="I329" s="306"/>
      <c r="J329" s="290"/>
      <c r="K329" s="274"/>
      <c r="L329" s="355"/>
      <c r="M329" s="296"/>
      <c r="N329" s="271"/>
      <c r="O329" s="276"/>
      <c r="P329" s="281"/>
      <c r="Q329" s="282"/>
      <c r="R329" s="279" t="b">
        <f t="shared" ref="R329:R392" si="18">IF(O329="sim",P329-Q329+R328,IF(O329="NÃO",R328))</f>
        <v>0</v>
      </c>
      <c r="S329" s="334"/>
    </row>
    <row r="330" spans="2:19" ht="24.9" customHeight="1" x14ac:dyDescent="0.3">
      <c r="B330" s="299"/>
      <c r="C330" s="267">
        <f t="shared" si="16"/>
        <v>1</v>
      </c>
      <c r="D330" s="268" t="str">
        <f t="shared" si="17"/>
        <v>Janeiro</v>
      </c>
      <c r="E330" s="269"/>
      <c r="F330" s="270" t="str">
        <f>IF(E330="","",VLOOKUP(E330,Relatório!B:I,2,FALSE))</f>
        <v/>
      </c>
      <c r="G330" s="271"/>
      <c r="H330" s="272"/>
      <c r="I330" s="306"/>
      <c r="J330" s="301"/>
      <c r="K330" s="274"/>
      <c r="L330" s="355"/>
      <c r="M330" s="296"/>
      <c r="N330" s="271"/>
      <c r="O330" s="276"/>
      <c r="P330" s="281"/>
      <c r="Q330" s="282"/>
      <c r="R330" s="279" t="b">
        <f t="shared" si="18"/>
        <v>0</v>
      </c>
      <c r="S330" s="334"/>
    </row>
    <row r="331" spans="2:19" ht="24.9" customHeight="1" x14ac:dyDescent="0.3">
      <c r="B331" s="299"/>
      <c r="C331" s="267">
        <f t="shared" si="16"/>
        <v>1</v>
      </c>
      <c r="D331" s="268" t="str">
        <f t="shared" si="17"/>
        <v>Janeiro</v>
      </c>
      <c r="E331" s="269"/>
      <c r="F331" s="270" t="str">
        <f>IF(E331="","",VLOOKUP(E331,Relatório!B:I,2,FALSE))</f>
        <v/>
      </c>
      <c r="G331" s="271"/>
      <c r="H331" s="272"/>
      <c r="I331" s="306"/>
      <c r="J331" s="304"/>
      <c r="K331" s="274"/>
      <c r="L331" s="355"/>
      <c r="M331" s="296"/>
      <c r="N331" s="271"/>
      <c r="O331" s="276"/>
      <c r="P331" s="281"/>
      <c r="Q331" s="282"/>
      <c r="R331" s="279" t="b">
        <f t="shared" si="18"/>
        <v>0</v>
      </c>
      <c r="S331" s="334"/>
    </row>
    <row r="332" spans="2:19" ht="24.9" customHeight="1" x14ac:dyDescent="0.3">
      <c r="B332" s="299"/>
      <c r="C332" s="267">
        <f>MONTH(B332)</f>
        <v>1</v>
      </c>
      <c r="D332" s="268" t="str">
        <f>IF(C332=1,"Janeiro",IF(C332=2,"Fevereiro",IF(C332=3,"Março",IF(C332=4,"Abril",IF(C332=5,"Maio",IF(C332=6,"Junho",IF(C332=7,"Julho",IF(C332=8,"Agosto",IF(C332=9,"Setembro",IF(C332=10,"Outubro",IF(C332=11,"Novembro",IF(C332=12,"Dezembro",""))))))))))))</f>
        <v>Janeiro</v>
      </c>
      <c r="E332" s="269"/>
      <c r="F332" s="270" t="str">
        <f>IF(E332="","",VLOOKUP(E332,Relatório!B:I,2,FALSE))</f>
        <v/>
      </c>
      <c r="G332" s="271"/>
      <c r="H332" s="272"/>
      <c r="I332" s="306"/>
      <c r="J332" s="304"/>
      <c r="K332" s="274"/>
      <c r="L332" s="355"/>
      <c r="M332" s="296"/>
      <c r="N332" s="271"/>
      <c r="O332" s="276"/>
      <c r="P332" s="281"/>
      <c r="Q332" s="282"/>
      <c r="R332" s="279" t="b">
        <f t="shared" si="18"/>
        <v>0</v>
      </c>
      <c r="S332" s="334"/>
    </row>
    <row r="333" spans="2:19" ht="24.9" customHeight="1" x14ac:dyDescent="0.3">
      <c r="B333" s="299"/>
      <c r="C333" s="267">
        <f>MONTH(B333)</f>
        <v>1</v>
      </c>
      <c r="D333" s="268" t="str">
        <f>IF(C333=1,"Janeiro",IF(C333=2,"Fevereiro",IF(C333=3,"Março",IF(C333=4,"Abril",IF(C333=5,"Maio",IF(C333=6,"Junho",IF(C333=7,"Julho",IF(C333=8,"Agosto",IF(C333=9,"Setembro",IF(C333=10,"Outubro",IF(C333=11,"Novembro",IF(C333=12,"Dezembro",""))))))))))))</f>
        <v>Janeiro</v>
      </c>
      <c r="E333" s="269"/>
      <c r="F333" s="270" t="str">
        <f>IF(E333="","",VLOOKUP(E333,Relatório!B:I,2,FALSE))</f>
        <v/>
      </c>
      <c r="G333" s="271"/>
      <c r="H333" s="272"/>
      <c r="I333" s="306"/>
      <c r="J333" s="301"/>
      <c r="K333" s="274"/>
      <c r="L333" s="355"/>
      <c r="M333" s="296"/>
      <c r="N333" s="271"/>
      <c r="O333" s="276"/>
      <c r="P333" s="281"/>
      <c r="Q333" s="282"/>
      <c r="R333" s="279" t="b">
        <f t="shared" si="18"/>
        <v>0</v>
      </c>
      <c r="S333" s="334"/>
    </row>
    <row r="334" spans="2:19" ht="24.9" customHeight="1" x14ac:dyDescent="0.3">
      <c r="B334" s="299"/>
      <c r="C334" s="267">
        <f>MONTH(B334)</f>
        <v>1</v>
      </c>
      <c r="D334" s="268" t="str">
        <f>IF(C334=1,"Janeiro",IF(C334=2,"Fevereiro",IF(C334=3,"Março",IF(C334=4,"Abril",IF(C334=5,"Maio",IF(C334=6,"Junho",IF(C334=7,"Julho",IF(C334=8,"Agosto",IF(C334=9,"Setembro",IF(C334=10,"Outubro",IF(C334=11,"Novembro",IF(C334=12,"Dezembro",""))))))))))))</f>
        <v>Janeiro</v>
      </c>
      <c r="E334" s="269"/>
      <c r="F334" s="270" t="str">
        <f>IF(E334="","",VLOOKUP(E334,Relatório!B:I,2,FALSE))</f>
        <v/>
      </c>
      <c r="G334" s="271"/>
      <c r="H334" s="272"/>
      <c r="I334" s="306"/>
      <c r="J334" s="301"/>
      <c r="K334" s="274"/>
      <c r="L334" s="355"/>
      <c r="M334" s="296"/>
      <c r="N334" s="271"/>
      <c r="O334" s="276"/>
      <c r="P334" s="281"/>
      <c r="Q334" s="282"/>
      <c r="R334" s="279" t="b">
        <f t="shared" si="18"/>
        <v>0</v>
      </c>
      <c r="S334" s="334"/>
    </row>
    <row r="335" spans="2:19" ht="24.9" customHeight="1" x14ac:dyDescent="0.3">
      <c r="B335" s="299"/>
      <c r="C335" s="267">
        <f>MONTH(B335)</f>
        <v>1</v>
      </c>
      <c r="D335" s="268" t="str">
        <f>IF(C335=1,"Janeiro",IF(C335=2,"Fevereiro",IF(C335=3,"Março",IF(C335=4,"Abril",IF(C335=5,"Maio",IF(C335=6,"Junho",IF(C335=7,"Julho",IF(C335=8,"Agosto",IF(C335=9,"Setembro",IF(C335=10,"Outubro",IF(C335=11,"Novembro",IF(C335=12,"Dezembro",""))))))))))))</f>
        <v>Janeiro</v>
      </c>
      <c r="E335" s="269"/>
      <c r="F335" s="270" t="str">
        <f>IF(E335="","",VLOOKUP(E335,Relatório!B:I,2,FALSE))</f>
        <v/>
      </c>
      <c r="G335" s="271"/>
      <c r="H335" s="272"/>
      <c r="I335" s="306"/>
      <c r="J335" s="301"/>
      <c r="K335" s="274"/>
      <c r="L335" s="355"/>
      <c r="M335" s="296"/>
      <c r="N335" s="271"/>
      <c r="O335" s="276"/>
      <c r="P335" s="281"/>
      <c r="Q335" s="282"/>
      <c r="R335" s="279" t="b">
        <f t="shared" si="18"/>
        <v>0</v>
      </c>
      <c r="S335" s="334"/>
    </row>
    <row r="336" spans="2:19" ht="24.9" customHeight="1" x14ac:dyDescent="0.3">
      <c r="B336" s="299"/>
      <c r="C336" s="267">
        <f t="shared" ref="C336:C399" si="19">MONTH(B336)</f>
        <v>1</v>
      </c>
      <c r="D336" s="268" t="str">
        <f t="shared" ref="D336:D399" si="20">IF(C336=1,"Janeiro",IF(C336=2,"Fevereiro",IF(C336=3,"Março",IF(C336=4,"Abril",IF(C336=5,"Maio",IF(C336=6,"Junho",IF(C336=7,"Julho",IF(C336=8,"Agosto",IF(C336=9,"Setembro",IF(C336=10,"Outubro",IF(C336=11,"Novembro",IF(C336=12,"Dezembro",""))))))))))))</f>
        <v>Janeiro</v>
      </c>
      <c r="E336" s="269"/>
      <c r="F336" s="270" t="str">
        <f>IF(E336="","",VLOOKUP(E336,Relatório!B:I,2,FALSE))</f>
        <v/>
      </c>
      <c r="G336" s="271"/>
      <c r="H336" s="272"/>
      <c r="I336" s="307"/>
      <c r="J336" s="301"/>
      <c r="K336" s="274"/>
      <c r="L336" s="356"/>
      <c r="M336" s="298"/>
      <c r="N336" s="271"/>
      <c r="O336" s="276"/>
      <c r="P336" s="281"/>
      <c r="Q336" s="282"/>
      <c r="R336" s="279" t="b">
        <f t="shared" si="18"/>
        <v>0</v>
      </c>
      <c r="S336" s="334"/>
    </row>
    <row r="337" spans="2:19" ht="24.9" customHeight="1" x14ac:dyDescent="0.3">
      <c r="B337" s="299"/>
      <c r="C337" s="267">
        <f t="shared" si="19"/>
        <v>1</v>
      </c>
      <c r="D337" s="268" t="str">
        <f t="shared" si="20"/>
        <v>Janeiro</v>
      </c>
      <c r="E337" s="269"/>
      <c r="F337" s="270" t="str">
        <f>IF(E337="","",VLOOKUP(E337,Relatório!B:I,2,FALSE))</f>
        <v/>
      </c>
      <c r="G337" s="271"/>
      <c r="H337" s="272"/>
      <c r="I337" s="307"/>
      <c r="J337" s="301"/>
      <c r="K337" s="274"/>
      <c r="L337" s="356"/>
      <c r="M337" s="298"/>
      <c r="N337" s="271"/>
      <c r="O337" s="276"/>
      <c r="P337" s="281"/>
      <c r="Q337" s="282"/>
      <c r="R337" s="279" t="b">
        <f t="shared" si="18"/>
        <v>0</v>
      </c>
      <c r="S337" s="334"/>
    </row>
    <row r="338" spans="2:19" ht="24.9" customHeight="1" x14ac:dyDescent="0.3">
      <c r="B338" s="299"/>
      <c r="C338" s="267">
        <f t="shared" si="19"/>
        <v>1</v>
      </c>
      <c r="D338" s="268" t="str">
        <f t="shared" si="20"/>
        <v>Janeiro</v>
      </c>
      <c r="E338" s="269"/>
      <c r="F338" s="270" t="str">
        <f>IF(E338="","",VLOOKUP(E338,Relatório!B:I,2,FALSE))</f>
        <v/>
      </c>
      <c r="G338" s="271"/>
      <c r="H338" s="272"/>
      <c r="I338" s="310"/>
      <c r="J338" s="301"/>
      <c r="K338" s="274"/>
      <c r="L338" s="355"/>
      <c r="M338" s="296"/>
      <c r="N338" s="271"/>
      <c r="O338" s="276"/>
      <c r="P338" s="281"/>
      <c r="Q338" s="282"/>
      <c r="R338" s="279" t="b">
        <f t="shared" si="18"/>
        <v>0</v>
      </c>
      <c r="S338" s="334"/>
    </row>
    <row r="339" spans="2:19" ht="24.9" customHeight="1" x14ac:dyDescent="0.3">
      <c r="B339" s="299"/>
      <c r="C339" s="267">
        <f t="shared" si="19"/>
        <v>1</v>
      </c>
      <c r="D339" s="268" t="str">
        <f t="shared" si="20"/>
        <v>Janeiro</v>
      </c>
      <c r="E339" s="269"/>
      <c r="F339" s="270" t="str">
        <f>IF(E339="","",VLOOKUP(E339,Relatório!B:I,2,FALSE))</f>
        <v/>
      </c>
      <c r="G339" s="271"/>
      <c r="H339" s="272"/>
      <c r="I339" s="301"/>
      <c r="J339" s="301"/>
      <c r="K339" s="274"/>
      <c r="L339" s="355"/>
      <c r="M339" s="296"/>
      <c r="N339" s="271"/>
      <c r="O339" s="276"/>
      <c r="P339" s="281"/>
      <c r="Q339" s="282"/>
      <c r="R339" s="279" t="b">
        <f t="shared" si="18"/>
        <v>0</v>
      </c>
      <c r="S339" s="334"/>
    </row>
    <row r="340" spans="2:19" ht="24.9" customHeight="1" x14ac:dyDescent="0.3">
      <c r="B340" s="293"/>
      <c r="C340" s="267">
        <f t="shared" si="19"/>
        <v>1</v>
      </c>
      <c r="D340" s="268" t="str">
        <f t="shared" si="20"/>
        <v>Janeiro</v>
      </c>
      <c r="E340" s="269"/>
      <c r="F340" s="270" t="str">
        <f>IF(E340="","",VLOOKUP(E340,Relatório!B:I,2,FALSE))</f>
        <v/>
      </c>
      <c r="G340" s="271"/>
      <c r="H340" s="272"/>
      <c r="I340" s="301"/>
      <c r="J340" s="301"/>
      <c r="K340" s="274"/>
      <c r="L340" s="355"/>
      <c r="M340" s="296"/>
      <c r="N340" s="271"/>
      <c r="O340" s="276"/>
      <c r="P340" s="281"/>
      <c r="Q340" s="282"/>
      <c r="R340" s="279" t="b">
        <f t="shared" si="18"/>
        <v>0</v>
      </c>
      <c r="S340" s="334"/>
    </row>
    <row r="341" spans="2:19" ht="24.9" customHeight="1" x14ac:dyDescent="0.3">
      <c r="B341" s="293"/>
      <c r="C341" s="267">
        <f t="shared" si="19"/>
        <v>1</v>
      </c>
      <c r="D341" s="268" t="str">
        <f t="shared" si="20"/>
        <v>Janeiro</v>
      </c>
      <c r="E341" s="269"/>
      <c r="F341" s="270" t="str">
        <f>IF(E341="","",VLOOKUP(E341,Relatório!B:I,2,FALSE))</f>
        <v/>
      </c>
      <c r="G341" s="271"/>
      <c r="H341" s="272"/>
      <c r="I341" s="306"/>
      <c r="J341" s="304"/>
      <c r="K341" s="280"/>
      <c r="L341" s="355"/>
      <c r="M341" s="296"/>
      <c r="N341" s="271"/>
      <c r="O341" s="276"/>
      <c r="P341" s="281"/>
      <c r="Q341" s="282"/>
      <c r="R341" s="279" t="b">
        <f t="shared" si="18"/>
        <v>0</v>
      </c>
      <c r="S341" s="334"/>
    </row>
    <row r="342" spans="2:19" ht="24.9" customHeight="1" x14ac:dyDescent="0.3">
      <c r="B342" s="293"/>
      <c r="C342" s="267">
        <f t="shared" si="19"/>
        <v>1</v>
      </c>
      <c r="D342" s="268" t="str">
        <f t="shared" si="20"/>
        <v>Janeiro</v>
      </c>
      <c r="E342" s="269"/>
      <c r="F342" s="270" t="str">
        <f>IF(E342="","",VLOOKUP(E342,Relatório!B:I,2,FALSE))</f>
        <v/>
      </c>
      <c r="G342" s="271"/>
      <c r="H342" s="272"/>
      <c r="I342" s="302"/>
      <c r="J342" s="301"/>
      <c r="K342" s="274"/>
      <c r="L342" s="355"/>
      <c r="M342" s="296"/>
      <c r="N342" s="271"/>
      <c r="O342" s="276"/>
      <c r="P342" s="281"/>
      <c r="Q342" s="282"/>
      <c r="R342" s="279" t="b">
        <f t="shared" si="18"/>
        <v>0</v>
      </c>
      <c r="S342" s="334"/>
    </row>
    <row r="343" spans="2:19" ht="24.9" customHeight="1" x14ac:dyDescent="0.3">
      <c r="B343" s="293"/>
      <c r="C343" s="267">
        <f t="shared" si="19"/>
        <v>1</v>
      </c>
      <c r="D343" s="268" t="str">
        <f t="shared" si="20"/>
        <v>Janeiro</v>
      </c>
      <c r="E343" s="269"/>
      <c r="F343" s="270" t="str">
        <f>IF(E343="","",VLOOKUP(E343,Relatório!B:I,2,FALSE))</f>
        <v/>
      </c>
      <c r="G343" s="271"/>
      <c r="H343" s="272"/>
      <c r="I343" s="305"/>
      <c r="J343" s="301"/>
      <c r="K343" s="280"/>
      <c r="L343" s="362"/>
      <c r="M343" s="296"/>
      <c r="N343" s="271"/>
      <c r="O343" s="276"/>
      <c r="P343" s="281"/>
      <c r="Q343" s="282"/>
      <c r="R343" s="279" t="b">
        <f t="shared" si="18"/>
        <v>0</v>
      </c>
      <c r="S343" s="334"/>
    </row>
    <row r="344" spans="2:19" ht="24.9" customHeight="1" x14ac:dyDescent="0.3">
      <c r="B344" s="293"/>
      <c r="C344" s="267">
        <f t="shared" si="19"/>
        <v>1</v>
      </c>
      <c r="D344" s="268" t="str">
        <f t="shared" si="20"/>
        <v>Janeiro</v>
      </c>
      <c r="E344" s="269"/>
      <c r="F344" s="270" t="str">
        <f>IF(E344="","",VLOOKUP(E344,Relatório!B:I,2,FALSE))</f>
        <v/>
      </c>
      <c r="G344" s="271"/>
      <c r="H344" s="272"/>
      <c r="I344" s="306"/>
      <c r="J344" s="301"/>
      <c r="K344" s="274"/>
      <c r="L344" s="355"/>
      <c r="M344" s="296"/>
      <c r="N344" s="271"/>
      <c r="O344" s="276"/>
      <c r="P344" s="281"/>
      <c r="Q344" s="282"/>
      <c r="R344" s="279" t="b">
        <f t="shared" si="18"/>
        <v>0</v>
      </c>
      <c r="S344" s="334"/>
    </row>
    <row r="345" spans="2:19" ht="24.9" customHeight="1" x14ac:dyDescent="0.3">
      <c r="B345" s="293"/>
      <c r="C345" s="267">
        <f t="shared" si="19"/>
        <v>1</v>
      </c>
      <c r="D345" s="268" t="str">
        <f t="shared" si="20"/>
        <v>Janeiro</v>
      </c>
      <c r="E345" s="269"/>
      <c r="F345" s="270" t="str">
        <f>IF(E345="","",VLOOKUP(E345,Relatório!B:I,2,FALSE))</f>
        <v/>
      </c>
      <c r="G345" s="271"/>
      <c r="H345" s="272"/>
      <c r="I345" s="306"/>
      <c r="J345" s="301"/>
      <c r="K345" s="274"/>
      <c r="L345" s="355"/>
      <c r="M345" s="296"/>
      <c r="N345" s="271"/>
      <c r="O345" s="276"/>
      <c r="P345" s="281"/>
      <c r="Q345" s="282"/>
      <c r="R345" s="279" t="b">
        <f t="shared" si="18"/>
        <v>0</v>
      </c>
      <c r="S345" s="334"/>
    </row>
    <row r="346" spans="2:19" ht="24.9" customHeight="1" x14ac:dyDescent="0.3">
      <c r="B346" s="293"/>
      <c r="C346" s="267">
        <f t="shared" si="19"/>
        <v>1</v>
      </c>
      <c r="D346" s="268" t="str">
        <f t="shared" si="20"/>
        <v>Janeiro</v>
      </c>
      <c r="E346" s="269"/>
      <c r="F346" s="270" t="str">
        <f>IF(E346="","",VLOOKUP(E346,Relatório!B:I,2,FALSE))</f>
        <v/>
      </c>
      <c r="G346" s="271"/>
      <c r="H346" s="272"/>
      <c r="I346" s="306"/>
      <c r="J346" s="304"/>
      <c r="K346" s="274"/>
      <c r="L346" s="355"/>
      <c r="M346" s="296"/>
      <c r="N346" s="271"/>
      <c r="O346" s="276"/>
      <c r="P346" s="281"/>
      <c r="Q346" s="282"/>
      <c r="R346" s="279" t="b">
        <f t="shared" si="18"/>
        <v>0</v>
      </c>
      <c r="S346" s="334"/>
    </row>
    <row r="347" spans="2:19" ht="24.9" customHeight="1" x14ac:dyDescent="0.3">
      <c r="B347" s="293"/>
      <c r="C347" s="267">
        <f t="shared" si="19"/>
        <v>1</v>
      </c>
      <c r="D347" s="268" t="str">
        <f t="shared" si="20"/>
        <v>Janeiro</v>
      </c>
      <c r="E347" s="269"/>
      <c r="F347" s="270" t="str">
        <f>IF(E347="","",VLOOKUP(E347,Relatório!B:I,2,FALSE))</f>
        <v/>
      </c>
      <c r="G347" s="271"/>
      <c r="H347" s="272"/>
      <c r="I347" s="306"/>
      <c r="J347" s="304"/>
      <c r="K347" s="280"/>
      <c r="L347" s="355"/>
      <c r="M347" s="296"/>
      <c r="N347" s="271"/>
      <c r="O347" s="276"/>
      <c r="P347" s="281"/>
      <c r="Q347" s="282"/>
      <c r="R347" s="279" t="b">
        <f t="shared" si="18"/>
        <v>0</v>
      </c>
      <c r="S347" s="334"/>
    </row>
    <row r="348" spans="2:19" ht="24.9" customHeight="1" x14ac:dyDescent="0.3">
      <c r="B348" s="293"/>
      <c r="C348" s="267">
        <f t="shared" si="19"/>
        <v>1</v>
      </c>
      <c r="D348" s="268" t="str">
        <f t="shared" si="20"/>
        <v>Janeiro</v>
      </c>
      <c r="E348" s="269"/>
      <c r="F348" s="270" t="str">
        <f>IF(E348="","",VLOOKUP(E348,Relatório!B:I,2,FALSE))</f>
        <v/>
      </c>
      <c r="G348" s="271"/>
      <c r="H348" s="272"/>
      <c r="I348" s="306"/>
      <c r="J348" s="304"/>
      <c r="K348" s="274"/>
      <c r="L348" s="355"/>
      <c r="M348" s="296"/>
      <c r="N348" s="271"/>
      <c r="O348" s="276"/>
      <c r="P348" s="281"/>
      <c r="Q348" s="282"/>
      <c r="R348" s="279" t="b">
        <f t="shared" si="18"/>
        <v>0</v>
      </c>
      <c r="S348" s="334"/>
    </row>
    <row r="349" spans="2:19" ht="24.9" customHeight="1" x14ac:dyDescent="0.3">
      <c r="B349" s="293"/>
      <c r="C349" s="267">
        <f t="shared" si="19"/>
        <v>1</v>
      </c>
      <c r="D349" s="268" t="str">
        <f t="shared" si="20"/>
        <v>Janeiro</v>
      </c>
      <c r="E349" s="269"/>
      <c r="F349" s="270" t="str">
        <f>IF(E349="","",VLOOKUP(E349,Relatório!B:I,2,FALSE))</f>
        <v/>
      </c>
      <c r="G349" s="271"/>
      <c r="H349" s="272"/>
      <c r="I349" s="306"/>
      <c r="J349" s="304"/>
      <c r="K349" s="274"/>
      <c r="L349" s="355"/>
      <c r="M349" s="296"/>
      <c r="N349" s="271"/>
      <c r="O349" s="276"/>
      <c r="P349" s="281"/>
      <c r="Q349" s="282"/>
      <c r="R349" s="279" t="b">
        <f t="shared" si="18"/>
        <v>0</v>
      </c>
      <c r="S349" s="334"/>
    </row>
    <row r="350" spans="2:19" ht="24.9" customHeight="1" x14ac:dyDescent="0.3">
      <c r="B350" s="293"/>
      <c r="C350" s="267">
        <f t="shared" si="19"/>
        <v>1</v>
      </c>
      <c r="D350" s="268" t="str">
        <f t="shared" si="20"/>
        <v>Janeiro</v>
      </c>
      <c r="E350" s="269"/>
      <c r="F350" s="270" t="str">
        <f>IF(E350="","",VLOOKUP(E350,Relatório!B:I,2,FALSE))</f>
        <v/>
      </c>
      <c r="G350" s="271"/>
      <c r="H350" s="272"/>
      <c r="I350" s="310"/>
      <c r="J350" s="301"/>
      <c r="K350" s="274"/>
      <c r="L350" s="355"/>
      <c r="M350" s="296"/>
      <c r="N350" s="271"/>
      <c r="O350" s="276"/>
      <c r="P350" s="281"/>
      <c r="Q350" s="282"/>
      <c r="R350" s="279" t="b">
        <f t="shared" si="18"/>
        <v>0</v>
      </c>
      <c r="S350" s="334"/>
    </row>
    <row r="351" spans="2:19" ht="24.9" customHeight="1" x14ac:dyDescent="0.3">
      <c r="B351" s="293"/>
      <c r="C351" s="267">
        <f t="shared" si="19"/>
        <v>1</v>
      </c>
      <c r="D351" s="268" t="str">
        <f t="shared" si="20"/>
        <v>Janeiro</v>
      </c>
      <c r="E351" s="269"/>
      <c r="F351" s="270" t="str">
        <f>IF(E351="","",VLOOKUP(E351,Relatório!B:I,2,FALSE))</f>
        <v/>
      </c>
      <c r="G351" s="271"/>
      <c r="H351" s="272"/>
      <c r="I351" s="306"/>
      <c r="J351" s="301"/>
      <c r="K351" s="274"/>
      <c r="L351" s="355"/>
      <c r="M351" s="296"/>
      <c r="N351" s="271"/>
      <c r="O351" s="276"/>
      <c r="P351" s="281"/>
      <c r="Q351" s="282"/>
      <c r="R351" s="279" t="b">
        <f t="shared" si="18"/>
        <v>0</v>
      </c>
      <c r="S351" s="334"/>
    </row>
    <row r="352" spans="2:19" ht="24.9" customHeight="1" x14ac:dyDescent="0.3">
      <c r="B352" s="293"/>
      <c r="C352" s="267">
        <f t="shared" si="19"/>
        <v>1</v>
      </c>
      <c r="D352" s="268" t="str">
        <f t="shared" si="20"/>
        <v>Janeiro</v>
      </c>
      <c r="E352" s="269"/>
      <c r="F352" s="270" t="str">
        <f>IF(E352="","",VLOOKUP(E352,Relatório!B:I,2,FALSE))</f>
        <v/>
      </c>
      <c r="G352" s="271"/>
      <c r="H352" s="272"/>
      <c r="I352" s="372"/>
      <c r="J352" s="304"/>
      <c r="K352" s="274"/>
      <c r="L352" s="355"/>
      <c r="M352" s="296"/>
      <c r="N352" s="271"/>
      <c r="O352" s="276"/>
      <c r="P352" s="281"/>
      <c r="Q352" s="282"/>
      <c r="R352" s="279" t="b">
        <f t="shared" si="18"/>
        <v>0</v>
      </c>
      <c r="S352" s="334"/>
    </row>
    <row r="353" spans="2:19" ht="24.9" customHeight="1" x14ac:dyDescent="0.3">
      <c r="B353" s="293"/>
      <c r="C353" s="267">
        <f t="shared" si="19"/>
        <v>1</v>
      </c>
      <c r="D353" s="268" t="str">
        <f t="shared" si="20"/>
        <v>Janeiro</v>
      </c>
      <c r="E353" s="269"/>
      <c r="F353" s="270" t="str">
        <f>IF(E353="","",VLOOKUP(E353,Relatório!B:I,2,FALSE))</f>
        <v/>
      </c>
      <c r="G353" s="271"/>
      <c r="H353" s="272"/>
      <c r="I353" s="273"/>
      <c r="J353" s="304"/>
      <c r="K353" s="274"/>
      <c r="L353" s="355"/>
      <c r="M353" s="296"/>
      <c r="N353" s="271"/>
      <c r="O353" s="276"/>
      <c r="P353" s="281"/>
      <c r="Q353" s="282"/>
      <c r="R353" s="279" t="b">
        <f t="shared" si="18"/>
        <v>0</v>
      </c>
      <c r="S353" s="334"/>
    </row>
    <row r="354" spans="2:19" ht="24.9" customHeight="1" x14ac:dyDescent="0.3">
      <c r="B354" s="293"/>
      <c r="C354" s="267">
        <f t="shared" si="19"/>
        <v>1</v>
      </c>
      <c r="D354" s="268" t="str">
        <f t="shared" si="20"/>
        <v>Janeiro</v>
      </c>
      <c r="E354" s="269"/>
      <c r="F354" s="270" t="str">
        <f>IF(E354="","",VLOOKUP(E354,Relatório!B:I,2,FALSE))</f>
        <v/>
      </c>
      <c r="G354" s="271"/>
      <c r="H354" s="272"/>
      <c r="I354" s="293"/>
      <c r="J354" s="304"/>
      <c r="K354" s="274"/>
      <c r="L354" s="355"/>
      <c r="M354" s="296"/>
      <c r="N354" s="271"/>
      <c r="O354" s="276"/>
      <c r="P354" s="281"/>
      <c r="Q354" s="282"/>
      <c r="R354" s="279" t="b">
        <f t="shared" si="18"/>
        <v>0</v>
      </c>
      <c r="S354" s="334"/>
    </row>
    <row r="355" spans="2:19" ht="24.9" customHeight="1" x14ac:dyDescent="0.3">
      <c r="B355" s="293"/>
      <c r="C355" s="267">
        <f t="shared" si="19"/>
        <v>1</v>
      </c>
      <c r="D355" s="268" t="str">
        <f t="shared" si="20"/>
        <v>Janeiro</v>
      </c>
      <c r="E355" s="269"/>
      <c r="F355" s="270" t="str">
        <f>IF(E355="","",VLOOKUP(E355,Relatório!B:I,2,FALSE))</f>
        <v/>
      </c>
      <c r="G355" s="271"/>
      <c r="H355" s="272"/>
      <c r="I355" s="301"/>
      <c r="J355" s="301"/>
      <c r="K355" s="274"/>
      <c r="L355" s="355"/>
      <c r="M355" s="296"/>
      <c r="N355" s="271"/>
      <c r="O355" s="276"/>
      <c r="P355" s="281"/>
      <c r="Q355" s="282"/>
      <c r="R355" s="279" t="b">
        <f t="shared" si="18"/>
        <v>0</v>
      </c>
      <c r="S355" s="334"/>
    </row>
    <row r="356" spans="2:19" ht="24.9" customHeight="1" x14ac:dyDescent="0.3">
      <c r="B356" s="293"/>
      <c r="C356" s="267">
        <f t="shared" si="19"/>
        <v>1</v>
      </c>
      <c r="D356" s="268" t="str">
        <f t="shared" si="20"/>
        <v>Janeiro</v>
      </c>
      <c r="E356" s="269"/>
      <c r="F356" s="270" t="str">
        <f>IF(E356="","",VLOOKUP(E356,Relatório!B:I,2,FALSE))</f>
        <v/>
      </c>
      <c r="G356" s="271"/>
      <c r="H356" s="272"/>
      <c r="I356" s="306"/>
      <c r="J356" s="301"/>
      <c r="K356" s="274"/>
      <c r="L356" s="355"/>
      <c r="M356" s="296"/>
      <c r="N356" s="271"/>
      <c r="O356" s="276"/>
      <c r="P356" s="281"/>
      <c r="Q356" s="282"/>
      <c r="R356" s="279" t="b">
        <f t="shared" si="18"/>
        <v>0</v>
      </c>
      <c r="S356" s="334"/>
    </row>
    <row r="357" spans="2:19" ht="24.9" customHeight="1" x14ac:dyDescent="0.3">
      <c r="B357" s="293"/>
      <c r="C357" s="267">
        <f t="shared" si="19"/>
        <v>1</v>
      </c>
      <c r="D357" s="268" t="str">
        <f t="shared" si="20"/>
        <v>Janeiro</v>
      </c>
      <c r="E357" s="269"/>
      <c r="F357" s="270" t="str">
        <f>IF(E357="","",VLOOKUP(E357,Relatório!B:I,2,FALSE))</f>
        <v/>
      </c>
      <c r="G357" s="271"/>
      <c r="H357" s="272"/>
      <c r="I357" s="306"/>
      <c r="J357" s="301"/>
      <c r="K357" s="274"/>
      <c r="L357" s="356"/>
      <c r="M357" s="298"/>
      <c r="N357" s="271"/>
      <c r="O357" s="276"/>
      <c r="P357" s="281"/>
      <c r="Q357" s="282"/>
      <c r="R357" s="279" t="b">
        <f t="shared" si="18"/>
        <v>0</v>
      </c>
      <c r="S357" s="334"/>
    </row>
    <row r="358" spans="2:19" ht="24.9" customHeight="1" x14ac:dyDescent="0.3">
      <c r="B358" s="293"/>
      <c r="C358" s="267">
        <f t="shared" si="19"/>
        <v>1</v>
      </c>
      <c r="D358" s="268" t="str">
        <f t="shared" si="20"/>
        <v>Janeiro</v>
      </c>
      <c r="E358" s="269"/>
      <c r="F358" s="270" t="str">
        <f>IF(E358="","",VLOOKUP(E358,Relatório!B:I,2,FALSE))</f>
        <v/>
      </c>
      <c r="G358" s="271"/>
      <c r="H358" s="272"/>
      <c r="I358" s="306"/>
      <c r="J358" s="301"/>
      <c r="K358" s="274"/>
      <c r="L358" s="355"/>
      <c r="M358" s="296"/>
      <c r="N358" s="271"/>
      <c r="O358" s="276"/>
      <c r="P358" s="281"/>
      <c r="Q358" s="282"/>
      <c r="R358" s="279" t="b">
        <f t="shared" si="18"/>
        <v>0</v>
      </c>
      <c r="S358" s="334"/>
    </row>
    <row r="359" spans="2:19" ht="24.9" customHeight="1" x14ac:dyDescent="0.3">
      <c r="B359" s="293"/>
      <c r="C359" s="267">
        <f t="shared" si="19"/>
        <v>1</v>
      </c>
      <c r="D359" s="268" t="str">
        <f t="shared" si="20"/>
        <v>Janeiro</v>
      </c>
      <c r="E359" s="269"/>
      <c r="F359" s="270" t="str">
        <f>IF(E359="","",VLOOKUP(E359,Relatório!B:I,2,FALSE))</f>
        <v/>
      </c>
      <c r="G359" s="271"/>
      <c r="H359" s="272"/>
      <c r="I359" s="306"/>
      <c r="J359" s="301"/>
      <c r="K359" s="274"/>
      <c r="L359" s="355"/>
      <c r="M359" s="296"/>
      <c r="N359" s="271"/>
      <c r="O359" s="276"/>
      <c r="P359" s="281"/>
      <c r="Q359" s="282"/>
      <c r="R359" s="279" t="b">
        <f t="shared" si="18"/>
        <v>0</v>
      </c>
      <c r="S359" s="334"/>
    </row>
    <row r="360" spans="2:19" ht="24.9" customHeight="1" x14ac:dyDescent="0.3">
      <c r="B360" s="293"/>
      <c r="C360" s="267">
        <f t="shared" si="19"/>
        <v>1</v>
      </c>
      <c r="D360" s="268" t="str">
        <f t="shared" si="20"/>
        <v>Janeiro</v>
      </c>
      <c r="E360" s="269"/>
      <c r="F360" s="270" t="str">
        <f>IF(E360="","",VLOOKUP(E360,Relatório!B:I,2,FALSE))</f>
        <v/>
      </c>
      <c r="G360" s="271"/>
      <c r="H360" s="272"/>
      <c r="I360" s="306"/>
      <c r="J360" s="301"/>
      <c r="K360" s="274"/>
      <c r="L360" s="355"/>
      <c r="M360" s="296"/>
      <c r="N360" s="271"/>
      <c r="O360" s="276"/>
      <c r="P360" s="281"/>
      <c r="Q360" s="282"/>
      <c r="R360" s="279" t="b">
        <f t="shared" si="18"/>
        <v>0</v>
      </c>
      <c r="S360" s="334"/>
    </row>
    <row r="361" spans="2:19" ht="24.9" customHeight="1" x14ac:dyDescent="0.3">
      <c r="B361" s="293"/>
      <c r="C361" s="267">
        <f t="shared" si="19"/>
        <v>1</v>
      </c>
      <c r="D361" s="268" t="str">
        <f t="shared" si="20"/>
        <v>Janeiro</v>
      </c>
      <c r="E361" s="269"/>
      <c r="F361" s="270" t="str">
        <f>IF(E361="","",VLOOKUP(E361,Relatório!B:I,2,FALSE))</f>
        <v/>
      </c>
      <c r="G361" s="271"/>
      <c r="H361" s="272"/>
      <c r="I361" s="306"/>
      <c r="J361" s="301"/>
      <c r="K361" s="274"/>
      <c r="L361" s="355"/>
      <c r="M361" s="296"/>
      <c r="N361" s="271"/>
      <c r="O361" s="276"/>
      <c r="P361" s="281"/>
      <c r="Q361" s="282"/>
      <c r="R361" s="279" t="b">
        <f t="shared" si="18"/>
        <v>0</v>
      </c>
      <c r="S361" s="334"/>
    </row>
    <row r="362" spans="2:19" ht="24.9" customHeight="1" x14ac:dyDescent="0.3">
      <c r="B362" s="293"/>
      <c r="C362" s="267">
        <f t="shared" si="19"/>
        <v>1</v>
      </c>
      <c r="D362" s="268" t="str">
        <f t="shared" si="20"/>
        <v>Janeiro</v>
      </c>
      <c r="E362" s="269"/>
      <c r="F362" s="270" t="str">
        <f>IF(E362="","",VLOOKUP(E362,Relatório!B:I,2,FALSE))</f>
        <v/>
      </c>
      <c r="G362" s="271"/>
      <c r="H362" s="272"/>
      <c r="I362" s="306"/>
      <c r="J362" s="301"/>
      <c r="K362" s="274"/>
      <c r="L362" s="355"/>
      <c r="M362" s="296"/>
      <c r="N362" s="271"/>
      <c r="O362" s="276"/>
      <c r="P362" s="281"/>
      <c r="Q362" s="282"/>
      <c r="R362" s="279" t="b">
        <f t="shared" si="18"/>
        <v>0</v>
      </c>
      <c r="S362" s="334"/>
    </row>
    <row r="363" spans="2:19" ht="24.9" customHeight="1" x14ac:dyDescent="0.3">
      <c r="B363" s="293"/>
      <c r="C363" s="267">
        <f t="shared" si="19"/>
        <v>1</v>
      </c>
      <c r="D363" s="268" t="str">
        <f t="shared" si="20"/>
        <v>Janeiro</v>
      </c>
      <c r="E363" s="269"/>
      <c r="F363" s="270" t="str">
        <f>IF(E363="","",VLOOKUP(E363,Relatório!B:I,2,FALSE))</f>
        <v/>
      </c>
      <c r="G363" s="271"/>
      <c r="H363" s="272"/>
      <c r="I363" s="306"/>
      <c r="J363" s="301"/>
      <c r="K363" s="274"/>
      <c r="L363" s="355"/>
      <c r="M363" s="296"/>
      <c r="N363" s="271"/>
      <c r="O363" s="276"/>
      <c r="P363" s="281"/>
      <c r="Q363" s="282"/>
      <c r="R363" s="279" t="b">
        <f t="shared" si="18"/>
        <v>0</v>
      </c>
      <c r="S363" s="334"/>
    </row>
    <row r="364" spans="2:19" ht="24.9" customHeight="1" x14ac:dyDescent="0.3">
      <c r="B364" s="293"/>
      <c r="C364" s="267">
        <f t="shared" si="19"/>
        <v>1</v>
      </c>
      <c r="D364" s="268" t="str">
        <f t="shared" si="20"/>
        <v>Janeiro</v>
      </c>
      <c r="E364" s="269"/>
      <c r="F364" s="270" t="str">
        <f>IF(E364="","",VLOOKUP(E364,Relatório!B:I,2,FALSE))</f>
        <v/>
      </c>
      <c r="G364" s="271"/>
      <c r="H364" s="272"/>
      <c r="I364" s="306"/>
      <c r="J364" s="301"/>
      <c r="K364" s="274"/>
      <c r="L364" s="355"/>
      <c r="M364" s="296"/>
      <c r="N364" s="271"/>
      <c r="O364" s="276"/>
      <c r="P364" s="281"/>
      <c r="Q364" s="282"/>
      <c r="R364" s="279" t="b">
        <f t="shared" si="18"/>
        <v>0</v>
      </c>
      <c r="S364" s="334"/>
    </row>
    <row r="365" spans="2:19" ht="24.9" customHeight="1" x14ac:dyDescent="0.3">
      <c r="B365" s="293"/>
      <c r="C365" s="267">
        <f t="shared" si="19"/>
        <v>1</v>
      </c>
      <c r="D365" s="268" t="str">
        <f t="shared" si="20"/>
        <v>Janeiro</v>
      </c>
      <c r="E365" s="269"/>
      <c r="F365" s="270" t="str">
        <f>IF(E365="","",VLOOKUP(E365,Relatório!B:I,2,FALSE))</f>
        <v/>
      </c>
      <c r="G365" s="271"/>
      <c r="H365" s="272"/>
      <c r="I365" s="306"/>
      <c r="J365" s="273"/>
      <c r="K365" s="274"/>
      <c r="L365" s="355"/>
      <c r="M365" s="296"/>
      <c r="N365" s="271"/>
      <c r="O365" s="276"/>
      <c r="P365" s="281"/>
      <c r="Q365" s="282"/>
      <c r="R365" s="279" t="b">
        <f t="shared" si="18"/>
        <v>0</v>
      </c>
      <c r="S365" s="334"/>
    </row>
    <row r="366" spans="2:19" ht="24.9" customHeight="1" x14ac:dyDescent="0.3">
      <c r="B366" s="293"/>
      <c r="C366" s="267">
        <f t="shared" si="19"/>
        <v>1</v>
      </c>
      <c r="D366" s="268" t="str">
        <f t="shared" si="20"/>
        <v>Janeiro</v>
      </c>
      <c r="E366" s="269"/>
      <c r="F366" s="270" t="str">
        <f>IF(E366="","",VLOOKUP(E366,Relatório!B:I,2,FALSE))</f>
        <v/>
      </c>
      <c r="G366" s="271"/>
      <c r="H366" s="272"/>
      <c r="I366" s="306"/>
      <c r="J366" s="306"/>
      <c r="K366" s="274"/>
      <c r="L366" s="355"/>
      <c r="M366" s="296"/>
      <c r="N366" s="271"/>
      <c r="O366" s="276"/>
      <c r="P366" s="281"/>
      <c r="Q366" s="282"/>
      <c r="R366" s="279" t="b">
        <f t="shared" si="18"/>
        <v>0</v>
      </c>
      <c r="S366" s="334"/>
    </row>
    <row r="367" spans="2:19" ht="24.9" customHeight="1" x14ac:dyDescent="0.3">
      <c r="B367" s="293"/>
      <c r="C367" s="267">
        <f t="shared" si="19"/>
        <v>1</v>
      </c>
      <c r="D367" s="268" t="str">
        <f t="shared" si="20"/>
        <v>Janeiro</v>
      </c>
      <c r="E367" s="269"/>
      <c r="F367" s="270" t="str">
        <f>IF(E367="","",VLOOKUP(E367,Relatório!B:I,2,FALSE))</f>
        <v/>
      </c>
      <c r="G367" s="271"/>
      <c r="H367" s="272"/>
      <c r="I367" s="306"/>
      <c r="J367" s="301"/>
      <c r="K367" s="274"/>
      <c r="L367" s="355"/>
      <c r="M367" s="296"/>
      <c r="N367" s="271"/>
      <c r="O367" s="276"/>
      <c r="P367" s="281"/>
      <c r="Q367" s="282"/>
      <c r="R367" s="279" t="b">
        <f t="shared" si="18"/>
        <v>0</v>
      </c>
      <c r="S367" s="334"/>
    </row>
    <row r="368" spans="2:19" ht="24.9" customHeight="1" x14ac:dyDescent="0.3">
      <c r="B368" s="293"/>
      <c r="C368" s="267">
        <f t="shared" si="19"/>
        <v>1</v>
      </c>
      <c r="D368" s="268" t="str">
        <f t="shared" si="20"/>
        <v>Janeiro</v>
      </c>
      <c r="E368" s="269"/>
      <c r="F368" s="270" t="str">
        <f>IF(E368="","",VLOOKUP(E368,Relatório!B:I,2,FALSE))</f>
        <v/>
      </c>
      <c r="G368" s="271"/>
      <c r="H368" s="272"/>
      <c r="I368" s="306"/>
      <c r="J368" s="301"/>
      <c r="K368" s="274"/>
      <c r="L368" s="355"/>
      <c r="M368" s="296"/>
      <c r="N368" s="271"/>
      <c r="O368" s="276"/>
      <c r="P368" s="281"/>
      <c r="Q368" s="282"/>
      <c r="R368" s="279" t="b">
        <f t="shared" si="18"/>
        <v>0</v>
      </c>
      <c r="S368" s="334"/>
    </row>
    <row r="369" spans="2:19" ht="24.9" customHeight="1" x14ac:dyDescent="0.3">
      <c r="B369" s="293"/>
      <c r="C369" s="267">
        <f t="shared" si="19"/>
        <v>1</v>
      </c>
      <c r="D369" s="268" t="str">
        <f t="shared" si="20"/>
        <v>Janeiro</v>
      </c>
      <c r="E369" s="269"/>
      <c r="F369" s="270" t="str">
        <f>IF(E369="","",VLOOKUP(E369,Relatório!B:I,2,FALSE))</f>
        <v/>
      </c>
      <c r="G369" s="271"/>
      <c r="H369" s="272"/>
      <c r="I369" s="306"/>
      <c r="J369" s="301"/>
      <c r="K369" s="274"/>
      <c r="L369" s="355"/>
      <c r="M369" s="296"/>
      <c r="N369" s="271"/>
      <c r="O369" s="276"/>
      <c r="P369" s="281"/>
      <c r="Q369" s="282"/>
      <c r="R369" s="279" t="b">
        <f t="shared" si="18"/>
        <v>0</v>
      </c>
      <c r="S369" s="334"/>
    </row>
    <row r="370" spans="2:19" ht="24.9" customHeight="1" x14ac:dyDescent="0.3">
      <c r="B370" s="293"/>
      <c r="C370" s="267">
        <f t="shared" si="19"/>
        <v>1</v>
      </c>
      <c r="D370" s="268" t="str">
        <f t="shared" si="20"/>
        <v>Janeiro</v>
      </c>
      <c r="E370" s="269"/>
      <c r="F370" s="270" t="str">
        <f>IF(E370="","",VLOOKUP(E370,Relatório!B:I,2,FALSE))</f>
        <v/>
      </c>
      <c r="G370" s="271"/>
      <c r="H370" s="272"/>
      <c r="I370" s="306"/>
      <c r="J370" s="301"/>
      <c r="K370" s="274"/>
      <c r="L370" s="355"/>
      <c r="M370" s="296"/>
      <c r="N370" s="271"/>
      <c r="O370" s="276"/>
      <c r="P370" s="281"/>
      <c r="Q370" s="282"/>
      <c r="R370" s="279" t="b">
        <f t="shared" si="18"/>
        <v>0</v>
      </c>
      <c r="S370" s="334"/>
    </row>
    <row r="371" spans="2:19" ht="24.9" customHeight="1" x14ac:dyDescent="0.3">
      <c r="B371" s="293"/>
      <c r="C371" s="267">
        <f t="shared" si="19"/>
        <v>1</v>
      </c>
      <c r="D371" s="268" t="str">
        <f t="shared" si="20"/>
        <v>Janeiro</v>
      </c>
      <c r="E371" s="269"/>
      <c r="F371" s="270" t="str">
        <f>IF(E371="","",VLOOKUP(E371,Relatório!B:I,2,FALSE))</f>
        <v/>
      </c>
      <c r="G371" s="271"/>
      <c r="H371" s="272"/>
      <c r="I371" s="306"/>
      <c r="J371" s="301"/>
      <c r="K371" s="274"/>
      <c r="L371" s="355"/>
      <c r="M371" s="296"/>
      <c r="N371" s="271"/>
      <c r="O371" s="276"/>
      <c r="P371" s="281"/>
      <c r="Q371" s="282"/>
      <c r="R371" s="279" t="b">
        <f t="shared" si="18"/>
        <v>0</v>
      </c>
      <c r="S371" s="334"/>
    </row>
    <row r="372" spans="2:19" ht="24.9" customHeight="1" x14ac:dyDescent="0.3">
      <c r="B372" s="293"/>
      <c r="C372" s="267">
        <f t="shared" si="19"/>
        <v>1</v>
      </c>
      <c r="D372" s="268" t="str">
        <f t="shared" si="20"/>
        <v>Janeiro</v>
      </c>
      <c r="E372" s="269"/>
      <c r="F372" s="270" t="str">
        <f>IF(E372="","",VLOOKUP(E372,Relatório!B:I,2,FALSE))</f>
        <v/>
      </c>
      <c r="G372" s="271"/>
      <c r="H372" s="272"/>
      <c r="I372" s="306"/>
      <c r="J372" s="301"/>
      <c r="K372" s="274"/>
      <c r="L372" s="355"/>
      <c r="M372" s="296"/>
      <c r="N372" s="271"/>
      <c r="O372" s="276"/>
      <c r="P372" s="281"/>
      <c r="Q372" s="282"/>
      <c r="R372" s="279" t="b">
        <f t="shared" si="18"/>
        <v>0</v>
      </c>
      <c r="S372" s="334"/>
    </row>
    <row r="373" spans="2:19" ht="24.9" customHeight="1" x14ac:dyDescent="0.3">
      <c r="B373" s="293"/>
      <c r="C373" s="267">
        <f t="shared" si="19"/>
        <v>1</v>
      </c>
      <c r="D373" s="268" t="str">
        <f t="shared" si="20"/>
        <v>Janeiro</v>
      </c>
      <c r="E373" s="269"/>
      <c r="F373" s="270" t="str">
        <f>IF(E373="","",VLOOKUP(E373,Relatório!B:I,2,FALSE))</f>
        <v/>
      </c>
      <c r="G373" s="271"/>
      <c r="H373" s="272"/>
      <c r="I373" s="306"/>
      <c r="J373" s="301"/>
      <c r="K373" s="274"/>
      <c r="L373" s="355"/>
      <c r="M373" s="296"/>
      <c r="N373" s="271"/>
      <c r="O373" s="276"/>
      <c r="P373" s="281"/>
      <c r="Q373" s="282"/>
      <c r="R373" s="279" t="b">
        <f t="shared" si="18"/>
        <v>0</v>
      </c>
      <c r="S373" s="334"/>
    </row>
    <row r="374" spans="2:19" ht="24.9" customHeight="1" x14ac:dyDescent="0.3">
      <c r="B374" s="293"/>
      <c r="C374" s="267">
        <f t="shared" si="19"/>
        <v>1</v>
      </c>
      <c r="D374" s="268" t="str">
        <f t="shared" si="20"/>
        <v>Janeiro</v>
      </c>
      <c r="E374" s="269"/>
      <c r="F374" s="270" t="str">
        <f>IF(E374="","",VLOOKUP(E374,Relatório!B:I,2,FALSE))</f>
        <v/>
      </c>
      <c r="G374" s="271"/>
      <c r="H374" s="272"/>
      <c r="I374" s="306"/>
      <c r="J374" s="301"/>
      <c r="K374" s="274"/>
      <c r="L374" s="355"/>
      <c r="M374" s="296"/>
      <c r="N374" s="271"/>
      <c r="O374" s="276"/>
      <c r="P374" s="281"/>
      <c r="Q374" s="282"/>
      <c r="R374" s="279" t="b">
        <f t="shared" si="18"/>
        <v>0</v>
      </c>
      <c r="S374" s="334"/>
    </row>
    <row r="375" spans="2:19" ht="24.9" customHeight="1" x14ac:dyDescent="0.3">
      <c r="B375" s="293"/>
      <c r="C375" s="267">
        <f t="shared" si="19"/>
        <v>1</v>
      </c>
      <c r="D375" s="268" t="str">
        <f t="shared" si="20"/>
        <v>Janeiro</v>
      </c>
      <c r="E375" s="269"/>
      <c r="F375" s="270" t="str">
        <f>IF(E375="","",VLOOKUP(E375,Relatório!B:I,2,FALSE))</f>
        <v/>
      </c>
      <c r="G375" s="271"/>
      <c r="H375" s="272"/>
      <c r="I375" s="306"/>
      <c r="J375" s="301"/>
      <c r="K375" s="274"/>
      <c r="L375" s="355"/>
      <c r="M375" s="296"/>
      <c r="N375" s="271"/>
      <c r="O375" s="276"/>
      <c r="P375" s="281"/>
      <c r="Q375" s="282"/>
      <c r="R375" s="279" t="b">
        <f t="shared" si="18"/>
        <v>0</v>
      </c>
      <c r="S375" s="334"/>
    </row>
    <row r="376" spans="2:19" ht="24.9" customHeight="1" x14ac:dyDescent="0.3">
      <c r="B376" s="293"/>
      <c r="C376" s="267">
        <f t="shared" si="19"/>
        <v>1</v>
      </c>
      <c r="D376" s="268" t="str">
        <f t="shared" si="20"/>
        <v>Janeiro</v>
      </c>
      <c r="E376" s="269"/>
      <c r="F376" s="270" t="str">
        <f>IF(E376="","",VLOOKUP(E376,Relatório!B:I,2,FALSE))</f>
        <v/>
      </c>
      <c r="G376" s="271"/>
      <c r="H376" s="272"/>
      <c r="I376" s="306"/>
      <c r="J376" s="301"/>
      <c r="K376" s="274"/>
      <c r="L376" s="355"/>
      <c r="M376" s="296"/>
      <c r="N376" s="271"/>
      <c r="O376" s="276"/>
      <c r="P376" s="281"/>
      <c r="Q376" s="282"/>
      <c r="R376" s="279" t="b">
        <f t="shared" si="18"/>
        <v>0</v>
      </c>
      <c r="S376" s="334"/>
    </row>
    <row r="377" spans="2:19" ht="24.9" customHeight="1" x14ac:dyDescent="0.3">
      <c r="B377" s="293"/>
      <c r="C377" s="267">
        <f t="shared" si="19"/>
        <v>1</v>
      </c>
      <c r="D377" s="268" t="str">
        <f t="shared" si="20"/>
        <v>Janeiro</v>
      </c>
      <c r="E377" s="269"/>
      <c r="F377" s="270" t="str">
        <f>IF(E377="","",VLOOKUP(E377,Relatório!B:I,2,FALSE))</f>
        <v/>
      </c>
      <c r="G377" s="271"/>
      <c r="H377" s="272"/>
      <c r="I377" s="306"/>
      <c r="J377" s="301"/>
      <c r="K377" s="274"/>
      <c r="L377" s="355"/>
      <c r="M377" s="296"/>
      <c r="N377" s="271"/>
      <c r="O377" s="276"/>
      <c r="P377" s="281"/>
      <c r="Q377" s="282"/>
      <c r="R377" s="279" t="b">
        <f t="shared" si="18"/>
        <v>0</v>
      </c>
      <c r="S377" s="334"/>
    </row>
    <row r="378" spans="2:19" ht="24.9" customHeight="1" x14ac:dyDescent="0.3">
      <c r="B378" s="293"/>
      <c r="C378" s="267">
        <f t="shared" si="19"/>
        <v>1</v>
      </c>
      <c r="D378" s="268" t="str">
        <f t="shared" si="20"/>
        <v>Janeiro</v>
      </c>
      <c r="E378" s="269"/>
      <c r="F378" s="270" t="str">
        <f>IF(E378="","",VLOOKUP(E378,Relatório!B:I,2,FALSE))</f>
        <v/>
      </c>
      <c r="G378" s="271"/>
      <c r="H378" s="272"/>
      <c r="I378" s="306"/>
      <c r="J378" s="301"/>
      <c r="K378" s="274"/>
      <c r="L378" s="355"/>
      <c r="M378" s="296"/>
      <c r="N378" s="271"/>
      <c r="O378" s="276"/>
      <c r="P378" s="281"/>
      <c r="Q378" s="282"/>
      <c r="R378" s="279" t="b">
        <f t="shared" si="18"/>
        <v>0</v>
      </c>
      <c r="S378" s="334"/>
    </row>
    <row r="379" spans="2:19" ht="24.9" customHeight="1" x14ac:dyDescent="0.3">
      <c r="B379" s="293"/>
      <c r="C379" s="267">
        <f t="shared" si="19"/>
        <v>1</v>
      </c>
      <c r="D379" s="268" t="str">
        <f t="shared" si="20"/>
        <v>Janeiro</v>
      </c>
      <c r="E379" s="269"/>
      <c r="F379" s="270" t="str">
        <f>IF(E379="","",VLOOKUP(E379,Relatório!B:I,2,FALSE))</f>
        <v/>
      </c>
      <c r="G379" s="271"/>
      <c r="H379" s="272"/>
      <c r="I379" s="306"/>
      <c r="J379" s="273"/>
      <c r="K379" s="274"/>
      <c r="L379" s="355"/>
      <c r="M379" s="296"/>
      <c r="N379" s="271"/>
      <c r="O379" s="276"/>
      <c r="P379" s="281"/>
      <c r="Q379" s="282"/>
      <c r="R379" s="279" t="b">
        <f t="shared" si="18"/>
        <v>0</v>
      </c>
      <c r="S379" s="334"/>
    </row>
    <row r="380" spans="2:19" ht="24.9" customHeight="1" x14ac:dyDescent="0.3">
      <c r="B380" s="293"/>
      <c r="C380" s="267">
        <f t="shared" si="19"/>
        <v>1</v>
      </c>
      <c r="D380" s="268" t="str">
        <f t="shared" si="20"/>
        <v>Janeiro</v>
      </c>
      <c r="E380" s="269"/>
      <c r="F380" s="270" t="str">
        <f>IF(E380="","",VLOOKUP(E380,Relatório!B:I,2,FALSE))</f>
        <v/>
      </c>
      <c r="G380" s="271"/>
      <c r="H380" s="272"/>
      <c r="I380" s="304"/>
      <c r="J380" s="301"/>
      <c r="K380" s="274"/>
      <c r="L380" s="355"/>
      <c r="M380" s="296"/>
      <c r="N380" s="271"/>
      <c r="O380" s="276"/>
      <c r="P380" s="281"/>
      <c r="Q380" s="282"/>
      <c r="R380" s="279" t="b">
        <f t="shared" si="18"/>
        <v>0</v>
      </c>
      <c r="S380" s="334"/>
    </row>
    <row r="381" spans="2:19" ht="24.9" customHeight="1" x14ac:dyDescent="0.3">
      <c r="B381" s="293"/>
      <c r="C381" s="267">
        <f t="shared" si="19"/>
        <v>1</v>
      </c>
      <c r="D381" s="268" t="str">
        <f t="shared" si="20"/>
        <v>Janeiro</v>
      </c>
      <c r="E381" s="269"/>
      <c r="F381" s="270" t="str">
        <f>IF(E381="","",VLOOKUP(E381,Relatório!B:I,2,FALSE))</f>
        <v/>
      </c>
      <c r="G381" s="271"/>
      <c r="H381" s="272"/>
      <c r="I381" s="306"/>
      <c r="J381" s="301"/>
      <c r="K381" s="274"/>
      <c r="L381" s="355"/>
      <c r="M381" s="296"/>
      <c r="N381" s="271"/>
      <c r="O381" s="276"/>
      <c r="P381" s="281"/>
      <c r="Q381" s="282"/>
      <c r="R381" s="279" t="b">
        <f t="shared" si="18"/>
        <v>0</v>
      </c>
      <c r="S381" s="334"/>
    </row>
    <row r="382" spans="2:19" ht="24.9" customHeight="1" x14ac:dyDescent="0.3">
      <c r="B382" s="293"/>
      <c r="C382" s="267">
        <f t="shared" si="19"/>
        <v>1</v>
      </c>
      <c r="D382" s="268" t="str">
        <f t="shared" si="20"/>
        <v>Janeiro</v>
      </c>
      <c r="E382" s="269"/>
      <c r="F382" s="270" t="str">
        <f>IF(E382="","",VLOOKUP(E382,Relatório!B:I,2,FALSE))</f>
        <v/>
      </c>
      <c r="G382" s="271"/>
      <c r="H382" s="272"/>
      <c r="I382" s="306"/>
      <c r="J382" s="301"/>
      <c r="K382" s="274"/>
      <c r="L382" s="355"/>
      <c r="M382" s="296"/>
      <c r="N382" s="271"/>
      <c r="O382" s="276"/>
      <c r="P382" s="281"/>
      <c r="Q382" s="282"/>
      <c r="R382" s="279" t="b">
        <f t="shared" si="18"/>
        <v>0</v>
      </c>
      <c r="S382" s="334"/>
    </row>
    <row r="383" spans="2:19" ht="24.9" customHeight="1" x14ac:dyDescent="0.3">
      <c r="B383" s="293"/>
      <c r="C383" s="267">
        <f t="shared" si="19"/>
        <v>1</v>
      </c>
      <c r="D383" s="268" t="str">
        <f t="shared" si="20"/>
        <v>Janeiro</v>
      </c>
      <c r="E383" s="269"/>
      <c r="F383" s="270" t="str">
        <f>IF(E383="","",VLOOKUP(E383,Relatório!B:I,2,FALSE))</f>
        <v/>
      </c>
      <c r="G383" s="271"/>
      <c r="H383" s="272"/>
      <c r="I383" s="306"/>
      <c r="J383" s="301"/>
      <c r="K383" s="274"/>
      <c r="L383" s="355"/>
      <c r="M383" s="296"/>
      <c r="N383" s="271"/>
      <c r="O383" s="276"/>
      <c r="P383" s="281"/>
      <c r="Q383" s="282"/>
      <c r="R383" s="279" t="b">
        <f t="shared" si="18"/>
        <v>0</v>
      </c>
      <c r="S383" s="334"/>
    </row>
    <row r="384" spans="2:19" ht="24.9" customHeight="1" x14ac:dyDescent="0.3">
      <c r="B384" s="293"/>
      <c r="C384" s="267">
        <f t="shared" si="19"/>
        <v>1</v>
      </c>
      <c r="D384" s="268" t="str">
        <f t="shared" si="20"/>
        <v>Janeiro</v>
      </c>
      <c r="E384" s="269"/>
      <c r="F384" s="270" t="str">
        <f>IF(E384="","",VLOOKUP(E384,Relatório!B:I,2,FALSE))</f>
        <v/>
      </c>
      <c r="G384" s="271"/>
      <c r="H384" s="272"/>
      <c r="I384" s="306"/>
      <c r="J384" s="301"/>
      <c r="K384" s="274"/>
      <c r="L384" s="355"/>
      <c r="M384" s="296"/>
      <c r="N384" s="271"/>
      <c r="O384" s="276"/>
      <c r="P384" s="281"/>
      <c r="Q384" s="282"/>
      <c r="R384" s="279" t="b">
        <f t="shared" si="18"/>
        <v>0</v>
      </c>
      <c r="S384" s="334"/>
    </row>
    <row r="385" spans="2:19" ht="24.9" customHeight="1" x14ac:dyDescent="0.3">
      <c r="B385" s="293"/>
      <c r="C385" s="267">
        <f t="shared" si="19"/>
        <v>1</v>
      </c>
      <c r="D385" s="268" t="str">
        <f t="shared" si="20"/>
        <v>Janeiro</v>
      </c>
      <c r="E385" s="269"/>
      <c r="F385" s="270" t="str">
        <f>IF(E385="","",VLOOKUP(E385,Relatório!B:I,2,FALSE))</f>
        <v/>
      </c>
      <c r="G385" s="271"/>
      <c r="H385" s="272"/>
      <c r="I385" s="301"/>
      <c r="J385" s="295"/>
      <c r="K385" s="274"/>
      <c r="L385" s="355"/>
      <c r="M385" s="296"/>
      <c r="N385" s="271"/>
      <c r="O385" s="276"/>
      <c r="P385" s="281"/>
      <c r="Q385" s="282"/>
      <c r="R385" s="279" t="b">
        <f t="shared" si="18"/>
        <v>0</v>
      </c>
      <c r="S385" s="334"/>
    </row>
    <row r="386" spans="2:19" ht="24.9" customHeight="1" x14ac:dyDescent="0.3">
      <c r="B386" s="293"/>
      <c r="C386" s="267">
        <f t="shared" si="19"/>
        <v>1</v>
      </c>
      <c r="D386" s="268" t="str">
        <f t="shared" si="20"/>
        <v>Janeiro</v>
      </c>
      <c r="E386" s="269"/>
      <c r="F386" s="270" t="str">
        <f>IF(E386="","",VLOOKUP(E386,Relatório!B:I,2,FALSE))</f>
        <v/>
      </c>
      <c r="G386" s="271"/>
      <c r="H386" s="272"/>
      <c r="I386" s="306"/>
      <c r="J386" s="301"/>
      <c r="K386" s="274"/>
      <c r="L386" s="355"/>
      <c r="M386" s="296"/>
      <c r="N386" s="271"/>
      <c r="O386" s="276"/>
      <c r="P386" s="281"/>
      <c r="Q386" s="282"/>
      <c r="R386" s="279" t="b">
        <f t="shared" si="18"/>
        <v>0</v>
      </c>
      <c r="S386" s="334"/>
    </row>
    <row r="387" spans="2:19" ht="24.9" customHeight="1" x14ac:dyDescent="0.3">
      <c r="B387" s="293"/>
      <c r="C387" s="267">
        <f t="shared" si="19"/>
        <v>1</v>
      </c>
      <c r="D387" s="268" t="str">
        <f t="shared" si="20"/>
        <v>Janeiro</v>
      </c>
      <c r="E387" s="269"/>
      <c r="F387" s="270" t="str">
        <f>IF(E387="","",VLOOKUP(E387,Relatório!B:I,2,FALSE))</f>
        <v/>
      </c>
      <c r="G387" s="271"/>
      <c r="H387" s="272"/>
      <c r="I387" s="306"/>
      <c r="J387" s="301"/>
      <c r="K387" s="274"/>
      <c r="L387" s="355"/>
      <c r="M387" s="296"/>
      <c r="N387" s="271"/>
      <c r="O387" s="276"/>
      <c r="P387" s="281"/>
      <c r="Q387" s="282"/>
      <c r="R387" s="279" t="b">
        <f t="shared" si="18"/>
        <v>0</v>
      </c>
      <c r="S387" s="334"/>
    </row>
    <row r="388" spans="2:19" ht="24.9" customHeight="1" x14ac:dyDescent="0.3">
      <c r="B388" s="293"/>
      <c r="C388" s="267">
        <f t="shared" si="19"/>
        <v>1</v>
      </c>
      <c r="D388" s="268" t="str">
        <f t="shared" si="20"/>
        <v>Janeiro</v>
      </c>
      <c r="E388" s="269"/>
      <c r="F388" s="270" t="str">
        <f>IF(E388="","",VLOOKUP(E388,Relatório!B:I,2,FALSE))</f>
        <v/>
      </c>
      <c r="G388" s="271"/>
      <c r="H388" s="272"/>
      <c r="I388" s="306"/>
      <c r="J388" s="301"/>
      <c r="K388" s="274"/>
      <c r="L388" s="355"/>
      <c r="M388" s="296"/>
      <c r="N388" s="271"/>
      <c r="O388" s="276"/>
      <c r="P388" s="281"/>
      <c r="Q388" s="282"/>
      <c r="R388" s="279" t="b">
        <f t="shared" si="18"/>
        <v>0</v>
      </c>
      <c r="S388" s="334"/>
    </row>
    <row r="389" spans="2:19" ht="24.9" customHeight="1" x14ac:dyDescent="0.3">
      <c r="B389" s="293"/>
      <c r="C389" s="267">
        <f t="shared" si="19"/>
        <v>1</v>
      </c>
      <c r="D389" s="268" t="str">
        <f t="shared" si="20"/>
        <v>Janeiro</v>
      </c>
      <c r="E389" s="269"/>
      <c r="F389" s="270" t="str">
        <f>IF(E389="","",VLOOKUP(E389,Relatório!B:I,2,FALSE))</f>
        <v/>
      </c>
      <c r="G389" s="271"/>
      <c r="H389" s="272"/>
      <c r="I389" s="306"/>
      <c r="J389" s="301"/>
      <c r="K389" s="274"/>
      <c r="L389" s="355"/>
      <c r="M389" s="296"/>
      <c r="N389" s="271"/>
      <c r="O389" s="276"/>
      <c r="P389" s="281"/>
      <c r="Q389" s="282"/>
      <c r="R389" s="279" t="b">
        <f t="shared" si="18"/>
        <v>0</v>
      </c>
      <c r="S389" s="334"/>
    </row>
    <row r="390" spans="2:19" ht="24.9" customHeight="1" x14ac:dyDescent="0.3">
      <c r="B390" s="293"/>
      <c r="C390" s="267">
        <f t="shared" si="19"/>
        <v>1</v>
      </c>
      <c r="D390" s="268" t="str">
        <f t="shared" si="20"/>
        <v>Janeiro</v>
      </c>
      <c r="E390" s="269"/>
      <c r="F390" s="270" t="str">
        <f>IF(E390="","",VLOOKUP(E390,Relatório!B:I,2,FALSE))</f>
        <v/>
      </c>
      <c r="G390" s="271"/>
      <c r="H390" s="272"/>
      <c r="I390" s="306"/>
      <c r="J390" s="301"/>
      <c r="K390" s="274"/>
      <c r="L390" s="355"/>
      <c r="M390" s="296"/>
      <c r="N390" s="271"/>
      <c r="O390" s="276"/>
      <c r="P390" s="281"/>
      <c r="Q390" s="282"/>
      <c r="R390" s="279" t="b">
        <f t="shared" si="18"/>
        <v>0</v>
      </c>
      <c r="S390" s="334"/>
    </row>
    <row r="391" spans="2:19" ht="24.9" customHeight="1" x14ac:dyDescent="0.3">
      <c r="B391" s="293"/>
      <c r="C391" s="267">
        <f t="shared" si="19"/>
        <v>1</v>
      </c>
      <c r="D391" s="268" t="str">
        <f t="shared" si="20"/>
        <v>Janeiro</v>
      </c>
      <c r="E391" s="269"/>
      <c r="F391" s="270" t="str">
        <f>IF(E391="","",VLOOKUP(E391,Relatório!B:I,2,FALSE))</f>
        <v/>
      </c>
      <c r="G391" s="271"/>
      <c r="H391" s="272"/>
      <c r="I391" s="273"/>
      <c r="J391" s="295"/>
      <c r="K391" s="274"/>
      <c r="L391" s="355"/>
      <c r="M391" s="296"/>
      <c r="N391" s="271"/>
      <c r="O391" s="276"/>
      <c r="P391" s="281"/>
      <c r="Q391" s="282"/>
      <c r="R391" s="279" t="b">
        <f t="shared" si="18"/>
        <v>0</v>
      </c>
      <c r="S391" s="334"/>
    </row>
    <row r="392" spans="2:19" ht="24.9" customHeight="1" x14ac:dyDescent="0.3">
      <c r="B392" s="293"/>
      <c r="C392" s="267">
        <f t="shared" si="19"/>
        <v>1</v>
      </c>
      <c r="D392" s="268" t="str">
        <f t="shared" si="20"/>
        <v>Janeiro</v>
      </c>
      <c r="E392" s="269"/>
      <c r="F392" s="270" t="str">
        <f>IF(E392="","",VLOOKUP(E392,Relatório!B:I,2,FALSE))</f>
        <v/>
      </c>
      <c r="G392" s="271"/>
      <c r="H392" s="272"/>
      <c r="I392" s="306"/>
      <c r="J392" s="301"/>
      <c r="K392" s="274"/>
      <c r="L392" s="355"/>
      <c r="M392" s="296"/>
      <c r="N392" s="271"/>
      <c r="O392" s="276"/>
      <c r="P392" s="281"/>
      <c r="Q392" s="282"/>
      <c r="R392" s="279" t="b">
        <f t="shared" si="18"/>
        <v>0</v>
      </c>
      <c r="S392" s="334"/>
    </row>
    <row r="393" spans="2:19" ht="24.9" customHeight="1" x14ac:dyDescent="0.3">
      <c r="B393" s="293"/>
      <c r="C393" s="267">
        <f t="shared" si="19"/>
        <v>1</v>
      </c>
      <c r="D393" s="268" t="str">
        <f t="shared" si="20"/>
        <v>Janeiro</v>
      </c>
      <c r="E393" s="269"/>
      <c r="F393" s="270" t="str">
        <f>IF(E393="","",VLOOKUP(E393,Relatório!B:I,2,FALSE))</f>
        <v/>
      </c>
      <c r="G393" s="271"/>
      <c r="H393" s="272"/>
      <c r="I393" s="306"/>
      <c r="J393" s="301"/>
      <c r="K393" s="274"/>
      <c r="L393" s="355"/>
      <c r="M393" s="296"/>
      <c r="N393" s="271"/>
      <c r="O393" s="276"/>
      <c r="P393" s="281"/>
      <c r="Q393" s="282"/>
      <c r="R393" s="279" t="b">
        <f t="shared" ref="R393:R456" si="21">IF(O393="sim",P393-Q393+R392,IF(O393="NÃO",R392))</f>
        <v>0</v>
      </c>
      <c r="S393" s="334"/>
    </row>
    <row r="394" spans="2:19" ht="24.9" customHeight="1" x14ac:dyDescent="0.3">
      <c r="B394" s="293"/>
      <c r="C394" s="267">
        <f t="shared" si="19"/>
        <v>1</v>
      </c>
      <c r="D394" s="268" t="str">
        <f t="shared" si="20"/>
        <v>Janeiro</v>
      </c>
      <c r="E394" s="269"/>
      <c r="F394" s="270" t="str">
        <f>IF(E394="","",VLOOKUP(E394,Relatório!B:I,2,FALSE))</f>
        <v/>
      </c>
      <c r="G394" s="271"/>
      <c r="H394" s="272"/>
      <c r="I394" s="306"/>
      <c r="J394" s="301"/>
      <c r="K394" s="274"/>
      <c r="L394" s="355"/>
      <c r="M394" s="296"/>
      <c r="N394" s="271"/>
      <c r="O394" s="276"/>
      <c r="P394" s="281"/>
      <c r="Q394" s="282"/>
      <c r="R394" s="279" t="b">
        <f t="shared" si="21"/>
        <v>0</v>
      </c>
      <c r="S394" s="334"/>
    </row>
    <row r="395" spans="2:19" ht="24.9" customHeight="1" x14ac:dyDescent="0.3">
      <c r="B395" s="293"/>
      <c r="C395" s="267">
        <f t="shared" si="19"/>
        <v>1</v>
      </c>
      <c r="D395" s="268" t="str">
        <f t="shared" si="20"/>
        <v>Janeiro</v>
      </c>
      <c r="E395" s="269"/>
      <c r="F395" s="270" t="str">
        <f>IF(E395="","",VLOOKUP(E395,Relatório!B:I,2,FALSE))</f>
        <v/>
      </c>
      <c r="G395" s="271"/>
      <c r="H395" s="272"/>
      <c r="I395" s="306"/>
      <c r="J395" s="301"/>
      <c r="K395" s="274"/>
      <c r="L395" s="355"/>
      <c r="M395" s="296"/>
      <c r="N395" s="271"/>
      <c r="O395" s="276"/>
      <c r="P395" s="281"/>
      <c r="Q395" s="282"/>
      <c r="R395" s="279" t="b">
        <f t="shared" si="21"/>
        <v>0</v>
      </c>
      <c r="S395" s="334"/>
    </row>
    <row r="396" spans="2:19" ht="24.9" customHeight="1" x14ac:dyDescent="0.3">
      <c r="B396" s="293"/>
      <c r="C396" s="267">
        <f t="shared" si="19"/>
        <v>1</v>
      </c>
      <c r="D396" s="268" t="str">
        <f t="shared" si="20"/>
        <v>Janeiro</v>
      </c>
      <c r="E396" s="269"/>
      <c r="F396" s="270" t="str">
        <f>IF(E396="","",VLOOKUP(E396,Relatório!B:I,2,FALSE))</f>
        <v/>
      </c>
      <c r="G396" s="271"/>
      <c r="H396" s="272"/>
      <c r="I396" s="306"/>
      <c r="J396" s="301"/>
      <c r="K396" s="274"/>
      <c r="L396" s="355"/>
      <c r="M396" s="296"/>
      <c r="N396" s="271"/>
      <c r="O396" s="276"/>
      <c r="P396" s="281"/>
      <c r="Q396" s="282"/>
      <c r="R396" s="279" t="b">
        <f t="shared" si="21"/>
        <v>0</v>
      </c>
      <c r="S396" s="334"/>
    </row>
    <row r="397" spans="2:19" ht="24.9" customHeight="1" x14ac:dyDescent="0.3">
      <c r="B397" s="293"/>
      <c r="C397" s="267">
        <f t="shared" si="19"/>
        <v>1</v>
      </c>
      <c r="D397" s="268" t="str">
        <f t="shared" si="20"/>
        <v>Janeiro</v>
      </c>
      <c r="E397" s="269"/>
      <c r="F397" s="270" t="str">
        <f>IF(E397="","",VLOOKUP(E397,Relatório!B:I,2,FALSE))</f>
        <v/>
      </c>
      <c r="G397" s="271"/>
      <c r="H397" s="272"/>
      <c r="I397" s="306"/>
      <c r="J397" s="301"/>
      <c r="K397" s="274"/>
      <c r="L397" s="355"/>
      <c r="M397" s="296"/>
      <c r="N397" s="271"/>
      <c r="O397" s="276"/>
      <c r="P397" s="281"/>
      <c r="Q397" s="282"/>
      <c r="R397" s="279" t="b">
        <f t="shared" si="21"/>
        <v>0</v>
      </c>
      <c r="S397" s="334"/>
    </row>
    <row r="398" spans="2:19" ht="24.9" customHeight="1" x14ac:dyDescent="0.3">
      <c r="B398" s="293"/>
      <c r="C398" s="267">
        <f t="shared" si="19"/>
        <v>1</v>
      </c>
      <c r="D398" s="268" t="str">
        <f t="shared" si="20"/>
        <v>Janeiro</v>
      </c>
      <c r="E398" s="269"/>
      <c r="F398" s="270" t="str">
        <f>IF(E398="","",VLOOKUP(E398,Relatório!B:I,2,FALSE))</f>
        <v/>
      </c>
      <c r="G398" s="271"/>
      <c r="H398" s="272"/>
      <c r="I398" s="306"/>
      <c r="J398" s="301"/>
      <c r="K398" s="274"/>
      <c r="L398" s="355"/>
      <c r="M398" s="296"/>
      <c r="N398" s="271"/>
      <c r="O398" s="276"/>
      <c r="P398" s="281"/>
      <c r="Q398" s="282"/>
      <c r="R398" s="279" t="b">
        <f t="shared" si="21"/>
        <v>0</v>
      </c>
      <c r="S398" s="334"/>
    </row>
    <row r="399" spans="2:19" ht="24.9" customHeight="1" x14ac:dyDescent="0.3">
      <c r="B399" s="293"/>
      <c r="C399" s="267">
        <f t="shared" si="19"/>
        <v>1</v>
      </c>
      <c r="D399" s="268" t="str">
        <f t="shared" si="20"/>
        <v>Janeiro</v>
      </c>
      <c r="E399" s="269"/>
      <c r="F399" s="270" t="str">
        <f>IF(E399="","",VLOOKUP(E399,Relatório!B:I,2,FALSE))</f>
        <v/>
      </c>
      <c r="G399" s="271"/>
      <c r="H399" s="272"/>
      <c r="I399" s="306"/>
      <c r="J399" s="301"/>
      <c r="K399" s="366"/>
      <c r="L399" s="355"/>
      <c r="M399" s="296"/>
      <c r="N399" s="271"/>
      <c r="O399" s="276"/>
      <c r="P399" s="281"/>
      <c r="Q399" s="282"/>
      <c r="R399" s="279" t="b">
        <f t="shared" si="21"/>
        <v>0</v>
      </c>
      <c r="S399" s="334"/>
    </row>
    <row r="400" spans="2:19" ht="24.9" customHeight="1" x14ac:dyDescent="0.3">
      <c r="B400" s="293"/>
      <c r="C400" s="267">
        <f t="shared" ref="C400:C407" si="22">MONTH(B400)</f>
        <v>1</v>
      </c>
      <c r="D400" s="268" t="str">
        <f t="shared" ref="D400:D407" si="23">IF(C400=1,"Janeiro",IF(C400=2,"Fevereiro",IF(C400=3,"Março",IF(C400=4,"Abril",IF(C400=5,"Maio",IF(C400=6,"Junho",IF(C400=7,"Julho",IF(C400=8,"Agosto",IF(C400=9,"Setembro",IF(C400=10,"Outubro",IF(C400=11,"Novembro",IF(C400=12,"Dezembro",""))))))))))))</f>
        <v>Janeiro</v>
      </c>
      <c r="E400" s="269"/>
      <c r="F400" s="270" t="str">
        <f>IF(E400="","",VLOOKUP(E400,Relatório!B:I,2,FALSE))</f>
        <v/>
      </c>
      <c r="G400" s="271"/>
      <c r="H400" s="272"/>
      <c r="I400" s="306"/>
      <c r="J400" s="301"/>
      <c r="K400" s="367"/>
      <c r="L400" s="356"/>
      <c r="M400" s="296"/>
      <c r="N400" s="271"/>
      <c r="O400" s="276"/>
      <c r="P400" s="281"/>
      <c r="Q400" s="282"/>
      <c r="R400" s="279" t="b">
        <f t="shared" si="21"/>
        <v>0</v>
      </c>
      <c r="S400" s="334"/>
    </row>
    <row r="401" spans="2:19" ht="24.9" customHeight="1" x14ac:dyDescent="0.3">
      <c r="B401" s="293"/>
      <c r="C401" s="267">
        <f t="shared" si="22"/>
        <v>1</v>
      </c>
      <c r="D401" s="268" t="str">
        <f t="shared" si="23"/>
        <v>Janeiro</v>
      </c>
      <c r="E401" s="269"/>
      <c r="F401" s="270" t="str">
        <f>IF(E401="","",VLOOKUP(E401,Relatório!B:I,2,FALSE))</f>
        <v/>
      </c>
      <c r="G401" s="271"/>
      <c r="H401" s="272"/>
      <c r="I401" s="306"/>
      <c r="J401" s="301"/>
      <c r="K401" s="367"/>
      <c r="L401" s="356"/>
      <c r="M401" s="296"/>
      <c r="N401" s="271"/>
      <c r="O401" s="276"/>
      <c r="P401" s="281"/>
      <c r="Q401" s="282"/>
      <c r="R401" s="279" t="b">
        <f t="shared" si="21"/>
        <v>0</v>
      </c>
      <c r="S401" s="334"/>
    </row>
    <row r="402" spans="2:19" ht="24.9" customHeight="1" x14ac:dyDescent="0.3">
      <c r="B402" s="293"/>
      <c r="C402" s="267">
        <f t="shared" si="22"/>
        <v>1</v>
      </c>
      <c r="D402" s="268" t="str">
        <f t="shared" si="23"/>
        <v>Janeiro</v>
      </c>
      <c r="E402" s="269"/>
      <c r="F402" s="270" t="str">
        <f>IF(E402="","",VLOOKUP(E402,Relatório!B:I,2,FALSE))</f>
        <v/>
      </c>
      <c r="G402" s="271"/>
      <c r="H402" s="272"/>
      <c r="I402" s="306"/>
      <c r="J402" s="301"/>
      <c r="K402" s="367"/>
      <c r="L402" s="356"/>
      <c r="M402" s="296"/>
      <c r="N402" s="271"/>
      <c r="O402" s="276"/>
      <c r="P402" s="281"/>
      <c r="Q402" s="282"/>
      <c r="R402" s="279" t="b">
        <f t="shared" si="21"/>
        <v>0</v>
      </c>
      <c r="S402" s="334"/>
    </row>
    <row r="403" spans="2:19" ht="24.9" customHeight="1" x14ac:dyDescent="0.3">
      <c r="B403" s="293"/>
      <c r="C403" s="267">
        <f t="shared" si="22"/>
        <v>1</v>
      </c>
      <c r="D403" s="268" t="str">
        <f t="shared" si="23"/>
        <v>Janeiro</v>
      </c>
      <c r="E403" s="269"/>
      <c r="F403" s="270" t="str">
        <f>IF(E403="","",VLOOKUP(E403,Relatório!B:I,2,FALSE))</f>
        <v/>
      </c>
      <c r="G403" s="271"/>
      <c r="H403" s="272"/>
      <c r="I403" s="306"/>
      <c r="J403" s="273"/>
      <c r="K403" s="367"/>
      <c r="L403" s="356"/>
      <c r="M403" s="296"/>
      <c r="N403" s="271"/>
      <c r="O403" s="276"/>
      <c r="P403" s="281"/>
      <c r="Q403" s="282"/>
      <c r="R403" s="279" t="b">
        <f t="shared" si="21"/>
        <v>0</v>
      </c>
      <c r="S403" s="334"/>
    </row>
    <row r="404" spans="2:19" ht="24.9" customHeight="1" x14ac:dyDescent="0.3">
      <c r="B404" s="293"/>
      <c r="C404" s="267">
        <f t="shared" si="22"/>
        <v>1</v>
      </c>
      <c r="D404" s="268" t="str">
        <f t="shared" si="23"/>
        <v>Janeiro</v>
      </c>
      <c r="E404" s="269"/>
      <c r="F404" s="270" t="str">
        <f>IF(E404="","",VLOOKUP(E404,Relatório!B:I,2,FALSE))</f>
        <v/>
      </c>
      <c r="G404" s="271"/>
      <c r="H404" s="272"/>
      <c r="I404" s="306"/>
      <c r="J404" s="301"/>
      <c r="K404" s="367"/>
      <c r="L404" s="355"/>
      <c r="M404" s="296"/>
      <c r="N404" s="271"/>
      <c r="O404" s="276"/>
      <c r="P404" s="281"/>
      <c r="Q404" s="282"/>
      <c r="R404" s="279" t="b">
        <f t="shared" si="21"/>
        <v>0</v>
      </c>
      <c r="S404" s="334"/>
    </row>
    <row r="405" spans="2:19" ht="24.9" customHeight="1" x14ac:dyDescent="0.3">
      <c r="B405" s="293"/>
      <c r="C405" s="267">
        <f t="shared" si="22"/>
        <v>1</v>
      </c>
      <c r="D405" s="268" t="str">
        <f t="shared" si="23"/>
        <v>Janeiro</v>
      </c>
      <c r="E405" s="269"/>
      <c r="F405" s="270" t="str">
        <f>IF(E405="","",VLOOKUP(E405,Relatório!B:I,2,FALSE))</f>
        <v/>
      </c>
      <c r="G405" s="271"/>
      <c r="H405" s="272"/>
      <c r="I405" s="306"/>
      <c r="J405" s="301"/>
      <c r="K405" s="367"/>
      <c r="L405" s="356"/>
      <c r="M405" s="296"/>
      <c r="N405" s="271"/>
      <c r="O405" s="276"/>
      <c r="P405" s="281"/>
      <c r="Q405" s="282"/>
      <c r="R405" s="279" t="b">
        <f t="shared" si="21"/>
        <v>0</v>
      </c>
      <c r="S405" s="334"/>
    </row>
    <row r="406" spans="2:19" ht="24.9" customHeight="1" x14ac:dyDescent="0.3">
      <c r="B406" s="293"/>
      <c r="C406" s="267">
        <f t="shared" si="22"/>
        <v>1</v>
      </c>
      <c r="D406" s="268" t="str">
        <f t="shared" si="23"/>
        <v>Janeiro</v>
      </c>
      <c r="E406" s="269"/>
      <c r="F406" s="270" t="str">
        <f>IF(E406="","",VLOOKUP(E406,Relatório!B:I,2,FALSE))</f>
        <v/>
      </c>
      <c r="G406" s="271"/>
      <c r="H406" s="272"/>
      <c r="I406" s="306"/>
      <c r="J406" s="301"/>
      <c r="K406" s="367"/>
      <c r="L406" s="364"/>
      <c r="M406" s="296"/>
      <c r="N406" s="271"/>
      <c r="O406" s="276"/>
      <c r="P406" s="281"/>
      <c r="Q406" s="282"/>
      <c r="R406" s="279" t="b">
        <f t="shared" si="21"/>
        <v>0</v>
      </c>
      <c r="S406" s="334"/>
    </row>
    <row r="407" spans="2:19" ht="24.9" customHeight="1" x14ac:dyDescent="0.3">
      <c r="B407" s="293"/>
      <c r="C407" s="267">
        <f t="shared" si="22"/>
        <v>1</v>
      </c>
      <c r="D407" s="268" t="str">
        <f t="shared" si="23"/>
        <v>Janeiro</v>
      </c>
      <c r="E407" s="269"/>
      <c r="F407" s="270" t="str">
        <f>IF(E407="","",VLOOKUP(E407,Relatório!B:I,2,FALSE))</f>
        <v/>
      </c>
      <c r="G407" s="271"/>
      <c r="H407" s="272"/>
      <c r="I407" s="306"/>
      <c r="J407" s="301"/>
      <c r="K407" s="367"/>
      <c r="L407" s="364"/>
      <c r="M407" s="296"/>
      <c r="N407" s="271"/>
      <c r="O407" s="276"/>
      <c r="P407" s="281"/>
      <c r="Q407" s="282"/>
      <c r="R407" s="279" t="b">
        <f t="shared" si="21"/>
        <v>0</v>
      </c>
      <c r="S407" s="334"/>
    </row>
    <row r="408" spans="2:19" ht="24.9" customHeight="1" x14ac:dyDescent="0.3">
      <c r="B408" s="293"/>
      <c r="C408" s="267">
        <f>MONTH(B408)</f>
        <v>1</v>
      </c>
      <c r="D408" s="268" t="str">
        <f>IF(C408=1,"Janeiro",IF(C408=2,"Fevereiro",IF(C408=3,"Março",IF(C408=4,"Abril",IF(C408=5,"Maio",IF(C408=6,"Junho",IF(C408=7,"Julho",IF(C408=8,"Agosto",IF(C408=9,"Setembro",IF(C408=10,"Outubro",IF(C408=11,"Novembro",IF(C408=12,"Dezembro",""))))))))))))</f>
        <v>Janeiro</v>
      </c>
      <c r="E408" s="269"/>
      <c r="F408" s="270" t="str">
        <f>IF(E408="","",VLOOKUP(E408,Relatório!B:I,2,FALSE))</f>
        <v/>
      </c>
      <c r="G408" s="271"/>
      <c r="H408" s="272"/>
      <c r="I408" s="306"/>
      <c r="J408" s="301"/>
      <c r="K408" s="367"/>
      <c r="L408" s="364"/>
      <c r="M408" s="296"/>
      <c r="N408" s="271"/>
      <c r="O408" s="276"/>
      <c r="P408" s="281"/>
      <c r="Q408" s="282"/>
      <c r="R408" s="279" t="b">
        <f t="shared" si="21"/>
        <v>0</v>
      </c>
      <c r="S408" s="334"/>
    </row>
    <row r="409" spans="2:19" ht="24.9" customHeight="1" x14ac:dyDescent="0.3">
      <c r="B409" s="293"/>
      <c r="C409" s="267">
        <f t="shared" ref="C409:C472" si="24">MONTH(B409)</f>
        <v>1</v>
      </c>
      <c r="D409" s="268" t="str">
        <f t="shared" ref="D409:D472" si="25">IF(C409=1,"Janeiro",IF(C409=2,"Fevereiro",IF(C409=3,"Março",IF(C409=4,"Abril",IF(C409=5,"Maio",IF(C409=6,"Junho",IF(C409=7,"Julho",IF(C409=8,"Agosto",IF(C409=9,"Setembro",IF(C409=10,"Outubro",IF(C409=11,"Novembro",IF(C409=12,"Dezembro",""))))))))))))</f>
        <v>Janeiro</v>
      </c>
      <c r="E409" s="269"/>
      <c r="F409" s="270" t="str">
        <f>IF(E409="","",VLOOKUP(E409,Relatório!B:I,2,FALSE))</f>
        <v/>
      </c>
      <c r="G409" s="271"/>
      <c r="H409" s="272"/>
      <c r="I409" s="306"/>
      <c r="J409" s="301"/>
      <c r="K409" s="367"/>
      <c r="L409" s="364"/>
      <c r="M409" s="296"/>
      <c r="N409" s="271"/>
      <c r="O409" s="276"/>
      <c r="P409" s="281"/>
      <c r="Q409" s="282"/>
      <c r="R409" s="279" t="b">
        <f t="shared" si="21"/>
        <v>0</v>
      </c>
      <c r="S409" s="334"/>
    </row>
    <row r="410" spans="2:19" ht="24.9" customHeight="1" x14ac:dyDescent="0.3">
      <c r="B410" s="293"/>
      <c r="C410" s="267">
        <f t="shared" si="24"/>
        <v>1</v>
      </c>
      <c r="D410" s="268" t="str">
        <f t="shared" si="25"/>
        <v>Janeiro</v>
      </c>
      <c r="E410" s="269"/>
      <c r="F410" s="270" t="str">
        <f>IF(E410="","",VLOOKUP(E410,Relatório!B:I,2,FALSE))</f>
        <v/>
      </c>
      <c r="G410" s="271"/>
      <c r="H410" s="272"/>
      <c r="I410" s="306"/>
      <c r="J410" s="301"/>
      <c r="K410" s="367"/>
      <c r="L410" s="364"/>
      <c r="M410" s="296"/>
      <c r="N410" s="271"/>
      <c r="O410" s="276"/>
      <c r="P410" s="281"/>
      <c r="Q410" s="282"/>
      <c r="R410" s="279" t="b">
        <f t="shared" si="21"/>
        <v>0</v>
      </c>
      <c r="S410" s="334"/>
    </row>
    <row r="411" spans="2:19" ht="24.9" customHeight="1" x14ac:dyDescent="0.3">
      <c r="B411" s="293"/>
      <c r="C411" s="267">
        <f t="shared" si="24"/>
        <v>1</v>
      </c>
      <c r="D411" s="268" t="str">
        <f t="shared" si="25"/>
        <v>Janeiro</v>
      </c>
      <c r="E411" s="269"/>
      <c r="F411" s="270" t="str">
        <f>IF(E411="","",VLOOKUP(E411,Relatório!B:I,2,FALSE))</f>
        <v/>
      </c>
      <c r="G411" s="271"/>
      <c r="H411" s="272"/>
      <c r="I411" s="306"/>
      <c r="J411" s="301"/>
      <c r="K411" s="367"/>
      <c r="L411" s="356"/>
      <c r="M411" s="296"/>
      <c r="N411" s="271"/>
      <c r="O411" s="276"/>
      <c r="P411" s="281"/>
      <c r="Q411" s="282"/>
      <c r="R411" s="279" t="b">
        <f t="shared" si="21"/>
        <v>0</v>
      </c>
      <c r="S411" s="334"/>
    </row>
    <row r="412" spans="2:19" ht="24.9" customHeight="1" x14ac:dyDescent="0.3">
      <c r="B412" s="293"/>
      <c r="C412" s="267">
        <f t="shared" si="24"/>
        <v>1</v>
      </c>
      <c r="D412" s="268" t="str">
        <f t="shared" si="25"/>
        <v>Janeiro</v>
      </c>
      <c r="E412" s="269"/>
      <c r="F412" s="270" t="str">
        <f>IF(E412="","",VLOOKUP(E412,Relatório!B:I,2,FALSE))</f>
        <v/>
      </c>
      <c r="G412" s="271"/>
      <c r="H412" s="272"/>
      <c r="I412" s="306"/>
      <c r="J412" s="301"/>
      <c r="K412" s="367"/>
      <c r="L412" s="355"/>
      <c r="M412" s="296"/>
      <c r="N412" s="271"/>
      <c r="O412" s="276"/>
      <c r="P412" s="281"/>
      <c r="Q412" s="282"/>
      <c r="R412" s="279" t="b">
        <f t="shared" si="21"/>
        <v>0</v>
      </c>
      <c r="S412" s="334"/>
    </row>
    <row r="413" spans="2:19" ht="24.9" customHeight="1" x14ac:dyDescent="0.3">
      <c r="B413" s="293"/>
      <c r="C413" s="267">
        <f t="shared" si="24"/>
        <v>1</v>
      </c>
      <c r="D413" s="268" t="str">
        <f t="shared" si="25"/>
        <v>Janeiro</v>
      </c>
      <c r="E413" s="269"/>
      <c r="F413" s="270" t="str">
        <f>IF(E413="","",VLOOKUP(E413,Relatório!B:I,2,FALSE))</f>
        <v/>
      </c>
      <c r="G413" s="271"/>
      <c r="H413" s="272"/>
      <c r="I413" s="306"/>
      <c r="J413" s="301"/>
      <c r="K413" s="367"/>
      <c r="L413" s="355"/>
      <c r="M413" s="296"/>
      <c r="N413" s="271"/>
      <c r="O413" s="276"/>
      <c r="P413" s="281"/>
      <c r="Q413" s="282"/>
      <c r="R413" s="279" t="b">
        <f t="shared" si="21"/>
        <v>0</v>
      </c>
      <c r="S413" s="334"/>
    </row>
    <row r="414" spans="2:19" ht="24.9" customHeight="1" x14ac:dyDescent="0.3">
      <c r="B414" s="293"/>
      <c r="C414" s="267">
        <f t="shared" si="24"/>
        <v>1</v>
      </c>
      <c r="D414" s="268" t="str">
        <f t="shared" si="25"/>
        <v>Janeiro</v>
      </c>
      <c r="E414" s="269"/>
      <c r="F414" s="270" t="str">
        <f>IF(E414="","",VLOOKUP(E414,Relatório!B:I,2,FALSE))</f>
        <v/>
      </c>
      <c r="G414" s="271"/>
      <c r="H414" s="272"/>
      <c r="I414" s="306"/>
      <c r="J414" s="301"/>
      <c r="K414" s="367"/>
      <c r="L414" s="355"/>
      <c r="M414" s="296"/>
      <c r="N414" s="271"/>
      <c r="O414" s="276"/>
      <c r="P414" s="281"/>
      <c r="Q414" s="282"/>
      <c r="R414" s="279" t="b">
        <f t="shared" si="21"/>
        <v>0</v>
      </c>
      <c r="S414" s="334"/>
    </row>
    <row r="415" spans="2:19" ht="24.9" customHeight="1" x14ac:dyDescent="0.3">
      <c r="B415" s="293"/>
      <c r="C415" s="267">
        <f t="shared" si="24"/>
        <v>1</v>
      </c>
      <c r="D415" s="268" t="str">
        <f t="shared" si="25"/>
        <v>Janeiro</v>
      </c>
      <c r="E415" s="269"/>
      <c r="F415" s="270" t="str">
        <f>IF(E415="","",VLOOKUP(E415,Relatório!B:I,2,FALSE))</f>
        <v/>
      </c>
      <c r="G415" s="271"/>
      <c r="H415" s="272"/>
      <c r="I415" s="306"/>
      <c r="J415" s="301"/>
      <c r="K415" s="367"/>
      <c r="L415" s="355"/>
      <c r="M415" s="296"/>
      <c r="N415" s="271"/>
      <c r="O415" s="276"/>
      <c r="P415" s="281"/>
      <c r="Q415" s="282"/>
      <c r="R415" s="279" t="b">
        <f t="shared" si="21"/>
        <v>0</v>
      </c>
      <c r="S415" s="334"/>
    </row>
    <row r="416" spans="2:19" ht="24.9" customHeight="1" x14ac:dyDescent="0.3">
      <c r="B416" s="293"/>
      <c r="C416" s="267">
        <f t="shared" si="24"/>
        <v>1</v>
      </c>
      <c r="D416" s="268" t="str">
        <f t="shared" si="25"/>
        <v>Janeiro</v>
      </c>
      <c r="E416" s="269"/>
      <c r="F416" s="270" t="str">
        <f>IF(E416="","",VLOOKUP(E416,Relatório!B:I,2,FALSE))</f>
        <v/>
      </c>
      <c r="G416" s="271"/>
      <c r="H416" s="272"/>
      <c r="I416" s="306"/>
      <c r="J416" s="301"/>
      <c r="K416" s="367"/>
      <c r="L416" s="355"/>
      <c r="M416" s="296"/>
      <c r="N416" s="271"/>
      <c r="O416" s="276"/>
      <c r="P416" s="281"/>
      <c r="Q416" s="282"/>
      <c r="R416" s="279" t="b">
        <f t="shared" si="21"/>
        <v>0</v>
      </c>
      <c r="S416" s="334"/>
    </row>
    <row r="417" spans="2:19" ht="24.9" customHeight="1" x14ac:dyDescent="0.3">
      <c r="B417" s="293"/>
      <c r="C417" s="267">
        <f t="shared" si="24"/>
        <v>1</v>
      </c>
      <c r="D417" s="268" t="str">
        <f t="shared" si="25"/>
        <v>Janeiro</v>
      </c>
      <c r="E417" s="269"/>
      <c r="F417" s="270" t="str">
        <f>IF(E417="","",VLOOKUP(E417,Relatório!B:I,2,FALSE))</f>
        <v/>
      </c>
      <c r="G417" s="271"/>
      <c r="H417" s="272"/>
      <c r="I417" s="306"/>
      <c r="J417" s="301"/>
      <c r="K417" s="367"/>
      <c r="L417" s="355"/>
      <c r="M417" s="296"/>
      <c r="N417" s="271"/>
      <c r="O417" s="276"/>
      <c r="P417" s="281"/>
      <c r="Q417" s="282"/>
      <c r="R417" s="279" t="b">
        <f t="shared" si="21"/>
        <v>0</v>
      </c>
      <c r="S417" s="334"/>
    </row>
    <row r="418" spans="2:19" ht="24.9" customHeight="1" x14ac:dyDescent="0.3">
      <c r="B418" s="293"/>
      <c r="C418" s="267">
        <f t="shared" si="24"/>
        <v>1</v>
      </c>
      <c r="D418" s="268" t="str">
        <f t="shared" si="25"/>
        <v>Janeiro</v>
      </c>
      <c r="E418" s="269"/>
      <c r="F418" s="270" t="str">
        <f>IF(E418="","",VLOOKUP(E418,Relatório!B:I,2,FALSE))</f>
        <v/>
      </c>
      <c r="G418" s="271"/>
      <c r="H418" s="272"/>
      <c r="I418" s="306"/>
      <c r="J418" s="301"/>
      <c r="K418" s="367"/>
      <c r="L418" s="355"/>
      <c r="M418" s="296"/>
      <c r="N418" s="271"/>
      <c r="O418" s="276"/>
      <c r="P418" s="281"/>
      <c r="Q418" s="282"/>
      <c r="R418" s="279" t="b">
        <f t="shared" si="21"/>
        <v>0</v>
      </c>
      <c r="S418" s="334"/>
    </row>
    <row r="419" spans="2:19" ht="24.9" customHeight="1" x14ac:dyDescent="0.3">
      <c r="B419" s="293"/>
      <c r="C419" s="267">
        <f t="shared" si="24"/>
        <v>1</v>
      </c>
      <c r="D419" s="268" t="str">
        <f t="shared" si="25"/>
        <v>Janeiro</v>
      </c>
      <c r="E419" s="269"/>
      <c r="F419" s="270" t="str">
        <f>IF(E419="","",VLOOKUP(E419,Relatório!B:I,2,FALSE))</f>
        <v/>
      </c>
      <c r="G419" s="271"/>
      <c r="H419" s="272"/>
      <c r="I419" s="306"/>
      <c r="J419" s="301"/>
      <c r="K419" s="367"/>
      <c r="L419" s="355"/>
      <c r="M419" s="296"/>
      <c r="N419" s="271"/>
      <c r="O419" s="276"/>
      <c r="P419" s="281"/>
      <c r="Q419" s="282"/>
      <c r="R419" s="279" t="b">
        <f t="shared" si="21"/>
        <v>0</v>
      </c>
      <c r="S419" s="334"/>
    </row>
    <row r="420" spans="2:19" ht="24.9" customHeight="1" x14ac:dyDescent="0.3">
      <c r="B420" s="293"/>
      <c r="C420" s="267">
        <f t="shared" si="24"/>
        <v>1</v>
      </c>
      <c r="D420" s="268" t="str">
        <f t="shared" si="25"/>
        <v>Janeiro</v>
      </c>
      <c r="E420" s="269"/>
      <c r="F420" s="270" t="str">
        <f>IF(E420="","",VLOOKUP(E420,Relatório!B:I,2,FALSE))</f>
        <v/>
      </c>
      <c r="G420" s="271"/>
      <c r="H420" s="272"/>
      <c r="I420" s="306"/>
      <c r="J420" s="301"/>
      <c r="K420" s="367"/>
      <c r="L420" s="355"/>
      <c r="M420" s="296"/>
      <c r="N420" s="271"/>
      <c r="O420" s="276"/>
      <c r="P420" s="281"/>
      <c r="Q420" s="282"/>
      <c r="R420" s="279" t="b">
        <f t="shared" si="21"/>
        <v>0</v>
      </c>
      <c r="S420" s="334"/>
    </row>
    <row r="421" spans="2:19" ht="24.9" customHeight="1" x14ac:dyDescent="0.3">
      <c r="B421" s="293"/>
      <c r="C421" s="267">
        <f t="shared" si="24"/>
        <v>1</v>
      </c>
      <c r="D421" s="268" t="str">
        <f t="shared" si="25"/>
        <v>Janeiro</v>
      </c>
      <c r="E421" s="269"/>
      <c r="F421" s="270" t="str">
        <f>IF(E421="","",VLOOKUP(E421,Relatório!B:I,2,FALSE))</f>
        <v/>
      </c>
      <c r="G421" s="271"/>
      <c r="H421" s="272"/>
      <c r="I421" s="306"/>
      <c r="J421" s="301"/>
      <c r="K421" s="367"/>
      <c r="L421" s="365"/>
      <c r="M421" s="296"/>
      <c r="N421" s="271"/>
      <c r="O421" s="276"/>
      <c r="P421" s="281"/>
      <c r="Q421" s="282"/>
      <c r="R421" s="279" t="b">
        <f t="shared" si="21"/>
        <v>0</v>
      </c>
      <c r="S421" s="334"/>
    </row>
    <row r="422" spans="2:19" ht="24.9" customHeight="1" x14ac:dyDescent="0.3">
      <c r="B422" s="293"/>
      <c r="C422" s="267">
        <f t="shared" si="24"/>
        <v>1</v>
      </c>
      <c r="D422" s="268" t="str">
        <f t="shared" si="25"/>
        <v>Janeiro</v>
      </c>
      <c r="E422" s="269"/>
      <c r="F422" s="270" t="str">
        <f>IF(E422="","",VLOOKUP(E422,Relatório!B:I,2,FALSE))</f>
        <v/>
      </c>
      <c r="G422" s="271"/>
      <c r="H422" s="272"/>
      <c r="I422" s="306"/>
      <c r="J422" s="301"/>
      <c r="K422" s="367"/>
      <c r="L422" s="365"/>
      <c r="M422" s="296"/>
      <c r="N422" s="271"/>
      <c r="O422" s="276"/>
      <c r="P422" s="281"/>
      <c r="Q422" s="282"/>
      <c r="R422" s="279" t="b">
        <f t="shared" si="21"/>
        <v>0</v>
      </c>
      <c r="S422" s="334"/>
    </row>
    <row r="423" spans="2:19" ht="24.9" customHeight="1" x14ac:dyDescent="0.3">
      <c r="B423" s="293"/>
      <c r="C423" s="267">
        <f t="shared" si="24"/>
        <v>1</v>
      </c>
      <c r="D423" s="268" t="str">
        <f t="shared" si="25"/>
        <v>Janeiro</v>
      </c>
      <c r="E423" s="269"/>
      <c r="F423" s="270" t="str">
        <f>IF(E423="","",VLOOKUP(E423,Relatório!B:I,2,FALSE))</f>
        <v/>
      </c>
      <c r="G423" s="271"/>
      <c r="H423" s="272"/>
      <c r="I423" s="306"/>
      <c r="J423" s="301"/>
      <c r="K423" s="367"/>
      <c r="L423" s="355"/>
      <c r="M423" s="296"/>
      <c r="N423" s="271"/>
      <c r="O423" s="276"/>
      <c r="P423" s="281"/>
      <c r="Q423" s="282"/>
      <c r="R423" s="279" t="b">
        <f t="shared" si="21"/>
        <v>0</v>
      </c>
      <c r="S423" s="334"/>
    </row>
    <row r="424" spans="2:19" ht="24.9" customHeight="1" x14ac:dyDescent="0.3">
      <c r="B424" s="293"/>
      <c r="C424" s="267">
        <f t="shared" si="24"/>
        <v>1</v>
      </c>
      <c r="D424" s="268" t="str">
        <f t="shared" si="25"/>
        <v>Janeiro</v>
      </c>
      <c r="E424" s="269"/>
      <c r="F424" s="270" t="str">
        <f>IF(E424="","",VLOOKUP(E424,Relatório!B:I,2,FALSE))</f>
        <v/>
      </c>
      <c r="G424" s="271"/>
      <c r="H424" s="272"/>
      <c r="I424" s="306"/>
      <c r="J424" s="301"/>
      <c r="K424" s="367"/>
      <c r="L424" s="355"/>
      <c r="M424" s="296"/>
      <c r="N424" s="271"/>
      <c r="O424" s="276"/>
      <c r="P424" s="281"/>
      <c r="Q424" s="282"/>
      <c r="R424" s="279" t="b">
        <f t="shared" si="21"/>
        <v>0</v>
      </c>
      <c r="S424" s="334"/>
    </row>
    <row r="425" spans="2:19" ht="24.9" customHeight="1" x14ac:dyDescent="0.3">
      <c r="B425" s="293"/>
      <c r="C425" s="267">
        <f t="shared" si="24"/>
        <v>1</v>
      </c>
      <c r="D425" s="268" t="str">
        <f t="shared" si="25"/>
        <v>Janeiro</v>
      </c>
      <c r="E425" s="269"/>
      <c r="F425" s="270" t="str">
        <f>IF(E425="","",VLOOKUP(E425,Relatório!B:I,2,FALSE))</f>
        <v/>
      </c>
      <c r="G425" s="271"/>
      <c r="H425" s="272"/>
      <c r="I425" s="306"/>
      <c r="J425" s="301"/>
      <c r="K425" s="367"/>
      <c r="L425" s="355"/>
      <c r="M425" s="296"/>
      <c r="N425" s="271"/>
      <c r="O425" s="276"/>
      <c r="P425" s="281"/>
      <c r="Q425" s="282"/>
      <c r="R425" s="279" t="b">
        <f t="shared" si="21"/>
        <v>0</v>
      </c>
      <c r="S425" s="334"/>
    </row>
    <row r="426" spans="2:19" ht="24.9" customHeight="1" x14ac:dyDescent="0.3">
      <c r="B426" s="293"/>
      <c r="C426" s="267">
        <f t="shared" si="24"/>
        <v>1</v>
      </c>
      <c r="D426" s="268" t="str">
        <f t="shared" si="25"/>
        <v>Janeiro</v>
      </c>
      <c r="E426" s="269"/>
      <c r="F426" s="270" t="str">
        <f>IF(E426="","",VLOOKUP(E426,Relatório!B:I,2,FALSE))</f>
        <v/>
      </c>
      <c r="G426" s="271"/>
      <c r="H426" s="272"/>
      <c r="I426" s="306"/>
      <c r="J426" s="304"/>
      <c r="K426" s="367"/>
      <c r="L426" s="355"/>
      <c r="M426" s="296"/>
      <c r="N426" s="271"/>
      <c r="O426" s="276"/>
      <c r="P426" s="281"/>
      <c r="Q426" s="282"/>
      <c r="R426" s="279" t="b">
        <f t="shared" si="21"/>
        <v>0</v>
      </c>
      <c r="S426" s="334"/>
    </row>
    <row r="427" spans="2:19" ht="24.9" customHeight="1" x14ac:dyDescent="0.3">
      <c r="B427" s="293"/>
      <c r="C427" s="267">
        <f t="shared" si="24"/>
        <v>1</v>
      </c>
      <c r="D427" s="268" t="str">
        <f t="shared" si="25"/>
        <v>Janeiro</v>
      </c>
      <c r="E427" s="269"/>
      <c r="F427" s="270" t="str">
        <f>IF(E427="","",VLOOKUP(E427,Relatório!B:I,2,FALSE))</f>
        <v/>
      </c>
      <c r="G427" s="271"/>
      <c r="H427" s="272"/>
      <c r="I427" s="306"/>
      <c r="J427" s="301"/>
      <c r="K427" s="367"/>
      <c r="L427" s="356"/>
      <c r="M427" s="296"/>
      <c r="N427" s="271"/>
      <c r="O427" s="276"/>
      <c r="P427" s="281"/>
      <c r="Q427" s="282"/>
      <c r="R427" s="279" t="b">
        <f t="shared" si="21"/>
        <v>0</v>
      </c>
      <c r="S427" s="334"/>
    </row>
    <row r="428" spans="2:19" ht="24.9" customHeight="1" x14ac:dyDescent="0.3">
      <c r="B428" s="293"/>
      <c r="C428" s="267">
        <f t="shared" si="24"/>
        <v>1</v>
      </c>
      <c r="D428" s="268" t="str">
        <f t="shared" si="25"/>
        <v>Janeiro</v>
      </c>
      <c r="E428" s="269"/>
      <c r="F428" s="270" t="str">
        <f>IF(E428="","",VLOOKUP(E428,Relatório!B:I,2,FALSE))</f>
        <v/>
      </c>
      <c r="G428" s="271"/>
      <c r="H428" s="272"/>
      <c r="I428" s="306"/>
      <c r="J428" s="304"/>
      <c r="K428" s="367"/>
      <c r="L428" s="355"/>
      <c r="M428" s="296"/>
      <c r="N428" s="271"/>
      <c r="O428" s="276"/>
      <c r="P428" s="281"/>
      <c r="Q428" s="282"/>
      <c r="R428" s="279" t="b">
        <f t="shared" si="21"/>
        <v>0</v>
      </c>
      <c r="S428" s="334"/>
    </row>
    <row r="429" spans="2:19" ht="24.9" customHeight="1" x14ac:dyDescent="0.3">
      <c r="B429" s="293"/>
      <c r="C429" s="267">
        <f t="shared" si="24"/>
        <v>1</v>
      </c>
      <c r="D429" s="268" t="str">
        <f t="shared" si="25"/>
        <v>Janeiro</v>
      </c>
      <c r="E429" s="269"/>
      <c r="F429" s="270" t="str">
        <f>IF(E429="","",VLOOKUP(E429,Relatório!B:I,2,FALSE))</f>
        <v/>
      </c>
      <c r="G429" s="271"/>
      <c r="H429" s="272"/>
      <c r="I429" s="306"/>
      <c r="J429" s="273"/>
      <c r="K429" s="367"/>
      <c r="L429" s="355"/>
      <c r="M429" s="296"/>
      <c r="N429" s="271"/>
      <c r="O429" s="276"/>
      <c r="P429" s="281"/>
      <c r="Q429" s="282"/>
      <c r="R429" s="279" t="b">
        <f t="shared" si="21"/>
        <v>0</v>
      </c>
      <c r="S429" s="334"/>
    </row>
    <row r="430" spans="2:19" ht="24.9" customHeight="1" x14ac:dyDescent="0.3">
      <c r="B430" s="293"/>
      <c r="C430" s="267">
        <f t="shared" si="24"/>
        <v>1</v>
      </c>
      <c r="D430" s="268" t="str">
        <f t="shared" si="25"/>
        <v>Janeiro</v>
      </c>
      <c r="E430" s="269"/>
      <c r="F430" s="270" t="str">
        <f>IF(E430="","",VLOOKUP(E430,Relatório!B:I,2,FALSE))</f>
        <v/>
      </c>
      <c r="G430" s="271"/>
      <c r="H430" s="272"/>
      <c r="I430" s="306"/>
      <c r="J430" s="301"/>
      <c r="K430" s="367"/>
      <c r="L430" s="355"/>
      <c r="M430" s="296"/>
      <c r="N430" s="271"/>
      <c r="O430" s="276"/>
      <c r="P430" s="281"/>
      <c r="Q430" s="282"/>
      <c r="R430" s="279" t="b">
        <f t="shared" si="21"/>
        <v>0</v>
      </c>
      <c r="S430" s="334"/>
    </row>
    <row r="431" spans="2:19" ht="24.9" customHeight="1" x14ac:dyDescent="0.3">
      <c r="B431" s="293"/>
      <c r="C431" s="267">
        <f t="shared" si="24"/>
        <v>1</v>
      </c>
      <c r="D431" s="268" t="str">
        <f t="shared" si="25"/>
        <v>Janeiro</v>
      </c>
      <c r="E431" s="269"/>
      <c r="F431" s="270" t="str">
        <f>IF(E431="","",VLOOKUP(E431,Relatório!B:I,2,FALSE))</f>
        <v/>
      </c>
      <c r="G431" s="271"/>
      <c r="H431" s="272"/>
      <c r="I431" s="306"/>
      <c r="J431" s="301"/>
      <c r="K431" s="367"/>
      <c r="L431" s="355"/>
      <c r="M431" s="296"/>
      <c r="N431" s="271"/>
      <c r="O431" s="276"/>
      <c r="P431" s="281"/>
      <c r="Q431" s="282"/>
      <c r="R431" s="279" t="b">
        <f t="shared" si="21"/>
        <v>0</v>
      </c>
      <c r="S431" s="334"/>
    </row>
    <row r="432" spans="2:19" ht="24.9" customHeight="1" x14ac:dyDescent="0.3">
      <c r="B432" s="293"/>
      <c r="C432" s="267">
        <f t="shared" si="24"/>
        <v>1</v>
      </c>
      <c r="D432" s="268" t="str">
        <f t="shared" si="25"/>
        <v>Janeiro</v>
      </c>
      <c r="E432" s="269"/>
      <c r="F432" s="270" t="str">
        <f>IF(E432="","",VLOOKUP(E432,Relatório!B:I,2,FALSE))</f>
        <v/>
      </c>
      <c r="G432" s="271"/>
      <c r="H432" s="272"/>
      <c r="I432" s="306"/>
      <c r="J432" s="301"/>
      <c r="K432" s="367"/>
      <c r="L432" s="355"/>
      <c r="M432" s="296"/>
      <c r="N432" s="271"/>
      <c r="O432" s="276"/>
      <c r="P432" s="281"/>
      <c r="Q432" s="282"/>
      <c r="R432" s="279" t="b">
        <f t="shared" si="21"/>
        <v>0</v>
      </c>
      <c r="S432" s="334"/>
    </row>
    <row r="433" spans="2:19" ht="24.9" customHeight="1" x14ac:dyDescent="0.3">
      <c r="B433" s="293"/>
      <c r="C433" s="267">
        <f t="shared" si="24"/>
        <v>1</v>
      </c>
      <c r="D433" s="268" t="str">
        <f t="shared" si="25"/>
        <v>Janeiro</v>
      </c>
      <c r="E433" s="269"/>
      <c r="F433" s="270" t="str">
        <f>IF(E433="","",VLOOKUP(E433,Relatório!B:I,2,FALSE))</f>
        <v/>
      </c>
      <c r="G433" s="271"/>
      <c r="H433" s="272"/>
      <c r="I433" s="306"/>
      <c r="J433" s="301"/>
      <c r="K433" s="367"/>
      <c r="L433" s="355"/>
      <c r="M433" s="296"/>
      <c r="N433" s="271"/>
      <c r="O433" s="276"/>
      <c r="P433" s="281"/>
      <c r="Q433" s="282"/>
      <c r="R433" s="279" t="b">
        <f t="shared" si="21"/>
        <v>0</v>
      </c>
      <c r="S433" s="334"/>
    </row>
    <row r="434" spans="2:19" ht="24.9" customHeight="1" x14ac:dyDescent="0.3">
      <c r="B434" s="293"/>
      <c r="C434" s="267">
        <f t="shared" si="24"/>
        <v>1</v>
      </c>
      <c r="D434" s="268" t="str">
        <f t="shared" si="25"/>
        <v>Janeiro</v>
      </c>
      <c r="E434" s="269"/>
      <c r="F434" s="270" t="str">
        <f>IF(E434="","",VLOOKUP(E434,Relatório!B:I,2,FALSE))</f>
        <v/>
      </c>
      <c r="G434" s="271"/>
      <c r="H434" s="272"/>
      <c r="I434" s="306"/>
      <c r="J434" s="301"/>
      <c r="K434" s="367"/>
      <c r="L434" s="355"/>
      <c r="M434" s="296"/>
      <c r="N434" s="271"/>
      <c r="O434" s="276"/>
      <c r="P434" s="281"/>
      <c r="Q434" s="282"/>
      <c r="R434" s="279" t="b">
        <f t="shared" si="21"/>
        <v>0</v>
      </c>
      <c r="S434" s="334"/>
    </row>
    <row r="435" spans="2:19" ht="24.9" customHeight="1" x14ac:dyDescent="0.3">
      <c r="B435" s="293"/>
      <c r="C435" s="267">
        <f t="shared" si="24"/>
        <v>1</v>
      </c>
      <c r="D435" s="268" t="str">
        <f t="shared" si="25"/>
        <v>Janeiro</v>
      </c>
      <c r="E435" s="269"/>
      <c r="F435" s="270" t="str">
        <f>IF(E435="","",VLOOKUP(E435,Relatório!B:I,2,FALSE))</f>
        <v/>
      </c>
      <c r="G435" s="271"/>
      <c r="H435" s="272"/>
      <c r="I435" s="306"/>
      <c r="J435" s="301"/>
      <c r="K435" s="367"/>
      <c r="L435" s="355"/>
      <c r="M435" s="296"/>
      <c r="N435" s="271"/>
      <c r="O435" s="276"/>
      <c r="P435" s="281"/>
      <c r="Q435" s="282"/>
      <c r="R435" s="279" t="b">
        <f t="shared" si="21"/>
        <v>0</v>
      </c>
      <c r="S435" s="334"/>
    </row>
    <row r="436" spans="2:19" ht="24.9" customHeight="1" x14ac:dyDescent="0.3">
      <c r="B436" s="293"/>
      <c r="C436" s="267">
        <f t="shared" si="24"/>
        <v>1</v>
      </c>
      <c r="D436" s="268" t="str">
        <f t="shared" si="25"/>
        <v>Janeiro</v>
      </c>
      <c r="E436" s="269"/>
      <c r="F436" s="270" t="str">
        <f>IF(E436="","",VLOOKUP(E436,Relatório!B:I,2,FALSE))</f>
        <v/>
      </c>
      <c r="G436" s="271"/>
      <c r="H436" s="272"/>
      <c r="I436" s="306"/>
      <c r="J436" s="301"/>
      <c r="K436" s="367"/>
      <c r="L436" s="355"/>
      <c r="M436" s="296"/>
      <c r="N436" s="271"/>
      <c r="O436" s="276"/>
      <c r="P436" s="281"/>
      <c r="Q436" s="282"/>
      <c r="R436" s="279" t="b">
        <f t="shared" si="21"/>
        <v>0</v>
      </c>
      <c r="S436" s="334"/>
    </row>
    <row r="437" spans="2:19" ht="24.9" customHeight="1" x14ac:dyDescent="0.3">
      <c r="B437" s="293"/>
      <c r="C437" s="267">
        <f t="shared" si="24"/>
        <v>1</v>
      </c>
      <c r="D437" s="268" t="str">
        <f t="shared" si="25"/>
        <v>Janeiro</v>
      </c>
      <c r="E437" s="269"/>
      <c r="F437" s="270" t="str">
        <f>IF(E437="","",VLOOKUP(E437,Relatório!B:I,2,FALSE))</f>
        <v/>
      </c>
      <c r="G437" s="271"/>
      <c r="H437" s="272"/>
      <c r="I437" s="306"/>
      <c r="J437" s="301"/>
      <c r="K437" s="367"/>
      <c r="L437" s="357"/>
      <c r="M437" s="296"/>
      <c r="N437" s="271"/>
      <c r="O437" s="276"/>
      <c r="P437" s="281"/>
      <c r="Q437" s="282"/>
      <c r="R437" s="279" t="b">
        <f t="shared" si="21"/>
        <v>0</v>
      </c>
      <c r="S437" s="334"/>
    </row>
    <row r="438" spans="2:19" ht="24.9" customHeight="1" x14ac:dyDescent="0.3">
      <c r="B438" s="293"/>
      <c r="C438" s="267">
        <f t="shared" si="24"/>
        <v>1</v>
      </c>
      <c r="D438" s="268" t="str">
        <f t="shared" si="25"/>
        <v>Janeiro</v>
      </c>
      <c r="E438" s="269"/>
      <c r="F438" s="270" t="str">
        <f>IF(E438="","",VLOOKUP(E438,Relatório!B:I,2,FALSE))</f>
        <v/>
      </c>
      <c r="G438" s="271"/>
      <c r="H438" s="272"/>
      <c r="I438" s="306"/>
      <c r="J438" s="301"/>
      <c r="K438" s="367"/>
      <c r="L438" s="357"/>
      <c r="M438" s="296"/>
      <c r="N438" s="271"/>
      <c r="O438" s="276"/>
      <c r="P438" s="281"/>
      <c r="Q438" s="282"/>
      <c r="R438" s="279" t="b">
        <f t="shared" si="21"/>
        <v>0</v>
      </c>
      <c r="S438" s="334"/>
    </row>
    <row r="439" spans="2:19" ht="24.9" customHeight="1" x14ac:dyDescent="0.3">
      <c r="B439" s="293"/>
      <c r="C439" s="267">
        <f t="shared" si="24"/>
        <v>1</v>
      </c>
      <c r="D439" s="268" t="str">
        <f t="shared" si="25"/>
        <v>Janeiro</v>
      </c>
      <c r="E439" s="269"/>
      <c r="F439" s="270" t="str">
        <f>IF(E439="","",VLOOKUP(E439,Relatório!B:I,2,FALSE))</f>
        <v/>
      </c>
      <c r="G439" s="271"/>
      <c r="H439" s="272"/>
      <c r="I439" s="306"/>
      <c r="J439" s="301"/>
      <c r="K439" s="367"/>
      <c r="L439" s="357"/>
      <c r="M439" s="296"/>
      <c r="N439" s="271"/>
      <c r="O439" s="276"/>
      <c r="P439" s="281"/>
      <c r="Q439" s="282"/>
      <c r="R439" s="279" t="b">
        <f t="shared" si="21"/>
        <v>0</v>
      </c>
      <c r="S439" s="334"/>
    </row>
    <row r="440" spans="2:19" ht="24.9" customHeight="1" x14ac:dyDescent="0.3">
      <c r="B440" s="293"/>
      <c r="C440" s="267">
        <f t="shared" si="24"/>
        <v>1</v>
      </c>
      <c r="D440" s="268" t="str">
        <f t="shared" si="25"/>
        <v>Janeiro</v>
      </c>
      <c r="E440" s="269"/>
      <c r="F440" s="270" t="str">
        <f>IF(E440="","",VLOOKUP(E440,Relatório!B:I,2,FALSE))</f>
        <v/>
      </c>
      <c r="G440" s="271"/>
      <c r="H440" s="272"/>
      <c r="I440" s="306"/>
      <c r="J440" s="301"/>
      <c r="K440" s="367"/>
      <c r="L440" s="355"/>
      <c r="M440" s="296"/>
      <c r="N440" s="271"/>
      <c r="O440" s="276"/>
      <c r="P440" s="281"/>
      <c r="Q440" s="282"/>
      <c r="R440" s="279" t="b">
        <f t="shared" si="21"/>
        <v>0</v>
      </c>
      <c r="S440" s="334"/>
    </row>
    <row r="441" spans="2:19" ht="24.9" customHeight="1" x14ac:dyDescent="0.3">
      <c r="B441" s="293"/>
      <c r="C441" s="267">
        <f t="shared" si="24"/>
        <v>1</v>
      </c>
      <c r="D441" s="268" t="str">
        <f t="shared" si="25"/>
        <v>Janeiro</v>
      </c>
      <c r="E441" s="269"/>
      <c r="F441" s="270" t="str">
        <f>IF(E441="","",VLOOKUP(E441,Relatório!B:I,2,FALSE))</f>
        <v/>
      </c>
      <c r="G441" s="271"/>
      <c r="H441" s="272"/>
      <c r="I441" s="306"/>
      <c r="J441" s="304"/>
      <c r="K441" s="367"/>
      <c r="L441" s="357"/>
      <c r="M441" s="296"/>
      <c r="N441" s="271"/>
      <c r="O441" s="276"/>
      <c r="P441" s="281"/>
      <c r="Q441" s="282"/>
      <c r="R441" s="279" t="b">
        <f t="shared" si="21"/>
        <v>0</v>
      </c>
      <c r="S441" s="334"/>
    </row>
    <row r="442" spans="2:19" ht="24.9" customHeight="1" x14ac:dyDescent="0.3">
      <c r="B442" s="293"/>
      <c r="C442" s="267">
        <f t="shared" si="24"/>
        <v>1</v>
      </c>
      <c r="D442" s="268" t="str">
        <f t="shared" si="25"/>
        <v>Janeiro</v>
      </c>
      <c r="E442" s="269"/>
      <c r="F442" s="270" t="str">
        <f>IF(E442="","",VLOOKUP(E442,Relatório!B:I,2,FALSE))</f>
        <v/>
      </c>
      <c r="G442" s="271"/>
      <c r="H442" s="272"/>
      <c r="I442" s="306"/>
      <c r="J442" s="304"/>
      <c r="K442" s="367"/>
      <c r="L442" s="357"/>
      <c r="M442" s="296"/>
      <c r="N442" s="271"/>
      <c r="O442" s="276"/>
      <c r="P442" s="281"/>
      <c r="Q442" s="282"/>
      <c r="R442" s="279" t="b">
        <f t="shared" si="21"/>
        <v>0</v>
      </c>
      <c r="S442" s="334"/>
    </row>
    <row r="443" spans="2:19" ht="24.9" customHeight="1" x14ac:dyDescent="0.3">
      <c r="B443" s="293"/>
      <c r="C443" s="267">
        <f t="shared" si="24"/>
        <v>1</v>
      </c>
      <c r="D443" s="268" t="str">
        <f t="shared" si="25"/>
        <v>Janeiro</v>
      </c>
      <c r="E443" s="269"/>
      <c r="F443" s="270" t="str">
        <f>IF(E443="","",VLOOKUP(E443,Relatório!B:I,2,FALSE))</f>
        <v/>
      </c>
      <c r="G443" s="271"/>
      <c r="H443" s="272"/>
      <c r="I443" s="310"/>
      <c r="J443" s="301"/>
      <c r="K443" s="367"/>
      <c r="L443" s="357"/>
      <c r="M443" s="296"/>
      <c r="N443" s="271"/>
      <c r="O443" s="276"/>
      <c r="P443" s="281"/>
      <c r="Q443" s="282"/>
      <c r="R443" s="279" t="b">
        <f t="shared" si="21"/>
        <v>0</v>
      </c>
      <c r="S443" s="334"/>
    </row>
    <row r="444" spans="2:19" ht="24.9" customHeight="1" x14ac:dyDescent="0.3">
      <c r="B444" s="293"/>
      <c r="C444" s="267">
        <f t="shared" si="24"/>
        <v>1</v>
      </c>
      <c r="D444" s="268" t="str">
        <f t="shared" si="25"/>
        <v>Janeiro</v>
      </c>
      <c r="E444" s="269"/>
      <c r="F444" s="270" t="str">
        <f>IF(E444="","",VLOOKUP(E444,Relatório!B:I,2,FALSE))</f>
        <v/>
      </c>
      <c r="G444" s="271"/>
      <c r="H444" s="272"/>
      <c r="I444" s="306"/>
      <c r="J444" s="304"/>
      <c r="K444" s="367"/>
      <c r="L444" s="355"/>
      <c r="M444" s="296"/>
      <c r="N444" s="271"/>
      <c r="O444" s="276"/>
      <c r="P444" s="281"/>
      <c r="Q444" s="282"/>
      <c r="R444" s="279" t="b">
        <f t="shared" si="21"/>
        <v>0</v>
      </c>
      <c r="S444" s="334"/>
    </row>
    <row r="445" spans="2:19" ht="24.9" customHeight="1" x14ac:dyDescent="0.3">
      <c r="B445" s="293"/>
      <c r="C445" s="267">
        <f t="shared" si="24"/>
        <v>1</v>
      </c>
      <c r="D445" s="268" t="str">
        <f t="shared" si="25"/>
        <v>Janeiro</v>
      </c>
      <c r="E445" s="269"/>
      <c r="F445" s="270" t="str">
        <f>IF(E445="","",VLOOKUP(E445,Relatório!B:I,2,FALSE))</f>
        <v/>
      </c>
      <c r="G445" s="271"/>
      <c r="H445" s="272"/>
      <c r="I445" s="306"/>
      <c r="J445" s="301"/>
      <c r="K445" s="367"/>
      <c r="L445" s="356"/>
      <c r="M445" s="296"/>
      <c r="N445" s="271"/>
      <c r="O445" s="276"/>
      <c r="P445" s="281"/>
      <c r="Q445" s="282"/>
      <c r="R445" s="279" t="b">
        <f t="shared" si="21"/>
        <v>0</v>
      </c>
      <c r="S445" s="334"/>
    </row>
    <row r="446" spans="2:19" ht="24.9" customHeight="1" x14ac:dyDescent="0.3">
      <c r="B446" s="293"/>
      <c r="C446" s="267">
        <f t="shared" si="24"/>
        <v>1</v>
      </c>
      <c r="D446" s="268" t="str">
        <f t="shared" si="25"/>
        <v>Janeiro</v>
      </c>
      <c r="E446" s="269"/>
      <c r="F446" s="270" t="str">
        <f>IF(E446="","",VLOOKUP(E446,Relatório!B:I,2,FALSE))</f>
        <v/>
      </c>
      <c r="G446" s="271"/>
      <c r="H446" s="272"/>
      <c r="I446" s="306"/>
      <c r="J446" s="304"/>
      <c r="K446" s="367"/>
      <c r="L446" s="356"/>
      <c r="M446" s="296"/>
      <c r="N446" s="271"/>
      <c r="O446" s="276"/>
      <c r="P446" s="281"/>
      <c r="Q446" s="282"/>
      <c r="R446" s="279" t="b">
        <f t="shared" si="21"/>
        <v>0</v>
      </c>
      <c r="S446" s="334"/>
    </row>
    <row r="447" spans="2:19" ht="24.9" customHeight="1" x14ac:dyDescent="0.3">
      <c r="B447" s="293"/>
      <c r="C447" s="267">
        <f t="shared" si="24"/>
        <v>1</v>
      </c>
      <c r="D447" s="268" t="str">
        <f t="shared" si="25"/>
        <v>Janeiro</v>
      </c>
      <c r="E447" s="269"/>
      <c r="F447" s="270" t="str">
        <f>IF(E447="","",VLOOKUP(E447,Relatório!B:I,2,FALSE))</f>
        <v/>
      </c>
      <c r="G447" s="271"/>
      <c r="H447" s="272"/>
      <c r="I447" s="306"/>
      <c r="J447" s="304"/>
      <c r="K447" s="367"/>
      <c r="L447" s="356"/>
      <c r="M447" s="296"/>
      <c r="N447" s="271"/>
      <c r="O447" s="276"/>
      <c r="P447" s="281"/>
      <c r="Q447" s="282"/>
      <c r="R447" s="279" t="b">
        <f t="shared" si="21"/>
        <v>0</v>
      </c>
      <c r="S447" s="334"/>
    </row>
    <row r="448" spans="2:19" ht="24.9" customHeight="1" x14ac:dyDescent="0.3">
      <c r="B448" s="293"/>
      <c r="C448" s="267">
        <f t="shared" si="24"/>
        <v>1</v>
      </c>
      <c r="D448" s="268" t="str">
        <f t="shared" si="25"/>
        <v>Janeiro</v>
      </c>
      <c r="E448" s="269"/>
      <c r="F448" s="270" t="str">
        <f>IF(E448="","",VLOOKUP(E448,Relatório!B:I,2,FALSE))</f>
        <v/>
      </c>
      <c r="G448" s="271"/>
      <c r="H448" s="272"/>
      <c r="I448" s="306"/>
      <c r="J448" s="301"/>
      <c r="K448" s="367"/>
      <c r="L448" s="356"/>
      <c r="M448" s="296"/>
      <c r="N448" s="271"/>
      <c r="O448" s="276"/>
      <c r="P448" s="281"/>
      <c r="Q448" s="282"/>
      <c r="R448" s="279" t="b">
        <f t="shared" si="21"/>
        <v>0</v>
      </c>
      <c r="S448" s="334"/>
    </row>
    <row r="449" spans="2:19" ht="24.9" customHeight="1" x14ac:dyDescent="0.3">
      <c r="B449" s="293"/>
      <c r="C449" s="267">
        <f t="shared" si="24"/>
        <v>1</v>
      </c>
      <c r="D449" s="268" t="str">
        <f t="shared" si="25"/>
        <v>Janeiro</v>
      </c>
      <c r="E449" s="269"/>
      <c r="F449" s="270" t="str">
        <f>IF(E449="","",VLOOKUP(E449,Relatório!B:I,2,FALSE))</f>
        <v/>
      </c>
      <c r="G449" s="271"/>
      <c r="H449" s="272"/>
      <c r="I449" s="306"/>
      <c r="J449" s="301"/>
      <c r="K449" s="367"/>
      <c r="L449" s="356"/>
      <c r="M449" s="296"/>
      <c r="N449" s="271"/>
      <c r="O449" s="276"/>
      <c r="P449" s="281"/>
      <c r="Q449" s="282"/>
      <c r="R449" s="279" t="b">
        <f t="shared" si="21"/>
        <v>0</v>
      </c>
      <c r="S449" s="334"/>
    </row>
    <row r="450" spans="2:19" ht="24.9" customHeight="1" x14ac:dyDescent="0.3">
      <c r="B450" s="293"/>
      <c r="C450" s="267">
        <f t="shared" si="24"/>
        <v>1</v>
      </c>
      <c r="D450" s="268" t="str">
        <f t="shared" si="25"/>
        <v>Janeiro</v>
      </c>
      <c r="E450" s="269"/>
      <c r="F450" s="270" t="str">
        <f>IF(E450="","",VLOOKUP(E450,Relatório!B:I,2,FALSE))</f>
        <v/>
      </c>
      <c r="G450" s="271"/>
      <c r="H450" s="272"/>
      <c r="I450" s="306"/>
      <c r="J450" s="301"/>
      <c r="K450" s="367"/>
      <c r="L450" s="355"/>
      <c r="M450" s="296"/>
      <c r="N450" s="271"/>
      <c r="O450" s="276"/>
      <c r="P450" s="281"/>
      <c r="Q450" s="282"/>
      <c r="R450" s="279" t="b">
        <f t="shared" si="21"/>
        <v>0</v>
      </c>
      <c r="S450" s="334"/>
    </row>
    <row r="451" spans="2:19" ht="24.9" customHeight="1" x14ac:dyDescent="0.3">
      <c r="B451" s="293"/>
      <c r="C451" s="267">
        <f t="shared" si="24"/>
        <v>1</v>
      </c>
      <c r="D451" s="268" t="str">
        <f t="shared" si="25"/>
        <v>Janeiro</v>
      </c>
      <c r="E451" s="269"/>
      <c r="F451" s="270" t="str">
        <f>IF(E451="","",VLOOKUP(E451,Relatório!B:I,2,FALSE))</f>
        <v/>
      </c>
      <c r="G451" s="271"/>
      <c r="H451" s="272"/>
      <c r="I451" s="306"/>
      <c r="J451" s="301"/>
      <c r="K451" s="367"/>
      <c r="L451" s="355"/>
      <c r="M451" s="296"/>
      <c r="N451" s="271"/>
      <c r="O451" s="276"/>
      <c r="P451" s="281"/>
      <c r="Q451" s="282"/>
      <c r="R451" s="279" t="b">
        <f t="shared" si="21"/>
        <v>0</v>
      </c>
      <c r="S451" s="334"/>
    </row>
    <row r="452" spans="2:19" ht="24.9" customHeight="1" x14ac:dyDescent="0.3">
      <c r="B452" s="293"/>
      <c r="C452" s="267">
        <f t="shared" si="24"/>
        <v>1</v>
      </c>
      <c r="D452" s="268" t="str">
        <f t="shared" si="25"/>
        <v>Janeiro</v>
      </c>
      <c r="E452" s="269"/>
      <c r="F452" s="270" t="str">
        <f>IF(E452="","",VLOOKUP(E452,Relatório!B:I,2,FALSE))</f>
        <v/>
      </c>
      <c r="G452" s="271"/>
      <c r="H452" s="272"/>
      <c r="I452" s="306"/>
      <c r="J452" s="301"/>
      <c r="K452" s="367"/>
      <c r="L452" s="355"/>
      <c r="M452" s="296"/>
      <c r="N452" s="271"/>
      <c r="O452" s="276"/>
      <c r="P452" s="281"/>
      <c r="Q452" s="282"/>
      <c r="R452" s="279" t="b">
        <f t="shared" si="21"/>
        <v>0</v>
      </c>
      <c r="S452" s="334"/>
    </row>
    <row r="453" spans="2:19" ht="24.9" customHeight="1" x14ac:dyDescent="0.3">
      <c r="B453" s="293"/>
      <c r="C453" s="267">
        <f t="shared" si="24"/>
        <v>1</v>
      </c>
      <c r="D453" s="268" t="str">
        <f t="shared" si="25"/>
        <v>Janeiro</v>
      </c>
      <c r="E453" s="269"/>
      <c r="F453" s="270" t="str">
        <f>IF(E453="","",VLOOKUP(E453,Relatório!B:I,2,FALSE))</f>
        <v/>
      </c>
      <c r="G453" s="271"/>
      <c r="H453" s="272"/>
      <c r="I453" s="306"/>
      <c r="J453" s="301"/>
      <c r="K453" s="367"/>
      <c r="L453" s="355"/>
      <c r="M453" s="296"/>
      <c r="N453" s="271"/>
      <c r="O453" s="276"/>
      <c r="P453" s="281"/>
      <c r="Q453" s="282"/>
      <c r="R453" s="279" t="b">
        <f t="shared" si="21"/>
        <v>0</v>
      </c>
      <c r="S453" s="334"/>
    </row>
    <row r="454" spans="2:19" ht="24.9" customHeight="1" x14ac:dyDescent="0.3">
      <c r="B454" s="293"/>
      <c r="C454" s="267">
        <f t="shared" si="24"/>
        <v>1</v>
      </c>
      <c r="D454" s="268" t="str">
        <f t="shared" si="25"/>
        <v>Janeiro</v>
      </c>
      <c r="E454" s="269"/>
      <c r="F454" s="270" t="str">
        <f>IF(E454="","",VLOOKUP(E454,Relatório!B:I,2,FALSE))</f>
        <v/>
      </c>
      <c r="G454" s="271"/>
      <c r="H454" s="272"/>
      <c r="I454" s="306"/>
      <c r="J454" s="301"/>
      <c r="K454" s="367"/>
      <c r="L454" s="355"/>
      <c r="M454" s="296"/>
      <c r="N454" s="271"/>
      <c r="O454" s="276"/>
      <c r="P454" s="281"/>
      <c r="Q454" s="282"/>
      <c r="R454" s="279" t="b">
        <f t="shared" si="21"/>
        <v>0</v>
      </c>
      <c r="S454" s="334"/>
    </row>
    <row r="455" spans="2:19" ht="24.9" customHeight="1" x14ac:dyDescent="0.3">
      <c r="B455" s="293"/>
      <c r="C455" s="267">
        <f t="shared" si="24"/>
        <v>1</v>
      </c>
      <c r="D455" s="268" t="str">
        <f t="shared" si="25"/>
        <v>Janeiro</v>
      </c>
      <c r="E455" s="269"/>
      <c r="F455" s="270" t="str">
        <f>IF(E455="","",VLOOKUP(E455,Relatório!B:I,2,FALSE))</f>
        <v/>
      </c>
      <c r="G455" s="271"/>
      <c r="H455" s="272"/>
      <c r="I455" s="306"/>
      <c r="J455" s="301"/>
      <c r="K455" s="367"/>
      <c r="L455" s="355"/>
      <c r="M455" s="296"/>
      <c r="N455" s="271"/>
      <c r="O455" s="276"/>
      <c r="P455" s="281"/>
      <c r="Q455" s="282"/>
      <c r="R455" s="279" t="b">
        <f t="shared" si="21"/>
        <v>0</v>
      </c>
      <c r="S455" s="334"/>
    </row>
    <row r="456" spans="2:19" ht="24.9" customHeight="1" x14ac:dyDescent="0.3">
      <c r="B456" s="293"/>
      <c r="C456" s="267">
        <f t="shared" si="24"/>
        <v>1</v>
      </c>
      <c r="D456" s="268" t="str">
        <f t="shared" si="25"/>
        <v>Janeiro</v>
      </c>
      <c r="E456" s="269"/>
      <c r="F456" s="270" t="str">
        <f>IF(E456="","",VLOOKUP(E456,Relatório!B:I,2,FALSE))</f>
        <v/>
      </c>
      <c r="G456" s="271"/>
      <c r="H456" s="272"/>
      <c r="I456" s="306"/>
      <c r="J456" s="301"/>
      <c r="K456" s="367"/>
      <c r="L456" s="355"/>
      <c r="M456" s="296"/>
      <c r="N456" s="271"/>
      <c r="O456" s="276"/>
      <c r="P456" s="281"/>
      <c r="Q456" s="282"/>
      <c r="R456" s="279" t="b">
        <f t="shared" si="21"/>
        <v>0</v>
      </c>
      <c r="S456" s="334"/>
    </row>
    <row r="457" spans="2:19" ht="24.9" customHeight="1" x14ac:dyDescent="0.3">
      <c r="B457" s="293"/>
      <c r="C457" s="267">
        <f t="shared" si="24"/>
        <v>1</v>
      </c>
      <c r="D457" s="268" t="str">
        <f t="shared" si="25"/>
        <v>Janeiro</v>
      </c>
      <c r="E457" s="269"/>
      <c r="F457" s="270" t="str">
        <f>IF(E457="","",VLOOKUP(E457,Relatório!B:I,2,FALSE))</f>
        <v/>
      </c>
      <c r="G457" s="271"/>
      <c r="H457" s="272"/>
      <c r="I457" s="306"/>
      <c r="J457" s="301"/>
      <c r="K457" s="367"/>
      <c r="L457" s="355"/>
      <c r="M457" s="296"/>
      <c r="N457" s="271"/>
      <c r="O457" s="276"/>
      <c r="P457" s="281"/>
      <c r="Q457" s="282"/>
      <c r="R457" s="279" t="b">
        <f t="shared" ref="R457:R520" si="26">IF(O457="sim",P457-Q457+R456,IF(O457="NÃO",R456))</f>
        <v>0</v>
      </c>
      <c r="S457" s="334"/>
    </row>
    <row r="458" spans="2:19" ht="24.9" customHeight="1" x14ac:dyDescent="0.3">
      <c r="B458" s="293"/>
      <c r="C458" s="267">
        <f t="shared" si="24"/>
        <v>1</v>
      </c>
      <c r="D458" s="268" t="str">
        <f t="shared" si="25"/>
        <v>Janeiro</v>
      </c>
      <c r="E458" s="269"/>
      <c r="F458" s="270" t="str">
        <f>IF(E458="","",VLOOKUP(E458,Relatório!B:I,2,FALSE))</f>
        <v/>
      </c>
      <c r="G458" s="271"/>
      <c r="H458" s="272"/>
      <c r="I458" s="306"/>
      <c r="J458" s="301"/>
      <c r="K458" s="367"/>
      <c r="L458" s="355"/>
      <c r="M458" s="296"/>
      <c r="N458" s="271"/>
      <c r="O458" s="276"/>
      <c r="P458" s="281"/>
      <c r="Q458" s="282"/>
      <c r="R458" s="279" t="b">
        <f t="shared" si="26"/>
        <v>0</v>
      </c>
      <c r="S458" s="334"/>
    </row>
    <row r="459" spans="2:19" ht="24.9" customHeight="1" x14ac:dyDescent="0.3">
      <c r="B459" s="293"/>
      <c r="C459" s="267">
        <f t="shared" si="24"/>
        <v>1</v>
      </c>
      <c r="D459" s="268" t="str">
        <f t="shared" si="25"/>
        <v>Janeiro</v>
      </c>
      <c r="E459" s="269"/>
      <c r="F459" s="270" t="str">
        <f>IF(E459="","",VLOOKUP(E459,Relatório!B:I,2,FALSE))</f>
        <v/>
      </c>
      <c r="G459" s="271"/>
      <c r="H459" s="272"/>
      <c r="I459" s="306"/>
      <c r="J459" s="301"/>
      <c r="K459" s="367"/>
      <c r="L459" s="355"/>
      <c r="M459" s="296"/>
      <c r="N459" s="271"/>
      <c r="O459" s="276"/>
      <c r="P459" s="281"/>
      <c r="Q459" s="282"/>
      <c r="R459" s="279" t="b">
        <f t="shared" si="26"/>
        <v>0</v>
      </c>
      <c r="S459" s="334"/>
    </row>
    <row r="460" spans="2:19" ht="24.9" customHeight="1" x14ac:dyDescent="0.3">
      <c r="B460" s="293"/>
      <c r="C460" s="267">
        <f t="shared" si="24"/>
        <v>1</v>
      </c>
      <c r="D460" s="268" t="str">
        <f t="shared" si="25"/>
        <v>Janeiro</v>
      </c>
      <c r="E460" s="269"/>
      <c r="F460" s="270" t="str">
        <f>IF(E460="","",VLOOKUP(E460,Relatório!B:I,2,FALSE))</f>
        <v/>
      </c>
      <c r="G460" s="271"/>
      <c r="H460" s="272"/>
      <c r="I460" s="306"/>
      <c r="J460" s="301"/>
      <c r="K460" s="367"/>
      <c r="L460" s="355"/>
      <c r="M460" s="296"/>
      <c r="N460" s="271"/>
      <c r="O460" s="276"/>
      <c r="P460" s="281"/>
      <c r="Q460" s="282"/>
      <c r="R460" s="279" t="b">
        <f t="shared" si="26"/>
        <v>0</v>
      </c>
      <c r="S460" s="334"/>
    </row>
    <row r="461" spans="2:19" ht="24.9" customHeight="1" x14ac:dyDescent="0.3">
      <c r="B461" s="293"/>
      <c r="C461" s="267">
        <f t="shared" si="24"/>
        <v>1</v>
      </c>
      <c r="D461" s="268" t="str">
        <f t="shared" si="25"/>
        <v>Janeiro</v>
      </c>
      <c r="E461" s="269"/>
      <c r="F461" s="270" t="str">
        <f>IF(E461="","",VLOOKUP(E461,Relatório!B:I,2,FALSE))</f>
        <v/>
      </c>
      <c r="G461" s="271"/>
      <c r="H461" s="272"/>
      <c r="I461" s="306"/>
      <c r="J461" s="301"/>
      <c r="K461" s="367"/>
      <c r="L461" s="355"/>
      <c r="M461" s="296"/>
      <c r="N461" s="271"/>
      <c r="O461" s="276"/>
      <c r="P461" s="281"/>
      <c r="Q461" s="282"/>
      <c r="R461" s="279" t="b">
        <f t="shared" si="26"/>
        <v>0</v>
      </c>
      <c r="S461" s="334"/>
    </row>
    <row r="462" spans="2:19" ht="24.9" customHeight="1" x14ac:dyDescent="0.3">
      <c r="B462" s="293"/>
      <c r="C462" s="267">
        <f t="shared" si="24"/>
        <v>1</v>
      </c>
      <c r="D462" s="268" t="str">
        <f t="shared" si="25"/>
        <v>Janeiro</v>
      </c>
      <c r="E462" s="269"/>
      <c r="F462" s="270" t="str">
        <f>IF(E462="","",VLOOKUP(E462,Relatório!B:I,2,FALSE))</f>
        <v/>
      </c>
      <c r="G462" s="271"/>
      <c r="H462" s="272"/>
      <c r="I462" s="306"/>
      <c r="J462" s="301"/>
      <c r="K462" s="367"/>
      <c r="L462" s="355"/>
      <c r="M462" s="296"/>
      <c r="N462" s="271"/>
      <c r="O462" s="276"/>
      <c r="P462" s="281"/>
      <c r="Q462" s="282"/>
      <c r="R462" s="279" t="b">
        <f t="shared" si="26"/>
        <v>0</v>
      </c>
      <c r="S462" s="334"/>
    </row>
    <row r="463" spans="2:19" ht="24.9" customHeight="1" x14ac:dyDescent="0.3">
      <c r="B463" s="293"/>
      <c r="C463" s="267">
        <f t="shared" si="24"/>
        <v>1</v>
      </c>
      <c r="D463" s="268" t="str">
        <f t="shared" si="25"/>
        <v>Janeiro</v>
      </c>
      <c r="E463" s="269"/>
      <c r="F463" s="270" t="str">
        <f>IF(E463="","",VLOOKUP(E463,Relatório!B:I,2,FALSE))</f>
        <v/>
      </c>
      <c r="G463" s="271"/>
      <c r="H463" s="272"/>
      <c r="I463" s="306"/>
      <c r="J463" s="301"/>
      <c r="K463" s="367"/>
      <c r="L463" s="356"/>
      <c r="M463" s="296"/>
      <c r="N463" s="271"/>
      <c r="O463" s="276"/>
      <c r="P463" s="281"/>
      <c r="Q463" s="282"/>
      <c r="R463" s="279" t="b">
        <f t="shared" si="26"/>
        <v>0</v>
      </c>
      <c r="S463" s="334"/>
    </row>
    <row r="464" spans="2:19" ht="24.9" customHeight="1" x14ac:dyDescent="0.3">
      <c r="B464" s="293"/>
      <c r="C464" s="267">
        <f t="shared" si="24"/>
        <v>1</v>
      </c>
      <c r="D464" s="268" t="str">
        <f t="shared" si="25"/>
        <v>Janeiro</v>
      </c>
      <c r="E464" s="269"/>
      <c r="F464" s="270" t="str">
        <f>IF(E464="","",VLOOKUP(E464,Relatório!B:I,2,FALSE))</f>
        <v/>
      </c>
      <c r="G464" s="271"/>
      <c r="H464" s="272"/>
      <c r="I464" s="306"/>
      <c r="J464" s="304"/>
      <c r="K464" s="367"/>
      <c r="L464" s="355"/>
      <c r="M464" s="296"/>
      <c r="N464" s="271"/>
      <c r="O464" s="276"/>
      <c r="P464" s="281"/>
      <c r="Q464" s="282"/>
      <c r="R464" s="279" t="b">
        <f t="shared" si="26"/>
        <v>0</v>
      </c>
      <c r="S464" s="334"/>
    </row>
    <row r="465" spans="2:19" ht="24.9" customHeight="1" x14ac:dyDescent="0.3">
      <c r="B465" s="293"/>
      <c r="C465" s="267">
        <f t="shared" si="24"/>
        <v>1</v>
      </c>
      <c r="D465" s="268" t="str">
        <f t="shared" si="25"/>
        <v>Janeiro</v>
      </c>
      <c r="E465" s="269"/>
      <c r="F465" s="270" t="str">
        <f>IF(E465="","",VLOOKUP(E465,Relatório!B:I,2,FALSE))</f>
        <v/>
      </c>
      <c r="G465" s="271"/>
      <c r="H465" s="272"/>
      <c r="I465" s="306"/>
      <c r="J465" s="304"/>
      <c r="K465" s="367"/>
      <c r="L465" s="355"/>
      <c r="M465" s="296"/>
      <c r="N465" s="271"/>
      <c r="O465" s="276"/>
      <c r="P465" s="281"/>
      <c r="Q465" s="282"/>
      <c r="R465" s="279" t="b">
        <f t="shared" si="26"/>
        <v>0</v>
      </c>
      <c r="S465" s="334"/>
    </row>
    <row r="466" spans="2:19" ht="24.9" customHeight="1" x14ac:dyDescent="0.3">
      <c r="B466" s="293"/>
      <c r="C466" s="267">
        <f t="shared" si="24"/>
        <v>1</v>
      </c>
      <c r="D466" s="268" t="str">
        <f t="shared" si="25"/>
        <v>Janeiro</v>
      </c>
      <c r="E466" s="269"/>
      <c r="F466" s="270" t="str">
        <f>IF(E466="","",VLOOKUP(E466,Relatório!B:I,2,FALSE))</f>
        <v/>
      </c>
      <c r="G466" s="271"/>
      <c r="H466" s="272"/>
      <c r="I466" s="306"/>
      <c r="J466" s="304"/>
      <c r="K466" s="367"/>
      <c r="L466" s="355"/>
      <c r="M466" s="296"/>
      <c r="N466" s="271"/>
      <c r="O466" s="276"/>
      <c r="P466" s="281"/>
      <c r="Q466" s="282"/>
      <c r="R466" s="279" t="b">
        <f t="shared" si="26"/>
        <v>0</v>
      </c>
      <c r="S466" s="334"/>
    </row>
    <row r="467" spans="2:19" ht="24.9" customHeight="1" x14ac:dyDescent="0.3">
      <c r="B467" s="293"/>
      <c r="C467" s="267">
        <f t="shared" si="24"/>
        <v>1</v>
      </c>
      <c r="D467" s="268" t="str">
        <f t="shared" si="25"/>
        <v>Janeiro</v>
      </c>
      <c r="E467" s="269"/>
      <c r="F467" s="270" t="str">
        <f>IF(E467="","",VLOOKUP(E467,Relatório!B:I,2,FALSE))</f>
        <v/>
      </c>
      <c r="G467" s="271"/>
      <c r="H467" s="272"/>
      <c r="I467" s="306"/>
      <c r="J467" s="301"/>
      <c r="K467" s="367"/>
      <c r="L467" s="355"/>
      <c r="M467" s="296"/>
      <c r="N467" s="271"/>
      <c r="O467" s="276"/>
      <c r="P467" s="281"/>
      <c r="Q467" s="282"/>
      <c r="R467" s="279" t="b">
        <f t="shared" si="26"/>
        <v>0</v>
      </c>
      <c r="S467" s="334"/>
    </row>
    <row r="468" spans="2:19" ht="24.9" customHeight="1" x14ac:dyDescent="0.3">
      <c r="B468" s="293"/>
      <c r="C468" s="267">
        <f t="shared" si="24"/>
        <v>1</v>
      </c>
      <c r="D468" s="268" t="str">
        <f t="shared" si="25"/>
        <v>Janeiro</v>
      </c>
      <c r="E468" s="269"/>
      <c r="F468" s="270" t="str">
        <f>IF(E468="","",VLOOKUP(E468,Relatório!B:I,2,FALSE))</f>
        <v/>
      </c>
      <c r="G468" s="271"/>
      <c r="H468" s="272"/>
      <c r="I468" s="306"/>
      <c r="J468" s="301"/>
      <c r="K468" s="367"/>
      <c r="L468" s="355"/>
      <c r="M468" s="296"/>
      <c r="N468" s="271"/>
      <c r="O468" s="276"/>
      <c r="P468" s="281"/>
      <c r="Q468" s="282"/>
      <c r="R468" s="279" t="b">
        <f t="shared" si="26"/>
        <v>0</v>
      </c>
      <c r="S468" s="334"/>
    </row>
    <row r="469" spans="2:19" ht="24.9" customHeight="1" x14ac:dyDescent="0.3">
      <c r="B469" s="293"/>
      <c r="C469" s="267">
        <f t="shared" si="24"/>
        <v>1</v>
      </c>
      <c r="D469" s="268" t="str">
        <f t="shared" si="25"/>
        <v>Janeiro</v>
      </c>
      <c r="E469" s="269"/>
      <c r="F469" s="270" t="str">
        <f>IF(E469="","",VLOOKUP(E469,Relatório!B:I,2,FALSE))</f>
        <v/>
      </c>
      <c r="G469" s="271"/>
      <c r="H469" s="272"/>
      <c r="I469" s="306"/>
      <c r="J469" s="301"/>
      <c r="K469" s="367"/>
      <c r="L469" s="355"/>
      <c r="M469" s="296"/>
      <c r="N469" s="271"/>
      <c r="O469" s="276"/>
      <c r="P469" s="281"/>
      <c r="Q469" s="282"/>
      <c r="R469" s="279" t="b">
        <f t="shared" si="26"/>
        <v>0</v>
      </c>
      <c r="S469" s="334"/>
    </row>
    <row r="470" spans="2:19" ht="24.9" customHeight="1" x14ac:dyDescent="0.3">
      <c r="B470" s="293"/>
      <c r="C470" s="267">
        <f t="shared" si="24"/>
        <v>1</v>
      </c>
      <c r="D470" s="268" t="str">
        <f t="shared" si="25"/>
        <v>Janeiro</v>
      </c>
      <c r="E470" s="269"/>
      <c r="F470" s="270" t="str">
        <f>IF(E470="","",VLOOKUP(E470,Relatório!B:I,2,FALSE))</f>
        <v/>
      </c>
      <c r="G470" s="271"/>
      <c r="H470" s="272"/>
      <c r="I470" s="306"/>
      <c r="J470" s="301"/>
      <c r="K470" s="367"/>
      <c r="L470" s="356"/>
      <c r="M470" s="296"/>
      <c r="N470" s="271"/>
      <c r="O470" s="276"/>
      <c r="P470" s="281"/>
      <c r="Q470" s="282"/>
      <c r="R470" s="279" t="b">
        <f t="shared" si="26"/>
        <v>0</v>
      </c>
      <c r="S470" s="334"/>
    </row>
    <row r="471" spans="2:19" ht="24.9" customHeight="1" x14ac:dyDescent="0.3">
      <c r="B471" s="293"/>
      <c r="C471" s="267">
        <f t="shared" si="24"/>
        <v>1</v>
      </c>
      <c r="D471" s="268" t="str">
        <f t="shared" si="25"/>
        <v>Janeiro</v>
      </c>
      <c r="E471" s="269"/>
      <c r="F471" s="270" t="str">
        <f>IF(E471="","",VLOOKUP(E471,Relatório!B:I,2,FALSE))</f>
        <v/>
      </c>
      <c r="G471" s="271"/>
      <c r="H471" s="272"/>
      <c r="I471" s="306"/>
      <c r="J471" s="301"/>
      <c r="K471" s="367"/>
      <c r="L471" s="356"/>
      <c r="M471" s="296"/>
      <c r="N471" s="271"/>
      <c r="O471" s="276"/>
      <c r="P471" s="281"/>
      <c r="Q471" s="282"/>
      <c r="R471" s="279" t="b">
        <f t="shared" si="26"/>
        <v>0</v>
      </c>
      <c r="S471" s="334"/>
    </row>
    <row r="472" spans="2:19" ht="24.9" customHeight="1" x14ac:dyDescent="0.3">
      <c r="B472" s="293"/>
      <c r="C472" s="267">
        <f t="shared" si="24"/>
        <v>1</v>
      </c>
      <c r="D472" s="268" t="str">
        <f t="shared" si="25"/>
        <v>Janeiro</v>
      </c>
      <c r="E472" s="269"/>
      <c r="F472" s="270" t="str">
        <f>IF(E472="","",VLOOKUP(E472,Relatório!B:I,2,FALSE))</f>
        <v/>
      </c>
      <c r="G472" s="271"/>
      <c r="H472" s="272"/>
      <c r="I472" s="306"/>
      <c r="J472" s="301"/>
      <c r="K472" s="367"/>
      <c r="L472" s="355"/>
      <c r="M472" s="296"/>
      <c r="N472" s="271"/>
      <c r="O472" s="276"/>
      <c r="P472" s="281"/>
      <c r="Q472" s="282"/>
      <c r="R472" s="279" t="b">
        <f t="shared" si="26"/>
        <v>0</v>
      </c>
      <c r="S472" s="334"/>
    </row>
    <row r="473" spans="2:19" ht="24.9" customHeight="1" x14ac:dyDescent="0.3">
      <c r="B473" s="293"/>
      <c r="C473" s="267">
        <f t="shared" ref="C473:C536" si="27">MONTH(B473)</f>
        <v>1</v>
      </c>
      <c r="D473" s="268" t="str">
        <f t="shared" ref="D473:D536" si="28">IF(C473=1,"Janeiro",IF(C473=2,"Fevereiro",IF(C473=3,"Março",IF(C473=4,"Abril",IF(C473=5,"Maio",IF(C473=6,"Junho",IF(C473=7,"Julho",IF(C473=8,"Agosto",IF(C473=9,"Setembro",IF(C473=10,"Outubro",IF(C473=11,"Novembro",IF(C473=12,"Dezembro",""))))))))))))</f>
        <v>Janeiro</v>
      </c>
      <c r="E473" s="269"/>
      <c r="F473" s="270" t="str">
        <f>IF(E473="","",VLOOKUP(E473,Relatório!B:I,2,FALSE))</f>
        <v/>
      </c>
      <c r="G473" s="271"/>
      <c r="H473" s="272"/>
      <c r="I473" s="306"/>
      <c r="J473" s="301"/>
      <c r="K473" s="367"/>
      <c r="L473" s="358"/>
      <c r="M473" s="296"/>
      <c r="N473" s="271"/>
      <c r="O473" s="276"/>
      <c r="P473" s="281"/>
      <c r="Q473" s="282"/>
      <c r="R473" s="279" t="b">
        <f t="shared" si="26"/>
        <v>0</v>
      </c>
      <c r="S473" s="334"/>
    </row>
    <row r="474" spans="2:19" ht="24.9" customHeight="1" x14ac:dyDescent="0.3">
      <c r="B474" s="293"/>
      <c r="C474" s="267">
        <f t="shared" si="27"/>
        <v>1</v>
      </c>
      <c r="D474" s="268" t="str">
        <f t="shared" si="28"/>
        <v>Janeiro</v>
      </c>
      <c r="E474" s="269"/>
      <c r="F474" s="270" t="str">
        <f>IF(E474="","",VLOOKUP(E474,Relatório!B:I,2,FALSE))</f>
        <v/>
      </c>
      <c r="G474" s="271"/>
      <c r="H474" s="272"/>
      <c r="I474" s="306"/>
      <c r="J474" s="301"/>
      <c r="K474" s="367"/>
      <c r="L474" s="358"/>
      <c r="M474" s="296"/>
      <c r="N474" s="271"/>
      <c r="O474" s="276"/>
      <c r="P474" s="281"/>
      <c r="Q474" s="282"/>
      <c r="R474" s="279" t="b">
        <f t="shared" si="26"/>
        <v>0</v>
      </c>
      <c r="S474" s="334"/>
    </row>
    <row r="475" spans="2:19" ht="24.9" customHeight="1" x14ac:dyDescent="0.3">
      <c r="B475" s="293"/>
      <c r="C475" s="267">
        <f t="shared" si="27"/>
        <v>1</v>
      </c>
      <c r="D475" s="268" t="str">
        <f t="shared" si="28"/>
        <v>Janeiro</v>
      </c>
      <c r="E475" s="269"/>
      <c r="F475" s="270" t="str">
        <f>IF(E475="","",VLOOKUP(E475,Relatório!B:I,2,FALSE))</f>
        <v/>
      </c>
      <c r="G475" s="271"/>
      <c r="H475" s="272"/>
      <c r="I475" s="306"/>
      <c r="J475" s="301"/>
      <c r="K475" s="367"/>
      <c r="L475" s="355"/>
      <c r="M475" s="296"/>
      <c r="N475" s="271"/>
      <c r="O475" s="276"/>
      <c r="P475" s="281"/>
      <c r="Q475" s="282"/>
      <c r="R475" s="279" t="b">
        <f t="shared" si="26"/>
        <v>0</v>
      </c>
      <c r="S475" s="334"/>
    </row>
    <row r="476" spans="2:19" ht="24.9" customHeight="1" x14ac:dyDescent="0.3">
      <c r="B476" s="293"/>
      <c r="C476" s="267">
        <f t="shared" si="27"/>
        <v>1</v>
      </c>
      <c r="D476" s="268" t="str">
        <f t="shared" si="28"/>
        <v>Janeiro</v>
      </c>
      <c r="E476" s="269"/>
      <c r="F476" s="270" t="str">
        <f>IF(E476="","",VLOOKUP(E476,Relatório!B:I,2,FALSE))</f>
        <v/>
      </c>
      <c r="G476" s="271"/>
      <c r="H476" s="272"/>
      <c r="I476" s="306"/>
      <c r="J476" s="301"/>
      <c r="K476" s="367"/>
      <c r="L476" s="355"/>
      <c r="M476" s="296"/>
      <c r="N476" s="271"/>
      <c r="O476" s="276"/>
      <c r="P476" s="281"/>
      <c r="Q476" s="282"/>
      <c r="R476" s="279" t="b">
        <f t="shared" si="26"/>
        <v>0</v>
      </c>
      <c r="S476" s="334"/>
    </row>
    <row r="477" spans="2:19" ht="24.9" customHeight="1" x14ac:dyDescent="0.3">
      <c r="B477" s="293"/>
      <c r="C477" s="267">
        <f t="shared" si="27"/>
        <v>1</v>
      </c>
      <c r="D477" s="268" t="str">
        <f t="shared" si="28"/>
        <v>Janeiro</v>
      </c>
      <c r="E477" s="269"/>
      <c r="F477" s="270" t="str">
        <f>IF(E477="","",VLOOKUP(E477,Relatório!B:I,2,FALSE))</f>
        <v/>
      </c>
      <c r="G477" s="271"/>
      <c r="H477" s="272"/>
      <c r="I477" s="306"/>
      <c r="J477" s="301"/>
      <c r="K477" s="367"/>
      <c r="L477" s="355"/>
      <c r="M477" s="296"/>
      <c r="N477" s="271"/>
      <c r="O477" s="276"/>
      <c r="P477" s="281"/>
      <c r="Q477" s="282"/>
      <c r="R477" s="279" t="b">
        <f t="shared" si="26"/>
        <v>0</v>
      </c>
      <c r="S477" s="334"/>
    </row>
    <row r="478" spans="2:19" ht="24.9" customHeight="1" x14ac:dyDescent="0.3">
      <c r="B478" s="293"/>
      <c r="C478" s="267">
        <f t="shared" si="27"/>
        <v>1</v>
      </c>
      <c r="D478" s="268" t="str">
        <f t="shared" si="28"/>
        <v>Janeiro</v>
      </c>
      <c r="E478" s="269"/>
      <c r="F478" s="270" t="str">
        <f>IF(E478="","",VLOOKUP(E478,Relatório!B:I,2,FALSE))</f>
        <v/>
      </c>
      <c r="G478" s="271"/>
      <c r="H478" s="272"/>
      <c r="I478" s="306"/>
      <c r="J478" s="301"/>
      <c r="K478" s="367"/>
      <c r="L478" s="355"/>
      <c r="M478" s="296"/>
      <c r="N478" s="271"/>
      <c r="O478" s="276"/>
      <c r="P478" s="281"/>
      <c r="Q478" s="282"/>
      <c r="R478" s="279" t="b">
        <f t="shared" si="26"/>
        <v>0</v>
      </c>
      <c r="S478" s="334"/>
    </row>
    <row r="479" spans="2:19" ht="24.9" customHeight="1" x14ac:dyDescent="0.3">
      <c r="B479" s="293"/>
      <c r="C479" s="267">
        <f t="shared" si="27"/>
        <v>1</v>
      </c>
      <c r="D479" s="268" t="str">
        <f t="shared" si="28"/>
        <v>Janeiro</v>
      </c>
      <c r="E479" s="269"/>
      <c r="F479" s="270" t="str">
        <f>IF(E479="","",VLOOKUP(E479,Relatório!B:I,2,FALSE))</f>
        <v/>
      </c>
      <c r="G479" s="271"/>
      <c r="H479" s="272"/>
      <c r="I479" s="306"/>
      <c r="J479" s="301"/>
      <c r="K479" s="367"/>
      <c r="L479" s="356"/>
      <c r="M479" s="296"/>
      <c r="N479" s="271"/>
      <c r="O479" s="276"/>
      <c r="P479" s="281"/>
      <c r="Q479" s="282"/>
      <c r="R479" s="279" t="b">
        <f t="shared" si="26"/>
        <v>0</v>
      </c>
      <c r="S479" s="334"/>
    </row>
    <row r="480" spans="2:19" ht="24.9" customHeight="1" x14ac:dyDescent="0.3">
      <c r="B480" s="311"/>
      <c r="C480" s="267">
        <f t="shared" si="27"/>
        <v>1</v>
      </c>
      <c r="D480" s="268" t="str">
        <f t="shared" si="28"/>
        <v>Janeiro</v>
      </c>
      <c r="E480" s="269"/>
      <c r="F480" s="270" t="str">
        <f>IF(E480="","",VLOOKUP(E480,Relatório!B:I,2,FALSE))</f>
        <v/>
      </c>
      <c r="G480" s="271"/>
      <c r="H480" s="272"/>
      <c r="I480" s="271"/>
      <c r="J480" s="271"/>
      <c r="K480" s="312"/>
      <c r="L480" s="353"/>
      <c r="M480" s="271"/>
      <c r="N480" s="271"/>
      <c r="O480" s="276"/>
      <c r="P480" s="313"/>
      <c r="Q480" s="314"/>
      <c r="R480" s="279" t="b">
        <f t="shared" si="26"/>
        <v>0</v>
      </c>
      <c r="S480" s="334"/>
    </row>
    <row r="481" spans="2:19" ht="24.9" customHeight="1" x14ac:dyDescent="0.3">
      <c r="B481" s="311"/>
      <c r="C481" s="267">
        <f t="shared" si="27"/>
        <v>1</v>
      </c>
      <c r="D481" s="268" t="str">
        <f t="shared" si="28"/>
        <v>Janeiro</v>
      </c>
      <c r="E481" s="269"/>
      <c r="F481" s="270" t="str">
        <f>IF(E481="","",VLOOKUP(E481,Relatório!B:I,2,FALSE))</f>
        <v/>
      </c>
      <c r="G481" s="271"/>
      <c r="H481" s="272"/>
      <c r="I481" s="271"/>
      <c r="J481" s="271"/>
      <c r="K481" s="312"/>
      <c r="L481" s="353"/>
      <c r="M481" s="271"/>
      <c r="N481" s="271"/>
      <c r="O481" s="276"/>
      <c r="P481" s="313"/>
      <c r="Q481" s="314"/>
      <c r="R481" s="279" t="b">
        <f t="shared" si="26"/>
        <v>0</v>
      </c>
      <c r="S481" s="334"/>
    </row>
    <row r="482" spans="2:19" ht="24.9" customHeight="1" x14ac:dyDescent="0.3">
      <c r="B482" s="311"/>
      <c r="C482" s="267">
        <f t="shared" si="27"/>
        <v>1</v>
      </c>
      <c r="D482" s="268" t="str">
        <f t="shared" si="28"/>
        <v>Janeiro</v>
      </c>
      <c r="E482" s="269"/>
      <c r="F482" s="270" t="str">
        <f>IF(E482="","",VLOOKUP(E482,Relatório!B:I,2,FALSE))</f>
        <v/>
      </c>
      <c r="G482" s="271"/>
      <c r="H482" s="272"/>
      <c r="I482" s="271"/>
      <c r="J482" s="271"/>
      <c r="K482" s="312"/>
      <c r="L482" s="353"/>
      <c r="M482" s="271"/>
      <c r="N482" s="271"/>
      <c r="O482" s="276"/>
      <c r="P482" s="313"/>
      <c r="Q482" s="314"/>
      <c r="R482" s="279" t="b">
        <f t="shared" si="26"/>
        <v>0</v>
      </c>
      <c r="S482" s="334"/>
    </row>
    <row r="483" spans="2:19" ht="24.9" customHeight="1" x14ac:dyDescent="0.3">
      <c r="B483" s="311"/>
      <c r="C483" s="267">
        <f t="shared" si="27"/>
        <v>1</v>
      </c>
      <c r="D483" s="268" t="str">
        <f t="shared" si="28"/>
        <v>Janeiro</v>
      </c>
      <c r="E483" s="269"/>
      <c r="F483" s="270" t="str">
        <f>IF(E483="","",VLOOKUP(E483,Relatório!B:I,2,FALSE))</f>
        <v/>
      </c>
      <c r="G483" s="271"/>
      <c r="H483" s="272"/>
      <c r="I483" s="271"/>
      <c r="J483" s="271"/>
      <c r="K483" s="312"/>
      <c r="L483" s="353"/>
      <c r="M483" s="271"/>
      <c r="N483" s="271"/>
      <c r="O483" s="276"/>
      <c r="P483" s="313"/>
      <c r="Q483" s="314"/>
      <c r="R483" s="279" t="b">
        <f t="shared" si="26"/>
        <v>0</v>
      </c>
      <c r="S483" s="334"/>
    </row>
    <row r="484" spans="2:19" ht="24.9" customHeight="1" x14ac:dyDescent="0.3">
      <c r="B484" s="311"/>
      <c r="C484" s="267">
        <f t="shared" si="27"/>
        <v>1</v>
      </c>
      <c r="D484" s="268" t="str">
        <f t="shared" si="28"/>
        <v>Janeiro</v>
      </c>
      <c r="E484" s="269"/>
      <c r="F484" s="270" t="str">
        <f>IF(E484="","",VLOOKUP(E484,Relatório!B:I,2,FALSE))</f>
        <v/>
      </c>
      <c r="G484" s="271"/>
      <c r="H484" s="272"/>
      <c r="I484" s="271"/>
      <c r="J484" s="271"/>
      <c r="K484" s="312"/>
      <c r="L484" s="353"/>
      <c r="M484" s="271"/>
      <c r="N484" s="271"/>
      <c r="O484" s="276"/>
      <c r="P484" s="313"/>
      <c r="Q484" s="314"/>
      <c r="R484" s="279" t="b">
        <f t="shared" si="26"/>
        <v>0</v>
      </c>
      <c r="S484" s="334"/>
    </row>
    <row r="485" spans="2:19" ht="24.9" customHeight="1" x14ac:dyDescent="0.3">
      <c r="B485" s="311"/>
      <c r="C485" s="267">
        <f t="shared" si="27"/>
        <v>1</v>
      </c>
      <c r="D485" s="268" t="str">
        <f t="shared" si="28"/>
        <v>Janeiro</v>
      </c>
      <c r="E485" s="269"/>
      <c r="F485" s="270" t="str">
        <f>IF(E485="","",VLOOKUP(E485,Relatório!B:I,2,FALSE))</f>
        <v/>
      </c>
      <c r="G485" s="271"/>
      <c r="H485" s="272"/>
      <c r="I485" s="271"/>
      <c r="J485" s="271"/>
      <c r="K485" s="312"/>
      <c r="L485" s="353"/>
      <c r="M485" s="271"/>
      <c r="N485" s="271"/>
      <c r="O485" s="276"/>
      <c r="P485" s="313"/>
      <c r="Q485" s="314"/>
      <c r="R485" s="279" t="b">
        <f t="shared" si="26"/>
        <v>0</v>
      </c>
      <c r="S485" s="334"/>
    </row>
    <row r="486" spans="2:19" ht="24.9" customHeight="1" x14ac:dyDescent="0.3">
      <c r="B486" s="311"/>
      <c r="C486" s="267">
        <f t="shared" si="27"/>
        <v>1</v>
      </c>
      <c r="D486" s="268" t="str">
        <f t="shared" si="28"/>
        <v>Janeiro</v>
      </c>
      <c r="E486" s="269"/>
      <c r="F486" s="270" t="str">
        <f>IF(E486="","",VLOOKUP(E486,Relatório!B:I,2,FALSE))</f>
        <v/>
      </c>
      <c r="G486" s="271"/>
      <c r="H486" s="272"/>
      <c r="I486" s="271"/>
      <c r="J486" s="271"/>
      <c r="K486" s="312"/>
      <c r="L486" s="353"/>
      <c r="M486" s="271"/>
      <c r="N486" s="271"/>
      <c r="O486" s="276"/>
      <c r="P486" s="313"/>
      <c r="Q486" s="314"/>
      <c r="R486" s="279" t="b">
        <f t="shared" si="26"/>
        <v>0</v>
      </c>
      <c r="S486" s="334"/>
    </row>
    <row r="487" spans="2:19" ht="24.9" customHeight="1" x14ac:dyDescent="0.3">
      <c r="B487" s="311"/>
      <c r="C487" s="267">
        <f t="shared" si="27"/>
        <v>1</v>
      </c>
      <c r="D487" s="268" t="str">
        <f t="shared" si="28"/>
        <v>Janeiro</v>
      </c>
      <c r="E487" s="269"/>
      <c r="F487" s="270" t="str">
        <f>IF(E487="","",VLOOKUP(E487,Relatório!B:I,2,FALSE))</f>
        <v/>
      </c>
      <c r="G487" s="271"/>
      <c r="H487" s="272"/>
      <c r="I487" s="271"/>
      <c r="J487" s="271"/>
      <c r="K487" s="312"/>
      <c r="L487" s="353"/>
      <c r="M487" s="271"/>
      <c r="N487" s="271"/>
      <c r="O487" s="276"/>
      <c r="P487" s="313"/>
      <c r="Q487" s="314"/>
      <c r="R487" s="279" t="b">
        <f t="shared" si="26"/>
        <v>0</v>
      </c>
      <c r="S487" s="334"/>
    </row>
    <row r="488" spans="2:19" ht="24.9" customHeight="1" x14ac:dyDescent="0.3">
      <c r="B488" s="311"/>
      <c r="C488" s="267">
        <f t="shared" si="27"/>
        <v>1</v>
      </c>
      <c r="D488" s="268" t="str">
        <f t="shared" si="28"/>
        <v>Janeiro</v>
      </c>
      <c r="E488" s="269"/>
      <c r="F488" s="270" t="str">
        <f>IF(E488="","",VLOOKUP(E488,Relatório!B:I,2,FALSE))</f>
        <v/>
      </c>
      <c r="G488" s="271"/>
      <c r="H488" s="272"/>
      <c r="I488" s="271"/>
      <c r="J488" s="271"/>
      <c r="K488" s="312"/>
      <c r="L488" s="353"/>
      <c r="M488" s="271"/>
      <c r="N488" s="271"/>
      <c r="O488" s="276"/>
      <c r="P488" s="313"/>
      <c r="Q488" s="314"/>
      <c r="R488" s="279" t="b">
        <f t="shared" si="26"/>
        <v>0</v>
      </c>
      <c r="S488" s="334"/>
    </row>
    <row r="489" spans="2:19" ht="24.9" customHeight="1" x14ac:dyDescent="0.3">
      <c r="B489" s="311"/>
      <c r="C489" s="267">
        <f t="shared" si="27"/>
        <v>1</v>
      </c>
      <c r="D489" s="268" t="str">
        <f t="shared" si="28"/>
        <v>Janeiro</v>
      </c>
      <c r="E489" s="269"/>
      <c r="F489" s="270" t="str">
        <f>IF(E489="","",VLOOKUP(E489,Relatório!B:I,2,FALSE))</f>
        <v/>
      </c>
      <c r="G489" s="271"/>
      <c r="H489" s="272"/>
      <c r="I489" s="271"/>
      <c r="J489" s="271"/>
      <c r="K489" s="312"/>
      <c r="L489" s="353"/>
      <c r="M489" s="271"/>
      <c r="N489" s="271"/>
      <c r="O489" s="276"/>
      <c r="P489" s="313"/>
      <c r="Q489" s="314"/>
      <c r="R489" s="279" t="b">
        <f t="shared" si="26"/>
        <v>0</v>
      </c>
      <c r="S489" s="334"/>
    </row>
    <row r="490" spans="2:19" ht="24.9" customHeight="1" x14ac:dyDescent="0.3">
      <c r="B490" s="311"/>
      <c r="C490" s="267">
        <f t="shared" si="27"/>
        <v>1</v>
      </c>
      <c r="D490" s="268" t="str">
        <f t="shared" si="28"/>
        <v>Janeiro</v>
      </c>
      <c r="E490" s="269"/>
      <c r="F490" s="270" t="str">
        <f>IF(E490="","",VLOOKUP(E490,Relatório!B:I,2,FALSE))</f>
        <v/>
      </c>
      <c r="G490" s="271"/>
      <c r="H490" s="272"/>
      <c r="I490" s="271"/>
      <c r="J490" s="271"/>
      <c r="K490" s="312"/>
      <c r="L490" s="353"/>
      <c r="M490" s="271"/>
      <c r="N490" s="271"/>
      <c r="O490" s="276"/>
      <c r="P490" s="313"/>
      <c r="Q490" s="314"/>
      <c r="R490" s="279" t="b">
        <f t="shared" si="26"/>
        <v>0</v>
      </c>
      <c r="S490" s="334"/>
    </row>
    <row r="491" spans="2:19" ht="24.9" customHeight="1" x14ac:dyDescent="0.3">
      <c r="B491" s="311"/>
      <c r="C491" s="267">
        <f t="shared" si="27"/>
        <v>1</v>
      </c>
      <c r="D491" s="268" t="str">
        <f t="shared" si="28"/>
        <v>Janeiro</v>
      </c>
      <c r="E491" s="269"/>
      <c r="F491" s="270" t="str">
        <f>IF(E491="","",VLOOKUP(E491,Relatório!B:I,2,FALSE))</f>
        <v/>
      </c>
      <c r="G491" s="271"/>
      <c r="H491" s="272"/>
      <c r="I491" s="271"/>
      <c r="J491" s="271"/>
      <c r="K491" s="312"/>
      <c r="L491" s="353"/>
      <c r="M491" s="271"/>
      <c r="N491" s="271"/>
      <c r="O491" s="276"/>
      <c r="P491" s="313"/>
      <c r="Q491" s="314"/>
      <c r="R491" s="279" t="b">
        <f t="shared" si="26"/>
        <v>0</v>
      </c>
      <c r="S491" s="334"/>
    </row>
    <row r="492" spans="2:19" ht="24.9" customHeight="1" x14ac:dyDescent="0.3">
      <c r="B492" s="311"/>
      <c r="C492" s="267">
        <f t="shared" si="27"/>
        <v>1</v>
      </c>
      <c r="D492" s="268" t="str">
        <f t="shared" si="28"/>
        <v>Janeiro</v>
      </c>
      <c r="E492" s="269"/>
      <c r="F492" s="270" t="str">
        <f>IF(E492="","",VLOOKUP(E492,Relatório!B:I,2,FALSE))</f>
        <v/>
      </c>
      <c r="G492" s="271"/>
      <c r="H492" s="272"/>
      <c r="I492" s="271"/>
      <c r="J492" s="271"/>
      <c r="K492" s="312"/>
      <c r="L492" s="353"/>
      <c r="M492" s="271"/>
      <c r="N492" s="271"/>
      <c r="O492" s="276"/>
      <c r="P492" s="313"/>
      <c r="Q492" s="314"/>
      <c r="R492" s="279" t="b">
        <f t="shared" si="26"/>
        <v>0</v>
      </c>
      <c r="S492" s="334"/>
    </row>
    <row r="493" spans="2:19" ht="24.9" customHeight="1" x14ac:dyDescent="0.3">
      <c r="B493" s="311"/>
      <c r="C493" s="267">
        <f t="shared" si="27"/>
        <v>1</v>
      </c>
      <c r="D493" s="268" t="str">
        <f t="shared" si="28"/>
        <v>Janeiro</v>
      </c>
      <c r="E493" s="269"/>
      <c r="F493" s="270" t="str">
        <f>IF(E493="","",VLOOKUP(E493,Relatório!B:I,2,FALSE))</f>
        <v/>
      </c>
      <c r="G493" s="271"/>
      <c r="H493" s="272"/>
      <c r="I493" s="271"/>
      <c r="J493" s="271"/>
      <c r="K493" s="312"/>
      <c r="L493" s="353"/>
      <c r="M493" s="271"/>
      <c r="N493" s="271"/>
      <c r="O493" s="276"/>
      <c r="P493" s="313"/>
      <c r="Q493" s="314"/>
      <c r="R493" s="279" t="b">
        <f t="shared" si="26"/>
        <v>0</v>
      </c>
      <c r="S493" s="334"/>
    </row>
    <row r="494" spans="2:19" ht="24.9" customHeight="1" x14ac:dyDescent="0.3">
      <c r="B494" s="311"/>
      <c r="C494" s="267">
        <f t="shared" si="27"/>
        <v>1</v>
      </c>
      <c r="D494" s="268" t="str">
        <f t="shared" si="28"/>
        <v>Janeiro</v>
      </c>
      <c r="E494" s="269"/>
      <c r="F494" s="270" t="str">
        <f>IF(E494="","",VLOOKUP(E494,Relatório!B:I,2,FALSE))</f>
        <v/>
      </c>
      <c r="G494" s="271"/>
      <c r="H494" s="272"/>
      <c r="I494" s="271"/>
      <c r="J494" s="271"/>
      <c r="K494" s="312"/>
      <c r="L494" s="353"/>
      <c r="M494" s="271"/>
      <c r="N494" s="271"/>
      <c r="O494" s="276"/>
      <c r="P494" s="313"/>
      <c r="Q494" s="314"/>
      <c r="R494" s="279" t="b">
        <f t="shared" si="26"/>
        <v>0</v>
      </c>
      <c r="S494" s="334"/>
    </row>
    <row r="495" spans="2:19" ht="24.9" customHeight="1" x14ac:dyDescent="0.3">
      <c r="B495" s="311"/>
      <c r="C495" s="267">
        <f t="shared" si="27"/>
        <v>1</v>
      </c>
      <c r="D495" s="268" t="str">
        <f t="shared" si="28"/>
        <v>Janeiro</v>
      </c>
      <c r="E495" s="269"/>
      <c r="F495" s="270" t="str">
        <f>IF(E495="","",VLOOKUP(E495,Relatório!B:I,2,FALSE))</f>
        <v/>
      </c>
      <c r="G495" s="271"/>
      <c r="H495" s="272"/>
      <c r="I495" s="271"/>
      <c r="J495" s="271"/>
      <c r="K495" s="312"/>
      <c r="L495" s="353"/>
      <c r="M495" s="271"/>
      <c r="N495" s="271"/>
      <c r="O495" s="276"/>
      <c r="P495" s="313"/>
      <c r="Q495" s="314"/>
      <c r="R495" s="279" t="b">
        <f t="shared" si="26"/>
        <v>0</v>
      </c>
      <c r="S495" s="334"/>
    </row>
    <row r="496" spans="2:19" ht="24.9" customHeight="1" x14ac:dyDescent="0.3">
      <c r="B496" s="311"/>
      <c r="C496" s="267">
        <f t="shared" si="27"/>
        <v>1</v>
      </c>
      <c r="D496" s="268" t="str">
        <f t="shared" si="28"/>
        <v>Janeiro</v>
      </c>
      <c r="E496" s="269"/>
      <c r="F496" s="270" t="str">
        <f>IF(E496="","",VLOOKUP(E496,Relatório!B:I,2,FALSE))</f>
        <v/>
      </c>
      <c r="G496" s="271"/>
      <c r="H496" s="272"/>
      <c r="I496" s="271"/>
      <c r="J496" s="271"/>
      <c r="K496" s="312"/>
      <c r="L496" s="353"/>
      <c r="M496" s="271"/>
      <c r="N496" s="271"/>
      <c r="O496" s="276"/>
      <c r="P496" s="313"/>
      <c r="Q496" s="314"/>
      <c r="R496" s="279" t="b">
        <f t="shared" si="26"/>
        <v>0</v>
      </c>
      <c r="S496" s="334"/>
    </row>
    <row r="497" spans="2:19" ht="24.9" customHeight="1" x14ac:dyDescent="0.3">
      <c r="B497" s="311"/>
      <c r="C497" s="267">
        <f t="shared" si="27"/>
        <v>1</v>
      </c>
      <c r="D497" s="268" t="str">
        <f t="shared" si="28"/>
        <v>Janeiro</v>
      </c>
      <c r="E497" s="269"/>
      <c r="F497" s="270" t="str">
        <f>IF(E497="","",VLOOKUP(E497,Relatório!B:I,2,FALSE))</f>
        <v/>
      </c>
      <c r="G497" s="271"/>
      <c r="H497" s="272"/>
      <c r="I497" s="271"/>
      <c r="J497" s="271"/>
      <c r="K497" s="312"/>
      <c r="L497" s="353"/>
      <c r="M497" s="271"/>
      <c r="N497" s="271"/>
      <c r="O497" s="276"/>
      <c r="P497" s="313"/>
      <c r="Q497" s="314"/>
      <c r="R497" s="279" t="b">
        <f t="shared" si="26"/>
        <v>0</v>
      </c>
      <c r="S497" s="334"/>
    </row>
    <row r="498" spans="2:19" ht="24.9" customHeight="1" x14ac:dyDescent="0.3">
      <c r="B498" s="311"/>
      <c r="C498" s="267">
        <f t="shared" si="27"/>
        <v>1</v>
      </c>
      <c r="D498" s="268" t="str">
        <f t="shared" si="28"/>
        <v>Janeiro</v>
      </c>
      <c r="E498" s="269"/>
      <c r="F498" s="270" t="str">
        <f>IF(E498="","",VLOOKUP(E498,Relatório!B:I,2,FALSE))</f>
        <v/>
      </c>
      <c r="G498" s="271"/>
      <c r="H498" s="272"/>
      <c r="I498" s="271"/>
      <c r="J498" s="271"/>
      <c r="K498" s="312"/>
      <c r="L498" s="353"/>
      <c r="M498" s="271"/>
      <c r="N498" s="271"/>
      <c r="O498" s="276"/>
      <c r="P498" s="313"/>
      <c r="Q498" s="314"/>
      <c r="R498" s="279" t="b">
        <f t="shared" si="26"/>
        <v>0</v>
      </c>
      <c r="S498" s="334"/>
    </row>
    <row r="499" spans="2:19" ht="24.9" customHeight="1" x14ac:dyDescent="0.3">
      <c r="B499" s="311"/>
      <c r="C499" s="267">
        <f t="shared" si="27"/>
        <v>1</v>
      </c>
      <c r="D499" s="268" t="str">
        <f t="shared" si="28"/>
        <v>Janeiro</v>
      </c>
      <c r="E499" s="269"/>
      <c r="F499" s="270" t="str">
        <f>IF(E499="","",VLOOKUP(E499,Relatório!B:I,2,FALSE))</f>
        <v/>
      </c>
      <c r="G499" s="271"/>
      <c r="H499" s="272"/>
      <c r="I499" s="271"/>
      <c r="J499" s="271"/>
      <c r="K499" s="312"/>
      <c r="L499" s="353"/>
      <c r="M499" s="271"/>
      <c r="N499" s="271"/>
      <c r="O499" s="276"/>
      <c r="P499" s="313"/>
      <c r="Q499" s="314"/>
      <c r="R499" s="279" t="b">
        <f t="shared" si="26"/>
        <v>0</v>
      </c>
      <c r="S499" s="334"/>
    </row>
    <row r="500" spans="2:19" ht="24.9" customHeight="1" x14ac:dyDescent="0.3">
      <c r="B500" s="311"/>
      <c r="C500" s="267">
        <f t="shared" si="27"/>
        <v>1</v>
      </c>
      <c r="D500" s="268" t="str">
        <f t="shared" si="28"/>
        <v>Janeiro</v>
      </c>
      <c r="E500" s="269"/>
      <c r="F500" s="270" t="str">
        <f>IF(E500="","",VLOOKUP(E500,Relatório!B:I,2,FALSE))</f>
        <v/>
      </c>
      <c r="G500" s="271"/>
      <c r="H500" s="272"/>
      <c r="I500" s="271"/>
      <c r="J500" s="271"/>
      <c r="K500" s="312"/>
      <c r="L500" s="353"/>
      <c r="M500" s="271"/>
      <c r="N500" s="271"/>
      <c r="O500" s="276"/>
      <c r="P500" s="313"/>
      <c r="Q500" s="314"/>
      <c r="R500" s="279" t="b">
        <f t="shared" si="26"/>
        <v>0</v>
      </c>
      <c r="S500" s="334"/>
    </row>
    <row r="501" spans="2:19" ht="24.9" customHeight="1" x14ac:dyDescent="0.3">
      <c r="B501" s="311"/>
      <c r="C501" s="267">
        <f t="shared" si="27"/>
        <v>1</v>
      </c>
      <c r="D501" s="268" t="str">
        <f t="shared" si="28"/>
        <v>Janeiro</v>
      </c>
      <c r="E501" s="269"/>
      <c r="F501" s="270" t="str">
        <f>IF(E501="","",VLOOKUP(E501,Relatório!B:I,2,FALSE))</f>
        <v/>
      </c>
      <c r="G501" s="271"/>
      <c r="H501" s="272"/>
      <c r="I501" s="271"/>
      <c r="J501" s="271"/>
      <c r="K501" s="312"/>
      <c r="L501" s="353"/>
      <c r="M501" s="271"/>
      <c r="N501" s="271"/>
      <c r="O501" s="276"/>
      <c r="P501" s="313"/>
      <c r="Q501" s="314"/>
      <c r="R501" s="279" t="b">
        <f t="shared" si="26"/>
        <v>0</v>
      </c>
      <c r="S501" s="334"/>
    </row>
    <row r="502" spans="2:19" ht="24.9" customHeight="1" x14ac:dyDescent="0.3">
      <c r="B502" s="311"/>
      <c r="C502" s="267">
        <f t="shared" si="27"/>
        <v>1</v>
      </c>
      <c r="D502" s="268" t="str">
        <f t="shared" si="28"/>
        <v>Janeiro</v>
      </c>
      <c r="E502" s="269"/>
      <c r="F502" s="270" t="str">
        <f>IF(E502="","",VLOOKUP(E502,Relatório!B:I,2,FALSE))</f>
        <v/>
      </c>
      <c r="G502" s="271"/>
      <c r="H502" s="272"/>
      <c r="I502" s="271"/>
      <c r="J502" s="271"/>
      <c r="K502" s="312"/>
      <c r="L502" s="353"/>
      <c r="M502" s="271"/>
      <c r="N502" s="271"/>
      <c r="O502" s="276"/>
      <c r="P502" s="313"/>
      <c r="Q502" s="314"/>
      <c r="R502" s="279" t="b">
        <f t="shared" si="26"/>
        <v>0</v>
      </c>
      <c r="S502" s="334"/>
    </row>
    <row r="503" spans="2:19" ht="24.9" customHeight="1" x14ac:dyDescent="0.3">
      <c r="B503" s="311"/>
      <c r="C503" s="267">
        <f t="shared" si="27"/>
        <v>1</v>
      </c>
      <c r="D503" s="268" t="str">
        <f t="shared" si="28"/>
        <v>Janeiro</v>
      </c>
      <c r="E503" s="269"/>
      <c r="F503" s="270" t="str">
        <f>IF(E503="","",VLOOKUP(E503,Relatório!B:I,2,FALSE))</f>
        <v/>
      </c>
      <c r="G503" s="271"/>
      <c r="H503" s="272"/>
      <c r="I503" s="271"/>
      <c r="J503" s="271"/>
      <c r="K503" s="312"/>
      <c r="L503" s="353"/>
      <c r="M503" s="271"/>
      <c r="N503" s="271"/>
      <c r="O503" s="276"/>
      <c r="P503" s="313"/>
      <c r="Q503" s="314"/>
      <c r="R503" s="279" t="b">
        <f t="shared" si="26"/>
        <v>0</v>
      </c>
      <c r="S503" s="334"/>
    </row>
    <row r="504" spans="2:19" ht="24.9" customHeight="1" x14ac:dyDescent="0.3">
      <c r="B504" s="311"/>
      <c r="C504" s="267">
        <f t="shared" si="27"/>
        <v>1</v>
      </c>
      <c r="D504" s="268" t="str">
        <f t="shared" si="28"/>
        <v>Janeiro</v>
      </c>
      <c r="E504" s="269"/>
      <c r="F504" s="270" t="str">
        <f>IF(E504="","",VLOOKUP(E504,Relatório!B:I,2,FALSE))</f>
        <v/>
      </c>
      <c r="G504" s="271"/>
      <c r="H504" s="272"/>
      <c r="I504" s="271"/>
      <c r="J504" s="271"/>
      <c r="K504" s="312"/>
      <c r="L504" s="353"/>
      <c r="M504" s="271"/>
      <c r="N504" s="271"/>
      <c r="O504" s="276"/>
      <c r="P504" s="313"/>
      <c r="Q504" s="314"/>
      <c r="R504" s="279" t="b">
        <f t="shared" si="26"/>
        <v>0</v>
      </c>
      <c r="S504" s="334"/>
    </row>
    <row r="505" spans="2:19" ht="24.9" customHeight="1" x14ac:dyDescent="0.3">
      <c r="B505" s="311"/>
      <c r="C505" s="267">
        <f t="shared" si="27"/>
        <v>1</v>
      </c>
      <c r="D505" s="268" t="str">
        <f t="shared" si="28"/>
        <v>Janeiro</v>
      </c>
      <c r="E505" s="269"/>
      <c r="F505" s="270" t="str">
        <f>IF(E505="","",VLOOKUP(E505,Relatório!B:I,2,FALSE))</f>
        <v/>
      </c>
      <c r="G505" s="271"/>
      <c r="H505" s="272"/>
      <c r="I505" s="271"/>
      <c r="J505" s="271"/>
      <c r="K505" s="312"/>
      <c r="L505" s="353"/>
      <c r="M505" s="271"/>
      <c r="N505" s="271"/>
      <c r="O505" s="276"/>
      <c r="P505" s="313"/>
      <c r="Q505" s="314"/>
      <c r="R505" s="279" t="b">
        <f t="shared" si="26"/>
        <v>0</v>
      </c>
      <c r="S505" s="334"/>
    </row>
    <row r="506" spans="2:19" ht="24.9" customHeight="1" x14ac:dyDescent="0.3">
      <c r="B506" s="311"/>
      <c r="C506" s="267">
        <f t="shared" si="27"/>
        <v>1</v>
      </c>
      <c r="D506" s="268" t="str">
        <f t="shared" si="28"/>
        <v>Janeiro</v>
      </c>
      <c r="E506" s="269"/>
      <c r="F506" s="270" t="str">
        <f>IF(E506="","",VLOOKUP(E506,Relatório!B:I,2,FALSE))</f>
        <v/>
      </c>
      <c r="G506" s="271"/>
      <c r="H506" s="272"/>
      <c r="I506" s="271"/>
      <c r="J506" s="271"/>
      <c r="K506" s="312"/>
      <c r="L506" s="353"/>
      <c r="M506" s="271"/>
      <c r="N506" s="271"/>
      <c r="O506" s="276"/>
      <c r="P506" s="313"/>
      <c r="Q506" s="314"/>
      <c r="R506" s="279" t="b">
        <f t="shared" si="26"/>
        <v>0</v>
      </c>
      <c r="S506" s="334"/>
    </row>
    <row r="507" spans="2:19" ht="24.9" customHeight="1" x14ac:dyDescent="0.3">
      <c r="B507" s="311"/>
      <c r="C507" s="267">
        <f t="shared" si="27"/>
        <v>1</v>
      </c>
      <c r="D507" s="268" t="str">
        <f t="shared" si="28"/>
        <v>Janeiro</v>
      </c>
      <c r="E507" s="269"/>
      <c r="F507" s="270" t="str">
        <f>IF(E507="","",VLOOKUP(E507,Relatório!B:I,2,FALSE))</f>
        <v/>
      </c>
      <c r="G507" s="271"/>
      <c r="H507" s="272"/>
      <c r="I507" s="271"/>
      <c r="J507" s="271"/>
      <c r="K507" s="312"/>
      <c r="L507" s="353"/>
      <c r="M507" s="271"/>
      <c r="N507" s="271"/>
      <c r="O507" s="276"/>
      <c r="P507" s="313"/>
      <c r="Q507" s="314"/>
      <c r="R507" s="279" t="b">
        <f t="shared" si="26"/>
        <v>0</v>
      </c>
      <c r="S507" s="334"/>
    </row>
    <row r="508" spans="2:19" ht="24.9" customHeight="1" x14ac:dyDescent="0.3">
      <c r="B508" s="311"/>
      <c r="C508" s="267">
        <f t="shared" si="27"/>
        <v>1</v>
      </c>
      <c r="D508" s="268" t="str">
        <f t="shared" si="28"/>
        <v>Janeiro</v>
      </c>
      <c r="E508" s="269"/>
      <c r="F508" s="270" t="str">
        <f>IF(E508="","",VLOOKUP(E508,Relatório!B:I,2,FALSE))</f>
        <v/>
      </c>
      <c r="G508" s="271"/>
      <c r="H508" s="272"/>
      <c r="I508" s="271"/>
      <c r="J508" s="271"/>
      <c r="K508" s="312"/>
      <c r="L508" s="353"/>
      <c r="M508" s="271"/>
      <c r="N508" s="271"/>
      <c r="O508" s="276"/>
      <c r="P508" s="313"/>
      <c r="Q508" s="314"/>
      <c r="R508" s="279" t="b">
        <f t="shared" si="26"/>
        <v>0</v>
      </c>
      <c r="S508" s="334"/>
    </row>
    <row r="509" spans="2:19" ht="24.9" customHeight="1" x14ac:dyDescent="0.3">
      <c r="B509" s="311"/>
      <c r="C509" s="267">
        <f t="shared" si="27"/>
        <v>1</v>
      </c>
      <c r="D509" s="268" t="str">
        <f t="shared" si="28"/>
        <v>Janeiro</v>
      </c>
      <c r="E509" s="269"/>
      <c r="F509" s="270" t="str">
        <f>IF(E509="","",VLOOKUP(E509,Relatório!B:I,2,FALSE))</f>
        <v/>
      </c>
      <c r="G509" s="271"/>
      <c r="H509" s="272"/>
      <c r="I509" s="271"/>
      <c r="J509" s="271"/>
      <c r="K509" s="312"/>
      <c r="L509" s="353"/>
      <c r="M509" s="271"/>
      <c r="N509" s="271"/>
      <c r="O509" s="276"/>
      <c r="P509" s="313"/>
      <c r="Q509" s="314"/>
      <c r="R509" s="279" t="b">
        <f t="shared" si="26"/>
        <v>0</v>
      </c>
      <c r="S509" s="334"/>
    </row>
    <row r="510" spans="2:19" ht="24.9" customHeight="1" x14ac:dyDescent="0.3">
      <c r="B510" s="311"/>
      <c r="C510" s="267">
        <f t="shared" si="27"/>
        <v>1</v>
      </c>
      <c r="D510" s="268" t="str">
        <f t="shared" si="28"/>
        <v>Janeiro</v>
      </c>
      <c r="E510" s="269"/>
      <c r="F510" s="270" t="str">
        <f>IF(E510="","",VLOOKUP(E510,Relatório!B:I,2,FALSE))</f>
        <v/>
      </c>
      <c r="G510" s="271"/>
      <c r="H510" s="272"/>
      <c r="I510" s="271"/>
      <c r="J510" s="271"/>
      <c r="K510" s="312"/>
      <c r="L510" s="353"/>
      <c r="M510" s="271"/>
      <c r="N510" s="271"/>
      <c r="O510" s="276"/>
      <c r="P510" s="313"/>
      <c r="Q510" s="314"/>
      <c r="R510" s="279" t="b">
        <f t="shared" si="26"/>
        <v>0</v>
      </c>
      <c r="S510" s="334"/>
    </row>
    <row r="511" spans="2:19" ht="24.9" customHeight="1" x14ac:dyDescent="0.3">
      <c r="B511" s="311"/>
      <c r="C511" s="267">
        <f t="shared" si="27"/>
        <v>1</v>
      </c>
      <c r="D511" s="268" t="str">
        <f t="shared" si="28"/>
        <v>Janeiro</v>
      </c>
      <c r="E511" s="269"/>
      <c r="F511" s="270" t="str">
        <f>IF(E511="","",VLOOKUP(E511,Relatório!B:I,2,FALSE))</f>
        <v/>
      </c>
      <c r="G511" s="271"/>
      <c r="H511" s="272"/>
      <c r="I511" s="271"/>
      <c r="J511" s="271"/>
      <c r="K511" s="312"/>
      <c r="L511" s="353"/>
      <c r="M511" s="271"/>
      <c r="N511" s="271"/>
      <c r="O511" s="276"/>
      <c r="P511" s="313"/>
      <c r="Q511" s="314"/>
      <c r="R511" s="279" t="b">
        <f t="shared" si="26"/>
        <v>0</v>
      </c>
      <c r="S511" s="334"/>
    </row>
    <row r="512" spans="2:19" ht="24.9" customHeight="1" x14ac:dyDescent="0.3">
      <c r="B512" s="311"/>
      <c r="C512" s="267">
        <f t="shared" si="27"/>
        <v>1</v>
      </c>
      <c r="D512" s="268" t="str">
        <f t="shared" si="28"/>
        <v>Janeiro</v>
      </c>
      <c r="E512" s="269"/>
      <c r="F512" s="270" t="str">
        <f>IF(E512="","",VLOOKUP(E512,Relatório!B:I,2,FALSE))</f>
        <v/>
      </c>
      <c r="G512" s="271"/>
      <c r="H512" s="272"/>
      <c r="I512" s="271"/>
      <c r="J512" s="271"/>
      <c r="K512" s="312"/>
      <c r="L512" s="353"/>
      <c r="M512" s="271"/>
      <c r="N512" s="271"/>
      <c r="O512" s="276"/>
      <c r="P512" s="313"/>
      <c r="Q512" s="314"/>
      <c r="R512" s="279" t="b">
        <f t="shared" si="26"/>
        <v>0</v>
      </c>
      <c r="S512" s="334"/>
    </row>
    <row r="513" spans="2:19" ht="24.9" customHeight="1" x14ac:dyDescent="0.3">
      <c r="B513" s="311"/>
      <c r="C513" s="267">
        <f t="shared" si="27"/>
        <v>1</v>
      </c>
      <c r="D513" s="268" t="str">
        <f t="shared" si="28"/>
        <v>Janeiro</v>
      </c>
      <c r="E513" s="269"/>
      <c r="F513" s="270" t="str">
        <f>IF(E513="","",VLOOKUP(E513,Relatório!B:I,2,FALSE))</f>
        <v/>
      </c>
      <c r="G513" s="271"/>
      <c r="H513" s="272"/>
      <c r="I513" s="271"/>
      <c r="J513" s="271"/>
      <c r="K513" s="312"/>
      <c r="L513" s="353"/>
      <c r="M513" s="271"/>
      <c r="N513" s="271"/>
      <c r="O513" s="276"/>
      <c r="P513" s="313"/>
      <c r="Q513" s="314"/>
      <c r="R513" s="279" t="b">
        <f t="shared" si="26"/>
        <v>0</v>
      </c>
      <c r="S513" s="334"/>
    </row>
    <row r="514" spans="2:19" ht="24.9" customHeight="1" x14ac:dyDescent="0.3">
      <c r="B514" s="311"/>
      <c r="C514" s="267">
        <f t="shared" si="27"/>
        <v>1</v>
      </c>
      <c r="D514" s="268" t="str">
        <f t="shared" si="28"/>
        <v>Janeiro</v>
      </c>
      <c r="E514" s="269"/>
      <c r="F514" s="270" t="str">
        <f>IF(E514="","",VLOOKUP(E514,Relatório!B:I,2,FALSE))</f>
        <v/>
      </c>
      <c r="G514" s="271"/>
      <c r="H514" s="272"/>
      <c r="I514" s="271"/>
      <c r="J514" s="271"/>
      <c r="K514" s="312"/>
      <c r="L514" s="353"/>
      <c r="M514" s="271"/>
      <c r="N514" s="271"/>
      <c r="O514" s="276"/>
      <c r="P514" s="313"/>
      <c r="Q514" s="314"/>
      <c r="R514" s="279" t="b">
        <f t="shared" si="26"/>
        <v>0</v>
      </c>
      <c r="S514" s="334"/>
    </row>
    <row r="515" spans="2:19" ht="24.9" customHeight="1" x14ac:dyDescent="0.3">
      <c r="B515" s="311"/>
      <c r="C515" s="267">
        <f t="shared" si="27"/>
        <v>1</v>
      </c>
      <c r="D515" s="268" t="str">
        <f t="shared" si="28"/>
        <v>Janeiro</v>
      </c>
      <c r="E515" s="269"/>
      <c r="F515" s="270" t="str">
        <f>IF(E515="","",VLOOKUP(E515,Relatório!B:I,2,FALSE))</f>
        <v/>
      </c>
      <c r="G515" s="271"/>
      <c r="H515" s="272"/>
      <c r="I515" s="271"/>
      <c r="J515" s="271"/>
      <c r="K515" s="312"/>
      <c r="L515" s="353"/>
      <c r="M515" s="271"/>
      <c r="N515" s="271"/>
      <c r="O515" s="276"/>
      <c r="P515" s="313"/>
      <c r="Q515" s="314"/>
      <c r="R515" s="279" t="b">
        <f t="shared" si="26"/>
        <v>0</v>
      </c>
      <c r="S515" s="334"/>
    </row>
    <row r="516" spans="2:19" ht="24.9" customHeight="1" x14ac:dyDescent="0.3">
      <c r="B516" s="311"/>
      <c r="C516" s="267">
        <f t="shared" si="27"/>
        <v>1</v>
      </c>
      <c r="D516" s="268" t="str">
        <f t="shared" si="28"/>
        <v>Janeiro</v>
      </c>
      <c r="E516" s="269"/>
      <c r="F516" s="270" t="str">
        <f>IF(E516="","",VLOOKUP(E516,Relatório!B:I,2,FALSE))</f>
        <v/>
      </c>
      <c r="G516" s="271"/>
      <c r="H516" s="272"/>
      <c r="I516" s="271"/>
      <c r="J516" s="271"/>
      <c r="K516" s="312"/>
      <c r="L516" s="353"/>
      <c r="M516" s="271"/>
      <c r="N516" s="271"/>
      <c r="O516" s="276"/>
      <c r="P516" s="313"/>
      <c r="Q516" s="314"/>
      <c r="R516" s="279" t="b">
        <f t="shared" si="26"/>
        <v>0</v>
      </c>
      <c r="S516" s="334"/>
    </row>
    <row r="517" spans="2:19" ht="24.9" customHeight="1" x14ac:dyDescent="0.3">
      <c r="B517" s="311"/>
      <c r="C517" s="267">
        <f t="shared" si="27"/>
        <v>1</v>
      </c>
      <c r="D517" s="268" t="str">
        <f t="shared" si="28"/>
        <v>Janeiro</v>
      </c>
      <c r="E517" s="269"/>
      <c r="F517" s="270" t="str">
        <f>IF(E517="","",VLOOKUP(E517,Relatório!B:I,2,FALSE))</f>
        <v/>
      </c>
      <c r="G517" s="271"/>
      <c r="H517" s="272"/>
      <c r="I517" s="271"/>
      <c r="J517" s="271"/>
      <c r="K517" s="312"/>
      <c r="L517" s="353"/>
      <c r="M517" s="271"/>
      <c r="N517" s="271"/>
      <c r="O517" s="276"/>
      <c r="P517" s="313"/>
      <c r="Q517" s="314"/>
      <c r="R517" s="279" t="b">
        <f t="shared" si="26"/>
        <v>0</v>
      </c>
      <c r="S517" s="334"/>
    </row>
    <row r="518" spans="2:19" ht="24.9" customHeight="1" x14ac:dyDescent="0.3">
      <c r="B518" s="311"/>
      <c r="C518" s="267">
        <f t="shared" si="27"/>
        <v>1</v>
      </c>
      <c r="D518" s="268" t="str">
        <f t="shared" si="28"/>
        <v>Janeiro</v>
      </c>
      <c r="E518" s="269"/>
      <c r="F518" s="270" t="str">
        <f>IF(E518="","",VLOOKUP(E518,Relatório!B:I,2,FALSE))</f>
        <v/>
      </c>
      <c r="G518" s="271"/>
      <c r="H518" s="272"/>
      <c r="I518" s="271"/>
      <c r="J518" s="271"/>
      <c r="K518" s="312"/>
      <c r="L518" s="353"/>
      <c r="M518" s="271"/>
      <c r="N518" s="271"/>
      <c r="O518" s="276"/>
      <c r="P518" s="313"/>
      <c r="Q518" s="314"/>
      <c r="R518" s="279" t="b">
        <f t="shared" si="26"/>
        <v>0</v>
      </c>
      <c r="S518" s="334"/>
    </row>
    <row r="519" spans="2:19" ht="24.9" customHeight="1" x14ac:dyDescent="0.3">
      <c r="B519" s="311"/>
      <c r="C519" s="267">
        <f t="shared" si="27"/>
        <v>1</v>
      </c>
      <c r="D519" s="268" t="str">
        <f t="shared" si="28"/>
        <v>Janeiro</v>
      </c>
      <c r="E519" s="269"/>
      <c r="F519" s="270" t="str">
        <f>IF(E519="","",VLOOKUP(E519,Relatório!B:I,2,FALSE))</f>
        <v/>
      </c>
      <c r="G519" s="271"/>
      <c r="H519" s="272"/>
      <c r="I519" s="271"/>
      <c r="J519" s="271"/>
      <c r="K519" s="312"/>
      <c r="L519" s="353"/>
      <c r="M519" s="271"/>
      <c r="N519" s="271"/>
      <c r="O519" s="276"/>
      <c r="P519" s="313"/>
      <c r="Q519" s="314"/>
      <c r="R519" s="279" t="b">
        <f t="shared" si="26"/>
        <v>0</v>
      </c>
      <c r="S519" s="334"/>
    </row>
    <row r="520" spans="2:19" ht="24.9" customHeight="1" x14ac:dyDescent="0.3">
      <c r="B520" s="311"/>
      <c r="C520" s="267">
        <f t="shared" si="27"/>
        <v>1</v>
      </c>
      <c r="D520" s="268" t="str">
        <f t="shared" si="28"/>
        <v>Janeiro</v>
      </c>
      <c r="E520" s="269"/>
      <c r="F520" s="270" t="str">
        <f>IF(E520="","",VLOOKUP(E520,Relatório!B:I,2,FALSE))</f>
        <v/>
      </c>
      <c r="G520" s="271"/>
      <c r="H520" s="272"/>
      <c r="I520" s="271"/>
      <c r="J520" s="271"/>
      <c r="K520" s="312"/>
      <c r="L520" s="353"/>
      <c r="M520" s="271"/>
      <c r="N520" s="271"/>
      <c r="O520" s="276"/>
      <c r="P520" s="313"/>
      <c r="Q520" s="314"/>
      <c r="R520" s="279" t="b">
        <f t="shared" si="26"/>
        <v>0</v>
      </c>
      <c r="S520" s="334"/>
    </row>
    <row r="521" spans="2:19" ht="24.9" customHeight="1" x14ac:dyDescent="0.3">
      <c r="B521" s="311"/>
      <c r="C521" s="267">
        <f t="shared" si="27"/>
        <v>1</v>
      </c>
      <c r="D521" s="268" t="str">
        <f t="shared" si="28"/>
        <v>Janeiro</v>
      </c>
      <c r="E521" s="269"/>
      <c r="F521" s="270" t="str">
        <f>IF(E521="","",VLOOKUP(E521,Relatório!B:I,2,FALSE))</f>
        <v/>
      </c>
      <c r="G521" s="271"/>
      <c r="H521" s="272"/>
      <c r="I521" s="271"/>
      <c r="J521" s="271"/>
      <c r="K521" s="312"/>
      <c r="L521" s="353"/>
      <c r="M521" s="271"/>
      <c r="N521" s="271"/>
      <c r="O521" s="276"/>
      <c r="P521" s="313"/>
      <c r="Q521" s="314"/>
      <c r="R521" s="279" t="b">
        <f t="shared" ref="R521:R584" si="29">IF(O521="sim",P521-Q521+R520,IF(O521="NÃO",R520))</f>
        <v>0</v>
      </c>
      <c r="S521" s="334"/>
    </row>
    <row r="522" spans="2:19" ht="24.9" customHeight="1" x14ac:dyDescent="0.3">
      <c r="B522" s="311"/>
      <c r="C522" s="267">
        <f t="shared" si="27"/>
        <v>1</v>
      </c>
      <c r="D522" s="268" t="str">
        <f t="shared" si="28"/>
        <v>Janeiro</v>
      </c>
      <c r="E522" s="269"/>
      <c r="F522" s="270" t="str">
        <f>IF(E522="","",VLOOKUP(E522,Relatório!B:I,2,FALSE))</f>
        <v/>
      </c>
      <c r="G522" s="271"/>
      <c r="H522" s="272"/>
      <c r="I522" s="271"/>
      <c r="J522" s="271"/>
      <c r="K522" s="312"/>
      <c r="L522" s="353"/>
      <c r="M522" s="271"/>
      <c r="N522" s="271"/>
      <c r="O522" s="276"/>
      <c r="P522" s="313"/>
      <c r="Q522" s="314"/>
      <c r="R522" s="279" t="b">
        <f t="shared" si="29"/>
        <v>0</v>
      </c>
      <c r="S522" s="334"/>
    </row>
    <row r="523" spans="2:19" ht="24.9" customHeight="1" x14ac:dyDescent="0.3">
      <c r="B523" s="311"/>
      <c r="C523" s="267">
        <f t="shared" si="27"/>
        <v>1</v>
      </c>
      <c r="D523" s="268" t="str">
        <f t="shared" si="28"/>
        <v>Janeiro</v>
      </c>
      <c r="E523" s="269"/>
      <c r="F523" s="270" t="str">
        <f>IF(E523="","",VLOOKUP(E523,Relatório!B:I,2,FALSE))</f>
        <v/>
      </c>
      <c r="G523" s="271"/>
      <c r="H523" s="272"/>
      <c r="I523" s="271"/>
      <c r="J523" s="271"/>
      <c r="K523" s="312"/>
      <c r="L523" s="353"/>
      <c r="M523" s="271"/>
      <c r="N523" s="271"/>
      <c r="O523" s="276"/>
      <c r="P523" s="313"/>
      <c r="Q523" s="314"/>
      <c r="R523" s="279" t="b">
        <f t="shared" si="29"/>
        <v>0</v>
      </c>
      <c r="S523" s="334"/>
    </row>
    <row r="524" spans="2:19" ht="24.9" customHeight="1" x14ac:dyDescent="0.3">
      <c r="B524" s="311"/>
      <c r="C524" s="267">
        <f t="shared" si="27"/>
        <v>1</v>
      </c>
      <c r="D524" s="268" t="str">
        <f t="shared" si="28"/>
        <v>Janeiro</v>
      </c>
      <c r="E524" s="269"/>
      <c r="F524" s="270" t="str">
        <f>IF(E524="","",VLOOKUP(E524,Relatório!B:I,2,FALSE))</f>
        <v/>
      </c>
      <c r="G524" s="271"/>
      <c r="H524" s="272"/>
      <c r="I524" s="271"/>
      <c r="J524" s="271"/>
      <c r="K524" s="312"/>
      <c r="L524" s="353"/>
      <c r="M524" s="271"/>
      <c r="N524" s="271"/>
      <c r="O524" s="276"/>
      <c r="P524" s="313"/>
      <c r="Q524" s="314"/>
      <c r="R524" s="279" t="b">
        <f t="shared" si="29"/>
        <v>0</v>
      </c>
      <c r="S524" s="334"/>
    </row>
    <row r="525" spans="2:19" ht="24.9" customHeight="1" x14ac:dyDescent="0.3">
      <c r="B525" s="311"/>
      <c r="C525" s="267">
        <f t="shared" si="27"/>
        <v>1</v>
      </c>
      <c r="D525" s="268" t="str">
        <f t="shared" si="28"/>
        <v>Janeiro</v>
      </c>
      <c r="E525" s="269"/>
      <c r="F525" s="270" t="str">
        <f>IF(E525="","",VLOOKUP(E525,Relatório!B:I,2,FALSE))</f>
        <v/>
      </c>
      <c r="G525" s="271"/>
      <c r="H525" s="272"/>
      <c r="I525" s="271"/>
      <c r="J525" s="271"/>
      <c r="K525" s="312"/>
      <c r="L525" s="353"/>
      <c r="M525" s="271"/>
      <c r="N525" s="271"/>
      <c r="O525" s="276"/>
      <c r="P525" s="313"/>
      <c r="Q525" s="314"/>
      <c r="R525" s="279" t="b">
        <f t="shared" si="29"/>
        <v>0</v>
      </c>
      <c r="S525" s="334"/>
    </row>
    <row r="526" spans="2:19" ht="24.9" customHeight="1" x14ac:dyDescent="0.3">
      <c r="B526" s="311"/>
      <c r="C526" s="267">
        <f t="shared" si="27"/>
        <v>1</v>
      </c>
      <c r="D526" s="268" t="str">
        <f t="shared" si="28"/>
        <v>Janeiro</v>
      </c>
      <c r="E526" s="269"/>
      <c r="F526" s="270" t="str">
        <f>IF(E526="","",VLOOKUP(E526,Relatório!B:I,2,FALSE))</f>
        <v/>
      </c>
      <c r="G526" s="271"/>
      <c r="H526" s="272"/>
      <c r="I526" s="271"/>
      <c r="J526" s="271"/>
      <c r="K526" s="312"/>
      <c r="L526" s="353"/>
      <c r="M526" s="271"/>
      <c r="N526" s="271"/>
      <c r="O526" s="276"/>
      <c r="P526" s="313"/>
      <c r="Q526" s="314"/>
      <c r="R526" s="279" t="b">
        <f t="shared" si="29"/>
        <v>0</v>
      </c>
      <c r="S526" s="334"/>
    </row>
    <row r="527" spans="2:19" ht="24.9" customHeight="1" x14ac:dyDescent="0.3">
      <c r="B527" s="311"/>
      <c r="C527" s="267">
        <f t="shared" si="27"/>
        <v>1</v>
      </c>
      <c r="D527" s="268" t="str">
        <f t="shared" si="28"/>
        <v>Janeiro</v>
      </c>
      <c r="E527" s="269"/>
      <c r="F527" s="270" t="str">
        <f>IF(E527="","",VLOOKUP(E527,Relatório!B:I,2,FALSE))</f>
        <v/>
      </c>
      <c r="G527" s="271"/>
      <c r="H527" s="272"/>
      <c r="I527" s="271"/>
      <c r="J527" s="271"/>
      <c r="K527" s="312"/>
      <c r="L527" s="353"/>
      <c r="M527" s="271"/>
      <c r="N527" s="271"/>
      <c r="O527" s="276"/>
      <c r="P527" s="313"/>
      <c r="Q527" s="314"/>
      <c r="R527" s="279" t="b">
        <f t="shared" si="29"/>
        <v>0</v>
      </c>
      <c r="S527" s="334"/>
    </row>
    <row r="528" spans="2:19" ht="24.9" customHeight="1" x14ac:dyDescent="0.3">
      <c r="B528" s="311"/>
      <c r="C528" s="267">
        <f t="shared" si="27"/>
        <v>1</v>
      </c>
      <c r="D528" s="268" t="str">
        <f t="shared" si="28"/>
        <v>Janeiro</v>
      </c>
      <c r="E528" s="269"/>
      <c r="F528" s="270" t="str">
        <f>IF(E528="","",VLOOKUP(E528,Relatório!B:I,2,FALSE))</f>
        <v/>
      </c>
      <c r="G528" s="271"/>
      <c r="H528" s="272"/>
      <c r="I528" s="271"/>
      <c r="J528" s="271"/>
      <c r="K528" s="312"/>
      <c r="L528" s="353"/>
      <c r="M528" s="271"/>
      <c r="N528" s="271"/>
      <c r="O528" s="276"/>
      <c r="P528" s="313"/>
      <c r="Q528" s="314"/>
      <c r="R528" s="279" t="b">
        <f t="shared" si="29"/>
        <v>0</v>
      </c>
      <c r="S528" s="334"/>
    </row>
    <row r="529" spans="2:19" ht="24.9" customHeight="1" x14ac:dyDescent="0.3">
      <c r="B529" s="311"/>
      <c r="C529" s="267">
        <f t="shared" si="27"/>
        <v>1</v>
      </c>
      <c r="D529" s="268" t="str">
        <f t="shared" si="28"/>
        <v>Janeiro</v>
      </c>
      <c r="E529" s="269"/>
      <c r="F529" s="270" t="str">
        <f>IF(E529="","",VLOOKUP(E529,Relatório!B:I,2,FALSE))</f>
        <v/>
      </c>
      <c r="G529" s="271"/>
      <c r="H529" s="272"/>
      <c r="I529" s="271"/>
      <c r="J529" s="271"/>
      <c r="K529" s="312"/>
      <c r="L529" s="353"/>
      <c r="M529" s="271"/>
      <c r="N529" s="271"/>
      <c r="O529" s="276"/>
      <c r="P529" s="313"/>
      <c r="Q529" s="314"/>
      <c r="R529" s="279" t="b">
        <f t="shared" si="29"/>
        <v>0</v>
      </c>
      <c r="S529" s="334"/>
    </row>
    <row r="530" spans="2:19" ht="24.9" customHeight="1" x14ac:dyDescent="0.3">
      <c r="B530" s="311"/>
      <c r="C530" s="267">
        <f t="shared" si="27"/>
        <v>1</v>
      </c>
      <c r="D530" s="268" t="str">
        <f t="shared" si="28"/>
        <v>Janeiro</v>
      </c>
      <c r="E530" s="269"/>
      <c r="F530" s="270" t="str">
        <f>IF(E530="","",VLOOKUP(E530,Relatório!B:I,2,FALSE))</f>
        <v/>
      </c>
      <c r="G530" s="271"/>
      <c r="H530" s="272"/>
      <c r="I530" s="271"/>
      <c r="J530" s="271"/>
      <c r="K530" s="312"/>
      <c r="L530" s="353"/>
      <c r="M530" s="271"/>
      <c r="N530" s="271"/>
      <c r="O530" s="276"/>
      <c r="P530" s="313"/>
      <c r="Q530" s="314"/>
      <c r="R530" s="279" t="b">
        <f t="shared" si="29"/>
        <v>0</v>
      </c>
      <c r="S530" s="334"/>
    </row>
    <row r="531" spans="2:19" ht="24.9" customHeight="1" x14ac:dyDescent="0.3">
      <c r="B531" s="311"/>
      <c r="C531" s="267">
        <f t="shared" si="27"/>
        <v>1</v>
      </c>
      <c r="D531" s="268" t="str">
        <f t="shared" si="28"/>
        <v>Janeiro</v>
      </c>
      <c r="E531" s="269"/>
      <c r="F531" s="270" t="str">
        <f>IF(E531="","",VLOOKUP(E531,Relatório!B:I,2,FALSE))</f>
        <v/>
      </c>
      <c r="G531" s="271"/>
      <c r="H531" s="272"/>
      <c r="I531" s="271"/>
      <c r="J531" s="271"/>
      <c r="K531" s="312"/>
      <c r="L531" s="353"/>
      <c r="M531" s="271"/>
      <c r="N531" s="271"/>
      <c r="O531" s="276"/>
      <c r="P531" s="313"/>
      <c r="Q531" s="314"/>
      <c r="R531" s="279" t="b">
        <f t="shared" si="29"/>
        <v>0</v>
      </c>
      <c r="S531" s="334"/>
    </row>
    <row r="532" spans="2:19" ht="24.9" customHeight="1" x14ac:dyDescent="0.3">
      <c r="B532" s="311"/>
      <c r="C532" s="267">
        <f t="shared" si="27"/>
        <v>1</v>
      </c>
      <c r="D532" s="268" t="str">
        <f t="shared" si="28"/>
        <v>Janeiro</v>
      </c>
      <c r="E532" s="269"/>
      <c r="F532" s="270" t="str">
        <f>IF(E532="","",VLOOKUP(E532,Relatório!B:I,2,FALSE))</f>
        <v/>
      </c>
      <c r="G532" s="271"/>
      <c r="H532" s="272"/>
      <c r="I532" s="271"/>
      <c r="J532" s="271"/>
      <c r="K532" s="312"/>
      <c r="L532" s="353"/>
      <c r="M532" s="271"/>
      <c r="N532" s="271"/>
      <c r="O532" s="276"/>
      <c r="P532" s="313"/>
      <c r="Q532" s="314"/>
      <c r="R532" s="279" t="b">
        <f t="shared" si="29"/>
        <v>0</v>
      </c>
      <c r="S532" s="334"/>
    </row>
    <row r="533" spans="2:19" ht="24.9" customHeight="1" x14ac:dyDescent="0.3">
      <c r="B533" s="311"/>
      <c r="C533" s="267">
        <f t="shared" si="27"/>
        <v>1</v>
      </c>
      <c r="D533" s="268" t="str">
        <f t="shared" si="28"/>
        <v>Janeiro</v>
      </c>
      <c r="E533" s="269"/>
      <c r="F533" s="270" t="str">
        <f>IF(E533="","",VLOOKUP(E533,Relatório!B:I,2,FALSE))</f>
        <v/>
      </c>
      <c r="G533" s="271"/>
      <c r="H533" s="272"/>
      <c r="I533" s="271"/>
      <c r="J533" s="271"/>
      <c r="K533" s="312"/>
      <c r="L533" s="353"/>
      <c r="M533" s="271"/>
      <c r="N533" s="271"/>
      <c r="O533" s="276"/>
      <c r="P533" s="313"/>
      <c r="Q533" s="314"/>
      <c r="R533" s="279" t="b">
        <f t="shared" si="29"/>
        <v>0</v>
      </c>
      <c r="S533" s="334"/>
    </row>
    <row r="534" spans="2:19" ht="24.9" customHeight="1" x14ac:dyDescent="0.3">
      <c r="B534" s="311"/>
      <c r="C534" s="267">
        <f t="shared" si="27"/>
        <v>1</v>
      </c>
      <c r="D534" s="268" t="str">
        <f t="shared" si="28"/>
        <v>Janeiro</v>
      </c>
      <c r="E534" s="269"/>
      <c r="F534" s="270" t="str">
        <f>IF(E534="","",VLOOKUP(E534,Relatório!B:I,2,FALSE))</f>
        <v/>
      </c>
      <c r="G534" s="271"/>
      <c r="H534" s="272"/>
      <c r="I534" s="271"/>
      <c r="J534" s="271"/>
      <c r="K534" s="312"/>
      <c r="L534" s="353"/>
      <c r="M534" s="271"/>
      <c r="N534" s="271"/>
      <c r="O534" s="276"/>
      <c r="P534" s="313"/>
      <c r="Q534" s="314"/>
      <c r="R534" s="279" t="b">
        <f t="shared" si="29"/>
        <v>0</v>
      </c>
      <c r="S534" s="334"/>
    </row>
    <row r="535" spans="2:19" ht="24.9" customHeight="1" x14ac:dyDescent="0.3">
      <c r="B535" s="311"/>
      <c r="C535" s="267">
        <f t="shared" si="27"/>
        <v>1</v>
      </c>
      <c r="D535" s="268" t="str">
        <f t="shared" si="28"/>
        <v>Janeiro</v>
      </c>
      <c r="E535" s="269"/>
      <c r="F535" s="270" t="str">
        <f>IF(E535="","",VLOOKUP(E535,Relatório!B:I,2,FALSE))</f>
        <v/>
      </c>
      <c r="G535" s="271"/>
      <c r="H535" s="272"/>
      <c r="I535" s="271"/>
      <c r="J535" s="271"/>
      <c r="K535" s="312"/>
      <c r="L535" s="353"/>
      <c r="M535" s="271"/>
      <c r="N535" s="271"/>
      <c r="O535" s="276"/>
      <c r="P535" s="313"/>
      <c r="Q535" s="314"/>
      <c r="R535" s="279" t="b">
        <f t="shared" si="29"/>
        <v>0</v>
      </c>
      <c r="S535" s="334"/>
    </row>
    <row r="536" spans="2:19" ht="24.9" customHeight="1" x14ac:dyDescent="0.3">
      <c r="B536" s="311"/>
      <c r="C536" s="267">
        <f t="shared" si="27"/>
        <v>1</v>
      </c>
      <c r="D536" s="268" t="str">
        <f t="shared" si="28"/>
        <v>Janeiro</v>
      </c>
      <c r="E536" s="269"/>
      <c r="F536" s="270" t="str">
        <f>IF(E536="","",VLOOKUP(E536,Relatório!B:I,2,FALSE))</f>
        <v/>
      </c>
      <c r="G536" s="271"/>
      <c r="H536" s="272"/>
      <c r="I536" s="271"/>
      <c r="J536" s="271"/>
      <c r="K536" s="312"/>
      <c r="L536" s="353"/>
      <c r="M536" s="271"/>
      <c r="N536" s="271"/>
      <c r="O536" s="276"/>
      <c r="P536" s="313"/>
      <c r="Q536" s="314"/>
      <c r="R536" s="279" t="b">
        <f t="shared" si="29"/>
        <v>0</v>
      </c>
      <c r="S536" s="334"/>
    </row>
    <row r="537" spans="2:19" ht="24.9" customHeight="1" x14ac:dyDescent="0.3">
      <c r="B537" s="311"/>
      <c r="C537" s="267">
        <f t="shared" ref="C537:C600" si="30">MONTH(B537)</f>
        <v>1</v>
      </c>
      <c r="D537" s="268" t="str">
        <f t="shared" ref="D537:D600" si="31">IF(C537=1,"Janeiro",IF(C537=2,"Fevereiro",IF(C537=3,"Março",IF(C537=4,"Abril",IF(C537=5,"Maio",IF(C537=6,"Junho",IF(C537=7,"Julho",IF(C537=8,"Agosto",IF(C537=9,"Setembro",IF(C537=10,"Outubro",IF(C537=11,"Novembro",IF(C537=12,"Dezembro",""))))))))))))</f>
        <v>Janeiro</v>
      </c>
      <c r="E537" s="269"/>
      <c r="F537" s="270" t="str">
        <f>IF(E537="","",VLOOKUP(E537,Relatório!B:I,2,FALSE))</f>
        <v/>
      </c>
      <c r="G537" s="271"/>
      <c r="H537" s="272"/>
      <c r="I537" s="271"/>
      <c r="J537" s="271"/>
      <c r="K537" s="312"/>
      <c r="L537" s="353"/>
      <c r="M537" s="271"/>
      <c r="N537" s="271"/>
      <c r="O537" s="276"/>
      <c r="P537" s="313"/>
      <c r="Q537" s="314"/>
      <c r="R537" s="279" t="b">
        <f t="shared" si="29"/>
        <v>0</v>
      </c>
      <c r="S537" s="334"/>
    </row>
    <row r="538" spans="2:19" ht="24.9" customHeight="1" x14ac:dyDescent="0.3">
      <c r="B538" s="311"/>
      <c r="C538" s="267">
        <f t="shared" si="30"/>
        <v>1</v>
      </c>
      <c r="D538" s="268" t="str">
        <f t="shared" si="31"/>
        <v>Janeiro</v>
      </c>
      <c r="E538" s="269"/>
      <c r="F538" s="270" t="str">
        <f>IF(E538="","",VLOOKUP(E538,Relatório!B:I,2,FALSE))</f>
        <v/>
      </c>
      <c r="G538" s="271"/>
      <c r="H538" s="272"/>
      <c r="I538" s="271"/>
      <c r="J538" s="271"/>
      <c r="K538" s="312"/>
      <c r="L538" s="353"/>
      <c r="M538" s="271"/>
      <c r="N538" s="271"/>
      <c r="O538" s="276"/>
      <c r="P538" s="313"/>
      <c r="Q538" s="314"/>
      <c r="R538" s="279" t="b">
        <f t="shared" si="29"/>
        <v>0</v>
      </c>
      <c r="S538" s="334"/>
    </row>
    <row r="539" spans="2:19" ht="24.9" customHeight="1" x14ac:dyDescent="0.3">
      <c r="B539" s="311"/>
      <c r="C539" s="267">
        <f t="shared" si="30"/>
        <v>1</v>
      </c>
      <c r="D539" s="268" t="str">
        <f t="shared" si="31"/>
        <v>Janeiro</v>
      </c>
      <c r="E539" s="269"/>
      <c r="F539" s="270" t="str">
        <f>IF(E539="","",VLOOKUP(E539,Relatório!B:I,2,FALSE))</f>
        <v/>
      </c>
      <c r="G539" s="271"/>
      <c r="H539" s="272"/>
      <c r="I539" s="271"/>
      <c r="J539" s="271"/>
      <c r="K539" s="312"/>
      <c r="L539" s="353"/>
      <c r="M539" s="271"/>
      <c r="N539" s="271"/>
      <c r="O539" s="276"/>
      <c r="P539" s="313"/>
      <c r="Q539" s="314"/>
      <c r="R539" s="279" t="b">
        <f t="shared" si="29"/>
        <v>0</v>
      </c>
      <c r="S539" s="334"/>
    </row>
    <row r="540" spans="2:19" ht="24.9" customHeight="1" x14ac:dyDescent="0.3">
      <c r="B540" s="311"/>
      <c r="C540" s="267">
        <f t="shared" si="30"/>
        <v>1</v>
      </c>
      <c r="D540" s="268" t="str">
        <f t="shared" si="31"/>
        <v>Janeiro</v>
      </c>
      <c r="E540" s="269"/>
      <c r="F540" s="270" t="str">
        <f>IF(E540="","",VLOOKUP(E540,Relatório!B:I,2,FALSE))</f>
        <v/>
      </c>
      <c r="G540" s="271"/>
      <c r="H540" s="272"/>
      <c r="I540" s="271"/>
      <c r="J540" s="271"/>
      <c r="K540" s="312"/>
      <c r="L540" s="353"/>
      <c r="M540" s="271"/>
      <c r="N540" s="271"/>
      <c r="O540" s="276"/>
      <c r="P540" s="313"/>
      <c r="Q540" s="314"/>
      <c r="R540" s="279" t="b">
        <f t="shared" si="29"/>
        <v>0</v>
      </c>
      <c r="S540" s="334"/>
    </row>
    <row r="541" spans="2:19" ht="24.9" customHeight="1" x14ac:dyDescent="0.3">
      <c r="B541" s="311"/>
      <c r="C541" s="267">
        <f t="shared" si="30"/>
        <v>1</v>
      </c>
      <c r="D541" s="268" t="str">
        <f t="shared" si="31"/>
        <v>Janeiro</v>
      </c>
      <c r="E541" s="269"/>
      <c r="F541" s="270" t="str">
        <f>IF(E541="","",VLOOKUP(E541,Relatório!B:I,2,FALSE))</f>
        <v/>
      </c>
      <c r="G541" s="271"/>
      <c r="H541" s="272"/>
      <c r="I541" s="271"/>
      <c r="J541" s="271"/>
      <c r="K541" s="312"/>
      <c r="L541" s="353"/>
      <c r="M541" s="271"/>
      <c r="N541" s="271"/>
      <c r="O541" s="276"/>
      <c r="P541" s="313"/>
      <c r="Q541" s="314"/>
      <c r="R541" s="279" t="b">
        <f t="shared" si="29"/>
        <v>0</v>
      </c>
      <c r="S541" s="334"/>
    </row>
    <row r="542" spans="2:19" ht="24.9" customHeight="1" x14ac:dyDescent="0.3">
      <c r="B542" s="311"/>
      <c r="C542" s="267">
        <f t="shared" si="30"/>
        <v>1</v>
      </c>
      <c r="D542" s="268" t="str">
        <f t="shared" si="31"/>
        <v>Janeiro</v>
      </c>
      <c r="E542" s="269"/>
      <c r="F542" s="270" t="str">
        <f>IF(E542="","",VLOOKUP(E542,Relatório!B:I,2,FALSE))</f>
        <v/>
      </c>
      <c r="G542" s="271"/>
      <c r="H542" s="272"/>
      <c r="I542" s="271"/>
      <c r="J542" s="271"/>
      <c r="K542" s="312"/>
      <c r="L542" s="353"/>
      <c r="M542" s="271"/>
      <c r="N542" s="271"/>
      <c r="O542" s="276"/>
      <c r="P542" s="313"/>
      <c r="Q542" s="314"/>
      <c r="R542" s="279" t="b">
        <f t="shared" si="29"/>
        <v>0</v>
      </c>
      <c r="S542" s="334"/>
    </row>
    <row r="543" spans="2:19" ht="24.9" customHeight="1" x14ac:dyDescent="0.3">
      <c r="B543" s="311"/>
      <c r="C543" s="267">
        <f t="shared" si="30"/>
        <v>1</v>
      </c>
      <c r="D543" s="268" t="str">
        <f t="shared" si="31"/>
        <v>Janeiro</v>
      </c>
      <c r="E543" s="269"/>
      <c r="F543" s="270" t="str">
        <f>IF(E543="","",VLOOKUP(E543,Relatório!B:I,2,FALSE))</f>
        <v/>
      </c>
      <c r="G543" s="271"/>
      <c r="H543" s="272"/>
      <c r="I543" s="271"/>
      <c r="J543" s="271"/>
      <c r="K543" s="312"/>
      <c r="L543" s="353"/>
      <c r="M543" s="271"/>
      <c r="N543" s="271"/>
      <c r="O543" s="276"/>
      <c r="P543" s="313"/>
      <c r="Q543" s="314"/>
      <c r="R543" s="279" t="b">
        <f t="shared" si="29"/>
        <v>0</v>
      </c>
      <c r="S543" s="334"/>
    </row>
    <row r="544" spans="2:19" ht="24.9" customHeight="1" x14ac:dyDescent="0.3">
      <c r="B544" s="311"/>
      <c r="C544" s="267">
        <f t="shared" si="30"/>
        <v>1</v>
      </c>
      <c r="D544" s="268" t="str">
        <f t="shared" si="31"/>
        <v>Janeiro</v>
      </c>
      <c r="E544" s="269"/>
      <c r="F544" s="270" t="str">
        <f>IF(E544="","",VLOOKUP(E544,Relatório!B:I,2,FALSE))</f>
        <v/>
      </c>
      <c r="G544" s="271"/>
      <c r="H544" s="272"/>
      <c r="I544" s="271"/>
      <c r="J544" s="271"/>
      <c r="K544" s="312"/>
      <c r="L544" s="353"/>
      <c r="M544" s="271"/>
      <c r="N544" s="271"/>
      <c r="O544" s="276"/>
      <c r="P544" s="313"/>
      <c r="Q544" s="314"/>
      <c r="R544" s="279" t="b">
        <f t="shared" si="29"/>
        <v>0</v>
      </c>
      <c r="S544" s="334"/>
    </row>
    <row r="545" spans="2:19" ht="24.9" customHeight="1" x14ac:dyDescent="0.3">
      <c r="B545" s="311"/>
      <c r="C545" s="267">
        <f t="shared" si="30"/>
        <v>1</v>
      </c>
      <c r="D545" s="268" t="str">
        <f t="shared" si="31"/>
        <v>Janeiro</v>
      </c>
      <c r="E545" s="269"/>
      <c r="F545" s="270" t="str">
        <f>IF(E545="","",VLOOKUP(E545,Relatório!B:I,2,FALSE))</f>
        <v/>
      </c>
      <c r="G545" s="271"/>
      <c r="H545" s="272"/>
      <c r="I545" s="271"/>
      <c r="J545" s="271"/>
      <c r="K545" s="312"/>
      <c r="L545" s="353"/>
      <c r="M545" s="271"/>
      <c r="N545" s="271"/>
      <c r="O545" s="276"/>
      <c r="P545" s="313"/>
      <c r="Q545" s="314"/>
      <c r="R545" s="279" t="b">
        <f t="shared" si="29"/>
        <v>0</v>
      </c>
      <c r="S545" s="334"/>
    </row>
    <row r="546" spans="2:19" ht="24.9" customHeight="1" x14ac:dyDescent="0.3">
      <c r="B546" s="311"/>
      <c r="C546" s="267">
        <f t="shared" si="30"/>
        <v>1</v>
      </c>
      <c r="D546" s="268" t="str">
        <f t="shared" si="31"/>
        <v>Janeiro</v>
      </c>
      <c r="E546" s="269"/>
      <c r="F546" s="270" t="str">
        <f>IF(E546="","",VLOOKUP(E546,Relatório!B:I,2,FALSE))</f>
        <v/>
      </c>
      <c r="G546" s="271"/>
      <c r="H546" s="272"/>
      <c r="I546" s="271"/>
      <c r="J546" s="271"/>
      <c r="K546" s="312"/>
      <c r="L546" s="353"/>
      <c r="M546" s="271"/>
      <c r="N546" s="271"/>
      <c r="O546" s="276"/>
      <c r="P546" s="313"/>
      <c r="Q546" s="314"/>
      <c r="R546" s="279" t="b">
        <f t="shared" si="29"/>
        <v>0</v>
      </c>
      <c r="S546" s="334"/>
    </row>
    <row r="547" spans="2:19" ht="24.9" customHeight="1" x14ac:dyDescent="0.3">
      <c r="B547" s="311"/>
      <c r="C547" s="267">
        <f t="shared" si="30"/>
        <v>1</v>
      </c>
      <c r="D547" s="268" t="str">
        <f t="shared" si="31"/>
        <v>Janeiro</v>
      </c>
      <c r="E547" s="269"/>
      <c r="F547" s="270" t="str">
        <f>IF(E547="","",VLOOKUP(E547,Relatório!B:I,2,FALSE))</f>
        <v/>
      </c>
      <c r="G547" s="271"/>
      <c r="H547" s="272"/>
      <c r="I547" s="271"/>
      <c r="J547" s="271"/>
      <c r="K547" s="312"/>
      <c r="L547" s="353"/>
      <c r="M547" s="271"/>
      <c r="N547" s="271"/>
      <c r="O547" s="276"/>
      <c r="P547" s="313"/>
      <c r="Q547" s="314"/>
      <c r="R547" s="279" t="b">
        <f t="shared" si="29"/>
        <v>0</v>
      </c>
      <c r="S547" s="334"/>
    </row>
    <row r="548" spans="2:19" ht="24.9" customHeight="1" x14ac:dyDescent="0.3">
      <c r="B548" s="311"/>
      <c r="C548" s="267">
        <f t="shared" si="30"/>
        <v>1</v>
      </c>
      <c r="D548" s="268" t="str">
        <f t="shared" si="31"/>
        <v>Janeiro</v>
      </c>
      <c r="E548" s="269"/>
      <c r="F548" s="270" t="str">
        <f>IF(E548="","",VLOOKUP(E548,Relatório!B:I,2,FALSE))</f>
        <v/>
      </c>
      <c r="G548" s="271"/>
      <c r="H548" s="272"/>
      <c r="I548" s="271"/>
      <c r="J548" s="271"/>
      <c r="K548" s="312"/>
      <c r="L548" s="353"/>
      <c r="M548" s="271"/>
      <c r="N548" s="271"/>
      <c r="O548" s="276"/>
      <c r="P548" s="313"/>
      <c r="Q548" s="314"/>
      <c r="R548" s="279" t="b">
        <f t="shared" si="29"/>
        <v>0</v>
      </c>
      <c r="S548" s="334"/>
    </row>
    <row r="549" spans="2:19" ht="24.9" customHeight="1" x14ac:dyDescent="0.3">
      <c r="B549" s="311"/>
      <c r="C549" s="267">
        <f t="shared" si="30"/>
        <v>1</v>
      </c>
      <c r="D549" s="268" t="str">
        <f t="shared" si="31"/>
        <v>Janeiro</v>
      </c>
      <c r="E549" s="269"/>
      <c r="F549" s="270" t="str">
        <f>IF(E549="","",VLOOKUP(E549,Relatório!B:I,2,FALSE))</f>
        <v/>
      </c>
      <c r="G549" s="271"/>
      <c r="H549" s="272"/>
      <c r="I549" s="271"/>
      <c r="J549" s="271"/>
      <c r="K549" s="312"/>
      <c r="L549" s="353"/>
      <c r="M549" s="271"/>
      <c r="N549" s="271"/>
      <c r="O549" s="276"/>
      <c r="P549" s="313"/>
      <c r="Q549" s="314"/>
      <c r="R549" s="279" t="b">
        <f t="shared" si="29"/>
        <v>0</v>
      </c>
      <c r="S549" s="334"/>
    </row>
    <row r="550" spans="2:19" ht="24.9" customHeight="1" x14ac:dyDescent="0.3">
      <c r="B550" s="311"/>
      <c r="C550" s="267">
        <f t="shared" si="30"/>
        <v>1</v>
      </c>
      <c r="D550" s="268" t="str">
        <f t="shared" si="31"/>
        <v>Janeiro</v>
      </c>
      <c r="E550" s="269"/>
      <c r="F550" s="270" t="str">
        <f>IF(E550="","",VLOOKUP(E550,Relatório!B:I,2,FALSE))</f>
        <v/>
      </c>
      <c r="G550" s="271"/>
      <c r="H550" s="272"/>
      <c r="I550" s="271"/>
      <c r="J550" s="271"/>
      <c r="K550" s="312"/>
      <c r="L550" s="353"/>
      <c r="M550" s="271"/>
      <c r="N550" s="271"/>
      <c r="O550" s="276"/>
      <c r="P550" s="313"/>
      <c r="Q550" s="314"/>
      <c r="R550" s="279" t="b">
        <f t="shared" si="29"/>
        <v>0</v>
      </c>
      <c r="S550" s="334"/>
    </row>
    <row r="551" spans="2:19" ht="24.9" customHeight="1" x14ac:dyDescent="0.3">
      <c r="B551" s="311"/>
      <c r="C551" s="267">
        <f t="shared" si="30"/>
        <v>1</v>
      </c>
      <c r="D551" s="268" t="str">
        <f t="shared" si="31"/>
        <v>Janeiro</v>
      </c>
      <c r="E551" s="269"/>
      <c r="F551" s="270" t="str">
        <f>IF(E551="","",VLOOKUP(E551,Relatório!B:I,2,FALSE))</f>
        <v/>
      </c>
      <c r="G551" s="271"/>
      <c r="H551" s="272"/>
      <c r="I551" s="271"/>
      <c r="J551" s="271"/>
      <c r="K551" s="312"/>
      <c r="L551" s="353"/>
      <c r="M551" s="271"/>
      <c r="N551" s="271"/>
      <c r="O551" s="276"/>
      <c r="P551" s="313"/>
      <c r="Q551" s="314"/>
      <c r="R551" s="279" t="b">
        <f t="shared" si="29"/>
        <v>0</v>
      </c>
      <c r="S551" s="334"/>
    </row>
    <row r="552" spans="2:19" ht="24.9" customHeight="1" x14ac:dyDescent="0.3">
      <c r="B552" s="311"/>
      <c r="C552" s="267">
        <f t="shared" si="30"/>
        <v>1</v>
      </c>
      <c r="D552" s="268" t="str">
        <f t="shared" si="31"/>
        <v>Janeiro</v>
      </c>
      <c r="E552" s="269"/>
      <c r="F552" s="270" t="str">
        <f>IF(E552="","",VLOOKUP(E552,Relatório!B:I,2,FALSE))</f>
        <v/>
      </c>
      <c r="G552" s="271"/>
      <c r="H552" s="272"/>
      <c r="I552" s="271"/>
      <c r="J552" s="271"/>
      <c r="K552" s="312"/>
      <c r="L552" s="353"/>
      <c r="M552" s="271"/>
      <c r="N552" s="271"/>
      <c r="O552" s="276"/>
      <c r="P552" s="313"/>
      <c r="Q552" s="314"/>
      <c r="R552" s="279" t="b">
        <f t="shared" si="29"/>
        <v>0</v>
      </c>
      <c r="S552" s="334"/>
    </row>
    <row r="553" spans="2:19" ht="24.9" customHeight="1" x14ac:dyDescent="0.3">
      <c r="B553" s="311"/>
      <c r="C553" s="267">
        <f t="shared" si="30"/>
        <v>1</v>
      </c>
      <c r="D553" s="268" t="str">
        <f t="shared" si="31"/>
        <v>Janeiro</v>
      </c>
      <c r="E553" s="269"/>
      <c r="F553" s="270" t="str">
        <f>IF(E553="","",VLOOKUP(E553,Relatório!B:I,2,FALSE))</f>
        <v/>
      </c>
      <c r="G553" s="271"/>
      <c r="H553" s="272"/>
      <c r="I553" s="271"/>
      <c r="J553" s="271"/>
      <c r="K553" s="312"/>
      <c r="L553" s="353"/>
      <c r="M553" s="271"/>
      <c r="N553" s="271"/>
      <c r="O553" s="276"/>
      <c r="P553" s="313"/>
      <c r="Q553" s="314"/>
      <c r="R553" s="279" t="b">
        <f t="shared" si="29"/>
        <v>0</v>
      </c>
      <c r="S553" s="334"/>
    </row>
    <row r="554" spans="2:19" ht="24.9" customHeight="1" x14ac:dyDescent="0.3">
      <c r="B554" s="311"/>
      <c r="C554" s="267">
        <f t="shared" si="30"/>
        <v>1</v>
      </c>
      <c r="D554" s="268" t="str">
        <f t="shared" si="31"/>
        <v>Janeiro</v>
      </c>
      <c r="E554" s="269"/>
      <c r="F554" s="270" t="str">
        <f>IF(E554="","",VLOOKUP(E554,Relatório!B:I,2,FALSE))</f>
        <v/>
      </c>
      <c r="G554" s="271"/>
      <c r="H554" s="272"/>
      <c r="I554" s="271"/>
      <c r="J554" s="271"/>
      <c r="K554" s="312"/>
      <c r="L554" s="353"/>
      <c r="M554" s="271"/>
      <c r="N554" s="271"/>
      <c r="O554" s="276"/>
      <c r="P554" s="313"/>
      <c r="Q554" s="314"/>
      <c r="R554" s="279" t="b">
        <f t="shared" si="29"/>
        <v>0</v>
      </c>
      <c r="S554" s="334"/>
    </row>
    <row r="555" spans="2:19" ht="24.9" customHeight="1" x14ac:dyDescent="0.3">
      <c r="B555" s="311"/>
      <c r="C555" s="267">
        <f t="shared" si="30"/>
        <v>1</v>
      </c>
      <c r="D555" s="268" t="str">
        <f t="shared" si="31"/>
        <v>Janeiro</v>
      </c>
      <c r="E555" s="269"/>
      <c r="F555" s="270" t="str">
        <f>IF(E555="","",VLOOKUP(E555,Relatório!B:I,2,FALSE))</f>
        <v/>
      </c>
      <c r="G555" s="271"/>
      <c r="H555" s="272"/>
      <c r="I555" s="271"/>
      <c r="J555" s="271"/>
      <c r="K555" s="312"/>
      <c r="L555" s="353"/>
      <c r="M555" s="271"/>
      <c r="N555" s="271"/>
      <c r="O555" s="276"/>
      <c r="P555" s="313"/>
      <c r="Q555" s="314"/>
      <c r="R555" s="279" t="b">
        <f t="shared" si="29"/>
        <v>0</v>
      </c>
      <c r="S555" s="334"/>
    </row>
    <row r="556" spans="2:19" ht="24.9" customHeight="1" x14ac:dyDescent="0.3">
      <c r="B556" s="311"/>
      <c r="C556" s="267">
        <f t="shared" si="30"/>
        <v>1</v>
      </c>
      <c r="D556" s="268" t="str">
        <f t="shared" si="31"/>
        <v>Janeiro</v>
      </c>
      <c r="E556" s="269"/>
      <c r="F556" s="270" t="str">
        <f>IF(E556="","",VLOOKUP(E556,Relatório!B:I,2,FALSE))</f>
        <v/>
      </c>
      <c r="G556" s="271"/>
      <c r="H556" s="272"/>
      <c r="I556" s="271"/>
      <c r="J556" s="271"/>
      <c r="K556" s="312"/>
      <c r="L556" s="353"/>
      <c r="M556" s="271"/>
      <c r="N556" s="271"/>
      <c r="O556" s="276"/>
      <c r="P556" s="313"/>
      <c r="Q556" s="314"/>
      <c r="R556" s="279" t="b">
        <f t="shared" si="29"/>
        <v>0</v>
      </c>
      <c r="S556" s="334"/>
    </row>
    <row r="557" spans="2:19" ht="24.9" customHeight="1" x14ac:dyDescent="0.3">
      <c r="B557" s="311"/>
      <c r="C557" s="267">
        <f t="shared" si="30"/>
        <v>1</v>
      </c>
      <c r="D557" s="268" t="str">
        <f t="shared" si="31"/>
        <v>Janeiro</v>
      </c>
      <c r="E557" s="269"/>
      <c r="F557" s="270" t="str">
        <f>IF(E557="","",VLOOKUP(E557,Relatório!B:I,2,FALSE))</f>
        <v/>
      </c>
      <c r="G557" s="271"/>
      <c r="H557" s="272"/>
      <c r="I557" s="271"/>
      <c r="J557" s="271"/>
      <c r="K557" s="312"/>
      <c r="L557" s="353"/>
      <c r="M557" s="271"/>
      <c r="N557" s="271"/>
      <c r="O557" s="276"/>
      <c r="P557" s="313"/>
      <c r="Q557" s="314"/>
      <c r="R557" s="279" t="b">
        <f t="shared" si="29"/>
        <v>0</v>
      </c>
      <c r="S557" s="334"/>
    </row>
    <row r="558" spans="2:19" ht="24.9" customHeight="1" x14ac:dyDescent="0.3">
      <c r="B558" s="311"/>
      <c r="C558" s="267">
        <f t="shared" si="30"/>
        <v>1</v>
      </c>
      <c r="D558" s="268" t="str">
        <f t="shared" si="31"/>
        <v>Janeiro</v>
      </c>
      <c r="E558" s="269"/>
      <c r="F558" s="270" t="str">
        <f>IF(E558="","",VLOOKUP(E558,Relatório!B:I,2,FALSE))</f>
        <v/>
      </c>
      <c r="G558" s="271"/>
      <c r="H558" s="272"/>
      <c r="I558" s="271"/>
      <c r="J558" s="271"/>
      <c r="K558" s="312"/>
      <c r="L558" s="353"/>
      <c r="M558" s="271"/>
      <c r="N558" s="271"/>
      <c r="O558" s="276"/>
      <c r="P558" s="313"/>
      <c r="Q558" s="314"/>
      <c r="R558" s="279" t="b">
        <f t="shared" si="29"/>
        <v>0</v>
      </c>
      <c r="S558" s="334"/>
    </row>
    <row r="559" spans="2:19" ht="24.9" customHeight="1" x14ac:dyDescent="0.3">
      <c r="B559" s="311"/>
      <c r="C559" s="267">
        <f t="shared" si="30"/>
        <v>1</v>
      </c>
      <c r="D559" s="268" t="str">
        <f t="shared" si="31"/>
        <v>Janeiro</v>
      </c>
      <c r="E559" s="269"/>
      <c r="F559" s="270" t="str">
        <f>IF(E559="","",VLOOKUP(E559,Relatório!B:I,2,FALSE))</f>
        <v/>
      </c>
      <c r="G559" s="271"/>
      <c r="H559" s="272"/>
      <c r="I559" s="271"/>
      <c r="J559" s="271"/>
      <c r="K559" s="312"/>
      <c r="L559" s="353"/>
      <c r="M559" s="271"/>
      <c r="N559" s="271"/>
      <c r="O559" s="276"/>
      <c r="P559" s="313"/>
      <c r="Q559" s="314"/>
      <c r="R559" s="279" t="b">
        <f t="shared" si="29"/>
        <v>0</v>
      </c>
      <c r="S559" s="334"/>
    </row>
    <row r="560" spans="2:19" ht="24.9" customHeight="1" x14ac:dyDescent="0.3">
      <c r="B560" s="311"/>
      <c r="C560" s="267">
        <f t="shared" si="30"/>
        <v>1</v>
      </c>
      <c r="D560" s="268" t="str">
        <f t="shared" si="31"/>
        <v>Janeiro</v>
      </c>
      <c r="E560" s="269"/>
      <c r="F560" s="270" t="str">
        <f>IF(E560="","",VLOOKUP(E560,Relatório!B:I,2,FALSE))</f>
        <v/>
      </c>
      <c r="G560" s="271"/>
      <c r="H560" s="272"/>
      <c r="I560" s="271"/>
      <c r="J560" s="271"/>
      <c r="K560" s="312"/>
      <c r="L560" s="353"/>
      <c r="M560" s="271"/>
      <c r="N560" s="271"/>
      <c r="O560" s="276"/>
      <c r="P560" s="313"/>
      <c r="Q560" s="314"/>
      <c r="R560" s="279" t="b">
        <f t="shared" si="29"/>
        <v>0</v>
      </c>
      <c r="S560" s="334"/>
    </row>
    <row r="561" spans="2:19" ht="24.9" customHeight="1" x14ac:dyDescent="0.3">
      <c r="B561" s="311"/>
      <c r="C561" s="267">
        <f t="shared" si="30"/>
        <v>1</v>
      </c>
      <c r="D561" s="268" t="str">
        <f t="shared" si="31"/>
        <v>Janeiro</v>
      </c>
      <c r="E561" s="269"/>
      <c r="F561" s="270" t="str">
        <f>IF(E561="","",VLOOKUP(E561,Relatório!B:I,2,FALSE))</f>
        <v/>
      </c>
      <c r="G561" s="271"/>
      <c r="H561" s="272"/>
      <c r="I561" s="271"/>
      <c r="J561" s="271"/>
      <c r="K561" s="312"/>
      <c r="L561" s="353"/>
      <c r="M561" s="271"/>
      <c r="N561" s="271"/>
      <c r="O561" s="276"/>
      <c r="P561" s="313"/>
      <c r="Q561" s="314"/>
      <c r="R561" s="279" t="b">
        <f t="shared" si="29"/>
        <v>0</v>
      </c>
      <c r="S561" s="334"/>
    </row>
    <row r="562" spans="2:19" ht="24.9" customHeight="1" x14ac:dyDescent="0.3">
      <c r="B562" s="311"/>
      <c r="C562" s="267">
        <f t="shared" si="30"/>
        <v>1</v>
      </c>
      <c r="D562" s="268" t="str">
        <f t="shared" si="31"/>
        <v>Janeiro</v>
      </c>
      <c r="E562" s="269"/>
      <c r="F562" s="270" t="str">
        <f>IF(E562="","",VLOOKUP(E562,Relatório!B:I,2,FALSE))</f>
        <v/>
      </c>
      <c r="G562" s="271"/>
      <c r="H562" s="272"/>
      <c r="I562" s="271"/>
      <c r="J562" s="271"/>
      <c r="K562" s="312"/>
      <c r="L562" s="353"/>
      <c r="M562" s="271"/>
      <c r="N562" s="271"/>
      <c r="O562" s="276"/>
      <c r="P562" s="313"/>
      <c r="Q562" s="314"/>
      <c r="R562" s="279" t="b">
        <f t="shared" si="29"/>
        <v>0</v>
      </c>
      <c r="S562" s="334"/>
    </row>
    <row r="563" spans="2:19" ht="24.9" customHeight="1" x14ac:dyDescent="0.3">
      <c r="B563" s="311"/>
      <c r="C563" s="267">
        <f t="shared" si="30"/>
        <v>1</v>
      </c>
      <c r="D563" s="268" t="str">
        <f t="shared" si="31"/>
        <v>Janeiro</v>
      </c>
      <c r="E563" s="269"/>
      <c r="F563" s="270" t="str">
        <f>IF(E563="","",VLOOKUP(E563,Relatório!B:I,2,FALSE))</f>
        <v/>
      </c>
      <c r="G563" s="271"/>
      <c r="H563" s="272"/>
      <c r="I563" s="271"/>
      <c r="J563" s="271"/>
      <c r="K563" s="312"/>
      <c r="L563" s="353"/>
      <c r="M563" s="271"/>
      <c r="N563" s="271"/>
      <c r="O563" s="276"/>
      <c r="P563" s="313"/>
      <c r="Q563" s="314"/>
      <c r="R563" s="279" t="b">
        <f t="shared" si="29"/>
        <v>0</v>
      </c>
      <c r="S563" s="334"/>
    </row>
    <row r="564" spans="2:19" ht="24.9" customHeight="1" x14ac:dyDescent="0.3">
      <c r="B564" s="311"/>
      <c r="C564" s="267">
        <f t="shared" si="30"/>
        <v>1</v>
      </c>
      <c r="D564" s="268" t="str">
        <f t="shared" si="31"/>
        <v>Janeiro</v>
      </c>
      <c r="E564" s="269"/>
      <c r="F564" s="270" t="str">
        <f>IF(E564="","",VLOOKUP(E564,Relatório!B:I,2,FALSE))</f>
        <v/>
      </c>
      <c r="G564" s="271"/>
      <c r="H564" s="272"/>
      <c r="I564" s="271"/>
      <c r="J564" s="271"/>
      <c r="K564" s="312"/>
      <c r="L564" s="353"/>
      <c r="M564" s="271"/>
      <c r="N564" s="271"/>
      <c r="O564" s="276"/>
      <c r="P564" s="313"/>
      <c r="Q564" s="314"/>
      <c r="R564" s="279" t="b">
        <f t="shared" si="29"/>
        <v>0</v>
      </c>
      <c r="S564" s="334"/>
    </row>
    <row r="565" spans="2:19" ht="24.9" customHeight="1" x14ac:dyDescent="0.3">
      <c r="B565" s="311"/>
      <c r="C565" s="267">
        <f t="shared" si="30"/>
        <v>1</v>
      </c>
      <c r="D565" s="268" t="str">
        <f t="shared" si="31"/>
        <v>Janeiro</v>
      </c>
      <c r="E565" s="269"/>
      <c r="F565" s="270" t="str">
        <f>IF(E565="","",VLOOKUP(E565,Relatório!B:I,2,FALSE))</f>
        <v/>
      </c>
      <c r="G565" s="271"/>
      <c r="H565" s="272"/>
      <c r="I565" s="271"/>
      <c r="J565" s="271"/>
      <c r="K565" s="312"/>
      <c r="L565" s="353"/>
      <c r="M565" s="271"/>
      <c r="N565" s="271"/>
      <c r="O565" s="276"/>
      <c r="P565" s="313"/>
      <c r="Q565" s="314"/>
      <c r="R565" s="279" t="b">
        <f t="shared" si="29"/>
        <v>0</v>
      </c>
      <c r="S565" s="334"/>
    </row>
    <row r="566" spans="2:19" ht="24.9" customHeight="1" x14ac:dyDescent="0.3">
      <c r="B566" s="311"/>
      <c r="C566" s="267">
        <f t="shared" si="30"/>
        <v>1</v>
      </c>
      <c r="D566" s="268" t="str">
        <f t="shared" si="31"/>
        <v>Janeiro</v>
      </c>
      <c r="E566" s="269"/>
      <c r="F566" s="270" t="str">
        <f>IF(E566="","",VLOOKUP(E566,Relatório!B:I,2,FALSE))</f>
        <v/>
      </c>
      <c r="G566" s="271"/>
      <c r="H566" s="272"/>
      <c r="I566" s="271"/>
      <c r="J566" s="271"/>
      <c r="K566" s="312"/>
      <c r="L566" s="353"/>
      <c r="M566" s="271"/>
      <c r="N566" s="271"/>
      <c r="O566" s="276"/>
      <c r="P566" s="313"/>
      <c r="Q566" s="314"/>
      <c r="R566" s="279" t="b">
        <f t="shared" si="29"/>
        <v>0</v>
      </c>
      <c r="S566" s="334"/>
    </row>
    <row r="567" spans="2:19" ht="24.9" customHeight="1" x14ac:dyDescent="0.3">
      <c r="B567" s="311"/>
      <c r="C567" s="267">
        <f t="shared" si="30"/>
        <v>1</v>
      </c>
      <c r="D567" s="268" t="str">
        <f t="shared" si="31"/>
        <v>Janeiro</v>
      </c>
      <c r="E567" s="269"/>
      <c r="F567" s="270" t="str">
        <f>IF(E567="","",VLOOKUP(E567,Relatório!B:I,2,FALSE))</f>
        <v/>
      </c>
      <c r="G567" s="271"/>
      <c r="H567" s="272"/>
      <c r="I567" s="271"/>
      <c r="J567" s="271"/>
      <c r="K567" s="312"/>
      <c r="L567" s="353"/>
      <c r="M567" s="271"/>
      <c r="N567" s="271"/>
      <c r="O567" s="276"/>
      <c r="P567" s="313"/>
      <c r="Q567" s="314"/>
      <c r="R567" s="279" t="b">
        <f t="shared" si="29"/>
        <v>0</v>
      </c>
      <c r="S567" s="334"/>
    </row>
    <row r="568" spans="2:19" ht="24.9" customHeight="1" x14ac:dyDescent="0.3">
      <c r="B568" s="311"/>
      <c r="C568" s="267">
        <f t="shared" si="30"/>
        <v>1</v>
      </c>
      <c r="D568" s="268" t="str">
        <f t="shared" si="31"/>
        <v>Janeiro</v>
      </c>
      <c r="E568" s="269"/>
      <c r="F568" s="270" t="str">
        <f>IF(E568="","",VLOOKUP(E568,Relatório!B:I,2,FALSE))</f>
        <v/>
      </c>
      <c r="G568" s="271"/>
      <c r="H568" s="272"/>
      <c r="I568" s="271"/>
      <c r="J568" s="271"/>
      <c r="K568" s="312"/>
      <c r="L568" s="353"/>
      <c r="M568" s="271"/>
      <c r="N568" s="271"/>
      <c r="O568" s="276"/>
      <c r="P568" s="313"/>
      <c r="Q568" s="314"/>
      <c r="R568" s="279" t="b">
        <f t="shared" si="29"/>
        <v>0</v>
      </c>
      <c r="S568" s="334"/>
    </row>
    <row r="569" spans="2:19" ht="24.9" customHeight="1" x14ac:dyDescent="0.3">
      <c r="B569" s="311"/>
      <c r="C569" s="267">
        <f t="shared" si="30"/>
        <v>1</v>
      </c>
      <c r="D569" s="268" t="str">
        <f t="shared" si="31"/>
        <v>Janeiro</v>
      </c>
      <c r="E569" s="269"/>
      <c r="F569" s="270" t="str">
        <f>IF(E569="","",VLOOKUP(E569,Relatório!B:I,2,FALSE))</f>
        <v/>
      </c>
      <c r="G569" s="271"/>
      <c r="H569" s="272"/>
      <c r="I569" s="271"/>
      <c r="J569" s="271"/>
      <c r="K569" s="312"/>
      <c r="L569" s="353"/>
      <c r="M569" s="271"/>
      <c r="N569" s="271"/>
      <c r="O569" s="276"/>
      <c r="P569" s="313"/>
      <c r="Q569" s="314"/>
      <c r="R569" s="279" t="b">
        <f t="shared" si="29"/>
        <v>0</v>
      </c>
      <c r="S569" s="334"/>
    </row>
    <row r="570" spans="2:19" ht="24.9" customHeight="1" x14ac:dyDescent="0.3">
      <c r="B570" s="311"/>
      <c r="C570" s="267">
        <f t="shared" si="30"/>
        <v>1</v>
      </c>
      <c r="D570" s="268" t="str">
        <f t="shared" si="31"/>
        <v>Janeiro</v>
      </c>
      <c r="E570" s="269"/>
      <c r="F570" s="270" t="str">
        <f>IF(E570="","",VLOOKUP(E570,Relatório!B:I,2,FALSE))</f>
        <v/>
      </c>
      <c r="G570" s="271"/>
      <c r="H570" s="272"/>
      <c r="I570" s="271"/>
      <c r="J570" s="271"/>
      <c r="K570" s="312"/>
      <c r="L570" s="353"/>
      <c r="M570" s="271"/>
      <c r="N570" s="271"/>
      <c r="O570" s="276"/>
      <c r="P570" s="313"/>
      <c r="Q570" s="314"/>
      <c r="R570" s="279" t="b">
        <f t="shared" si="29"/>
        <v>0</v>
      </c>
      <c r="S570" s="334"/>
    </row>
    <row r="571" spans="2:19" ht="24.9" customHeight="1" x14ac:dyDescent="0.3">
      <c r="B571" s="311"/>
      <c r="C571" s="267">
        <f t="shared" si="30"/>
        <v>1</v>
      </c>
      <c r="D571" s="268" t="str">
        <f t="shared" si="31"/>
        <v>Janeiro</v>
      </c>
      <c r="E571" s="269"/>
      <c r="F571" s="270" t="str">
        <f>IF(E571="","",VLOOKUP(E571,Relatório!B:I,2,FALSE))</f>
        <v/>
      </c>
      <c r="G571" s="271"/>
      <c r="H571" s="272"/>
      <c r="I571" s="271"/>
      <c r="J571" s="271"/>
      <c r="K571" s="312"/>
      <c r="L571" s="353"/>
      <c r="M571" s="271"/>
      <c r="N571" s="271"/>
      <c r="O571" s="276"/>
      <c r="P571" s="313"/>
      <c r="Q571" s="314"/>
      <c r="R571" s="279" t="b">
        <f t="shared" si="29"/>
        <v>0</v>
      </c>
      <c r="S571" s="334"/>
    </row>
    <row r="572" spans="2:19" ht="24.9" customHeight="1" x14ac:dyDescent="0.3">
      <c r="B572" s="311"/>
      <c r="C572" s="267">
        <f t="shared" si="30"/>
        <v>1</v>
      </c>
      <c r="D572" s="268" t="str">
        <f t="shared" si="31"/>
        <v>Janeiro</v>
      </c>
      <c r="E572" s="269"/>
      <c r="F572" s="270" t="str">
        <f>IF(E572="","",VLOOKUP(E572,Relatório!B:I,2,FALSE))</f>
        <v/>
      </c>
      <c r="G572" s="271"/>
      <c r="H572" s="272"/>
      <c r="I572" s="271"/>
      <c r="J572" s="271"/>
      <c r="K572" s="312"/>
      <c r="L572" s="353"/>
      <c r="M572" s="271"/>
      <c r="N572" s="271"/>
      <c r="O572" s="276"/>
      <c r="P572" s="313"/>
      <c r="Q572" s="314"/>
      <c r="R572" s="279" t="b">
        <f t="shared" si="29"/>
        <v>0</v>
      </c>
      <c r="S572" s="334"/>
    </row>
    <row r="573" spans="2:19" ht="24.9" customHeight="1" x14ac:dyDescent="0.3">
      <c r="B573" s="311"/>
      <c r="C573" s="267">
        <f t="shared" si="30"/>
        <v>1</v>
      </c>
      <c r="D573" s="268" t="str">
        <f t="shared" si="31"/>
        <v>Janeiro</v>
      </c>
      <c r="E573" s="269"/>
      <c r="F573" s="270" t="str">
        <f>IF(E573="","",VLOOKUP(E573,Relatório!B:I,2,FALSE))</f>
        <v/>
      </c>
      <c r="G573" s="271"/>
      <c r="H573" s="272"/>
      <c r="I573" s="271"/>
      <c r="J573" s="271"/>
      <c r="K573" s="312"/>
      <c r="L573" s="353"/>
      <c r="M573" s="271"/>
      <c r="N573" s="271"/>
      <c r="O573" s="276"/>
      <c r="P573" s="313"/>
      <c r="Q573" s="314"/>
      <c r="R573" s="279" t="b">
        <f t="shared" si="29"/>
        <v>0</v>
      </c>
      <c r="S573" s="334"/>
    </row>
    <row r="574" spans="2:19" ht="24.9" customHeight="1" x14ac:dyDescent="0.3">
      <c r="B574" s="311"/>
      <c r="C574" s="267">
        <f t="shared" si="30"/>
        <v>1</v>
      </c>
      <c r="D574" s="268" t="str">
        <f t="shared" si="31"/>
        <v>Janeiro</v>
      </c>
      <c r="E574" s="269"/>
      <c r="F574" s="270" t="str">
        <f>IF(E574="","",VLOOKUP(E574,Relatório!B:I,2,FALSE))</f>
        <v/>
      </c>
      <c r="G574" s="271"/>
      <c r="H574" s="272"/>
      <c r="I574" s="271"/>
      <c r="J574" s="271"/>
      <c r="K574" s="312"/>
      <c r="L574" s="353"/>
      <c r="M574" s="271"/>
      <c r="N574" s="271"/>
      <c r="O574" s="276"/>
      <c r="P574" s="313"/>
      <c r="Q574" s="314"/>
      <c r="R574" s="279" t="b">
        <f t="shared" si="29"/>
        <v>0</v>
      </c>
      <c r="S574" s="334"/>
    </row>
    <row r="575" spans="2:19" ht="24.9" customHeight="1" x14ac:dyDescent="0.3">
      <c r="B575" s="311"/>
      <c r="C575" s="267">
        <f t="shared" si="30"/>
        <v>1</v>
      </c>
      <c r="D575" s="268" t="str">
        <f t="shared" si="31"/>
        <v>Janeiro</v>
      </c>
      <c r="E575" s="269"/>
      <c r="F575" s="270" t="str">
        <f>IF(E575="","",VLOOKUP(E575,Relatório!B:I,2,FALSE))</f>
        <v/>
      </c>
      <c r="G575" s="271"/>
      <c r="H575" s="272"/>
      <c r="I575" s="271"/>
      <c r="J575" s="271"/>
      <c r="K575" s="312"/>
      <c r="L575" s="353"/>
      <c r="M575" s="271"/>
      <c r="N575" s="271"/>
      <c r="O575" s="276"/>
      <c r="P575" s="313"/>
      <c r="Q575" s="314"/>
      <c r="R575" s="279" t="b">
        <f t="shared" si="29"/>
        <v>0</v>
      </c>
      <c r="S575" s="334"/>
    </row>
    <row r="576" spans="2:19" ht="24.9" customHeight="1" x14ac:dyDescent="0.3">
      <c r="B576" s="311"/>
      <c r="C576" s="267">
        <f t="shared" si="30"/>
        <v>1</v>
      </c>
      <c r="D576" s="268" t="str">
        <f t="shared" si="31"/>
        <v>Janeiro</v>
      </c>
      <c r="E576" s="269"/>
      <c r="F576" s="270" t="str">
        <f>IF(E576="","",VLOOKUP(E576,Relatório!B:I,2,FALSE))</f>
        <v/>
      </c>
      <c r="G576" s="271"/>
      <c r="H576" s="272"/>
      <c r="I576" s="271"/>
      <c r="J576" s="271"/>
      <c r="K576" s="312"/>
      <c r="L576" s="353"/>
      <c r="M576" s="271"/>
      <c r="N576" s="271"/>
      <c r="O576" s="276"/>
      <c r="P576" s="313"/>
      <c r="Q576" s="314"/>
      <c r="R576" s="279" t="b">
        <f t="shared" si="29"/>
        <v>0</v>
      </c>
      <c r="S576" s="334"/>
    </row>
    <row r="577" spans="2:19" ht="24.9" customHeight="1" x14ac:dyDescent="0.3">
      <c r="B577" s="311"/>
      <c r="C577" s="267">
        <f t="shared" si="30"/>
        <v>1</v>
      </c>
      <c r="D577" s="268" t="str">
        <f t="shared" si="31"/>
        <v>Janeiro</v>
      </c>
      <c r="E577" s="269"/>
      <c r="F577" s="270" t="str">
        <f>IF(E577="","",VLOOKUP(E577,Relatório!B:I,2,FALSE))</f>
        <v/>
      </c>
      <c r="G577" s="271"/>
      <c r="H577" s="272"/>
      <c r="I577" s="271"/>
      <c r="J577" s="271"/>
      <c r="K577" s="312"/>
      <c r="L577" s="353"/>
      <c r="M577" s="271"/>
      <c r="N577" s="271"/>
      <c r="O577" s="276"/>
      <c r="P577" s="313"/>
      <c r="Q577" s="314"/>
      <c r="R577" s="279" t="b">
        <f t="shared" si="29"/>
        <v>0</v>
      </c>
      <c r="S577" s="334"/>
    </row>
    <row r="578" spans="2:19" ht="24.9" customHeight="1" x14ac:dyDescent="0.3">
      <c r="B578" s="311"/>
      <c r="C578" s="267">
        <f t="shared" si="30"/>
        <v>1</v>
      </c>
      <c r="D578" s="268" t="str">
        <f t="shared" si="31"/>
        <v>Janeiro</v>
      </c>
      <c r="E578" s="269"/>
      <c r="F578" s="270" t="str">
        <f>IF(E578="","",VLOOKUP(E578,Relatório!B:I,2,FALSE))</f>
        <v/>
      </c>
      <c r="G578" s="271"/>
      <c r="H578" s="272"/>
      <c r="I578" s="271"/>
      <c r="J578" s="271"/>
      <c r="K578" s="312"/>
      <c r="L578" s="353"/>
      <c r="M578" s="271"/>
      <c r="N578" s="271"/>
      <c r="O578" s="276"/>
      <c r="P578" s="313"/>
      <c r="Q578" s="314"/>
      <c r="R578" s="279" t="b">
        <f t="shared" si="29"/>
        <v>0</v>
      </c>
      <c r="S578" s="334"/>
    </row>
    <row r="579" spans="2:19" ht="24.9" customHeight="1" x14ac:dyDescent="0.3">
      <c r="B579" s="311"/>
      <c r="C579" s="267">
        <f t="shared" si="30"/>
        <v>1</v>
      </c>
      <c r="D579" s="268" t="str">
        <f t="shared" si="31"/>
        <v>Janeiro</v>
      </c>
      <c r="E579" s="269"/>
      <c r="F579" s="270" t="str">
        <f>IF(E579="","",VLOOKUP(E579,Relatório!B:I,2,FALSE))</f>
        <v/>
      </c>
      <c r="G579" s="271"/>
      <c r="H579" s="272"/>
      <c r="I579" s="271"/>
      <c r="J579" s="271"/>
      <c r="K579" s="312"/>
      <c r="L579" s="353"/>
      <c r="M579" s="271"/>
      <c r="N579" s="271"/>
      <c r="O579" s="276"/>
      <c r="P579" s="313"/>
      <c r="Q579" s="314"/>
      <c r="R579" s="279" t="b">
        <f t="shared" si="29"/>
        <v>0</v>
      </c>
      <c r="S579" s="334"/>
    </row>
    <row r="580" spans="2:19" ht="24.9" customHeight="1" x14ac:dyDescent="0.3">
      <c r="B580" s="311"/>
      <c r="C580" s="267">
        <f t="shared" si="30"/>
        <v>1</v>
      </c>
      <c r="D580" s="268" t="str">
        <f t="shared" si="31"/>
        <v>Janeiro</v>
      </c>
      <c r="E580" s="269"/>
      <c r="F580" s="270" t="str">
        <f>IF(E580="","",VLOOKUP(E580,Relatório!B:I,2,FALSE))</f>
        <v/>
      </c>
      <c r="G580" s="271"/>
      <c r="H580" s="272"/>
      <c r="I580" s="271"/>
      <c r="J580" s="271"/>
      <c r="K580" s="312"/>
      <c r="L580" s="353"/>
      <c r="M580" s="271"/>
      <c r="N580" s="271"/>
      <c r="O580" s="276"/>
      <c r="P580" s="313"/>
      <c r="Q580" s="314"/>
      <c r="R580" s="279" t="b">
        <f t="shared" si="29"/>
        <v>0</v>
      </c>
      <c r="S580" s="334"/>
    </row>
    <row r="581" spans="2:19" ht="24.9" customHeight="1" x14ac:dyDescent="0.3">
      <c r="B581" s="311"/>
      <c r="C581" s="267">
        <f t="shared" si="30"/>
        <v>1</v>
      </c>
      <c r="D581" s="268" t="str">
        <f t="shared" si="31"/>
        <v>Janeiro</v>
      </c>
      <c r="E581" s="269"/>
      <c r="F581" s="270" t="str">
        <f>IF(E581="","",VLOOKUP(E581,Relatório!B:I,2,FALSE))</f>
        <v/>
      </c>
      <c r="G581" s="271"/>
      <c r="H581" s="272"/>
      <c r="I581" s="271"/>
      <c r="J581" s="271"/>
      <c r="K581" s="312"/>
      <c r="L581" s="353"/>
      <c r="M581" s="271"/>
      <c r="N581" s="271"/>
      <c r="O581" s="276"/>
      <c r="P581" s="313"/>
      <c r="Q581" s="314"/>
      <c r="R581" s="279" t="b">
        <f t="shared" si="29"/>
        <v>0</v>
      </c>
      <c r="S581" s="334"/>
    </row>
    <row r="582" spans="2:19" ht="24.9" customHeight="1" x14ac:dyDescent="0.3">
      <c r="B582" s="311"/>
      <c r="C582" s="267">
        <f t="shared" si="30"/>
        <v>1</v>
      </c>
      <c r="D582" s="268" t="str">
        <f t="shared" si="31"/>
        <v>Janeiro</v>
      </c>
      <c r="E582" s="269"/>
      <c r="F582" s="270" t="str">
        <f>IF(E582="","",VLOOKUP(E582,Relatório!B:I,2,FALSE))</f>
        <v/>
      </c>
      <c r="G582" s="271"/>
      <c r="H582" s="272"/>
      <c r="I582" s="271"/>
      <c r="J582" s="271"/>
      <c r="K582" s="312"/>
      <c r="L582" s="353"/>
      <c r="M582" s="271"/>
      <c r="N582" s="271"/>
      <c r="O582" s="276"/>
      <c r="P582" s="313"/>
      <c r="Q582" s="314"/>
      <c r="R582" s="279" t="b">
        <f t="shared" si="29"/>
        <v>0</v>
      </c>
      <c r="S582" s="334"/>
    </row>
    <row r="583" spans="2:19" ht="24.9" customHeight="1" x14ac:dyDescent="0.3">
      <c r="B583" s="311"/>
      <c r="C583" s="267">
        <f t="shared" si="30"/>
        <v>1</v>
      </c>
      <c r="D583" s="268" t="str">
        <f t="shared" si="31"/>
        <v>Janeiro</v>
      </c>
      <c r="E583" s="269"/>
      <c r="F583" s="270" t="str">
        <f>IF(E583="","",VLOOKUP(E583,Relatório!B:I,2,FALSE))</f>
        <v/>
      </c>
      <c r="G583" s="271"/>
      <c r="H583" s="272"/>
      <c r="I583" s="271"/>
      <c r="J583" s="271"/>
      <c r="K583" s="312"/>
      <c r="L583" s="353"/>
      <c r="M583" s="271"/>
      <c r="N583" s="271"/>
      <c r="O583" s="276"/>
      <c r="P583" s="313"/>
      <c r="Q583" s="314"/>
      <c r="R583" s="279" t="b">
        <f t="shared" si="29"/>
        <v>0</v>
      </c>
      <c r="S583" s="334"/>
    </row>
    <row r="584" spans="2:19" ht="24.9" customHeight="1" x14ac:dyDescent="0.3">
      <c r="B584" s="311"/>
      <c r="C584" s="267">
        <f t="shared" si="30"/>
        <v>1</v>
      </c>
      <c r="D584" s="268" t="str">
        <f t="shared" si="31"/>
        <v>Janeiro</v>
      </c>
      <c r="E584" s="269"/>
      <c r="F584" s="270" t="str">
        <f>IF(E584="","",VLOOKUP(E584,Relatório!B:I,2,FALSE))</f>
        <v/>
      </c>
      <c r="G584" s="271"/>
      <c r="H584" s="272"/>
      <c r="I584" s="271"/>
      <c r="J584" s="271"/>
      <c r="K584" s="312"/>
      <c r="L584" s="353"/>
      <c r="M584" s="271"/>
      <c r="N584" s="271"/>
      <c r="O584" s="276"/>
      <c r="P584" s="313"/>
      <c r="Q584" s="314"/>
      <c r="R584" s="279" t="b">
        <f t="shared" si="29"/>
        <v>0</v>
      </c>
      <c r="S584" s="334"/>
    </row>
    <row r="585" spans="2:19" ht="24.9" customHeight="1" x14ac:dyDescent="0.3">
      <c r="B585" s="311"/>
      <c r="C585" s="267">
        <f t="shared" si="30"/>
        <v>1</v>
      </c>
      <c r="D585" s="268" t="str">
        <f t="shared" si="31"/>
        <v>Janeiro</v>
      </c>
      <c r="E585" s="269"/>
      <c r="F585" s="270" t="str">
        <f>IF(E585="","",VLOOKUP(E585,Relatório!B:I,2,FALSE))</f>
        <v/>
      </c>
      <c r="G585" s="271"/>
      <c r="H585" s="272"/>
      <c r="I585" s="271"/>
      <c r="J585" s="271"/>
      <c r="K585" s="312"/>
      <c r="L585" s="353"/>
      <c r="M585" s="271"/>
      <c r="N585" s="271"/>
      <c r="O585" s="276"/>
      <c r="P585" s="313"/>
      <c r="Q585" s="314"/>
      <c r="R585" s="279" t="b">
        <f t="shared" ref="R585:R648" si="32">IF(O585="sim",P585-Q585+R584,IF(O585="NÃO",R584))</f>
        <v>0</v>
      </c>
      <c r="S585" s="334"/>
    </row>
    <row r="586" spans="2:19" ht="24.9" customHeight="1" x14ac:dyDescent="0.3">
      <c r="B586" s="311"/>
      <c r="C586" s="267">
        <f t="shared" si="30"/>
        <v>1</v>
      </c>
      <c r="D586" s="268" t="str">
        <f t="shared" si="31"/>
        <v>Janeiro</v>
      </c>
      <c r="E586" s="269"/>
      <c r="F586" s="270" t="str">
        <f>IF(E586="","",VLOOKUP(E586,Relatório!B:I,2,FALSE))</f>
        <v/>
      </c>
      <c r="G586" s="271"/>
      <c r="H586" s="272"/>
      <c r="I586" s="271"/>
      <c r="J586" s="271"/>
      <c r="K586" s="312"/>
      <c r="L586" s="353"/>
      <c r="M586" s="271"/>
      <c r="N586" s="271"/>
      <c r="O586" s="276"/>
      <c r="P586" s="313"/>
      <c r="Q586" s="314"/>
      <c r="R586" s="279" t="b">
        <f t="shared" si="32"/>
        <v>0</v>
      </c>
      <c r="S586" s="334"/>
    </row>
    <row r="587" spans="2:19" ht="24.9" customHeight="1" x14ac:dyDescent="0.3">
      <c r="B587" s="311"/>
      <c r="C587" s="267">
        <f t="shared" si="30"/>
        <v>1</v>
      </c>
      <c r="D587" s="268" t="str">
        <f t="shared" si="31"/>
        <v>Janeiro</v>
      </c>
      <c r="E587" s="269"/>
      <c r="F587" s="270" t="str">
        <f>IF(E587="","",VLOOKUP(E587,Relatório!B:I,2,FALSE))</f>
        <v/>
      </c>
      <c r="G587" s="271"/>
      <c r="H587" s="272"/>
      <c r="I587" s="271"/>
      <c r="J587" s="271"/>
      <c r="K587" s="312"/>
      <c r="L587" s="353"/>
      <c r="M587" s="271"/>
      <c r="N587" s="271"/>
      <c r="O587" s="276"/>
      <c r="P587" s="313"/>
      <c r="Q587" s="314"/>
      <c r="R587" s="279" t="b">
        <f t="shared" si="32"/>
        <v>0</v>
      </c>
      <c r="S587" s="334"/>
    </row>
    <row r="588" spans="2:19" ht="24.9" customHeight="1" x14ac:dyDescent="0.3">
      <c r="B588" s="311"/>
      <c r="C588" s="267">
        <f t="shared" si="30"/>
        <v>1</v>
      </c>
      <c r="D588" s="268" t="str">
        <f t="shared" si="31"/>
        <v>Janeiro</v>
      </c>
      <c r="E588" s="269"/>
      <c r="F588" s="270" t="str">
        <f>IF(E588="","",VLOOKUP(E588,Relatório!B:I,2,FALSE))</f>
        <v/>
      </c>
      <c r="G588" s="271"/>
      <c r="H588" s="272"/>
      <c r="I588" s="271"/>
      <c r="J588" s="271"/>
      <c r="K588" s="312"/>
      <c r="L588" s="353"/>
      <c r="M588" s="271"/>
      <c r="N588" s="271"/>
      <c r="O588" s="276"/>
      <c r="P588" s="313"/>
      <c r="Q588" s="314"/>
      <c r="R588" s="279" t="b">
        <f t="shared" si="32"/>
        <v>0</v>
      </c>
      <c r="S588" s="334"/>
    </row>
    <row r="589" spans="2:19" ht="24.9" customHeight="1" x14ac:dyDescent="0.3">
      <c r="B589" s="311"/>
      <c r="C589" s="267">
        <f t="shared" si="30"/>
        <v>1</v>
      </c>
      <c r="D589" s="268" t="str">
        <f t="shared" si="31"/>
        <v>Janeiro</v>
      </c>
      <c r="E589" s="269"/>
      <c r="F589" s="270" t="str">
        <f>IF(E589="","",VLOOKUP(E589,Relatório!B:I,2,FALSE))</f>
        <v/>
      </c>
      <c r="G589" s="271"/>
      <c r="H589" s="272"/>
      <c r="I589" s="271"/>
      <c r="J589" s="271"/>
      <c r="K589" s="312"/>
      <c r="L589" s="353"/>
      <c r="M589" s="271"/>
      <c r="N589" s="271"/>
      <c r="O589" s="276"/>
      <c r="P589" s="313"/>
      <c r="Q589" s="314"/>
      <c r="R589" s="279" t="b">
        <f t="shared" si="32"/>
        <v>0</v>
      </c>
      <c r="S589" s="334"/>
    </row>
    <row r="590" spans="2:19" ht="24.9" customHeight="1" x14ac:dyDescent="0.3">
      <c r="B590" s="311"/>
      <c r="C590" s="267">
        <f t="shared" si="30"/>
        <v>1</v>
      </c>
      <c r="D590" s="268" t="str">
        <f t="shared" si="31"/>
        <v>Janeiro</v>
      </c>
      <c r="E590" s="269"/>
      <c r="F590" s="270" t="str">
        <f>IF(E590="","",VLOOKUP(E590,Relatório!B:I,2,FALSE))</f>
        <v/>
      </c>
      <c r="G590" s="271"/>
      <c r="H590" s="272"/>
      <c r="I590" s="271"/>
      <c r="J590" s="271"/>
      <c r="K590" s="312"/>
      <c r="L590" s="353"/>
      <c r="M590" s="271"/>
      <c r="N590" s="271"/>
      <c r="O590" s="276"/>
      <c r="P590" s="313"/>
      <c r="Q590" s="314"/>
      <c r="R590" s="279" t="b">
        <f t="shared" si="32"/>
        <v>0</v>
      </c>
      <c r="S590" s="334"/>
    </row>
    <row r="591" spans="2:19" ht="24.9" customHeight="1" x14ac:dyDescent="0.3">
      <c r="B591" s="311"/>
      <c r="C591" s="267">
        <f t="shared" si="30"/>
        <v>1</v>
      </c>
      <c r="D591" s="268" t="str">
        <f t="shared" si="31"/>
        <v>Janeiro</v>
      </c>
      <c r="E591" s="269"/>
      <c r="F591" s="270" t="str">
        <f>IF(E591="","",VLOOKUP(E591,Relatório!B:I,2,FALSE))</f>
        <v/>
      </c>
      <c r="G591" s="271"/>
      <c r="H591" s="272"/>
      <c r="I591" s="271"/>
      <c r="J591" s="271"/>
      <c r="K591" s="312"/>
      <c r="L591" s="353"/>
      <c r="M591" s="271"/>
      <c r="N591" s="271"/>
      <c r="O591" s="276"/>
      <c r="P591" s="313"/>
      <c r="Q591" s="314"/>
      <c r="R591" s="279" t="b">
        <f t="shared" si="32"/>
        <v>0</v>
      </c>
      <c r="S591" s="334"/>
    </row>
    <row r="592" spans="2:19" ht="24.9" customHeight="1" x14ac:dyDescent="0.3">
      <c r="B592" s="311"/>
      <c r="C592" s="267">
        <f t="shared" si="30"/>
        <v>1</v>
      </c>
      <c r="D592" s="268" t="str">
        <f t="shared" si="31"/>
        <v>Janeiro</v>
      </c>
      <c r="E592" s="269"/>
      <c r="F592" s="270" t="str">
        <f>IF(E592="","",VLOOKUP(E592,Relatório!B:I,2,FALSE))</f>
        <v/>
      </c>
      <c r="G592" s="271"/>
      <c r="H592" s="272"/>
      <c r="I592" s="271"/>
      <c r="J592" s="271"/>
      <c r="K592" s="312"/>
      <c r="L592" s="353"/>
      <c r="M592" s="271"/>
      <c r="N592" s="271"/>
      <c r="O592" s="276"/>
      <c r="P592" s="313"/>
      <c r="Q592" s="314"/>
      <c r="R592" s="279" t="b">
        <f t="shared" si="32"/>
        <v>0</v>
      </c>
      <c r="S592" s="334"/>
    </row>
    <row r="593" spans="2:19" ht="24.9" customHeight="1" x14ac:dyDescent="0.3">
      <c r="B593" s="311"/>
      <c r="C593" s="267">
        <f t="shared" si="30"/>
        <v>1</v>
      </c>
      <c r="D593" s="268" t="str">
        <f t="shared" si="31"/>
        <v>Janeiro</v>
      </c>
      <c r="E593" s="269"/>
      <c r="F593" s="270" t="str">
        <f>IF(E593="","",VLOOKUP(E593,Relatório!B:I,2,FALSE))</f>
        <v/>
      </c>
      <c r="G593" s="271"/>
      <c r="H593" s="272"/>
      <c r="I593" s="271"/>
      <c r="J593" s="271"/>
      <c r="K593" s="312"/>
      <c r="L593" s="353"/>
      <c r="M593" s="271"/>
      <c r="N593" s="271"/>
      <c r="O593" s="276"/>
      <c r="P593" s="313"/>
      <c r="Q593" s="314"/>
      <c r="R593" s="279" t="b">
        <f t="shared" si="32"/>
        <v>0</v>
      </c>
      <c r="S593" s="334"/>
    </row>
    <row r="594" spans="2:19" ht="24.9" customHeight="1" x14ac:dyDescent="0.3">
      <c r="B594" s="311"/>
      <c r="C594" s="267">
        <f t="shared" si="30"/>
        <v>1</v>
      </c>
      <c r="D594" s="268" t="str">
        <f t="shared" si="31"/>
        <v>Janeiro</v>
      </c>
      <c r="E594" s="269"/>
      <c r="F594" s="270" t="str">
        <f>IF(E594="","",VLOOKUP(E594,Relatório!B:I,2,FALSE))</f>
        <v/>
      </c>
      <c r="G594" s="271"/>
      <c r="H594" s="272"/>
      <c r="I594" s="271"/>
      <c r="J594" s="271"/>
      <c r="K594" s="312"/>
      <c r="L594" s="353"/>
      <c r="M594" s="271"/>
      <c r="N594" s="271"/>
      <c r="O594" s="276"/>
      <c r="P594" s="313"/>
      <c r="Q594" s="314"/>
      <c r="R594" s="279" t="b">
        <f t="shared" si="32"/>
        <v>0</v>
      </c>
      <c r="S594" s="334"/>
    </row>
    <row r="595" spans="2:19" ht="24.9" customHeight="1" x14ac:dyDescent="0.3">
      <c r="B595" s="311"/>
      <c r="C595" s="267">
        <f t="shared" si="30"/>
        <v>1</v>
      </c>
      <c r="D595" s="268" t="str">
        <f t="shared" si="31"/>
        <v>Janeiro</v>
      </c>
      <c r="E595" s="269"/>
      <c r="F595" s="270" t="str">
        <f>IF(E595="","",VLOOKUP(E595,Relatório!B:I,2,FALSE))</f>
        <v/>
      </c>
      <c r="G595" s="271"/>
      <c r="H595" s="272"/>
      <c r="I595" s="271"/>
      <c r="J595" s="271"/>
      <c r="K595" s="312"/>
      <c r="L595" s="353"/>
      <c r="M595" s="271"/>
      <c r="N595" s="271"/>
      <c r="O595" s="276"/>
      <c r="P595" s="313"/>
      <c r="Q595" s="314"/>
      <c r="R595" s="279" t="b">
        <f t="shared" si="32"/>
        <v>0</v>
      </c>
      <c r="S595" s="334"/>
    </row>
    <row r="596" spans="2:19" ht="24.9" customHeight="1" x14ac:dyDescent="0.3">
      <c r="B596" s="311"/>
      <c r="C596" s="267">
        <f t="shared" si="30"/>
        <v>1</v>
      </c>
      <c r="D596" s="268" t="str">
        <f t="shared" si="31"/>
        <v>Janeiro</v>
      </c>
      <c r="E596" s="269"/>
      <c r="F596" s="270" t="str">
        <f>IF(E596="","",VLOOKUP(E596,Relatório!B:I,2,FALSE))</f>
        <v/>
      </c>
      <c r="G596" s="271"/>
      <c r="H596" s="272"/>
      <c r="I596" s="271"/>
      <c r="J596" s="271"/>
      <c r="K596" s="312"/>
      <c r="L596" s="353"/>
      <c r="M596" s="271"/>
      <c r="N596" s="271"/>
      <c r="O596" s="276"/>
      <c r="P596" s="313"/>
      <c r="Q596" s="314"/>
      <c r="R596" s="279" t="b">
        <f t="shared" si="32"/>
        <v>0</v>
      </c>
      <c r="S596" s="334"/>
    </row>
    <row r="597" spans="2:19" ht="24.9" customHeight="1" x14ac:dyDescent="0.3">
      <c r="B597" s="311"/>
      <c r="C597" s="267">
        <f t="shared" si="30"/>
        <v>1</v>
      </c>
      <c r="D597" s="268" t="str">
        <f t="shared" si="31"/>
        <v>Janeiro</v>
      </c>
      <c r="E597" s="269"/>
      <c r="F597" s="270" t="str">
        <f>IF(E597="","",VLOOKUP(E597,Relatório!B:I,2,FALSE))</f>
        <v/>
      </c>
      <c r="G597" s="271"/>
      <c r="H597" s="272"/>
      <c r="I597" s="271"/>
      <c r="J597" s="271"/>
      <c r="K597" s="312"/>
      <c r="L597" s="353"/>
      <c r="M597" s="271"/>
      <c r="N597" s="271"/>
      <c r="O597" s="276"/>
      <c r="P597" s="313"/>
      <c r="Q597" s="314"/>
      <c r="R597" s="279" t="b">
        <f t="shared" si="32"/>
        <v>0</v>
      </c>
      <c r="S597" s="334"/>
    </row>
    <row r="598" spans="2:19" ht="24.9" customHeight="1" x14ac:dyDescent="0.3">
      <c r="B598" s="311"/>
      <c r="C598" s="267">
        <f t="shared" si="30"/>
        <v>1</v>
      </c>
      <c r="D598" s="268" t="str">
        <f t="shared" si="31"/>
        <v>Janeiro</v>
      </c>
      <c r="E598" s="269"/>
      <c r="F598" s="270" t="str">
        <f>IF(E598="","",VLOOKUP(E598,Relatório!B:I,2,FALSE))</f>
        <v/>
      </c>
      <c r="G598" s="271"/>
      <c r="H598" s="272"/>
      <c r="I598" s="271"/>
      <c r="J598" s="271"/>
      <c r="K598" s="312"/>
      <c r="L598" s="353"/>
      <c r="M598" s="271"/>
      <c r="N598" s="271"/>
      <c r="O598" s="276"/>
      <c r="P598" s="313"/>
      <c r="Q598" s="314"/>
      <c r="R598" s="279" t="b">
        <f t="shared" si="32"/>
        <v>0</v>
      </c>
      <c r="S598" s="334"/>
    </row>
    <row r="599" spans="2:19" ht="24.9" customHeight="1" x14ac:dyDescent="0.3">
      <c r="B599" s="311"/>
      <c r="C599" s="267">
        <f t="shared" si="30"/>
        <v>1</v>
      </c>
      <c r="D599" s="268" t="str">
        <f t="shared" si="31"/>
        <v>Janeiro</v>
      </c>
      <c r="E599" s="269"/>
      <c r="F599" s="270" t="str">
        <f>IF(E599="","",VLOOKUP(E599,Relatório!B:I,2,FALSE))</f>
        <v/>
      </c>
      <c r="G599" s="271"/>
      <c r="H599" s="272"/>
      <c r="I599" s="271"/>
      <c r="J599" s="271"/>
      <c r="K599" s="312"/>
      <c r="L599" s="353"/>
      <c r="M599" s="271"/>
      <c r="N599" s="271"/>
      <c r="O599" s="276"/>
      <c r="P599" s="313"/>
      <c r="Q599" s="314"/>
      <c r="R599" s="279" t="b">
        <f t="shared" si="32"/>
        <v>0</v>
      </c>
      <c r="S599" s="334"/>
    </row>
    <row r="600" spans="2:19" ht="24.9" customHeight="1" x14ac:dyDescent="0.3">
      <c r="B600" s="311"/>
      <c r="C600" s="267">
        <f t="shared" si="30"/>
        <v>1</v>
      </c>
      <c r="D600" s="268" t="str">
        <f t="shared" si="31"/>
        <v>Janeiro</v>
      </c>
      <c r="E600" s="269"/>
      <c r="F600" s="270" t="str">
        <f>IF(E600="","",VLOOKUP(E600,Relatório!B:I,2,FALSE))</f>
        <v/>
      </c>
      <c r="G600" s="271"/>
      <c r="H600" s="272"/>
      <c r="I600" s="271"/>
      <c r="J600" s="271"/>
      <c r="K600" s="312"/>
      <c r="L600" s="353"/>
      <c r="M600" s="271"/>
      <c r="N600" s="271"/>
      <c r="O600" s="276"/>
      <c r="P600" s="313"/>
      <c r="Q600" s="314"/>
      <c r="R600" s="279" t="b">
        <f t="shared" si="32"/>
        <v>0</v>
      </c>
      <c r="S600" s="334"/>
    </row>
    <row r="601" spans="2:19" ht="24.9" customHeight="1" x14ac:dyDescent="0.3">
      <c r="B601" s="311"/>
      <c r="C601" s="267">
        <f t="shared" ref="C601:C664" si="33">MONTH(B601)</f>
        <v>1</v>
      </c>
      <c r="D601" s="268" t="str">
        <f t="shared" ref="D601:D664" si="34">IF(C601=1,"Janeiro",IF(C601=2,"Fevereiro",IF(C601=3,"Março",IF(C601=4,"Abril",IF(C601=5,"Maio",IF(C601=6,"Junho",IF(C601=7,"Julho",IF(C601=8,"Agosto",IF(C601=9,"Setembro",IF(C601=10,"Outubro",IF(C601=11,"Novembro",IF(C601=12,"Dezembro",""))))))))))))</f>
        <v>Janeiro</v>
      </c>
      <c r="E601" s="269"/>
      <c r="F601" s="270" t="str">
        <f>IF(E601="","",VLOOKUP(E601,Relatório!B:I,2,FALSE))</f>
        <v/>
      </c>
      <c r="G601" s="271"/>
      <c r="H601" s="272"/>
      <c r="I601" s="271"/>
      <c r="J601" s="271"/>
      <c r="K601" s="312"/>
      <c r="L601" s="353"/>
      <c r="M601" s="271"/>
      <c r="N601" s="271"/>
      <c r="O601" s="276"/>
      <c r="P601" s="313"/>
      <c r="Q601" s="314"/>
      <c r="R601" s="279" t="b">
        <f t="shared" si="32"/>
        <v>0</v>
      </c>
      <c r="S601" s="334"/>
    </row>
    <row r="602" spans="2:19" ht="24.9" customHeight="1" x14ac:dyDescent="0.3">
      <c r="B602" s="311"/>
      <c r="C602" s="267">
        <f t="shared" si="33"/>
        <v>1</v>
      </c>
      <c r="D602" s="268" t="str">
        <f t="shared" si="34"/>
        <v>Janeiro</v>
      </c>
      <c r="E602" s="269"/>
      <c r="F602" s="270" t="str">
        <f>IF(E602="","",VLOOKUP(E602,Relatório!B:I,2,FALSE))</f>
        <v/>
      </c>
      <c r="G602" s="271"/>
      <c r="H602" s="272"/>
      <c r="I602" s="271"/>
      <c r="J602" s="271"/>
      <c r="K602" s="312"/>
      <c r="L602" s="353"/>
      <c r="M602" s="271"/>
      <c r="N602" s="271"/>
      <c r="O602" s="276"/>
      <c r="P602" s="313"/>
      <c r="Q602" s="314"/>
      <c r="R602" s="279" t="b">
        <f t="shared" si="32"/>
        <v>0</v>
      </c>
      <c r="S602" s="334"/>
    </row>
    <row r="603" spans="2:19" ht="24.9" customHeight="1" x14ac:dyDescent="0.3">
      <c r="B603" s="311"/>
      <c r="C603" s="267">
        <f t="shared" si="33"/>
        <v>1</v>
      </c>
      <c r="D603" s="268" t="str">
        <f t="shared" si="34"/>
        <v>Janeiro</v>
      </c>
      <c r="E603" s="269"/>
      <c r="F603" s="270" t="str">
        <f>IF(E603="","",VLOOKUP(E603,Relatório!B:I,2,FALSE))</f>
        <v/>
      </c>
      <c r="G603" s="271"/>
      <c r="H603" s="272"/>
      <c r="I603" s="271"/>
      <c r="J603" s="271"/>
      <c r="K603" s="312"/>
      <c r="L603" s="353"/>
      <c r="M603" s="271"/>
      <c r="N603" s="271"/>
      <c r="O603" s="276"/>
      <c r="P603" s="313"/>
      <c r="Q603" s="314"/>
      <c r="R603" s="279" t="b">
        <f t="shared" si="32"/>
        <v>0</v>
      </c>
      <c r="S603" s="334"/>
    </row>
    <row r="604" spans="2:19" ht="24.9" customHeight="1" x14ac:dyDescent="0.3">
      <c r="B604" s="311"/>
      <c r="C604" s="267">
        <f t="shared" si="33"/>
        <v>1</v>
      </c>
      <c r="D604" s="268" t="str">
        <f t="shared" si="34"/>
        <v>Janeiro</v>
      </c>
      <c r="E604" s="269"/>
      <c r="F604" s="270" t="str">
        <f>IF(E604="","",VLOOKUP(E604,Relatório!B:I,2,FALSE))</f>
        <v/>
      </c>
      <c r="G604" s="271"/>
      <c r="H604" s="272"/>
      <c r="I604" s="271"/>
      <c r="J604" s="271"/>
      <c r="K604" s="312"/>
      <c r="L604" s="353"/>
      <c r="M604" s="271"/>
      <c r="N604" s="271"/>
      <c r="O604" s="276"/>
      <c r="P604" s="313"/>
      <c r="Q604" s="314"/>
      <c r="R604" s="279" t="b">
        <f t="shared" si="32"/>
        <v>0</v>
      </c>
      <c r="S604" s="334"/>
    </row>
    <row r="605" spans="2:19" ht="24.9" customHeight="1" x14ac:dyDescent="0.3">
      <c r="B605" s="311"/>
      <c r="C605" s="267">
        <f t="shared" si="33"/>
        <v>1</v>
      </c>
      <c r="D605" s="268" t="str">
        <f t="shared" si="34"/>
        <v>Janeiro</v>
      </c>
      <c r="E605" s="269"/>
      <c r="F605" s="270" t="str">
        <f>IF(E605="","",VLOOKUP(E605,Relatório!B:I,2,FALSE))</f>
        <v/>
      </c>
      <c r="G605" s="271"/>
      <c r="H605" s="272"/>
      <c r="I605" s="271"/>
      <c r="J605" s="271"/>
      <c r="K605" s="312"/>
      <c r="L605" s="353"/>
      <c r="M605" s="271"/>
      <c r="N605" s="271"/>
      <c r="O605" s="276"/>
      <c r="P605" s="313"/>
      <c r="Q605" s="314"/>
      <c r="R605" s="279" t="b">
        <f t="shared" si="32"/>
        <v>0</v>
      </c>
      <c r="S605" s="334"/>
    </row>
    <row r="606" spans="2:19" ht="24.9" customHeight="1" x14ac:dyDescent="0.3">
      <c r="B606" s="311"/>
      <c r="C606" s="267">
        <f t="shared" si="33"/>
        <v>1</v>
      </c>
      <c r="D606" s="268" t="str">
        <f t="shared" si="34"/>
        <v>Janeiro</v>
      </c>
      <c r="E606" s="269"/>
      <c r="F606" s="270" t="str">
        <f>IF(E606="","",VLOOKUP(E606,Relatório!B:I,2,FALSE))</f>
        <v/>
      </c>
      <c r="G606" s="271"/>
      <c r="H606" s="272"/>
      <c r="I606" s="271"/>
      <c r="J606" s="271"/>
      <c r="K606" s="312"/>
      <c r="L606" s="353"/>
      <c r="M606" s="271"/>
      <c r="N606" s="271"/>
      <c r="O606" s="276"/>
      <c r="P606" s="313"/>
      <c r="Q606" s="314"/>
      <c r="R606" s="279" t="b">
        <f t="shared" si="32"/>
        <v>0</v>
      </c>
      <c r="S606" s="334"/>
    </row>
    <row r="607" spans="2:19" ht="24.9" customHeight="1" x14ac:dyDescent="0.3">
      <c r="B607" s="311"/>
      <c r="C607" s="267">
        <f t="shared" si="33"/>
        <v>1</v>
      </c>
      <c r="D607" s="268" t="str">
        <f t="shared" si="34"/>
        <v>Janeiro</v>
      </c>
      <c r="E607" s="269"/>
      <c r="F607" s="270" t="str">
        <f>IF(E607="","",VLOOKUP(E607,Relatório!B:I,2,FALSE))</f>
        <v/>
      </c>
      <c r="G607" s="271"/>
      <c r="H607" s="272"/>
      <c r="I607" s="271"/>
      <c r="J607" s="271"/>
      <c r="K607" s="312"/>
      <c r="L607" s="353"/>
      <c r="M607" s="271"/>
      <c r="N607" s="271"/>
      <c r="O607" s="276"/>
      <c r="P607" s="313"/>
      <c r="Q607" s="314"/>
      <c r="R607" s="279" t="b">
        <f t="shared" si="32"/>
        <v>0</v>
      </c>
      <c r="S607" s="334"/>
    </row>
    <row r="608" spans="2:19" ht="24.9" customHeight="1" x14ac:dyDescent="0.3">
      <c r="B608" s="311"/>
      <c r="C608" s="267">
        <f t="shared" si="33"/>
        <v>1</v>
      </c>
      <c r="D608" s="268" t="str">
        <f t="shared" si="34"/>
        <v>Janeiro</v>
      </c>
      <c r="E608" s="269"/>
      <c r="F608" s="270" t="str">
        <f>IF(E608="","",VLOOKUP(E608,Relatório!B:I,2,FALSE))</f>
        <v/>
      </c>
      <c r="G608" s="271"/>
      <c r="H608" s="272"/>
      <c r="I608" s="271"/>
      <c r="J608" s="271"/>
      <c r="K608" s="312"/>
      <c r="L608" s="353"/>
      <c r="M608" s="271"/>
      <c r="N608" s="271"/>
      <c r="O608" s="276"/>
      <c r="P608" s="313"/>
      <c r="Q608" s="314"/>
      <c r="R608" s="279" t="b">
        <f t="shared" si="32"/>
        <v>0</v>
      </c>
      <c r="S608" s="334"/>
    </row>
    <row r="609" spans="2:19" ht="24.9" customHeight="1" x14ac:dyDescent="0.3">
      <c r="B609" s="311"/>
      <c r="C609" s="267">
        <f t="shared" si="33"/>
        <v>1</v>
      </c>
      <c r="D609" s="268" t="str">
        <f t="shared" si="34"/>
        <v>Janeiro</v>
      </c>
      <c r="E609" s="269"/>
      <c r="F609" s="270" t="str">
        <f>IF(E609="","",VLOOKUP(E609,Relatório!B:I,2,FALSE))</f>
        <v/>
      </c>
      <c r="G609" s="271"/>
      <c r="H609" s="272"/>
      <c r="I609" s="271"/>
      <c r="J609" s="271"/>
      <c r="K609" s="312"/>
      <c r="L609" s="353"/>
      <c r="M609" s="271"/>
      <c r="N609" s="271"/>
      <c r="O609" s="276"/>
      <c r="P609" s="313"/>
      <c r="Q609" s="314"/>
      <c r="R609" s="279" t="b">
        <f t="shared" si="32"/>
        <v>0</v>
      </c>
      <c r="S609" s="334"/>
    </row>
    <row r="610" spans="2:19" ht="24.9" customHeight="1" x14ac:dyDescent="0.3">
      <c r="B610" s="311"/>
      <c r="C610" s="267">
        <f t="shared" si="33"/>
        <v>1</v>
      </c>
      <c r="D610" s="268" t="str">
        <f t="shared" si="34"/>
        <v>Janeiro</v>
      </c>
      <c r="E610" s="269"/>
      <c r="F610" s="270" t="str">
        <f>IF(E610="","",VLOOKUP(E610,Relatório!B:I,2,FALSE))</f>
        <v/>
      </c>
      <c r="G610" s="271"/>
      <c r="H610" s="272"/>
      <c r="I610" s="271"/>
      <c r="J610" s="271"/>
      <c r="K610" s="312"/>
      <c r="L610" s="353"/>
      <c r="M610" s="271"/>
      <c r="N610" s="271"/>
      <c r="O610" s="276"/>
      <c r="P610" s="313"/>
      <c r="Q610" s="314"/>
      <c r="R610" s="279" t="b">
        <f t="shared" si="32"/>
        <v>0</v>
      </c>
      <c r="S610" s="334"/>
    </row>
    <row r="611" spans="2:19" ht="24.9" customHeight="1" x14ac:dyDescent="0.3">
      <c r="B611" s="311"/>
      <c r="C611" s="267">
        <f t="shared" si="33"/>
        <v>1</v>
      </c>
      <c r="D611" s="268" t="str">
        <f t="shared" si="34"/>
        <v>Janeiro</v>
      </c>
      <c r="E611" s="269"/>
      <c r="F611" s="270" t="str">
        <f>IF(E611="","",VLOOKUP(E611,Relatório!B:I,2,FALSE))</f>
        <v/>
      </c>
      <c r="G611" s="271"/>
      <c r="H611" s="272"/>
      <c r="I611" s="271"/>
      <c r="J611" s="271"/>
      <c r="K611" s="312"/>
      <c r="L611" s="353"/>
      <c r="M611" s="271"/>
      <c r="N611" s="271"/>
      <c r="O611" s="276"/>
      <c r="P611" s="313"/>
      <c r="Q611" s="314"/>
      <c r="R611" s="279" t="b">
        <f t="shared" si="32"/>
        <v>0</v>
      </c>
      <c r="S611" s="334"/>
    </row>
    <row r="612" spans="2:19" ht="24.9" customHeight="1" x14ac:dyDescent="0.3">
      <c r="B612" s="311"/>
      <c r="C612" s="267">
        <f t="shared" si="33"/>
        <v>1</v>
      </c>
      <c r="D612" s="268" t="str">
        <f t="shared" si="34"/>
        <v>Janeiro</v>
      </c>
      <c r="E612" s="269"/>
      <c r="F612" s="270" t="str">
        <f>IF(E612="","",VLOOKUP(E612,Relatório!B:I,2,FALSE))</f>
        <v/>
      </c>
      <c r="G612" s="271"/>
      <c r="H612" s="272"/>
      <c r="I612" s="271"/>
      <c r="J612" s="271"/>
      <c r="K612" s="312"/>
      <c r="L612" s="353"/>
      <c r="M612" s="271"/>
      <c r="N612" s="271"/>
      <c r="O612" s="276"/>
      <c r="P612" s="313"/>
      <c r="Q612" s="314"/>
      <c r="R612" s="279" t="b">
        <f t="shared" si="32"/>
        <v>0</v>
      </c>
      <c r="S612" s="334"/>
    </row>
    <row r="613" spans="2:19" ht="24.9" customHeight="1" x14ac:dyDescent="0.3">
      <c r="B613" s="311"/>
      <c r="C613" s="267">
        <f t="shared" si="33"/>
        <v>1</v>
      </c>
      <c r="D613" s="268" t="str">
        <f t="shared" si="34"/>
        <v>Janeiro</v>
      </c>
      <c r="E613" s="269"/>
      <c r="F613" s="270" t="str">
        <f>IF(E613="","",VLOOKUP(E613,Relatório!B:I,2,FALSE))</f>
        <v/>
      </c>
      <c r="G613" s="271"/>
      <c r="H613" s="272"/>
      <c r="I613" s="271"/>
      <c r="J613" s="271"/>
      <c r="K613" s="312"/>
      <c r="L613" s="353"/>
      <c r="M613" s="271"/>
      <c r="N613" s="271"/>
      <c r="O613" s="276"/>
      <c r="P613" s="313"/>
      <c r="Q613" s="314"/>
      <c r="R613" s="279" t="b">
        <f t="shared" si="32"/>
        <v>0</v>
      </c>
      <c r="S613" s="334"/>
    </row>
    <row r="614" spans="2:19" ht="24.9" customHeight="1" x14ac:dyDescent="0.3">
      <c r="B614" s="311"/>
      <c r="C614" s="267">
        <f t="shared" si="33"/>
        <v>1</v>
      </c>
      <c r="D614" s="268" t="str">
        <f t="shared" si="34"/>
        <v>Janeiro</v>
      </c>
      <c r="E614" s="269"/>
      <c r="F614" s="270" t="str">
        <f>IF(E614="","",VLOOKUP(E614,Relatório!B:I,2,FALSE))</f>
        <v/>
      </c>
      <c r="G614" s="271"/>
      <c r="H614" s="272"/>
      <c r="I614" s="271"/>
      <c r="J614" s="271"/>
      <c r="K614" s="312"/>
      <c r="L614" s="353"/>
      <c r="M614" s="271"/>
      <c r="N614" s="271"/>
      <c r="O614" s="276"/>
      <c r="P614" s="313"/>
      <c r="Q614" s="314"/>
      <c r="R614" s="279" t="b">
        <f t="shared" si="32"/>
        <v>0</v>
      </c>
      <c r="S614" s="334"/>
    </row>
    <row r="615" spans="2:19" ht="24.9" customHeight="1" x14ac:dyDescent="0.3">
      <c r="B615" s="311"/>
      <c r="C615" s="267">
        <f t="shared" si="33"/>
        <v>1</v>
      </c>
      <c r="D615" s="268" t="str">
        <f t="shared" si="34"/>
        <v>Janeiro</v>
      </c>
      <c r="E615" s="269"/>
      <c r="F615" s="270" t="str">
        <f>IF(E615="","",VLOOKUP(E615,Relatório!B:I,2,FALSE))</f>
        <v/>
      </c>
      <c r="G615" s="271"/>
      <c r="H615" s="272"/>
      <c r="I615" s="271"/>
      <c r="J615" s="271"/>
      <c r="K615" s="312"/>
      <c r="L615" s="353"/>
      <c r="M615" s="271"/>
      <c r="N615" s="271"/>
      <c r="O615" s="276"/>
      <c r="P615" s="313"/>
      <c r="Q615" s="314"/>
      <c r="R615" s="279" t="b">
        <f t="shared" si="32"/>
        <v>0</v>
      </c>
      <c r="S615" s="334"/>
    </row>
    <row r="616" spans="2:19" ht="24.9" customHeight="1" x14ac:dyDescent="0.3">
      <c r="B616" s="311"/>
      <c r="C616" s="267">
        <f t="shared" si="33"/>
        <v>1</v>
      </c>
      <c r="D616" s="268" t="str">
        <f t="shared" si="34"/>
        <v>Janeiro</v>
      </c>
      <c r="E616" s="269"/>
      <c r="F616" s="270" t="str">
        <f>IF(E616="","",VLOOKUP(E616,Relatório!B:I,2,FALSE))</f>
        <v/>
      </c>
      <c r="G616" s="271"/>
      <c r="H616" s="272"/>
      <c r="I616" s="271"/>
      <c r="J616" s="271"/>
      <c r="K616" s="312"/>
      <c r="L616" s="353"/>
      <c r="M616" s="271"/>
      <c r="N616" s="271"/>
      <c r="O616" s="276"/>
      <c r="P616" s="313"/>
      <c r="Q616" s="314"/>
      <c r="R616" s="279" t="b">
        <f t="shared" si="32"/>
        <v>0</v>
      </c>
      <c r="S616" s="334"/>
    </row>
    <row r="617" spans="2:19" ht="24.9" customHeight="1" x14ac:dyDescent="0.3">
      <c r="B617" s="311"/>
      <c r="C617" s="267">
        <f t="shared" si="33"/>
        <v>1</v>
      </c>
      <c r="D617" s="268" t="str">
        <f t="shared" si="34"/>
        <v>Janeiro</v>
      </c>
      <c r="E617" s="269"/>
      <c r="F617" s="270" t="str">
        <f>IF(E617="","",VLOOKUP(E617,Relatório!B:I,2,FALSE))</f>
        <v/>
      </c>
      <c r="G617" s="271"/>
      <c r="H617" s="272"/>
      <c r="I617" s="271"/>
      <c r="J617" s="271"/>
      <c r="K617" s="312"/>
      <c r="L617" s="353"/>
      <c r="M617" s="271"/>
      <c r="N617" s="271"/>
      <c r="O617" s="276"/>
      <c r="P617" s="313"/>
      <c r="Q617" s="314"/>
      <c r="R617" s="279" t="b">
        <f t="shared" si="32"/>
        <v>0</v>
      </c>
      <c r="S617" s="334"/>
    </row>
    <row r="618" spans="2:19" ht="24.9" customHeight="1" x14ac:dyDescent="0.3">
      <c r="B618" s="311"/>
      <c r="C618" s="267">
        <f t="shared" si="33"/>
        <v>1</v>
      </c>
      <c r="D618" s="268" t="str">
        <f t="shared" si="34"/>
        <v>Janeiro</v>
      </c>
      <c r="E618" s="269"/>
      <c r="F618" s="270" t="str">
        <f>IF(E618="","",VLOOKUP(E618,Relatório!B:I,2,FALSE))</f>
        <v/>
      </c>
      <c r="G618" s="271"/>
      <c r="H618" s="272"/>
      <c r="I618" s="271"/>
      <c r="J618" s="271"/>
      <c r="K618" s="312"/>
      <c r="L618" s="353"/>
      <c r="M618" s="271"/>
      <c r="N618" s="271"/>
      <c r="O618" s="276"/>
      <c r="P618" s="313"/>
      <c r="Q618" s="314"/>
      <c r="R618" s="279" t="b">
        <f t="shared" si="32"/>
        <v>0</v>
      </c>
      <c r="S618" s="334"/>
    </row>
    <row r="619" spans="2:19" ht="24.9" customHeight="1" x14ac:dyDescent="0.3">
      <c r="B619" s="311"/>
      <c r="C619" s="267">
        <f t="shared" si="33"/>
        <v>1</v>
      </c>
      <c r="D619" s="268" t="str">
        <f t="shared" si="34"/>
        <v>Janeiro</v>
      </c>
      <c r="E619" s="269"/>
      <c r="F619" s="270" t="str">
        <f>IF(E619="","",VLOOKUP(E619,Relatório!B:I,2,FALSE))</f>
        <v/>
      </c>
      <c r="G619" s="271"/>
      <c r="H619" s="272"/>
      <c r="I619" s="271"/>
      <c r="J619" s="271"/>
      <c r="K619" s="312"/>
      <c r="L619" s="353"/>
      <c r="M619" s="271"/>
      <c r="N619" s="271"/>
      <c r="O619" s="276"/>
      <c r="P619" s="313"/>
      <c r="Q619" s="314"/>
      <c r="R619" s="279" t="b">
        <f t="shared" si="32"/>
        <v>0</v>
      </c>
      <c r="S619" s="334"/>
    </row>
    <row r="620" spans="2:19" ht="24.9" customHeight="1" x14ac:dyDescent="0.3">
      <c r="B620" s="311"/>
      <c r="C620" s="267">
        <f t="shared" si="33"/>
        <v>1</v>
      </c>
      <c r="D620" s="268" t="str">
        <f t="shared" si="34"/>
        <v>Janeiro</v>
      </c>
      <c r="E620" s="269"/>
      <c r="F620" s="270" t="str">
        <f>IF(E620="","",VLOOKUP(E620,Relatório!B:I,2,FALSE))</f>
        <v/>
      </c>
      <c r="G620" s="271"/>
      <c r="H620" s="272"/>
      <c r="I620" s="271"/>
      <c r="J620" s="271"/>
      <c r="K620" s="312"/>
      <c r="L620" s="353"/>
      <c r="M620" s="271"/>
      <c r="N620" s="271"/>
      <c r="O620" s="276"/>
      <c r="P620" s="313"/>
      <c r="Q620" s="314"/>
      <c r="R620" s="279" t="b">
        <f t="shared" si="32"/>
        <v>0</v>
      </c>
      <c r="S620" s="334"/>
    </row>
    <row r="621" spans="2:19" ht="24.9" customHeight="1" x14ac:dyDescent="0.3">
      <c r="B621" s="311"/>
      <c r="C621" s="267">
        <f t="shared" si="33"/>
        <v>1</v>
      </c>
      <c r="D621" s="268" t="str">
        <f t="shared" si="34"/>
        <v>Janeiro</v>
      </c>
      <c r="E621" s="269"/>
      <c r="F621" s="270" t="str">
        <f>IF(E621="","",VLOOKUP(E621,Relatório!B:I,2,FALSE))</f>
        <v/>
      </c>
      <c r="G621" s="271"/>
      <c r="H621" s="272"/>
      <c r="I621" s="271"/>
      <c r="J621" s="271"/>
      <c r="K621" s="312"/>
      <c r="L621" s="353"/>
      <c r="M621" s="271"/>
      <c r="N621" s="271"/>
      <c r="O621" s="276"/>
      <c r="P621" s="313"/>
      <c r="Q621" s="314"/>
      <c r="R621" s="279" t="b">
        <f t="shared" si="32"/>
        <v>0</v>
      </c>
      <c r="S621" s="334"/>
    </row>
    <row r="622" spans="2:19" ht="24.9" customHeight="1" x14ac:dyDescent="0.3">
      <c r="B622" s="311"/>
      <c r="C622" s="267">
        <f t="shared" si="33"/>
        <v>1</v>
      </c>
      <c r="D622" s="268" t="str">
        <f t="shared" si="34"/>
        <v>Janeiro</v>
      </c>
      <c r="E622" s="269"/>
      <c r="F622" s="270" t="str">
        <f>IF(E622="","",VLOOKUP(E622,Relatório!B:I,2,FALSE))</f>
        <v/>
      </c>
      <c r="G622" s="271"/>
      <c r="H622" s="272"/>
      <c r="I622" s="271"/>
      <c r="J622" s="271"/>
      <c r="K622" s="312"/>
      <c r="L622" s="353"/>
      <c r="M622" s="271"/>
      <c r="N622" s="271"/>
      <c r="O622" s="276"/>
      <c r="P622" s="313"/>
      <c r="Q622" s="314"/>
      <c r="R622" s="279" t="b">
        <f t="shared" si="32"/>
        <v>0</v>
      </c>
      <c r="S622" s="334"/>
    </row>
    <row r="623" spans="2:19" ht="24.9" customHeight="1" x14ac:dyDescent="0.3">
      <c r="B623" s="311"/>
      <c r="C623" s="267">
        <f t="shared" si="33"/>
        <v>1</v>
      </c>
      <c r="D623" s="268" t="str">
        <f t="shared" si="34"/>
        <v>Janeiro</v>
      </c>
      <c r="E623" s="269"/>
      <c r="F623" s="270" t="str">
        <f>IF(E623="","",VLOOKUP(E623,Relatório!B:I,2,FALSE))</f>
        <v/>
      </c>
      <c r="G623" s="271"/>
      <c r="H623" s="272"/>
      <c r="I623" s="271"/>
      <c r="J623" s="271"/>
      <c r="K623" s="312"/>
      <c r="L623" s="353"/>
      <c r="M623" s="271"/>
      <c r="N623" s="271"/>
      <c r="O623" s="276"/>
      <c r="P623" s="313"/>
      <c r="Q623" s="314"/>
      <c r="R623" s="279" t="b">
        <f t="shared" si="32"/>
        <v>0</v>
      </c>
      <c r="S623" s="334"/>
    </row>
    <row r="624" spans="2:19" ht="24.9" customHeight="1" x14ac:dyDescent="0.3">
      <c r="B624" s="311"/>
      <c r="C624" s="267">
        <f t="shared" si="33"/>
        <v>1</v>
      </c>
      <c r="D624" s="268" t="str">
        <f t="shared" si="34"/>
        <v>Janeiro</v>
      </c>
      <c r="E624" s="269"/>
      <c r="F624" s="270" t="str">
        <f>IF(E624="","",VLOOKUP(E624,Relatório!B:I,2,FALSE))</f>
        <v/>
      </c>
      <c r="G624" s="271"/>
      <c r="H624" s="272"/>
      <c r="I624" s="271"/>
      <c r="J624" s="271"/>
      <c r="K624" s="312"/>
      <c r="L624" s="353"/>
      <c r="M624" s="271"/>
      <c r="N624" s="271"/>
      <c r="O624" s="276"/>
      <c r="P624" s="313"/>
      <c r="Q624" s="314"/>
      <c r="R624" s="279" t="b">
        <f t="shared" si="32"/>
        <v>0</v>
      </c>
      <c r="S624" s="334"/>
    </row>
    <row r="625" spans="2:19" ht="24.9" customHeight="1" x14ac:dyDescent="0.3">
      <c r="B625" s="311"/>
      <c r="C625" s="267">
        <f t="shared" si="33"/>
        <v>1</v>
      </c>
      <c r="D625" s="268" t="str">
        <f t="shared" si="34"/>
        <v>Janeiro</v>
      </c>
      <c r="E625" s="269"/>
      <c r="F625" s="270" t="str">
        <f>IF(E625="","",VLOOKUP(E625,Relatório!B:I,2,FALSE))</f>
        <v/>
      </c>
      <c r="G625" s="271"/>
      <c r="H625" s="272"/>
      <c r="I625" s="271"/>
      <c r="J625" s="271"/>
      <c r="K625" s="312"/>
      <c r="L625" s="353"/>
      <c r="M625" s="271"/>
      <c r="N625" s="271"/>
      <c r="O625" s="276"/>
      <c r="P625" s="313"/>
      <c r="Q625" s="314"/>
      <c r="R625" s="279" t="b">
        <f t="shared" si="32"/>
        <v>0</v>
      </c>
      <c r="S625" s="334"/>
    </row>
    <row r="626" spans="2:19" ht="24.9" customHeight="1" x14ac:dyDescent="0.3">
      <c r="B626" s="311"/>
      <c r="C626" s="267">
        <f t="shared" si="33"/>
        <v>1</v>
      </c>
      <c r="D626" s="268" t="str">
        <f t="shared" si="34"/>
        <v>Janeiro</v>
      </c>
      <c r="E626" s="269"/>
      <c r="F626" s="270" t="str">
        <f>IF(E626="","",VLOOKUP(E626,Relatório!B:I,2,FALSE))</f>
        <v/>
      </c>
      <c r="G626" s="271"/>
      <c r="H626" s="272"/>
      <c r="I626" s="271"/>
      <c r="J626" s="271"/>
      <c r="K626" s="312"/>
      <c r="L626" s="353"/>
      <c r="M626" s="271"/>
      <c r="N626" s="271"/>
      <c r="O626" s="276"/>
      <c r="P626" s="313"/>
      <c r="Q626" s="314"/>
      <c r="R626" s="279" t="b">
        <f t="shared" si="32"/>
        <v>0</v>
      </c>
      <c r="S626" s="334"/>
    </row>
    <row r="627" spans="2:19" ht="24.9" customHeight="1" x14ac:dyDescent="0.3">
      <c r="B627" s="311"/>
      <c r="C627" s="267">
        <f t="shared" si="33"/>
        <v>1</v>
      </c>
      <c r="D627" s="268" t="str">
        <f t="shared" si="34"/>
        <v>Janeiro</v>
      </c>
      <c r="E627" s="269"/>
      <c r="F627" s="270" t="str">
        <f>IF(E627="","",VLOOKUP(E627,Relatório!B:I,2,FALSE))</f>
        <v/>
      </c>
      <c r="G627" s="271"/>
      <c r="H627" s="272"/>
      <c r="I627" s="271"/>
      <c r="J627" s="271"/>
      <c r="K627" s="312"/>
      <c r="L627" s="353"/>
      <c r="M627" s="271"/>
      <c r="N627" s="271"/>
      <c r="O627" s="276"/>
      <c r="P627" s="313"/>
      <c r="Q627" s="314"/>
      <c r="R627" s="279" t="b">
        <f t="shared" si="32"/>
        <v>0</v>
      </c>
      <c r="S627" s="334"/>
    </row>
    <row r="628" spans="2:19" ht="24.9" customHeight="1" x14ac:dyDescent="0.3">
      <c r="B628" s="311"/>
      <c r="C628" s="267">
        <f t="shared" si="33"/>
        <v>1</v>
      </c>
      <c r="D628" s="268" t="str">
        <f t="shared" si="34"/>
        <v>Janeiro</v>
      </c>
      <c r="E628" s="269"/>
      <c r="F628" s="270" t="str">
        <f>IF(E628="","",VLOOKUP(E628,Relatório!B:I,2,FALSE))</f>
        <v/>
      </c>
      <c r="G628" s="271"/>
      <c r="H628" s="272"/>
      <c r="I628" s="271"/>
      <c r="J628" s="271"/>
      <c r="K628" s="312"/>
      <c r="L628" s="353"/>
      <c r="M628" s="271"/>
      <c r="N628" s="271"/>
      <c r="O628" s="276"/>
      <c r="P628" s="313"/>
      <c r="Q628" s="314"/>
      <c r="R628" s="279" t="b">
        <f t="shared" si="32"/>
        <v>0</v>
      </c>
      <c r="S628" s="334"/>
    </row>
    <row r="629" spans="2:19" ht="24.9" customHeight="1" x14ac:dyDescent="0.3">
      <c r="B629" s="311"/>
      <c r="C629" s="267">
        <f t="shared" si="33"/>
        <v>1</v>
      </c>
      <c r="D629" s="268" t="str">
        <f t="shared" si="34"/>
        <v>Janeiro</v>
      </c>
      <c r="E629" s="269"/>
      <c r="F629" s="270" t="str">
        <f>IF(E629="","",VLOOKUP(E629,Relatório!B:I,2,FALSE))</f>
        <v/>
      </c>
      <c r="G629" s="271"/>
      <c r="H629" s="272"/>
      <c r="I629" s="271"/>
      <c r="J629" s="271"/>
      <c r="K629" s="312"/>
      <c r="L629" s="353"/>
      <c r="M629" s="271"/>
      <c r="N629" s="271"/>
      <c r="O629" s="276"/>
      <c r="P629" s="313"/>
      <c r="Q629" s="314"/>
      <c r="R629" s="279" t="b">
        <f t="shared" si="32"/>
        <v>0</v>
      </c>
      <c r="S629" s="334"/>
    </row>
    <row r="630" spans="2:19" ht="24.9" customHeight="1" x14ac:dyDescent="0.3">
      <c r="B630" s="311"/>
      <c r="C630" s="267">
        <f t="shared" si="33"/>
        <v>1</v>
      </c>
      <c r="D630" s="268" t="str">
        <f t="shared" si="34"/>
        <v>Janeiro</v>
      </c>
      <c r="E630" s="269"/>
      <c r="F630" s="270" t="str">
        <f>IF(E630="","",VLOOKUP(E630,Relatório!B:I,2,FALSE))</f>
        <v/>
      </c>
      <c r="G630" s="271"/>
      <c r="H630" s="272"/>
      <c r="I630" s="271"/>
      <c r="J630" s="271"/>
      <c r="K630" s="312"/>
      <c r="L630" s="353"/>
      <c r="M630" s="271"/>
      <c r="N630" s="271"/>
      <c r="O630" s="276"/>
      <c r="P630" s="313"/>
      <c r="Q630" s="314"/>
      <c r="R630" s="279" t="b">
        <f t="shared" si="32"/>
        <v>0</v>
      </c>
      <c r="S630" s="334"/>
    </row>
    <row r="631" spans="2:19" ht="24.9" customHeight="1" x14ac:dyDescent="0.3">
      <c r="B631" s="311"/>
      <c r="C631" s="267">
        <f t="shared" si="33"/>
        <v>1</v>
      </c>
      <c r="D631" s="268" t="str">
        <f t="shared" si="34"/>
        <v>Janeiro</v>
      </c>
      <c r="E631" s="269"/>
      <c r="F631" s="270" t="str">
        <f>IF(E631="","",VLOOKUP(E631,Relatório!B:I,2,FALSE))</f>
        <v/>
      </c>
      <c r="G631" s="271"/>
      <c r="H631" s="272"/>
      <c r="I631" s="271"/>
      <c r="J631" s="271"/>
      <c r="K631" s="312"/>
      <c r="L631" s="353"/>
      <c r="M631" s="271"/>
      <c r="N631" s="271"/>
      <c r="O631" s="276"/>
      <c r="P631" s="313"/>
      <c r="Q631" s="314"/>
      <c r="R631" s="279" t="b">
        <f t="shared" si="32"/>
        <v>0</v>
      </c>
      <c r="S631" s="334"/>
    </row>
    <row r="632" spans="2:19" ht="24.9" customHeight="1" x14ac:dyDescent="0.3">
      <c r="B632" s="311"/>
      <c r="C632" s="267">
        <f t="shared" si="33"/>
        <v>1</v>
      </c>
      <c r="D632" s="268" t="str">
        <f t="shared" si="34"/>
        <v>Janeiro</v>
      </c>
      <c r="E632" s="269"/>
      <c r="F632" s="270" t="str">
        <f>IF(E632="","",VLOOKUP(E632,Relatório!B:I,2,FALSE))</f>
        <v/>
      </c>
      <c r="G632" s="271"/>
      <c r="H632" s="272"/>
      <c r="I632" s="271"/>
      <c r="J632" s="271"/>
      <c r="K632" s="312"/>
      <c r="L632" s="353"/>
      <c r="M632" s="271"/>
      <c r="N632" s="271"/>
      <c r="O632" s="276"/>
      <c r="P632" s="313"/>
      <c r="Q632" s="314"/>
      <c r="R632" s="279" t="b">
        <f t="shared" si="32"/>
        <v>0</v>
      </c>
      <c r="S632" s="334"/>
    </row>
    <row r="633" spans="2:19" ht="24.9" customHeight="1" x14ac:dyDescent="0.3">
      <c r="B633" s="311"/>
      <c r="C633" s="267">
        <f t="shared" si="33"/>
        <v>1</v>
      </c>
      <c r="D633" s="268" t="str">
        <f t="shared" si="34"/>
        <v>Janeiro</v>
      </c>
      <c r="E633" s="269"/>
      <c r="F633" s="270" t="str">
        <f>IF(E633="","",VLOOKUP(E633,Relatório!B:I,2,FALSE))</f>
        <v/>
      </c>
      <c r="G633" s="271"/>
      <c r="H633" s="272"/>
      <c r="I633" s="271"/>
      <c r="J633" s="271"/>
      <c r="K633" s="312"/>
      <c r="L633" s="353"/>
      <c r="M633" s="271"/>
      <c r="N633" s="271"/>
      <c r="O633" s="276"/>
      <c r="P633" s="313"/>
      <c r="Q633" s="314"/>
      <c r="R633" s="279" t="b">
        <f t="shared" si="32"/>
        <v>0</v>
      </c>
      <c r="S633" s="334"/>
    </row>
    <row r="634" spans="2:19" ht="24.9" customHeight="1" x14ac:dyDescent="0.3">
      <c r="B634" s="311"/>
      <c r="C634" s="267">
        <f t="shared" si="33"/>
        <v>1</v>
      </c>
      <c r="D634" s="268" t="str">
        <f t="shared" si="34"/>
        <v>Janeiro</v>
      </c>
      <c r="E634" s="269"/>
      <c r="F634" s="270" t="str">
        <f>IF(E634="","",VLOOKUP(E634,Relatório!B:I,2,FALSE))</f>
        <v/>
      </c>
      <c r="G634" s="271"/>
      <c r="H634" s="272"/>
      <c r="I634" s="271"/>
      <c r="J634" s="271"/>
      <c r="K634" s="312"/>
      <c r="L634" s="353"/>
      <c r="M634" s="271"/>
      <c r="N634" s="271"/>
      <c r="O634" s="276"/>
      <c r="P634" s="313"/>
      <c r="Q634" s="314"/>
      <c r="R634" s="279" t="b">
        <f t="shared" si="32"/>
        <v>0</v>
      </c>
      <c r="S634" s="334"/>
    </row>
    <row r="635" spans="2:19" ht="24.9" customHeight="1" x14ac:dyDescent="0.3">
      <c r="B635" s="311"/>
      <c r="C635" s="267">
        <f t="shared" si="33"/>
        <v>1</v>
      </c>
      <c r="D635" s="268" t="str">
        <f t="shared" si="34"/>
        <v>Janeiro</v>
      </c>
      <c r="E635" s="269"/>
      <c r="F635" s="270" t="str">
        <f>IF(E635="","",VLOOKUP(E635,Relatório!B:I,2,FALSE))</f>
        <v/>
      </c>
      <c r="G635" s="271"/>
      <c r="H635" s="272"/>
      <c r="I635" s="271"/>
      <c r="J635" s="271"/>
      <c r="K635" s="312"/>
      <c r="L635" s="353"/>
      <c r="M635" s="271"/>
      <c r="N635" s="271"/>
      <c r="O635" s="276"/>
      <c r="P635" s="313"/>
      <c r="Q635" s="314"/>
      <c r="R635" s="279" t="b">
        <f t="shared" si="32"/>
        <v>0</v>
      </c>
      <c r="S635" s="334"/>
    </row>
    <row r="636" spans="2:19" ht="24.9" customHeight="1" x14ac:dyDescent="0.3">
      <c r="B636" s="311"/>
      <c r="C636" s="267">
        <f t="shared" si="33"/>
        <v>1</v>
      </c>
      <c r="D636" s="268" t="str">
        <f t="shared" si="34"/>
        <v>Janeiro</v>
      </c>
      <c r="E636" s="269"/>
      <c r="F636" s="270" t="str">
        <f>IF(E636="","",VLOOKUP(E636,Relatório!B:I,2,FALSE))</f>
        <v/>
      </c>
      <c r="G636" s="271"/>
      <c r="H636" s="272"/>
      <c r="I636" s="271"/>
      <c r="J636" s="271"/>
      <c r="K636" s="312"/>
      <c r="L636" s="353"/>
      <c r="M636" s="271"/>
      <c r="N636" s="271"/>
      <c r="O636" s="276"/>
      <c r="P636" s="313"/>
      <c r="Q636" s="314"/>
      <c r="R636" s="279" t="b">
        <f t="shared" si="32"/>
        <v>0</v>
      </c>
      <c r="S636" s="334"/>
    </row>
    <row r="637" spans="2:19" ht="24.9" customHeight="1" x14ac:dyDescent="0.3">
      <c r="B637" s="311"/>
      <c r="C637" s="267">
        <f t="shared" si="33"/>
        <v>1</v>
      </c>
      <c r="D637" s="268" t="str">
        <f t="shared" si="34"/>
        <v>Janeiro</v>
      </c>
      <c r="E637" s="269"/>
      <c r="F637" s="270" t="str">
        <f>IF(E637="","",VLOOKUP(E637,Relatório!B:I,2,FALSE))</f>
        <v/>
      </c>
      <c r="G637" s="271"/>
      <c r="H637" s="272"/>
      <c r="I637" s="271"/>
      <c r="J637" s="271"/>
      <c r="K637" s="312"/>
      <c r="L637" s="353"/>
      <c r="M637" s="271"/>
      <c r="N637" s="271"/>
      <c r="O637" s="276"/>
      <c r="P637" s="313"/>
      <c r="Q637" s="314"/>
      <c r="R637" s="279" t="b">
        <f t="shared" si="32"/>
        <v>0</v>
      </c>
      <c r="S637" s="334"/>
    </row>
    <row r="638" spans="2:19" ht="24.9" customHeight="1" x14ac:dyDescent="0.3">
      <c r="B638" s="311"/>
      <c r="C638" s="267">
        <f t="shared" si="33"/>
        <v>1</v>
      </c>
      <c r="D638" s="268" t="str">
        <f t="shared" si="34"/>
        <v>Janeiro</v>
      </c>
      <c r="E638" s="269"/>
      <c r="F638" s="270" t="str">
        <f>IF(E638="","",VLOOKUP(E638,Relatório!B:I,2,FALSE))</f>
        <v/>
      </c>
      <c r="G638" s="271"/>
      <c r="H638" s="272"/>
      <c r="I638" s="271"/>
      <c r="J638" s="271"/>
      <c r="K638" s="312"/>
      <c r="L638" s="353"/>
      <c r="M638" s="271"/>
      <c r="N638" s="271"/>
      <c r="O638" s="276"/>
      <c r="P638" s="313"/>
      <c r="Q638" s="314"/>
      <c r="R638" s="279" t="b">
        <f t="shared" si="32"/>
        <v>0</v>
      </c>
      <c r="S638" s="334"/>
    </row>
    <row r="639" spans="2:19" ht="24.9" customHeight="1" x14ac:dyDescent="0.3">
      <c r="B639" s="311"/>
      <c r="C639" s="267">
        <f t="shared" si="33"/>
        <v>1</v>
      </c>
      <c r="D639" s="268" t="str">
        <f t="shared" si="34"/>
        <v>Janeiro</v>
      </c>
      <c r="E639" s="269"/>
      <c r="F639" s="270" t="str">
        <f>IF(E639="","",VLOOKUP(E639,Relatório!B:I,2,FALSE))</f>
        <v/>
      </c>
      <c r="G639" s="271"/>
      <c r="H639" s="272"/>
      <c r="I639" s="271"/>
      <c r="J639" s="271"/>
      <c r="K639" s="312"/>
      <c r="L639" s="353"/>
      <c r="M639" s="271"/>
      <c r="N639" s="271"/>
      <c r="O639" s="276"/>
      <c r="P639" s="313"/>
      <c r="Q639" s="314"/>
      <c r="R639" s="279" t="b">
        <f t="shared" si="32"/>
        <v>0</v>
      </c>
      <c r="S639" s="334"/>
    </row>
    <row r="640" spans="2:19" ht="24.9" customHeight="1" x14ac:dyDescent="0.3">
      <c r="B640" s="311"/>
      <c r="C640" s="267">
        <f t="shared" si="33"/>
        <v>1</v>
      </c>
      <c r="D640" s="268" t="str">
        <f t="shared" si="34"/>
        <v>Janeiro</v>
      </c>
      <c r="E640" s="269"/>
      <c r="F640" s="270" t="str">
        <f>IF(E640="","",VLOOKUP(E640,Relatório!B:I,2,FALSE))</f>
        <v/>
      </c>
      <c r="G640" s="271"/>
      <c r="H640" s="272"/>
      <c r="I640" s="271"/>
      <c r="J640" s="271"/>
      <c r="K640" s="312"/>
      <c r="L640" s="353"/>
      <c r="M640" s="271"/>
      <c r="N640" s="271"/>
      <c r="O640" s="276"/>
      <c r="P640" s="313"/>
      <c r="Q640" s="314"/>
      <c r="R640" s="279" t="b">
        <f t="shared" si="32"/>
        <v>0</v>
      </c>
      <c r="S640" s="334"/>
    </row>
    <row r="641" spans="2:19" ht="24.9" customHeight="1" x14ac:dyDescent="0.3">
      <c r="B641" s="311"/>
      <c r="C641" s="267">
        <f t="shared" si="33"/>
        <v>1</v>
      </c>
      <c r="D641" s="268" t="str">
        <f t="shared" si="34"/>
        <v>Janeiro</v>
      </c>
      <c r="E641" s="269"/>
      <c r="F641" s="270" t="str">
        <f>IF(E641="","",VLOOKUP(E641,Relatório!B:I,2,FALSE))</f>
        <v/>
      </c>
      <c r="G641" s="271"/>
      <c r="H641" s="272"/>
      <c r="I641" s="271"/>
      <c r="J641" s="271"/>
      <c r="K641" s="312"/>
      <c r="L641" s="353"/>
      <c r="M641" s="271"/>
      <c r="N641" s="271"/>
      <c r="O641" s="276"/>
      <c r="P641" s="313"/>
      <c r="Q641" s="314"/>
      <c r="R641" s="279" t="b">
        <f t="shared" si="32"/>
        <v>0</v>
      </c>
      <c r="S641" s="334"/>
    </row>
    <row r="642" spans="2:19" ht="24.9" customHeight="1" x14ac:dyDescent="0.3">
      <c r="B642" s="311"/>
      <c r="C642" s="267">
        <f t="shared" si="33"/>
        <v>1</v>
      </c>
      <c r="D642" s="268" t="str">
        <f t="shared" si="34"/>
        <v>Janeiro</v>
      </c>
      <c r="E642" s="269"/>
      <c r="F642" s="270" t="str">
        <f>IF(E642="","",VLOOKUP(E642,Relatório!B:I,2,FALSE))</f>
        <v/>
      </c>
      <c r="G642" s="271"/>
      <c r="H642" s="272"/>
      <c r="I642" s="271"/>
      <c r="J642" s="271"/>
      <c r="K642" s="312"/>
      <c r="L642" s="353"/>
      <c r="M642" s="271"/>
      <c r="N642" s="271"/>
      <c r="O642" s="276"/>
      <c r="P642" s="313"/>
      <c r="Q642" s="314"/>
      <c r="R642" s="279" t="b">
        <f t="shared" si="32"/>
        <v>0</v>
      </c>
      <c r="S642" s="334"/>
    </row>
    <row r="643" spans="2:19" ht="24.9" customHeight="1" x14ac:dyDescent="0.3">
      <c r="B643" s="311"/>
      <c r="C643" s="267">
        <f t="shared" si="33"/>
        <v>1</v>
      </c>
      <c r="D643" s="268" t="str">
        <f t="shared" si="34"/>
        <v>Janeiro</v>
      </c>
      <c r="E643" s="269"/>
      <c r="F643" s="270" t="str">
        <f>IF(E643="","",VLOOKUP(E643,Relatório!B:I,2,FALSE))</f>
        <v/>
      </c>
      <c r="G643" s="271"/>
      <c r="H643" s="272"/>
      <c r="I643" s="271"/>
      <c r="J643" s="271"/>
      <c r="K643" s="312"/>
      <c r="L643" s="353"/>
      <c r="M643" s="271"/>
      <c r="N643" s="271"/>
      <c r="O643" s="276"/>
      <c r="P643" s="313"/>
      <c r="Q643" s="314"/>
      <c r="R643" s="279" t="b">
        <f t="shared" si="32"/>
        <v>0</v>
      </c>
      <c r="S643" s="334"/>
    </row>
    <row r="644" spans="2:19" ht="24.9" customHeight="1" x14ac:dyDescent="0.3">
      <c r="B644" s="311"/>
      <c r="C644" s="267">
        <f t="shared" si="33"/>
        <v>1</v>
      </c>
      <c r="D644" s="268" t="str">
        <f t="shared" si="34"/>
        <v>Janeiro</v>
      </c>
      <c r="E644" s="269"/>
      <c r="F644" s="270" t="str">
        <f>IF(E644="","",VLOOKUP(E644,Relatório!B:I,2,FALSE))</f>
        <v/>
      </c>
      <c r="G644" s="271"/>
      <c r="H644" s="272"/>
      <c r="I644" s="271"/>
      <c r="J644" s="271"/>
      <c r="K644" s="312"/>
      <c r="L644" s="353"/>
      <c r="M644" s="271"/>
      <c r="N644" s="271"/>
      <c r="O644" s="276"/>
      <c r="P644" s="313"/>
      <c r="Q644" s="314"/>
      <c r="R644" s="279" t="b">
        <f t="shared" si="32"/>
        <v>0</v>
      </c>
      <c r="S644" s="334"/>
    </row>
    <row r="645" spans="2:19" ht="24.9" customHeight="1" x14ac:dyDescent="0.3">
      <c r="B645" s="311"/>
      <c r="C645" s="267">
        <f t="shared" si="33"/>
        <v>1</v>
      </c>
      <c r="D645" s="268" t="str">
        <f t="shared" si="34"/>
        <v>Janeiro</v>
      </c>
      <c r="E645" s="269"/>
      <c r="F645" s="270" t="str">
        <f>IF(E645="","",VLOOKUP(E645,Relatório!B:I,2,FALSE))</f>
        <v/>
      </c>
      <c r="G645" s="271"/>
      <c r="H645" s="272"/>
      <c r="I645" s="271"/>
      <c r="J645" s="271"/>
      <c r="K645" s="312"/>
      <c r="L645" s="353"/>
      <c r="M645" s="271"/>
      <c r="N645" s="271"/>
      <c r="O645" s="276"/>
      <c r="P645" s="313"/>
      <c r="Q645" s="314"/>
      <c r="R645" s="279" t="b">
        <f t="shared" si="32"/>
        <v>0</v>
      </c>
      <c r="S645" s="334"/>
    </row>
    <row r="646" spans="2:19" ht="24.9" customHeight="1" x14ac:dyDescent="0.3">
      <c r="B646" s="311"/>
      <c r="C646" s="267">
        <f t="shared" si="33"/>
        <v>1</v>
      </c>
      <c r="D646" s="268" t="str">
        <f t="shared" si="34"/>
        <v>Janeiro</v>
      </c>
      <c r="E646" s="269"/>
      <c r="F646" s="270" t="str">
        <f>IF(E646="","",VLOOKUP(E646,Relatório!B:I,2,FALSE))</f>
        <v/>
      </c>
      <c r="G646" s="271"/>
      <c r="H646" s="272"/>
      <c r="I646" s="271"/>
      <c r="J646" s="271"/>
      <c r="K646" s="312"/>
      <c r="L646" s="353"/>
      <c r="M646" s="271"/>
      <c r="N646" s="271"/>
      <c r="O646" s="276"/>
      <c r="P646" s="313"/>
      <c r="Q646" s="314"/>
      <c r="R646" s="279" t="b">
        <f t="shared" si="32"/>
        <v>0</v>
      </c>
      <c r="S646" s="334"/>
    </row>
    <row r="647" spans="2:19" ht="24.9" customHeight="1" x14ac:dyDescent="0.3">
      <c r="B647" s="311"/>
      <c r="C647" s="267">
        <f t="shared" si="33"/>
        <v>1</v>
      </c>
      <c r="D647" s="268" t="str">
        <f t="shared" si="34"/>
        <v>Janeiro</v>
      </c>
      <c r="E647" s="269"/>
      <c r="F647" s="270" t="str">
        <f>IF(E647="","",VLOOKUP(E647,Relatório!B:I,2,FALSE))</f>
        <v/>
      </c>
      <c r="G647" s="271"/>
      <c r="H647" s="272"/>
      <c r="I647" s="271"/>
      <c r="J647" s="271"/>
      <c r="K647" s="312"/>
      <c r="L647" s="353"/>
      <c r="M647" s="271"/>
      <c r="N647" s="271"/>
      <c r="O647" s="276"/>
      <c r="P647" s="313"/>
      <c r="Q647" s="314"/>
      <c r="R647" s="279" t="b">
        <f t="shared" si="32"/>
        <v>0</v>
      </c>
      <c r="S647" s="334"/>
    </row>
    <row r="648" spans="2:19" ht="24.9" customHeight="1" x14ac:dyDescent="0.3">
      <c r="B648" s="311"/>
      <c r="C648" s="267">
        <f t="shared" si="33"/>
        <v>1</v>
      </c>
      <c r="D648" s="268" t="str">
        <f t="shared" si="34"/>
        <v>Janeiro</v>
      </c>
      <c r="E648" s="269"/>
      <c r="F648" s="270" t="str">
        <f>IF(E648="","",VLOOKUP(E648,Relatório!B:I,2,FALSE))</f>
        <v/>
      </c>
      <c r="G648" s="271"/>
      <c r="H648" s="272"/>
      <c r="I648" s="271"/>
      <c r="J648" s="271"/>
      <c r="K648" s="312"/>
      <c r="L648" s="353"/>
      <c r="M648" s="271"/>
      <c r="N648" s="271"/>
      <c r="O648" s="276"/>
      <c r="P648" s="313"/>
      <c r="Q648" s="314"/>
      <c r="R648" s="279" t="b">
        <f t="shared" si="32"/>
        <v>0</v>
      </c>
      <c r="S648" s="334"/>
    </row>
    <row r="649" spans="2:19" ht="24.9" customHeight="1" x14ac:dyDescent="0.3">
      <c r="B649" s="311"/>
      <c r="C649" s="267">
        <f t="shared" si="33"/>
        <v>1</v>
      </c>
      <c r="D649" s="268" t="str">
        <f t="shared" si="34"/>
        <v>Janeiro</v>
      </c>
      <c r="E649" s="269"/>
      <c r="F649" s="270" t="str">
        <f>IF(E649="","",VLOOKUP(E649,Relatório!B:I,2,FALSE))</f>
        <v/>
      </c>
      <c r="G649" s="271"/>
      <c r="H649" s="272"/>
      <c r="I649" s="271"/>
      <c r="J649" s="271"/>
      <c r="K649" s="312"/>
      <c r="L649" s="353"/>
      <c r="M649" s="271"/>
      <c r="N649" s="271"/>
      <c r="O649" s="276"/>
      <c r="P649" s="313"/>
      <c r="Q649" s="314"/>
      <c r="R649" s="279" t="b">
        <f t="shared" ref="R649:R712" si="35">IF(O649="sim",P649-Q649+R648,IF(O649="NÃO",R648))</f>
        <v>0</v>
      </c>
      <c r="S649" s="334"/>
    </row>
    <row r="650" spans="2:19" ht="24.9" customHeight="1" x14ac:dyDescent="0.3">
      <c r="B650" s="311"/>
      <c r="C650" s="267">
        <f t="shared" si="33"/>
        <v>1</v>
      </c>
      <c r="D650" s="268" t="str">
        <f t="shared" si="34"/>
        <v>Janeiro</v>
      </c>
      <c r="E650" s="269"/>
      <c r="F650" s="270" t="str">
        <f>IF(E650="","",VLOOKUP(E650,Relatório!B:I,2,FALSE))</f>
        <v/>
      </c>
      <c r="G650" s="271"/>
      <c r="H650" s="272"/>
      <c r="I650" s="271"/>
      <c r="J650" s="271"/>
      <c r="K650" s="312"/>
      <c r="L650" s="353"/>
      <c r="M650" s="271"/>
      <c r="N650" s="271"/>
      <c r="O650" s="276"/>
      <c r="P650" s="313"/>
      <c r="Q650" s="314"/>
      <c r="R650" s="279" t="b">
        <f t="shared" si="35"/>
        <v>0</v>
      </c>
      <c r="S650" s="334"/>
    </row>
    <row r="651" spans="2:19" ht="24.9" customHeight="1" x14ac:dyDescent="0.3">
      <c r="B651" s="311"/>
      <c r="C651" s="267">
        <f t="shared" si="33"/>
        <v>1</v>
      </c>
      <c r="D651" s="268" t="str">
        <f t="shared" si="34"/>
        <v>Janeiro</v>
      </c>
      <c r="E651" s="269"/>
      <c r="F651" s="270" t="str">
        <f>IF(E651="","",VLOOKUP(E651,Relatório!B:I,2,FALSE))</f>
        <v/>
      </c>
      <c r="G651" s="271"/>
      <c r="H651" s="272"/>
      <c r="I651" s="271"/>
      <c r="J651" s="271"/>
      <c r="K651" s="312"/>
      <c r="L651" s="353"/>
      <c r="M651" s="271"/>
      <c r="N651" s="271"/>
      <c r="O651" s="276"/>
      <c r="P651" s="313"/>
      <c r="Q651" s="314"/>
      <c r="R651" s="279" t="b">
        <f t="shared" si="35"/>
        <v>0</v>
      </c>
      <c r="S651" s="334"/>
    </row>
    <row r="652" spans="2:19" ht="24.9" customHeight="1" x14ac:dyDescent="0.3">
      <c r="B652" s="311"/>
      <c r="C652" s="267">
        <f t="shared" si="33"/>
        <v>1</v>
      </c>
      <c r="D652" s="268" t="str">
        <f t="shared" si="34"/>
        <v>Janeiro</v>
      </c>
      <c r="E652" s="269"/>
      <c r="F652" s="270" t="str">
        <f>IF(E652="","",VLOOKUP(E652,Relatório!B:I,2,FALSE))</f>
        <v/>
      </c>
      <c r="G652" s="271"/>
      <c r="H652" s="272"/>
      <c r="I652" s="271"/>
      <c r="J652" s="271"/>
      <c r="K652" s="312"/>
      <c r="L652" s="353"/>
      <c r="M652" s="271"/>
      <c r="N652" s="271"/>
      <c r="O652" s="276"/>
      <c r="P652" s="313"/>
      <c r="Q652" s="314"/>
      <c r="R652" s="279" t="b">
        <f t="shared" si="35"/>
        <v>0</v>
      </c>
      <c r="S652" s="334"/>
    </row>
    <row r="653" spans="2:19" ht="24.9" customHeight="1" x14ac:dyDescent="0.3">
      <c r="B653" s="311"/>
      <c r="C653" s="267">
        <f t="shared" si="33"/>
        <v>1</v>
      </c>
      <c r="D653" s="268" t="str">
        <f t="shared" si="34"/>
        <v>Janeiro</v>
      </c>
      <c r="E653" s="269"/>
      <c r="F653" s="270" t="str">
        <f>IF(E653="","",VLOOKUP(E653,Relatório!B:I,2,FALSE))</f>
        <v/>
      </c>
      <c r="G653" s="271"/>
      <c r="H653" s="272"/>
      <c r="I653" s="271"/>
      <c r="J653" s="271"/>
      <c r="K653" s="312"/>
      <c r="L653" s="353"/>
      <c r="M653" s="271"/>
      <c r="N653" s="271"/>
      <c r="O653" s="276"/>
      <c r="P653" s="313"/>
      <c r="Q653" s="314"/>
      <c r="R653" s="279" t="b">
        <f t="shared" si="35"/>
        <v>0</v>
      </c>
      <c r="S653" s="334"/>
    </row>
    <row r="654" spans="2:19" ht="24.9" customHeight="1" x14ac:dyDescent="0.3">
      <c r="B654" s="311"/>
      <c r="C654" s="267">
        <f t="shared" si="33"/>
        <v>1</v>
      </c>
      <c r="D654" s="268" t="str">
        <f t="shared" si="34"/>
        <v>Janeiro</v>
      </c>
      <c r="E654" s="269"/>
      <c r="F654" s="270" t="str">
        <f>IF(E654="","",VLOOKUP(E654,Relatório!B:I,2,FALSE))</f>
        <v/>
      </c>
      <c r="G654" s="271"/>
      <c r="H654" s="272"/>
      <c r="I654" s="271"/>
      <c r="J654" s="271"/>
      <c r="K654" s="312"/>
      <c r="L654" s="353"/>
      <c r="M654" s="271"/>
      <c r="N654" s="271"/>
      <c r="O654" s="276"/>
      <c r="P654" s="313"/>
      <c r="Q654" s="314"/>
      <c r="R654" s="279" t="b">
        <f t="shared" si="35"/>
        <v>0</v>
      </c>
      <c r="S654" s="334"/>
    </row>
    <row r="655" spans="2:19" ht="24.9" customHeight="1" x14ac:dyDescent="0.3">
      <c r="B655" s="311"/>
      <c r="C655" s="267">
        <f t="shared" si="33"/>
        <v>1</v>
      </c>
      <c r="D655" s="268" t="str">
        <f t="shared" si="34"/>
        <v>Janeiro</v>
      </c>
      <c r="E655" s="269"/>
      <c r="F655" s="270" t="str">
        <f>IF(E655="","",VLOOKUP(E655,Relatório!B:I,2,FALSE))</f>
        <v/>
      </c>
      <c r="G655" s="271"/>
      <c r="H655" s="272"/>
      <c r="I655" s="271"/>
      <c r="J655" s="271"/>
      <c r="K655" s="312"/>
      <c r="L655" s="353"/>
      <c r="M655" s="271"/>
      <c r="N655" s="271"/>
      <c r="O655" s="276"/>
      <c r="P655" s="313"/>
      <c r="Q655" s="314"/>
      <c r="R655" s="279" t="b">
        <f t="shared" si="35"/>
        <v>0</v>
      </c>
      <c r="S655" s="334"/>
    </row>
    <row r="656" spans="2:19" ht="24.9" customHeight="1" x14ac:dyDescent="0.3">
      <c r="B656" s="311"/>
      <c r="C656" s="267">
        <f t="shared" si="33"/>
        <v>1</v>
      </c>
      <c r="D656" s="268" t="str">
        <f t="shared" si="34"/>
        <v>Janeiro</v>
      </c>
      <c r="E656" s="269"/>
      <c r="F656" s="270" t="str">
        <f>IF(E656="","",VLOOKUP(E656,Relatório!B:I,2,FALSE))</f>
        <v/>
      </c>
      <c r="G656" s="271"/>
      <c r="H656" s="272"/>
      <c r="I656" s="271"/>
      <c r="J656" s="271"/>
      <c r="K656" s="312"/>
      <c r="L656" s="353"/>
      <c r="M656" s="271"/>
      <c r="N656" s="271"/>
      <c r="O656" s="276"/>
      <c r="P656" s="313"/>
      <c r="Q656" s="314"/>
      <c r="R656" s="279" t="b">
        <f t="shared" si="35"/>
        <v>0</v>
      </c>
      <c r="S656" s="334"/>
    </row>
    <row r="657" spans="2:19" ht="24.9" customHeight="1" x14ac:dyDescent="0.3">
      <c r="B657" s="311"/>
      <c r="C657" s="267">
        <f t="shared" si="33"/>
        <v>1</v>
      </c>
      <c r="D657" s="268" t="str">
        <f t="shared" si="34"/>
        <v>Janeiro</v>
      </c>
      <c r="E657" s="269"/>
      <c r="F657" s="270" t="str">
        <f>IF(E657="","",VLOOKUP(E657,Relatório!B:I,2,FALSE))</f>
        <v/>
      </c>
      <c r="G657" s="271"/>
      <c r="H657" s="272"/>
      <c r="I657" s="271"/>
      <c r="J657" s="271"/>
      <c r="K657" s="312"/>
      <c r="L657" s="353"/>
      <c r="M657" s="271"/>
      <c r="N657" s="271"/>
      <c r="O657" s="276"/>
      <c r="P657" s="313"/>
      <c r="Q657" s="314"/>
      <c r="R657" s="279" t="b">
        <f t="shared" si="35"/>
        <v>0</v>
      </c>
      <c r="S657" s="334"/>
    </row>
    <row r="658" spans="2:19" ht="24.9" customHeight="1" x14ac:dyDescent="0.3">
      <c r="B658" s="311"/>
      <c r="C658" s="267">
        <f t="shared" si="33"/>
        <v>1</v>
      </c>
      <c r="D658" s="268" t="str">
        <f t="shared" si="34"/>
        <v>Janeiro</v>
      </c>
      <c r="E658" s="269"/>
      <c r="F658" s="270" t="str">
        <f>IF(E658="","",VLOOKUP(E658,Relatório!B:I,2,FALSE))</f>
        <v/>
      </c>
      <c r="G658" s="271"/>
      <c r="H658" s="272"/>
      <c r="I658" s="271"/>
      <c r="J658" s="271"/>
      <c r="K658" s="312"/>
      <c r="L658" s="353"/>
      <c r="M658" s="271"/>
      <c r="N658" s="271"/>
      <c r="O658" s="276"/>
      <c r="P658" s="313"/>
      <c r="Q658" s="314"/>
      <c r="R658" s="279" t="b">
        <f t="shared" si="35"/>
        <v>0</v>
      </c>
      <c r="S658" s="334"/>
    </row>
    <row r="659" spans="2:19" ht="24.9" customHeight="1" x14ac:dyDescent="0.3">
      <c r="B659" s="311"/>
      <c r="C659" s="267">
        <f t="shared" si="33"/>
        <v>1</v>
      </c>
      <c r="D659" s="268" t="str">
        <f t="shared" si="34"/>
        <v>Janeiro</v>
      </c>
      <c r="E659" s="269"/>
      <c r="F659" s="270" t="str">
        <f>IF(E659="","",VLOOKUP(E659,Relatório!B:I,2,FALSE))</f>
        <v/>
      </c>
      <c r="G659" s="271"/>
      <c r="H659" s="272"/>
      <c r="I659" s="271"/>
      <c r="J659" s="271"/>
      <c r="K659" s="312"/>
      <c r="L659" s="353"/>
      <c r="M659" s="271"/>
      <c r="N659" s="271"/>
      <c r="O659" s="276"/>
      <c r="P659" s="313"/>
      <c r="Q659" s="314"/>
      <c r="R659" s="279" t="b">
        <f t="shared" si="35"/>
        <v>0</v>
      </c>
      <c r="S659" s="334"/>
    </row>
    <row r="660" spans="2:19" ht="24.9" customHeight="1" x14ac:dyDescent="0.3">
      <c r="B660" s="311"/>
      <c r="C660" s="267">
        <f t="shared" si="33"/>
        <v>1</v>
      </c>
      <c r="D660" s="268" t="str">
        <f t="shared" si="34"/>
        <v>Janeiro</v>
      </c>
      <c r="E660" s="269"/>
      <c r="F660" s="270" t="str">
        <f>IF(E660="","",VLOOKUP(E660,Relatório!B:I,2,FALSE))</f>
        <v/>
      </c>
      <c r="G660" s="271"/>
      <c r="H660" s="272"/>
      <c r="I660" s="271"/>
      <c r="J660" s="271"/>
      <c r="K660" s="312"/>
      <c r="L660" s="353"/>
      <c r="M660" s="271"/>
      <c r="N660" s="271"/>
      <c r="O660" s="276"/>
      <c r="P660" s="313"/>
      <c r="Q660" s="314"/>
      <c r="R660" s="279" t="b">
        <f t="shared" si="35"/>
        <v>0</v>
      </c>
      <c r="S660" s="334"/>
    </row>
    <row r="661" spans="2:19" ht="24.9" customHeight="1" x14ac:dyDescent="0.3">
      <c r="B661" s="311"/>
      <c r="C661" s="267">
        <f t="shared" si="33"/>
        <v>1</v>
      </c>
      <c r="D661" s="268" t="str">
        <f t="shared" si="34"/>
        <v>Janeiro</v>
      </c>
      <c r="E661" s="269"/>
      <c r="F661" s="270" t="str">
        <f>IF(E661="","",VLOOKUP(E661,Relatório!B:I,2,FALSE))</f>
        <v/>
      </c>
      <c r="G661" s="271"/>
      <c r="H661" s="272"/>
      <c r="I661" s="271"/>
      <c r="J661" s="271"/>
      <c r="K661" s="312"/>
      <c r="L661" s="353"/>
      <c r="M661" s="271"/>
      <c r="N661" s="271"/>
      <c r="O661" s="276"/>
      <c r="P661" s="313"/>
      <c r="Q661" s="314"/>
      <c r="R661" s="279" t="b">
        <f t="shared" si="35"/>
        <v>0</v>
      </c>
      <c r="S661" s="334"/>
    </row>
    <row r="662" spans="2:19" ht="24.9" customHeight="1" x14ac:dyDescent="0.3">
      <c r="B662" s="311"/>
      <c r="C662" s="267">
        <f t="shared" si="33"/>
        <v>1</v>
      </c>
      <c r="D662" s="268" t="str">
        <f t="shared" si="34"/>
        <v>Janeiro</v>
      </c>
      <c r="E662" s="269"/>
      <c r="F662" s="270" t="str">
        <f>IF(E662="","",VLOOKUP(E662,Relatório!B:I,2,FALSE))</f>
        <v/>
      </c>
      <c r="G662" s="271"/>
      <c r="H662" s="272"/>
      <c r="I662" s="271"/>
      <c r="J662" s="271"/>
      <c r="K662" s="312"/>
      <c r="L662" s="353"/>
      <c r="M662" s="271"/>
      <c r="N662" s="271"/>
      <c r="O662" s="276"/>
      <c r="P662" s="313"/>
      <c r="Q662" s="314"/>
      <c r="R662" s="279" t="b">
        <f t="shared" si="35"/>
        <v>0</v>
      </c>
      <c r="S662" s="334"/>
    </row>
    <row r="663" spans="2:19" ht="24.9" customHeight="1" x14ac:dyDescent="0.3">
      <c r="B663" s="311"/>
      <c r="C663" s="267">
        <f t="shared" si="33"/>
        <v>1</v>
      </c>
      <c r="D663" s="268" t="str">
        <f t="shared" si="34"/>
        <v>Janeiro</v>
      </c>
      <c r="E663" s="269"/>
      <c r="F663" s="270" t="str">
        <f>IF(E663="","",VLOOKUP(E663,Relatório!B:I,2,FALSE))</f>
        <v/>
      </c>
      <c r="G663" s="271"/>
      <c r="H663" s="272"/>
      <c r="I663" s="271"/>
      <c r="J663" s="271"/>
      <c r="K663" s="312"/>
      <c r="L663" s="353"/>
      <c r="M663" s="271"/>
      <c r="N663" s="271"/>
      <c r="O663" s="276"/>
      <c r="P663" s="313"/>
      <c r="Q663" s="314"/>
      <c r="R663" s="279" t="b">
        <f t="shared" si="35"/>
        <v>0</v>
      </c>
      <c r="S663" s="334"/>
    </row>
    <row r="664" spans="2:19" ht="24.9" customHeight="1" x14ac:dyDescent="0.3">
      <c r="B664" s="311"/>
      <c r="C664" s="267">
        <f t="shared" si="33"/>
        <v>1</v>
      </c>
      <c r="D664" s="268" t="str">
        <f t="shared" si="34"/>
        <v>Janeiro</v>
      </c>
      <c r="E664" s="269"/>
      <c r="F664" s="270" t="str">
        <f>IF(E664="","",VLOOKUP(E664,Relatório!B:I,2,FALSE))</f>
        <v/>
      </c>
      <c r="G664" s="271"/>
      <c r="H664" s="272"/>
      <c r="I664" s="271"/>
      <c r="J664" s="271"/>
      <c r="K664" s="312"/>
      <c r="L664" s="353"/>
      <c r="M664" s="271"/>
      <c r="N664" s="271"/>
      <c r="O664" s="276"/>
      <c r="P664" s="313"/>
      <c r="Q664" s="314"/>
      <c r="R664" s="279" t="b">
        <f t="shared" si="35"/>
        <v>0</v>
      </c>
      <c r="S664" s="334"/>
    </row>
    <row r="665" spans="2:19" ht="24.9" customHeight="1" x14ac:dyDescent="0.3">
      <c r="B665" s="311"/>
      <c r="C665" s="267">
        <f t="shared" ref="C665:C728" si="36">MONTH(B665)</f>
        <v>1</v>
      </c>
      <c r="D665" s="268" t="str">
        <f t="shared" ref="D665:D728" si="37">IF(C665=1,"Janeiro",IF(C665=2,"Fevereiro",IF(C665=3,"Março",IF(C665=4,"Abril",IF(C665=5,"Maio",IF(C665=6,"Junho",IF(C665=7,"Julho",IF(C665=8,"Agosto",IF(C665=9,"Setembro",IF(C665=10,"Outubro",IF(C665=11,"Novembro",IF(C665=12,"Dezembro",""))))))))))))</f>
        <v>Janeiro</v>
      </c>
      <c r="E665" s="269"/>
      <c r="F665" s="270" t="str">
        <f>IF(E665="","",VLOOKUP(E665,Relatório!B:I,2,FALSE))</f>
        <v/>
      </c>
      <c r="G665" s="271"/>
      <c r="H665" s="272"/>
      <c r="I665" s="271"/>
      <c r="J665" s="271"/>
      <c r="K665" s="312"/>
      <c r="L665" s="353"/>
      <c r="M665" s="271"/>
      <c r="N665" s="271"/>
      <c r="O665" s="276"/>
      <c r="P665" s="313"/>
      <c r="Q665" s="314"/>
      <c r="R665" s="279" t="b">
        <f t="shared" si="35"/>
        <v>0</v>
      </c>
      <c r="S665" s="334"/>
    </row>
    <row r="666" spans="2:19" ht="24.9" customHeight="1" x14ac:dyDescent="0.3">
      <c r="B666" s="311"/>
      <c r="C666" s="267">
        <f t="shared" si="36"/>
        <v>1</v>
      </c>
      <c r="D666" s="268" t="str">
        <f t="shared" si="37"/>
        <v>Janeiro</v>
      </c>
      <c r="E666" s="269"/>
      <c r="F666" s="270" t="str">
        <f>IF(E666="","",VLOOKUP(E666,Relatório!B:I,2,FALSE))</f>
        <v/>
      </c>
      <c r="G666" s="271"/>
      <c r="H666" s="272"/>
      <c r="I666" s="271"/>
      <c r="J666" s="271"/>
      <c r="K666" s="312"/>
      <c r="L666" s="353"/>
      <c r="M666" s="271"/>
      <c r="N666" s="271"/>
      <c r="O666" s="276"/>
      <c r="P666" s="313"/>
      <c r="Q666" s="314"/>
      <c r="R666" s="279" t="b">
        <f t="shared" si="35"/>
        <v>0</v>
      </c>
      <c r="S666" s="334"/>
    </row>
    <row r="667" spans="2:19" ht="24.9" customHeight="1" x14ac:dyDescent="0.3">
      <c r="B667" s="311"/>
      <c r="C667" s="267">
        <f t="shared" si="36"/>
        <v>1</v>
      </c>
      <c r="D667" s="268" t="str">
        <f t="shared" si="37"/>
        <v>Janeiro</v>
      </c>
      <c r="E667" s="269"/>
      <c r="F667" s="270" t="str">
        <f>IF(E667="","",VLOOKUP(E667,Relatório!B:I,2,FALSE))</f>
        <v/>
      </c>
      <c r="G667" s="271"/>
      <c r="H667" s="272"/>
      <c r="I667" s="271"/>
      <c r="J667" s="271"/>
      <c r="K667" s="312"/>
      <c r="L667" s="353"/>
      <c r="M667" s="271"/>
      <c r="N667" s="271"/>
      <c r="O667" s="276"/>
      <c r="P667" s="313"/>
      <c r="Q667" s="314"/>
      <c r="R667" s="279" t="b">
        <f t="shared" si="35"/>
        <v>0</v>
      </c>
      <c r="S667" s="334"/>
    </row>
    <row r="668" spans="2:19" ht="24.9" customHeight="1" x14ac:dyDescent="0.3">
      <c r="B668" s="311"/>
      <c r="C668" s="267">
        <f t="shared" si="36"/>
        <v>1</v>
      </c>
      <c r="D668" s="268" t="str">
        <f t="shared" si="37"/>
        <v>Janeiro</v>
      </c>
      <c r="E668" s="269"/>
      <c r="F668" s="270" t="str">
        <f>IF(E668="","",VLOOKUP(E668,Relatório!B:I,2,FALSE))</f>
        <v/>
      </c>
      <c r="G668" s="271"/>
      <c r="H668" s="272"/>
      <c r="I668" s="271"/>
      <c r="J668" s="271"/>
      <c r="K668" s="312"/>
      <c r="L668" s="353"/>
      <c r="M668" s="271"/>
      <c r="N668" s="271"/>
      <c r="O668" s="276"/>
      <c r="P668" s="313"/>
      <c r="Q668" s="314"/>
      <c r="R668" s="279" t="b">
        <f t="shared" si="35"/>
        <v>0</v>
      </c>
      <c r="S668" s="334"/>
    </row>
    <row r="669" spans="2:19" ht="24.9" customHeight="1" x14ac:dyDescent="0.3">
      <c r="B669" s="311"/>
      <c r="C669" s="267">
        <f t="shared" si="36"/>
        <v>1</v>
      </c>
      <c r="D669" s="268" t="str">
        <f t="shared" si="37"/>
        <v>Janeiro</v>
      </c>
      <c r="E669" s="269"/>
      <c r="F669" s="270" t="str">
        <f>IF(E669="","",VLOOKUP(E669,Relatório!B:I,2,FALSE))</f>
        <v/>
      </c>
      <c r="G669" s="271"/>
      <c r="H669" s="272"/>
      <c r="I669" s="271"/>
      <c r="J669" s="271"/>
      <c r="K669" s="312"/>
      <c r="L669" s="353"/>
      <c r="M669" s="271"/>
      <c r="N669" s="271"/>
      <c r="O669" s="276"/>
      <c r="P669" s="313"/>
      <c r="Q669" s="314"/>
      <c r="R669" s="279" t="b">
        <f t="shared" si="35"/>
        <v>0</v>
      </c>
      <c r="S669" s="334"/>
    </row>
    <row r="670" spans="2:19" ht="24.9" customHeight="1" x14ac:dyDescent="0.3">
      <c r="B670" s="311"/>
      <c r="C670" s="267">
        <f t="shared" si="36"/>
        <v>1</v>
      </c>
      <c r="D670" s="268" t="str">
        <f t="shared" si="37"/>
        <v>Janeiro</v>
      </c>
      <c r="E670" s="269"/>
      <c r="F670" s="270" t="str">
        <f>IF(E670="","",VLOOKUP(E670,Relatório!B:I,2,FALSE))</f>
        <v/>
      </c>
      <c r="G670" s="271"/>
      <c r="H670" s="272"/>
      <c r="I670" s="271"/>
      <c r="J670" s="271"/>
      <c r="K670" s="312"/>
      <c r="L670" s="353"/>
      <c r="M670" s="271"/>
      <c r="N670" s="271"/>
      <c r="O670" s="276"/>
      <c r="P670" s="313"/>
      <c r="Q670" s="314"/>
      <c r="R670" s="279" t="b">
        <f t="shared" si="35"/>
        <v>0</v>
      </c>
      <c r="S670" s="334"/>
    </row>
    <row r="671" spans="2:19" ht="24.9" customHeight="1" x14ac:dyDescent="0.3">
      <c r="B671" s="311"/>
      <c r="C671" s="267">
        <f t="shared" si="36"/>
        <v>1</v>
      </c>
      <c r="D671" s="268" t="str">
        <f t="shared" si="37"/>
        <v>Janeiro</v>
      </c>
      <c r="E671" s="269"/>
      <c r="F671" s="270" t="str">
        <f>IF(E671="","",VLOOKUP(E671,Relatório!B:I,2,FALSE))</f>
        <v/>
      </c>
      <c r="G671" s="271"/>
      <c r="H671" s="272"/>
      <c r="I671" s="271"/>
      <c r="J671" s="271"/>
      <c r="K671" s="312"/>
      <c r="L671" s="353"/>
      <c r="M671" s="271"/>
      <c r="N671" s="271"/>
      <c r="O671" s="276"/>
      <c r="P671" s="313"/>
      <c r="Q671" s="314"/>
      <c r="R671" s="279" t="b">
        <f t="shared" si="35"/>
        <v>0</v>
      </c>
      <c r="S671" s="334"/>
    </row>
    <row r="672" spans="2:19" ht="24.9" customHeight="1" x14ac:dyDescent="0.3">
      <c r="B672" s="311"/>
      <c r="C672" s="267">
        <f t="shared" si="36"/>
        <v>1</v>
      </c>
      <c r="D672" s="268" t="str">
        <f t="shared" si="37"/>
        <v>Janeiro</v>
      </c>
      <c r="E672" s="269"/>
      <c r="F672" s="270" t="str">
        <f>IF(E672="","",VLOOKUP(E672,Relatório!B:I,2,FALSE))</f>
        <v/>
      </c>
      <c r="G672" s="271"/>
      <c r="H672" s="272"/>
      <c r="I672" s="271"/>
      <c r="J672" s="271"/>
      <c r="K672" s="312"/>
      <c r="L672" s="353"/>
      <c r="M672" s="271"/>
      <c r="N672" s="271"/>
      <c r="O672" s="276"/>
      <c r="P672" s="313"/>
      <c r="Q672" s="314"/>
      <c r="R672" s="279" t="b">
        <f t="shared" si="35"/>
        <v>0</v>
      </c>
      <c r="S672" s="334"/>
    </row>
    <row r="673" spans="2:19" ht="24.9" customHeight="1" x14ac:dyDescent="0.3">
      <c r="B673" s="311"/>
      <c r="C673" s="267">
        <f t="shared" si="36"/>
        <v>1</v>
      </c>
      <c r="D673" s="268" t="str">
        <f t="shared" si="37"/>
        <v>Janeiro</v>
      </c>
      <c r="E673" s="269"/>
      <c r="F673" s="270" t="str">
        <f>IF(E673="","",VLOOKUP(E673,Relatório!B:I,2,FALSE))</f>
        <v/>
      </c>
      <c r="G673" s="271"/>
      <c r="H673" s="272"/>
      <c r="I673" s="271"/>
      <c r="J673" s="271"/>
      <c r="K673" s="312"/>
      <c r="L673" s="353"/>
      <c r="M673" s="271"/>
      <c r="N673" s="271"/>
      <c r="O673" s="276"/>
      <c r="P673" s="313"/>
      <c r="Q673" s="314"/>
      <c r="R673" s="279" t="b">
        <f t="shared" si="35"/>
        <v>0</v>
      </c>
      <c r="S673" s="334"/>
    </row>
    <row r="674" spans="2:19" ht="24.9" customHeight="1" x14ac:dyDescent="0.3">
      <c r="B674" s="311"/>
      <c r="C674" s="267">
        <f t="shared" si="36"/>
        <v>1</v>
      </c>
      <c r="D674" s="268" t="str">
        <f t="shared" si="37"/>
        <v>Janeiro</v>
      </c>
      <c r="E674" s="269"/>
      <c r="F674" s="270" t="str">
        <f>IF(E674="","",VLOOKUP(E674,Relatório!B:I,2,FALSE))</f>
        <v/>
      </c>
      <c r="G674" s="271"/>
      <c r="H674" s="272"/>
      <c r="I674" s="271"/>
      <c r="J674" s="271"/>
      <c r="K674" s="312"/>
      <c r="L674" s="353"/>
      <c r="M674" s="271"/>
      <c r="N674" s="271"/>
      <c r="O674" s="276"/>
      <c r="P674" s="313"/>
      <c r="Q674" s="314"/>
      <c r="R674" s="279" t="b">
        <f t="shared" si="35"/>
        <v>0</v>
      </c>
      <c r="S674" s="334"/>
    </row>
    <row r="675" spans="2:19" ht="24.9" customHeight="1" x14ac:dyDescent="0.3">
      <c r="B675" s="311"/>
      <c r="C675" s="267">
        <f t="shared" si="36"/>
        <v>1</v>
      </c>
      <c r="D675" s="268" t="str">
        <f t="shared" si="37"/>
        <v>Janeiro</v>
      </c>
      <c r="E675" s="269"/>
      <c r="F675" s="270" t="str">
        <f>IF(E675="","",VLOOKUP(E675,Relatório!B:I,2,FALSE))</f>
        <v/>
      </c>
      <c r="G675" s="271"/>
      <c r="H675" s="272"/>
      <c r="I675" s="271"/>
      <c r="J675" s="271"/>
      <c r="K675" s="312"/>
      <c r="L675" s="353"/>
      <c r="M675" s="271"/>
      <c r="N675" s="271"/>
      <c r="O675" s="276"/>
      <c r="P675" s="313"/>
      <c r="Q675" s="314"/>
      <c r="R675" s="279" t="b">
        <f t="shared" si="35"/>
        <v>0</v>
      </c>
      <c r="S675" s="334"/>
    </row>
    <row r="676" spans="2:19" ht="24.9" customHeight="1" x14ac:dyDescent="0.3">
      <c r="B676" s="311"/>
      <c r="C676" s="267">
        <f t="shared" si="36"/>
        <v>1</v>
      </c>
      <c r="D676" s="268" t="str">
        <f t="shared" si="37"/>
        <v>Janeiro</v>
      </c>
      <c r="E676" s="269"/>
      <c r="F676" s="270" t="str">
        <f>IF(E676="","",VLOOKUP(E676,Relatório!B:I,2,FALSE))</f>
        <v/>
      </c>
      <c r="G676" s="271"/>
      <c r="H676" s="272"/>
      <c r="I676" s="271"/>
      <c r="J676" s="271"/>
      <c r="K676" s="312"/>
      <c r="L676" s="353"/>
      <c r="M676" s="271"/>
      <c r="N676" s="271"/>
      <c r="O676" s="276"/>
      <c r="P676" s="313"/>
      <c r="Q676" s="314"/>
      <c r="R676" s="279" t="b">
        <f t="shared" si="35"/>
        <v>0</v>
      </c>
      <c r="S676" s="334"/>
    </row>
    <row r="677" spans="2:19" ht="24.9" customHeight="1" x14ac:dyDescent="0.3">
      <c r="B677" s="311"/>
      <c r="C677" s="267">
        <f t="shared" si="36"/>
        <v>1</v>
      </c>
      <c r="D677" s="268" t="str">
        <f t="shared" si="37"/>
        <v>Janeiro</v>
      </c>
      <c r="E677" s="269"/>
      <c r="F677" s="270" t="str">
        <f>IF(E677="","",VLOOKUP(E677,Relatório!B:I,2,FALSE))</f>
        <v/>
      </c>
      <c r="G677" s="271"/>
      <c r="H677" s="272"/>
      <c r="I677" s="271"/>
      <c r="J677" s="271"/>
      <c r="K677" s="312"/>
      <c r="L677" s="353"/>
      <c r="M677" s="271"/>
      <c r="N677" s="271"/>
      <c r="O677" s="276"/>
      <c r="P677" s="313"/>
      <c r="Q677" s="314"/>
      <c r="R677" s="279" t="b">
        <f t="shared" si="35"/>
        <v>0</v>
      </c>
      <c r="S677" s="334"/>
    </row>
    <row r="678" spans="2:19" ht="24.9" customHeight="1" x14ac:dyDescent="0.3">
      <c r="B678" s="311"/>
      <c r="C678" s="267">
        <f t="shared" si="36"/>
        <v>1</v>
      </c>
      <c r="D678" s="268" t="str">
        <f t="shared" si="37"/>
        <v>Janeiro</v>
      </c>
      <c r="E678" s="269"/>
      <c r="F678" s="270" t="str">
        <f>IF(E678="","",VLOOKUP(E678,Relatório!B:I,2,FALSE))</f>
        <v/>
      </c>
      <c r="G678" s="271"/>
      <c r="H678" s="272"/>
      <c r="I678" s="271"/>
      <c r="J678" s="271"/>
      <c r="K678" s="312"/>
      <c r="L678" s="353"/>
      <c r="M678" s="271"/>
      <c r="N678" s="271"/>
      <c r="O678" s="276"/>
      <c r="P678" s="313"/>
      <c r="Q678" s="314"/>
      <c r="R678" s="279" t="b">
        <f t="shared" si="35"/>
        <v>0</v>
      </c>
      <c r="S678" s="334"/>
    </row>
    <row r="679" spans="2:19" ht="24.9" customHeight="1" x14ac:dyDescent="0.3">
      <c r="B679" s="311"/>
      <c r="C679" s="267">
        <f t="shared" si="36"/>
        <v>1</v>
      </c>
      <c r="D679" s="268" t="str">
        <f t="shared" si="37"/>
        <v>Janeiro</v>
      </c>
      <c r="E679" s="269"/>
      <c r="F679" s="270" t="str">
        <f>IF(E679="","",VLOOKUP(E679,Relatório!B:I,2,FALSE))</f>
        <v/>
      </c>
      <c r="G679" s="271"/>
      <c r="H679" s="272"/>
      <c r="I679" s="271"/>
      <c r="J679" s="271"/>
      <c r="K679" s="312"/>
      <c r="L679" s="353"/>
      <c r="M679" s="271"/>
      <c r="N679" s="271"/>
      <c r="O679" s="276"/>
      <c r="P679" s="313"/>
      <c r="Q679" s="314"/>
      <c r="R679" s="279" t="b">
        <f t="shared" si="35"/>
        <v>0</v>
      </c>
      <c r="S679" s="334"/>
    </row>
    <row r="680" spans="2:19" ht="24.9" customHeight="1" x14ac:dyDescent="0.3">
      <c r="B680" s="311"/>
      <c r="C680" s="267">
        <f t="shared" si="36"/>
        <v>1</v>
      </c>
      <c r="D680" s="268" t="str">
        <f t="shared" si="37"/>
        <v>Janeiro</v>
      </c>
      <c r="E680" s="269"/>
      <c r="F680" s="270" t="str">
        <f>IF(E680="","",VLOOKUP(E680,Relatório!B:I,2,FALSE))</f>
        <v/>
      </c>
      <c r="G680" s="271"/>
      <c r="H680" s="272"/>
      <c r="I680" s="271"/>
      <c r="J680" s="271"/>
      <c r="K680" s="312"/>
      <c r="L680" s="353"/>
      <c r="M680" s="271"/>
      <c r="N680" s="271"/>
      <c r="O680" s="276"/>
      <c r="P680" s="313"/>
      <c r="Q680" s="314"/>
      <c r="R680" s="279" t="b">
        <f t="shared" si="35"/>
        <v>0</v>
      </c>
      <c r="S680" s="334"/>
    </row>
    <row r="681" spans="2:19" ht="24.9" customHeight="1" x14ac:dyDescent="0.3">
      <c r="B681" s="311"/>
      <c r="C681" s="267">
        <f t="shared" si="36"/>
        <v>1</v>
      </c>
      <c r="D681" s="268" t="str">
        <f t="shared" si="37"/>
        <v>Janeiro</v>
      </c>
      <c r="E681" s="269"/>
      <c r="F681" s="270" t="str">
        <f>IF(E681="","",VLOOKUP(E681,Relatório!B:I,2,FALSE))</f>
        <v/>
      </c>
      <c r="G681" s="271"/>
      <c r="H681" s="272"/>
      <c r="I681" s="271"/>
      <c r="J681" s="271"/>
      <c r="K681" s="312"/>
      <c r="L681" s="353"/>
      <c r="M681" s="271"/>
      <c r="N681" s="271"/>
      <c r="O681" s="276"/>
      <c r="P681" s="313"/>
      <c r="Q681" s="314"/>
      <c r="R681" s="279" t="b">
        <f t="shared" si="35"/>
        <v>0</v>
      </c>
      <c r="S681" s="334"/>
    </row>
    <row r="682" spans="2:19" ht="24.9" customHeight="1" x14ac:dyDescent="0.3">
      <c r="B682" s="311"/>
      <c r="C682" s="267">
        <f t="shared" si="36"/>
        <v>1</v>
      </c>
      <c r="D682" s="268" t="str">
        <f t="shared" si="37"/>
        <v>Janeiro</v>
      </c>
      <c r="E682" s="269"/>
      <c r="F682" s="270" t="str">
        <f>IF(E682="","",VLOOKUP(E682,Relatório!B:I,2,FALSE))</f>
        <v/>
      </c>
      <c r="G682" s="271"/>
      <c r="H682" s="272"/>
      <c r="I682" s="271"/>
      <c r="J682" s="271"/>
      <c r="K682" s="312"/>
      <c r="L682" s="353"/>
      <c r="M682" s="271"/>
      <c r="N682" s="271"/>
      <c r="O682" s="276"/>
      <c r="P682" s="313"/>
      <c r="Q682" s="314"/>
      <c r="R682" s="279" t="b">
        <f t="shared" si="35"/>
        <v>0</v>
      </c>
      <c r="S682" s="334"/>
    </row>
    <row r="683" spans="2:19" ht="24.9" customHeight="1" x14ac:dyDescent="0.3">
      <c r="B683" s="311"/>
      <c r="C683" s="267">
        <f t="shared" si="36"/>
        <v>1</v>
      </c>
      <c r="D683" s="268" t="str">
        <f t="shared" si="37"/>
        <v>Janeiro</v>
      </c>
      <c r="E683" s="269"/>
      <c r="F683" s="270" t="str">
        <f>IF(E683="","",VLOOKUP(E683,Relatório!B:I,2,FALSE))</f>
        <v/>
      </c>
      <c r="G683" s="271"/>
      <c r="H683" s="272"/>
      <c r="I683" s="271"/>
      <c r="J683" s="271"/>
      <c r="K683" s="312"/>
      <c r="L683" s="353"/>
      <c r="M683" s="271"/>
      <c r="N683" s="271"/>
      <c r="O683" s="276"/>
      <c r="P683" s="313"/>
      <c r="Q683" s="314"/>
      <c r="R683" s="279" t="b">
        <f t="shared" si="35"/>
        <v>0</v>
      </c>
      <c r="S683" s="334"/>
    </row>
    <row r="684" spans="2:19" ht="24.9" customHeight="1" x14ac:dyDescent="0.3">
      <c r="B684" s="311"/>
      <c r="C684" s="267">
        <f t="shared" si="36"/>
        <v>1</v>
      </c>
      <c r="D684" s="268" t="str">
        <f t="shared" si="37"/>
        <v>Janeiro</v>
      </c>
      <c r="E684" s="269"/>
      <c r="F684" s="270" t="str">
        <f>IF(E684="","",VLOOKUP(E684,Relatório!B:I,2,FALSE))</f>
        <v/>
      </c>
      <c r="G684" s="271"/>
      <c r="H684" s="272"/>
      <c r="I684" s="271"/>
      <c r="J684" s="271"/>
      <c r="K684" s="312"/>
      <c r="L684" s="353"/>
      <c r="M684" s="271"/>
      <c r="N684" s="271"/>
      <c r="O684" s="276"/>
      <c r="P684" s="313"/>
      <c r="Q684" s="314"/>
      <c r="R684" s="279" t="b">
        <f t="shared" si="35"/>
        <v>0</v>
      </c>
      <c r="S684" s="334"/>
    </row>
    <row r="685" spans="2:19" ht="24.9" customHeight="1" x14ac:dyDescent="0.3">
      <c r="B685" s="311"/>
      <c r="C685" s="267">
        <f t="shared" si="36"/>
        <v>1</v>
      </c>
      <c r="D685" s="268" t="str">
        <f t="shared" si="37"/>
        <v>Janeiro</v>
      </c>
      <c r="E685" s="269"/>
      <c r="F685" s="270" t="str">
        <f>IF(E685="","",VLOOKUP(E685,Relatório!B:I,2,FALSE))</f>
        <v/>
      </c>
      <c r="G685" s="271"/>
      <c r="H685" s="272"/>
      <c r="I685" s="271"/>
      <c r="J685" s="271"/>
      <c r="K685" s="312"/>
      <c r="L685" s="353"/>
      <c r="M685" s="271"/>
      <c r="N685" s="271"/>
      <c r="O685" s="276"/>
      <c r="P685" s="313"/>
      <c r="Q685" s="314"/>
      <c r="R685" s="279" t="b">
        <f t="shared" si="35"/>
        <v>0</v>
      </c>
      <c r="S685" s="334"/>
    </row>
    <row r="686" spans="2:19" ht="24.9" customHeight="1" x14ac:dyDescent="0.3">
      <c r="B686" s="311"/>
      <c r="C686" s="267">
        <f t="shared" si="36"/>
        <v>1</v>
      </c>
      <c r="D686" s="268" t="str">
        <f t="shared" si="37"/>
        <v>Janeiro</v>
      </c>
      <c r="E686" s="269"/>
      <c r="F686" s="270" t="str">
        <f>IF(E686="","",VLOOKUP(E686,Relatório!B:I,2,FALSE))</f>
        <v/>
      </c>
      <c r="G686" s="271"/>
      <c r="H686" s="272"/>
      <c r="I686" s="271"/>
      <c r="J686" s="271"/>
      <c r="K686" s="312"/>
      <c r="L686" s="353"/>
      <c r="M686" s="271"/>
      <c r="N686" s="271"/>
      <c r="O686" s="276"/>
      <c r="P686" s="313"/>
      <c r="Q686" s="314"/>
      <c r="R686" s="279" t="b">
        <f t="shared" si="35"/>
        <v>0</v>
      </c>
      <c r="S686" s="334"/>
    </row>
    <row r="687" spans="2:19" ht="24.9" customHeight="1" x14ac:dyDescent="0.3">
      <c r="B687" s="311"/>
      <c r="C687" s="267">
        <f t="shared" si="36"/>
        <v>1</v>
      </c>
      <c r="D687" s="268" t="str">
        <f t="shared" si="37"/>
        <v>Janeiro</v>
      </c>
      <c r="E687" s="269"/>
      <c r="F687" s="270" t="str">
        <f>IF(E687="","",VLOOKUP(E687,Relatório!B:I,2,FALSE))</f>
        <v/>
      </c>
      <c r="G687" s="271"/>
      <c r="H687" s="272"/>
      <c r="I687" s="271"/>
      <c r="J687" s="271"/>
      <c r="K687" s="312"/>
      <c r="L687" s="353"/>
      <c r="M687" s="271"/>
      <c r="N687" s="271"/>
      <c r="O687" s="276"/>
      <c r="P687" s="313"/>
      <c r="Q687" s="314"/>
      <c r="R687" s="279" t="b">
        <f t="shared" si="35"/>
        <v>0</v>
      </c>
      <c r="S687" s="334"/>
    </row>
    <row r="688" spans="2:19" ht="24.9" customHeight="1" x14ac:dyDescent="0.3">
      <c r="B688" s="311"/>
      <c r="C688" s="267">
        <f t="shared" si="36"/>
        <v>1</v>
      </c>
      <c r="D688" s="268" t="str">
        <f t="shared" si="37"/>
        <v>Janeiro</v>
      </c>
      <c r="E688" s="269"/>
      <c r="F688" s="270" t="str">
        <f>IF(E688="","",VLOOKUP(E688,Relatório!B:I,2,FALSE))</f>
        <v/>
      </c>
      <c r="G688" s="271"/>
      <c r="H688" s="272"/>
      <c r="I688" s="271"/>
      <c r="J688" s="271"/>
      <c r="K688" s="312"/>
      <c r="L688" s="353"/>
      <c r="M688" s="271"/>
      <c r="N688" s="271"/>
      <c r="O688" s="276"/>
      <c r="P688" s="313"/>
      <c r="Q688" s="314"/>
      <c r="R688" s="279" t="b">
        <f t="shared" si="35"/>
        <v>0</v>
      </c>
      <c r="S688" s="334"/>
    </row>
    <row r="689" spans="2:19" ht="24.9" customHeight="1" x14ac:dyDescent="0.3">
      <c r="B689" s="311"/>
      <c r="C689" s="267">
        <f t="shared" si="36"/>
        <v>1</v>
      </c>
      <c r="D689" s="268" t="str">
        <f t="shared" si="37"/>
        <v>Janeiro</v>
      </c>
      <c r="E689" s="269"/>
      <c r="F689" s="270" t="str">
        <f>IF(E689="","",VLOOKUP(E689,Relatório!B:I,2,FALSE))</f>
        <v/>
      </c>
      <c r="G689" s="271"/>
      <c r="H689" s="272"/>
      <c r="I689" s="271"/>
      <c r="J689" s="271"/>
      <c r="K689" s="312"/>
      <c r="L689" s="353"/>
      <c r="M689" s="271"/>
      <c r="N689" s="271"/>
      <c r="O689" s="276"/>
      <c r="P689" s="313"/>
      <c r="Q689" s="314"/>
      <c r="R689" s="279" t="b">
        <f t="shared" si="35"/>
        <v>0</v>
      </c>
      <c r="S689" s="334"/>
    </row>
    <row r="690" spans="2:19" ht="24.9" customHeight="1" x14ac:dyDescent="0.3">
      <c r="B690" s="311"/>
      <c r="C690" s="267">
        <f t="shared" si="36"/>
        <v>1</v>
      </c>
      <c r="D690" s="268" t="str">
        <f t="shared" si="37"/>
        <v>Janeiro</v>
      </c>
      <c r="E690" s="269"/>
      <c r="F690" s="270" t="str">
        <f>IF(E690="","",VLOOKUP(E690,Relatório!B:I,2,FALSE))</f>
        <v/>
      </c>
      <c r="G690" s="271"/>
      <c r="H690" s="272"/>
      <c r="I690" s="271"/>
      <c r="J690" s="271"/>
      <c r="K690" s="312"/>
      <c r="L690" s="353"/>
      <c r="M690" s="271"/>
      <c r="N690" s="271"/>
      <c r="O690" s="276"/>
      <c r="P690" s="313"/>
      <c r="Q690" s="314"/>
      <c r="R690" s="279" t="b">
        <f t="shared" si="35"/>
        <v>0</v>
      </c>
      <c r="S690" s="334"/>
    </row>
    <row r="691" spans="2:19" ht="24.9" customHeight="1" x14ac:dyDescent="0.3">
      <c r="B691" s="311"/>
      <c r="C691" s="267">
        <f t="shared" si="36"/>
        <v>1</v>
      </c>
      <c r="D691" s="268" t="str">
        <f t="shared" si="37"/>
        <v>Janeiro</v>
      </c>
      <c r="E691" s="269"/>
      <c r="F691" s="270" t="str">
        <f>IF(E691="","",VLOOKUP(E691,Relatório!B:I,2,FALSE))</f>
        <v/>
      </c>
      <c r="G691" s="271"/>
      <c r="H691" s="272"/>
      <c r="I691" s="271"/>
      <c r="J691" s="271"/>
      <c r="K691" s="312"/>
      <c r="L691" s="353"/>
      <c r="M691" s="271"/>
      <c r="N691" s="271"/>
      <c r="O691" s="276"/>
      <c r="P691" s="313"/>
      <c r="Q691" s="314"/>
      <c r="R691" s="279" t="b">
        <f t="shared" si="35"/>
        <v>0</v>
      </c>
      <c r="S691" s="334"/>
    </row>
    <row r="692" spans="2:19" ht="24.9" customHeight="1" x14ac:dyDescent="0.3">
      <c r="B692" s="311"/>
      <c r="C692" s="267">
        <f t="shared" si="36"/>
        <v>1</v>
      </c>
      <c r="D692" s="268" t="str">
        <f t="shared" si="37"/>
        <v>Janeiro</v>
      </c>
      <c r="E692" s="269"/>
      <c r="F692" s="270" t="str">
        <f>IF(E692="","",VLOOKUP(E692,Relatório!B:I,2,FALSE))</f>
        <v/>
      </c>
      <c r="G692" s="271"/>
      <c r="H692" s="272"/>
      <c r="I692" s="271"/>
      <c r="J692" s="271"/>
      <c r="K692" s="312"/>
      <c r="L692" s="353"/>
      <c r="M692" s="271"/>
      <c r="N692" s="271"/>
      <c r="O692" s="276"/>
      <c r="P692" s="313"/>
      <c r="Q692" s="314"/>
      <c r="R692" s="279" t="b">
        <f t="shared" si="35"/>
        <v>0</v>
      </c>
      <c r="S692" s="334"/>
    </row>
    <row r="693" spans="2:19" ht="24.9" customHeight="1" x14ac:dyDescent="0.3">
      <c r="B693" s="311"/>
      <c r="C693" s="267">
        <f t="shared" si="36"/>
        <v>1</v>
      </c>
      <c r="D693" s="268" t="str">
        <f t="shared" si="37"/>
        <v>Janeiro</v>
      </c>
      <c r="E693" s="269"/>
      <c r="F693" s="270" t="str">
        <f>IF(E693="","",VLOOKUP(E693,Relatório!B:I,2,FALSE))</f>
        <v/>
      </c>
      <c r="G693" s="271"/>
      <c r="H693" s="272"/>
      <c r="I693" s="271"/>
      <c r="J693" s="271"/>
      <c r="K693" s="312"/>
      <c r="L693" s="353"/>
      <c r="M693" s="271"/>
      <c r="N693" s="271"/>
      <c r="O693" s="276"/>
      <c r="P693" s="313"/>
      <c r="Q693" s="314"/>
      <c r="R693" s="279" t="b">
        <f t="shared" si="35"/>
        <v>0</v>
      </c>
      <c r="S693" s="334"/>
    </row>
    <row r="694" spans="2:19" ht="24.9" customHeight="1" x14ac:dyDescent="0.3">
      <c r="B694" s="311"/>
      <c r="C694" s="267">
        <f t="shared" si="36"/>
        <v>1</v>
      </c>
      <c r="D694" s="268" t="str">
        <f t="shared" si="37"/>
        <v>Janeiro</v>
      </c>
      <c r="E694" s="269"/>
      <c r="F694" s="270" t="str">
        <f>IF(E694="","",VLOOKUP(E694,Relatório!B:I,2,FALSE))</f>
        <v/>
      </c>
      <c r="G694" s="271"/>
      <c r="H694" s="272"/>
      <c r="I694" s="271"/>
      <c r="J694" s="271"/>
      <c r="K694" s="312"/>
      <c r="L694" s="353"/>
      <c r="M694" s="271"/>
      <c r="N694" s="271"/>
      <c r="O694" s="276"/>
      <c r="P694" s="313"/>
      <c r="Q694" s="314"/>
      <c r="R694" s="279" t="b">
        <f t="shared" si="35"/>
        <v>0</v>
      </c>
      <c r="S694" s="334"/>
    </row>
    <row r="695" spans="2:19" ht="24.9" customHeight="1" x14ac:dyDescent="0.3">
      <c r="B695" s="311"/>
      <c r="C695" s="267">
        <f t="shared" si="36"/>
        <v>1</v>
      </c>
      <c r="D695" s="268" t="str">
        <f t="shared" si="37"/>
        <v>Janeiro</v>
      </c>
      <c r="E695" s="269"/>
      <c r="F695" s="270" t="str">
        <f>IF(E695="","",VLOOKUP(E695,Relatório!B:I,2,FALSE))</f>
        <v/>
      </c>
      <c r="G695" s="271"/>
      <c r="H695" s="272"/>
      <c r="I695" s="271"/>
      <c r="J695" s="271"/>
      <c r="K695" s="312"/>
      <c r="L695" s="353"/>
      <c r="M695" s="271"/>
      <c r="N695" s="271"/>
      <c r="O695" s="276"/>
      <c r="P695" s="313"/>
      <c r="Q695" s="314"/>
      <c r="R695" s="279" t="b">
        <f t="shared" si="35"/>
        <v>0</v>
      </c>
      <c r="S695" s="334"/>
    </row>
    <row r="696" spans="2:19" ht="24.9" customHeight="1" x14ac:dyDescent="0.3">
      <c r="B696" s="311"/>
      <c r="C696" s="267">
        <f t="shared" si="36"/>
        <v>1</v>
      </c>
      <c r="D696" s="268" t="str">
        <f t="shared" si="37"/>
        <v>Janeiro</v>
      </c>
      <c r="E696" s="269"/>
      <c r="F696" s="270" t="str">
        <f>IF(E696="","",VLOOKUP(E696,Relatório!B:I,2,FALSE))</f>
        <v/>
      </c>
      <c r="G696" s="271"/>
      <c r="H696" s="272"/>
      <c r="I696" s="271"/>
      <c r="J696" s="271"/>
      <c r="K696" s="312"/>
      <c r="L696" s="353"/>
      <c r="M696" s="271"/>
      <c r="N696" s="271"/>
      <c r="O696" s="276"/>
      <c r="P696" s="313"/>
      <c r="Q696" s="314"/>
      <c r="R696" s="279" t="b">
        <f t="shared" si="35"/>
        <v>0</v>
      </c>
      <c r="S696" s="334"/>
    </row>
    <row r="697" spans="2:19" ht="24.9" customHeight="1" x14ac:dyDescent="0.3">
      <c r="B697" s="311"/>
      <c r="C697" s="267">
        <f t="shared" si="36"/>
        <v>1</v>
      </c>
      <c r="D697" s="268" t="str">
        <f t="shared" si="37"/>
        <v>Janeiro</v>
      </c>
      <c r="E697" s="269"/>
      <c r="F697" s="270" t="str">
        <f>IF(E697="","",VLOOKUP(E697,Relatório!B:I,2,FALSE))</f>
        <v/>
      </c>
      <c r="G697" s="271"/>
      <c r="H697" s="272"/>
      <c r="I697" s="271"/>
      <c r="J697" s="271"/>
      <c r="K697" s="312"/>
      <c r="L697" s="353"/>
      <c r="M697" s="271"/>
      <c r="N697" s="271"/>
      <c r="O697" s="276"/>
      <c r="P697" s="313"/>
      <c r="Q697" s="314"/>
      <c r="R697" s="279" t="b">
        <f t="shared" si="35"/>
        <v>0</v>
      </c>
      <c r="S697" s="334"/>
    </row>
    <row r="698" spans="2:19" ht="24.9" customHeight="1" x14ac:dyDescent="0.3">
      <c r="B698" s="311"/>
      <c r="C698" s="267">
        <f t="shared" si="36"/>
        <v>1</v>
      </c>
      <c r="D698" s="268" t="str">
        <f t="shared" si="37"/>
        <v>Janeiro</v>
      </c>
      <c r="E698" s="269"/>
      <c r="F698" s="270" t="str">
        <f>IF(E698="","",VLOOKUP(E698,Relatório!B:I,2,FALSE))</f>
        <v/>
      </c>
      <c r="G698" s="271"/>
      <c r="H698" s="272"/>
      <c r="I698" s="271"/>
      <c r="J698" s="271"/>
      <c r="K698" s="312"/>
      <c r="L698" s="353"/>
      <c r="M698" s="271"/>
      <c r="N698" s="271"/>
      <c r="O698" s="276"/>
      <c r="P698" s="313"/>
      <c r="Q698" s="314"/>
      <c r="R698" s="279" t="b">
        <f t="shared" si="35"/>
        <v>0</v>
      </c>
      <c r="S698" s="334"/>
    </row>
    <row r="699" spans="2:19" ht="24.9" customHeight="1" x14ac:dyDescent="0.3">
      <c r="B699" s="311"/>
      <c r="C699" s="267">
        <f t="shared" si="36"/>
        <v>1</v>
      </c>
      <c r="D699" s="268" t="str">
        <f t="shared" si="37"/>
        <v>Janeiro</v>
      </c>
      <c r="E699" s="269"/>
      <c r="F699" s="270" t="str">
        <f>IF(E699="","",VLOOKUP(E699,Relatório!B:I,2,FALSE))</f>
        <v/>
      </c>
      <c r="G699" s="271"/>
      <c r="H699" s="272"/>
      <c r="I699" s="271"/>
      <c r="J699" s="271"/>
      <c r="K699" s="312"/>
      <c r="L699" s="353"/>
      <c r="M699" s="271"/>
      <c r="N699" s="271"/>
      <c r="O699" s="276"/>
      <c r="P699" s="313"/>
      <c r="Q699" s="314"/>
      <c r="R699" s="279" t="b">
        <f t="shared" si="35"/>
        <v>0</v>
      </c>
      <c r="S699" s="334"/>
    </row>
    <row r="700" spans="2:19" ht="24.9" customHeight="1" x14ac:dyDescent="0.3">
      <c r="B700" s="311"/>
      <c r="C700" s="267">
        <f t="shared" si="36"/>
        <v>1</v>
      </c>
      <c r="D700" s="268" t="str">
        <f t="shared" si="37"/>
        <v>Janeiro</v>
      </c>
      <c r="E700" s="269"/>
      <c r="F700" s="270" t="str">
        <f>IF(E700="","",VLOOKUP(E700,Relatório!B:I,2,FALSE))</f>
        <v/>
      </c>
      <c r="G700" s="271"/>
      <c r="H700" s="272"/>
      <c r="I700" s="271"/>
      <c r="J700" s="271"/>
      <c r="K700" s="312"/>
      <c r="L700" s="353"/>
      <c r="M700" s="271"/>
      <c r="N700" s="271"/>
      <c r="O700" s="276"/>
      <c r="P700" s="313"/>
      <c r="Q700" s="314"/>
      <c r="R700" s="279" t="b">
        <f t="shared" si="35"/>
        <v>0</v>
      </c>
      <c r="S700" s="334"/>
    </row>
    <row r="701" spans="2:19" ht="24.9" customHeight="1" x14ac:dyDescent="0.3">
      <c r="B701" s="311"/>
      <c r="C701" s="267">
        <f t="shared" si="36"/>
        <v>1</v>
      </c>
      <c r="D701" s="268" t="str">
        <f t="shared" si="37"/>
        <v>Janeiro</v>
      </c>
      <c r="E701" s="269"/>
      <c r="F701" s="270" t="str">
        <f>IF(E701="","",VLOOKUP(E701,Relatório!B:I,2,FALSE))</f>
        <v/>
      </c>
      <c r="G701" s="271"/>
      <c r="H701" s="272"/>
      <c r="I701" s="271"/>
      <c r="J701" s="271"/>
      <c r="K701" s="312"/>
      <c r="L701" s="353"/>
      <c r="M701" s="271"/>
      <c r="N701" s="271"/>
      <c r="O701" s="276"/>
      <c r="P701" s="313"/>
      <c r="Q701" s="314"/>
      <c r="R701" s="279" t="b">
        <f t="shared" si="35"/>
        <v>0</v>
      </c>
      <c r="S701" s="334"/>
    </row>
    <row r="702" spans="2:19" ht="24.9" customHeight="1" x14ac:dyDescent="0.3">
      <c r="B702" s="311"/>
      <c r="C702" s="267">
        <f t="shared" si="36"/>
        <v>1</v>
      </c>
      <c r="D702" s="268" t="str">
        <f t="shared" si="37"/>
        <v>Janeiro</v>
      </c>
      <c r="E702" s="269"/>
      <c r="F702" s="270" t="str">
        <f>IF(E702="","",VLOOKUP(E702,Relatório!B:I,2,FALSE))</f>
        <v/>
      </c>
      <c r="G702" s="271"/>
      <c r="H702" s="272"/>
      <c r="I702" s="271"/>
      <c r="J702" s="271"/>
      <c r="K702" s="312"/>
      <c r="L702" s="353"/>
      <c r="M702" s="271"/>
      <c r="N702" s="271"/>
      <c r="O702" s="276"/>
      <c r="P702" s="313"/>
      <c r="Q702" s="314"/>
      <c r="R702" s="279" t="b">
        <f t="shared" si="35"/>
        <v>0</v>
      </c>
      <c r="S702" s="334"/>
    </row>
    <row r="703" spans="2:19" ht="24.9" customHeight="1" x14ac:dyDescent="0.3">
      <c r="B703" s="311"/>
      <c r="C703" s="267">
        <f t="shared" si="36"/>
        <v>1</v>
      </c>
      <c r="D703" s="268" t="str">
        <f t="shared" si="37"/>
        <v>Janeiro</v>
      </c>
      <c r="E703" s="269"/>
      <c r="F703" s="270" t="str">
        <f>IF(E703="","",VLOOKUP(E703,Relatório!B:I,2,FALSE))</f>
        <v/>
      </c>
      <c r="G703" s="271"/>
      <c r="H703" s="272"/>
      <c r="I703" s="271"/>
      <c r="J703" s="271"/>
      <c r="K703" s="312"/>
      <c r="L703" s="353"/>
      <c r="M703" s="271"/>
      <c r="N703" s="271"/>
      <c r="O703" s="276"/>
      <c r="P703" s="313"/>
      <c r="Q703" s="314"/>
      <c r="R703" s="279" t="b">
        <f t="shared" si="35"/>
        <v>0</v>
      </c>
      <c r="S703" s="334"/>
    </row>
    <row r="704" spans="2:19" ht="24.9" customHeight="1" x14ac:dyDescent="0.3">
      <c r="B704" s="311"/>
      <c r="C704" s="267">
        <f t="shared" si="36"/>
        <v>1</v>
      </c>
      <c r="D704" s="268" t="str">
        <f t="shared" si="37"/>
        <v>Janeiro</v>
      </c>
      <c r="E704" s="269"/>
      <c r="F704" s="270" t="str">
        <f>IF(E704="","",VLOOKUP(E704,Relatório!B:I,2,FALSE))</f>
        <v/>
      </c>
      <c r="G704" s="271"/>
      <c r="H704" s="272"/>
      <c r="I704" s="271"/>
      <c r="J704" s="271"/>
      <c r="K704" s="312"/>
      <c r="L704" s="353"/>
      <c r="M704" s="271"/>
      <c r="N704" s="271"/>
      <c r="O704" s="276"/>
      <c r="P704" s="313"/>
      <c r="Q704" s="314"/>
      <c r="R704" s="279" t="b">
        <f t="shared" si="35"/>
        <v>0</v>
      </c>
      <c r="S704" s="334"/>
    </row>
    <row r="705" spans="2:19" ht="24.9" customHeight="1" x14ac:dyDescent="0.3">
      <c r="B705" s="311"/>
      <c r="C705" s="267">
        <f t="shared" si="36"/>
        <v>1</v>
      </c>
      <c r="D705" s="268" t="str">
        <f t="shared" si="37"/>
        <v>Janeiro</v>
      </c>
      <c r="E705" s="269"/>
      <c r="F705" s="270" t="str">
        <f>IF(E705="","",VLOOKUP(E705,Relatório!B:I,2,FALSE))</f>
        <v/>
      </c>
      <c r="G705" s="271"/>
      <c r="H705" s="272"/>
      <c r="I705" s="271"/>
      <c r="J705" s="271"/>
      <c r="K705" s="312"/>
      <c r="L705" s="353"/>
      <c r="M705" s="271"/>
      <c r="N705" s="271"/>
      <c r="O705" s="276"/>
      <c r="P705" s="313"/>
      <c r="Q705" s="314"/>
      <c r="R705" s="279" t="b">
        <f t="shared" si="35"/>
        <v>0</v>
      </c>
      <c r="S705" s="334"/>
    </row>
    <row r="706" spans="2:19" ht="24.9" customHeight="1" x14ac:dyDescent="0.3">
      <c r="B706" s="311"/>
      <c r="C706" s="267">
        <f t="shared" si="36"/>
        <v>1</v>
      </c>
      <c r="D706" s="268" t="str">
        <f t="shared" si="37"/>
        <v>Janeiro</v>
      </c>
      <c r="E706" s="269"/>
      <c r="F706" s="270" t="str">
        <f>IF(E706="","",VLOOKUP(E706,Relatório!B:I,2,FALSE))</f>
        <v/>
      </c>
      <c r="G706" s="271"/>
      <c r="H706" s="272"/>
      <c r="I706" s="271"/>
      <c r="J706" s="271"/>
      <c r="K706" s="312"/>
      <c r="L706" s="353"/>
      <c r="M706" s="271"/>
      <c r="N706" s="271"/>
      <c r="O706" s="276"/>
      <c r="P706" s="313"/>
      <c r="Q706" s="314"/>
      <c r="R706" s="279" t="b">
        <f t="shared" si="35"/>
        <v>0</v>
      </c>
      <c r="S706" s="334"/>
    </row>
    <row r="707" spans="2:19" ht="24.9" customHeight="1" x14ac:dyDescent="0.3">
      <c r="B707" s="311"/>
      <c r="C707" s="267">
        <f t="shared" si="36"/>
        <v>1</v>
      </c>
      <c r="D707" s="268" t="str">
        <f t="shared" si="37"/>
        <v>Janeiro</v>
      </c>
      <c r="E707" s="269"/>
      <c r="F707" s="270" t="str">
        <f>IF(E707="","",VLOOKUP(E707,Relatório!B:I,2,FALSE))</f>
        <v/>
      </c>
      <c r="G707" s="271"/>
      <c r="H707" s="272"/>
      <c r="I707" s="271"/>
      <c r="J707" s="271"/>
      <c r="K707" s="312"/>
      <c r="L707" s="353"/>
      <c r="M707" s="271"/>
      <c r="N707" s="271"/>
      <c r="O707" s="276"/>
      <c r="P707" s="313"/>
      <c r="Q707" s="314"/>
      <c r="R707" s="279" t="b">
        <f t="shared" si="35"/>
        <v>0</v>
      </c>
      <c r="S707" s="334"/>
    </row>
    <row r="708" spans="2:19" ht="24.9" customHeight="1" x14ac:dyDescent="0.3">
      <c r="B708" s="311"/>
      <c r="C708" s="267">
        <f t="shared" si="36"/>
        <v>1</v>
      </c>
      <c r="D708" s="268" t="str">
        <f t="shared" si="37"/>
        <v>Janeiro</v>
      </c>
      <c r="E708" s="269"/>
      <c r="F708" s="270" t="str">
        <f>IF(E708="","",VLOOKUP(E708,Relatório!B:I,2,FALSE))</f>
        <v/>
      </c>
      <c r="G708" s="271"/>
      <c r="H708" s="272"/>
      <c r="I708" s="271"/>
      <c r="J708" s="271"/>
      <c r="K708" s="312"/>
      <c r="L708" s="353"/>
      <c r="M708" s="271"/>
      <c r="N708" s="271"/>
      <c r="O708" s="276"/>
      <c r="P708" s="313"/>
      <c r="Q708" s="314"/>
      <c r="R708" s="279" t="b">
        <f t="shared" si="35"/>
        <v>0</v>
      </c>
      <c r="S708" s="334"/>
    </row>
    <row r="709" spans="2:19" ht="24.9" customHeight="1" x14ac:dyDescent="0.3">
      <c r="B709" s="311"/>
      <c r="C709" s="267">
        <f t="shared" si="36"/>
        <v>1</v>
      </c>
      <c r="D709" s="268" t="str">
        <f t="shared" si="37"/>
        <v>Janeiro</v>
      </c>
      <c r="E709" s="269"/>
      <c r="F709" s="270" t="str">
        <f>IF(E709="","",VLOOKUP(E709,Relatório!B:I,2,FALSE))</f>
        <v/>
      </c>
      <c r="G709" s="271"/>
      <c r="H709" s="272"/>
      <c r="I709" s="271"/>
      <c r="J709" s="271"/>
      <c r="K709" s="312"/>
      <c r="L709" s="353"/>
      <c r="M709" s="271"/>
      <c r="N709" s="271"/>
      <c r="O709" s="276"/>
      <c r="P709" s="313"/>
      <c r="Q709" s="314"/>
      <c r="R709" s="279" t="b">
        <f t="shared" si="35"/>
        <v>0</v>
      </c>
      <c r="S709" s="334"/>
    </row>
    <row r="710" spans="2:19" ht="24.9" customHeight="1" x14ac:dyDescent="0.3">
      <c r="B710" s="311"/>
      <c r="C710" s="267">
        <f t="shared" si="36"/>
        <v>1</v>
      </c>
      <c r="D710" s="268" t="str">
        <f t="shared" si="37"/>
        <v>Janeiro</v>
      </c>
      <c r="E710" s="269"/>
      <c r="F710" s="270" t="str">
        <f>IF(E710="","",VLOOKUP(E710,Relatório!B:I,2,FALSE))</f>
        <v/>
      </c>
      <c r="G710" s="271"/>
      <c r="H710" s="272"/>
      <c r="I710" s="271"/>
      <c r="J710" s="271"/>
      <c r="K710" s="312"/>
      <c r="L710" s="353"/>
      <c r="M710" s="271"/>
      <c r="N710" s="271"/>
      <c r="O710" s="276"/>
      <c r="P710" s="313"/>
      <c r="Q710" s="314"/>
      <c r="R710" s="279" t="b">
        <f t="shared" si="35"/>
        <v>0</v>
      </c>
      <c r="S710" s="334"/>
    </row>
    <row r="711" spans="2:19" ht="24.9" customHeight="1" x14ac:dyDescent="0.3">
      <c r="B711" s="311"/>
      <c r="C711" s="267">
        <f t="shared" si="36"/>
        <v>1</v>
      </c>
      <c r="D711" s="268" t="str">
        <f t="shared" si="37"/>
        <v>Janeiro</v>
      </c>
      <c r="E711" s="269"/>
      <c r="F711" s="270" t="str">
        <f>IF(E711="","",VLOOKUP(E711,Relatório!B:I,2,FALSE))</f>
        <v/>
      </c>
      <c r="G711" s="271"/>
      <c r="H711" s="272"/>
      <c r="I711" s="271"/>
      <c r="J711" s="271"/>
      <c r="K711" s="312"/>
      <c r="L711" s="353"/>
      <c r="M711" s="271"/>
      <c r="N711" s="271"/>
      <c r="O711" s="276"/>
      <c r="P711" s="313"/>
      <c r="Q711" s="314"/>
      <c r="R711" s="279" t="b">
        <f t="shared" si="35"/>
        <v>0</v>
      </c>
      <c r="S711" s="334"/>
    </row>
    <row r="712" spans="2:19" ht="24.9" customHeight="1" x14ac:dyDescent="0.3">
      <c r="B712" s="311"/>
      <c r="C712" s="267">
        <f t="shared" si="36"/>
        <v>1</v>
      </c>
      <c r="D712" s="268" t="str">
        <f t="shared" si="37"/>
        <v>Janeiro</v>
      </c>
      <c r="E712" s="269"/>
      <c r="F712" s="270" t="str">
        <f>IF(E712="","",VLOOKUP(E712,Relatório!B:I,2,FALSE))</f>
        <v/>
      </c>
      <c r="G712" s="271"/>
      <c r="H712" s="272"/>
      <c r="I712" s="271"/>
      <c r="J712" s="271"/>
      <c r="K712" s="312"/>
      <c r="L712" s="353"/>
      <c r="M712" s="271"/>
      <c r="N712" s="271"/>
      <c r="O712" s="276"/>
      <c r="P712" s="313"/>
      <c r="Q712" s="314"/>
      <c r="R712" s="279" t="b">
        <f t="shared" si="35"/>
        <v>0</v>
      </c>
      <c r="S712" s="334"/>
    </row>
    <row r="713" spans="2:19" ht="24.9" customHeight="1" x14ac:dyDescent="0.3">
      <c r="B713" s="311"/>
      <c r="C713" s="267">
        <f t="shared" si="36"/>
        <v>1</v>
      </c>
      <c r="D713" s="268" t="str">
        <f t="shared" si="37"/>
        <v>Janeiro</v>
      </c>
      <c r="E713" s="269"/>
      <c r="F713" s="270" t="str">
        <f>IF(E713="","",VLOOKUP(E713,Relatório!B:I,2,FALSE))</f>
        <v/>
      </c>
      <c r="G713" s="271"/>
      <c r="H713" s="272"/>
      <c r="I713" s="271"/>
      <c r="J713" s="271"/>
      <c r="K713" s="312"/>
      <c r="L713" s="353"/>
      <c r="M713" s="271"/>
      <c r="N713" s="271"/>
      <c r="O713" s="276"/>
      <c r="P713" s="313"/>
      <c r="Q713" s="314"/>
      <c r="R713" s="279" t="b">
        <f t="shared" ref="R713:R776" si="38">IF(O713="sim",P713-Q713+R712,IF(O713="NÃO",R712))</f>
        <v>0</v>
      </c>
      <c r="S713" s="334"/>
    </row>
    <row r="714" spans="2:19" ht="24.9" customHeight="1" x14ac:dyDescent="0.3">
      <c r="B714" s="311"/>
      <c r="C714" s="267">
        <f t="shared" si="36"/>
        <v>1</v>
      </c>
      <c r="D714" s="268" t="str">
        <f t="shared" si="37"/>
        <v>Janeiro</v>
      </c>
      <c r="E714" s="269"/>
      <c r="F714" s="270" t="str">
        <f>IF(E714="","",VLOOKUP(E714,Relatório!B:I,2,FALSE))</f>
        <v/>
      </c>
      <c r="G714" s="271"/>
      <c r="H714" s="272"/>
      <c r="I714" s="271"/>
      <c r="J714" s="271"/>
      <c r="K714" s="312"/>
      <c r="L714" s="353"/>
      <c r="M714" s="271"/>
      <c r="N714" s="271"/>
      <c r="O714" s="276"/>
      <c r="P714" s="313"/>
      <c r="Q714" s="314"/>
      <c r="R714" s="279" t="b">
        <f t="shared" si="38"/>
        <v>0</v>
      </c>
      <c r="S714" s="334"/>
    </row>
    <row r="715" spans="2:19" ht="24.9" customHeight="1" x14ac:dyDescent="0.3">
      <c r="B715" s="311"/>
      <c r="C715" s="267">
        <f t="shared" si="36"/>
        <v>1</v>
      </c>
      <c r="D715" s="268" t="str">
        <f t="shared" si="37"/>
        <v>Janeiro</v>
      </c>
      <c r="E715" s="269"/>
      <c r="F715" s="270" t="str">
        <f>IF(E715="","",VLOOKUP(E715,Relatório!B:I,2,FALSE))</f>
        <v/>
      </c>
      <c r="G715" s="271"/>
      <c r="H715" s="272"/>
      <c r="I715" s="271"/>
      <c r="J715" s="271"/>
      <c r="K715" s="312"/>
      <c r="L715" s="353"/>
      <c r="M715" s="271"/>
      <c r="N715" s="271"/>
      <c r="O715" s="276"/>
      <c r="P715" s="313"/>
      <c r="Q715" s="314"/>
      <c r="R715" s="279" t="b">
        <f t="shared" si="38"/>
        <v>0</v>
      </c>
      <c r="S715" s="334"/>
    </row>
    <row r="716" spans="2:19" ht="24.9" customHeight="1" x14ac:dyDescent="0.3">
      <c r="B716" s="311"/>
      <c r="C716" s="267">
        <f t="shared" si="36"/>
        <v>1</v>
      </c>
      <c r="D716" s="268" t="str">
        <f t="shared" si="37"/>
        <v>Janeiro</v>
      </c>
      <c r="E716" s="269"/>
      <c r="F716" s="270" t="str">
        <f>IF(E716="","",VLOOKUP(E716,Relatório!B:I,2,FALSE))</f>
        <v/>
      </c>
      <c r="G716" s="271"/>
      <c r="H716" s="272"/>
      <c r="I716" s="271"/>
      <c r="J716" s="271"/>
      <c r="K716" s="312"/>
      <c r="L716" s="353"/>
      <c r="M716" s="271"/>
      <c r="N716" s="271"/>
      <c r="O716" s="276"/>
      <c r="P716" s="313"/>
      <c r="Q716" s="314"/>
      <c r="R716" s="279" t="b">
        <f t="shared" si="38"/>
        <v>0</v>
      </c>
      <c r="S716" s="334"/>
    </row>
    <row r="717" spans="2:19" ht="24.9" customHeight="1" x14ac:dyDescent="0.3">
      <c r="B717" s="311"/>
      <c r="C717" s="267">
        <f t="shared" si="36"/>
        <v>1</v>
      </c>
      <c r="D717" s="268" t="str">
        <f t="shared" si="37"/>
        <v>Janeiro</v>
      </c>
      <c r="E717" s="269"/>
      <c r="F717" s="270" t="str">
        <f>IF(E717="","",VLOOKUP(E717,Relatório!B:I,2,FALSE))</f>
        <v/>
      </c>
      <c r="G717" s="271"/>
      <c r="H717" s="272"/>
      <c r="I717" s="271"/>
      <c r="J717" s="271"/>
      <c r="K717" s="312"/>
      <c r="L717" s="353"/>
      <c r="M717" s="271"/>
      <c r="N717" s="271"/>
      <c r="O717" s="276"/>
      <c r="P717" s="313"/>
      <c r="Q717" s="314"/>
      <c r="R717" s="279" t="b">
        <f t="shared" si="38"/>
        <v>0</v>
      </c>
      <c r="S717" s="334"/>
    </row>
    <row r="718" spans="2:19" ht="24.9" customHeight="1" x14ac:dyDescent="0.3">
      <c r="B718" s="311"/>
      <c r="C718" s="267">
        <f t="shared" si="36"/>
        <v>1</v>
      </c>
      <c r="D718" s="268" t="str">
        <f t="shared" si="37"/>
        <v>Janeiro</v>
      </c>
      <c r="E718" s="269"/>
      <c r="F718" s="270" t="str">
        <f>IF(E718="","",VLOOKUP(E718,Relatório!B:I,2,FALSE))</f>
        <v/>
      </c>
      <c r="G718" s="271"/>
      <c r="H718" s="272"/>
      <c r="I718" s="271"/>
      <c r="J718" s="271"/>
      <c r="K718" s="312"/>
      <c r="L718" s="353"/>
      <c r="M718" s="271"/>
      <c r="N718" s="271"/>
      <c r="O718" s="276"/>
      <c r="P718" s="313"/>
      <c r="Q718" s="314"/>
      <c r="R718" s="279" t="b">
        <f t="shared" si="38"/>
        <v>0</v>
      </c>
      <c r="S718" s="334"/>
    </row>
    <row r="719" spans="2:19" ht="24.9" customHeight="1" x14ac:dyDescent="0.3">
      <c r="B719" s="311"/>
      <c r="C719" s="267">
        <f t="shared" si="36"/>
        <v>1</v>
      </c>
      <c r="D719" s="268" t="str">
        <f t="shared" si="37"/>
        <v>Janeiro</v>
      </c>
      <c r="E719" s="269"/>
      <c r="F719" s="270" t="str">
        <f>IF(E719="","",VLOOKUP(E719,Relatório!B:I,2,FALSE))</f>
        <v/>
      </c>
      <c r="G719" s="271"/>
      <c r="H719" s="272"/>
      <c r="I719" s="271"/>
      <c r="J719" s="271"/>
      <c r="K719" s="312"/>
      <c r="L719" s="353"/>
      <c r="M719" s="271"/>
      <c r="N719" s="271"/>
      <c r="O719" s="276"/>
      <c r="P719" s="313"/>
      <c r="Q719" s="314"/>
      <c r="R719" s="279" t="b">
        <f t="shared" si="38"/>
        <v>0</v>
      </c>
      <c r="S719" s="334"/>
    </row>
    <row r="720" spans="2:19" ht="24.9" customHeight="1" x14ac:dyDescent="0.3">
      <c r="B720" s="311"/>
      <c r="C720" s="267">
        <f t="shared" si="36"/>
        <v>1</v>
      </c>
      <c r="D720" s="268" t="str">
        <f t="shared" si="37"/>
        <v>Janeiro</v>
      </c>
      <c r="E720" s="269"/>
      <c r="F720" s="270" t="str">
        <f>IF(E720="","",VLOOKUP(E720,Relatório!B:I,2,FALSE))</f>
        <v/>
      </c>
      <c r="G720" s="271"/>
      <c r="H720" s="272"/>
      <c r="I720" s="271"/>
      <c r="J720" s="271"/>
      <c r="K720" s="312"/>
      <c r="L720" s="353"/>
      <c r="M720" s="271"/>
      <c r="N720" s="271"/>
      <c r="O720" s="276"/>
      <c r="P720" s="313"/>
      <c r="Q720" s="314"/>
      <c r="R720" s="279" t="b">
        <f t="shared" si="38"/>
        <v>0</v>
      </c>
      <c r="S720" s="334"/>
    </row>
    <row r="721" spans="2:19" ht="24.9" customHeight="1" x14ac:dyDescent="0.3">
      <c r="B721" s="311"/>
      <c r="C721" s="267">
        <f t="shared" si="36"/>
        <v>1</v>
      </c>
      <c r="D721" s="268" t="str">
        <f t="shared" si="37"/>
        <v>Janeiro</v>
      </c>
      <c r="E721" s="269"/>
      <c r="F721" s="270" t="str">
        <f>IF(E721="","",VLOOKUP(E721,Relatório!B:I,2,FALSE))</f>
        <v/>
      </c>
      <c r="G721" s="271"/>
      <c r="H721" s="272"/>
      <c r="I721" s="271"/>
      <c r="J721" s="271"/>
      <c r="K721" s="312"/>
      <c r="L721" s="353"/>
      <c r="M721" s="271"/>
      <c r="N721" s="271"/>
      <c r="O721" s="276"/>
      <c r="P721" s="313"/>
      <c r="Q721" s="314"/>
      <c r="R721" s="279" t="b">
        <f t="shared" si="38"/>
        <v>0</v>
      </c>
      <c r="S721" s="334"/>
    </row>
    <row r="722" spans="2:19" ht="24.9" customHeight="1" x14ac:dyDescent="0.3">
      <c r="B722" s="311"/>
      <c r="C722" s="267">
        <f t="shared" si="36"/>
        <v>1</v>
      </c>
      <c r="D722" s="268" t="str">
        <f t="shared" si="37"/>
        <v>Janeiro</v>
      </c>
      <c r="E722" s="269"/>
      <c r="F722" s="270" t="str">
        <f>IF(E722="","",VLOOKUP(E722,Relatório!B:I,2,FALSE))</f>
        <v/>
      </c>
      <c r="G722" s="271"/>
      <c r="H722" s="272"/>
      <c r="I722" s="271"/>
      <c r="J722" s="271"/>
      <c r="K722" s="312"/>
      <c r="L722" s="353"/>
      <c r="M722" s="271"/>
      <c r="N722" s="271"/>
      <c r="O722" s="276"/>
      <c r="P722" s="313"/>
      <c r="Q722" s="314"/>
      <c r="R722" s="279" t="b">
        <f t="shared" si="38"/>
        <v>0</v>
      </c>
      <c r="S722" s="334"/>
    </row>
    <row r="723" spans="2:19" ht="24.9" customHeight="1" x14ac:dyDescent="0.3">
      <c r="B723" s="311"/>
      <c r="C723" s="267">
        <f t="shared" si="36"/>
        <v>1</v>
      </c>
      <c r="D723" s="268" t="str">
        <f t="shared" si="37"/>
        <v>Janeiro</v>
      </c>
      <c r="E723" s="269"/>
      <c r="F723" s="270" t="str">
        <f>IF(E723="","",VLOOKUP(E723,Relatório!B:I,2,FALSE))</f>
        <v/>
      </c>
      <c r="G723" s="271"/>
      <c r="H723" s="272"/>
      <c r="I723" s="271"/>
      <c r="J723" s="271"/>
      <c r="K723" s="312"/>
      <c r="L723" s="353"/>
      <c r="M723" s="271"/>
      <c r="N723" s="271"/>
      <c r="O723" s="276"/>
      <c r="P723" s="313"/>
      <c r="Q723" s="314"/>
      <c r="R723" s="279" t="b">
        <f t="shared" si="38"/>
        <v>0</v>
      </c>
      <c r="S723" s="334"/>
    </row>
    <row r="724" spans="2:19" ht="24.9" customHeight="1" x14ac:dyDescent="0.3">
      <c r="B724" s="311"/>
      <c r="C724" s="267">
        <f t="shared" si="36"/>
        <v>1</v>
      </c>
      <c r="D724" s="268" t="str">
        <f t="shared" si="37"/>
        <v>Janeiro</v>
      </c>
      <c r="E724" s="269"/>
      <c r="F724" s="270" t="str">
        <f>IF(E724="","",VLOOKUP(E724,Relatório!B:I,2,FALSE))</f>
        <v/>
      </c>
      <c r="G724" s="271"/>
      <c r="H724" s="272"/>
      <c r="I724" s="271"/>
      <c r="J724" s="271"/>
      <c r="K724" s="312"/>
      <c r="L724" s="353"/>
      <c r="M724" s="271"/>
      <c r="N724" s="271"/>
      <c r="O724" s="276"/>
      <c r="P724" s="313"/>
      <c r="Q724" s="314"/>
      <c r="R724" s="279" t="b">
        <f t="shared" si="38"/>
        <v>0</v>
      </c>
      <c r="S724" s="334"/>
    </row>
    <row r="725" spans="2:19" ht="24.9" customHeight="1" x14ac:dyDescent="0.3">
      <c r="B725" s="311"/>
      <c r="C725" s="267">
        <f t="shared" si="36"/>
        <v>1</v>
      </c>
      <c r="D725" s="268" t="str">
        <f t="shared" si="37"/>
        <v>Janeiro</v>
      </c>
      <c r="E725" s="269"/>
      <c r="F725" s="270" t="str">
        <f>IF(E725="","",VLOOKUP(E725,Relatório!B:I,2,FALSE))</f>
        <v/>
      </c>
      <c r="G725" s="271"/>
      <c r="H725" s="272"/>
      <c r="I725" s="271"/>
      <c r="J725" s="271"/>
      <c r="K725" s="312"/>
      <c r="L725" s="353"/>
      <c r="M725" s="271"/>
      <c r="N725" s="271"/>
      <c r="O725" s="276"/>
      <c r="P725" s="313"/>
      <c r="Q725" s="314"/>
      <c r="R725" s="279" t="b">
        <f t="shared" si="38"/>
        <v>0</v>
      </c>
      <c r="S725" s="334"/>
    </row>
    <row r="726" spans="2:19" ht="24.9" customHeight="1" x14ac:dyDescent="0.3">
      <c r="B726" s="311"/>
      <c r="C726" s="267">
        <f t="shared" si="36"/>
        <v>1</v>
      </c>
      <c r="D726" s="268" t="str">
        <f t="shared" si="37"/>
        <v>Janeiro</v>
      </c>
      <c r="E726" s="269"/>
      <c r="F726" s="270" t="str">
        <f>IF(E726="","",VLOOKUP(E726,Relatório!B:I,2,FALSE))</f>
        <v/>
      </c>
      <c r="G726" s="271"/>
      <c r="H726" s="272"/>
      <c r="I726" s="271"/>
      <c r="J726" s="271"/>
      <c r="K726" s="312"/>
      <c r="L726" s="353"/>
      <c r="M726" s="271"/>
      <c r="N726" s="271"/>
      <c r="O726" s="276"/>
      <c r="P726" s="313"/>
      <c r="Q726" s="314"/>
      <c r="R726" s="279" t="b">
        <f t="shared" si="38"/>
        <v>0</v>
      </c>
      <c r="S726" s="334"/>
    </row>
    <row r="727" spans="2:19" ht="24.9" customHeight="1" x14ac:dyDescent="0.3">
      <c r="B727" s="311"/>
      <c r="C727" s="267">
        <f t="shared" si="36"/>
        <v>1</v>
      </c>
      <c r="D727" s="268" t="str">
        <f t="shared" si="37"/>
        <v>Janeiro</v>
      </c>
      <c r="E727" s="269"/>
      <c r="F727" s="270" t="str">
        <f>IF(E727="","",VLOOKUP(E727,Relatório!B:I,2,FALSE))</f>
        <v/>
      </c>
      <c r="G727" s="271"/>
      <c r="H727" s="272"/>
      <c r="I727" s="271"/>
      <c r="J727" s="271"/>
      <c r="K727" s="312"/>
      <c r="L727" s="353"/>
      <c r="M727" s="271"/>
      <c r="N727" s="271"/>
      <c r="O727" s="276"/>
      <c r="P727" s="313"/>
      <c r="Q727" s="314"/>
      <c r="R727" s="279" t="b">
        <f t="shared" si="38"/>
        <v>0</v>
      </c>
      <c r="S727" s="334"/>
    </row>
    <row r="728" spans="2:19" ht="24.9" customHeight="1" x14ac:dyDescent="0.3">
      <c r="B728" s="311"/>
      <c r="C728" s="267">
        <f t="shared" si="36"/>
        <v>1</v>
      </c>
      <c r="D728" s="268" t="str">
        <f t="shared" si="37"/>
        <v>Janeiro</v>
      </c>
      <c r="E728" s="269"/>
      <c r="F728" s="270" t="str">
        <f>IF(E728="","",VLOOKUP(E728,Relatório!B:I,2,FALSE))</f>
        <v/>
      </c>
      <c r="G728" s="271"/>
      <c r="H728" s="272"/>
      <c r="I728" s="271"/>
      <c r="J728" s="271"/>
      <c r="K728" s="312"/>
      <c r="L728" s="353"/>
      <c r="M728" s="271"/>
      <c r="N728" s="271"/>
      <c r="O728" s="276"/>
      <c r="P728" s="313"/>
      <c r="Q728" s="314"/>
      <c r="R728" s="279" t="b">
        <f t="shared" si="38"/>
        <v>0</v>
      </c>
      <c r="S728" s="334"/>
    </row>
    <row r="729" spans="2:19" ht="24.9" customHeight="1" x14ac:dyDescent="0.3">
      <c r="B729" s="311"/>
      <c r="C729" s="267">
        <f t="shared" ref="C729:C792" si="39">MONTH(B729)</f>
        <v>1</v>
      </c>
      <c r="D729" s="268" t="str">
        <f t="shared" ref="D729:D792" si="40">IF(C729=1,"Janeiro",IF(C729=2,"Fevereiro",IF(C729=3,"Março",IF(C729=4,"Abril",IF(C729=5,"Maio",IF(C729=6,"Junho",IF(C729=7,"Julho",IF(C729=8,"Agosto",IF(C729=9,"Setembro",IF(C729=10,"Outubro",IF(C729=11,"Novembro",IF(C729=12,"Dezembro",""))))))))))))</f>
        <v>Janeiro</v>
      </c>
      <c r="E729" s="269"/>
      <c r="F729" s="270" t="str">
        <f>IF(E729="","",VLOOKUP(E729,Relatório!B:I,2,FALSE))</f>
        <v/>
      </c>
      <c r="G729" s="271"/>
      <c r="H729" s="272"/>
      <c r="I729" s="271"/>
      <c r="J729" s="271"/>
      <c r="K729" s="312"/>
      <c r="L729" s="353"/>
      <c r="M729" s="271"/>
      <c r="N729" s="271"/>
      <c r="O729" s="276"/>
      <c r="P729" s="313"/>
      <c r="Q729" s="314"/>
      <c r="R729" s="279" t="b">
        <f t="shared" si="38"/>
        <v>0</v>
      </c>
      <c r="S729" s="334"/>
    </row>
    <row r="730" spans="2:19" ht="24.9" customHeight="1" x14ac:dyDescent="0.3">
      <c r="B730" s="311"/>
      <c r="C730" s="267">
        <f t="shared" si="39"/>
        <v>1</v>
      </c>
      <c r="D730" s="268" t="str">
        <f t="shared" si="40"/>
        <v>Janeiro</v>
      </c>
      <c r="E730" s="269"/>
      <c r="F730" s="270" t="str">
        <f>IF(E730="","",VLOOKUP(E730,Relatório!B:I,2,FALSE))</f>
        <v/>
      </c>
      <c r="G730" s="271"/>
      <c r="H730" s="272"/>
      <c r="I730" s="271"/>
      <c r="J730" s="271"/>
      <c r="K730" s="312"/>
      <c r="L730" s="353"/>
      <c r="M730" s="271"/>
      <c r="N730" s="271"/>
      <c r="O730" s="276"/>
      <c r="P730" s="313"/>
      <c r="Q730" s="314"/>
      <c r="R730" s="279" t="b">
        <f t="shared" si="38"/>
        <v>0</v>
      </c>
      <c r="S730" s="334"/>
    </row>
    <row r="731" spans="2:19" ht="24.9" customHeight="1" x14ac:dyDescent="0.3">
      <c r="B731" s="311"/>
      <c r="C731" s="267">
        <f t="shared" si="39"/>
        <v>1</v>
      </c>
      <c r="D731" s="268" t="str">
        <f t="shared" si="40"/>
        <v>Janeiro</v>
      </c>
      <c r="E731" s="269"/>
      <c r="F731" s="270" t="str">
        <f>IF(E731="","",VLOOKUP(E731,Relatório!B:I,2,FALSE))</f>
        <v/>
      </c>
      <c r="G731" s="271"/>
      <c r="H731" s="272"/>
      <c r="I731" s="271"/>
      <c r="J731" s="271"/>
      <c r="K731" s="312"/>
      <c r="L731" s="353"/>
      <c r="M731" s="271"/>
      <c r="N731" s="271"/>
      <c r="O731" s="276"/>
      <c r="P731" s="313"/>
      <c r="Q731" s="314"/>
      <c r="R731" s="279" t="b">
        <f t="shared" si="38"/>
        <v>0</v>
      </c>
      <c r="S731" s="334"/>
    </row>
    <row r="732" spans="2:19" ht="24.9" customHeight="1" x14ac:dyDescent="0.3">
      <c r="B732" s="311"/>
      <c r="C732" s="267">
        <f t="shared" si="39"/>
        <v>1</v>
      </c>
      <c r="D732" s="268" t="str">
        <f t="shared" si="40"/>
        <v>Janeiro</v>
      </c>
      <c r="E732" s="269"/>
      <c r="F732" s="270" t="str">
        <f>IF(E732="","",VLOOKUP(E732,Relatório!B:I,2,FALSE))</f>
        <v/>
      </c>
      <c r="G732" s="271"/>
      <c r="H732" s="272"/>
      <c r="I732" s="271"/>
      <c r="J732" s="271"/>
      <c r="K732" s="312"/>
      <c r="L732" s="353"/>
      <c r="M732" s="271"/>
      <c r="N732" s="271"/>
      <c r="O732" s="276"/>
      <c r="P732" s="313"/>
      <c r="Q732" s="314"/>
      <c r="R732" s="279" t="b">
        <f t="shared" si="38"/>
        <v>0</v>
      </c>
      <c r="S732" s="334"/>
    </row>
    <row r="733" spans="2:19" ht="24.9" customHeight="1" x14ac:dyDescent="0.3">
      <c r="B733" s="311"/>
      <c r="C733" s="267">
        <f t="shared" si="39"/>
        <v>1</v>
      </c>
      <c r="D733" s="268" t="str">
        <f t="shared" si="40"/>
        <v>Janeiro</v>
      </c>
      <c r="E733" s="269"/>
      <c r="F733" s="270" t="str">
        <f>IF(E733="","",VLOOKUP(E733,Relatório!B:I,2,FALSE))</f>
        <v/>
      </c>
      <c r="G733" s="271"/>
      <c r="H733" s="272"/>
      <c r="I733" s="271"/>
      <c r="J733" s="271"/>
      <c r="K733" s="312"/>
      <c r="L733" s="353"/>
      <c r="M733" s="271"/>
      <c r="N733" s="271"/>
      <c r="O733" s="276"/>
      <c r="P733" s="313"/>
      <c r="Q733" s="314"/>
      <c r="R733" s="279" t="b">
        <f t="shared" si="38"/>
        <v>0</v>
      </c>
      <c r="S733" s="334"/>
    </row>
    <row r="734" spans="2:19" ht="24.9" customHeight="1" x14ac:dyDescent="0.3">
      <c r="B734" s="311"/>
      <c r="C734" s="267">
        <f t="shared" si="39"/>
        <v>1</v>
      </c>
      <c r="D734" s="268" t="str">
        <f t="shared" si="40"/>
        <v>Janeiro</v>
      </c>
      <c r="E734" s="269"/>
      <c r="F734" s="270" t="str">
        <f>IF(E734="","",VLOOKUP(E734,Relatório!B:I,2,FALSE))</f>
        <v/>
      </c>
      <c r="G734" s="271"/>
      <c r="H734" s="272"/>
      <c r="I734" s="271"/>
      <c r="J734" s="271"/>
      <c r="K734" s="312"/>
      <c r="L734" s="353"/>
      <c r="M734" s="271"/>
      <c r="N734" s="271"/>
      <c r="O734" s="276"/>
      <c r="P734" s="313"/>
      <c r="Q734" s="314"/>
      <c r="R734" s="279" t="b">
        <f t="shared" si="38"/>
        <v>0</v>
      </c>
      <c r="S734" s="334"/>
    </row>
    <row r="735" spans="2:19" ht="24.9" customHeight="1" x14ac:dyDescent="0.3">
      <c r="B735" s="311"/>
      <c r="C735" s="267">
        <f t="shared" si="39"/>
        <v>1</v>
      </c>
      <c r="D735" s="268" t="str">
        <f t="shared" si="40"/>
        <v>Janeiro</v>
      </c>
      <c r="E735" s="269"/>
      <c r="F735" s="270" t="str">
        <f>IF(E735="","",VLOOKUP(E735,Relatório!B:I,2,FALSE))</f>
        <v/>
      </c>
      <c r="G735" s="271"/>
      <c r="H735" s="272"/>
      <c r="I735" s="271"/>
      <c r="J735" s="271"/>
      <c r="K735" s="312"/>
      <c r="L735" s="353"/>
      <c r="M735" s="271"/>
      <c r="N735" s="271"/>
      <c r="O735" s="276"/>
      <c r="P735" s="313"/>
      <c r="Q735" s="314"/>
      <c r="R735" s="279" t="b">
        <f t="shared" si="38"/>
        <v>0</v>
      </c>
      <c r="S735" s="334"/>
    </row>
    <row r="736" spans="2:19" ht="24.9" customHeight="1" x14ac:dyDescent="0.3">
      <c r="B736" s="311"/>
      <c r="C736" s="267">
        <f t="shared" si="39"/>
        <v>1</v>
      </c>
      <c r="D736" s="268" t="str">
        <f t="shared" si="40"/>
        <v>Janeiro</v>
      </c>
      <c r="E736" s="269"/>
      <c r="F736" s="270" t="str">
        <f>IF(E736="","",VLOOKUP(E736,Relatório!B:I,2,FALSE))</f>
        <v/>
      </c>
      <c r="G736" s="271"/>
      <c r="H736" s="272"/>
      <c r="I736" s="271"/>
      <c r="J736" s="271"/>
      <c r="K736" s="312"/>
      <c r="L736" s="353"/>
      <c r="M736" s="271"/>
      <c r="N736" s="271"/>
      <c r="O736" s="276"/>
      <c r="P736" s="313"/>
      <c r="Q736" s="314"/>
      <c r="R736" s="279" t="b">
        <f t="shared" si="38"/>
        <v>0</v>
      </c>
      <c r="S736" s="334"/>
    </row>
    <row r="737" spans="2:19" ht="24.9" customHeight="1" x14ac:dyDescent="0.3">
      <c r="B737" s="311"/>
      <c r="C737" s="267">
        <f t="shared" si="39"/>
        <v>1</v>
      </c>
      <c r="D737" s="268" t="str">
        <f t="shared" si="40"/>
        <v>Janeiro</v>
      </c>
      <c r="E737" s="269"/>
      <c r="F737" s="270" t="str">
        <f>IF(E737="","",VLOOKUP(E737,Relatório!B:I,2,FALSE))</f>
        <v/>
      </c>
      <c r="G737" s="271"/>
      <c r="H737" s="272"/>
      <c r="I737" s="271"/>
      <c r="J737" s="271"/>
      <c r="K737" s="312"/>
      <c r="L737" s="353"/>
      <c r="M737" s="271"/>
      <c r="N737" s="271"/>
      <c r="O737" s="276"/>
      <c r="P737" s="313"/>
      <c r="Q737" s="314"/>
      <c r="R737" s="279" t="b">
        <f t="shared" si="38"/>
        <v>0</v>
      </c>
      <c r="S737" s="334"/>
    </row>
    <row r="738" spans="2:19" ht="24.9" customHeight="1" x14ac:dyDescent="0.3">
      <c r="B738" s="311"/>
      <c r="C738" s="267">
        <f t="shared" si="39"/>
        <v>1</v>
      </c>
      <c r="D738" s="268" t="str">
        <f t="shared" si="40"/>
        <v>Janeiro</v>
      </c>
      <c r="E738" s="269"/>
      <c r="F738" s="270" t="str">
        <f>IF(E738="","",VLOOKUP(E738,Relatório!B:I,2,FALSE))</f>
        <v/>
      </c>
      <c r="G738" s="271"/>
      <c r="H738" s="272"/>
      <c r="I738" s="271"/>
      <c r="J738" s="271"/>
      <c r="K738" s="312"/>
      <c r="L738" s="353"/>
      <c r="M738" s="271"/>
      <c r="N738" s="271"/>
      <c r="O738" s="276"/>
      <c r="P738" s="313"/>
      <c r="Q738" s="314"/>
      <c r="R738" s="279" t="b">
        <f t="shared" si="38"/>
        <v>0</v>
      </c>
      <c r="S738" s="334"/>
    </row>
    <row r="739" spans="2:19" ht="24.9" customHeight="1" x14ac:dyDescent="0.3">
      <c r="B739" s="311"/>
      <c r="C739" s="267">
        <f t="shared" si="39"/>
        <v>1</v>
      </c>
      <c r="D739" s="268" t="str">
        <f t="shared" si="40"/>
        <v>Janeiro</v>
      </c>
      <c r="E739" s="269"/>
      <c r="F739" s="270" t="str">
        <f>IF(E739="","",VLOOKUP(E739,Relatório!B:I,2,FALSE))</f>
        <v/>
      </c>
      <c r="G739" s="271"/>
      <c r="H739" s="272"/>
      <c r="I739" s="271"/>
      <c r="J739" s="271"/>
      <c r="K739" s="312"/>
      <c r="L739" s="353"/>
      <c r="M739" s="271"/>
      <c r="N739" s="271"/>
      <c r="O739" s="276"/>
      <c r="P739" s="313"/>
      <c r="Q739" s="314"/>
      <c r="R739" s="279" t="b">
        <f t="shared" si="38"/>
        <v>0</v>
      </c>
      <c r="S739" s="334"/>
    </row>
    <row r="740" spans="2:19" ht="24.9" customHeight="1" x14ac:dyDescent="0.3">
      <c r="B740" s="311"/>
      <c r="C740" s="267">
        <f t="shared" si="39"/>
        <v>1</v>
      </c>
      <c r="D740" s="268" t="str">
        <f t="shared" si="40"/>
        <v>Janeiro</v>
      </c>
      <c r="E740" s="269"/>
      <c r="F740" s="270" t="str">
        <f>IF(E740="","",VLOOKUP(E740,Relatório!B:I,2,FALSE))</f>
        <v/>
      </c>
      <c r="G740" s="271"/>
      <c r="H740" s="272"/>
      <c r="I740" s="271"/>
      <c r="J740" s="271"/>
      <c r="K740" s="312"/>
      <c r="L740" s="353"/>
      <c r="M740" s="271"/>
      <c r="N740" s="271"/>
      <c r="O740" s="276"/>
      <c r="P740" s="313"/>
      <c r="Q740" s="314"/>
      <c r="R740" s="279" t="b">
        <f t="shared" si="38"/>
        <v>0</v>
      </c>
      <c r="S740" s="334"/>
    </row>
    <row r="741" spans="2:19" ht="24.9" customHeight="1" x14ac:dyDescent="0.3">
      <c r="B741" s="311"/>
      <c r="C741" s="267">
        <f t="shared" si="39"/>
        <v>1</v>
      </c>
      <c r="D741" s="268" t="str">
        <f t="shared" si="40"/>
        <v>Janeiro</v>
      </c>
      <c r="E741" s="269"/>
      <c r="F741" s="270" t="str">
        <f>IF(E741="","",VLOOKUP(E741,Relatório!B:I,2,FALSE))</f>
        <v/>
      </c>
      <c r="G741" s="271"/>
      <c r="H741" s="272"/>
      <c r="I741" s="271"/>
      <c r="J741" s="271"/>
      <c r="K741" s="312"/>
      <c r="L741" s="353"/>
      <c r="M741" s="271"/>
      <c r="N741" s="271"/>
      <c r="O741" s="276"/>
      <c r="P741" s="313"/>
      <c r="Q741" s="314"/>
      <c r="R741" s="279" t="b">
        <f t="shared" si="38"/>
        <v>0</v>
      </c>
      <c r="S741" s="334"/>
    </row>
    <row r="742" spans="2:19" ht="24.9" customHeight="1" x14ac:dyDescent="0.3">
      <c r="B742" s="311"/>
      <c r="C742" s="267">
        <f t="shared" si="39"/>
        <v>1</v>
      </c>
      <c r="D742" s="268" t="str">
        <f t="shared" si="40"/>
        <v>Janeiro</v>
      </c>
      <c r="E742" s="269"/>
      <c r="F742" s="270" t="str">
        <f>IF(E742="","",VLOOKUP(E742,Relatório!B:I,2,FALSE))</f>
        <v/>
      </c>
      <c r="G742" s="271"/>
      <c r="H742" s="272"/>
      <c r="I742" s="271"/>
      <c r="J742" s="271"/>
      <c r="K742" s="312"/>
      <c r="L742" s="353"/>
      <c r="M742" s="271"/>
      <c r="N742" s="271"/>
      <c r="O742" s="276"/>
      <c r="P742" s="313"/>
      <c r="Q742" s="314"/>
      <c r="R742" s="279" t="b">
        <f t="shared" si="38"/>
        <v>0</v>
      </c>
      <c r="S742" s="334"/>
    </row>
    <row r="743" spans="2:19" ht="24.9" customHeight="1" x14ac:dyDescent="0.3">
      <c r="B743" s="311"/>
      <c r="C743" s="267">
        <f t="shared" si="39"/>
        <v>1</v>
      </c>
      <c r="D743" s="268" t="str">
        <f t="shared" si="40"/>
        <v>Janeiro</v>
      </c>
      <c r="E743" s="269"/>
      <c r="F743" s="270" t="str">
        <f>IF(E743="","",VLOOKUP(E743,Relatório!B:I,2,FALSE))</f>
        <v/>
      </c>
      <c r="G743" s="271"/>
      <c r="H743" s="272"/>
      <c r="I743" s="271"/>
      <c r="J743" s="271"/>
      <c r="K743" s="312"/>
      <c r="L743" s="353"/>
      <c r="M743" s="271"/>
      <c r="N743" s="271"/>
      <c r="O743" s="276"/>
      <c r="P743" s="313"/>
      <c r="Q743" s="314"/>
      <c r="R743" s="279" t="b">
        <f t="shared" si="38"/>
        <v>0</v>
      </c>
      <c r="S743" s="334"/>
    </row>
    <row r="744" spans="2:19" ht="24.9" customHeight="1" x14ac:dyDescent="0.3">
      <c r="B744" s="311"/>
      <c r="C744" s="267">
        <f t="shared" si="39"/>
        <v>1</v>
      </c>
      <c r="D744" s="268" t="str">
        <f t="shared" si="40"/>
        <v>Janeiro</v>
      </c>
      <c r="E744" s="269"/>
      <c r="F744" s="270" t="str">
        <f>IF(E744="","",VLOOKUP(E744,Relatório!B:I,2,FALSE))</f>
        <v/>
      </c>
      <c r="G744" s="271"/>
      <c r="H744" s="272"/>
      <c r="I744" s="271"/>
      <c r="J744" s="271"/>
      <c r="K744" s="312"/>
      <c r="L744" s="353"/>
      <c r="M744" s="271"/>
      <c r="N744" s="271"/>
      <c r="O744" s="276"/>
      <c r="P744" s="313"/>
      <c r="Q744" s="314"/>
      <c r="R744" s="279" t="b">
        <f t="shared" si="38"/>
        <v>0</v>
      </c>
      <c r="S744" s="334"/>
    </row>
    <row r="745" spans="2:19" ht="24.9" customHeight="1" x14ac:dyDescent="0.3">
      <c r="B745" s="311"/>
      <c r="C745" s="267">
        <f t="shared" si="39"/>
        <v>1</v>
      </c>
      <c r="D745" s="268" t="str">
        <f t="shared" si="40"/>
        <v>Janeiro</v>
      </c>
      <c r="E745" s="269"/>
      <c r="F745" s="270" t="str">
        <f>IF(E745="","",VLOOKUP(E745,Relatório!B:I,2,FALSE))</f>
        <v/>
      </c>
      <c r="G745" s="271"/>
      <c r="H745" s="272"/>
      <c r="I745" s="271"/>
      <c r="J745" s="271"/>
      <c r="K745" s="312"/>
      <c r="L745" s="353"/>
      <c r="M745" s="271"/>
      <c r="N745" s="271"/>
      <c r="O745" s="276"/>
      <c r="P745" s="313"/>
      <c r="Q745" s="314"/>
      <c r="R745" s="279" t="b">
        <f t="shared" si="38"/>
        <v>0</v>
      </c>
      <c r="S745" s="334"/>
    </row>
    <row r="746" spans="2:19" ht="24.9" customHeight="1" x14ac:dyDescent="0.3">
      <c r="B746" s="311"/>
      <c r="C746" s="267">
        <f t="shared" si="39"/>
        <v>1</v>
      </c>
      <c r="D746" s="268" t="str">
        <f t="shared" si="40"/>
        <v>Janeiro</v>
      </c>
      <c r="E746" s="269"/>
      <c r="F746" s="270" t="str">
        <f>IF(E746="","",VLOOKUP(E746,Relatório!B:I,2,FALSE))</f>
        <v/>
      </c>
      <c r="G746" s="271"/>
      <c r="H746" s="272"/>
      <c r="I746" s="271"/>
      <c r="J746" s="271"/>
      <c r="K746" s="312"/>
      <c r="L746" s="353"/>
      <c r="M746" s="271"/>
      <c r="N746" s="271"/>
      <c r="O746" s="276"/>
      <c r="P746" s="313"/>
      <c r="Q746" s="314"/>
      <c r="R746" s="279" t="b">
        <f t="shared" si="38"/>
        <v>0</v>
      </c>
      <c r="S746" s="334"/>
    </row>
    <row r="747" spans="2:19" ht="24.9" customHeight="1" x14ac:dyDescent="0.3">
      <c r="B747" s="311"/>
      <c r="C747" s="267">
        <f t="shared" si="39"/>
        <v>1</v>
      </c>
      <c r="D747" s="268" t="str">
        <f t="shared" si="40"/>
        <v>Janeiro</v>
      </c>
      <c r="E747" s="269"/>
      <c r="F747" s="270" t="str">
        <f>IF(E747="","",VLOOKUP(E747,Relatório!B:I,2,FALSE))</f>
        <v/>
      </c>
      <c r="G747" s="271"/>
      <c r="H747" s="272"/>
      <c r="I747" s="271"/>
      <c r="J747" s="271"/>
      <c r="K747" s="312"/>
      <c r="L747" s="353"/>
      <c r="M747" s="271"/>
      <c r="N747" s="271"/>
      <c r="O747" s="276"/>
      <c r="P747" s="313"/>
      <c r="Q747" s="314"/>
      <c r="R747" s="279" t="b">
        <f t="shared" si="38"/>
        <v>0</v>
      </c>
      <c r="S747" s="334"/>
    </row>
    <row r="748" spans="2:19" ht="24.9" customHeight="1" x14ac:dyDescent="0.3">
      <c r="B748" s="311"/>
      <c r="C748" s="267">
        <f t="shared" si="39"/>
        <v>1</v>
      </c>
      <c r="D748" s="268" t="str">
        <f t="shared" si="40"/>
        <v>Janeiro</v>
      </c>
      <c r="E748" s="269"/>
      <c r="F748" s="270" t="str">
        <f>IF(E748="","",VLOOKUP(E748,Relatório!B:I,2,FALSE))</f>
        <v/>
      </c>
      <c r="G748" s="271"/>
      <c r="H748" s="272"/>
      <c r="I748" s="271"/>
      <c r="J748" s="271"/>
      <c r="K748" s="312"/>
      <c r="L748" s="353"/>
      <c r="M748" s="271"/>
      <c r="N748" s="271"/>
      <c r="O748" s="276"/>
      <c r="P748" s="313"/>
      <c r="Q748" s="314"/>
      <c r="R748" s="279" t="b">
        <f t="shared" si="38"/>
        <v>0</v>
      </c>
      <c r="S748" s="334"/>
    </row>
    <row r="749" spans="2:19" ht="24.9" customHeight="1" x14ac:dyDescent="0.3">
      <c r="B749" s="311"/>
      <c r="C749" s="267">
        <f t="shared" si="39"/>
        <v>1</v>
      </c>
      <c r="D749" s="268" t="str">
        <f t="shared" si="40"/>
        <v>Janeiro</v>
      </c>
      <c r="E749" s="269"/>
      <c r="F749" s="270" t="str">
        <f>IF(E749="","",VLOOKUP(E749,Relatório!B:I,2,FALSE))</f>
        <v/>
      </c>
      <c r="G749" s="271"/>
      <c r="H749" s="272"/>
      <c r="I749" s="271"/>
      <c r="J749" s="271"/>
      <c r="K749" s="312"/>
      <c r="L749" s="353"/>
      <c r="M749" s="271"/>
      <c r="N749" s="271"/>
      <c r="O749" s="276"/>
      <c r="P749" s="313"/>
      <c r="Q749" s="314"/>
      <c r="R749" s="279" t="b">
        <f t="shared" si="38"/>
        <v>0</v>
      </c>
      <c r="S749" s="334"/>
    </row>
    <row r="750" spans="2:19" ht="24.9" customHeight="1" x14ac:dyDescent="0.3">
      <c r="B750" s="311"/>
      <c r="C750" s="267">
        <f t="shared" si="39"/>
        <v>1</v>
      </c>
      <c r="D750" s="268" t="str">
        <f t="shared" si="40"/>
        <v>Janeiro</v>
      </c>
      <c r="E750" s="269"/>
      <c r="F750" s="270" t="str">
        <f>IF(E750="","",VLOOKUP(E750,Relatório!B:I,2,FALSE))</f>
        <v/>
      </c>
      <c r="G750" s="271"/>
      <c r="H750" s="272"/>
      <c r="I750" s="271"/>
      <c r="J750" s="271"/>
      <c r="K750" s="312"/>
      <c r="L750" s="353"/>
      <c r="M750" s="271"/>
      <c r="N750" s="271"/>
      <c r="O750" s="276"/>
      <c r="P750" s="313"/>
      <c r="Q750" s="314"/>
      <c r="R750" s="279" t="b">
        <f t="shared" si="38"/>
        <v>0</v>
      </c>
      <c r="S750" s="334"/>
    </row>
    <row r="751" spans="2:19" ht="24.9" customHeight="1" x14ac:dyDescent="0.3">
      <c r="B751" s="311"/>
      <c r="C751" s="267">
        <f t="shared" si="39"/>
        <v>1</v>
      </c>
      <c r="D751" s="268" t="str">
        <f t="shared" si="40"/>
        <v>Janeiro</v>
      </c>
      <c r="E751" s="269"/>
      <c r="F751" s="270" t="str">
        <f>IF(E751="","",VLOOKUP(E751,Relatório!B:I,2,FALSE))</f>
        <v/>
      </c>
      <c r="G751" s="271"/>
      <c r="H751" s="272"/>
      <c r="I751" s="271"/>
      <c r="J751" s="271"/>
      <c r="K751" s="312"/>
      <c r="L751" s="353"/>
      <c r="M751" s="271"/>
      <c r="N751" s="271"/>
      <c r="O751" s="276"/>
      <c r="P751" s="313"/>
      <c r="Q751" s="314"/>
      <c r="R751" s="279" t="b">
        <f t="shared" si="38"/>
        <v>0</v>
      </c>
      <c r="S751" s="334"/>
    </row>
    <row r="752" spans="2:19" ht="24.9" customHeight="1" x14ac:dyDescent="0.3">
      <c r="B752" s="311"/>
      <c r="C752" s="267">
        <f t="shared" si="39"/>
        <v>1</v>
      </c>
      <c r="D752" s="268" t="str">
        <f t="shared" si="40"/>
        <v>Janeiro</v>
      </c>
      <c r="E752" s="269"/>
      <c r="F752" s="270" t="str">
        <f>IF(E752="","",VLOOKUP(E752,Relatório!B:I,2,FALSE))</f>
        <v/>
      </c>
      <c r="G752" s="271"/>
      <c r="H752" s="272"/>
      <c r="I752" s="271"/>
      <c r="J752" s="271"/>
      <c r="K752" s="312"/>
      <c r="L752" s="353"/>
      <c r="M752" s="271"/>
      <c r="N752" s="271"/>
      <c r="O752" s="276"/>
      <c r="P752" s="313"/>
      <c r="Q752" s="314"/>
      <c r="R752" s="279" t="b">
        <f t="shared" si="38"/>
        <v>0</v>
      </c>
      <c r="S752" s="334"/>
    </row>
    <row r="753" spans="2:19" ht="24.9" customHeight="1" x14ac:dyDescent="0.3">
      <c r="B753" s="311"/>
      <c r="C753" s="267">
        <f t="shared" si="39"/>
        <v>1</v>
      </c>
      <c r="D753" s="268" t="str">
        <f t="shared" si="40"/>
        <v>Janeiro</v>
      </c>
      <c r="E753" s="269"/>
      <c r="F753" s="270" t="str">
        <f>IF(E753="","",VLOOKUP(E753,Relatório!B:I,2,FALSE))</f>
        <v/>
      </c>
      <c r="G753" s="271"/>
      <c r="H753" s="272"/>
      <c r="I753" s="271"/>
      <c r="J753" s="271"/>
      <c r="K753" s="312"/>
      <c r="L753" s="353"/>
      <c r="M753" s="271"/>
      <c r="N753" s="271"/>
      <c r="O753" s="276"/>
      <c r="P753" s="313"/>
      <c r="Q753" s="314"/>
      <c r="R753" s="279" t="b">
        <f t="shared" si="38"/>
        <v>0</v>
      </c>
      <c r="S753" s="334"/>
    </row>
    <row r="754" spans="2:19" ht="24.9" customHeight="1" x14ac:dyDescent="0.3">
      <c r="B754" s="311"/>
      <c r="C754" s="267">
        <f t="shared" si="39"/>
        <v>1</v>
      </c>
      <c r="D754" s="268" t="str">
        <f t="shared" si="40"/>
        <v>Janeiro</v>
      </c>
      <c r="E754" s="269"/>
      <c r="F754" s="270" t="str">
        <f>IF(E754="","",VLOOKUP(E754,Relatório!B:I,2,FALSE))</f>
        <v/>
      </c>
      <c r="G754" s="271"/>
      <c r="H754" s="272"/>
      <c r="I754" s="271"/>
      <c r="J754" s="271"/>
      <c r="K754" s="312"/>
      <c r="L754" s="353"/>
      <c r="M754" s="271"/>
      <c r="N754" s="271"/>
      <c r="O754" s="276"/>
      <c r="P754" s="313"/>
      <c r="Q754" s="314"/>
      <c r="R754" s="279" t="b">
        <f t="shared" si="38"/>
        <v>0</v>
      </c>
      <c r="S754" s="334"/>
    </row>
    <row r="755" spans="2:19" ht="24.9" customHeight="1" x14ac:dyDescent="0.3">
      <c r="B755" s="311"/>
      <c r="C755" s="267">
        <f t="shared" si="39"/>
        <v>1</v>
      </c>
      <c r="D755" s="268" t="str">
        <f t="shared" si="40"/>
        <v>Janeiro</v>
      </c>
      <c r="E755" s="269"/>
      <c r="F755" s="270" t="str">
        <f>IF(E755="","",VLOOKUP(E755,Relatório!B:I,2,FALSE))</f>
        <v/>
      </c>
      <c r="G755" s="271"/>
      <c r="H755" s="272"/>
      <c r="I755" s="271"/>
      <c r="J755" s="271"/>
      <c r="K755" s="312"/>
      <c r="L755" s="353"/>
      <c r="M755" s="271"/>
      <c r="N755" s="271"/>
      <c r="O755" s="276"/>
      <c r="P755" s="313"/>
      <c r="Q755" s="314"/>
      <c r="R755" s="279" t="b">
        <f t="shared" si="38"/>
        <v>0</v>
      </c>
      <c r="S755" s="334"/>
    </row>
    <row r="756" spans="2:19" ht="24.9" customHeight="1" x14ac:dyDescent="0.3">
      <c r="B756" s="311"/>
      <c r="C756" s="267">
        <f t="shared" si="39"/>
        <v>1</v>
      </c>
      <c r="D756" s="268" t="str">
        <f t="shared" si="40"/>
        <v>Janeiro</v>
      </c>
      <c r="E756" s="269"/>
      <c r="F756" s="270" t="str">
        <f>IF(E756="","",VLOOKUP(E756,Relatório!B:I,2,FALSE))</f>
        <v/>
      </c>
      <c r="G756" s="271"/>
      <c r="H756" s="272"/>
      <c r="I756" s="271"/>
      <c r="J756" s="271"/>
      <c r="K756" s="312"/>
      <c r="L756" s="353"/>
      <c r="M756" s="271"/>
      <c r="N756" s="271"/>
      <c r="O756" s="276"/>
      <c r="P756" s="313"/>
      <c r="Q756" s="314"/>
      <c r="R756" s="279" t="b">
        <f t="shared" si="38"/>
        <v>0</v>
      </c>
      <c r="S756" s="334"/>
    </row>
    <row r="757" spans="2:19" ht="24.9" customHeight="1" x14ac:dyDescent="0.3">
      <c r="B757" s="311"/>
      <c r="C757" s="267">
        <f t="shared" si="39"/>
        <v>1</v>
      </c>
      <c r="D757" s="268" t="str">
        <f t="shared" si="40"/>
        <v>Janeiro</v>
      </c>
      <c r="E757" s="269"/>
      <c r="F757" s="270" t="str">
        <f>IF(E757="","",VLOOKUP(E757,Relatório!B:I,2,FALSE))</f>
        <v/>
      </c>
      <c r="G757" s="271"/>
      <c r="H757" s="272"/>
      <c r="I757" s="271"/>
      <c r="J757" s="271"/>
      <c r="K757" s="312"/>
      <c r="L757" s="353"/>
      <c r="M757" s="271"/>
      <c r="N757" s="271"/>
      <c r="O757" s="276"/>
      <c r="P757" s="313"/>
      <c r="Q757" s="314"/>
      <c r="R757" s="279" t="b">
        <f t="shared" si="38"/>
        <v>0</v>
      </c>
      <c r="S757" s="334"/>
    </row>
    <row r="758" spans="2:19" ht="24.9" customHeight="1" x14ac:dyDescent="0.3">
      <c r="B758" s="311"/>
      <c r="C758" s="267">
        <f t="shared" si="39"/>
        <v>1</v>
      </c>
      <c r="D758" s="268" t="str">
        <f t="shared" si="40"/>
        <v>Janeiro</v>
      </c>
      <c r="E758" s="269"/>
      <c r="F758" s="270" t="str">
        <f>IF(E758="","",VLOOKUP(E758,Relatório!B:I,2,FALSE))</f>
        <v/>
      </c>
      <c r="G758" s="271"/>
      <c r="H758" s="272"/>
      <c r="I758" s="271"/>
      <c r="J758" s="271"/>
      <c r="K758" s="312"/>
      <c r="L758" s="353"/>
      <c r="M758" s="271"/>
      <c r="N758" s="271"/>
      <c r="O758" s="276"/>
      <c r="P758" s="313"/>
      <c r="Q758" s="314"/>
      <c r="R758" s="279" t="b">
        <f t="shared" si="38"/>
        <v>0</v>
      </c>
      <c r="S758" s="334"/>
    </row>
    <row r="759" spans="2:19" ht="24.9" customHeight="1" x14ac:dyDescent="0.3">
      <c r="B759" s="311"/>
      <c r="C759" s="267">
        <f t="shared" si="39"/>
        <v>1</v>
      </c>
      <c r="D759" s="268" t="str">
        <f t="shared" si="40"/>
        <v>Janeiro</v>
      </c>
      <c r="E759" s="269"/>
      <c r="F759" s="270" t="str">
        <f>IF(E759="","",VLOOKUP(E759,Relatório!B:I,2,FALSE))</f>
        <v/>
      </c>
      <c r="G759" s="271"/>
      <c r="H759" s="272"/>
      <c r="I759" s="271"/>
      <c r="J759" s="271"/>
      <c r="K759" s="312"/>
      <c r="L759" s="353"/>
      <c r="M759" s="271"/>
      <c r="N759" s="271"/>
      <c r="O759" s="276"/>
      <c r="P759" s="313"/>
      <c r="Q759" s="314"/>
      <c r="R759" s="279" t="b">
        <f t="shared" si="38"/>
        <v>0</v>
      </c>
      <c r="S759" s="334"/>
    </row>
    <row r="760" spans="2:19" ht="24.9" customHeight="1" x14ac:dyDescent="0.3">
      <c r="B760" s="311"/>
      <c r="C760" s="267">
        <f t="shared" si="39"/>
        <v>1</v>
      </c>
      <c r="D760" s="268" t="str">
        <f t="shared" si="40"/>
        <v>Janeiro</v>
      </c>
      <c r="E760" s="269"/>
      <c r="F760" s="270" t="str">
        <f>IF(E760="","",VLOOKUP(E760,Relatório!B:I,2,FALSE))</f>
        <v/>
      </c>
      <c r="G760" s="271"/>
      <c r="H760" s="272"/>
      <c r="I760" s="271"/>
      <c r="J760" s="271"/>
      <c r="K760" s="312"/>
      <c r="L760" s="353"/>
      <c r="M760" s="271"/>
      <c r="N760" s="271"/>
      <c r="O760" s="276"/>
      <c r="P760" s="313"/>
      <c r="Q760" s="314"/>
      <c r="R760" s="279" t="b">
        <f t="shared" si="38"/>
        <v>0</v>
      </c>
      <c r="S760" s="334"/>
    </row>
    <row r="761" spans="2:19" ht="24.9" customHeight="1" x14ac:dyDescent="0.3">
      <c r="B761" s="311"/>
      <c r="C761" s="267">
        <f t="shared" si="39"/>
        <v>1</v>
      </c>
      <c r="D761" s="268" t="str">
        <f t="shared" si="40"/>
        <v>Janeiro</v>
      </c>
      <c r="E761" s="269"/>
      <c r="F761" s="270" t="str">
        <f>IF(E761="","",VLOOKUP(E761,Relatório!B:I,2,FALSE))</f>
        <v/>
      </c>
      <c r="G761" s="271"/>
      <c r="H761" s="272"/>
      <c r="I761" s="271"/>
      <c r="J761" s="271"/>
      <c r="K761" s="312"/>
      <c r="L761" s="353"/>
      <c r="M761" s="271"/>
      <c r="N761" s="271"/>
      <c r="O761" s="276"/>
      <c r="P761" s="313"/>
      <c r="Q761" s="314"/>
      <c r="R761" s="279" t="b">
        <f t="shared" si="38"/>
        <v>0</v>
      </c>
      <c r="S761" s="334"/>
    </row>
    <row r="762" spans="2:19" ht="24.9" customHeight="1" x14ac:dyDescent="0.3">
      <c r="B762" s="311"/>
      <c r="C762" s="267">
        <f t="shared" si="39"/>
        <v>1</v>
      </c>
      <c r="D762" s="268" t="str">
        <f t="shared" si="40"/>
        <v>Janeiro</v>
      </c>
      <c r="E762" s="269"/>
      <c r="F762" s="270" t="str">
        <f>IF(E762="","",VLOOKUP(E762,Relatório!B:I,2,FALSE))</f>
        <v/>
      </c>
      <c r="G762" s="271"/>
      <c r="H762" s="272"/>
      <c r="I762" s="271"/>
      <c r="J762" s="271"/>
      <c r="K762" s="312"/>
      <c r="L762" s="353"/>
      <c r="M762" s="271"/>
      <c r="N762" s="271"/>
      <c r="O762" s="276"/>
      <c r="P762" s="313"/>
      <c r="Q762" s="314"/>
      <c r="R762" s="279" t="b">
        <f t="shared" si="38"/>
        <v>0</v>
      </c>
      <c r="S762" s="334"/>
    </row>
    <row r="763" spans="2:19" ht="24.9" customHeight="1" x14ac:dyDescent="0.3">
      <c r="B763" s="311"/>
      <c r="C763" s="267">
        <f t="shared" si="39"/>
        <v>1</v>
      </c>
      <c r="D763" s="268" t="str">
        <f t="shared" si="40"/>
        <v>Janeiro</v>
      </c>
      <c r="E763" s="269"/>
      <c r="F763" s="270" t="str">
        <f>IF(E763="","",VLOOKUP(E763,Relatório!B:I,2,FALSE))</f>
        <v/>
      </c>
      <c r="G763" s="271"/>
      <c r="H763" s="272"/>
      <c r="I763" s="271"/>
      <c r="J763" s="271"/>
      <c r="K763" s="312"/>
      <c r="L763" s="353"/>
      <c r="M763" s="271"/>
      <c r="N763" s="271"/>
      <c r="O763" s="276"/>
      <c r="P763" s="313"/>
      <c r="Q763" s="314"/>
      <c r="R763" s="279" t="b">
        <f t="shared" si="38"/>
        <v>0</v>
      </c>
      <c r="S763" s="334"/>
    </row>
    <row r="764" spans="2:19" ht="24.9" customHeight="1" x14ac:dyDescent="0.3">
      <c r="B764" s="311"/>
      <c r="C764" s="267">
        <f t="shared" si="39"/>
        <v>1</v>
      </c>
      <c r="D764" s="268" t="str">
        <f t="shared" si="40"/>
        <v>Janeiro</v>
      </c>
      <c r="E764" s="269"/>
      <c r="F764" s="270" t="str">
        <f>IF(E764="","",VLOOKUP(E764,Relatório!B:I,2,FALSE))</f>
        <v/>
      </c>
      <c r="G764" s="271"/>
      <c r="H764" s="272"/>
      <c r="I764" s="271"/>
      <c r="J764" s="271"/>
      <c r="K764" s="312"/>
      <c r="L764" s="353"/>
      <c r="M764" s="271"/>
      <c r="N764" s="271"/>
      <c r="O764" s="276"/>
      <c r="P764" s="313"/>
      <c r="Q764" s="314"/>
      <c r="R764" s="279" t="b">
        <f t="shared" si="38"/>
        <v>0</v>
      </c>
      <c r="S764" s="334"/>
    </row>
    <row r="765" spans="2:19" ht="24.9" customHeight="1" x14ac:dyDescent="0.3">
      <c r="B765" s="311"/>
      <c r="C765" s="267">
        <f t="shared" si="39"/>
        <v>1</v>
      </c>
      <c r="D765" s="268" t="str">
        <f t="shared" si="40"/>
        <v>Janeiro</v>
      </c>
      <c r="E765" s="269"/>
      <c r="F765" s="270" t="str">
        <f>IF(E765="","",VLOOKUP(E765,Relatório!B:I,2,FALSE))</f>
        <v/>
      </c>
      <c r="G765" s="271"/>
      <c r="H765" s="272"/>
      <c r="I765" s="271"/>
      <c r="J765" s="271"/>
      <c r="K765" s="312"/>
      <c r="L765" s="353"/>
      <c r="M765" s="271"/>
      <c r="N765" s="271"/>
      <c r="O765" s="276"/>
      <c r="P765" s="313"/>
      <c r="Q765" s="314"/>
      <c r="R765" s="279" t="b">
        <f t="shared" si="38"/>
        <v>0</v>
      </c>
      <c r="S765" s="334"/>
    </row>
    <row r="766" spans="2:19" ht="24.9" customHeight="1" x14ac:dyDescent="0.3">
      <c r="B766" s="311"/>
      <c r="C766" s="267">
        <f t="shared" si="39"/>
        <v>1</v>
      </c>
      <c r="D766" s="268" t="str">
        <f t="shared" si="40"/>
        <v>Janeiro</v>
      </c>
      <c r="E766" s="269"/>
      <c r="F766" s="270" t="str">
        <f>IF(E766="","",VLOOKUP(E766,Relatório!B:I,2,FALSE))</f>
        <v/>
      </c>
      <c r="G766" s="271"/>
      <c r="H766" s="272"/>
      <c r="I766" s="271"/>
      <c r="J766" s="271"/>
      <c r="K766" s="312"/>
      <c r="L766" s="353"/>
      <c r="M766" s="271"/>
      <c r="N766" s="271"/>
      <c r="O766" s="276"/>
      <c r="P766" s="313"/>
      <c r="Q766" s="314"/>
      <c r="R766" s="279" t="b">
        <f t="shared" si="38"/>
        <v>0</v>
      </c>
      <c r="S766" s="334"/>
    </row>
    <row r="767" spans="2:19" ht="24.9" customHeight="1" x14ac:dyDescent="0.3">
      <c r="B767" s="311"/>
      <c r="C767" s="267">
        <f t="shared" si="39"/>
        <v>1</v>
      </c>
      <c r="D767" s="268" t="str">
        <f t="shared" si="40"/>
        <v>Janeiro</v>
      </c>
      <c r="E767" s="269"/>
      <c r="F767" s="270" t="str">
        <f>IF(E767="","",VLOOKUP(E767,Relatório!B:I,2,FALSE))</f>
        <v/>
      </c>
      <c r="G767" s="271"/>
      <c r="H767" s="272"/>
      <c r="I767" s="271"/>
      <c r="J767" s="271"/>
      <c r="K767" s="312"/>
      <c r="L767" s="353"/>
      <c r="M767" s="271"/>
      <c r="N767" s="271"/>
      <c r="O767" s="276"/>
      <c r="P767" s="313"/>
      <c r="Q767" s="314"/>
      <c r="R767" s="279" t="b">
        <f t="shared" si="38"/>
        <v>0</v>
      </c>
      <c r="S767" s="334"/>
    </row>
    <row r="768" spans="2:19" ht="24.9" customHeight="1" x14ac:dyDescent="0.3">
      <c r="B768" s="311"/>
      <c r="C768" s="267">
        <f t="shared" si="39"/>
        <v>1</v>
      </c>
      <c r="D768" s="268" t="str">
        <f t="shared" si="40"/>
        <v>Janeiro</v>
      </c>
      <c r="E768" s="269"/>
      <c r="F768" s="270" t="str">
        <f>IF(E768="","",VLOOKUP(E768,Relatório!B:I,2,FALSE))</f>
        <v/>
      </c>
      <c r="G768" s="271"/>
      <c r="H768" s="272"/>
      <c r="I768" s="271"/>
      <c r="J768" s="271"/>
      <c r="K768" s="312"/>
      <c r="L768" s="353"/>
      <c r="M768" s="271"/>
      <c r="N768" s="271"/>
      <c r="O768" s="276"/>
      <c r="P768" s="313"/>
      <c r="Q768" s="314"/>
      <c r="R768" s="279" t="b">
        <f t="shared" si="38"/>
        <v>0</v>
      </c>
      <c r="S768" s="334"/>
    </row>
    <row r="769" spans="2:19" ht="24.9" customHeight="1" x14ac:dyDescent="0.3">
      <c r="B769" s="311"/>
      <c r="C769" s="267">
        <f t="shared" si="39"/>
        <v>1</v>
      </c>
      <c r="D769" s="268" t="str">
        <f t="shared" si="40"/>
        <v>Janeiro</v>
      </c>
      <c r="E769" s="269"/>
      <c r="F769" s="270" t="str">
        <f>IF(E769="","",VLOOKUP(E769,Relatório!B:I,2,FALSE))</f>
        <v/>
      </c>
      <c r="G769" s="271"/>
      <c r="H769" s="272"/>
      <c r="I769" s="271"/>
      <c r="J769" s="271"/>
      <c r="K769" s="312"/>
      <c r="L769" s="353"/>
      <c r="M769" s="271"/>
      <c r="N769" s="271"/>
      <c r="O769" s="276"/>
      <c r="P769" s="313"/>
      <c r="Q769" s="314"/>
      <c r="R769" s="279" t="b">
        <f t="shared" si="38"/>
        <v>0</v>
      </c>
      <c r="S769" s="334"/>
    </row>
    <row r="770" spans="2:19" ht="24.9" customHeight="1" x14ac:dyDescent="0.3">
      <c r="B770" s="311"/>
      <c r="C770" s="267">
        <f t="shared" si="39"/>
        <v>1</v>
      </c>
      <c r="D770" s="268" t="str">
        <f t="shared" si="40"/>
        <v>Janeiro</v>
      </c>
      <c r="E770" s="269"/>
      <c r="F770" s="270" t="str">
        <f>IF(E770="","",VLOOKUP(E770,Relatório!B:I,2,FALSE))</f>
        <v/>
      </c>
      <c r="G770" s="271"/>
      <c r="H770" s="272"/>
      <c r="I770" s="271"/>
      <c r="J770" s="271"/>
      <c r="K770" s="312"/>
      <c r="L770" s="353"/>
      <c r="M770" s="271"/>
      <c r="N770" s="271"/>
      <c r="O770" s="276"/>
      <c r="P770" s="313"/>
      <c r="Q770" s="314"/>
      <c r="R770" s="279" t="b">
        <f t="shared" si="38"/>
        <v>0</v>
      </c>
      <c r="S770" s="334"/>
    </row>
    <row r="771" spans="2:19" ht="24.9" customHeight="1" x14ac:dyDescent="0.3">
      <c r="B771" s="311"/>
      <c r="C771" s="267">
        <f t="shared" si="39"/>
        <v>1</v>
      </c>
      <c r="D771" s="268" t="str">
        <f t="shared" si="40"/>
        <v>Janeiro</v>
      </c>
      <c r="E771" s="269"/>
      <c r="F771" s="270" t="str">
        <f>IF(E771="","",VLOOKUP(E771,Relatório!B:I,2,FALSE))</f>
        <v/>
      </c>
      <c r="G771" s="271"/>
      <c r="H771" s="272"/>
      <c r="I771" s="271"/>
      <c r="J771" s="271"/>
      <c r="K771" s="312"/>
      <c r="L771" s="353"/>
      <c r="M771" s="271"/>
      <c r="N771" s="271"/>
      <c r="O771" s="276"/>
      <c r="P771" s="313"/>
      <c r="Q771" s="314"/>
      <c r="R771" s="279" t="b">
        <f t="shared" si="38"/>
        <v>0</v>
      </c>
      <c r="S771" s="334"/>
    </row>
    <row r="772" spans="2:19" ht="24.9" customHeight="1" x14ac:dyDescent="0.3">
      <c r="B772" s="311"/>
      <c r="C772" s="267">
        <f t="shared" si="39"/>
        <v>1</v>
      </c>
      <c r="D772" s="268" t="str">
        <f t="shared" si="40"/>
        <v>Janeiro</v>
      </c>
      <c r="E772" s="269"/>
      <c r="F772" s="270" t="str">
        <f>IF(E772="","",VLOOKUP(E772,Relatório!B:I,2,FALSE))</f>
        <v/>
      </c>
      <c r="G772" s="271"/>
      <c r="H772" s="272"/>
      <c r="I772" s="271"/>
      <c r="J772" s="271"/>
      <c r="K772" s="312"/>
      <c r="L772" s="353"/>
      <c r="M772" s="271"/>
      <c r="N772" s="271"/>
      <c r="O772" s="276"/>
      <c r="P772" s="313"/>
      <c r="Q772" s="314"/>
      <c r="R772" s="279" t="b">
        <f t="shared" si="38"/>
        <v>0</v>
      </c>
      <c r="S772" s="334"/>
    </row>
    <row r="773" spans="2:19" ht="24.9" customHeight="1" x14ac:dyDescent="0.3">
      <c r="B773" s="311"/>
      <c r="C773" s="267">
        <f t="shared" si="39"/>
        <v>1</v>
      </c>
      <c r="D773" s="268" t="str">
        <f t="shared" si="40"/>
        <v>Janeiro</v>
      </c>
      <c r="E773" s="269"/>
      <c r="F773" s="270" t="str">
        <f>IF(E773="","",VLOOKUP(E773,Relatório!B:I,2,FALSE))</f>
        <v/>
      </c>
      <c r="G773" s="271"/>
      <c r="H773" s="272"/>
      <c r="I773" s="271"/>
      <c r="J773" s="271"/>
      <c r="K773" s="312"/>
      <c r="L773" s="353"/>
      <c r="M773" s="271"/>
      <c r="N773" s="271"/>
      <c r="O773" s="276"/>
      <c r="P773" s="313"/>
      <c r="Q773" s="314"/>
      <c r="R773" s="279" t="b">
        <f t="shared" si="38"/>
        <v>0</v>
      </c>
      <c r="S773" s="334"/>
    </row>
    <row r="774" spans="2:19" ht="24.9" customHeight="1" x14ac:dyDescent="0.3">
      <c r="B774" s="311"/>
      <c r="C774" s="267">
        <f t="shared" si="39"/>
        <v>1</v>
      </c>
      <c r="D774" s="268" t="str">
        <f t="shared" si="40"/>
        <v>Janeiro</v>
      </c>
      <c r="E774" s="269"/>
      <c r="F774" s="270" t="str">
        <f>IF(E774="","",VLOOKUP(E774,Relatório!B:I,2,FALSE))</f>
        <v/>
      </c>
      <c r="G774" s="271"/>
      <c r="H774" s="272"/>
      <c r="I774" s="271"/>
      <c r="J774" s="271"/>
      <c r="K774" s="312"/>
      <c r="L774" s="353"/>
      <c r="M774" s="271"/>
      <c r="N774" s="271"/>
      <c r="O774" s="276"/>
      <c r="P774" s="313"/>
      <c r="Q774" s="314"/>
      <c r="R774" s="279" t="b">
        <f t="shared" si="38"/>
        <v>0</v>
      </c>
      <c r="S774" s="334"/>
    </row>
    <row r="775" spans="2:19" ht="24.9" customHeight="1" x14ac:dyDescent="0.3">
      <c r="B775" s="311"/>
      <c r="C775" s="267">
        <f t="shared" si="39"/>
        <v>1</v>
      </c>
      <c r="D775" s="268" t="str">
        <f t="shared" si="40"/>
        <v>Janeiro</v>
      </c>
      <c r="E775" s="269"/>
      <c r="F775" s="270" t="str">
        <f>IF(E775="","",VLOOKUP(E775,Relatório!B:I,2,FALSE))</f>
        <v/>
      </c>
      <c r="G775" s="271"/>
      <c r="H775" s="272"/>
      <c r="I775" s="271"/>
      <c r="J775" s="271"/>
      <c r="K775" s="312"/>
      <c r="L775" s="353"/>
      <c r="M775" s="271"/>
      <c r="N775" s="271"/>
      <c r="O775" s="276"/>
      <c r="P775" s="313"/>
      <c r="Q775" s="314"/>
      <c r="R775" s="279" t="b">
        <f t="shared" si="38"/>
        <v>0</v>
      </c>
      <c r="S775" s="334"/>
    </row>
    <row r="776" spans="2:19" ht="24.9" customHeight="1" x14ac:dyDescent="0.3">
      <c r="B776" s="311"/>
      <c r="C776" s="267">
        <f t="shared" si="39"/>
        <v>1</v>
      </c>
      <c r="D776" s="268" t="str">
        <f t="shared" si="40"/>
        <v>Janeiro</v>
      </c>
      <c r="E776" s="269"/>
      <c r="F776" s="270" t="str">
        <f>IF(E776="","",VLOOKUP(E776,Relatório!B:I,2,FALSE))</f>
        <v/>
      </c>
      <c r="G776" s="271"/>
      <c r="H776" s="272"/>
      <c r="I776" s="271"/>
      <c r="J776" s="271"/>
      <c r="K776" s="312"/>
      <c r="L776" s="353"/>
      <c r="M776" s="271"/>
      <c r="N776" s="271"/>
      <c r="O776" s="276"/>
      <c r="P776" s="313"/>
      <c r="Q776" s="314"/>
      <c r="R776" s="279" t="b">
        <f t="shared" si="38"/>
        <v>0</v>
      </c>
      <c r="S776" s="334"/>
    </row>
    <row r="777" spans="2:19" ht="24.9" customHeight="1" x14ac:dyDescent="0.3">
      <c r="B777" s="311"/>
      <c r="C777" s="267">
        <f t="shared" si="39"/>
        <v>1</v>
      </c>
      <c r="D777" s="268" t="str">
        <f t="shared" si="40"/>
        <v>Janeiro</v>
      </c>
      <c r="E777" s="269"/>
      <c r="F777" s="270" t="str">
        <f>IF(E777="","",VLOOKUP(E777,Relatório!B:I,2,FALSE))</f>
        <v/>
      </c>
      <c r="G777" s="271"/>
      <c r="H777" s="272"/>
      <c r="I777" s="271"/>
      <c r="J777" s="271"/>
      <c r="K777" s="312"/>
      <c r="L777" s="353"/>
      <c r="M777" s="271"/>
      <c r="N777" s="271"/>
      <c r="O777" s="276"/>
      <c r="P777" s="313"/>
      <c r="Q777" s="314"/>
      <c r="R777" s="279" t="b">
        <f t="shared" ref="R777:R840" si="41">IF(O777="sim",P777-Q777+R776,IF(O777="NÃO",R776))</f>
        <v>0</v>
      </c>
      <c r="S777" s="334"/>
    </row>
    <row r="778" spans="2:19" ht="24.9" customHeight="1" x14ac:dyDescent="0.3">
      <c r="B778" s="311"/>
      <c r="C778" s="267">
        <f t="shared" si="39"/>
        <v>1</v>
      </c>
      <c r="D778" s="268" t="str">
        <f t="shared" si="40"/>
        <v>Janeiro</v>
      </c>
      <c r="E778" s="269"/>
      <c r="F778" s="270" t="str">
        <f>IF(E778="","",VLOOKUP(E778,Relatório!B:I,2,FALSE))</f>
        <v/>
      </c>
      <c r="G778" s="271"/>
      <c r="H778" s="272"/>
      <c r="I778" s="271"/>
      <c r="J778" s="271"/>
      <c r="K778" s="312"/>
      <c r="L778" s="353"/>
      <c r="M778" s="271"/>
      <c r="N778" s="271"/>
      <c r="O778" s="276"/>
      <c r="P778" s="313"/>
      <c r="Q778" s="314"/>
      <c r="R778" s="279" t="b">
        <f t="shared" si="41"/>
        <v>0</v>
      </c>
      <c r="S778" s="334"/>
    </row>
    <row r="779" spans="2:19" ht="24.9" customHeight="1" x14ac:dyDescent="0.3">
      <c r="B779" s="311"/>
      <c r="C779" s="267">
        <f t="shared" si="39"/>
        <v>1</v>
      </c>
      <c r="D779" s="268" t="str">
        <f t="shared" si="40"/>
        <v>Janeiro</v>
      </c>
      <c r="E779" s="269"/>
      <c r="F779" s="270" t="str">
        <f>IF(E779="","",VLOOKUP(E779,Relatório!B:I,2,FALSE))</f>
        <v/>
      </c>
      <c r="G779" s="271"/>
      <c r="H779" s="272"/>
      <c r="I779" s="271"/>
      <c r="J779" s="271"/>
      <c r="K779" s="312"/>
      <c r="L779" s="353"/>
      <c r="M779" s="271"/>
      <c r="N779" s="271"/>
      <c r="O779" s="276"/>
      <c r="P779" s="313"/>
      <c r="Q779" s="314"/>
      <c r="R779" s="279" t="b">
        <f t="shared" si="41"/>
        <v>0</v>
      </c>
      <c r="S779" s="334"/>
    </row>
    <row r="780" spans="2:19" ht="24.9" customHeight="1" x14ac:dyDescent="0.3">
      <c r="B780" s="311"/>
      <c r="C780" s="267">
        <f t="shared" si="39"/>
        <v>1</v>
      </c>
      <c r="D780" s="268" t="str">
        <f t="shared" si="40"/>
        <v>Janeiro</v>
      </c>
      <c r="E780" s="269"/>
      <c r="F780" s="270" t="str">
        <f>IF(E780="","",VLOOKUP(E780,Relatório!B:I,2,FALSE))</f>
        <v/>
      </c>
      <c r="G780" s="271"/>
      <c r="H780" s="272"/>
      <c r="I780" s="271"/>
      <c r="J780" s="271"/>
      <c r="K780" s="312"/>
      <c r="L780" s="353"/>
      <c r="M780" s="271"/>
      <c r="N780" s="271"/>
      <c r="O780" s="276"/>
      <c r="P780" s="313"/>
      <c r="Q780" s="314"/>
      <c r="R780" s="279" t="b">
        <f t="shared" si="41"/>
        <v>0</v>
      </c>
      <c r="S780" s="334"/>
    </row>
    <row r="781" spans="2:19" ht="24.9" customHeight="1" x14ac:dyDescent="0.3">
      <c r="B781" s="311"/>
      <c r="C781" s="267">
        <f t="shared" si="39"/>
        <v>1</v>
      </c>
      <c r="D781" s="268" t="str">
        <f t="shared" si="40"/>
        <v>Janeiro</v>
      </c>
      <c r="E781" s="269"/>
      <c r="F781" s="270" t="str">
        <f>IF(E781="","",VLOOKUP(E781,Relatório!B:I,2,FALSE))</f>
        <v/>
      </c>
      <c r="G781" s="271"/>
      <c r="H781" s="272"/>
      <c r="I781" s="271"/>
      <c r="J781" s="271"/>
      <c r="K781" s="312"/>
      <c r="L781" s="353"/>
      <c r="M781" s="271"/>
      <c r="N781" s="271"/>
      <c r="O781" s="276"/>
      <c r="P781" s="313"/>
      <c r="Q781" s="314"/>
      <c r="R781" s="279" t="b">
        <f t="shared" si="41"/>
        <v>0</v>
      </c>
      <c r="S781" s="334"/>
    </row>
    <row r="782" spans="2:19" ht="24.9" customHeight="1" x14ac:dyDescent="0.3">
      <c r="B782" s="311"/>
      <c r="C782" s="267">
        <f t="shared" si="39"/>
        <v>1</v>
      </c>
      <c r="D782" s="268" t="str">
        <f t="shared" si="40"/>
        <v>Janeiro</v>
      </c>
      <c r="E782" s="269"/>
      <c r="F782" s="270" t="str">
        <f>IF(E782="","",VLOOKUP(E782,Relatório!B:I,2,FALSE))</f>
        <v/>
      </c>
      <c r="G782" s="271"/>
      <c r="H782" s="272"/>
      <c r="I782" s="271"/>
      <c r="J782" s="271"/>
      <c r="K782" s="312"/>
      <c r="L782" s="353"/>
      <c r="M782" s="271"/>
      <c r="N782" s="271"/>
      <c r="O782" s="276"/>
      <c r="P782" s="313"/>
      <c r="Q782" s="314"/>
      <c r="R782" s="279" t="b">
        <f t="shared" si="41"/>
        <v>0</v>
      </c>
      <c r="S782" s="334"/>
    </row>
    <row r="783" spans="2:19" ht="24.9" customHeight="1" x14ac:dyDescent="0.3">
      <c r="B783" s="311"/>
      <c r="C783" s="267">
        <f t="shared" si="39"/>
        <v>1</v>
      </c>
      <c r="D783" s="268" t="str">
        <f t="shared" si="40"/>
        <v>Janeiro</v>
      </c>
      <c r="E783" s="269"/>
      <c r="F783" s="270" t="str">
        <f>IF(E783="","",VLOOKUP(E783,Relatório!B:I,2,FALSE))</f>
        <v/>
      </c>
      <c r="G783" s="271"/>
      <c r="H783" s="272"/>
      <c r="I783" s="271"/>
      <c r="J783" s="271"/>
      <c r="K783" s="312"/>
      <c r="L783" s="353"/>
      <c r="M783" s="271"/>
      <c r="N783" s="271"/>
      <c r="O783" s="276"/>
      <c r="P783" s="313"/>
      <c r="Q783" s="314"/>
      <c r="R783" s="279" t="b">
        <f t="shared" si="41"/>
        <v>0</v>
      </c>
      <c r="S783" s="334"/>
    </row>
    <row r="784" spans="2:19" ht="24.9" customHeight="1" x14ac:dyDescent="0.3">
      <c r="B784" s="311"/>
      <c r="C784" s="267">
        <f t="shared" si="39"/>
        <v>1</v>
      </c>
      <c r="D784" s="268" t="str">
        <f t="shared" si="40"/>
        <v>Janeiro</v>
      </c>
      <c r="E784" s="269"/>
      <c r="F784" s="270" t="str">
        <f>IF(E784="","",VLOOKUP(E784,Relatório!B:I,2,FALSE))</f>
        <v/>
      </c>
      <c r="G784" s="271"/>
      <c r="H784" s="272"/>
      <c r="I784" s="271"/>
      <c r="J784" s="271"/>
      <c r="K784" s="312"/>
      <c r="L784" s="353"/>
      <c r="M784" s="271"/>
      <c r="N784" s="271"/>
      <c r="O784" s="276"/>
      <c r="P784" s="313"/>
      <c r="Q784" s="314"/>
      <c r="R784" s="279" t="b">
        <f t="shared" si="41"/>
        <v>0</v>
      </c>
      <c r="S784" s="334"/>
    </row>
    <row r="785" spans="2:19" ht="24.9" customHeight="1" x14ac:dyDescent="0.3">
      <c r="B785" s="311"/>
      <c r="C785" s="267">
        <f t="shared" si="39"/>
        <v>1</v>
      </c>
      <c r="D785" s="268" t="str">
        <f t="shared" si="40"/>
        <v>Janeiro</v>
      </c>
      <c r="E785" s="269"/>
      <c r="F785" s="270" t="str">
        <f>IF(E785="","",VLOOKUP(E785,Relatório!B:I,2,FALSE))</f>
        <v/>
      </c>
      <c r="G785" s="271"/>
      <c r="H785" s="272"/>
      <c r="I785" s="271"/>
      <c r="J785" s="271"/>
      <c r="K785" s="312"/>
      <c r="L785" s="353"/>
      <c r="M785" s="271"/>
      <c r="N785" s="271"/>
      <c r="O785" s="276"/>
      <c r="P785" s="313"/>
      <c r="Q785" s="314"/>
      <c r="R785" s="279" t="b">
        <f t="shared" si="41"/>
        <v>0</v>
      </c>
      <c r="S785" s="334"/>
    </row>
    <row r="786" spans="2:19" ht="24.9" customHeight="1" x14ac:dyDescent="0.3">
      <c r="B786" s="311"/>
      <c r="C786" s="267">
        <f t="shared" si="39"/>
        <v>1</v>
      </c>
      <c r="D786" s="268" t="str">
        <f t="shared" si="40"/>
        <v>Janeiro</v>
      </c>
      <c r="E786" s="269"/>
      <c r="F786" s="270" t="str">
        <f>IF(E786="","",VLOOKUP(E786,Relatório!B:I,2,FALSE))</f>
        <v/>
      </c>
      <c r="G786" s="271"/>
      <c r="H786" s="272"/>
      <c r="I786" s="271"/>
      <c r="J786" s="271"/>
      <c r="K786" s="312"/>
      <c r="L786" s="353"/>
      <c r="M786" s="271"/>
      <c r="N786" s="271"/>
      <c r="O786" s="276"/>
      <c r="P786" s="313"/>
      <c r="Q786" s="314"/>
      <c r="R786" s="279" t="b">
        <f t="shared" si="41"/>
        <v>0</v>
      </c>
      <c r="S786" s="334"/>
    </row>
    <row r="787" spans="2:19" ht="24.9" customHeight="1" x14ac:dyDescent="0.3">
      <c r="B787" s="311"/>
      <c r="C787" s="267">
        <f t="shared" si="39"/>
        <v>1</v>
      </c>
      <c r="D787" s="268" t="str">
        <f t="shared" si="40"/>
        <v>Janeiro</v>
      </c>
      <c r="E787" s="269"/>
      <c r="F787" s="270" t="str">
        <f>IF(E787="","",VLOOKUP(E787,Relatório!B:I,2,FALSE))</f>
        <v/>
      </c>
      <c r="G787" s="271"/>
      <c r="H787" s="272"/>
      <c r="I787" s="271"/>
      <c r="J787" s="271"/>
      <c r="K787" s="312"/>
      <c r="L787" s="353"/>
      <c r="M787" s="271"/>
      <c r="N787" s="271"/>
      <c r="O787" s="276"/>
      <c r="P787" s="313"/>
      <c r="Q787" s="314"/>
      <c r="R787" s="279" t="b">
        <f t="shared" si="41"/>
        <v>0</v>
      </c>
      <c r="S787" s="334"/>
    </row>
    <row r="788" spans="2:19" ht="24.9" customHeight="1" x14ac:dyDescent="0.3">
      <c r="B788" s="311"/>
      <c r="C788" s="267">
        <f t="shared" si="39"/>
        <v>1</v>
      </c>
      <c r="D788" s="268" t="str">
        <f t="shared" si="40"/>
        <v>Janeiro</v>
      </c>
      <c r="E788" s="269"/>
      <c r="F788" s="270" t="str">
        <f>IF(E788="","",VLOOKUP(E788,Relatório!B:I,2,FALSE))</f>
        <v/>
      </c>
      <c r="G788" s="271"/>
      <c r="H788" s="272"/>
      <c r="I788" s="271"/>
      <c r="J788" s="271"/>
      <c r="K788" s="312"/>
      <c r="L788" s="353"/>
      <c r="M788" s="271"/>
      <c r="N788" s="271"/>
      <c r="O788" s="276"/>
      <c r="P788" s="313"/>
      <c r="Q788" s="314"/>
      <c r="R788" s="279" t="b">
        <f t="shared" si="41"/>
        <v>0</v>
      </c>
      <c r="S788" s="334"/>
    </row>
    <row r="789" spans="2:19" ht="24.9" customHeight="1" x14ac:dyDescent="0.3">
      <c r="B789" s="311"/>
      <c r="C789" s="267">
        <f t="shared" si="39"/>
        <v>1</v>
      </c>
      <c r="D789" s="268" t="str">
        <f t="shared" si="40"/>
        <v>Janeiro</v>
      </c>
      <c r="E789" s="269"/>
      <c r="F789" s="270" t="str">
        <f>IF(E789="","",VLOOKUP(E789,Relatório!B:I,2,FALSE))</f>
        <v/>
      </c>
      <c r="G789" s="271"/>
      <c r="H789" s="272"/>
      <c r="I789" s="271"/>
      <c r="J789" s="271"/>
      <c r="K789" s="312"/>
      <c r="L789" s="353"/>
      <c r="M789" s="271"/>
      <c r="N789" s="271"/>
      <c r="O789" s="276"/>
      <c r="P789" s="313"/>
      <c r="Q789" s="314"/>
      <c r="R789" s="279" t="b">
        <f t="shared" si="41"/>
        <v>0</v>
      </c>
      <c r="S789" s="334"/>
    </row>
    <row r="790" spans="2:19" ht="24.9" customHeight="1" x14ac:dyDescent="0.3">
      <c r="B790" s="311"/>
      <c r="C790" s="267">
        <f t="shared" si="39"/>
        <v>1</v>
      </c>
      <c r="D790" s="268" t="str">
        <f t="shared" si="40"/>
        <v>Janeiro</v>
      </c>
      <c r="E790" s="269"/>
      <c r="F790" s="270" t="str">
        <f>IF(E790="","",VLOOKUP(E790,Relatório!B:I,2,FALSE))</f>
        <v/>
      </c>
      <c r="G790" s="271"/>
      <c r="H790" s="272"/>
      <c r="I790" s="271"/>
      <c r="J790" s="271"/>
      <c r="K790" s="312"/>
      <c r="L790" s="353"/>
      <c r="M790" s="271"/>
      <c r="N790" s="271"/>
      <c r="O790" s="276"/>
      <c r="P790" s="313"/>
      <c r="Q790" s="314"/>
      <c r="R790" s="279" t="b">
        <f t="shared" si="41"/>
        <v>0</v>
      </c>
      <c r="S790" s="334"/>
    </row>
    <row r="791" spans="2:19" ht="24.9" customHeight="1" x14ac:dyDescent="0.3">
      <c r="B791" s="311"/>
      <c r="C791" s="267">
        <f t="shared" si="39"/>
        <v>1</v>
      </c>
      <c r="D791" s="268" t="str">
        <f t="shared" si="40"/>
        <v>Janeiro</v>
      </c>
      <c r="E791" s="269"/>
      <c r="F791" s="270" t="str">
        <f>IF(E791="","",VLOOKUP(E791,Relatório!B:I,2,FALSE))</f>
        <v/>
      </c>
      <c r="G791" s="271"/>
      <c r="H791" s="272"/>
      <c r="I791" s="271"/>
      <c r="J791" s="271"/>
      <c r="K791" s="312"/>
      <c r="L791" s="353"/>
      <c r="M791" s="271"/>
      <c r="N791" s="271"/>
      <c r="O791" s="276"/>
      <c r="P791" s="313"/>
      <c r="Q791" s="314"/>
      <c r="R791" s="279" t="b">
        <f t="shared" si="41"/>
        <v>0</v>
      </c>
      <c r="S791" s="334"/>
    </row>
    <row r="792" spans="2:19" ht="24.9" customHeight="1" x14ac:dyDescent="0.3">
      <c r="B792" s="311"/>
      <c r="C792" s="267">
        <f t="shared" si="39"/>
        <v>1</v>
      </c>
      <c r="D792" s="268" t="str">
        <f t="shared" si="40"/>
        <v>Janeiro</v>
      </c>
      <c r="E792" s="269"/>
      <c r="F792" s="270" t="str">
        <f>IF(E792="","",VLOOKUP(E792,Relatório!B:I,2,FALSE))</f>
        <v/>
      </c>
      <c r="G792" s="271"/>
      <c r="H792" s="272"/>
      <c r="I792" s="271"/>
      <c r="J792" s="271"/>
      <c r="K792" s="312"/>
      <c r="L792" s="353"/>
      <c r="M792" s="271"/>
      <c r="N792" s="271"/>
      <c r="O792" s="276"/>
      <c r="P792" s="313"/>
      <c r="Q792" s="314"/>
      <c r="R792" s="279" t="b">
        <f t="shared" si="41"/>
        <v>0</v>
      </c>
      <c r="S792" s="334"/>
    </row>
    <row r="793" spans="2:19" ht="24.9" customHeight="1" x14ac:dyDescent="0.3">
      <c r="B793" s="311"/>
      <c r="C793" s="267">
        <f t="shared" ref="C793:C856" si="42">MONTH(B793)</f>
        <v>1</v>
      </c>
      <c r="D793" s="268" t="str">
        <f t="shared" ref="D793:D856" si="43">IF(C793=1,"Janeiro",IF(C793=2,"Fevereiro",IF(C793=3,"Março",IF(C793=4,"Abril",IF(C793=5,"Maio",IF(C793=6,"Junho",IF(C793=7,"Julho",IF(C793=8,"Agosto",IF(C793=9,"Setembro",IF(C793=10,"Outubro",IF(C793=11,"Novembro",IF(C793=12,"Dezembro",""))))))))))))</f>
        <v>Janeiro</v>
      </c>
      <c r="E793" s="269"/>
      <c r="F793" s="270" t="str">
        <f>IF(E793="","",VLOOKUP(E793,Relatório!B:I,2,FALSE))</f>
        <v/>
      </c>
      <c r="G793" s="271"/>
      <c r="H793" s="272"/>
      <c r="I793" s="271"/>
      <c r="J793" s="271"/>
      <c r="K793" s="312"/>
      <c r="L793" s="353"/>
      <c r="M793" s="271"/>
      <c r="N793" s="271"/>
      <c r="O793" s="276"/>
      <c r="P793" s="313"/>
      <c r="Q793" s="314"/>
      <c r="R793" s="279" t="b">
        <f t="shared" si="41"/>
        <v>0</v>
      </c>
      <c r="S793" s="334"/>
    </row>
    <row r="794" spans="2:19" ht="24.9" customHeight="1" x14ac:dyDescent="0.3">
      <c r="B794" s="311"/>
      <c r="C794" s="267">
        <f t="shared" si="42"/>
        <v>1</v>
      </c>
      <c r="D794" s="268" t="str">
        <f t="shared" si="43"/>
        <v>Janeiro</v>
      </c>
      <c r="E794" s="269"/>
      <c r="F794" s="270" t="str">
        <f>IF(E794="","",VLOOKUP(E794,Relatório!B:I,2,FALSE))</f>
        <v/>
      </c>
      <c r="G794" s="271"/>
      <c r="H794" s="272"/>
      <c r="I794" s="271"/>
      <c r="J794" s="271"/>
      <c r="K794" s="312"/>
      <c r="L794" s="353"/>
      <c r="M794" s="271"/>
      <c r="N794" s="271"/>
      <c r="O794" s="276"/>
      <c r="P794" s="313"/>
      <c r="Q794" s="314"/>
      <c r="R794" s="279" t="b">
        <f t="shared" si="41"/>
        <v>0</v>
      </c>
      <c r="S794" s="334"/>
    </row>
    <row r="795" spans="2:19" ht="24.9" customHeight="1" x14ac:dyDescent="0.3">
      <c r="B795" s="311"/>
      <c r="C795" s="267">
        <f t="shared" si="42"/>
        <v>1</v>
      </c>
      <c r="D795" s="268" t="str">
        <f t="shared" si="43"/>
        <v>Janeiro</v>
      </c>
      <c r="E795" s="269"/>
      <c r="F795" s="270" t="str">
        <f>IF(E795="","",VLOOKUP(E795,Relatório!B:I,2,FALSE))</f>
        <v/>
      </c>
      <c r="G795" s="271"/>
      <c r="H795" s="272"/>
      <c r="I795" s="271"/>
      <c r="J795" s="271"/>
      <c r="K795" s="312"/>
      <c r="L795" s="353"/>
      <c r="M795" s="271"/>
      <c r="N795" s="271"/>
      <c r="O795" s="276"/>
      <c r="P795" s="313"/>
      <c r="Q795" s="314"/>
      <c r="R795" s="279" t="b">
        <f t="shared" si="41"/>
        <v>0</v>
      </c>
      <c r="S795" s="334"/>
    </row>
    <row r="796" spans="2:19" ht="24.9" customHeight="1" x14ac:dyDescent="0.3">
      <c r="B796" s="311"/>
      <c r="C796" s="267">
        <f t="shared" si="42"/>
        <v>1</v>
      </c>
      <c r="D796" s="268" t="str">
        <f t="shared" si="43"/>
        <v>Janeiro</v>
      </c>
      <c r="E796" s="269"/>
      <c r="F796" s="270" t="str">
        <f>IF(E796="","",VLOOKUP(E796,Relatório!B:I,2,FALSE))</f>
        <v/>
      </c>
      <c r="G796" s="271"/>
      <c r="H796" s="272"/>
      <c r="I796" s="271"/>
      <c r="J796" s="271"/>
      <c r="K796" s="312"/>
      <c r="L796" s="353"/>
      <c r="M796" s="271"/>
      <c r="N796" s="271"/>
      <c r="O796" s="276"/>
      <c r="P796" s="313"/>
      <c r="Q796" s="314"/>
      <c r="R796" s="279" t="b">
        <f t="shared" si="41"/>
        <v>0</v>
      </c>
      <c r="S796" s="334"/>
    </row>
    <row r="797" spans="2:19" ht="24.9" customHeight="1" x14ac:dyDescent="0.3">
      <c r="B797" s="311"/>
      <c r="C797" s="267">
        <f t="shared" si="42"/>
        <v>1</v>
      </c>
      <c r="D797" s="268" t="str">
        <f t="shared" si="43"/>
        <v>Janeiro</v>
      </c>
      <c r="E797" s="269"/>
      <c r="F797" s="270" t="str">
        <f>IF(E797="","",VLOOKUP(E797,Relatório!B:I,2,FALSE))</f>
        <v/>
      </c>
      <c r="G797" s="271"/>
      <c r="H797" s="272"/>
      <c r="I797" s="271"/>
      <c r="J797" s="271"/>
      <c r="K797" s="312"/>
      <c r="L797" s="353"/>
      <c r="M797" s="271"/>
      <c r="N797" s="271"/>
      <c r="O797" s="276"/>
      <c r="P797" s="313"/>
      <c r="Q797" s="314"/>
      <c r="R797" s="279" t="b">
        <f t="shared" si="41"/>
        <v>0</v>
      </c>
      <c r="S797" s="334"/>
    </row>
    <row r="798" spans="2:19" ht="24.9" customHeight="1" x14ac:dyDescent="0.3">
      <c r="B798" s="311"/>
      <c r="C798" s="267">
        <f t="shared" si="42"/>
        <v>1</v>
      </c>
      <c r="D798" s="268" t="str">
        <f t="shared" si="43"/>
        <v>Janeiro</v>
      </c>
      <c r="E798" s="269"/>
      <c r="F798" s="270" t="str">
        <f>IF(E798="","",VLOOKUP(E798,Relatório!B:I,2,FALSE))</f>
        <v/>
      </c>
      <c r="G798" s="271"/>
      <c r="H798" s="272"/>
      <c r="I798" s="271"/>
      <c r="J798" s="271"/>
      <c r="K798" s="312"/>
      <c r="L798" s="353"/>
      <c r="M798" s="271"/>
      <c r="N798" s="271"/>
      <c r="O798" s="276"/>
      <c r="P798" s="313"/>
      <c r="Q798" s="314"/>
      <c r="R798" s="279" t="b">
        <f t="shared" si="41"/>
        <v>0</v>
      </c>
      <c r="S798" s="334"/>
    </row>
    <row r="799" spans="2:19" ht="24.9" customHeight="1" x14ac:dyDescent="0.3">
      <c r="B799" s="311"/>
      <c r="C799" s="267">
        <f t="shared" si="42"/>
        <v>1</v>
      </c>
      <c r="D799" s="268" t="str">
        <f t="shared" si="43"/>
        <v>Janeiro</v>
      </c>
      <c r="E799" s="269"/>
      <c r="F799" s="270" t="str">
        <f>IF(E799="","",VLOOKUP(E799,Relatório!B:I,2,FALSE))</f>
        <v/>
      </c>
      <c r="G799" s="271"/>
      <c r="H799" s="272"/>
      <c r="I799" s="271"/>
      <c r="J799" s="271"/>
      <c r="K799" s="312"/>
      <c r="L799" s="353"/>
      <c r="M799" s="271"/>
      <c r="N799" s="271"/>
      <c r="O799" s="276"/>
      <c r="P799" s="313"/>
      <c r="Q799" s="314"/>
      <c r="R799" s="279" t="b">
        <f t="shared" si="41"/>
        <v>0</v>
      </c>
      <c r="S799" s="334"/>
    </row>
    <row r="800" spans="2:19" ht="24.9" customHeight="1" x14ac:dyDescent="0.3">
      <c r="B800" s="311"/>
      <c r="C800" s="267">
        <f t="shared" si="42"/>
        <v>1</v>
      </c>
      <c r="D800" s="268" t="str">
        <f t="shared" si="43"/>
        <v>Janeiro</v>
      </c>
      <c r="E800" s="269"/>
      <c r="F800" s="270" t="str">
        <f>IF(E800="","",VLOOKUP(E800,Relatório!B:I,2,FALSE))</f>
        <v/>
      </c>
      <c r="G800" s="271"/>
      <c r="H800" s="272"/>
      <c r="I800" s="271"/>
      <c r="J800" s="271"/>
      <c r="K800" s="312"/>
      <c r="L800" s="353"/>
      <c r="M800" s="271"/>
      <c r="N800" s="271"/>
      <c r="O800" s="276"/>
      <c r="P800" s="313"/>
      <c r="Q800" s="314"/>
      <c r="R800" s="279" t="b">
        <f t="shared" si="41"/>
        <v>0</v>
      </c>
      <c r="S800" s="334"/>
    </row>
    <row r="801" spans="2:19" ht="24.9" customHeight="1" x14ac:dyDescent="0.3">
      <c r="B801" s="311"/>
      <c r="C801" s="267">
        <f t="shared" si="42"/>
        <v>1</v>
      </c>
      <c r="D801" s="268" t="str">
        <f t="shared" si="43"/>
        <v>Janeiro</v>
      </c>
      <c r="E801" s="269"/>
      <c r="F801" s="270" t="str">
        <f>IF(E801="","",VLOOKUP(E801,Relatório!B:I,2,FALSE))</f>
        <v/>
      </c>
      <c r="G801" s="271"/>
      <c r="H801" s="272"/>
      <c r="I801" s="271"/>
      <c r="J801" s="271"/>
      <c r="K801" s="312"/>
      <c r="L801" s="353"/>
      <c r="M801" s="271"/>
      <c r="N801" s="271"/>
      <c r="O801" s="276"/>
      <c r="P801" s="313"/>
      <c r="Q801" s="314"/>
      <c r="R801" s="279" t="b">
        <f t="shared" si="41"/>
        <v>0</v>
      </c>
      <c r="S801" s="334"/>
    </row>
    <row r="802" spans="2:19" ht="24.9" customHeight="1" x14ac:dyDescent="0.3">
      <c r="B802" s="311"/>
      <c r="C802" s="267">
        <f t="shared" si="42"/>
        <v>1</v>
      </c>
      <c r="D802" s="268" t="str">
        <f t="shared" si="43"/>
        <v>Janeiro</v>
      </c>
      <c r="E802" s="269"/>
      <c r="F802" s="270" t="str">
        <f>IF(E802="","",VLOOKUP(E802,Relatório!B:I,2,FALSE))</f>
        <v/>
      </c>
      <c r="G802" s="271"/>
      <c r="H802" s="272"/>
      <c r="I802" s="271"/>
      <c r="J802" s="271"/>
      <c r="K802" s="312"/>
      <c r="L802" s="353"/>
      <c r="M802" s="271"/>
      <c r="N802" s="271"/>
      <c r="O802" s="276"/>
      <c r="P802" s="313"/>
      <c r="Q802" s="314"/>
      <c r="R802" s="279" t="b">
        <f t="shared" si="41"/>
        <v>0</v>
      </c>
      <c r="S802" s="334"/>
    </row>
    <row r="803" spans="2:19" ht="24.9" customHeight="1" x14ac:dyDescent="0.3">
      <c r="B803" s="311"/>
      <c r="C803" s="267">
        <f t="shared" si="42"/>
        <v>1</v>
      </c>
      <c r="D803" s="268" t="str">
        <f t="shared" si="43"/>
        <v>Janeiro</v>
      </c>
      <c r="E803" s="269"/>
      <c r="F803" s="270" t="str">
        <f>IF(E803="","",VLOOKUP(E803,Relatório!B:I,2,FALSE))</f>
        <v/>
      </c>
      <c r="G803" s="271"/>
      <c r="H803" s="272"/>
      <c r="I803" s="271"/>
      <c r="J803" s="271"/>
      <c r="K803" s="312"/>
      <c r="L803" s="353"/>
      <c r="M803" s="271"/>
      <c r="N803" s="271"/>
      <c r="O803" s="276"/>
      <c r="P803" s="313"/>
      <c r="Q803" s="314"/>
      <c r="R803" s="279" t="b">
        <f t="shared" si="41"/>
        <v>0</v>
      </c>
      <c r="S803" s="334"/>
    </row>
    <row r="804" spans="2:19" ht="24.9" customHeight="1" x14ac:dyDescent="0.3">
      <c r="B804" s="311"/>
      <c r="C804" s="267">
        <f t="shared" si="42"/>
        <v>1</v>
      </c>
      <c r="D804" s="268" t="str">
        <f t="shared" si="43"/>
        <v>Janeiro</v>
      </c>
      <c r="E804" s="269"/>
      <c r="F804" s="270" t="str">
        <f>IF(E804="","",VLOOKUP(E804,Relatório!B:I,2,FALSE))</f>
        <v/>
      </c>
      <c r="G804" s="271"/>
      <c r="H804" s="272"/>
      <c r="I804" s="271"/>
      <c r="J804" s="271"/>
      <c r="K804" s="312"/>
      <c r="L804" s="353"/>
      <c r="M804" s="271"/>
      <c r="N804" s="271"/>
      <c r="O804" s="276"/>
      <c r="P804" s="313"/>
      <c r="Q804" s="314"/>
      <c r="R804" s="279" t="b">
        <f t="shared" si="41"/>
        <v>0</v>
      </c>
      <c r="S804" s="334"/>
    </row>
    <row r="805" spans="2:19" ht="24.9" customHeight="1" x14ac:dyDescent="0.3">
      <c r="B805" s="311"/>
      <c r="C805" s="267">
        <f t="shared" si="42"/>
        <v>1</v>
      </c>
      <c r="D805" s="268" t="str">
        <f t="shared" si="43"/>
        <v>Janeiro</v>
      </c>
      <c r="E805" s="269"/>
      <c r="F805" s="270" t="str">
        <f>IF(E805="","",VLOOKUP(E805,Relatório!B:I,2,FALSE))</f>
        <v/>
      </c>
      <c r="G805" s="271"/>
      <c r="H805" s="272"/>
      <c r="I805" s="271"/>
      <c r="J805" s="271"/>
      <c r="K805" s="312"/>
      <c r="L805" s="353"/>
      <c r="M805" s="271"/>
      <c r="N805" s="271"/>
      <c r="O805" s="276"/>
      <c r="P805" s="313"/>
      <c r="Q805" s="314"/>
      <c r="R805" s="279" t="b">
        <f t="shared" si="41"/>
        <v>0</v>
      </c>
      <c r="S805" s="334"/>
    </row>
    <row r="806" spans="2:19" ht="24.9" customHeight="1" x14ac:dyDescent="0.3">
      <c r="B806" s="311"/>
      <c r="C806" s="267">
        <f t="shared" si="42"/>
        <v>1</v>
      </c>
      <c r="D806" s="268" t="str">
        <f t="shared" si="43"/>
        <v>Janeiro</v>
      </c>
      <c r="E806" s="269"/>
      <c r="F806" s="270" t="str">
        <f>IF(E806="","",VLOOKUP(E806,Relatório!B:I,2,FALSE))</f>
        <v/>
      </c>
      <c r="G806" s="271"/>
      <c r="H806" s="272"/>
      <c r="I806" s="271"/>
      <c r="J806" s="271"/>
      <c r="K806" s="312"/>
      <c r="L806" s="353"/>
      <c r="M806" s="271"/>
      <c r="N806" s="271"/>
      <c r="O806" s="276"/>
      <c r="P806" s="313"/>
      <c r="Q806" s="314"/>
      <c r="R806" s="279" t="b">
        <f t="shared" si="41"/>
        <v>0</v>
      </c>
      <c r="S806" s="334"/>
    </row>
    <row r="807" spans="2:19" ht="24.9" customHeight="1" x14ac:dyDescent="0.3">
      <c r="B807" s="311"/>
      <c r="C807" s="267">
        <f t="shared" si="42"/>
        <v>1</v>
      </c>
      <c r="D807" s="268" t="str">
        <f t="shared" si="43"/>
        <v>Janeiro</v>
      </c>
      <c r="E807" s="269"/>
      <c r="F807" s="270" t="str">
        <f>IF(E807="","",VLOOKUP(E807,Relatório!B:I,2,FALSE))</f>
        <v/>
      </c>
      <c r="G807" s="271"/>
      <c r="H807" s="272"/>
      <c r="I807" s="271"/>
      <c r="J807" s="271"/>
      <c r="K807" s="312"/>
      <c r="L807" s="353"/>
      <c r="M807" s="271"/>
      <c r="N807" s="271"/>
      <c r="O807" s="276"/>
      <c r="P807" s="313"/>
      <c r="Q807" s="314"/>
      <c r="R807" s="279" t="b">
        <f t="shared" si="41"/>
        <v>0</v>
      </c>
      <c r="S807" s="334"/>
    </row>
    <row r="808" spans="2:19" ht="24.9" customHeight="1" x14ac:dyDescent="0.3">
      <c r="B808" s="311"/>
      <c r="C808" s="267">
        <f t="shared" si="42"/>
        <v>1</v>
      </c>
      <c r="D808" s="268" t="str">
        <f t="shared" si="43"/>
        <v>Janeiro</v>
      </c>
      <c r="E808" s="269"/>
      <c r="F808" s="270" t="str">
        <f>IF(E808="","",VLOOKUP(E808,Relatório!B:I,2,FALSE))</f>
        <v/>
      </c>
      <c r="G808" s="271"/>
      <c r="H808" s="272"/>
      <c r="I808" s="271"/>
      <c r="J808" s="271"/>
      <c r="K808" s="312"/>
      <c r="L808" s="353"/>
      <c r="M808" s="271"/>
      <c r="N808" s="271"/>
      <c r="O808" s="276"/>
      <c r="P808" s="313"/>
      <c r="Q808" s="314"/>
      <c r="R808" s="279" t="b">
        <f t="shared" si="41"/>
        <v>0</v>
      </c>
      <c r="S808" s="334"/>
    </row>
    <row r="809" spans="2:19" ht="24.9" customHeight="1" x14ac:dyDescent="0.3">
      <c r="B809" s="311"/>
      <c r="C809" s="267">
        <f t="shared" si="42"/>
        <v>1</v>
      </c>
      <c r="D809" s="268" t="str">
        <f t="shared" si="43"/>
        <v>Janeiro</v>
      </c>
      <c r="E809" s="269"/>
      <c r="F809" s="270" t="str">
        <f>IF(E809="","",VLOOKUP(E809,Relatório!B:I,2,FALSE))</f>
        <v/>
      </c>
      <c r="G809" s="271"/>
      <c r="H809" s="272"/>
      <c r="I809" s="271"/>
      <c r="J809" s="271"/>
      <c r="K809" s="312"/>
      <c r="L809" s="353"/>
      <c r="M809" s="271"/>
      <c r="N809" s="271"/>
      <c r="O809" s="276"/>
      <c r="P809" s="313"/>
      <c r="Q809" s="314"/>
      <c r="R809" s="279" t="b">
        <f t="shared" si="41"/>
        <v>0</v>
      </c>
      <c r="S809" s="334"/>
    </row>
    <row r="810" spans="2:19" ht="24.9" customHeight="1" x14ac:dyDescent="0.3">
      <c r="B810" s="311"/>
      <c r="C810" s="267">
        <f t="shared" si="42"/>
        <v>1</v>
      </c>
      <c r="D810" s="268" t="str">
        <f t="shared" si="43"/>
        <v>Janeiro</v>
      </c>
      <c r="E810" s="269"/>
      <c r="F810" s="270" t="str">
        <f>IF(E810="","",VLOOKUP(E810,Relatório!B:I,2,FALSE))</f>
        <v/>
      </c>
      <c r="G810" s="271"/>
      <c r="H810" s="272"/>
      <c r="I810" s="271"/>
      <c r="J810" s="271"/>
      <c r="K810" s="312"/>
      <c r="L810" s="353"/>
      <c r="M810" s="271"/>
      <c r="N810" s="271"/>
      <c r="O810" s="276"/>
      <c r="P810" s="313"/>
      <c r="Q810" s="314"/>
      <c r="R810" s="279" t="b">
        <f t="shared" si="41"/>
        <v>0</v>
      </c>
      <c r="S810" s="334"/>
    </row>
    <row r="811" spans="2:19" ht="24.9" customHeight="1" x14ac:dyDescent="0.3">
      <c r="B811" s="311"/>
      <c r="C811" s="267">
        <f t="shared" si="42"/>
        <v>1</v>
      </c>
      <c r="D811" s="268" t="str">
        <f t="shared" si="43"/>
        <v>Janeiro</v>
      </c>
      <c r="E811" s="269"/>
      <c r="F811" s="270" t="str">
        <f>IF(E811="","",VLOOKUP(E811,Relatório!B:I,2,FALSE))</f>
        <v/>
      </c>
      <c r="G811" s="271"/>
      <c r="H811" s="272"/>
      <c r="I811" s="271"/>
      <c r="J811" s="271"/>
      <c r="K811" s="312"/>
      <c r="L811" s="353"/>
      <c r="M811" s="271"/>
      <c r="N811" s="271"/>
      <c r="O811" s="276"/>
      <c r="P811" s="313"/>
      <c r="Q811" s="314"/>
      <c r="R811" s="279" t="b">
        <f t="shared" si="41"/>
        <v>0</v>
      </c>
      <c r="S811" s="334"/>
    </row>
    <row r="812" spans="2:19" ht="24.9" customHeight="1" x14ac:dyDescent="0.3">
      <c r="B812" s="311"/>
      <c r="C812" s="267">
        <f t="shared" si="42"/>
        <v>1</v>
      </c>
      <c r="D812" s="268" t="str">
        <f t="shared" si="43"/>
        <v>Janeiro</v>
      </c>
      <c r="E812" s="269"/>
      <c r="F812" s="270" t="str">
        <f>IF(E812="","",VLOOKUP(E812,Relatório!B:I,2,FALSE))</f>
        <v/>
      </c>
      <c r="G812" s="271"/>
      <c r="H812" s="272"/>
      <c r="I812" s="271"/>
      <c r="J812" s="271"/>
      <c r="K812" s="312"/>
      <c r="L812" s="353"/>
      <c r="M812" s="271"/>
      <c r="N812" s="271"/>
      <c r="O812" s="276"/>
      <c r="P812" s="313"/>
      <c r="Q812" s="314"/>
      <c r="R812" s="279" t="b">
        <f t="shared" si="41"/>
        <v>0</v>
      </c>
      <c r="S812" s="334"/>
    </row>
    <row r="813" spans="2:19" ht="24.9" customHeight="1" x14ac:dyDescent="0.3">
      <c r="B813" s="311"/>
      <c r="C813" s="267">
        <f t="shared" si="42"/>
        <v>1</v>
      </c>
      <c r="D813" s="268" t="str">
        <f t="shared" si="43"/>
        <v>Janeiro</v>
      </c>
      <c r="E813" s="269"/>
      <c r="F813" s="270" t="str">
        <f>IF(E813="","",VLOOKUP(E813,Relatório!B:I,2,FALSE))</f>
        <v/>
      </c>
      <c r="G813" s="271"/>
      <c r="H813" s="272"/>
      <c r="I813" s="271"/>
      <c r="J813" s="271"/>
      <c r="K813" s="312"/>
      <c r="L813" s="353"/>
      <c r="M813" s="271"/>
      <c r="N813" s="271"/>
      <c r="O813" s="276"/>
      <c r="P813" s="313"/>
      <c r="Q813" s="314"/>
      <c r="R813" s="279" t="b">
        <f t="shared" si="41"/>
        <v>0</v>
      </c>
      <c r="S813" s="334"/>
    </row>
    <row r="814" spans="2:19" ht="24.9" customHeight="1" x14ac:dyDescent="0.3">
      <c r="B814" s="311"/>
      <c r="C814" s="267">
        <f t="shared" si="42"/>
        <v>1</v>
      </c>
      <c r="D814" s="268" t="str">
        <f t="shared" si="43"/>
        <v>Janeiro</v>
      </c>
      <c r="E814" s="269"/>
      <c r="F814" s="270" t="str">
        <f>IF(E814="","",VLOOKUP(E814,Relatório!B:I,2,FALSE))</f>
        <v/>
      </c>
      <c r="G814" s="271"/>
      <c r="H814" s="272"/>
      <c r="I814" s="271"/>
      <c r="J814" s="271"/>
      <c r="K814" s="312"/>
      <c r="L814" s="353"/>
      <c r="M814" s="271"/>
      <c r="N814" s="271"/>
      <c r="O814" s="276"/>
      <c r="P814" s="313"/>
      <c r="Q814" s="314"/>
      <c r="R814" s="279" t="b">
        <f t="shared" si="41"/>
        <v>0</v>
      </c>
      <c r="S814" s="334"/>
    </row>
    <row r="815" spans="2:19" ht="24.9" customHeight="1" x14ac:dyDescent="0.3">
      <c r="B815" s="311"/>
      <c r="C815" s="267">
        <f t="shared" si="42"/>
        <v>1</v>
      </c>
      <c r="D815" s="268" t="str">
        <f t="shared" si="43"/>
        <v>Janeiro</v>
      </c>
      <c r="E815" s="269"/>
      <c r="F815" s="270" t="str">
        <f>IF(E815="","",VLOOKUP(E815,Relatório!B:I,2,FALSE))</f>
        <v/>
      </c>
      <c r="G815" s="271"/>
      <c r="H815" s="272"/>
      <c r="I815" s="271"/>
      <c r="J815" s="271"/>
      <c r="K815" s="312"/>
      <c r="L815" s="353"/>
      <c r="M815" s="271"/>
      <c r="N815" s="271"/>
      <c r="O815" s="276"/>
      <c r="P815" s="313"/>
      <c r="Q815" s="314"/>
      <c r="R815" s="279" t="b">
        <f t="shared" si="41"/>
        <v>0</v>
      </c>
      <c r="S815" s="334"/>
    </row>
    <row r="816" spans="2:19" ht="24.9" customHeight="1" x14ac:dyDescent="0.3">
      <c r="B816" s="311"/>
      <c r="C816" s="267">
        <f t="shared" si="42"/>
        <v>1</v>
      </c>
      <c r="D816" s="268" t="str">
        <f t="shared" si="43"/>
        <v>Janeiro</v>
      </c>
      <c r="E816" s="269"/>
      <c r="F816" s="270" t="str">
        <f>IF(E816="","",VLOOKUP(E816,Relatório!B:I,2,FALSE))</f>
        <v/>
      </c>
      <c r="G816" s="271"/>
      <c r="H816" s="272"/>
      <c r="I816" s="271"/>
      <c r="J816" s="271"/>
      <c r="K816" s="312"/>
      <c r="L816" s="353"/>
      <c r="M816" s="271"/>
      <c r="N816" s="271"/>
      <c r="O816" s="276"/>
      <c r="P816" s="313"/>
      <c r="Q816" s="314"/>
      <c r="R816" s="279" t="b">
        <f t="shared" si="41"/>
        <v>0</v>
      </c>
      <c r="S816" s="334"/>
    </row>
    <row r="817" spans="2:19" ht="24.9" customHeight="1" x14ac:dyDescent="0.3">
      <c r="B817" s="311"/>
      <c r="C817" s="267">
        <f t="shared" si="42"/>
        <v>1</v>
      </c>
      <c r="D817" s="268" t="str">
        <f t="shared" si="43"/>
        <v>Janeiro</v>
      </c>
      <c r="E817" s="269"/>
      <c r="F817" s="270" t="str">
        <f>IF(E817="","",VLOOKUP(E817,Relatório!B:I,2,FALSE))</f>
        <v/>
      </c>
      <c r="G817" s="271"/>
      <c r="H817" s="272"/>
      <c r="I817" s="271"/>
      <c r="J817" s="271"/>
      <c r="K817" s="312"/>
      <c r="L817" s="353"/>
      <c r="M817" s="271"/>
      <c r="N817" s="271"/>
      <c r="O817" s="276"/>
      <c r="P817" s="313"/>
      <c r="Q817" s="314"/>
      <c r="R817" s="279" t="b">
        <f t="shared" si="41"/>
        <v>0</v>
      </c>
      <c r="S817" s="334"/>
    </row>
    <row r="818" spans="2:19" ht="24.9" customHeight="1" x14ac:dyDescent="0.3">
      <c r="B818" s="311"/>
      <c r="C818" s="267">
        <f t="shared" si="42"/>
        <v>1</v>
      </c>
      <c r="D818" s="268" t="str">
        <f t="shared" si="43"/>
        <v>Janeiro</v>
      </c>
      <c r="E818" s="269"/>
      <c r="F818" s="270" t="str">
        <f>IF(E818="","",VLOOKUP(E818,Relatório!B:I,2,FALSE))</f>
        <v/>
      </c>
      <c r="G818" s="271"/>
      <c r="H818" s="272"/>
      <c r="I818" s="271"/>
      <c r="J818" s="271"/>
      <c r="K818" s="312"/>
      <c r="L818" s="353"/>
      <c r="M818" s="271"/>
      <c r="N818" s="271"/>
      <c r="O818" s="276"/>
      <c r="P818" s="313"/>
      <c r="Q818" s="314"/>
      <c r="R818" s="279" t="b">
        <f t="shared" si="41"/>
        <v>0</v>
      </c>
      <c r="S818" s="334"/>
    </row>
    <row r="819" spans="2:19" ht="24.9" customHeight="1" x14ac:dyDescent="0.3">
      <c r="B819" s="311"/>
      <c r="C819" s="267">
        <f t="shared" si="42"/>
        <v>1</v>
      </c>
      <c r="D819" s="268" t="str">
        <f t="shared" si="43"/>
        <v>Janeiro</v>
      </c>
      <c r="E819" s="269"/>
      <c r="F819" s="270" t="str">
        <f>IF(E819="","",VLOOKUP(E819,Relatório!B:I,2,FALSE))</f>
        <v/>
      </c>
      <c r="G819" s="271"/>
      <c r="H819" s="272"/>
      <c r="I819" s="271"/>
      <c r="J819" s="271"/>
      <c r="K819" s="312"/>
      <c r="L819" s="353"/>
      <c r="M819" s="271"/>
      <c r="N819" s="271"/>
      <c r="O819" s="276"/>
      <c r="P819" s="313"/>
      <c r="Q819" s="314"/>
      <c r="R819" s="279" t="b">
        <f t="shared" si="41"/>
        <v>0</v>
      </c>
      <c r="S819" s="334"/>
    </row>
    <row r="820" spans="2:19" ht="24.9" customHeight="1" x14ac:dyDescent="0.3">
      <c r="B820" s="311"/>
      <c r="C820" s="267">
        <f t="shared" si="42"/>
        <v>1</v>
      </c>
      <c r="D820" s="268" t="str">
        <f t="shared" si="43"/>
        <v>Janeiro</v>
      </c>
      <c r="E820" s="269"/>
      <c r="F820" s="270" t="str">
        <f>IF(E820="","",VLOOKUP(E820,Relatório!B:I,2,FALSE))</f>
        <v/>
      </c>
      <c r="G820" s="271"/>
      <c r="H820" s="272"/>
      <c r="I820" s="271"/>
      <c r="J820" s="271"/>
      <c r="K820" s="312"/>
      <c r="L820" s="353"/>
      <c r="M820" s="271"/>
      <c r="N820" s="271"/>
      <c r="O820" s="276"/>
      <c r="P820" s="313"/>
      <c r="Q820" s="314"/>
      <c r="R820" s="279" t="b">
        <f t="shared" si="41"/>
        <v>0</v>
      </c>
      <c r="S820" s="334"/>
    </row>
    <row r="821" spans="2:19" ht="24.9" customHeight="1" x14ac:dyDescent="0.3">
      <c r="B821" s="311"/>
      <c r="C821" s="267">
        <f t="shared" si="42"/>
        <v>1</v>
      </c>
      <c r="D821" s="268" t="str">
        <f t="shared" si="43"/>
        <v>Janeiro</v>
      </c>
      <c r="E821" s="269"/>
      <c r="F821" s="270" t="str">
        <f>IF(E821="","",VLOOKUP(E821,Relatório!B:I,2,FALSE))</f>
        <v/>
      </c>
      <c r="G821" s="271"/>
      <c r="H821" s="272"/>
      <c r="I821" s="271"/>
      <c r="J821" s="271"/>
      <c r="K821" s="312"/>
      <c r="L821" s="353"/>
      <c r="M821" s="271"/>
      <c r="N821" s="271"/>
      <c r="O821" s="276"/>
      <c r="P821" s="313"/>
      <c r="Q821" s="314"/>
      <c r="R821" s="279" t="b">
        <f t="shared" si="41"/>
        <v>0</v>
      </c>
      <c r="S821" s="334"/>
    </row>
    <row r="822" spans="2:19" ht="24.9" customHeight="1" x14ac:dyDescent="0.3">
      <c r="B822" s="311"/>
      <c r="C822" s="267">
        <f t="shared" si="42"/>
        <v>1</v>
      </c>
      <c r="D822" s="268" t="str">
        <f t="shared" si="43"/>
        <v>Janeiro</v>
      </c>
      <c r="E822" s="269"/>
      <c r="F822" s="270" t="str">
        <f>IF(E822="","",VLOOKUP(E822,Relatório!B:I,2,FALSE))</f>
        <v/>
      </c>
      <c r="G822" s="271"/>
      <c r="H822" s="272"/>
      <c r="I822" s="271"/>
      <c r="J822" s="271"/>
      <c r="K822" s="312"/>
      <c r="L822" s="353"/>
      <c r="M822" s="271"/>
      <c r="N822" s="271"/>
      <c r="O822" s="276"/>
      <c r="P822" s="313"/>
      <c r="Q822" s="314"/>
      <c r="R822" s="279" t="b">
        <f t="shared" si="41"/>
        <v>0</v>
      </c>
      <c r="S822" s="334"/>
    </row>
    <row r="823" spans="2:19" ht="24.9" customHeight="1" x14ac:dyDescent="0.3">
      <c r="B823" s="311"/>
      <c r="C823" s="267">
        <f t="shared" si="42"/>
        <v>1</v>
      </c>
      <c r="D823" s="268" t="str">
        <f t="shared" si="43"/>
        <v>Janeiro</v>
      </c>
      <c r="E823" s="269"/>
      <c r="F823" s="270" t="str">
        <f>IF(E823="","",VLOOKUP(E823,Relatório!B:I,2,FALSE))</f>
        <v/>
      </c>
      <c r="G823" s="271"/>
      <c r="H823" s="272"/>
      <c r="I823" s="271"/>
      <c r="J823" s="271"/>
      <c r="K823" s="312"/>
      <c r="L823" s="353"/>
      <c r="M823" s="271"/>
      <c r="N823" s="271"/>
      <c r="O823" s="276"/>
      <c r="P823" s="313"/>
      <c r="Q823" s="314"/>
      <c r="R823" s="279" t="b">
        <f t="shared" si="41"/>
        <v>0</v>
      </c>
      <c r="S823" s="334"/>
    </row>
    <row r="824" spans="2:19" ht="24.9" customHeight="1" x14ac:dyDescent="0.3">
      <c r="B824" s="311"/>
      <c r="C824" s="267">
        <f t="shared" si="42"/>
        <v>1</v>
      </c>
      <c r="D824" s="268" t="str">
        <f t="shared" si="43"/>
        <v>Janeiro</v>
      </c>
      <c r="E824" s="269"/>
      <c r="F824" s="270" t="str">
        <f>IF(E824="","",VLOOKUP(E824,Relatório!B:I,2,FALSE))</f>
        <v/>
      </c>
      <c r="G824" s="271"/>
      <c r="H824" s="272"/>
      <c r="I824" s="271"/>
      <c r="J824" s="271"/>
      <c r="K824" s="312"/>
      <c r="L824" s="353"/>
      <c r="M824" s="271"/>
      <c r="N824" s="271"/>
      <c r="O824" s="276"/>
      <c r="P824" s="313"/>
      <c r="Q824" s="314"/>
      <c r="R824" s="279" t="b">
        <f t="shared" si="41"/>
        <v>0</v>
      </c>
      <c r="S824" s="334"/>
    </row>
    <row r="825" spans="2:19" ht="24.9" customHeight="1" x14ac:dyDescent="0.3">
      <c r="B825" s="311"/>
      <c r="C825" s="267">
        <f t="shared" si="42"/>
        <v>1</v>
      </c>
      <c r="D825" s="268" t="str">
        <f t="shared" si="43"/>
        <v>Janeiro</v>
      </c>
      <c r="E825" s="269"/>
      <c r="F825" s="270" t="str">
        <f>IF(E825="","",VLOOKUP(E825,Relatório!B:I,2,FALSE))</f>
        <v/>
      </c>
      <c r="G825" s="271"/>
      <c r="H825" s="272"/>
      <c r="I825" s="271"/>
      <c r="J825" s="271"/>
      <c r="K825" s="312"/>
      <c r="L825" s="353"/>
      <c r="M825" s="271"/>
      <c r="N825" s="271"/>
      <c r="O825" s="276"/>
      <c r="P825" s="313"/>
      <c r="Q825" s="314"/>
      <c r="R825" s="279" t="b">
        <f t="shared" si="41"/>
        <v>0</v>
      </c>
      <c r="S825" s="334"/>
    </row>
    <row r="826" spans="2:19" ht="24.9" customHeight="1" x14ac:dyDescent="0.3">
      <c r="B826" s="311"/>
      <c r="C826" s="267">
        <f t="shared" si="42"/>
        <v>1</v>
      </c>
      <c r="D826" s="268" t="str">
        <f t="shared" si="43"/>
        <v>Janeiro</v>
      </c>
      <c r="E826" s="269"/>
      <c r="F826" s="270" t="str">
        <f>IF(E826="","",VLOOKUP(E826,Relatório!B:I,2,FALSE))</f>
        <v/>
      </c>
      <c r="G826" s="271"/>
      <c r="H826" s="272"/>
      <c r="I826" s="271"/>
      <c r="J826" s="271"/>
      <c r="K826" s="312"/>
      <c r="L826" s="353"/>
      <c r="M826" s="271"/>
      <c r="N826" s="271"/>
      <c r="O826" s="276"/>
      <c r="P826" s="313"/>
      <c r="Q826" s="314"/>
      <c r="R826" s="279" t="b">
        <f t="shared" si="41"/>
        <v>0</v>
      </c>
      <c r="S826" s="334"/>
    </row>
    <row r="827" spans="2:19" ht="24.9" customHeight="1" x14ac:dyDescent="0.3">
      <c r="B827" s="311"/>
      <c r="C827" s="267">
        <f t="shared" si="42"/>
        <v>1</v>
      </c>
      <c r="D827" s="268" t="str">
        <f t="shared" si="43"/>
        <v>Janeiro</v>
      </c>
      <c r="E827" s="269"/>
      <c r="F827" s="270" t="str">
        <f>IF(E827="","",VLOOKUP(E827,Relatório!B:I,2,FALSE))</f>
        <v/>
      </c>
      <c r="G827" s="271"/>
      <c r="H827" s="272"/>
      <c r="I827" s="271"/>
      <c r="J827" s="271"/>
      <c r="K827" s="312"/>
      <c r="L827" s="353"/>
      <c r="M827" s="271"/>
      <c r="N827" s="271"/>
      <c r="O827" s="276"/>
      <c r="P827" s="313"/>
      <c r="Q827" s="314"/>
      <c r="R827" s="279" t="b">
        <f t="shared" si="41"/>
        <v>0</v>
      </c>
      <c r="S827" s="334"/>
    </row>
    <row r="828" spans="2:19" ht="24.9" customHeight="1" x14ac:dyDescent="0.3">
      <c r="B828" s="311"/>
      <c r="C828" s="267">
        <f t="shared" si="42"/>
        <v>1</v>
      </c>
      <c r="D828" s="268" t="str">
        <f t="shared" si="43"/>
        <v>Janeiro</v>
      </c>
      <c r="E828" s="269"/>
      <c r="F828" s="270" t="str">
        <f>IF(E828="","",VLOOKUP(E828,Relatório!B:I,2,FALSE))</f>
        <v/>
      </c>
      <c r="G828" s="271"/>
      <c r="H828" s="272"/>
      <c r="I828" s="271"/>
      <c r="J828" s="271"/>
      <c r="K828" s="312"/>
      <c r="L828" s="353"/>
      <c r="M828" s="271"/>
      <c r="N828" s="271"/>
      <c r="O828" s="276"/>
      <c r="P828" s="313"/>
      <c r="Q828" s="314"/>
      <c r="R828" s="279" t="b">
        <f t="shared" si="41"/>
        <v>0</v>
      </c>
      <c r="S828" s="334"/>
    </row>
    <row r="829" spans="2:19" ht="24.9" customHeight="1" x14ac:dyDescent="0.3">
      <c r="B829" s="311"/>
      <c r="C829" s="267">
        <f t="shared" si="42"/>
        <v>1</v>
      </c>
      <c r="D829" s="268" t="str">
        <f t="shared" si="43"/>
        <v>Janeiro</v>
      </c>
      <c r="E829" s="269"/>
      <c r="F829" s="270" t="str">
        <f>IF(E829="","",VLOOKUP(E829,Relatório!B:I,2,FALSE))</f>
        <v/>
      </c>
      <c r="G829" s="271"/>
      <c r="H829" s="272"/>
      <c r="I829" s="271"/>
      <c r="J829" s="271"/>
      <c r="K829" s="312"/>
      <c r="L829" s="353"/>
      <c r="M829" s="271"/>
      <c r="N829" s="271"/>
      <c r="O829" s="276"/>
      <c r="P829" s="313"/>
      <c r="Q829" s="314"/>
      <c r="R829" s="279" t="b">
        <f t="shared" si="41"/>
        <v>0</v>
      </c>
      <c r="S829" s="334"/>
    </row>
    <row r="830" spans="2:19" ht="24.9" customHeight="1" x14ac:dyDescent="0.3">
      <c r="B830" s="311"/>
      <c r="C830" s="267">
        <f t="shared" si="42"/>
        <v>1</v>
      </c>
      <c r="D830" s="268" t="str">
        <f t="shared" si="43"/>
        <v>Janeiro</v>
      </c>
      <c r="E830" s="269"/>
      <c r="F830" s="270" t="str">
        <f>IF(E830="","",VLOOKUP(E830,Relatório!B:I,2,FALSE))</f>
        <v/>
      </c>
      <c r="G830" s="271"/>
      <c r="H830" s="272"/>
      <c r="I830" s="271"/>
      <c r="J830" s="271"/>
      <c r="K830" s="312"/>
      <c r="L830" s="353"/>
      <c r="M830" s="271"/>
      <c r="N830" s="271"/>
      <c r="O830" s="276"/>
      <c r="P830" s="313"/>
      <c r="Q830" s="314"/>
      <c r="R830" s="279" t="b">
        <f t="shared" si="41"/>
        <v>0</v>
      </c>
      <c r="S830" s="334"/>
    </row>
    <row r="831" spans="2:19" ht="24.9" customHeight="1" x14ac:dyDescent="0.3">
      <c r="B831" s="311"/>
      <c r="C831" s="267">
        <f t="shared" si="42"/>
        <v>1</v>
      </c>
      <c r="D831" s="268" t="str">
        <f t="shared" si="43"/>
        <v>Janeiro</v>
      </c>
      <c r="E831" s="269"/>
      <c r="F831" s="270" t="str">
        <f>IF(E831="","",VLOOKUP(E831,Relatório!B:I,2,FALSE))</f>
        <v/>
      </c>
      <c r="G831" s="271"/>
      <c r="H831" s="272"/>
      <c r="I831" s="271"/>
      <c r="J831" s="271"/>
      <c r="K831" s="312"/>
      <c r="L831" s="353"/>
      <c r="M831" s="271"/>
      <c r="N831" s="271"/>
      <c r="O831" s="276"/>
      <c r="P831" s="313"/>
      <c r="Q831" s="314"/>
      <c r="R831" s="279" t="b">
        <f t="shared" si="41"/>
        <v>0</v>
      </c>
      <c r="S831" s="334"/>
    </row>
    <row r="832" spans="2:19" ht="24.9" customHeight="1" x14ac:dyDescent="0.3">
      <c r="B832" s="311"/>
      <c r="C832" s="267">
        <f t="shared" si="42"/>
        <v>1</v>
      </c>
      <c r="D832" s="268" t="str">
        <f t="shared" si="43"/>
        <v>Janeiro</v>
      </c>
      <c r="E832" s="269"/>
      <c r="F832" s="270" t="str">
        <f>IF(E832="","",VLOOKUP(E832,Relatório!B:I,2,FALSE))</f>
        <v/>
      </c>
      <c r="G832" s="271"/>
      <c r="H832" s="272"/>
      <c r="I832" s="271"/>
      <c r="J832" s="271"/>
      <c r="K832" s="312"/>
      <c r="L832" s="353"/>
      <c r="M832" s="271"/>
      <c r="N832" s="271"/>
      <c r="O832" s="276"/>
      <c r="P832" s="313"/>
      <c r="Q832" s="314"/>
      <c r="R832" s="279" t="b">
        <f t="shared" si="41"/>
        <v>0</v>
      </c>
      <c r="S832" s="334"/>
    </row>
    <row r="833" spans="2:19" ht="24.9" customHeight="1" x14ac:dyDescent="0.3">
      <c r="B833" s="311"/>
      <c r="C833" s="267">
        <f t="shared" si="42"/>
        <v>1</v>
      </c>
      <c r="D833" s="268" t="str">
        <f t="shared" si="43"/>
        <v>Janeiro</v>
      </c>
      <c r="E833" s="269"/>
      <c r="F833" s="270" t="str">
        <f>IF(E833="","",VLOOKUP(E833,Relatório!B:I,2,FALSE))</f>
        <v/>
      </c>
      <c r="G833" s="271"/>
      <c r="H833" s="272"/>
      <c r="I833" s="271"/>
      <c r="J833" s="271"/>
      <c r="K833" s="312"/>
      <c r="L833" s="353"/>
      <c r="M833" s="271"/>
      <c r="N833" s="271"/>
      <c r="O833" s="276"/>
      <c r="P833" s="313"/>
      <c r="Q833" s="314"/>
      <c r="R833" s="279" t="b">
        <f t="shared" si="41"/>
        <v>0</v>
      </c>
      <c r="S833" s="334"/>
    </row>
    <row r="834" spans="2:19" ht="24.9" customHeight="1" x14ac:dyDescent="0.3">
      <c r="B834" s="311"/>
      <c r="C834" s="267">
        <f t="shared" si="42"/>
        <v>1</v>
      </c>
      <c r="D834" s="268" t="str">
        <f t="shared" si="43"/>
        <v>Janeiro</v>
      </c>
      <c r="E834" s="269"/>
      <c r="F834" s="270" t="str">
        <f>IF(E834="","",VLOOKUP(E834,Relatório!B:I,2,FALSE))</f>
        <v/>
      </c>
      <c r="G834" s="271"/>
      <c r="H834" s="272"/>
      <c r="I834" s="271"/>
      <c r="J834" s="271"/>
      <c r="K834" s="312"/>
      <c r="L834" s="353"/>
      <c r="M834" s="271"/>
      <c r="N834" s="271"/>
      <c r="O834" s="276"/>
      <c r="P834" s="313"/>
      <c r="Q834" s="314"/>
      <c r="R834" s="279" t="b">
        <f t="shared" si="41"/>
        <v>0</v>
      </c>
      <c r="S834" s="334"/>
    </row>
    <row r="835" spans="2:19" ht="24.9" customHeight="1" x14ac:dyDescent="0.3">
      <c r="B835" s="311"/>
      <c r="C835" s="267">
        <f t="shared" si="42"/>
        <v>1</v>
      </c>
      <c r="D835" s="268" t="str">
        <f t="shared" si="43"/>
        <v>Janeiro</v>
      </c>
      <c r="E835" s="269"/>
      <c r="F835" s="270" t="str">
        <f>IF(E835="","",VLOOKUP(E835,Relatório!B:I,2,FALSE))</f>
        <v/>
      </c>
      <c r="G835" s="271"/>
      <c r="H835" s="272"/>
      <c r="I835" s="271"/>
      <c r="J835" s="271"/>
      <c r="K835" s="312"/>
      <c r="L835" s="353"/>
      <c r="M835" s="271"/>
      <c r="N835" s="271"/>
      <c r="O835" s="276"/>
      <c r="P835" s="313"/>
      <c r="Q835" s="314"/>
      <c r="R835" s="279" t="b">
        <f t="shared" si="41"/>
        <v>0</v>
      </c>
      <c r="S835" s="334"/>
    </row>
    <row r="836" spans="2:19" ht="24.9" customHeight="1" x14ac:dyDescent="0.3">
      <c r="B836" s="311"/>
      <c r="C836" s="267">
        <f t="shared" si="42"/>
        <v>1</v>
      </c>
      <c r="D836" s="268" t="str">
        <f t="shared" si="43"/>
        <v>Janeiro</v>
      </c>
      <c r="E836" s="269"/>
      <c r="F836" s="270" t="str">
        <f>IF(E836="","",VLOOKUP(E836,Relatório!B:I,2,FALSE))</f>
        <v/>
      </c>
      <c r="G836" s="271"/>
      <c r="H836" s="272"/>
      <c r="I836" s="271"/>
      <c r="J836" s="271"/>
      <c r="K836" s="312"/>
      <c r="L836" s="353"/>
      <c r="M836" s="271"/>
      <c r="N836" s="271"/>
      <c r="O836" s="276"/>
      <c r="P836" s="313"/>
      <c r="Q836" s="314"/>
      <c r="R836" s="279" t="b">
        <f t="shared" si="41"/>
        <v>0</v>
      </c>
      <c r="S836" s="334"/>
    </row>
    <row r="837" spans="2:19" ht="24.9" customHeight="1" x14ac:dyDescent="0.3">
      <c r="B837" s="311"/>
      <c r="C837" s="267">
        <f t="shared" si="42"/>
        <v>1</v>
      </c>
      <c r="D837" s="268" t="str">
        <f t="shared" si="43"/>
        <v>Janeiro</v>
      </c>
      <c r="E837" s="269"/>
      <c r="F837" s="270" t="str">
        <f>IF(E837="","",VLOOKUP(E837,Relatório!B:I,2,FALSE))</f>
        <v/>
      </c>
      <c r="G837" s="271"/>
      <c r="H837" s="272"/>
      <c r="I837" s="271"/>
      <c r="J837" s="271"/>
      <c r="K837" s="312"/>
      <c r="L837" s="353"/>
      <c r="M837" s="271"/>
      <c r="N837" s="271"/>
      <c r="O837" s="276"/>
      <c r="P837" s="313"/>
      <c r="Q837" s="314"/>
      <c r="R837" s="279" t="b">
        <f t="shared" si="41"/>
        <v>0</v>
      </c>
      <c r="S837" s="334"/>
    </row>
    <row r="838" spans="2:19" ht="24.9" customHeight="1" x14ac:dyDescent="0.3">
      <c r="B838" s="311"/>
      <c r="C838" s="267">
        <f t="shared" si="42"/>
        <v>1</v>
      </c>
      <c r="D838" s="268" t="str">
        <f t="shared" si="43"/>
        <v>Janeiro</v>
      </c>
      <c r="E838" s="269"/>
      <c r="F838" s="270" t="str">
        <f>IF(E838="","",VLOOKUP(E838,Relatório!B:I,2,FALSE))</f>
        <v/>
      </c>
      <c r="G838" s="271"/>
      <c r="H838" s="272"/>
      <c r="I838" s="271"/>
      <c r="J838" s="271"/>
      <c r="K838" s="312"/>
      <c r="L838" s="353"/>
      <c r="M838" s="271"/>
      <c r="N838" s="271"/>
      <c r="O838" s="276"/>
      <c r="P838" s="313"/>
      <c r="Q838" s="314"/>
      <c r="R838" s="279" t="b">
        <f t="shared" si="41"/>
        <v>0</v>
      </c>
      <c r="S838" s="334"/>
    </row>
    <row r="839" spans="2:19" ht="24.9" customHeight="1" x14ac:dyDescent="0.3">
      <c r="B839" s="311"/>
      <c r="C839" s="267">
        <f t="shared" si="42"/>
        <v>1</v>
      </c>
      <c r="D839" s="268" t="str">
        <f t="shared" si="43"/>
        <v>Janeiro</v>
      </c>
      <c r="E839" s="269"/>
      <c r="F839" s="270" t="str">
        <f>IF(E839="","",VLOOKUP(E839,Relatório!B:I,2,FALSE))</f>
        <v/>
      </c>
      <c r="G839" s="271"/>
      <c r="H839" s="272"/>
      <c r="I839" s="271"/>
      <c r="J839" s="271"/>
      <c r="K839" s="312"/>
      <c r="L839" s="353"/>
      <c r="M839" s="271"/>
      <c r="N839" s="271"/>
      <c r="O839" s="276"/>
      <c r="P839" s="313"/>
      <c r="Q839" s="314"/>
      <c r="R839" s="279" t="b">
        <f t="shared" si="41"/>
        <v>0</v>
      </c>
      <c r="S839" s="334"/>
    </row>
    <row r="840" spans="2:19" ht="24.9" customHeight="1" x14ac:dyDescent="0.3">
      <c r="B840" s="311"/>
      <c r="C840" s="267">
        <f t="shared" si="42"/>
        <v>1</v>
      </c>
      <c r="D840" s="268" t="str">
        <f t="shared" si="43"/>
        <v>Janeiro</v>
      </c>
      <c r="E840" s="269"/>
      <c r="F840" s="270" t="str">
        <f>IF(E840="","",VLOOKUP(E840,Relatório!B:I,2,FALSE))</f>
        <v/>
      </c>
      <c r="G840" s="271"/>
      <c r="H840" s="272"/>
      <c r="I840" s="271"/>
      <c r="J840" s="271"/>
      <c r="K840" s="312"/>
      <c r="L840" s="353"/>
      <c r="M840" s="271"/>
      <c r="N840" s="271"/>
      <c r="O840" s="276"/>
      <c r="P840" s="313"/>
      <c r="Q840" s="314"/>
      <c r="R840" s="279" t="b">
        <f t="shared" si="41"/>
        <v>0</v>
      </c>
      <c r="S840" s="334"/>
    </row>
    <row r="841" spans="2:19" ht="24.9" customHeight="1" x14ac:dyDescent="0.3">
      <c r="B841" s="311"/>
      <c r="C841" s="267">
        <f t="shared" si="42"/>
        <v>1</v>
      </c>
      <c r="D841" s="268" t="str">
        <f t="shared" si="43"/>
        <v>Janeiro</v>
      </c>
      <c r="E841" s="269"/>
      <c r="F841" s="270" t="str">
        <f>IF(E841="","",VLOOKUP(E841,Relatório!B:I,2,FALSE))</f>
        <v/>
      </c>
      <c r="G841" s="271"/>
      <c r="H841" s="272"/>
      <c r="I841" s="271"/>
      <c r="J841" s="271"/>
      <c r="K841" s="312"/>
      <c r="L841" s="353"/>
      <c r="M841" s="271"/>
      <c r="N841" s="271"/>
      <c r="O841" s="276"/>
      <c r="P841" s="313"/>
      <c r="Q841" s="314"/>
      <c r="R841" s="279" t="b">
        <f t="shared" ref="R841:R904" si="44">IF(O841="sim",P841-Q841+R840,IF(O841="NÃO",R840))</f>
        <v>0</v>
      </c>
      <c r="S841" s="334"/>
    </row>
    <row r="842" spans="2:19" ht="24.9" customHeight="1" x14ac:dyDescent="0.3">
      <c r="B842" s="311"/>
      <c r="C842" s="267">
        <f t="shared" si="42"/>
        <v>1</v>
      </c>
      <c r="D842" s="268" t="str">
        <f t="shared" si="43"/>
        <v>Janeiro</v>
      </c>
      <c r="E842" s="269"/>
      <c r="F842" s="270" t="str">
        <f>IF(E842="","",VLOOKUP(E842,Relatório!B:I,2,FALSE))</f>
        <v/>
      </c>
      <c r="G842" s="271"/>
      <c r="H842" s="272"/>
      <c r="I842" s="271"/>
      <c r="J842" s="271"/>
      <c r="K842" s="312"/>
      <c r="L842" s="353"/>
      <c r="M842" s="271"/>
      <c r="N842" s="271"/>
      <c r="O842" s="276"/>
      <c r="P842" s="313"/>
      <c r="Q842" s="314"/>
      <c r="R842" s="279" t="b">
        <f t="shared" si="44"/>
        <v>0</v>
      </c>
      <c r="S842" s="334"/>
    </row>
    <row r="843" spans="2:19" ht="24.9" customHeight="1" x14ac:dyDescent="0.3">
      <c r="B843" s="311"/>
      <c r="C843" s="267">
        <f t="shared" si="42"/>
        <v>1</v>
      </c>
      <c r="D843" s="268" t="str">
        <f t="shared" si="43"/>
        <v>Janeiro</v>
      </c>
      <c r="E843" s="269"/>
      <c r="F843" s="270" t="str">
        <f>IF(E843="","",VLOOKUP(E843,Relatório!B:I,2,FALSE))</f>
        <v/>
      </c>
      <c r="G843" s="271"/>
      <c r="H843" s="272"/>
      <c r="I843" s="271"/>
      <c r="J843" s="271"/>
      <c r="K843" s="312"/>
      <c r="L843" s="353"/>
      <c r="M843" s="271"/>
      <c r="N843" s="271"/>
      <c r="O843" s="276"/>
      <c r="P843" s="313"/>
      <c r="Q843" s="314"/>
      <c r="R843" s="279" t="b">
        <f t="shared" si="44"/>
        <v>0</v>
      </c>
      <c r="S843" s="334"/>
    </row>
    <row r="844" spans="2:19" ht="24.9" customHeight="1" x14ac:dyDescent="0.3">
      <c r="B844" s="311"/>
      <c r="C844" s="267">
        <f t="shared" si="42"/>
        <v>1</v>
      </c>
      <c r="D844" s="268" t="str">
        <f t="shared" si="43"/>
        <v>Janeiro</v>
      </c>
      <c r="E844" s="269"/>
      <c r="F844" s="270" t="str">
        <f>IF(E844="","",VLOOKUP(E844,Relatório!B:I,2,FALSE))</f>
        <v/>
      </c>
      <c r="G844" s="271"/>
      <c r="H844" s="272"/>
      <c r="I844" s="271"/>
      <c r="J844" s="271"/>
      <c r="K844" s="312"/>
      <c r="L844" s="353"/>
      <c r="M844" s="271"/>
      <c r="N844" s="271"/>
      <c r="O844" s="276"/>
      <c r="P844" s="313"/>
      <c r="Q844" s="314"/>
      <c r="R844" s="279" t="b">
        <f t="shared" si="44"/>
        <v>0</v>
      </c>
      <c r="S844" s="334"/>
    </row>
    <row r="845" spans="2:19" ht="24.9" customHeight="1" x14ac:dyDescent="0.3">
      <c r="B845" s="311"/>
      <c r="C845" s="267">
        <f t="shared" si="42"/>
        <v>1</v>
      </c>
      <c r="D845" s="268" t="str">
        <f t="shared" si="43"/>
        <v>Janeiro</v>
      </c>
      <c r="E845" s="269"/>
      <c r="F845" s="270" t="str">
        <f>IF(E845="","",VLOOKUP(E845,Relatório!B:I,2,FALSE))</f>
        <v/>
      </c>
      <c r="G845" s="271"/>
      <c r="H845" s="272"/>
      <c r="I845" s="271"/>
      <c r="J845" s="271"/>
      <c r="K845" s="312"/>
      <c r="L845" s="353"/>
      <c r="M845" s="271"/>
      <c r="N845" s="271"/>
      <c r="O845" s="276"/>
      <c r="P845" s="313"/>
      <c r="Q845" s="314"/>
      <c r="R845" s="279" t="b">
        <f t="shared" si="44"/>
        <v>0</v>
      </c>
      <c r="S845" s="334"/>
    </row>
    <row r="846" spans="2:19" ht="24.9" customHeight="1" x14ac:dyDescent="0.3">
      <c r="B846" s="311"/>
      <c r="C846" s="267">
        <f t="shared" si="42"/>
        <v>1</v>
      </c>
      <c r="D846" s="268" t="str">
        <f t="shared" si="43"/>
        <v>Janeiro</v>
      </c>
      <c r="E846" s="269"/>
      <c r="F846" s="270" t="str">
        <f>IF(E846="","",VLOOKUP(E846,Relatório!B:I,2,FALSE))</f>
        <v/>
      </c>
      <c r="G846" s="271"/>
      <c r="H846" s="272"/>
      <c r="I846" s="271"/>
      <c r="J846" s="271"/>
      <c r="K846" s="312"/>
      <c r="L846" s="353"/>
      <c r="M846" s="271"/>
      <c r="N846" s="271"/>
      <c r="O846" s="276"/>
      <c r="P846" s="313"/>
      <c r="Q846" s="314"/>
      <c r="R846" s="279" t="b">
        <f t="shared" si="44"/>
        <v>0</v>
      </c>
      <c r="S846" s="334"/>
    </row>
    <row r="847" spans="2:19" ht="24.9" customHeight="1" x14ac:dyDescent="0.3">
      <c r="B847" s="311"/>
      <c r="C847" s="267">
        <f t="shared" si="42"/>
        <v>1</v>
      </c>
      <c r="D847" s="268" t="str">
        <f t="shared" si="43"/>
        <v>Janeiro</v>
      </c>
      <c r="E847" s="269"/>
      <c r="F847" s="270" t="str">
        <f>IF(E847="","",VLOOKUP(E847,Relatório!B:I,2,FALSE))</f>
        <v/>
      </c>
      <c r="G847" s="271"/>
      <c r="H847" s="272"/>
      <c r="I847" s="271"/>
      <c r="J847" s="271"/>
      <c r="K847" s="312"/>
      <c r="L847" s="353"/>
      <c r="M847" s="271"/>
      <c r="N847" s="271"/>
      <c r="O847" s="276"/>
      <c r="P847" s="313"/>
      <c r="Q847" s="314"/>
      <c r="R847" s="279" t="b">
        <f t="shared" si="44"/>
        <v>0</v>
      </c>
      <c r="S847" s="334"/>
    </row>
    <row r="848" spans="2:19" ht="24.9" customHeight="1" x14ac:dyDescent="0.3">
      <c r="B848" s="311"/>
      <c r="C848" s="267">
        <f t="shared" si="42"/>
        <v>1</v>
      </c>
      <c r="D848" s="268" t="str">
        <f t="shared" si="43"/>
        <v>Janeiro</v>
      </c>
      <c r="E848" s="269"/>
      <c r="F848" s="270" t="str">
        <f>IF(E848="","",VLOOKUP(E848,Relatório!B:I,2,FALSE))</f>
        <v/>
      </c>
      <c r="G848" s="271"/>
      <c r="H848" s="272"/>
      <c r="I848" s="271"/>
      <c r="J848" s="271"/>
      <c r="K848" s="312"/>
      <c r="L848" s="353"/>
      <c r="M848" s="271"/>
      <c r="N848" s="271"/>
      <c r="O848" s="276"/>
      <c r="P848" s="313"/>
      <c r="Q848" s="314"/>
      <c r="R848" s="279" t="b">
        <f t="shared" si="44"/>
        <v>0</v>
      </c>
      <c r="S848" s="334"/>
    </row>
    <row r="849" spans="2:19" ht="24.9" customHeight="1" x14ac:dyDescent="0.3">
      <c r="B849" s="311"/>
      <c r="C849" s="267">
        <f t="shared" si="42"/>
        <v>1</v>
      </c>
      <c r="D849" s="268" t="str">
        <f t="shared" si="43"/>
        <v>Janeiro</v>
      </c>
      <c r="E849" s="269"/>
      <c r="F849" s="270" t="str">
        <f>IF(E849="","",VLOOKUP(E849,Relatório!B:I,2,FALSE))</f>
        <v/>
      </c>
      <c r="G849" s="271"/>
      <c r="H849" s="272"/>
      <c r="I849" s="271"/>
      <c r="J849" s="271"/>
      <c r="K849" s="312"/>
      <c r="L849" s="353"/>
      <c r="M849" s="271"/>
      <c r="N849" s="271"/>
      <c r="O849" s="276"/>
      <c r="P849" s="313"/>
      <c r="Q849" s="314"/>
      <c r="R849" s="279" t="b">
        <f t="shared" si="44"/>
        <v>0</v>
      </c>
      <c r="S849" s="334"/>
    </row>
    <row r="850" spans="2:19" ht="24.9" customHeight="1" x14ac:dyDescent="0.3">
      <c r="B850" s="311"/>
      <c r="C850" s="267">
        <f t="shared" si="42"/>
        <v>1</v>
      </c>
      <c r="D850" s="268" t="str">
        <f t="shared" si="43"/>
        <v>Janeiro</v>
      </c>
      <c r="E850" s="269"/>
      <c r="F850" s="270" t="str">
        <f>IF(E850="","",VLOOKUP(E850,Relatório!B:I,2,FALSE))</f>
        <v/>
      </c>
      <c r="G850" s="271"/>
      <c r="H850" s="272"/>
      <c r="I850" s="271"/>
      <c r="J850" s="271"/>
      <c r="K850" s="312"/>
      <c r="L850" s="353"/>
      <c r="M850" s="271"/>
      <c r="N850" s="271"/>
      <c r="O850" s="276"/>
      <c r="P850" s="313"/>
      <c r="Q850" s="314"/>
      <c r="R850" s="279" t="b">
        <f t="shared" si="44"/>
        <v>0</v>
      </c>
      <c r="S850" s="334"/>
    </row>
    <row r="851" spans="2:19" ht="24.9" customHeight="1" x14ac:dyDescent="0.3">
      <c r="B851" s="311"/>
      <c r="C851" s="267">
        <f t="shared" si="42"/>
        <v>1</v>
      </c>
      <c r="D851" s="268" t="str">
        <f t="shared" si="43"/>
        <v>Janeiro</v>
      </c>
      <c r="E851" s="269"/>
      <c r="F851" s="270" t="str">
        <f>IF(E851="","",VLOOKUP(E851,Relatório!B:I,2,FALSE))</f>
        <v/>
      </c>
      <c r="G851" s="271"/>
      <c r="H851" s="272"/>
      <c r="I851" s="271"/>
      <c r="J851" s="271"/>
      <c r="K851" s="312"/>
      <c r="L851" s="353"/>
      <c r="M851" s="271"/>
      <c r="N851" s="271"/>
      <c r="O851" s="276"/>
      <c r="P851" s="313"/>
      <c r="Q851" s="314"/>
      <c r="R851" s="279" t="b">
        <f t="shared" si="44"/>
        <v>0</v>
      </c>
      <c r="S851" s="334"/>
    </row>
    <row r="852" spans="2:19" ht="24.9" customHeight="1" x14ac:dyDescent="0.3">
      <c r="B852" s="311"/>
      <c r="C852" s="267">
        <f t="shared" si="42"/>
        <v>1</v>
      </c>
      <c r="D852" s="268" t="str">
        <f t="shared" si="43"/>
        <v>Janeiro</v>
      </c>
      <c r="E852" s="269"/>
      <c r="F852" s="270" t="str">
        <f>IF(E852="","",VLOOKUP(E852,Relatório!B:I,2,FALSE))</f>
        <v/>
      </c>
      <c r="G852" s="271"/>
      <c r="H852" s="272"/>
      <c r="I852" s="271"/>
      <c r="J852" s="271"/>
      <c r="K852" s="312"/>
      <c r="L852" s="353"/>
      <c r="M852" s="271"/>
      <c r="N852" s="271"/>
      <c r="O852" s="276"/>
      <c r="P852" s="313"/>
      <c r="Q852" s="314"/>
      <c r="R852" s="279" t="b">
        <f t="shared" si="44"/>
        <v>0</v>
      </c>
      <c r="S852" s="334"/>
    </row>
    <row r="853" spans="2:19" ht="24.9" customHeight="1" x14ac:dyDescent="0.3">
      <c r="B853" s="311"/>
      <c r="C853" s="267">
        <f t="shared" si="42"/>
        <v>1</v>
      </c>
      <c r="D853" s="268" t="str">
        <f t="shared" si="43"/>
        <v>Janeiro</v>
      </c>
      <c r="E853" s="269"/>
      <c r="F853" s="270" t="str">
        <f>IF(E853="","",VLOOKUP(E853,Relatório!B:I,2,FALSE))</f>
        <v/>
      </c>
      <c r="G853" s="271"/>
      <c r="H853" s="272"/>
      <c r="I853" s="271"/>
      <c r="J853" s="271"/>
      <c r="K853" s="312"/>
      <c r="L853" s="353"/>
      <c r="M853" s="271"/>
      <c r="N853" s="271"/>
      <c r="O853" s="276"/>
      <c r="P853" s="313"/>
      <c r="Q853" s="314"/>
      <c r="R853" s="279" t="b">
        <f t="shared" si="44"/>
        <v>0</v>
      </c>
      <c r="S853" s="334"/>
    </row>
    <row r="854" spans="2:19" ht="24.9" customHeight="1" x14ac:dyDescent="0.3">
      <c r="B854" s="311"/>
      <c r="C854" s="267">
        <f t="shared" si="42"/>
        <v>1</v>
      </c>
      <c r="D854" s="268" t="str">
        <f t="shared" si="43"/>
        <v>Janeiro</v>
      </c>
      <c r="E854" s="269"/>
      <c r="F854" s="270" t="str">
        <f>IF(E854="","",VLOOKUP(E854,Relatório!B:I,2,FALSE))</f>
        <v/>
      </c>
      <c r="G854" s="271"/>
      <c r="H854" s="272"/>
      <c r="I854" s="271"/>
      <c r="J854" s="271"/>
      <c r="K854" s="312"/>
      <c r="L854" s="353"/>
      <c r="M854" s="271"/>
      <c r="N854" s="271"/>
      <c r="O854" s="276"/>
      <c r="P854" s="313"/>
      <c r="Q854" s="314"/>
      <c r="R854" s="279" t="b">
        <f t="shared" si="44"/>
        <v>0</v>
      </c>
      <c r="S854" s="334"/>
    </row>
    <row r="855" spans="2:19" ht="24.9" customHeight="1" x14ac:dyDescent="0.3">
      <c r="B855" s="311"/>
      <c r="C855" s="267">
        <f t="shared" si="42"/>
        <v>1</v>
      </c>
      <c r="D855" s="268" t="str">
        <f t="shared" si="43"/>
        <v>Janeiro</v>
      </c>
      <c r="E855" s="269"/>
      <c r="F855" s="270" t="str">
        <f>IF(E855="","",VLOOKUP(E855,Relatório!B:I,2,FALSE))</f>
        <v/>
      </c>
      <c r="G855" s="271"/>
      <c r="H855" s="272"/>
      <c r="I855" s="271"/>
      <c r="J855" s="271"/>
      <c r="K855" s="312"/>
      <c r="L855" s="353"/>
      <c r="M855" s="271"/>
      <c r="N855" s="271"/>
      <c r="O855" s="276"/>
      <c r="P855" s="313"/>
      <c r="Q855" s="314"/>
      <c r="R855" s="279" t="b">
        <f t="shared" si="44"/>
        <v>0</v>
      </c>
      <c r="S855" s="334"/>
    </row>
    <row r="856" spans="2:19" ht="24.9" customHeight="1" x14ac:dyDescent="0.3">
      <c r="B856" s="311"/>
      <c r="C856" s="267">
        <f t="shared" si="42"/>
        <v>1</v>
      </c>
      <c r="D856" s="268" t="str">
        <f t="shared" si="43"/>
        <v>Janeiro</v>
      </c>
      <c r="E856" s="269"/>
      <c r="F856" s="270" t="str">
        <f>IF(E856="","",VLOOKUP(E856,Relatório!B:I,2,FALSE))</f>
        <v/>
      </c>
      <c r="G856" s="271"/>
      <c r="H856" s="272"/>
      <c r="I856" s="271"/>
      <c r="J856" s="271"/>
      <c r="K856" s="312"/>
      <c r="L856" s="353"/>
      <c r="M856" s="271"/>
      <c r="N856" s="271"/>
      <c r="O856" s="276"/>
      <c r="P856" s="313"/>
      <c r="Q856" s="314"/>
      <c r="R856" s="279" t="b">
        <f t="shared" si="44"/>
        <v>0</v>
      </c>
      <c r="S856" s="334"/>
    </row>
    <row r="857" spans="2:19" ht="24.9" customHeight="1" x14ac:dyDescent="0.3">
      <c r="B857" s="311"/>
      <c r="C857" s="267">
        <f t="shared" ref="C857:C920" si="45">MONTH(B857)</f>
        <v>1</v>
      </c>
      <c r="D857" s="268" t="str">
        <f t="shared" ref="D857:D920" si="46">IF(C857=1,"Janeiro",IF(C857=2,"Fevereiro",IF(C857=3,"Março",IF(C857=4,"Abril",IF(C857=5,"Maio",IF(C857=6,"Junho",IF(C857=7,"Julho",IF(C857=8,"Agosto",IF(C857=9,"Setembro",IF(C857=10,"Outubro",IF(C857=11,"Novembro",IF(C857=12,"Dezembro",""))))))))))))</f>
        <v>Janeiro</v>
      </c>
      <c r="E857" s="269"/>
      <c r="F857" s="270" t="str">
        <f>IF(E857="","",VLOOKUP(E857,Relatório!B:I,2,FALSE))</f>
        <v/>
      </c>
      <c r="G857" s="271"/>
      <c r="H857" s="272"/>
      <c r="I857" s="271"/>
      <c r="J857" s="271"/>
      <c r="K857" s="312"/>
      <c r="L857" s="353"/>
      <c r="M857" s="271"/>
      <c r="N857" s="271"/>
      <c r="O857" s="276"/>
      <c r="P857" s="313"/>
      <c r="Q857" s="314"/>
      <c r="R857" s="279" t="b">
        <f t="shared" si="44"/>
        <v>0</v>
      </c>
      <c r="S857" s="334"/>
    </row>
    <row r="858" spans="2:19" ht="24.9" customHeight="1" x14ac:dyDescent="0.3">
      <c r="B858" s="311"/>
      <c r="C858" s="267">
        <f t="shared" si="45"/>
        <v>1</v>
      </c>
      <c r="D858" s="268" t="str">
        <f t="shared" si="46"/>
        <v>Janeiro</v>
      </c>
      <c r="E858" s="269"/>
      <c r="F858" s="270" t="str">
        <f>IF(E858="","",VLOOKUP(E858,Relatório!B:I,2,FALSE))</f>
        <v/>
      </c>
      <c r="G858" s="271"/>
      <c r="H858" s="272"/>
      <c r="I858" s="271"/>
      <c r="J858" s="271"/>
      <c r="K858" s="312"/>
      <c r="L858" s="353"/>
      <c r="M858" s="271"/>
      <c r="N858" s="271"/>
      <c r="O858" s="276"/>
      <c r="P858" s="313"/>
      <c r="Q858" s="314"/>
      <c r="R858" s="279" t="b">
        <f t="shared" si="44"/>
        <v>0</v>
      </c>
      <c r="S858" s="334"/>
    </row>
    <row r="859" spans="2:19" ht="24.9" customHeight="1" x14ac:dyDescent="0.3">
      <c r="B859" s="311"/>
      <c r="C859" s="267">
        <f t="shared" si="45"/>
        <v>1</v>
      </c>
      <c r="D859" s="268" t="str">
        <f t="shared" si="46"/>
        <v>Janeiro</v>
      </c>
      <c r="E859" s="269"/>
      <c r="F859" s="270" t="str">
        <f>IF(E859="","",VLOOKUP(E859,Relatório!B:I,2,FALSE))</f>
        <v/>
      </c>
      <c r="G859" s="271"/>
      <c r="H859" s="272"/>
      <c r="I859" s="271"/>
      <c r="J859" s="271"/>
      <c r="K859" s="312"/>
      <c r="L859" s="353"/>
      <c r="M859" s="271"/>
      <c r="N859" s="271"/>
      <c r="O859" s="276"/>
      <c r="P859" s="313"/>
      <c r="Q859" s="314"/>
      <c r="R859" s="279" t="b">
        <f t="shared" si="44"/>
        <v>0</v>
      </c>
      <c r="S859" s="334"/>
    </row>
    <row r="860" spans="2:19" ht="24.9" customHeight="1" x14ac:dyDescent="0.3">
      <c r="B860" s="311"/>
      <c r="C860" s="267">
        <f t="shared" si="45"/>
        <v>1</v>
      </c>
      <c r="D860" s="268" t="str">
        <f t="shared" si="46"/>
        <v>Janeiro</v>
      </c>
      <c r="E860" s="269"/>
      <c r="F860" s="270" t="str">
        <f>IF(E860="","",VLOOKUP(E860,Relatório!B:I,2,FALSE))</f>
        <v/>
      </c>
      <c r="G860" s="271"/>
      <c r="H860" s="272"/>
      <c r="I860" s="271"/>
      <c r="J860" s="271"/>
      <c r="K860" s="312"/>
      <c r="L860" s="353"/>
      <c r="M860" s="271"/>
      <c r="N860" s="271"/>
      <c r="O860" s="276"/>
      <c r="P860" s="313"/>
      <c r="Q860" s="314"/>
      <c r="R860" s="279" t="b">
        <f t="shared" si="44"/>
        <v>0</v>
      </c>
      <c r="S860" s="334"/>
    </row>
    <row r="861" spans="2:19" ht="24.9" customHeight="1" x14ac:dyDescent="0.3">
      <c r="B861" s="311"/>
      <c r="C861" s="267">
        <f t="shared" si="45"/>
        <v>1</v>
      </c>
      <c r="D861" s="268" t="str">
        <f t="shared" si="46"/>
        <v>Janeiro</v>
      </c>
      <c r="E861" s="269"/>
      <c r="F861" s="270" t="str">
        <f>IF(E861="","",VLOOKUP(E861,Relatório!B:I,2,FALSE))</f>
        <v/>
      </c>
      <c r="G861" s="271"/>
      <c r="H861" s="272"/>
      <c r="I861" s="271"/>
      <c r="J861" s="271"/>
      <c r="K861" s="312"/>
      <c r="L861" s="353"/>
      <c r="M861" s="271"/>
      <c r="N861" s="271"/>
      <c r="O861" s="276"/>
      <c r="P861" s="313"/>
      <c r="Q861" s="314"/>
      <c r="R861" s="279" t="b">
        <f t="shared" si="44"/>
        <v>0</v>
      </c>
      <c r="S861" s="334"/>
    </row>
    <row r="862" spans="2:19" ht="24.9" customHeight="1" x14ac:dyDescent="0.3">
      <c r="B862" s="311"/>
      <c r="C862" s="267">
        <f t="shared" si="45"/>
        <v>1</v>
      </c>
      <c r="D862" s="268" t="str">
        <f t="shared" si="46"/>
        <v>Janeiro</v>
      </c>
      <c r="E862" s="269"/>
      <c r="F862" s="270" t="str">
        <f>IF(E862="","",VLOOKUP(E862,Relatório!B:I,2,FALSE))</f>
        <v/>
      </c>
      <c r="G862" s="271"/>
      <c r="H862" s="272"/>
      <c r="I862" s="271"/>
      <c r="J862" s="271"/>
      <c r="K862" s="312"/>
      <c r="L862" s="353"/>
      <c r="M862" s="271"/>
      <c r="N862" s="271"/>
      <c r="O862" s="276"/>
      <c r="P862" s="313"/>
      <c r="Q862" s="314"/>
      <c r="R862" s="279" t="b">
        <f t="shared" si="44"/>
        <v>0</v>
      </c>
      <c r="S862" s="334"/>
    </row>
    <row r="863" spans="2:19" ht="24.9" customHeight="1" x14ac:dyDescent="0.3">
      <c r="B863" s="311"/>
      <c r="C863" s="267">
        <f t="shared" si="45"/>
        <v>1</v>
      </c>
      <c r="D863" s="268" t="str">
        <f t="shared" si="46"/>
        <v>Janeiro</v>
      </c>
      <c r="E863" s="269"/>
      <c r="F863" s="270" t="str">
        <f>IF(E863="","",VLOOKUP(E863,Relatório!B:I,2,FALSE))</f>
        <v/>
      </c>
      <c r="G863" s="271"/>
      <c r="H863" s="272"/>
      <c r="I863" s="271"/>
      <c r="J863" s="271"/>
      <c r="K863" s="312"/>
      <c r="L863" s="353"/>
      <c r="M863" s="271"/>
      <c r="N863" s="271"/>
      <c r="O863" s="276"/>
      <c r="P863" s="313"/>
      <c r="Q863" s="314"/>
      <c r="R863" s="279" t="b">
        <f t="shared" si="44"/>
        <v>0</v>
      </c>
      <c r="S863" s="334"/>
    </row>
    <row r="864" spans="2:19" ht="24.9" customHeight="1" x14ac:dyDescent="0.3">
      <c r="B864" s="311"/>
      <c r="C864" s="267">
        <f t="shared" si="45"/>
        <v>1</v>
      </c>
      <c r="D864" s="268" t="str">
        <f t="shared" si="46"/>
        <v>Janeiro</v>
      </c>
      <c r="E864" s="269"/>
      <c r="F864" s="270" t="str">
        <f>IF(E864="","",VLOOKUP(E864,Relatório!B:I,2,FALSE))</f>
        <v/>
      </c>
      <c r="G864" s="271"/>
      <c r="H864" s="272"/>
      <c r="I864" s="271"/>
      <c r="J864" s="271"/>
      <c r="K864" s="312"/>
      <c r="L864" s="353"/>
      <c r="M864" s="271"/>
      <c r="N864" s="271"/>
      <c r="O864" s="276"/>
      <c r="P864" s="313"/>
      <c r="Q864" s="314"/>
      <c r="R864" s="279" t="b">
        <f t="shared" si="44"/>
        <v>0</v>
      </c>
      <c r="S864" s="334"/>
    </row>
    <row r="865" spans="2:19" ht="24.9" customHeight="1" x14ac:dyDescent="0.3">
      <c r="B865" s="311"/>
      <c r="C865" s="267">
        <f t="shared" si="45"/>
        <v>1</v>
      </c>
      <c r="D865" s="268" t="str">
        <f t="shared" si="46"/>
        <v>Janeiro</v>
      </c>
      <c r="E865" s="269"/>
      <c r="F865" s="270" t="str">
        <f>IF(E865="","",VLOOKUP(E865,Relatório!B:I,2,FALSE))</f>
        <v/>
      </c>
      <c r="G865" s="271"/>
      <c r="H865" s="272"/>
      <c r="I865" s="271"/>
      <c r="J865" s="271"/>
      <c r="K865" s="312"/>
      <c r="L865" s="353"/>
      <c r="M865" s="271"/>
      <c r="N865" s="271"/>
      <c r="O865" s="276"/>
      <c r="P865" s="313"/>
      <c r="Q865" s="314"/>
      <c r="R865" s="279" t="b">
        <f t="shared" si="44"/>
        <v>0</v>
      </c>
      <c r="S865" s="334"/>
    </row>
    <row r="866" spans="2:19" ht="24.9" customHeight="1" x14ac:dyDescent="0.3">
      <c r="B866" s="311"/>
      <c r="C866" s="267">
        <f t="shared" si="45"/>
        <v>1</v>
      </c>
      <c r="D866" s="268" t="str">
        <f t="shared" si="46"/>
        <v>Janeiro</v>
      </c>
      <c r="E866" s="269"/>
      <c r="F866" s="270" t="str">
        <f>IF(E866="","",VLOOKUP(E866,Relatório!B:I,2,FALSE))</f>
        <v/>
      </c>
      <c r="G866" s="271"/>
      <c r="H866" s="272"/>
      <c r="I866" s="271"/>
      <c r="J866" s="271"/>
      <c r="K866" s="312"/>
      <c r="L866" s="353"/>
      <c r="M866" s="271"/>
      <c r="N866" s="271"/>
      <c r="O866" s="276"/>
      <c r="P866" s="313"/>
      <c r="Q866" s="314"/>
      <c r="R866" s="279" t="b">
        <f t="shared" si="44"/>
        <v>0</v>
      </c>
      <c r="S866" s="334"/>
    </row>
    <row r="867" spans="2:19" ht="24.9" customHeight="1" x14ac:dyDescent="0.3">
      <c r="B867" s="311"/>
      <c r="C867" s="267">
        <f t="shared" si="45"/>
        <v>1</v>
      </c>
      <c r="D867" s="268" t="str">
        <f t="shared" si="46"/>
        <v>Janeiro</v>
      </c>
      <c r="E867" s="269"/>
      <c r="F867" s="270" t="str">
        <f>IF(E867="","",VLOOKUP(E867,Relatório!B:I,2,FALSE))</f>
        <v/>
      </c>
      <c r="G867" s="271"/>
      <c r="H867" s="272"/>
      <c r="I867" s="271"/>
      <c r="J867" s="271"/>
      <c r="K867" s="312"/>
      <c r="L867" s="353"/>
      <c r="M867" s="271"/>
      <c r="N867" s="271"/>
      <c r="O867" s="276"/>
      <c r="P867" s="313"/>
      <c r="Q867" s="314"/>
      <c r="R867" s="279" t="b">
        <f t="shared" si="44"/>
        <v>0</v>
      </c>
      <c r="S867" s="334"/>
    </row>
    <row r="868" spans="2:19" ht="24.9" customHeight="1" x14ac:dyDescent="0.3">
      <c r="B868" s="311"/>
      <c r="C868" s="267">
        <f t="shared" si="45"/>
        <v>1</v>
      </c>
      <c r="D868" s="268" t="str">
        <f t="shared" si="46"/>
        <v>Janeiro</v>
      </c>
      <c r="E868" s="269"/>
      <c r="F868" s="270" t="str">
        <f>IF(E868="","",VLOOKUP(E868,Relatório!B:I,2,FALSE))</f>
        <v/>
      </c>
      <c r="G868" s="271"/>
      <c r="H868" s="272"/>
      <c r="I868" s="271"/>
      <c r="J868" s="271"/>
      <c r="K868" s="312"/>
      <c r="L868" s="353"/>
      <c r="M868" s="271"/>
      <c r="N868" s="271"/>
      <c r="O868" s="276"/>
      <c r="P868" s="313"/>
      <c r="Q868" s="314"/>
      <c r="R868" s="279" t="b">
        <f t="shared" si="44"/>
        <v>0</v>
      </c>
      <c r="S868" s="334"/>
    </row>
    <row r="869" spans="2:19" ht="24.9" customHeight="1" x14ac:dyDescent="0.3">
      <c r="B869" s="311"/>
      <c r="C869" s="267">
        <f t="shared" si="45"/>
        <v>1</v>
      </c>
      <c r="D869" s="268" t="str">
        <f t="shared" si="46"/>
        <v>Janeiro</v>
      </c>
      <c r="E869" s="269"/>
      <c r="F869" s="270" t="str">
        <f>IF(E869="","",VLOOKUP(E869,Relatório!B:I,2,FALSE))</f>
        <v/>
      </c>
      <c r="G869" s="271"/>
      <c r="H869" s="272"/>
      <c r="I869" s="271"/>
      <c r="J869" s="271"/>
      <c r="K869" s="312"/>
      <c r="L869" s="353"/>
      <c r="M869" s="271"/>
      <c r="N869" s="271"/>
      <c r="O869" s="276"/>
      <c r="P869" s="313"/>
      <c r="Q869" s="314"/>
      <c r="R869" s="279" t="b">
        <f t="shared" si="44"/>
        <v>0</v>
      </c>
      <c r="S869" s="334"/>
    </row>
    <row r="870" spans="2:19" ht="24.9" customHeight="1" x14ac:dyDescent="0.3">
      <c r="B870" s="311"/>
      <c r="C870" s="267">
        <f t="shared" si="45"/>
        <v>1</v>
      </c>
      <c r="D870" s="268" t="str">
        <f t="shared" si="46"/>
        <v>Janeiro</v>
      </c>
      <c r="E870" s="269"/>
      <c r="F870" s="270" t="str">
        <f>IF(E870="","",VLOOKUP(E870,Relatório!B:I,2,FALSE))</f>
        <v/>
      </c>
      <c r="G870" s="271"/>
      <c r="H870" s="272"/>
      <c r="I870" s="271"/>
      <c r="J870" s="271"/>
      <c r="K870" s="312"/>
      <c r="L870" s="353"/>
      <c r="M870" s="271"/>
      <c r="N870" s="271"/>
      <c r="O870" s="276"/>
      <c r="P870" s="313"/>
      <c r="Q870" s="314"/>
      <c r="R870" s="279" t="b">
        <f t="shared" si="44"/>
        <v>0</v>
      </c>
      <c r="S870" s="334"/>
    </row>
    <row r="871" spans="2:19" ht="24.9" customHeight="1" x14ac:dyDescent="0.3">
      <c r="B871" s="311"/>
      <c r="C871" s="267">
        <f t="shared" si="45"/>
        <v>1</v>
      </c>
      <c r="D871" s="268" t="str">
        <f t="shared" si="46"/>
        <v>Janeiro</v>
      </c>
      <c r="E871" s="269"/>
      <c r="F871" s="270" t="str">
        <f>IF(E871="","",VLOOKUP(E871,Relatório!B:I,2,FALSE))</f>
        <v/>
      </c>
      <c r="G871" s="271"/>
      <c r="H871" s="272"/>
      <c r="I871" s="271"/>
      <c r="J871" s="271"/>
      <c r="K871" s="312"/>
      <c r="L871" s="353"/>
      <c r="M871" s="271"/>
      <c r="N871" s="271"/>
      <c r="O871" s="276"/>
      <c r="P871" s="313"/>
      <c r="Q871" s="314"/>
      <c r="R871" s="279" t="b">
        <f t="shared" si="44"/>
        <v>0</v>
      </c>
      <c r="S871" s="334"/>
    </row>
    <row r="872" spans="2:19" ht="24.9" customHeight="1" x14ac:dyDescent="0.3">
      <c r="B872" s="311"/>
      <c r="C872" s="267">
        <f t="shared" si="45"/>
        <v>1</v>
      </c>
      <c r="D872" s="268" t="str">
        <f t="shared" si="46"/>
        <v>Janeiro</v>
      </c>
      <c r="E872" s="269"/>
      <c r="F872" s="270" t="str">
        <f>IF(E872="","",VLOOKUP(E872,Relatório!B:I,2,FALSE))</f>
        <v/>
      </c>
      <c r="G872" s="271"/>
      <c r="H872" s="272"/>
      <c r="I872" s="271"/>
      <c r="J872" s="271"/>
      <c r="K872" s="312"/>
      <c r="L872" s="353"/>
      <c r="M872" s="271"/>
      <c r="N872" s="271"/>
      <c r="O872" s="276"/>
      <c r="P872" s="313"/>
      <c r="Q872" s="314"/>
      <c r="R872" s="279" t="b">
        <f t="shared" si="44"/>
        <v>0</v>
      </c>
      <c r="S872" s="334"/>
    </row>
    <row r="873" spans="2:19" ht="24.9" customHeight="1" x14ac:dyDescent="0.3">
      <c r="B873" s="311"/>
      <c r="C873" s="267">
        <f t="shared" si="45"/>
        <v>1</v>
      </c>
      <c r="D873" s="268" t="str">
        <f t="shared" si="46"/>
        <v>Janeiro</v>
      </c>
      <c r="E873" s="269"/>
      <c r="F873" s="270" t="str">
        <f>IF(E873="","",VLOOKUP(E873,Relatório!B:I,2,FALSE))</f>
        <v/>
      </c>
      <c r="G873" s="271"/>
      <c r="H873" s="272"/>
      <c r="I873" s="271"/>
      <c r="J873" s="271"/>
      <c r="K873" s="312"/>
      <c r="L873" s="353"/>
      <c r="M873" s="271"/>
      <c r="N873" s="271"/>
      <c r="O873" s="276"/>
      <c r="P873" s="313"/>
      <c r="Q873" s="314"/>
      <c r="R873" s="279" t="b">
        <f t="shared" si="44"/>
        <v>0</v>
      </c>
      <c r="S873" s="334"/>
    </row>
    <row r="874" spans="2:19" ht="24.9" customHeight="1" x14ac:dyDescent="0.3">
      <c r="B874" s="311"/>
      <c r="C874" s="267">
        <f t="shared" si="45"/>
        <v>1</v>
      </c>
      <c r="D874" s="268" t="str">
        <f t="shared" si="46"/>
        <v>Janeiro</v>
      </c>
      <c r="E874" s="269"/>
      <c r="F874" s="270" t="str">
        <f>IF(E874="","",VLOOKUP(E874,Relatório!B:I,2,FALSE))</f>
        <v/>
      </c>
      <c r="G874" s="271"/>
      <c r="H874" s="272"/>
      <c r="I874" s="271"/>
      <c r="J874" s="271"/>
      <c r="K874" s="312"/>
      <c r="L874" s="353"/>
      <c r="M874" s="271"/>
      <c r="N874" s="271"/>
      <c r="O874" s="276"/>
      <c r="P874" s="313"/>
      <c r="Q874" s="314"/>
      <c r="R874" s="279" t="b">
        <f t="shared" si="44"/>
        <v>0</v>
      </c>
      <c r="S874" s="334"/>
    </row>
    <row r="875" spans="2:19" ht="24.9" customHeight="1" x14ac:dyDescent="0.3">
      <c r="B875" s="311"/>
      <c r="C875" s="267">
        <f t="shared" si="45"/>
        <v>1</v>
      </c>
      <c r="D875" s="268" t="str">
        <f t="shared" si="46"/>
        <v>Janeiro</v>
      </c>
      <c r="E875" s="269"/>
      <c r="F875" s="270" t="str">
        <f>IF(E875="","",VLOOKUP(E875,Relatório!B:I,2,FALSE))</f>
        <v/>
      </c>
      <c r="G875" s="271"/>
      <c r="H875" s="272"/>
      <c r="I875" s="271"/>
      <c r="J875" s="271"/>
      <c r="K875" s="312"/>
      <c r="L875" s="353"/>
      <c r="M875" s="271"/>
      <c r="N875" s="271"/>
      <c r="O875" s="276"/>
      <c r="P875" s="313"/>
      <c r="Q875" s="314"/>
      <c r="R875" s="279" t="b">
        <f t="shared" si="44"/>
        <v>0</v>
      </c>
      <c r="S875" s="334"/>
    </row>
    <row r="876" spans="2:19" ht="24.9" customHeight="1" x14ac:dyDescent="0.3">
      <c r="B876" s="311"/>
      <c r="C876" s="267">
        <f t="shared" si="45"/>
        <v>1</v>
      </c>
      <c r="D876" s="268" t="str">
        <f t="shared" si="46"/>
        <v>Janeiro</v>
      </c>
      <c r="E876" s="269"/>
      <c r="F876" s="270" t="str">
        <f>IF(E876="","",VLOOKUP(E876,Relatório!B:I,2,FALSE))</f>
        <v/>
      </c>
      <c r="G876" s="271"/>
      <c r="H876" s="272"/>
      <c r="I876" s="271"/>
      <c r="J876" s="271"/>
      <c r="K876" s="312"/>
      <c r="L876" s="353"/>
      <c r="M876" s="271"/>
      <c r="N876" s="271"/>
      <c r="O876" s="276"/>
      <c r="P876" s="313"/>
      <c r="Q876" s="314"/>
      <c r="R876" s="279" t="b">
        <f t="shared" si="44"/>
        <v>0</v>
      </c>
      <c r="S876" s="334"/>
    </row>
    <row r="877" spans="2:19" ht="24.9" customHeight="1" x14ac:dyDescent="0.3">
      <c r="B877" s="311"/>
      <c r="C877" s="267">
        <f t="shared" si="45"/>
        <v>1</v>
      </c>
      <c r="D877" s="268" t="str">
        <f t="shared" si="46"/>
        <v>Janeiro</v>
      </c>
      <c r="E877" s="269"/>
      <c r="F877" s="270" t="str">
        <f>IF(E877="","",VLOOKUP(E877,Relatório!B:I,2,FALSE))</f>
        <v/>
      </c>
      <c r="G877" s="271"/>
      <c r="H877" s="272"/>
      <c r="I877" s="271"/>
      <c r="J877" s="271"/>
      <c r="K877" s="312"/>
      <c r="L877" s="353"/>
      <c r="M877" s="271"/>
      <c r="N877" s="271"/>
      <c r="O877" s="276"/>
      <c r="P877" s="313"/>
      <c r="Q877" s="314"/>
      <c r="R877" s="279" t="b">
        <f t="shared" si="44"/>
        <v>0</v>
      </c>
      <c r="S877" s="334"/>
    </row>
    <row r="878" spans="2:19" ht="24.9" customHeight="1" x14ac:dyDescent="0.3">
      <c r="B878" s="311"/>
      <c r="C878" s="267">
        <f t="shared" si="45"/>
        <v>1</v>
      </c>
      <c r="D878" s="268" t="str">
        <f t="shared" si="46"/>
        <v>Janeiro</v>
      </c>
      <c r="E878" s="269"/>
      <c r="F878" s="270" t="str">
        <f>IF(E878="","",VLOOKUP(E878,Relatório!B:I,2,FALSE))</f>
        <v/>
      </c>
      <c r="G878" s="271"/>
      <c r="H878" s="272"/>
      <c r="I878" s="271"/>
      <c r="J878" s="271"/>
      <c r="K878" s="312"/>
      <c r="L878" s="353"/>
      <c r="M878" s="271"/>
      <c r="N878" s="271"/>
      <c r="O878" s="276"/>
      <c r="P878" s="313"/>
      <c r="Q878" s="314"/>
      <c r="R878" s="279" t="b">
        <f t="shared" si="44"/>
        <v>0</v>
      </c>
      <c r="S878" s="334"/>
    </row>
    <row r="879" spans="2:19" ht="24.9" customHeight="1" x14ac:dyDescent="0.3">
      <c r="B879" s="311"/>
      <c r="C879" s="267">
        <f t="shared" si="45"/>
        <v>1</v>
      </c>
      <c r="D879" s="268" t="str">
        <f t="shared" si="46"/>
        <v>Janeiro</v>
      </c>
      <c r="E879" s="269"/>
      <c r="F879" s="270" t="str">
        <f>IF(E879="","",VLOOKUP(E879,Relatório!B:I,2,FALSE))</f>
        <v/>
      </c>
      <c r="G879" s="271"/>
      <c r="H879" s="272"/>
      <c r="I879" s="271"/>
      <c r="J879" s="271"/>
      <c r="K879" s="312"/>
      <c r="L879" s="353"/>
      <c r="M879" s="271"/>
      <c r="N879" s="271"/>
      <c r="O879" s="276"/>
      <c r="P879" s="313"/>
      <c r="Q879" s="314"/>
      <c r="R879" s="279" t="b">
        <f t="shared" si="44"/>
        <v>0</v>
      </c>
      <c r="S879" s="334"/>
    </row>
    <row r="880" spans="2:19" ht="24.9" customHeight="1" x14ac:dyDescent="0.3">
      <c r="B880" s="311"/>
      <c r="C880" s="267">
        <f t="shared" si="45"/>
        <v>1</v>
      </c>
      <c r="D880" s="268" t="str">
        <f t="shared" si="46"/>
        <v>Janeiro</v>
      </c>
      <c r="E880" s="269"/>
      <c r="F880" s="270" t="str">
        <f>IF(E880="","",VLOOKUP(E880,Relatório!B:I,2,FALSE))</f>
        <v/>
      </c>
      <c r="G880" s="271"/>
      <c r="H880" s="272"/>
      <c r="I880" s="271"/>
      <c r="J880" s="271"/>
      <c r="K880" s="312"/>
      <c r="L880" s="353"/>
      <c r="M880" s="271"/>
      <c r="N880" s="271"/>
      <c r="O880" s="276"/>
      <c r="P880" s="313"/>
      <c r="Q880" s="314"/>
      <c r="R880" s="279" t="b">
        <f t="shared" si="44"/>
        <v>0</v>
      </c>
      <c r="S880" s="334"/>
    </row>
    <row r="881" spans="2:19" ht="24.9" customHeight="1" x14ac:dyDescent="0.3">
      <c r="B881" s="311"/>
      <c r="C881" s="267">
        <f t="shared" si="45"/>
        <v>1</v>
      </c>
      <c r="D881" s="268" t="str">
        <f t="shared" si="46"/>
        <v>Janeiro</v>
      </c>
      <c r="E881" s="269"/>
      <c r="F881" s="270" t="str">
        <f>IF(E881="","",VLOOKUP(E881,Relatório!B:I,2,FALSE))</f>
        <v/>
      </c>
      <c r="G881" s="271"/>
      <c r="H881" s="272"/>
      <c r="I881" s="271"/>
      <c r="J881" s="271"/>
      <c r="K881" s="312"/>
      <c r="L881" s="353"/>
      <c r="M881" s="271"/>
      <c r="N881" s="271"/>
      <c r="O881" s="276"/>
      <c r="P881" s="313"/>
      <c r="Q881" s="314"/>
      <c r="R881" s="279" t="b">
        <f t="shared" si="44"/>
        <v>0</v>
      </c>
      <c r="S881" s="334"/>
    </row>
    <row r="882" spans="2:19" ht="24.9" customHeight="1" x14ac:dyDescent="0.3">
      <c r="B882" s="311"/>
      <c r="C882" s="267">
        <f t="shared" si="45"/>
        <v>1</v>
      </c>
      <c r="D882" s="268" t="str">
        <f t="shared" si="46"/>
        <v>Janeiro</v>
      </c>
      <c r="E882" s="269"/>
      <c r="F882" s="270" t="str">
        <f>IF(E882="","",VLOOKUP(E882,Relatório!B:I,2,FALSE))</f>
        <v/>
      </c>
      <c r="G882" s="271"/>
      <c r="H882" s="272"/>
      <c r="I882" s="271"/>
      <c r="J882" s="271"/>
      <c r="K882" s="312"/>
      <c r="L882" s="353"/>
      <c r="M882" s="271"/>
      <c r="N882" s="271"/>
      <c r="O882" s="276"/>
      <c r="P882" s="313"/>
      <c r="Q882" s="314"/>
      <c r="R882" s="279" t="b">
        <f t="shared" si="44"/>
        <v>0</v>
      </c>
      <c r="S882" s="334"/>
    </row>
    <row r="883" spans="2:19" ht="24.9" customHeight="1" x14ac:dyDescent="0.3">
      <c r="B883" s="311"/>
      <c r="C883" s="267">
        <f t="shared" si="45"/>
        <v>1</v>
      </c>
      <c r="D883" s="268" t="str">
        <f t="shared" si="46"/>
        <v>Janeiro</v>
      </c>
      <c r="E883" s="269"/>
      <c r="F883" s="270" t="str">
        <f>IF(E883="","",VLOOKUP(E883,Relatório!B:I,2,FALSE))</f>
        <v/>
      </c>
      <c r="G883" s="271"/>
      <c r="H883" s="272"/>
      <c r="I883" s="271"/>
      <c r="J883" s="271"/>
      <c r="K883" s="312"/>
      <c r="L883" s="353"/>
      <c r="M883" s="271"/>
      <c r="N883" s="271"/>
      <c r="O883" s="276"/>
      <c r="P883" s="313"/>
      <c r="Q883" s="314"/>
      <c r="R883" s="279" t="b">
        <f t="shared" si="44"/>
        <v>0</v>
      </c>
      <c r="S883" s="334"/>
    </row>
    <row r="884" spans="2:19" ht="24.9" customHeight="1" x14ac:dyDescent="0.3">
      <c r="B884" s="311"/>
      <c r="C884" s="267">
        <f t="shared" si="45"/>
        <v>1</v>
      </c>
      <c r="D884" s="268" t="str">
        <f t="shared" si="46"/>
        <v>Janeiro</v>
      </c>
      <c r="E884" s="269"/>
      <c r="F884" s="270" t="str">
        <f>IF(E884="","",VLOOKUP(E884,Relatório!B:I,2,FALSE))</f>
        <v/>
      </c>
      <c r="G884" s="271"/>
      <c r="H884" s="272"/>
      <c r="I884" s="271"/>
      <c r="J884" s="271"/>
      <c r="K884" s="312"/>
      <c r="L884" s="353"/>
      <c r="M884" s="271"/>
      <c r="N884" s="271"/>
      <c r="O884" s="276"/>
      <c r="P884" s="313"/>
      <c r="Q884" s="314"/>
      <c r="R884" s="279" t="b">
        <f t="shared" si="44"/>
        <v>0</v>
      </c>
      <c r="S884" s="334"/>
    </row>
    <row r="885" spans="2:19" ht="24.9" customHeight="1" x14ac:dyDescent="0.3">
      <c r="B885" s="311"/>
      <c r="C885" s="267">
        <f t="shared" si="45"/>
        <v>1</v>
      </c>
      <c r="D885" s="268" t="str">
        <f t="shared" si="46"/>
        <v>Janeiro</v>
      </c>
      <c r="E885" s="269"/>
      <c r="F885" s="270" t="str">
        <f>IF(E885="","",VLOOKUP(E885,Relatório!B:I,2,FALSE))</f>
        <v/>
      </c>
      <c r="G885" s="271"/>
      <c r="H885" s="272"/>
      <c r="I885" s="271"/>
      <c r="J885" s="271"/>
      <c r="K885" s="312"/>
      <c r="L885" s="353"/>
      <c r="M885" s="271"/>
      <c r="N885" s="271"/>
      <c r="O885" s="276"/>
      <c r="P885" s="313"/>
      <c r="Q885" s="314"/>
      <c r="R885" s="279" t="b">
        <f t="shared" si="44"/>
        <v>0</v>
      </c>
      <c r="S885" s="334"/>
    </row>
    <row r="886" spans="2:19" ht="24.9" customHeight="1" x14ac:dyDescent="0.3">
      <c r="B886" s="311"/>
      <c r="C886" s="267">
        <f t="shared" si="45"/>
        <v>1</v>
      </c>
      <c r="D886" s="268" t="str">
        <f t="shared" si="46"/>
        <v>Janeiro</v>
      </c>
      <c r="E886" s="269"/>
      <c r="F886" s="270" t="str">
        <f>IF(E886="","",VLOOKUP(E886,Relatório!B:I,2,FALSE))</f>
        <v/>
      </c>
      <c r="G886" s="271"/>
      <c r="H886" s="272"/>
      <c r="I886" s="271"/>
      <c r="J886" s="271"/>
      <c r="K886" s="312"/>
      <c r="L886" s="353"/>
      <c r="M886" s="271"/>
      <c r="N886" s="271"/>
      <c r="O886" s="276"/>
      <c r="P886" s="313"/>
      <c r="Q886" s="314"/>
      <c r="R886" s="279" t="b">
        <f t="shared" si="44"/>
        <v>0</v>
      </c>
      <c r="S886" s="334"/>
    </row>
    <row r="887" spans="2:19" ht="24.9" customHeight="1" x14ac:dyDescent="0.3">
      <c r="B887" s="311"/>
      <c r="C887" s="267">
        <f t="shared" si="45"/>
        <v>1</v>
      </c>
      <c r="D887" s="268" t="str">
        <f t="shared" si="46"/>
        <v>Janeiro</v>
      </c>
      <c r="E887" s="269"/>
      <c r="F887" s="270" t="str">
        <f>IF(E887="","",VLOOKUP(E887,Relatório!B:I,2,FALSE))</f>
        <v/>
      </c>
      <c r="G887" s="271"/>
      <c r="H887" s="272"/>
      <c r="I887" s="271"/>
      <c r="J887" s="271"/>
      <c r="K887" s="312"/>
      <c r="L887" s="353"/>
      <c r="M887" s="271"/>
      <c r="N887" s="271"/>
      <c r="O887" s="276"/>
      <c r="P887" s="313"/>
      <c r="Q887" s="314"/>
      <c r="R887" s="279" t="b">
        <f t="shared" si="44"/>
        <v>0</v>
      </c>
      <c r="S887" s="334"/>
    </row>
    <row r="888" spans="2:19" ht="24.9" customHeight="1" x14ac:dyDescent="0.3">
      <c r="B888" s="311"/>
      <c r="C888" s="267">
        <f t="shared" si="45"/>
        <v>1</v>
      </c>
      <c r="D888" s="268" t="str">
        <f t="shared" si="46"/>
        <v>Janeiro</v>
      </c>
      <c r="E888" s="269"/>
      <c r="F888" s="270" t="str">
        <f>IF(E888="","",VLOOKUP(E888,Relatório!B:I,2,FALSE))</f>
        <v/>
      </c>
      <c r="G888" s="271"/>
      <c r="H888" s="272"/>
      <c r="I888" s="271"/>
      <c r="J888" s="271"/>
      <c r="K888" s="312"/>
      <c r="L888" s="353"/>
      <c r="M888" s="271"/>
      <c r="N888" s="271"/>
      <c r="O888" s="276"/>
      <c r="P888" s="313"/>
      <c r="Q888" s="314"/>
      <c r="R888" s="279" t="b">
        <f t="shared" si="44"/>
        <v>0</v>
      </c>
      <c r="S888" s="334"/>
    </row>
    <row r="889" spans="2:19" ht="24.9" customHeight="1" x14ac:dyDescent="0.3">
      <c r="B889" s="311"/>
      <c r="C889" s="267">
        <f t="shared" si="45"/>
        <v>1</v>
      </c>
      <c r="D889" s="268" t="str">
        <f t="shared" si="46"/>
        <v>Janeiro</v>
      </c>
      <c r="E889" s="269"/>
      <c r="F889" s="270" t="str">
        <f>IF(E889="","",VLOOKUP(E889,Relatório!B:I,2,FALSE))</f>
        <v/>
      </c>
      <c r="G889" s="271"/>
      <c r="H889" s="272"/>
      <c r="I889" s="271"/>
      <c r="J889" s="271"/>
      <c r="K889" s="312"/>
      <c r="L889" s="353"/>
      <c r="M889" s="271"/>
      <c r="N889" s="271"/>
      <c r="O889" s="276"/>
      <c r="P889" s="313"/>
      <c r="Q889" s="314"/>
      <c r="R889" s="279" t="b">
        <f t="shared" si="44"/>
        <v>0</v>
      </c>
      <c r="S889" s="334"/>
    </row>
    <row r="890" spans="2:19" ht="24.9" customHeight="1" x14ac:dyDescent="0.3">
      <c r="B890" s="311"/>
      <c r="C890" s="267">
        <f t="shared" si="45"/>
        <v>1</v>
      </c>
      <c r="D890" s="268" t="str">
        <f t="shared" si="46"/>
        <v>Janeiro</v>
      </c>
      <c r="E890" s="269"/>
      <c r="F890" s="270" t="str">
        <f>IF(E890="","",VLOOKUP(E890,Relatório!B:I,2,FALSE))</f>
        <v/>
      </c>
      <c r="G890" s="271"/>
      <c r="H890" s="272"/>
      <c r="I890" s="271"/>
      <c r="J890" s="271"/>
      <c r="K890" s="312"/>
      <c r="L890" s="353"/>
      <c r="M890" s="271"/>
      <c r="N890" s="271"/>
      <c r="O890" s="276"/>
      <c r="P890" s="313"/>
      <c r="Q890" s="314"/>
      <c r="R890" s="279" t="b">
        <f t="shared" si="44"/>
        <v>0</v>
      </c>
      <c r="S890" s="334"/>
    </row>
    <row r="891" spans="2:19" ht="24.9" customHeight="1" x14ac:dyDescent="0.3">
      <c r="B891" s="311"/>
      <c r="C891" s="267">
        <f t="shared" si="45"/>
        <v>1</v>
      </c>
      <c r="D891" s="268" t="str">
        <f t="shared" si="46"/>
        <v>Janeiro</v>
      </c>
      <c r="E891" s="269"/>
      <c r="F891" s="270" t="str">
        <f>IF(E891="","",VLOOKUP(E891,Relatório!B:I,2,FALSE))</f>
        <v/>
      </c>
      <c r="G891" s="271"/>
      <c r="H891" s="272"/>
      <c r="I891" s="271"/>
      <c r="J891" s="271"/>
      <c r="K891" s="312"/>
      <c r="L891" s="353"/>
      <c r="M891" s="271"/>
      <c r="N891" s="271"/>
      <c r="O891" s="276"/>
      <c r="P891" s="313"/>
      <c r="Q891" s="314"/>
      <c r="R891" s="279" t="b">
        <f t="shared" si="44"/>
        <v>0</v>
      </c>
      <c r="S891" s="334"/>
    </row>
    <row r="892" spans="2:19" ht="24.9" customHeight="1" x14ac:dyDescent="0.3">
      <c r="B892" s="311"/>
      <c r="C892" s="267">
        <f t="shared" si="45"/>
        <v>1</v>
      </c>
      <c r="D892" s="268" t="str">
        <f t="shared" si="46"/>
        <v>Janeiro</v>
      </c>
      <c r="E892" s="269"/>
      <c r="F892" s="270" t="str">
        <f>IF(E892="","",VLOOKUP(E892,Relatório!B:I,2,FALSE))</f>
        <v/>
      </c>
      <c r="G892" s="271"/>
      <c r="H892" s="272"/>
      <c r="I892" s="271"/>
      <c r="J892" s="271"/>
      <c r="K892" s="312"/>
      <c r="L892" s="353"/>
      <c r="M892" s="271"/>
      <c r="N892" s="271"/>
      <c r="O892" s="276"/>
      <c r="P892" s="313"/>
      <c r="Q892" s="314"/>
      <c r="R892" s="279" t="b">
        <f t="shared" si="44"/>
        <v>0</v>
      </c>
      <c r="S892" s="334"/>
    </row>
    <row r="893" spans="2:19" ht="24.9" customHeight="1" x14ac:dyDescent="0.3">
      <c r="B893" s="311"/>
      <c r="C893" s="267">
        <f t="shared" si="45"/>
        <v>1</v>
      </c>
      <c r="D893" s="268" t="str">
        <f t="shared" si="46"/>
        <v>Janeiro</v>
      </c>
      <c r="E893" s="269"/>
      <c r="F893" s="270" t="str">
        <f>IF(E893="","",VLOOKUP(E893,Relatório!B:I,2,FALSE))</f>
        <v/>
      </c>
      <c r="G893" s="271"/>
      <c r="H893" s="272"/>
      <c r="I893" s="271"/>
      <c r="J893" s="271"/>
      <c r="K893" s="312"/>
      <c r="L893" s="353"/>
      <c r="M893" s="271"/>
      <c r="N893" s="271"/>
      <c r="O893" s="276"/>
      <c r="P893" s="313"/>
      <c r="Q893" s="314"/>
      <c r="R893" s="279" t="b">
        <f t="shared" si="44"/>
        <v>0</v>
      </c>
      <c r="S893" s="334"/>
    </row>
    <row r="894" spans="2:19" ht="24.9" customHeight="1" x14ac:dyDescent="0.3">
      <c r="B894" s="311"/>
      <c r="C894" s="267">
        <f t="shared" si="45"/>
        <v>1</v>
      </c>
      <c r="D894" s="268" t="str">
        <f t="shared" si="46"/>
        <v>Janeiro</v>
      </c>
      <c r="E894" s="269"/>
      <c r="F894" s="270" t="str">
        <f>IF(E894="","",VLOOKUP(E894,Relatório!B:I,2,FALSE))</f>
        <v/>
      </c>
      <c r="G894" s="271"/>
      <c r="H894" s="272"/>
      <c r="I894" s="271"/>
      <c r="J894" s="271"/>
      <c r="K894" s="312"/>
      <c r="L894" s="353"/>
      <c r="M894" s="271"/>
      <c r="N894" s="271"/>
      <c r="O894" s="276"/>
      <c r="P894" s="313"/>
      <c r="Q894" s="314"/>
      <c r="R894" s="279" t="b">
        <f t="shared" si="44"/>
        <v>0</v>
      </c>
      <c r="S894" s="334"/>
    </row>
    <row r="895" spans="2:19" ht="24.9" customHeight="1" x14ac:dyDescent="0.3">
      <c r="B895" s="311"/>
      <c r="C895" s="267">
        <f t="shared" si="45"/>
        <v>1</v>
      </c>
      <c r="D895" s="268" t="str">
        <f t="shared" si="46"/>
        <v>Janeiro</v>
      </c>
      <c r="E895" s="269"/>
      <c r="F895" s="270" t="str">
        <f>IF(E895="","",VLOOKUP(E895,Relatório!B:I,2,FALSE))</f>
        <v/>
      </c>
      <c r="G895" s="271"/>
      <c r="H895" s="272"/>
      <c r="I895" s="271"/>
      <c r="J895" s="271"/>
      <c r="K895" s="312"/>
      <c r="L895" s="353"/>
      <c r="M895" s="271"/>
      <c r="N895" s="271"/>
      <c r="O895" s="276"/>
      <c r="P895" s="313"/>
      <c r="Q895" s="314"/>
      <c r="R895" s="279" t="b">
        <f t="shared" si="44"/>
        <v>0</v>
      </c>
      <c r="S895" s="334"/>
    </row>
    <row r="896" spans="2:19" ht="24.9" customHeight="1" x14ac:dyDescent="0.3">
      <c r="B896" s="311"/>
      <c r="C896" s="267">
        <f t="shared" si="45"/>
        <v>1</v>
      </c>
      <c r="D896" s="268" t="str">
        <f t="shared" si="46"/>
        <v>Janeiro</v>
      </c>
      <c r="E896" s="269"/>
      <c r="F896" s="270" t="str">
        <f>IF(E896="","",VLOOKUP(E896,Relatório!B:I,2,FALSE))</f>
        <v/>
      </c>
      <c r="G896" s="271"/>
      <c r="H896" s="272"/>
      <c r="I896" s="271"/>
      <c r="J896" s="271"/>
      <c r="K896" s="312"/>
      <c r="L896" s="353"/>
      <c r="M896" s="271"/>
      <c r="N896" s="271"/>
      <c r="O896" s="276"/>
      <c r="P896" s="313"/>
      <c r="Q896" s="314"/>
      <c r="R896" s="279" t="b">
        <f t="shared" si="44"/>
        <v>0</v>
      </c>
      <c r="S896" s="334"/>
    </row>
    <row r="897" spans="2:19" ht="24.9" customHeight="1" x14ac:dyDescent="0.3">
      <c r="B897" s="311"/>
      <c r="C897" s="267">
        <f t="shared" si="45"/>
        <v>1</v>
      </c>
      <c r="D897" s="268" t="str">
        <f t="shared" si="46"/>
        <v>Janeiro</v>
      </c>
      <c r="E897" s="269"/>
      <c r="F897" s="270" t="str">
        <f>IF(E897="","",VLOOKUP(E897,Relatório!B:I,2,FALSE))</f>
        <v/>
      </c>
      <c r="G897" s="271"/>
      <c r="H897" s="272"/>
      <c r="I897" s="271"/>
      <c r="J897" s="271"/>
      <c r="K897" s="312"/>
      <c r="L897" s="353"/>
      <c r="M897" s="271"/>
      <c r="N897" s="271"/>
      <c r="O897" s="276"/>
      <c r="P897" s="313"/>
      <c r="Q897" s="314"/>
      <c r="R897" s="279" t="b">
        <f t="shared" si="44"/>
        <v>0</v>
      </c>
      <c r="S897" s="334"/>
    </row>
    <row r="898" spans="2:19" ht="24.9" customHeight="1" x14ac:dyDescent="0.3">
      <c r="B898" s="311"/>
      <c r="C898" s="267">
        <f t="shared" si="45"/>
        <v>1</v>
      </c>
      <c r="D898" s="268" t="str">
        <f t="shared" si="46"/>
        <v>Janeiro</v>
      </c>
      <c r="E898" s="269"/>
      <c r="F898" s="270" t="str">
        <f>IF(E898="","",VLOOKUP(E898,Relatório!B:I,2,FALSE))</f>
        <v/>
      </c>
      <c r="G898" s="271"/>
      <c r="H898" s="272"/>
      <c r="I898" s="271"/>
      <c r="J898" s="271"/>
      <c r="K898" s="312"/>
      <c r="L898" s="353"/>
      <c r="M898" s="271"/>
      <c r="N898" s="271"/>
      <c r="O898" s="276"/>
      <c r="P898" s="313"/>
      <c r="Q898" s="314"/>
      <c r="R898" s="279" t="b">
        <f t="shared" si="44"/>
        <v>0</v>
      </c>
      <c r="S898" s="334"/>
    </row>
    <row r="899" spans="2:19" ht="24.9" customHeight="1" x14ac:dyDescent="0.3">
      <c r="B899" s="311"/>
      <c r="C899" s="267">
        <f t="shared" si="45"/>
        <v>1</v>
      </c>
      <c r="D899" s="268" t="str">
        <f t="shared" si="46"/>
        <v>Janeiro</v>
      </c>
      <c r="E899" s="269"/>
      <c r="F899" s="270" t="str">
        <f>IF(E899="","",VLOOKUP(E899,Relatório!B:I,2,FALSE))</f>
        <v/>
      </c>
      <c r="G899" s="271"/>
      <c r="H899" s="272"/>
      <c r="I899" s="271"/>
      <c r="J899" s="271"/>
      <c r="K899" s="312"/>
      <c r="L899" s="353"/>
      <c r="M899" s="271"/>
      <c r="N899" s="271"/>
      <c r="O899" s="276"/>
      <c r="P899" s="313"/>
      <c r="Q899" s="314"/>
      <c r="R899" s="279" t="b">
        <f t="shared" si="44"/>
        <v>0</v>
      </c>
      <c r="S899" s="334"/>
    </row>
    <row r="900" spans="2:19" ht="24.9" customHeight="1" x14ac:dyDescent="0.3">
      <c r="B900" s="311"/>
      <c r="C900" s="267">
        <f t="shared" si="45"/>
        <v>1</v>
      </c>
      <c r="D900" s="268" t="str">
        <f t="shared" si="46"/>
        <v>Janeiro</v>
      </c>
      <c r="E900" s="269"/>
      <c r="F900" s="270" t="str">
        <f>IF(E900="","",VLOOKUP(E900,Relatório!B:I,2,FALSE))</f>
        <v/>
      </c>
      <c r="G900" s="271"/>
      <c r="H900" s="272"/>
      <c r="I900" s="271"/>
      <c r="J900" s="271"/>
      <c r="K900" s="312"/>
      <c r="L900" s="353"/>
      <c r="M900" s="271"/>
      <c r="N900" s="271"/>
      <c r="O900" s="276"/>
      <c r="P900" s="313"/>
      <c r="Q900" s="314"/>
      <c r="R900" s="279" t="b">
        <f t="shared" si="44"/>
        <v>0</v>
      </c>
      <c r="S900" s="334"/>
    </row>
    <row r="901" spans="2:19" ht="24.9" customHeight="1" x14ac:dyDescent="0.3">
      <c r="B901" s="311"/>
      <c r="C901" s="267">
        <f t="shared" si="45"/>
        <v>1</v>
      </c>
      <c r="D901" s="268" t="str">
        <f t="shared" si="46"/>
        <v>Janeiro</v>
      </c>
      <c r="E901" s="269"/>
      <c r="F901" s="270" t="str">
        <f>IF(E901="","",VLOOKUP(E901,Relatório!B:I,2,FALSE))</f>
        <v/>
      </c>
      <c r="G901" s="271"/>
      <c r="H901" s="272"/>
      <c r="I901" s="271"/>
      <c r="J901" s="271"/>
      <c r="K901" s="312"/>
      <c r="L901" s="353"/>
      <c r="M901" s="271"/>
      <c r="N901" s="271"/>
      <c r="O901" s="276"/>
      <c r="P901" s="313"/>
      <c r="Q901" s="314"/>
      <c r="R901" s="279" t="b">
        <f t="shared" si="44"/>
        <v>0</v>
      </c>
      <c r="S901" s="334"/>
    </row>
    <row r="902" spans="2:19" ht="24.9" customHeight="1" x14ac:dyDescent="0.3">
      <c r="B902" s="311"/>
      <c r="C902" s="267">
        <f t="shared" si="45"/>
        <v>1</v>
      </c>
      <c r="D902" s="268" t="str">
        <f t="shared" si="46"/>
        <v>Janeiro</v>
      </c>
      <c r="E902" s="269"/>
      <c r="F902" s="270" t="str">
        <f>IF(E902="","",VLOOKUP(E902,Relatório!B:I,2,FALSE))</f>
        <v/>
      </c>
      <c r="G902" s="271"/>
      <c r="H902" s="272"/>
      <c r="I902" s="271"/>
      <c r="J902" s="271"/>
      <c r="K902" s="312"/>
      <c r="L902" s="353"/>
      <c r="M902" s="271"/>
      <c r="N902" s="271"/>
      <c r="O902" s="276"/>
      <c r="P902" s="313"/>
      <c r="Q902" s="314"/>
      <c r="R902" s="279" t="b">
        <f t="shared" si="44"/>
        <v>0</v>
      </c>
      <c r="S902" s="334"/>
    </row>
    <row r="903" spans="2:19" ht="24.9" customHeight="1" x14ac:dyDescent="0.3">
      <c r="B903" s="311"/>
      <c r="C903" s="267">
        <f t="shared" si="45"/>
        <v>1</v>
      </c>
      <c r="D903" s="268" t="str">
        <f t="shared" si="46"/>
        <v>Janeiro</v>
      </c>
      <c r="E903" s="269"/>
      <c r="F903" s="270" t="str">
        <f>IF(E903="","",VLOOKUP(E903,Relatório!B:I,2,FALSE))</f>
        <v/>
      </c>
      <c r="G903" s="271"/>
      <c r="H903" s="272"/>
      <c r="I903" s="271"/>
      <c r="J903" s="271"/>
      <c r="K903" s="312"/>
      <c r="L903" s="353"/>
      <c r="M903" s="271"/>
      <c r="N903" s="271"/>
      <c r="O903" s="276"/>
      <c r="P903" s="313"/>
      <c r="Q903" s="314"/>
      <c r="R903" s="279" t="b">
        <f t="shared" si="44"/>
        <v>0</v>
      </c>
      <c r="S903" s="334"/>
    </row>
    <row r="904" spans="2:19" ht="24.9" customHeight="1" x14ac:dyDescent="0.3">
      <c r="B904" s="311"/>
      <c r="C904" s="267">
        <f t="shared" si="45"/>
        <v>1</v>
      </c>
      <c r="D904" s="268" t="str">
        <f t="shared" si="46"/>
        <v>Janeiro</v>
      </c>
      <c r="E904" s="269"/>
      <c r="F904" s="270" t="str">
        <f>IF(E904="","",VLOOKUP(E904,Relatório!B:I,2,FALSE))</f>
        <v/>
      </c>
      <c r="G904" s="271"/>
      <c r="H904" s="272"/>
      <c r="I904" s="271"/>
      <c r="J904" s="271"/>
      <c r="K904" s="312"/>
      <c r="L904" s="353"/>
      <c r="M904" s="271"/>
      <c r="N904" s="271"/>
      <c r="O904" s="276"/>
      <c r="P904" s="313"/>
      <c r="Q904" s="314"/>
      <c r="R904" s="279" t="b">
        <f t="shared" si="44"/>
        <v>0</v>
      </c>
      <c r="S904" s="334"/>
    </row>
    <row r="905" spans="2:19" ht="24.9" customHeight="1" x14ac:dyDescent="0.3">
      <c r="B905" s="311"/>
      <c r="C905" s="267">
        <f t="shared" si="45"/>
        <v>1</v>
      </c>
      <c r="D905" s="268" t="str">
        <f t="shared" si="46"/>
        <v>Janeiro</v>
      </c>
      <c r="E905" s="269"/>
      <c r="F905" s="270" t="str">
        <f>IF(E905="","",VLOOKUP(E905,Relatório!B:I,2,FALSE))</f>
        <v/>
      </c>
      <c r="G905" s="271"/>
      <c r="H905" s="272"/>
      <c r="I905" s="271"/>
      <c r="J905" s="271"/>
      <c r="K905" s="312"/>
      <c r="L905" s="353"/>
      <c r="M905" s="271"/>
      <c r="N905" s="271"/>
      <c r="O905" s="276"/>
      <c r="P905" s="313"/>
      <c r="Q905" s="314"/>
      <c r="R905" s="279" t="b">
        <f t="shared" ref="R905:R968" si="47">IF(O905="sim",P905-Q905+R904,IF(O905="NÃO",R904))</f>
        <v>0</v>
      </c>
      <c r="S905" s="334"/>
    </row>
    <row r="906" spans="2:19" ht="24.9" customHeight="1" x14ac:dyDescent="0.3">
      <c r="B906" s="311"/>
      <c r="C906" s="267">
        <f t="shared" si="45"/>
        <v>1</v>
      </c>
      <c r="D906" s="268" t="str">
        <f t="shared" si="46"/>
        <v>Janeiro</v>
      </c>
      <c r="E906" s="269"/>
      <c r="F906" s="270" t="str">
        <f>IF(E906="","",VLOOKUP(E906,Relatório!B:I,2,FALSE))</f>
        <v/>
      </c>
      <c r="G906" s="271"/>
      <c r="H906" s="272"/>
      <c r="I906" s="271"/>
      <c r="J906" s="271"/>
      <c r="K906" s="312"/>
      <c r="L906" s="353"/>
      <c r="M906" s="271"/>
      <c r="N906" s="271"/>
      <c r="O906" s="276"/>
      <c r="P906" s="313"/>
      <c r="Q906" s="314"/>
      <c r="R906" s="279" t="b">
        <f t="shared" si="47"/>
        <v>0</v>
      </c>
      <c r="S906" s="334"/>
    </row>
    <row r="907" spans="2:19" ht="24.9" customHeight="1" x14ac:dyDescent="0.3">
      <c r="B907" s="311"/>
      <c r="C907" s="267">
        <f t="shared" si="45"/>
        <v>1</v>
      </c>
      <c r="D907" s="268" t="str">
        <f t="shared" si="46"/>
        <v>Janeiro</v>
      </c>
      <c r="E907" s="269"/>
      <c r="F907" s="270" t="str">
        <f>IF(E907="","",VLOOKUP(E907,Relatório!B:I,2,FALSE))</f>
        <v/>
      </c>
      <c r="G907" s="271"/>
      <c r="H907" s="272"/>
      <c r="I907" s="271"/>
      <c r="J907" s="271"/>
      <c r="K907" s="312"/>
      <c r="L907" s="353"/>
      <c r="M907" s="271"/>
      <c r="N907" s="271"/>
      <c r="O907" s="276"/>
      <c r="P907" s="313"/>
      <c r="Q907" s="314"/>
      <c r="R907" s="279" t="b">
        <f t="shared" si="47"/>
        <v>0</v>
      </c>
      <c r="S907" s="334"/>
    </row>
    <row r="908" spans="2:19" ht="24.9" customHeight="1" x14ac:dyDescent="0.3">
      <c r="B908" s="311"/>
      <c r="C908" s="267">
        <f t="shared" si="45"/>
        <v>1</v>
      </c>
      <c r="D908" s="268" t="str">
        <f t="shared" si="46"/>
        <v>Janeiro</v>
      </c>
      <c r="E908" s="269"/>
      <c r="F908" s="270" t="str">
        <f>IF(E908="","",VLOOKUP(E908,Relatório!B:I,2,FALSE))</f>
        <v/>
      </c>
      <c r="G908" s="271"/>
      <c r="H908" s="272"/>
      <c r="I908" s="271"/>
      <c r="J908" s="271"/>
      <c r="K908" s="312"/>
      <c r="L908" s="353"/>
      <c r="M908" s="271"/>
      <c r="N908" s="271"/>
      <c r="O908" s="276"/>
      <c r="P908" s="313"/>
      <c r="Q908" s="314"/>
      <c r="R908" s="279" t="b">
        <f t="shared" si="47"/>
        <v>0</v>
      </c>
      <c r="S908" s="334"/>
    </row>
    <row r="909" spans="2:19" ht="24.9" customHeight="1" x14ac:dyDescent="0.3">
      <c r="B909" s="311"/>
      <c r="C909" s="267">
        <f t="shared" si="45"/>
        <v>1</v>
      </c>
      <c r="D909" s="268" t="str">
        <f t="shared" si="46"/>
        <v>Janeiro</v>
      </c>
      <c r="E909" s="269"/>
      <c r="F909" s="270" t="str">
        <f>IF(E909="","",VLOOKUP(E909,Relatório!B:I,2,FALSE))</f>
        <v/>
      </c>
      <c r="G909" s="271"/>
      <c r="H909" s="272"/>
      <c r="I909" s="271"/>
      <c r="J909" s="271"/>
      <c r="K909" s="312"/>
      <c r="L909" s="353"/>
      <c r="M909" s="271"/>
      <c r="N909" s="271"/>
      <c r="O909" s="276"/>
      <c r="P909" s="313"/>
      <c r="Q909" s="314"/>
      <c r="R909" s="279" t="b">
        <f t="shared" si="47"/>
        <v>0</v>
      </c>
      <c r="S909" s="334"/>
    </row>
    <row r="910" spans="2:19" ht="24.9" customHeight="1" x14ac:dyDescent="0.3">
      <c r="B910" s="311"/>
      <c r="C910" s="267">
        <f t="shared" si="45"/>
        <v>1</v>
      </c>
      <c r="D910" s="268" t="str">
        <f t="shared" si="46"/>
        <v>Janeiro</v>
      </c>
      <c r="E910" s="269"/>
      <c r="F910" s="270" t="str">
        <f>IF(E910="","",VLOOKUP(E910,Relatório!B:I,2,FALSE))</f>
        <v/>
      </c>
      <c r="G910" s="271"/>
      <c r="H910" s="272"/>
      <c r="I910" s="271"/>
      <c r="J910" s="271"/>
      <c r="K910" s="312"/>
      <c r="L910" s="353"/>
      <c r="M910" s="271"/>
      <c r="N910" s="271"/>
      <c r="O910" s="276"/>
      <c r="P910" s="313"/>
      <c r="Q910" s="314"/>
      <c r="R910" s="279" t="b">
        <f t="shared" si="47"/>
        <v>0</v>
      </c>
      <c r="S910" s="334"/>
    </row>
    <row r="911" spans="2:19" ht="24.9" customHeight="1" x14ac:dyDescent="0.3">
      <c r="B911" s="311"/>
      <c r="C911" s="267">
        <f t="shared" si="45"/>
        <v>1</v>
      </c>
      <c r="D911" s="268" t="str">
        <f t="shared" si="46"/>
        <v>Janeiro</v>
      </c>
      <c r="E911" s="269"/>
      <c r="F911" s="270" t="str">
        <f>IF(E911="","",VLOOKUP(E911,Relatório!B:I,2,FALSE))</f>
        <v/>
      </c>
      <c r="G911" s="271"/>
      <c r="H911" s="272"/>
      <c r="I911" s="271"/>
      <c r="J911" s="271"/>
      <c r="K911" s="312"/>
      <c r="L911" s="353"/>
      <c r="M911" s="271"/>
      <c r="N911" s="271"/>
      <c r="O911" s="276"/>
      <c r="P911" s="313"/>
      <c r="Q911" s="314"/>
      <c r="R911" s="279" t="b">
        <f t="shared" si="47"/>
        <v>0</v>
      </c>
      <c r="S911" s="334"/>
    </row>
    <row r="912" spans="2:19" ht="24.9" customHeight="1" x14ac:dyDescent="0.3">
      <c r="B912" s="311"/>
      <c r="C912" s="267">
        <f t="shared" si="45"/>
        <v>1</v>
      </c>
      <c r="D912" s="268" t="str">
        <f t="shared" si="46"/>
        <v>Janeiro</v>
      </c>
      <c r="E912" s="269"/>
      <c r="F912" s="270" t="str">
        <f>IF(E912="","",VLOOKUP(E912,Relatório!B:I,2,FALSE))</f>
        <v/>
      </c>
      <c r="G912" s="271"/>
      <c r="H912" s="272"/>
      <c r="I912" s="271"/>
      <c r="J912" s="271"/>
      <c r="K912" s="312"/>
      <c r="L912" s="353"/>
      <c r="M912" s="271"/>
      <c r="N912" s="271"/>
      <c r="O912" s="276"/>
      <c r="P912" s="313"/>
      <c r="Q912" s="314"/>
      <c r="R912" s="279" t="b">
        <f t="shared" si="47"/>
        <v>0</v>
      </c>
      <c r="S912" s="334"/>
    </row>
    <row r="913" spans="2:19" ht="24.9" customHeight="1" x14ac:dyDescent="0.3">
      <c r="B913" s="311"/>
      <c r="C913" s="267">
        <f t="shared" si="45"/>
        <v>1</v>
      </c>
      <c r="D913" s="268" t="str">
        <f t="shared" si="46"/>
        <v>Janeiro</v>
      </c>
      <c r="E913" s="269"/>
      <c r="F913" s="270" t="str">
        <f>IF(E913="","",VLOOKUP(E913,Relatório!B:I,2,FALSE))</f>
        <v/>
      </c>
      <c r="G913" s="271"/>
      <c r="H913" s="272"/>
      <c r="I913" s="271"/>
      <c r="J913" s="271"/>
      <c r="K913" s="312"/>
      <c r="L913" s="353"/>
      <c r="M913" s="271"/>
      <c r="N913" s="271"/>
      <c r="O913" s="276"/>
      <c r="P913" s="313"/>
      <c r="Q913" s="314"/>
      <c r="R913" s="279" t="b">
        <f t="shared" si="47"/>
        <v>0</v>
      </c>
      <c r="S913" s="334"/>
    </row>
    <row r="914" spans="2:19" ht="24.9" customHeight="1" x14ac:dyDescent="0.3">
      <c r="B914" s="311"/>
      <c r="C914" s="267">
        <f t="shared" si="45"/>
        <v>1</v>
      </c>
      <c r="D914" s="268" t="str">
        <f t="shared" si="46"/>
        <v>Janeiro</v>
      </c>
      <c r="E914" s="269"/>
      <c r="F914" s="270" t="str">
        <f>IF(E914="","",VLOOKUP(E914,Relatório!B:I,2,FALSE))</f>
        <v/>
      </c>
      <c r="G914" s="271"/>
      <c r="H914" s="272"/>
      <c r="I914" s="271"/>
      <c r="J914" s="271"/>
      <c r="K914" s="312"/>
      <c r="L914" s="353"/>
      <c r="M914" s="271"/>
      <c r="N914" s="271"/>
      <c r="O914" s="276"/>
      <c r="P914" s="313"/>
      <c r="Q914" s="314"/>
      <c r="R914" s="279" t="b">
        <f t="shared" si="47"/>
        <v>0</v>
      </c>
      <c r="S914" s="334"/>
    </row>
    <row r="915" spans="2:19" ht="24.9" customHeight="1" x14ac:dyDescent="0.3">
      <c r="B915" s="311"/>
      <c r="C915" s="267">
        <f t="shared" si="45"/>
        <v>1</v>
      </c>
      <c r="D915" s="268" t="str">
        <f t="shared" si="46"/>
        <v>Janeiro</v>
      </c>
      <c r="E915" s="269"/>
      <c r="F915" s="270" t="str">
        <f>IF(E915="","",VLOOKUP(E915,Relatório!B:I,2,FALSE))</f>
        <v/>
      </c>
      <c r="G915" s="271"/>
      <c r="H915" s="272"/>
      <c r="I915" s="271"/>
      <c r="J915" s="271"/>
      <c r="K915" s="312"/>
      <c r="L915" s="353"/>
      <c r="M915" s="271"/>
      <c r="N915" s="271"/>
      <c r="O915" s="276"/>
      <c r="P915" s="313"/>
      <c r="Q915" s="314"/>
      <c r="R915" s="279" t="b">
        <f t="shared" si="47"/>
        <v>0</v>
      </c>
      <c r="S915" s="334"/>
    </row>
    <row r="916" spans="2:19" ht="24.9" customHeight="1" x14ac:dyDescent="0.3">
      <c r="B916" s="311"/>
      <c r="C916" s="267">
        <f t="shared" si="45"/>
        <v>1</v>
      </c>
      <c r="D916" s="268" t="str">
        <f t="shared" si="46"/>
        <v>Janeiro</v>
      </c>
      <c r="E916" s="269"/>
      <c r="F916" s="270" t="str">
        <f>IF(E916="","",VLOOKUP(E916,Relatório!B:I,2,FALSE))</f>
        <v/>
      </c>
      <c r="G916" s="271"/>
      <c r="H916" s="272"/>
      <c r="I916" s="271"/>
      <c r="J916" s="271"/>
      <c r="K916" s="312"/>
      <c r="L916" s="353"/>
      <c r="M916" s="271"/>
      <c r="N916" s="271"/>
      <c r="O916" s="276"/>
      <c r="P916" s="313"/>
      <c r="Q916" s="314"/>
      <c r="R916" s="279" t="b">
        <f t="shared" si="47"/>
        <v>0</v>
      </c>
      <c r="S916" s="334"/>
    </row>
    <row r="917" spans="2:19" ht="24.9" customHeight="1" x14ac:dyDescent="0.3">
      <c r="B917" s="311"/>
      <c r="C917" s="267">
        <f t="shared" si="45"/>
        <v>1</v>
      </c>
      <c r="D917" s="268" t="str">
        <f t="shared" si="46"/>
        <v>Janeiro</v>
      </c>
      <c r="E917" s="269"/>
      <c r="F917" s="270" t="str">
        <f>IF(E917="","",VLOOKUP(E917,Relatório!B:I,2,FALSE))</f>
        <v/>
      </c>
      <c r="G917" s="271"/>
      <c r="H917" s="272"/>
      <c r="I917" s="271"/>
      <c r="J917" s="271"/>
      <c r="K917" s="312"/>
      <c r="L917" s="353"/>
      <c r="M917" s="271"/>
      <c r="N917" s="271"/>
      <c r="O917" s="276"/>
      <c r="P917" s="313"/>
      <c r="Q917" s="314"/>
      <c r="R917" s="279" t="b">
        <f t="shared" si="47"/>
        <v>0</v>
      </c>
      <c r="S917" s="334"/>
    </row>
    <row r="918" spans="2:19" ht="24.9" customHeight="1" x14ac:dyDescent="0.3">
      <c r="B918" s="311"/>
      <c r="C918" s="267">
        <f t="shared" si="45"/>
        <v>1</v>
      </c>
      <c r="D918" s="268" t="str">
        <f t="shared" si="46"/>
        <v>Janeiro</v>
      </c>
      <c r="E918" s="269"/>
      <c r="F918" s="270" t="str">
        <f>IF(E918="","",VLOOKUP(E918,Relatório!B:I,2,FALSE))</f>
        <v/>
      </c>
      <c r="G918" s="271"/>
      <c r="H918" s="272"/>
      <c r="I918" s="271"/>
      <c r="J918" s="271"/>
      <c r="K918" s="312"/>
      <c r="L918" s="353"/>
      <c r="M918" s="271"/>
      <c r="N918" s="271"/>
      <c r="O918" s="276"/>
      <c r="P918" s="313"/>
      <c r="Q918" s="314"/>
      <c r="R918" s="279" t="b">
        <f t="shared" si="47"/>
        <v>0</v>
      </c>
      <c r="S918" s="334"/>
    </row>
    <row r="919" spans="2:19" ht="24.9" customHeight="1" x14ac:dyDescent="0.3">
      <c r="B919" s="311"/>
      <c r="C919" s="267">
        <f t="shared" si="45"/>
        <v>1</v>
      </c>
      <c r="D919" s="268" t="str">
        <f t="shared" si="46"/>
        <v>Janeiro</v>
      </c>
      <c r="E919" s="269"/>
      <c r="F919" s="270" t="str">
        <f>IF(E919="","",VLOOKUP(E919,Relatório!B:I,2,FALSE))</f>
        <v/>
      </c>
      <c r="G919" s="271"/>
      <c r="H919" s="272"/>
      <c r="I919" s="271"/>
      <c r="J919" s="271"/>
      <c r="K919" s="312"/>
      <c r="L919" s="353"/>
      <c r="M919" s="271"/>
      <c r="N919" s="271"/>
      <c r="O919" s="276"/>
      <c r="P919" s="313"/>
      <c r="Q919" s="314"/>
      <c r="R919" s="279" t="b">
        <f t="shared" si="47"/>
        <v>0</v>
      </c>
      <c r="S919" s="334"/>
    </row>
    <row r="920" spans="2:19" ht="24.9" customHeight="1" x14ac:dyDescent="0.3">
      <c r="B920" s="311"/>
      <c r="C920" s="267">
        <f t="shared" si="45"/>
        <v>1</v>
      </c>
      <c r="D920" s="268" t="str">
        <f t="shared" si="46"/>
        <v>Janeiro</v>
      </c>
      <c r="E920" s="269"/>
      <c r="F920" s="270" t="str">
        <f>IF(E920="","",VLOOKUP(E920,Relatório!B:I,2,FALSE))</f>
        <v/>
      </c>
      <c r="G920" s="271"/>
      <c r="H920" s="272"/>
      <c r="I920" s="271"/>
      <c r="J920" s="271"/>
      <c r="K920" s="312"/>
      <c r="L920" s="353"/>
      <c r="M920" s="271"/>
      <c r="N920" s="271"/>
      <c r="O920" s="276"/>
      <c r="P920" s="313"/>
      <c r="Q920" s="314"/>
      <c r="R920" s="279" t="b">
        <f t="shared" si="47"/>
        <v>0</v>
      </c>
      <c r="S920" s="334"/>
    </row>
    <row r="921" spans="2:19" ht="24.9" customHeight="1" x14ac:dyDescent="0.3">
      <c r="B921" s="311"/>
      <c r="C921" s="267">
        <f t="shared" ref="C921:C984" si="48">MONTH(B921)</f>
        <v>1</v>
      </c>
      <c r="D921" s="268" t="str">
        <f t="shared" ref="D921:D984" si="49">IF(C921=1,"Janeiro",IF(C921=2,"Fevereiro",IF(C921=3,"Março",IF(C921=4,"Abril",IF(C921=5,"Maio",IF(C921=6,"Junho",IF(C921=7,"Julho",IF(C921=8,"Agosto",IF(C921=9,"Setembro",IF(C921=10,"Outubro",IF(C921=11,"Novembro",IF(C921=12,"Dezembro",""))))))))))))</f>
        <v>Janeiro</v>
      </c>
      <c r="E921" s="269"/>
      <c r="F921" s="270" t="str">
        <f>IF(E921="","",VLOOKUP(E921,Relatório!B:I,2,FALSE))</f>
        <v/>
      </c>
      <c r="G921" s="271"/>
      <c r="H921" s="272"/>
      <c r="I921" s="271"/>
      <c r="J921" s="271"/>
      <c r="K921" s="312"/>
      <c r="L921" s="353"/>
      <c r="M921" s="271"/>
      <c r="N921" s="271"/>
      <c r="O921" s="276"/>
      <c r="P921" s="313"/>
      <c r="Q921" s="314"/>
      <c r="R921" s="279" t="b">
        <f t="shared" si="47"/>
        <v>0</v>
      </c>
      <c r="S921" s="334"/>
    </row>
    <row r="922" spans="2:19" ht="24.9" customHeight="1" x14ac:dyDescent="0.3">
      <c r="B922" s="311"/>
      <c r="C922" s="267">
        <f t="shared" si="48"/>
        <v>1</v>
      </c>
      <c r="D922" s="268" t="str">
        <f t="shared" si="49"/>
        <v>Janeiro</v>
      </c>
      <c r="E922" s="269"/>
      <c r="F922" s="270" t="str">
        <f>IF(E922="","",VLOOKUP(E922,Relatório!B:I,2,FALSE))</f>
        <v/>
      </c>
      <c r="G922" s="271"/>
      <c r="H922" s="272"/>
      <c r="I922" s="271"/>
      <c r="J922" s="271"/>
      <c r="K922" s="312"/>
      <c r="L922" s="353"/>
      <c r="M922" s="271"/>
      <c r="N922" s="271"/>
      <c r="O922" s="276"/>
      <c r="P922" s="313"/>
      <c r="Q922" s="314"/>
      <c r="R922" s="279" t="b">
        <f t="shared" si="47"/>
        <v>0</v>
      </c>
      <c r="S922" s="334"/>
    </row>
    <row r="923" spans="2:19" ht="24.9" customHeight="1" x14ac:dyDescent="0.3">
      <c r="B923" s="311"/>
      <c r="C923" s="267">
        <f t="shared" si="48"/>
        <v>1</v>
      </c>
      <c r="D923" s="268" t="str">
        <f t="shared" si="49"/>
        <v>Janeiro</v>
      </c>
      <c r="E923" s="269"/>
      <c r="F923" s="270" t="str">
        <f>IF(E923="","",VLOOKUP(E923,Relatório!B:I,2,FALSE))</f>
        <v/>
      </c>
      <c r="G923" s="271"/>
      <c r="H923" s="272"/>
      <c r="I923" s="271"/>
      <c r="J923" s="271"/>
      <c r="K923" s="312"/>
      <c r="L923" s="353"/>
      <c r="M923" s="271"/>
      <c r="N923" s="271"/>
      <c r="O923" s="276"/>
      <c r="P923" s="313"/>
      <c r="Q923" s="314"/>
      <c r="R923" s="279" t="b">
        <f t="shared" si="47"/>
        <v>0</v>
      </c>
      <c r="S923" s="334"/>
    </row>
    <row r="924" spans="2:19" ht="24.9" customHeight="1" x14ac:dyDescent="0.3">
      <c r="B924" s="311"/>
      <c r="C924" s="267">
        <f t="shared" si="48"/>
        <v>1</v>
      </c>
      <c r="D924" s="268" t="str">
        <f t="shared" si="49"/>
        <v>Janeiro</v>
      </c>
      <c r="E924" s="269"/>
      <c r="F924" s="270" t="str">
        <f>IF(E924="","",VLOOKUP(E924,Relatório!B:I,2,FALSE))</f>
        <v/>
      </c>
      <c r="G924" s="271"/>
      <c r="H924" s="272"/>
      <c r="I924" s="271"/>
      <c r="J924" s="271"/>
      <c r="K924" s="312"/>
      <c r="L924" s="353"/>
      <c r="M924" s="271"/>
      <c r="N924" s="271"/>
      <c r="O924" s="276"/>
      <c r="P924" s="313"/>
      <c r="Q924" s="314"/>
      <c r="R924" s="279" t="b">
        <f t="shared" si="47"/>
        <v>0</v>
      </c>
      <c r="S924" s="334"/>
    </row>
    <row r="925" spans="2:19" ht="24.9" customHeight="1" x14ac:dyDescent="0.3">
      <c r="B925" s="311"/>
      <c r="C925" s="267">
        <f t="shared" si="48"/>
        <v>1</v>
      </c>
      <c r="D925" s="268" t="str">
        <f t="shared" si="49"/>
        <v>Janeiro</v>
      </c>
      <c r="E925" s="269"/>
      <c r="F925" s="270" t="str">
        <f>IF(E925="","",VLOOKUP(E925,Relatório!B:I,2,FALSE))</f>
        <v/>
      </c>
      <c r="G925" s="271"/>
      <c r="H925" s="272"/>
      <c r="I925" s="271"/>
      <c r="J925" s="271"/>
      <c r="K925" s="312"/>
      <c r="L925" s="353"/>
      <c r="M925" s="271"/>
      <c r="N925" s="271"/>
      <c r="O925" s="276"/>
      <c r="P925" s="313"/>
      <c r="Q925" s="314"/>
      <c r="R925" s="279" t="b">
        <f t="shared" si="47"/>
        <v>0</v>
      </c>
      <c r="S925" s="334"/>
    </row>
    <row r="926" spans="2:19" ht="24.9" customHeight="1" x14ac:dyDescent="0.3">
      <c r="B926" s="311"/>
      <c r="C926" s="267">
        <f t="shared" si="48"/>
        <v>1</v>
      </c>
      <c r="D926" s="268" t="str">
        <f t="shared" si="49"/>
        <v>Janeiro</v>
      </c>
      <c r="E926" s="269"/>
      <c r="F926" s="270" t="str">
        <f>IF(E926="","",VLOOKUP(E926,Relatório!B:I,2,FALSE))</f>
        <v/>
      </c>
      <c r="G926" s="271"/>
      <c r="H926" s="272"/>
      <c r="I926" s="271"/>
      <c r="J926" s="271"/>
      <c r="K926" s="312"/>
      <c r="L926" s="353"/>
      <c r="M926" s="271"/>
      <c r="N926" s="271"/>
      <c r="O926" s="276"/>
      <c r="P926" s="313"/>
      <c r="Q926" s="314"/>
      <c r="R926" s="279" t="b">
        <f t="shared" si="47"/>
        <v>0</v>
      </c>
      <c r="S926" s="334"/>
    </row>
    <row r="927" spans="2:19" ht="24.9" customHeight="1" x14ac:dyDescent="0.3">
      <c r="B927" s="311"/>
      <c r="C927" s="267">
        <f t="shared" si="48"/>
        <v>1</v>
      </c>
      <c r="D927" s="268" t="str">
        <f t="shared" si="49"/>
        <v>Janeiro</v>
      </c>
      <c r="E927" s="269"/>
      <c r="F927" s="270" t="str">
        <f>IF(E927="","",VLOOKUP(E927,Relatório!B:I,2,FALSE))</f>
        <v/>
      </c>
      <c r="G927" s="271"/>
      <c r="H927" s="272"/>
      <c r="I927" s="271"/>
      <c r="J927" s="271"/>
      <c r="K927" s="312"/>
      <c r="L927" s="353"/>
      <c r="M927" s="271"/>
      <c r="N927" s="271"/>
      <c r="O927" s="276"/>
      <c r="P927" s="313"/>
      <c r="Q927" s="314"/>
      <c r="R927" s="279" t="b">
        <f t="shared" si="47"/>
        <v>0</v>
      </c>
      <c r="S927" s="334"/>
    </row>
    <row r="928" spans="2:19" ht="24.9" customHeight="1" x14ac:dyDescent="0.3">
      <c r="B928" s="311"/>
      <c r="C928" s="267">
        <f t="shared" si="48"/>
        <v>1</v>
      </c>
      <c r="D928" s="268" t="str">
        <f t="shared" si="49"/>
        <v>Janeiro</v>
      </c>
      <c r="E928" s="269"/>
      <c r="F928" s="270" t="str">
        <f>IF(E928="","",VLOOKUP(E928,Relatório!B:I,2,FALSE))</f>
        <v/>
      </c>
      <c r="G928" s="271"/>
      <c r="H928" s="272"/>
      <c r="I928" s="271"/>
      <c r="J928" s="271"/>
      <c r="K928" s="312"/>
      <c r="L928" s="353"/>
      <c r="M928" s="271"/>
      <c r="N928" s="271"/>
      <c r="O928" s="276"/>
      <c r="P928" s="313"/>
      <c r="Q928" s="314"/>
      <c r="R928" s="279" t="b">
        <f t="shared" si="47"/>
        <v>0</v>
      </c>
      <c r="S928" s="334"/>
    </row>
    <row r="929" spans="2:19" ht="24.9" customHeight="1" x14ac:dyDescent="0.3">
      <c r="B929" s="311"/>
      <c r="C929" s="267">
        <f t="shared" si="48"/>
        <v>1</v>
      </c>
      <c r="D929" s="268" t="str">
        <f t="shared" si="49"/>
        <v>Janeiro</v>
      </c>
      <c r="E929" s="269"/>
      <c r="F929" s="270" t="str">
        <f>IF(E929="","",VLOOKUP(E929,Relatório!B:I,2,FALSE))</f>
        <v/>
      </c>
      <c r="G929" s="271"/>
      <c r="H929" s="272"/>
      <c r="I929" s="271"/>
      <c r="J929" s="271"/>
      <c r="K929" s="312"/>
      <c r="L929" s="353"/>
      <c r="M929" s="271"/>
      <c r="N929" s="271"/>
      <c r="O929" s="276"/>
      <c r="P929" s="313"/>
      <c r="Q929" s="314"/>
      <c r="R929" s="279" t="b">
        <f t="shared" si="47"/>
        <v>0</v>
      </c>
      <c r="S929" s="334"/>
    </row>
    <row r="930" spans="2:19" ht="24.9" customHeight="1" x14ac:dyDescent="0.3">
      <c r="B930" s="311"/>
      <c r="C930" s="267">
        <f t="shared" si="48"/>
        <v>1</v>
      </c>
      <c r="D930" s="268" t="str">
        <f t="shared" si="49"/>
        <v>Janeiro</v>
      </c>
      <c r="E930" s="269"/>
      <c r="F930" s="270" t="str">
        <f>IF(E930="","",VLOOKUP(E930,Relatório!B:I,2,FALSE))</f>
        <v/>
      </c>
      <c r="G930" s="271"/>
      <c r="H930" s="272"/>
      <c r="I930" s="271"/>
      <c r="J930" s="271"/>
      <c r="K930" s="312"/>
      <c r="L930" s="353"/>
      <c r="M930" s="271"/>
      <c r="N930" s="271"/>
      <c r="O930" s="276"/>
      <c r="P930" s="313"/>
      <c r="Q930" s="314"/>
      <c r="R930" s="279" t="b">
        <f t="shared" si="47"/>
        <v>0</v>
      </c>
      <c r="S930" s="334"/>
    </row>
    <row r="931" spans="2:19" ht="24.9" customHeight="1" x14ac:dyDescent="0.3">
      <c r="B931" s="311"/>
      <c r="C931" s="267">
        <f t="shared" si="48"/>
        <v>1</v>
      </c>
      <c r="D931" s="268" t="str">
        <f t="shared" si="49"/>
        <v>Janeiro</v>
      </c>
      <c r="E931" s="269"/>
      <c r="F931" s="270" t="str">
        <f>IF(E931="","",VLOOKUP(E931,Relatório!B:I,2,FALSE))</f>
        <v/>
      </c>
      <c r="G931" s="271"/>
      <c r="H931" s="272"/>
      <c r="I931" s="271"/>
      <c r="J931" s="271"/>
      <c r="K931" s="312"/>
      <c r="L931" s="353"/>
      <c r="M931" s="271"/>
      <c r="N931" s="271"/>
      <c r="O931" s="276"/>
      <c r="P931" s="313"/>
      <c r="Q931" s="314"/>
      <c r="R931" s="279" t="b">
        <f t="shared" si="47"/>
        <v>0</v>
      </c>
      <c r="S931" s="334"/>
    </row>
    <row r="932" spans="2:19" ht="24.9" customHeight="1" x14ac:dyDescent="0.3">
      <c r="B932" s="311"/>
      <c r="C932" s="267">
        <f t="shared" si="48"/>
        <v>1</v>
      </c>
      <c r="D932" s="268" t="str">
        <f t="shared" si="49"/>
        <v>Janeiro</v>
      </c>
      <c r="E932" s="269"/>
      <c r="F932" s="270" t="str">
        <f>IF(E932="","",VLOOKUP(E932,Relatório!B:I,2,FALSE))</f>
        <v/>
      </c>
      <c r="G932" s="271"/>
      <c r="H932" s="272"/>
      <c r="I932" s="271"/>
      <c r="J932" s="271"/>
      <c r="K932" s="312"/>
      <c r="L932" s="353"/>
      <c r="M932" s="271"/>
      <c r="N932" s="271"/>
      <c r="O932" s="276"/>
      <c r="P932" s="313"/>
      <c r="Q932" s="314"/>
      <c r="R932" s="279" t="b">
        <f t="shared" si="47"/>
        <v>0</v>
      </c>
      <c r="S932" s="334"/>
    </row>
    <row r="933" spans="2:19" ht="24.9" customHeight="1" x14ac:dyDescent="0.3">
      <c r="B933" s="311"/>
      <c r="C933" s="267">
        <f t="shared" si="48"/>
        <v>1</v>
      </c>
      <c r="D933" s="268" t="str">
        <f t="shared" si="49"/>
        <v>Janeiro</v>
      </c>
      <c r="E933" s="269"/>
      <c r="F933" s="270" t="str">
        <f>IF(E933="","",VLOOKUP(E933,Relatório!B:I,2,FALSE))</f>
        <v/>
      </c>
      <c r="G933" s="271"/>
      <c r="H933" s="272"/>
      <c r="I933" s="271"/>
      <c r="J933" s="271"/>
      <c r="K933" s="312"/>
      <c r="L933" s="353"/>
      <c r="M933" s="271"/>
      <c r="N933" s="271"/>
      <c r="O933" s="276"/>
      <c r="P933" s="313"/>
      <c r="Q933" s="314"/>
      <c r="R933" s="279" t="b">
        <f t="shared" si="47"/>
        <v>0</v>
      </c>
      <c r="S933" s="334"/>
    </row>
    <row r="934" spans="2:19" ht="24.9" customHeight="1" x14ac:dyDescent="0.3">
      <c r="B934" s="311"/>
      <c r="C934" s="267">
        <f t="shared" si="48"/>
        <v>1</v>
      </c>
      <c r="D934" s="268" t="str">
        <f t="shared" si="49"/>
        <v>Janeiro</v>
      </c>
      <c r="E934" s="269"/>
      <c r="F934" s="270" t="str">
        <f>IF(E934="","",VLOOKUP(E934,Relatório!B:I,2,FALSE))</f>
        <v/>
      </c>
      <c r="G934" s="271"/>
      <c r="H934" s="272"/>
      <c r="I934" s="271"/>
      <c r="J934" s="271"/>
      <c r="K934" s="312"/>
      <c r="L934" s="353"/>
      <c r="M934" s="271"/>
      <c r="N934" s="271"/>
      <c r="O934" s="276"/>
      <c r="P934" s="313"/>
      <c r="Q934" s="314"/>
      <c r="R934" s="279" t="b">
        <f t="shared" si="47"/>
        <v>0</v>
      </c>
      <c r="S934" s="334"/>
    </row>
    <row r="935" spans="2:19" ht="24.9" customHeight="1" x14ac:dyDescent="0.3">
      <c r="B935" s="311"/>
      <c r="C935" s="267">
        <f t="shared" si="48"/>
        <v>1</v>
      </c>
      <c r="D935" s="268" t="str">
        <f t="shared" si="49"/>
        <v>Janeiro</v>
      </c>
      <c r="E935" s="269"/>
      <c r="F935" s="270" t="str">
        <f>IF(E935="","",VLOOKUP(E935,Relatório!B:I,2,FALSE))</f>
        <v/>
      </c>
      <c r="G935" s="271"/>
      <c r="H935" s="272"/>
      <c r="I935" s="271"/>
      <c r="J935" s="271"/>
      <c r="K935" s="312"/>
      <c r="L935" s="353"/>
      <c r="M935" s="271"/>
      <c r="N935" s="271"/>
      <c r="O935" s="276"/>
      <c r="P935" s="313"/>
      <c r="Q935" s="314"/>
      <c r="R935" s="279" t="b">
        <f t="shared" si="47"/>
        <v>0</v>
      </c>
      <c r="S935" s="334"/>
    </row>
    <row r="936" spans="2:19" ht="24.9" customHeight="1" x14ac:dyDescent="0.3">
      <c r="B936" s="311"/>
      <c r="C936" s="267">
        <f t="shared" si="48"/>
        <v>1</v>
      </c>
      <c r="D936" s="268" t="str">
        <f t="shared" si="49"/>
        <v>Janeiro</v>
      </c>
      <c r="E936" s="269"/>
      <c r="F936" s="270" t="str">
        <f>IF(E936="","",VLOOKUP(E936,Relatório!B:I,2,FALSE))</f>
        <v/>
      </c>
      <c r="G936" s="271"/>
      <c r="H936" s="272"/>
      <c r="I936" s="271"/>
      <c r="J936" s="271"/>
      <c r="K936" s="312"/>
      <c r="L936" s="353"/>
      <c r="M936" s="271"/>
      <c r="N936" s="271"/>
      <c r="O936" s="276"/>
      <c r="P936" s="313"/>
      <c r="Q936" s="314"/>
      <c r="R936" s="279" t="b">
        <f t="shared" si="47"/>
        <v>0</v>
      </c>
      <c r="S936" s="334"/>
    </row>
    <row r="937" spans="2:19" ht="24.9" customHeight="1" x14ac:dyDescent="0.3">
      <c r="B937" s="311"/>
      <c r="C937" s="267">
        <f t="shared" si="48"/>
        <v>1</v>
      </c>
      <c r="D937" s="268" t="str">
        <f t="shared" si="49"/>
        <v>Janeiro</v>
      </c>
      <c r="E937" s="269"/>
      <c r="F937" s="270" t="str">
        <f>IF(E937="","",VLOOKUP(E937,Relatório!B:I,2,FALSE))</f>
        <v/>
      </c>
      <c r="G937" s="271"/>
      <c r="H937" s="272"/>
      <c r="I937" s="271"/>
      <c r="J937" s="271"/>
      <c r="K937" s="312"/>
      <c r="L937" s="353"/>
      <c r="M937" s="271"/>
      <c r="N937" s="271"/>
      <c r="O937" s="276"/>
      <c r="P937" s="313"/>
      <c r="Q937" s="314"/>
      <c r="R937" s="279" t="b">
        <f t="shared" si="47"/>
        <v>0</v>
      </c>
      <c r="S937" s="334"/>
    </row>
    <row r="938" spans="2:19" ht="24.9" customHeight="1" x14ac:dyDescent="0.3">
      <c r="B938" s="311"/>
      <c r="C938" s="267">
        <f t="shared" si="48"/>
        <v>1</v>
      </c>
      <c r="D938" s="268" t="str">
        <f t="shared" si="49"/>
        <v>Janeiro</v>
      </c>
      <c r="E938" s="269"/>
      <c r="F938" s="270" t="str">
        <f>IF(E938="","",VLOOKUP(E938,Relatório!B:I,2,FALSE))</f>
        <v/>
      </c>
      <c r="G938" s="271"/>
      <c r="H938" s="272"/>
      <c r="I938" s="271"/>
      <c r="J938" s="271"/>
      <c r="K938" s="312"/>
      <c r="L938" s="353"/>
      <c r="M938" s="271"/>
      <c r="N938" s="271"/>
      <c r="O938" s="276"/>
      <c r="P938" s="313"/>
      <c r="Q938" s="314"/>
      <c r="R938" s="279" t="b">
        <f t="shared" si="47"/>
        <v>0</v>
      </c>
      <c r="S938" s="334"/>
    </row>
    <row r="939" spans="2:19" ht="24.9" customHeight="1" x14ac:dyDescent="0.3">
      <c r="B939" s="311"/>
      <c r="C939" s="267">
        <f t="shared" si="48"/>
        <v>1</v>
      </c>
      <c r="D939" s="268" t="str">
        <f t="shared" si="49"/>
        <v>Janeiro</v>
      </c>
      <c r="E939" s="269"/>
      <c r="F939" s="270" t="str">
        <f>IF(E939="","",VLOOKUP(E939,Relatório!B:I,2,FALSE))</f>
        <v/>
      </c>
      <c r="G939" s="271"/>
      <c r="H939" s="272"/>
      <c r="I939" s="271"/>
      <c r="J939" s="271"/>
      <c r="K939" s="312"/>
      <c r="L939" s="353"/>
      <c r="M939" s="271"/>
      <c r="N939" s="271"/>
      <c r="O939" s="276"/>
      <c r="P939" s="313"/>
      <c r="Q939" s="314"/>
      <c r="R939" s="279" t="b">
        <f t="shared" si="47"/>
        <v>0</v>
      </c>
      <c r="S939" s="334"/>
    </row>
    <row r="940" spans="2:19" ht="24.9" customHeight="1" x14ac:dyDescent="0.3">
      <c r="B940" s="311"/>
      <c r="C940" s="267">
        <f t="shared" si="48"/>
        <v>1</v>
      </c>
      <c r="D940" s="268" t="str">
        <f t="shared" si="49"/>
        <v>Janeiro</v>
      </c>
      <c r="E940" s="269"/>
      <c r="F940" s="270" t="str">
        <f>IF(E940="","",VLOOKUP(E940,Relatório!B:I,2,FALSE))</f>
        <v/>
      </c>
      <c r="G940" s="271"/>
      <c r="H940" s="272"/>
      <c r="I940" s="271"/>
      <c r="J940" s="271"/>
      <c r="K940" s="312"/>
      <c r="L940" s="353"/>
      <c r="M940" s="271"/>
      <c r="N940" s="271"/>
      <c r="O940" s="276"/>
      <c r="P940" s="313"/>
      <c r="Q940" s="314"/>
      <c r="R940" s="279" t="b">
        <f t="shared" si="47"/>
        <v>0</v>
      </c>
      <c r="S940" s="334"/>
    </row>
    <row r="941" spans="2:19" ht="24.9" customHeight="1" x14ac:dyDescent="0.3">
      <c r="B941" s="311"/>
      <c r="C941" s="267">
        <f t="shared" si="48"/>
        <v>1</v>
      </c>
      <c r="D941" s="268" t="str">
        <f t="shared" si="49"/>
        <v>Janeiro</v>
      </c>
      <c r="E941" s="269"/>
      <c r="F941" s="270" t="str">
        <f>IF(E941="","",VLOOKUP(E941,Relatório!B:I,2,FALSE))</f>
        <v/>
      </c>
      <c r="G941" s="271"/>
      <c r="H941" s="272"/>
      <c r="I941" s="271"/>
      <c r="J941" s="271"/>
      <c r="K941" s="312"/>
      <c r="L941" s="353"/>
      <c r="M941" s="271"/>
      <c r="N941" s="271"/>
      <c r="O941" s="276"/>
      <c r="P941" s="313"/>
      <c r="Q941" s="314"/>
      <c r="R941" s="279" t="b">
        <f t="shared" si="47"/>
        <v>0</v>
      </c>
      <c r="S941" s="334"/>
    </row>
    <row r="942" spans="2:19" ht="24.9" customHeight="1" x14ac:dyDescent="0.3">
      <c r="B942" s="311"/>
      <c r="C942" s="267">
        <f t="shared" si="48"/>
        <v>1</v>
      </c>
      <c r="D942" s="268" t="str">
        <f t="shared" si="49"/>
        <v>Janeiro</v>
      </c>
      <c r="E942" s="269"/>
      <c r="F942" s="270" t="str">
        <f>IF(E942="","",VLOOKUP(E942,Relatório!B:I,2,FALSE))</f>
        <v/>
      </c>
      <c r="G942" s="271"/>
      <c r="H942" s="272"/>
      <c r="I942" s="271"/>
      <c r="J942" s="271"/>
      <c r="K942" s="312"/>
      <c r="L942" s="353"/>
      <c r="M942" s="271"/>
      <c r="N942" s="271"/>
      <c r="O942" s="276"/>
      <c r="P942" s="313"/>
      <c r="Q942" s="314"/>
      <c r="R942" s="279" t="b">
        <f t="shared" si="47"/>
        <v>0</v>
      </c>
      <c r="S942" s="334"/>
    </row>
    <row r="943" spans="2:19" ht="24.9" customHeight="1" x14ac:dyDescent="0.3">
      <c r="B943" s="311"/>
      <c r="C943" s="267">
        <f t="shared" si="48"/>
        <v>1</v>
      </c>
      <c r="D943" s="268" t="str">
        <f t="shared" si="49"/>
        <v>Janeiro</v>
      </c>
      <c r="E943" s="269"/>
      <c r="F943" s="270" t="str">
        <f>IF(E943="","",VLOOKUP(E943,Relatório!B:I,2,FALSE))</f>
        <v/>
      </c>
      <c r="G943" s="271"/>
      <c r="H943" s="272"/>
      <c r="I943" s="271"/>
      <c r="J943" s="271"/>
      <c r="K943" s="312"/>
      <c r="L943" s="353"/>
      <c r="M943" s="271"/>
      <c r="N943" s="271"/>
      <c r="O943" s="276"/>
      <c r="P943" s="313"/>
      <c r="Q943" s="314"/>
      <c r="R943" s="279" t="b">
        <f t="shared" si="47"/>
        <v>0</v>
      </c>
      <c r="S943" s="334"/>
    </row>
    <row r="944" spans="2:19" ht="24.9" customHeight="1" x14ac:dyDescent="0.3">
      <c r="B944" s="311"/>
      <c r="C944" s="267">
        <f t="shared" si="48"/>
        <v>1</v>
      </c>
      <c r="D944" s="268" t="str">
        <f t="shared" si="49"/>
        <v>Janeiro</v>
      </c>
      <c r="E944" s="269"/>
      <c r="F944" s="270" t="str">
        <f>IF(E944="","",VLOOKUP(E944,Relatório!B:I,2,FALSE))</f>
        <v/>
      </c>
      <c r="G944" s="271"/>
      <c r="H944" s="272"/>
      <c r="I944" s="271"/>
      <c r="J944" s="271"/>
      <c r="K944" s="312"/>
      <c r="L944" s="353"/>
      <c r="M944" s="271"/>
      <c r="N944" s="271"/>
      <c r="O944" s="276"/>
      <c r="P944" s="313"/>
      <c r="Q944" s="314"/>
      <c r="R944" s="279" t="b">
        <f t="shared" si="47"/>
        <v>0</v>
      </c>
      <c r="S944" s="334"/>
    </row>
    <row r="945" spans="2:19" ht="24.9" customHeight="1" x14ac:dyDescent="0.3">
      <c r="B945" s="311"/>
      <c r="C945" s="267">
        <f t="shared" si="48"/>
        <v>1</v>
      </c>
      <c r="D945" s="268" t="str">
        <f t="shared" si="49"/>
        <v>Janeiro</v>
      </c>
      <c r="E945" s="269"/>
      <c r="F945" s="270" t="str">
        <f>IF(E945="","",VLOOKUP(E945,Relatório!B:I,2,FALSE))</f>
        <v/>
      </c>
      <c r="G945" s="271"/>
      <c r="H945" s="272"/>
      <c r="I945" s="271"/>
      <c r="J945" s="271"/>
      <c r="K945" s="312"/>
      <c r="L945" s="353"/>
      <c r="M945" s="271"/>
      <c r="N945" s="271"/>
      <c r="O945" s="276"/>
      <c r="P945" s="313"/>
      <c r="Q945" s="314"/>
      <c r="R945" s="279" t="b">
        <f t="shared" si="47"/>
        <v>0</v>
      </c>
      <c r="S945" s="334"/>
    </row>
    <row r="946" spans="2:19" ht="24.9" customHeight="1" x14ac:dyDescent="0.3">
      <c r="B946" s="311"/>
      <c r="C946" s="267">
        <f t="shared" si="48"/>
        <v>1</v>
      </c>
      <c r="D946" s="268" t="str">
        <f t="shared" si="49"/>
        <v>Janeiro</v>
      </c>
      <c r="E946" s="269"/>
      <c r="F946" s="270" t="str">
        <f>IF(E946="","",VLOOKUP(E946,Relatório!B:I,2,FALSE))</f>
        <v/>
      </c>
      <c r="G946" s="271"/>
      <c r="H946" s="272"/>
      <c r="I946" s="271"/>
      <c r="J946" s="271"/>
      <c r="K946" s="312"/>
      <c r="L946" s="353"/>
      <c r="M946" s="271"/>
      <c r="N946" s="271"/>
      <c r="O946" s="276"/>
      <c r="P946" s="313"/>
      <c r="Q946" s="314"/>
      <c r="R946" s="279" t="b">
        <f t="shared" si="47"/>
        <v>0</v>
      </c>
      <c r="S946" s="334"/>
    </row>
    <row r="947" spans="2:19" ht="24.9" customHeight="1" x14ac:dyDescent="0.3">
      <c r="B947" s="311"/>
      <c r="C947" s="267">
        <f t="shared" si="48"/>
        <v>1</v>
      </c>
      <c r="D947" s="268" t="str">
        <f t="shared" si="49"/>
        <v>Janeiro</v>
      </c>
      <c r="E947" s="269"/>
      <c r="F947" s="270" t="str">
        <f>IF(E947="","",VLOOKUP(E947,Relatório!B:I,2,FALSE))</f>
        <v/>
      </c>
      <c r="G947" s="271"/>
      <c r="H947" s="272"/>
      <c r="I947" s="271"/>
      <c r="J947" s="271"/>
      <c r="K947" s="312"/>
      <c r="L947" s="353"/>
      <c r="M947" s="271"/>
      <c r="N947" s="271"/>
      <c r="O947" s="276"/>
      <c r="P947" s="313"/>
      <c r="Q947" s="314"/>
      <c r="R947" s="279" t="b">
        <f t="shared" si="47"/>
        <v>0</v>
      </c>
      <c r="S947" s="334"/>
    </row>
    <row r="948" spans="2:19" ht="24.9" customHeight="1" x14ac:dyDescent="0.3">
      <c r="B948" s="311"/>
      <c r="C948" s="267">
        <f t="shared" si="48"/>
        <v>1</v>
      </c>
      <c r="D948" s="268" t="str">
        <f t="shared" si="49"/>
        <v>Janeiro</v>
      </c>
      <c r="E948" s="269"/>
      <c r="F948" s="270" t="str">
        <f>IF(E948="","",VLOOKUP(E948,Relatório!B:I,2,FALSE))</f>
        <v/>
      </c>
      <c r="G948" s="271"/>
      <c r="H948" s="272"/>
      <c r="I948" s="271"/>
      <c r="J948" s="271"/>
      <c r="K948" s="312"/>
      <c r="L948" s="353"/>
      <c r="M948" s="271"/>
      <c r="N948" s="271"/>
      <c r="O948" s="276"/>
      <c r="P948" s="313"/>
      <c r="Q948" s="314"/>
      <c r="R948" s="279" t="b">
        <f t="shared" si="47"/>
        <v>0</v>
      </c>
      <c r="S948" s="334"/>
    </row>
    <row r="949" spans="2:19" ht="24.9" customHeight="1" x14ac:dyDescent="0.3">
      <c r="B949" s="311"/>
      <c r="C949" s="267">
        <f t="shared" si="48"/>
        <v>1</v>
      </c>
      <c r="D949" s="268" t="str">
        <f t="shared" si="49"/>
        <v>Janeiro</v>
      </c>
      <c r="E949" s="269"/>
      <c r="F949" s="270" t="str">
        <f>IF(E949="","",VLOOKUP(E949,Relatório!B:I,2,FALSE))</f>
        <v/>
      </c>
      <c r="G949" s="271"/>
      <c r="H949" s="272"/>
      <c r="I949" s="271"/>
      <c r="J949" s="271"/>
      <c r="K949" s="312"/>
      <c r="L949" s="353"/>
      <c r="M949" s="271"/>
      <c r="N949" s="271"/>
      <c r="O949" s="276"/>
      <c r="P949" s="313"/>
      <c r="Q949" s="314"/>
      <c r="R949" s="279" t="b">
        <f t="shared" si="47"/>
        <v>0</v>
      </c>
      <c r="S949" s="334"/>
    </row>
    <row r="950" spans="2:19" ht="24.9" customHeight="1" x14ac:dyDescent="0.3">
      <c r="B950" s="311"/>
      <c r="C950" s="267">
        <f t="shared" si="48"/>
        <v>1</v>
      </c>
      <c r="D950" s="268" t="str">
        <f t="shared" si="49"/>
        <v>Janeiro</v>
      </c>
      <c r="E950" s="269"/>
      <c r="F950" s="270" t="str">
        <f>IF(E950="","",VLOOKUP(E950,Relatório!B:I,2,FALSE))</f>
        <v/>
      </c>
      <c r="G950" s="271"/>
      <c r="H950" s="272"/>
      <c r="I950" s="271"/>
      <c r="J950" s="271"/>
      <c r="K950" s="312"/>
      <c r="L950" s="353"/>
      <c r="M950" s="271"/>
      <c r="N950" s="271"/>
      <c r="O950" s="276"/>
      <c r="P950" s="313"/>
      <c r="Q950" s="314"/>
      <c r="R950" s="279" t="b">
        <f t="shared" si="47"/>
        <v>0</v>
      </c>
      <c r="S950" s="334"/>
    </row>
    <row r="951" spans="2:19" ht="24.9" customHeight="1" x14ac:dyDescent="0.3">
      <c r="B951" s="311"/>
      <c r="C951" s="267">
        <f t="shared" si="48"/>
        <v>1</v>
      </c>
      <c r="D951" s="268" t="str">
        <f t="shared" si="49"/>
        <v>Janeiro</v>
      </c>
      <c r="E951" s="269"/>
      <c r="F951" s="270" t="str">
        <f>IF(E951="","",VLOOKUP(E951,Relatório!B:I,2,FALSE))</f>
        <v/>
      </c>
      <c r="G951" s="271"/>
      <c r="H951" s="272"/>
      <c r="I951" s="271"/>
      <c r="J951" s="271"/>
      <c r="K951" s="312"/>
      <c r="L951" s="353"/>
      <c r="M951" s="271"/>
      <c r="N951" s="271"/>
      <c r="O951" s="276"/>
      <c r="P951" s="313"/>
      <c r="Q951" s="314"/>
      <c r="R951" s="279" t="b">
        <f t="shared" si="47"/>
        <v>0</v>
      </c>
      <c r="S951" s="334"/>
    </row>
    <row r="952" spans="2:19" ht="24.9" customHeight="1" x14ac:dyDescent="0.3">
      <c r="B952" s="311"/>
      <c r="C952" s="267">
        <f t="shared" si="48"/>
        <v>1</v>
      </c>
      <c r="D952" s="268" t="str">
        <f t="shared" si="49"/>
        <v>Janeiro</v>
      </c>
      <c r="E952" s="269"/>
      <c r="F952" s="270" t="str">
        <f>IF(E952="","",VLOOKUP(E952,Relatório!B:I,2,FALSE))</f>
        <v/>
      </c>
      <c r="G952" s="271"/>
      <c r="H952" s="272"/>
      <c r="I952" s="271"/>
      <c r="J952" s="271"/>
      <c r="K952" s="312"/>
      <c r="L952" s="353"/>
      <c r="M952" s="271"/>
      <c r="N952" s="271"/>
      <c r="O952" s="276"/>
      <c r="P952" s="313"/>
      <c r="Q952" s="314"/>
      <c r="R952" s="279" t="b">
        <f t="shared" si="47"/>
        <v>0</v>
      </c>
      <c r="S952" s="334"/>
    </row>
    <row r="953" spans="2:19" ht="24.9" customHeight="1" x14ac:dyDescent="0.3">
      <c r="B953" s="311"/>
      <c r="C953" s="267">
        <f t="shared" si="48"/>
        <v>1</v>
      </c>
      <c r="D953" s="268" t="str">
        <f t="shared" si="49"/>
        <v>Janeiro</v>
      </c>
      <c r="E953" s="269"/>
      <c r="F953" s="270" t="str">
        <f>IF(E953="","",VLOOKUP(E953,Relatório!B:I,2,FALSE))</f>
        <v/>
      </c>
      <c r="G953" s="271"/>
      <c r="H953" s="272"/>
      <c r="I953" s="271"/>
      <c r="J953" s="271"/>
      <c r="K953" s="312"/>
      <c r="L953" s="353"/>
      <c r="M953" s="271"/>
      <c r="N953" s="271"/>
      <c r="O953" s="276"/>
      <c r="P953" s="313"/>
      <c r="Q953" s="314"/>
      <c r="R953" s="279" t="b">
        <f t="shared" si="47"/>
        <v>0</v>
      </c>
      <c r="S953" s="334"/>
    </row>
    <row r="954" spans="2:19" ht="24.9" customHeight="1" x14ac:dyDescent="0.3">
      <c r="B954" s="311"/>
      <c r="C954" s="267">
        <f t="shared" si="48"/>
        <v>1</v>
      </c>
      <c r="D954" s="268" t="str">
        <f t="shared" si="49"/>
        <v>Janeiro</v>
      </c>
      <c r="E954" s="269"/>
      <c r="F954" s="270" t="str">
        <f>IF(E954="","",VLOOKUP(E954,Relatório!B:I,2,FALSE))</f>
        <v/>
      </c>
      <c r="G954" s="271"/>
      <c r="H954" s="272"/>
      <c r="I954" s="271"/>
      <c r="J954" s="271"/>
      <c r="K954" s="312"/>
      <c r="L954" s="353"/>
      <c r="M954" s="271"/>
      <c r="N954" s="271"/>
      <c r="O954" s="276"/>
      <c r="P954" s="313"/>
      <c r="Q954" s="314"/>
      <c r="R954" s="279" t="b">
        <f t="shared" si="47"/>
        <v>0</v>
      </c>
      <c r="S954" s="334"/>
    </row>
    <row r="955" spans="2:19" ht="24.9" customHeight="1" x14ac:dyDescent="0.3">
      <c r="B955" s="311"/>
      <c r="C955" s="267">
        <f t="shared" si="48"/>
        <v>1</v>
      </c>
      <c r="D955" s="268" t="str">
        <f t="shared" si="49"/>
        <v>Janeiro</v>
      </c>
      <c r="E955" s="269"/>
      <c r="F955" s="270" t="str">
        <f>IF(E955="","",VLOOKUP(E955,Relatório!B:I,2,FALSE))</f>
        <v/>
      </c>
      <c r="G955" s="271"/>
      <c r="H955" s="272"/>
      <c r="I955" s="271"/>
      <c r="J955" s="271"/>
      <c r="K955" s="312"/>
      <c r="L955" s="353"/>
      <c r="M955" s="271"/>
      <c r="N955" s="271"/>
      <c r="O955" s="276"/>
      <c r="P955" s="313"/>
      <c r="Q955" s="314"/>
      <c r="R955" s="279" t="b">
        <f t="shared" si="47"/>
        <v>0</v>
      </c>
      <c r="S955" s="334"/>
    </row>
    <row r="956" spans="2:19" ht="24.9" customHeight="1" x14ac:dyDescent="0.3">
      <c r="B956" s="311"/>
      <c r="C956" s="267">
        <f t="shared" si="48"/>
        <v>1</v>
      </c>
      <c r="D956" s="268" t="str">
        <f t="shared" si="49"/>
        <v>Janeiro</v>
      </c>
      <c r="E956" s="269"/>
      <c r="F956" s="270" t="str">
        <f>IF(E956="","",VLOOKUP(E956,Relatório!B:I,2,FALSE))</f>
        <v/>
      </c>
      <c r="G956" s="271"/>
      <c r="H956" s="272"/>
      <c r="I956" s="271"/>
      <c r="J956" s="271"/>
      <c r="K956" s="312"/>
      <c r="L956" s="353"/>
      <c r="M956" s="271"/>
      <c r="N956" s="271"/>
      <c r="O956" s="276"/>
      <c r="P956" s="313"/>
      <c r="Q956" s="314"/>
      <c r="R956" s="279" t="b">
        <f t="shared" si="47"/>
        <v>0</v>
      </c>
      <c r="S956" s="334"/>
    </row>
    <row r="957" spans="2:19" ht="24.9" customHeight="1" x14ac:dyDescent="0.3">
      <c r="B957" s="311"/>
      <c r="C957" s="267">
        <f t="shared" si="48"/>
        <v>1</v>
      </c>
      <c r="D957" s="268" t="str">
        <f t="shared" si="49"/>
        <v>Janeiro</v>
      </c>
      <c r="E957" s="269"/>
      <c r="F957" s="270" t="str">
        <f>IF(E957="","",VLOOKUP(E957,Relatório!B:I,2,FALSE))</f>
        <v/>
      </c>
      <c r="G957" s="271"/>
      <c r="H957" s="272"/>
      <c r="I957" s="271"/>
      <c r="J957" s="271"/>
      <c r="K957" s="312"/>
      <c r="L957" s="353"/>
      <c r="M957" s="271"/>
      <c r="N957" s="271"/>
      <c r="O957" s="276"/>
      <c r="P957" s="313"/>
      <c r="Q957" s="314"/>
      <c r="R957" s="279" t="b">
        <f t="shared" si="47"/>
        <v>0</v>
      </c>
      <c r="S957" s="334"/>
    </row>
    <row r="958" spans="2:19" ht="24.9" customHeight="1" x14ac:dyDescent="0.3">
      <c r="B958" s="311"/>
      <c r="C958" s="267">
        <f t="shared" si="48"/>
        <v>1</v>
      </c>
      <c r="D958" s="268" t="str">
        <f t="shared" si="49"/>
        <v>Janeiro</v>
      </c>
      <c r="E958" s="269"/>
      <c r="F958" s="270" t="str">
        <f>IF(E958="","",VLOOKUP(E958,Relatório!B:I,2,FALSE))</f>
        <v/>
      </c>
      <c r="G958" s="271"/>
      <c r="H958" s="272"/>
      <c r="I958" s="271"/>
      <c r="J958" s="271"/>
      <c r="K958" s="312"/>
      <c r="L958" s="353"/>
      <c r="M958" s="271"/>
      <c r="N958" s="271"/>
      <c r="O958" s="276"/>
      <c r="P958" s="313"/>
      <c r="Q958" s="314"/>
      <c r="R958" s="279" t="b">
        <f t="shared" si="47"/>
        <v>0</v>
      </c>
      <c r="S958" s="334"/>
    </row>
    <row r="959" spans="2:19" ht="24.9" customHeight="1" x14ac:dyDescent="0.3">
      <c r="B959" s="311"/>
      <c r="C959" s="267">
        <f t="shared" si="48"/>
        <v>1</v>
      </c>
      <c r="D959" s="268" t="str">
        <f t="shared" si="49"/>
        <v>Janeiro</v>
      </c>
      <c r="E959" s="269"/>
      <c r="F959" s="270" t="str">
        <f>IF(E959="","",VLOOKUP(E959,Relatório!B:I,2,FALSE))</f>
        <v/>
      </c>
      <c r="G959" s="271"/>
      <c r="H959" s="272"/>
      <c r="I959" s="271"/>
      <c r="J959" s="271"/>
      <c r="K959" s="312"/>
      <c r="L959" s="353"/>
      <c r="M959" s="271"/>
      <c r="N959" s="271"/>
      <c r="O959" s="276"/>
      <c r="P959" s="313"/>
      <c r="Q959" s="314"/>
      <c r="R959" s="279" t="b">
        <f t="shared" si="47"/>
        <v>0</v>
      </c>
      <c r="S959" s="334"/>
    </row>
    <row r="960" spans="2:19" ht="24.9" customHeight="1" x14ac:dyDescent="0.3">
      <c r="B960" s="311"/>
      <c r="C960" s="267">
        <f t="shared" si="48"/>
        <v>1</v>
      </c>
      <c r="D960" s="268" t="str">
        <f t="shared" si="49"/>
        <v>Janeiro</v>
      </c>
      <c r="E960" s="269"/>
      <c r="F960" s="270" t="str">
        <f>IF(E960="","",VLOOKUP(E960,Relatório!B:I,2,FALSE))</f>
        <v/>
      </c>
      <c r="G960" s="271"/>
      <c r="H960" s="272"/>
      <c r="I960" s="271"/>
      <c r="J960" s="271"/>
      <c r="K960" s="312"/>
      <c r="L960" s="353"/>
      <c r="M960" s="271"/>
      <c r="N960" s="271"/>
      <c r="O960" s="276"/>
      <c r="P960" s="313"/>
      <c r="Q960" s="314"/>
      <c r="R960" s="279" t="b">
        <f t="shared" si="47"/>
        <v>0</v>
      </c>
      <c r="S960" s="334"/>
    </row>
    <row r="961" spans="2:19" ht="24.9" customHeight="1" x14ac:dyDescent="0.3">
      <c r="B961" s="311"/>
      <c r="C961" s="267">
        <f t="shared" si="48"/>
        <v>1</v>
      </c>
      <c r="D961" s="268" t="str">
        <f t="shared" si="49"/>
        <v>Janeiro</v>
      </c>
      <c r="E961" s="269"/>
      <c r="F961" s="270" t="str">
        <f>IF(E961="","",VLOOKUP(E961,Relatório!B:I,2,FALSE))</f>
        <v/>
      </c>
      <c r="G961" s="271"/>
      <c r="H961" s="272"/>
      <c r="I961" s="271"/>
      <c r="J961" s="271"/>
      <c r="K961" s="312"/>
      <c r="L961" s="353"/>
      <c r="M961" s="271"/>
      <c r="N961" s="271"/>
      <c r="O961" s="276"/>
      <c r="P961" s="313"/>
      <c r="Q961" s="314"/>
      <c r="R961" s="279" t="b">
        <f t="shared" si="47"/>
        <v>0</v>
      </c>
      <c r="S961" s="334"/>
    </row>
    <row r="962" spans="2:19" ht="24.9" customHeight="1" x14ac:dyDescent="0.3">
      <c r="B962" s="311"/>
      <c r="C962" s="267">
        <f t="shared" si="48"/>
        <v>1</v>
      </c>
      <c r="D962" s="268" t="str">
        <f t="shared" si="49"/>
        <v>Janeiro</v>
      </c>
      <c r="E962" s="269"/>
      <c r="F962" s="270" t="str">
        <f>IF(E962="","",VLOOKUP(E962,Relatório!B:I,2,FALSE))</f>
        <v/>
      </c>
      <c r="G962" s="271"/>
      <c r="H962" s="272"/>
      <c r="I962" s="271"/>
      <c r="J962" s="271"/>
      <c r="K962" s="312"/>
      <c r="L962" s="353"/>
      <c r="M962" s="271"/>
      <c r="N962" s="271"/>
      <c r="O962" s="276"/>
      <c r="P962" s="313"/>
      <c r="Q962" s="314"/>
      <c r="R962" s="279" t="b">
        <f t="shared" si="47"/>
        <v>0</v>
      </c>
      <c r="S962" s="334"/>
    </row>
    <row r="963" spans="2:19" ht="24.9" customHeight="1" x14ac:dyDescent="0.3">
      <c r="B963" s="311"/>
      <c r="C963" s="267">
        <f t="shared" si="48"/>
        <v>1</v>
      </c>
      <c r="D963" s="268" t="str">
        <f t="shared" si="49"/>
        <v>Janeiro</v>
      </c>
      <c r="E963" s="269"/>
      <c r="F963" s="270" t="str">
        <f>IF(E963="","",VLOOKUP(E963,Relatório!B:I,2,FALSE))</f>
        <v/>
      </c>
      <c r="G963" s="271"/>
      <c r="H963" s="272"/>
      <c r="I963" s="271"/>
      <c r="J963" s="271"/>
      <c r="K963" s="312"/>
      <c r="L963" s="353"/>
      <c r="M963" s="271"/>
      <c r="N963" s="271"/>
      <c r="O963" s="276"/>
      <c r="P963" s="313"/>
      <c r="Q963" s="314"/>
      <c r="R963" s="279" t="b">
        <f t="shared" si="47"/>
        <v>0</v>
      </c>
      <c r="S963" s="334"/>
    </row>
    <row r="964" spans="2:19" ht="24.9" customHeight="1" x14ac:dyDescent="0.3">
      <c r="B964" s="311"/>
      <c r="C964" s="267">
        <f t="shared" si="48"/>
        <v>1</v>
      </c>
      <c r="D964" s="268" t="str">
        <f t="shared" si="49"/>
        <v>Janeiro</v>
      </c>
      <c r="E964" s="269"/>
      <c r="F964" s="270" t="str">
        <f>IF(E964="","",VLOOKUP(E964,Relatório!B:I,2,FALSE))</f>
        <v/>
      </c>
      <c r="G964" s="271"/>
      <c r="H964" s="272"/>
      <c r="I964" s="271"/>
      <c r="J964" s="271"/>
      <c r="K964" s="312"/>
      <c r="L964" s="353"/>
      <c r="M964" s="271"/>
      <c r="N964" s="271"/>
      <c r="O964" s="276"/>
      <c r="P964" s="313"/>
      <c r="Q964" s="314"/>
      <c r="R964" s="279" t="b">
        <f t="shared" si="47"/>
        <v>0</v>
      </c>
      <c r="S964" s="334"/>
    </row>
    <row r="965" spans="2:19" ht="24.9" customHeight="1" x14ac:dyDescent="0.3">
      <c r="B965" s="311"/>
      <c r="C965" s="267">
        <f t="shared" si="48"/>
        <v>1</v>
      </c>
      <c r="D965" s="268" t="str">
        <f t="shared" si="49"/>
        <v>Janeiro</v>
      </c>
      <c r="E965" s="269"/>
      <c r="F965" s="270" t="str">
        <f>IF(E965="","",VLOOKUP(E965,Relatório!B:I,2,FALSE))</f>
        <v/>
      </c>
      <c r="G965" s="271"/>
      <c r="H965" s="272"/>
      <c r="I965" s="271"/>
      <c r="J965" s="271"/>
      <c r="K965" s="312"/>
      <c r="L965" s="353"/>
      <c r="M965" s="271"/>
      <c r="N965" s="271"/>
      <c r="O965" s="276"/>
      <c r="P965" s="313"/>
      <c r="Q965" s="314"/>
      <c r="R965" s="279" t="b">
        <f t="shared" si="47"/>
        <v>0</v>
      </c>
      <c r="S965" s="334"/>
    </row>
    <row r="966" spans="2:19" ht="24.9" customHeight="1" x14ac:dyDescent="0.3">
      <c r="B966" s="311"/>
      <c r="C966" s="267">
        <f t="shared" si="48"/>
        <v>1</v>
      </c>
      <c r="D966" s="268" t="str">
        <f t="shared" si="49"/>
        <v>Janeiro</v>
      </c>
      <c r="E966" s="269"/>
      <c r="F966" s="270" t="str">
        <f>IF(E966="","",VLOOKUP(E966,Relatório!B:I,2,FALSE))</f>
        <v/>
      </c>
      <c r="G966" s="271"/>
      <c r="H966" s="272"/>
      <c r="I966" s="271"/>
      <c r="J966" s="271"/>
      <c r="K966" s="312"/>
      <c r="L966" s="353"/>
      <c r="M966" s="271"/>
      <c r="N966" s="271"/>
      <c r="O966" s="276"/>
      <c r="P966" s="313"/>
      <c r="Q966" s="314"/>
      <c r="R966" s="279" t="b">
        <f t="shared" si="47"/>
        <v>0</v>
      </c>
      <c r="S966" s="334"/>
    </row>
    <row r="967" spans="2:19" ht="24.9" customHeight="1" x14ac:dyDescent="0.3">
      <c r="B967" s="311"/>
      <c r="C967" s="267">
        <f t="shared" si="48"/>
        <v>1</v>
      </c>
      <c r="D967" s="268" t="str">
        <f t="shared" si="49"/>
        <v>Janeiro</v>
      </c>
      <c r="E967" s="269"/>
      <c r="F967" s="270" t="str">
        <f>IF(E967="","",VLOOKUP(E967,Relatório!B:I,2,FALSE))</f>
        <v/>
      </c>
      <c r="G967" s="271"/>
      <c r="H967" s="272"/>
      <c r="I967" s="271"/>
      <c r="J967" s="271"/>
      <c r="K967" s="312"/>
      <c r="L967" s="353"/>
      <c r="M967" s="271"/>
      <c r="N967" s="271"/>
      <c r="O967" s="276"/>
      <c r="P967" s="313"/>
      <c r="Q967" s="314"/>
      <c r="R967" s="279" t="b">
        <f t="shared" si="47"/>
        <v>0</v>
      </c>
      <c r="S967" s="334"/>
    </row>
    <row r="968" spans="2:19" ht="24.9" customHeight="1" x14ac:dyDescent="0.3">
      <c r="B968" s="311"/>
      <c r="C968" s="267">
        <f t="shared" si="48"/>
        <v>1</v>
      </c>
      <c r="D968" s="268" t="str">
        <f t="shared" si="49"/>
        <v>Janeiro</v>
      </c>
      <c r="E968" s="269"/>
      <c r="F968" s="270" t="str">
        <f>IF(E968="","",VLOOKUP(E968,Relatório!B:I,2,FALSE))</f>
        <v/>
      </c>
      <c r="G968" s="271"/>
      <c r="H968" s="272"/>
      <c r="I968" s="271"/>
      <c r="J968" s="271"/>
      <c r="K968" s="312"/>
      <c r="L968" s="353"/>
      <c r="M968" s="271"/>
      <c r="N968" s="271"/>
      <c r="O968" s="276"/>
      <c r="P968" s="313"/>
      <c r="Q968" s="314"/>
      <c r="R968" s="279" t="b">
        <f t="shared" si="47"/>
        <v>0</v>
      </c>
      <c r="S968" s="334"/>
    </row>
    <row r="969" spans="2:19" ht="24.9" customHeight="1" x14ac:dyDescent="0.3">
      <c r="B969" s="311"/>
      <c r="C969" s="267">
        <f t="shared" si="48"/>
        <v>1</v>
      </c>
      <c r="D969" s="268" t="str">
        <f t="shared" si="49"/>
        <v>Janeiro</v>
      </c>
      <c r="E969" s="269"/>
      <c r="F969" s="270" t="str">
        <f>IF(E969="","",VLOOKUP(E969,Relatório!B:I,2,FALSE))</f>
        <v/>
      </c>
      <c r="G969" s="271"/>
      <c r="H969" s="272"/>
      <c r="I969" s="271"/>
      <c r="J969" s="271"/>
      <c r="K969" s="312"/>
      <c r="L969" s="353"/>
      <c r="M969" s="271"/>
      <c r="N969" s="271"/>
      <c r="O969" s="276"/>
      <c r="P969" s="313"/>
      <c r="Q969" s="314"/>
      <c r="R969" s="279" t="b">
        <f t="shared" ref="R969:R1032" si="50">IF(O969="sim",P969-Q969+R968,IF(O969="NÃO",R968))</f>
        <v>0</v>
      </c>
      <c r="S969" s="334"/>
    </row>
    <row r="970" spans="2:19" ht="24.9" customHeight="1" x14ac:dyDescent="0.3">
      <c r="B970" s="311"/>
      <c r="C970" s="267">
        <f t="shared" si="48"/>
        <v>1</v>
      </c>
      <c r="D970" s="268" t="str">
        <f t="shared" si="49"/>
        <v>Janeiro</v>
      </c>
      <c r="E970" s="269"/>
      <c r="F970" s="270" t="str">
        <f>IF(E970="","",VLOOKUP(E970,Relatório!B:I,2,FALSE))</f>
        <v/>
      </c>
      <c r="G970" s="271"/>
      <c r="H970" s="272"/>
      <c r="I970" s="271"/>
      <c r="J970" s="271"/>
      <c r="K970" s="312"/>
      <c r="L970" s="353"/>
      <c r="M970" s="271"/>
      <c r="N970" s="271"/>
      <c r="O970" s="276"/>
      <c r="P970" s="313"/>
      <c r="Q970" s="314"/>
      <c r="R970" s="279" t="b">
        <f t="shared" si="50"/>
        <v>0</v>
      </c>
      <c r="S970" s="334"/>
    </row>
    <row r="971" spans="2:19" ht="24.9" customHeight="1" x14ac:dyDescent="0.3">
      <c r="B971" s="311"/>
      <c r="C971" s="267">
        <f t="shared" si="48"/>
        <v>1</v>
      </c>
      <c r="D971" s="268" t="str">
        <f t="shared" si="49"/>
        <v>Janeiro</v>
      </c>
      <c r="E971" s="269"/>
      <c r="F971" s="270" t="str">
        <f>IF(E971="","",VLOOKUP(E971,Relatório!B:I,2,FALSE))</f>
        <v/>
      </c>
      <c r="G971" s="271"/>
      <c r="H971" s="272"/>
      <c r="I971" s="271"/>
      <c r="J971" s="271"/>
      <c r="K971" s="312"/>
      <c r="L971" s="353"/>
      <c r="M971" s="271"/>
      <c r="N971" s="271"/>
      <c r="O971" s="276"/>
      <c r="P971" s="313"/>
      <c r="Q971" s="314"/>
      <c r="R971" s="279" t="b">
        <f t="shared" si="50"/>
        <v>0</v>
      </c>
      <c r="S971" s="334"/>
    </row>
    <row r="972" spans="2:19" ht="24.9" customHeight="1" x14ac:dyDescent="0.3">
      <c r="B972" s="311"/>
      <c r="C972" s="267">
        <f t="shared" si="48"/>
        <v>1</v>
      </c>
      <c r="D972" s="268" t="str">
        <f t="shared" si="49"/>
        <v>Janeiro</v>
      </c>
      <c r="E972" s="269"/>
      <c r="F972" s="270" t="str">
        <f>IF(E972="","",VLOOKUP(E972,Relatório!B:I,2,FALSE))</f>
        <v/>
      </c>
      <c r="G972" s="271"/>
      <c r="H972" s="272"/>
      <c r="I972" s="271"/>
      <c r="J972" s="271"/>
      <c r="K972" s="312"/>
      <c r="L972" s="353"/>
      <c r="M972" s="271"/>
      <c r="N972" s="271"/>
      <c r="O972" s="276"/>
      <c r="P972" s="313"/>
      <c r="Q972" s="314"/>
      <c r="R972" s="279" t="b">
        <f t="shared" si="50"/>
        <v>0</v>
      </c>
      <c r="S972" s="334"/>
    </row>
    <row r="973" spans="2:19" ht="24.9" customHeight="1" x14ac:dyDescent="0.3">
      <c r="B973" s="311"/>
      <c r="C973" s="267">
        <f t="shared" si="48"/>
        <v>1</v>
      </c>
      <c r="D973" s="268" t="str">
        <f t="shared" si="49"/>
        <v>Janeiro</v>
      </c>
      <c r="E973" s="269"/>
      <c r="F973" s="270" t="str">
        <f>IF(E973="","",VLOOKUP(E973,Relatório!B:I,2,FALSE))</f>
        <v/>
      </c>
      <c r="G973" s="271"/>
      <c r="H973" s="272"/>
      <c r="I973" s="271"/>
      <c r="J973" s="271"/>
      <c r="K973" s="312"/>
      <c r="L973" s="353"/>
      <c r="M973" s="271"/>
      <c r="N973" s="271"/>
      <c r="O973" s="276"/>
      <c r="P973" s="313"/>
      <c r="Q973" s="314"/>
      <c r="R973" s="279" t="b">
        <f t="shared" si="50"/>
        <v>0</v>
      </c>
      <c r="S973" s="334"/>
    </row>
    <row r="974" spans="2:19" ht="24.9" customHeight="1" x14ac:dyDescent="0.3">
      <c r="B974" s="311"/>
      <c r="C974" s="267">
        <f t="shared" si="48"/>
        <v>1</v>
      </c>
      <c r="D974" s="268" t="str">
        <f t="shared" si="49"/>
        <v>Janeiro</v>
      </c>
      <c r="E974" s="269"/>
      <c r="F974" s="270" t="str">
        <f>IF(E974="","",VLOOKUP(E974,Relatório!B:I,2,FALSE))</f>
        <v/>
      </c>
      <c r="G974" s="271"/>
      <c r="H974" s="272"/>
      <c r="I974" s="271"/>
      <c r="J974" s="271"/>
      <c r="K974" s="312"/>
      <c r="L974" s="353"/>
      <c r="M974" s="271"/>
      <c r="N974" s="271"/>
      <c r="O974" s="276"/>
      <c r="P974" s="313"/>
      <c r="Q974" s="314"/>
      <c r="R974" s="279" t="b">
        <f t="shared" si="50"/>
        <v>0</v>
      </c>
      <c r="S974" s="334"/>
    </row>
    <row r="975" spans="2:19" ht="24.9" customHeight="1" x14ac:dyDescent="0.3">
      <c r="B975" s="311"/>
      <c r="C975" s="267">
        <f t="shared" si="48"/>
        <v>1</v>
      </c>
      <c r="D975" s="268" t="str">
        <f t="shared" si="49"/>
        <v>Janeiro</v>
      </c>
      <c r="E975" s="269"/>
      <c r="F975" s="270" t="str">
        <f>IF(E975="","",VLOOKUP(E975,Relatório!B:I,2,FALSE))</f>
        <v/>
      </c>
      <c r="G975" s="271"/>
      <c r="H975" s="272"/>
      <c r="I975" s="271"/>
      <c r="J975" s="271"/>
      <c r="K975" s="312"/>
      <c r="L975" s="353"/>
      <c r="M975" s="271"/>
      <c r="N975" s="271"/>
      <c r="O975" s="276"/>
      <c r="P975" s="313"/>
      <c r="Q975" s="314"/>
      <c r="R975" s="279" t="b">
        <f t="shared" si="50"/>
        <v>0</v>
      </c>
      <c r="S975" s="334"/>
    </row>
    <row r="976" spans="2:19" ht="24.9" customHeight="1" x14ac:dyDescent="0.3">
      <c r="B976" s="311"/>
      <c r="C976" s="267">
        <f t="shared" si="48"/>
        <v>1</v>
      </c>
      <c r="D976" s="268" t="str">
        <f t="shared" si="49"/>
        <v>Janeiro</v>
      </c>
      <c r="E976" s="269"/>
      <c r="F976" s="270" t="str">
        <f>IF(E976="","",VLOOKUP(E976,Relatório!B:I,2,FALSE))</f>
        <v/>
      </c>
      <c r="G976" s="271"/>
      <c r="H976" s="272"/>
      <c r="I976" s="271"/>
      <c r="J976" s="271"/>
      <c r="K976" s="312"/>
      <c r="L976" s="353"/>
      <c r="M976" s="271"/>
      <c r="N976" s="271"/>
      <c r="O976" s="276"/>
      <c r="P976" s="313"/>
      <c r="Q976" s="314"/>
      <c r="R976" s="279" t="b">
        <f t="shared" si="50"/>
        <v>0</v>
      </c>
      <c r="S976" s="334"/>
    </row>
    <row r="977" spans="2:19" ht="24.9" customHeight="1" x14ac:dyDescent="0.3">
      <c r="B977" s="311"/>
      <c r="C977" s="267">
        <f t="shared" si="48"/>
        <v>1</v>
      </c>
      <c r="D977" s="268" t="str">
        <f t="shared" si="49"/>
        <v>Janeiro</v>
      </c>
      <c r="E977" s="269"/>
      <c r="F977" s="270" t="str">
        <f>IF(E977="","",VLOOKUP(E977,Relatório!B:I,2,FALSE))</f>
        <v/>
      </c>
      <c r="G977" s="271"/>
      <c r="H977" s="272"/>
      <c r="I977" s="271"/>
      <c r="J977" s="271"/>
      <c r="K977" s="312"/>
      <c r="L977" s="353"/>
      <c r="M977" s="271"/>
      <c r="N977" s="271"/>
      <c r="O977" s="276"/>
      <c r="P977" s="313"/>
      <c r="Q977" s="314"/>
      <c r="R977" s="279" t="b">
        <f t="shared" si="50"/>
        <v>0</v>
      </c>
      <c r="S977" s="334"/>
    </row>
    <row r="978" spans="2:19" ht="24.9" customHeight="1" x14ac:dyDescent="0.3">
      <c r="B978" s="311"/>
      <c r="C978" s="267">
        <f t="shared" si="48"/>
        <v>1</v>
      </c>
      <c r="D978" s="268" t="str">
        <f t="shared" si="49"/>
        <v>Janeiro</v>
      </c>
      <c r="E978" s="269"/>
      <c r="F978" s="270" t="str">
        <f>IF(E978="","",VLOOKUP(E978,Relatório!B:I,2,FALSE))</f>
        <v/>
      </c>
      <c r="G978" s="271"/>
      <c r="H978" s="272"/>
      <c r="I978" s="271"/>
      <c r="J978" s="271"/>
      <c r="K978" s="312"/>
      <c r="L978" s="353"/>
      <c r="M978" s="271"/>
      <c r="N978" s="271"/>
      <c r="O978" s="276"/>
      <c r="P978" s="313"/>
      <c r="Q978" s="314"/>
      <c r="R978" s="279" t="b">
        <f t="shared" si="50"/>
        <v>0</v>
      </c>
      <c r="S978" s="334"/>
    </row>
    <row r="979" spans="2:19" ht="24.9" customHeight="1" x14ac:dyDescent="0.3">
      <c r="B979" s="311"/>
      <c r="C979" s="267">
        <f t="shared" si="48"/>
        <v>1</v>
      </c>
      <c r="D979" s="268" t="str">
        <f t="shared" si="49"/>
        <v>Janeiro</v>
      </c>
      <c r="E979" s="269"/>
      <c r="F979" s="270" t="str">
        <f>IF(E979="","",VLOOKUP(E979,Relatório!B:I,2,FALSE))</f>
        <v/>
      </c>
      <c r="G979" s="271"/>
      <c r="H979" s="272"/>
      <c r="I979" s="271"/>
      <c r="J979" s="271"/>
      <c r="K979" s="312"/>
      <c r="L979" s="353"/>
      <c r="M979" s="271"/>
      <c r="N979" s="271"/>
      <c r="O979" s="276"/>
      <c r="P979" s="313"/>
      <c r="Q979" s="314"/>
      <c r="R979" s="279" t="b">
        <f t="shared" si="50"/>
        <v>0</v>
      </c>
      <c r="S979" s="334"/>
    </row>
    <row r="980" spans="2:19" ht="24.9" customHeight="1" x14ac:dyDescent="0.3">
      <c r="B980" s="311"/>
      <c r="C980" s="267">
        <f t="shared" si="48"/>
        <v>1</v>
      </c>
      <c r="D980" s="268" t="str">
        <f t="shared" si="49"/>
        <v>Janeiro</v>
      </c>
      <c r="E980" s="269"/>
      <c r="F980" s="270" t="str">
        <f>IF(E980="","",VLOOKUP(E980,Relatório!B:I,2,FALSE))</f>
        <v/>
      </c>
      <c r="G980" s="271"/>
      <c r="H980" s="272"/>
      <c r="I980" s="271"/>
      <c r="J980" s="271"/>
      <c r="K980" s="312"/>
      <c r="L980" s="353"/>
      <c r="M980" s="271"/>
      <c r="N980" s="271"/>
      <c r="O980" s="276"/>
      <c r="P980" s="313"/>
      <c r="Q980" s="314"/>
      <c r="R980" s="279" t="b">
        <f t="shared" si="50"/>
        <v>0</v>
      </c>
      <c r="S980" s="334"/>
    </row>
    <row r="981" spans="2:19" ht="24.9" customHeight="1" x14ac:dyDescent="0.3">
      <c r="B981" s="311"/>
      <c r="C981" s="267">
        <f t="shared" si="48"/>
        <v>1</v>
      </c>
      <c r="D981" s="268" t="str">
        <f t="shared" si="49"/>
        <v>Janeiro</v>
      </c>
      <c r="E981" s="269"/>
      <c r="F981" s="270" t="str">
        <f>IF(E981="","",VLOOKUP(E981,Relatório!B:I,2,FALSE))</f>
        <v/>
      </c>
      <c r="G981" s="271"/>
      <c r="H981" s="272"/>
      <c r="I981" s="271"/>
      <c r="J981" s="271"/>
      <c r="K981" s="312"/>
      <c r="L981" s="353"/>
      <c r="M981" s="271"/>
      <c r="N981" s="271"/>
      <c r="O981" s="276"/>
      <c r="P981" s="313"/>
      <c r="Q981" s="314"/>
      <c r="R981" s="279" t="b">
        <f t="shared" si="50"/>
        <v>0</v>
      </c>
      <c r="S981" s="334"/>
    </row>
    <row r="982" spans="2:19" ht="24.9" customHeight="1" x14ac:dyDescent="0.3">
      <c r="B982" s="311"/>
      <c r="C982" s="267">
        <f t="shared" si="48"/>
        <v>1</v>
      </c>
      <c r="D982" s="268" t="str">
        <f t="shared" si="49"/>
        <v>Janeiro</v>
      </c>
      <c r="E982" s="269"/>
      <c r="F982" s="270" t="str">
        <f>IF(E982="","",VLOOKUP(E982,Relatório!B:I,2,FALSE))</f>
        <v/>
      </c>
      <c r="G982" s="271"/>
      <c r="H982" s="272"/>
      <c r="I982" s="271"/>
      <c r="J982" s="271"/>
      <c r="K982" s="312"/>
      <c r="L982" s="353"/>
      <c r="M982" s="271"/>
      <c r="N982" s="271"/>
      <c r="O982" s="276"/>
      <c r="P982" s="313"/>
      <c r="Q982" s="314"/>
      <c r="R982" s="279" t="b">
        <f t="shared" si="50"/>
        <v>0</v>
      </c>
      <c r="S982" s="334"/>
    </row>
    <row r="983" spans="2:19" ht="24.9" customHeight="1" x14ac:dyDescent="0.3">
      <c r="B983" s="311"/>
      <c r="C983" s="267">
        <f t="shared" si="48"/>
        <v>1</v>
      </c>
      <c r="D983" s="268" t="str">
        <f t="shared" si="49"/>
        <v>Janeiro</v>
      </c>
      <c r="E983" s="269"/>
      <c r="F983" s="270" t="str">
        <f>IF(E983="","",VLOOKUP(E983,Relatório!B:I,2,FALSE))</f>
        <v/>
      </c>
      <c r="G983" s="271"/>
      <c r="H983" s="272"/>
      <c r="I983" s="271"/>
      <c r="J983" s="271"/>
      <c r="K983" s="312"/>
      <c r="L983" s="353"/>
      <c r="M983" s="271"/>
      <c r="N983" s="271"/>
      <c r="O983" s="276"/>
      <c r="P983" s="313"/>
      <c r="Q983" s="314"/>
      <c r="R983" s="279" t="b">
        <f t="shared" si="50"/>
        <v>0</v>
      </c>
      <c r="S983" s="334"/>
    </row>
    <row r="984" spans="2:19" ht="24.9" customHeight="1" x14ac:dyDescent="0.3">
      <c r="B984" s="311"/>
      <c r="C984" s="267">
        <f t="shared" si="48"/>
        <v>1</v>
      </c>
      <c r="D984" s="268" t="str">
        <f t="shared" si="49"/>
        <v>Janeiro</v>
      </c>
      <c r="E984" s="269"/>
      <c r="F984" s="270" t="str">
        <f>IF(E984="","",VLOOKUP(E984,Relatório!B:I,2,FALSE))</f>
        <v/>
      </c>
      <c r="G984" s="271"/>
      <c r="H984" s="272"/>
      <c r="I984" s="271"/>
      <c r="J984" s="271"/>
      <c r="K984" s="312"/>
      <c r="L984" s="353"/>
      <c r="M984" s="271"/>
      <c r="N984" s="271"/>
      <c r="O984" s="276"/>
      <c r="P984" s="313"/>
      <c r="Q984" s="314"/>
      <c r="R984" s="279" t="b">
        <f t="shared" si="50"/>
        <v>0</v>
      </c>
      <c r="S984" s="334"/>
    </row>
    <row r="985" spans="2:19" ht="24.9" customHeight="1" x14ac:dyDescent="0.3">
      <c r="B985" s="311"/>
      <c r="C985" s="267">
        <f t="shared" ref="C985:C1048" si="51">MONTH(B985)</f>
        <v>1</v>
      </c>
      <c r="D985" s="268" t="str">
        <f t="shared" ref="D985:D1048" si="52">IF(C985=1,"Janeiro",IF(C985=2,"Fevereiro",IF(C985=3,"Março",IF(C985=4,"Abril",IF(C985=5,"Maio",IF(C985=6,"Junho",IF(C985=7,"Julho",IF(C985=8,"Agosto",IF(C985=9,"Setembro",IF(C985=10,"Outubro",IF(C985=11,"Novembro",IF(C985=12,"Dezembro",""))))))))))))</f>
        <v>Janeiro</v>
      </c>
      <c r="E985" s="269"/>
      <c r="F985" s="270" t="str">
        <f>IF(E985="","",VLOOKUP(E985,Relatório!B:I,2,FALSE))</f>
        <v/>
      </c>
      <c r="G985" s="271"/>
      <c r="H985" s="272"/>
      <c r="I985" s="271"/>
      <c r="J985" s="271"/>
      <c r="K985" s="312"/>
      <c r="L985" s="353"/>
      <c r="M985" s="271"/>
      <c r="N985" s="271"/>
      <c r="O985" s="276"/>
      <c r="P985" s="313"/>
      <c r="Q985" s="314"/>
      <c r="R985" s="279" t="b">
        <f t="shared" si="50"/>
        <v>0</v>
      </c>
      <c r="S985" s="334"/>
    </row>
    <row r="986" spans="2:19" ht="24.9" customHeight="1" x14ac:dyDescent="0.3">
      <c r="B986" s="311"/>
      <c r="C986" s="267">
        <f t="shared" si="51"/>
        <v>1</v>
      </c>
      <c r="D986" s="268" t="str">
        <f t="shared" si="52"/>
        <v>Janeiro</v>
      </c>
      <c r="E986" s="269"/>
      <c r="F986" s="270" t="str">
        <f>IF(E986="","",VLOOKUP(E986,Relatório!B:I,2,FALSE))</f>
        <v/>
      </c>
      <c r="G986" s="271"/>
      <c r="H986" s="272"/>
      <c r="I986" s="271"/>
      <c r="J986" s="271"/>
      <c r="K986" s="312"/>
      <c r="L986" s="353"/>
      <c r="M986" s="271"/>
      <c r="N986" s="271"/>
      <c r="O986" s="276"/>
      <c r="P986" s="313"/>
      <c r="Q986" s="314"/>
      <c r="R986" s="279" t="b">
        <f t="shared" si="50"/>
        <v>0</v>
      </c>
      <c r="S986" s="334"/>
    </row>
    <row r="987" spans="2:19" ht="24.9" customHeight="1" x14ac:dyDescent="0.3">
      <c r="B987" s="311"/>
      <c r="C987" s="267">
        <f t="shared" si="51"/>
        <v>1</v>
      </c>
      <c r="D987" s="268" t="str">
        <f t="shared" si="52"/>
        <v>Janeiro</v>
      </c>
      <c r="E987" s="269"/>
      <c r="F987" s="270" t="str">
        <f>IF(E987="","",VLOOKUP(E987,Relatório!B:I,2,FALSE))</f>
        <v/>
      </c>
      <c r="G987" s="271"/>
      <c r="H987" s="272"/>
      <c r="I987" s="271"/>
      <c r="J987" s="271"/>
      <c r="K987" s="312"/>
      <c r="L987" s="353"/>
      <c r="M987" s="271"/>
      <c r="N987" s="271"/>
      <c r="O987" s="276"/>
      <c r="P987" s="313"/>
      <c r="Q987" s="314"/>
      <c r="R987" s="279" t="b">
        <f t="shared" si="50"/>
        <v>0</v>
      </c>
      <c r="S987" s="334"/>
    </row>
    <row r="988" spans="2:19" ht="24.9" customHeight="1" x14ac:dyDescent="0.3">
      <c r="B988" s="311"/>
      <c r="C988" s="267">
        <f t="shared" si="51"/>
        <v>1</v>
      </c>
      <c r="D988" s="268" t="str">
        <f t="shared" si="52"/>
        <v>Janeiro</v>
      </c>
      <c r="E988" s="269"/>
      <c r="F988" s="270" t="str">
        <f>IF(E988="","",VLOOKUP(E988,Relatório!B:I,2,FALSE))</f>
        <v/>
      </c>
      <c r="G988" s="271"/>
      <c r="H988" s="272"/>
      <c r="I988" s="271"/>
      <c r="J988" s="271"/>
      <c r="K988" s="312"/>
      <c r="L988" s="353"/>
      <c r="M988" s="271"/>
      <c r="N988" s="271"/>
      <c r="O988" s="276"/>
      <c r="P988" s="313"/>
      <c r="Q988" s="314"/>
      <c r="R988" s="279" t="b">
        <f t="shared" si="50"/>
        <v>0</v>
      </c>
      <c r="S988" s="334"/>
    </row>
    <row r="989" spans="2:19" ht="24.9" customHeight="1" x14ac:dyDescent="0.3">
      <c r="B989" s="311"/>
      <c r="C989" s="267">
        <f t="shared" si="51"/>
        <v>1</v>
      </c>
      <c r="D989" s="268" t="str">
        <f t="shared" si="52"/>
        <v>Janeiro</v>
      </c>
      <c r="E989" s="269"/>
      <c r="F989" s="270" t="str">
        <f>IF(E989="","",VLOOKUP(E989,Relatório!B:I,2,FALSE))</f>
        <v/>
      </c>
      <c r="G989" s="271"/>
      <c r="H989" s="272"/>
      <c r="I989" s="271"/>
      <c r="J989" s="271"/>
      <c r="K989" s="312"/>
      <c r="L989" s="353"/>
      <c r="M989" s="271"/>
      <c r="N989" s="271"/>
      <c r="O989" s="276"/>
      <c r="P989" s="313"/>
      <c r="Q989" s="314"/>
      <c r="R989" s="279" t="b">
        <f t="shared" si="50"/>
        <v>0</v>
      </c>
      <c r="S989" s="334"/>
    </row>
    <row r="990" spans="2:19" ht="24.9" customHeight="1" x14ac:dyDescent="0.3">
      <c r="B990" s="311"/>
      <c r="C990" s="267">
        <f t="shared" si="51"/>
        <v>1</v>
      </c>
      <c r="D990" s="268" t="str">
        <f t="shared" si="52"/>
        <v>Janeiro</v>
      </c>
      <c r="E990" s="269"/>
      <c r="F990" s="270" t="str">
        <f>IF(E990="","",VLOOKUP(E990,Relatório!B:I,2,FALSE))</f>
        <v/>
      </c>
      <c r="G990" s="271"/>
      <c r="H990" s="272"/>
      <c r="I990" s="271"/>
      <c r="J990" s="271"/>
      <c r="K990" s="312"/>
      <c r="L990" s="353"/>
      <c r="M990" s="271"/>
      <c r="N990" s="271"/>
      <c r="O990" s="276"/>
      <c r="P990" s="313"/>
      <c r="Q990" s="314"/>
      <c r="R990" s="279" t="b">
        <f t="shared" si="50"/>
        <v>0</v>
      </c>
      <c r="S990" s="334"/>
    </row>
    <row r="991" spans="2:19" ht="24.9" customHeight="1" x14ac:dyDescent="0.3">
      <c r="B991" s="311"/>
      <c r="C991" s="267">
        <f t="shared" si="51"/>
        <v>1</v>
      </c>
      <c r="D991" s="268" t="str">
        <f t="shared" si="52"/>
        <v>Janeiro</v>
      </c>
      <c r="E991" s="269"/>
      <c r="F991" s="270" t="str">
        <f>IF(E991="","",VLOOKUP(E991,Relatório!B:I,2,FALSE))</f>
        <v/>
      </c>
      <c r="G991" s="271"/>
      <c r="H991" s="272"/>
      <c r="I991" s="271"/>
      <c r="J991" s="271"/>
      <c r="K991" s="312"/>
      <c r="L991" s="353"/>
      <c r="M991" s="271"/>
      <c r="N991" s="271"/>
      <c r="O991" s="276"/>
      <c r="P991" s="313"/>
      <c r="Q991" s="314"/>
      <c r="R991" s="279" t="b">
        <f t="shared" si="50"/>
        <v>0</v>
      </c>
      <c r="S991" s="334"/>
    </row>
    <row r="992" spans="2:19" ht="24.9" customHeight="1" x14ac:dyDescent="0.3">
      <c r="B992" s="311"/>
      <c r="C992" s="267">
        <f t="shared" si="51"/>
        <v>1</v>
      </c>
      <c r="D992" s="268" t="str">
        <f t="shared" si="52"/>
        <v>Janeiro</v>
      </c>
      <c r="E992" s="269"/>
      <c r="F992" s="270" t="str">
        <f>IF(E992="","",VLOOKUP(E992,Relatório!B:I,2,FALSE))</f>
        <v/>
      </c>
      <c r="G992" s="271"/>
      <c r="H992" s="272"/>
      <c r="I992" s="271"/>
      <c r="J992" s="271"/>
      <c r="K992" s="312"/>
      <c r="L992" s="353"/>
      <c r="M992" s="271"/>
      <c r="N992" s="271"/>
      <c r="O992" s="276"/>
      <c r="P992" s="313"/>
      <c r="Q992" s="314"/>
      <c r="R992" s="279" t="b">
        <f t="shared" si="50"/>
        <v>0</v>
      </c>
      <c r="S992" s="334"/>
    </row>
    <row r="993" spans="2:19" ht="24.9" customHeight="1" x14ac:dyDescent="0.3">
      <c r="B993" s="311"/>
      <c r="C993" s="267">
        <f t="shared" si="51"/>
        <v>1</v>
      </c>
      <c r="D993" s="268" t="str">
        <f t="shared" si="52"/>
        <v>Janeiro</v>
      </c>
      <c r="E993" s="269"/>
      <c r="F993" s="270" t="str">
        <f>IF(E993="","",VLOOKUP(E993,Relatório!B:I,2,FALSE))</f>
        <v/>
      </c>
      <c r="G993" s="271"/>
      <c r="H993" s="272"/>
      <c r="I993" s="271"/>
      <c r="J993" s="271"/>
      <c r="K993" s="312"/>
      <c r="L993" s="353"/>
      <c r="M993" s="271"/>
      <c r="N993" s="271"/>
      <c r="O993" s="276"/>
      <c r="P993" s="313"/>
      <c r="Q993" s="314"/>
      <c r="R993" s="279" t="b">
        <f t="shared" si="50"/>
        <v>0</v>
      </c>
      <c r="S993" s="334"/>
    </row>
    <row r="994" spans="2:19" ht="24.9" customHeight="1" x14ac:dyDescent="0.3">
      <c r="B994" s="311"/>
      <c r="C994" s="267">
        <f t="shared" si="51"/>
        <v>1</v>
      </c>
      <c r="D994" s="268" t="str">
        <f t="shared" si="52"/>
        <v>Janeiro</v>
      </c>
      <c r="E994" s="269"/>
      <c r="F994" s="270" t="str">
        <f>IF(E994="","",VLOOKUP(E994,Relatório!B:I,2,FALSE))</f>
        <v/>
      </c>
      <c r="G994" s="271"/>
      <c r="H994" s="272"/>
      <c r="I994" s="271"/>
      <c r="J994" s="271"/>
      <c r="K994" s="312"/>
      <c r="L994" s="353"/>
      <c r="M994" s="271"/>
      <c r="N994" s="271"/>
      <c r="O994" s="276"/>
      <c r="P994" s="313"/>
      <c r="Q994" s="314"/>
      <c r="R994" s="279" t="b">
        <f t="shared" si="50"/>
        <v>0</v>
      </c>
      <c r="S994" s="334"/>
    </row>
    <row r="995" spans="2:19" ht="24.9" customHeight="1" x14ac:dyDescent="0.3">
      <c r="B995" s="311"/>
      <c r="C995" s="267">
        <f t="shared" si="51"/>
        <v>1</v>
      </c>
      <c r="D995" s="268" t="str">
        <f t="shared" si="52"/>
        <v>Janeiro</v>
      </c>
      <c r="E995" s="269"/>
      <c r="F995" s="270" t="str">
        <f>IF(E995="","",VLOOKUP(E995,Relatório!B:I,2,FALSE))</f>
        <v/>
      </c>
      <c r="G995" s="271"/>
      <c r="H995" s="272"/>
      <c r="I995" s="271"/>
      <c r="J995" s="271"/>
      <c r="K995" s="312"/>
      <c r="L995" s="353"/>
      <c r="M995" s="271"/>
      <c r="N995" s="271"/>
      <c r="O995" s="276"/>
      <c r="P995" s="313"/>
      <c r="Q995" s="314"/>
      <c r="R995" s="279" t="b">
        <f t="shared" si="50"/>
        <v>0</v>
      </c>
      <c r="S995" s="334"/>
    </row>
    <row r="996" spans="2:19" ht="24.9" customHeight="1" x14ac:dyDescent="0.3">
      <c r="B996" s="311"/>
      <c r="C996" s="267">
        <f t="shared" si="51"/>
        <v>1</v>
      </c>
      <c r="D996" s="268" t="str">
        <f t="shared" si="52"/>
        <v>Janeiro</v>
      </c>
      <c r="E996" s="269"/>
      <c r="F996" s="270" t="str">
        <f>IF(E996="","",VLOOKUP(E996,Relatório!B:I,2,FALSE))</f>
        <v/>
      </c>
      <c r="G996" s="271"/>
      <c r="H996" s="272"/>
      <c r="I996" s="271"/>
      <c r="J996" s="271"/>
      <c r="K996" s="312"/>
      <c r="L996" s="353"/>
      <c r="M996" s="271"/>
      <c r="N996" s="271"/>
      <c r="O996" s="276"/>
      <c r="P996" s="313"/>
      <c r="Q996" s="314"/>
      <c r="R996" s="279" t="b">
        <f t="shared" si="50"/>
        <v>0</v>
      </c>
      <c r="S996" s="334"/>
    </row>
    <row r="997" spans="2:19" ht="24.9" customHeight="1" x14ac:dyDescent="0.3">
      <c r="B997" s="311"/>
      <c r="C997" s="267">
        <f t="shared" si="51"/>
        <v>1</v>
      </c>
      <c r="D997" s="268" t="str">
        <f t="shared" si="52"/>
        <v>Janeiro</v>
      </c>
      <c r="E997" s="269"/>
      <c r="F997" s="270" t="str">
        <f>IF(E997="","",VLOOKUP(E997,Relatório!B:I,2,FALSE))</f>
        <v/>
      </c>
      <c r="G997" s="271"/>
      <c r="H997" s="272"/>
      <c r="I997" s="271"/>
      <c r="J997" s="271"/>
      <c r="K997" s="312"/>
      <c r="L997" s="353"/>
      <c r="M997" s="271"/>
      <c r="N997" s="271"/>
      <c r="O997" s="276"/>
      <c r="P997" s="313"/>
      <c r="Q997" s="314"/>
      <c r="R997" s="279" t="b">
        <f t="shared" si="50"/>
        <v>0</v>
      </c>
      <c r="S997" s="334"/>
    </row>
    <row r="998" spans="2:19" ht="24.9" customHeight="1" x14ac:dyDescent="0.3">
      <c r="B998" s="311"/>
      <c r="C998" s="267">
        <f t="shared" si="51"/>
        <v>1</v>
      </c>
      <c r="D998" s="268" t="str">
        <f t="shared" si="52"/>
        <v>Janeiro</v>
      </c>
      <c r="E998" s="269"/>
      <c r="F998" s="270" t="str">
        <f>IF(E998="","",VLOOKUP(E998,Relatório!B:I,2,FALSE))</f>
        <v/>
      </c>
      <c r="G998" s="271"/>
      <c r="H998" s="272"/>
      <c r="I998" s="271"/>
      <c r="J998" s="271"/>
      <c r="K998" s="312"/>
      <c r="L998" s="353"/>
      <c r="M998" s="271"/>
      <c r="N998" s="271"/>
      <c r="O998" s="276"/>
      <c r="P998" s="313"/>
      <c r="Q998" s="314"/>
      <c r="R998" s="279" t="b">
        <f t="shared" si="50"/>
        <v>0</v>
      </c>
      <c r="S998" s="334"/>
    </row>
    <row r="999" spans="2:19" ht="24.9" customHeight="1" x14ac:dyDescent="0.3">
      <c r="B999" s="311"/>
      <c r="C999" s="267">
        <f t="shared" si="51"/>
        <v>1</v>
      </c>
      <c r="D999" s="268" t="str">
        <f t="shared" si="52"/>
        <v>Janeiro</v>
      </c>
      <c r="E999" s="269"/>
      <c r="F999" s="270" t="str">
        <f>IF(E999="","",VLOOKUP(E999,Relatório!B:I,2,FALSE))</f>
        <v/>
      </c>
      <c r="G999" s="271"/>
      <c r="H999" s="272"/>
      <c r="I999" s="271"/>
      <c r="J999" s="271"/>
      <c r="K999" s="312"/>
      <c r="L999" s="353"/>
      <c r="M999" s="271"/>
      <c r="N999" s="271"/>
      <c r="O999" s="276"/>
      <c r="P999" s="313"/>
      <c r="Q999" s="314"/>
      <c r="R999" s="279" t="b">
        <f t="shared" si="50"/>
        <v>0</v>
      </c>
      <c r="S999" s="334"/>
    </row>
    <row r="1000" spans="2:19" ht="24.9" customHeight="1" x14ac:dyDescent="0.3">
      <c r="B1000" s="311"/>
      <c r="C1000" s="267">
        <f t="shared" si="51"/>
        <v>1</v>
      </c>
      <c r="D1000" s="268" t="str">
        <f t="shared" si="52"/>
        <v>Janeiro</v>
      </c>
      <c r="E1000" s="269"/>
      <c r="F1000" s="270" t="str">
        <f>IF(E1000="","",VLOOKUP(E1000,Relatório!B:I,2,FALSE))</f>
        <v/>
      </c>
      <c r="G1000" s="271"/>
      <c r="H1000" s="272"/>
      <c r="I1000" s="271"/>
      <c r="J1000" s="271"/>
      <c r="K1000" s="312"/>
      <c r="L1000" s="353"/>
      <c r="M1000" s="271"/>
      <c r="N1000" s="271"/>
      <c r="O1000" s="276"/>
      <c r="P1000" s="313"/>
      <c r="Q1000" s="314"/>
      <c r="R1000" s="279" t="b">
        <f t="shared" si="50"/>
        <v>0</v>
      </c>
      <c r="S1000" s="334"/>
    </row>
    <row r="1001" spans="2:19" ht="24.9" customHeight="1" x14ac:dyDescent="0.3">
      <c r="B1001" s="311"/>
      <c r="C1001" s="267">
        <f t="shared" si="51"/>
        <v>1</v>
      </c>
      <c r="D1001" s="268" t="str">
        <f t="shared" si="52"/>
        <v>Janeiro</v>
      </c>
      <c r="E1001" s="269"/>
      <c r="F1001" s="270" t="str">
        <f>IF(E1001="","",VLOOKUP(E1001,Relatório!B:I,2,FALSE))</f>
        <v/>
      </c>
      <c r="G1001" s="271"/>
      <c r="H1001" s="272"/>
      <c r="I1001" s="271"/>
      <c r="J1001" s="271"/>
      <c r="K1001" s="312"/>
      <c r="L1001" s="353"/>
      <c r="M1001" s="271"/>
      <c r="N1001" s="271"/>
      <c r="O1001" s="276"/>
      <c r="P1001" s="313"/>
      <c r="Q1001" s="314"/>
      <c r="R1001" s="279" t="b">
        <f t="shared" si="50"/>
        <v>0</v>
      </c>
      <c r="S1001" s="334"/>
    </row>
    <row r="1002" spans="2:19" ht="24.9" customHeight="1" x14ac:dyDescent="0.3">
      <c r="B1002" s="311"/>
      <c r="C1002" s="267">
        <f t="shared" si="51"/>
        <v>1</v>
      </c>
      <c r="D1002" s="268" t="str">
        <f t="shared" si="52"/>
        <v>Janeiro</v>
      </c>
      <c r="E1002" s="269"/>
      <c r="F1002" s="270" t="str">
        <f>IF(E1002="","",VLOOKUP(E1002,Relatório!B:I,2,FALSE))</f>
        <v/>
      </c>
      <c r="G1002" s="271"/>
      <c r="H1002" s="272"/>
      <c r="I1002" s="271"/>
      <c r="J1002" s="271"/>
      <c r="K1002" s="312"/>
      <c r="L1002" s="353"/>
      <c r="M1002" s="271"/>
      <c r="N1002" s="271"/>
      <c r="O1002" s="276"/>
      <c r="P1002" s="313"/>
      <c r="Q1002" s="314"/>
      <c r="R1002" s="279" t="b">
        <f t="shared" si="50"/>
        <v>0</v>
      </c>
      <c r="S1002" s="334"/>
    </row>
    <row r="1003" spans="2:19" ht="24.9" customHeight="1" x14ac:dyDescent="0.3">
      <c r="B1003" s="311"/>
      <c r="C1003" s="267">
        <f t="shared" si="51"/>
        <v>1</v>
      </c>
      <c r="D1003" s="268" t="str">
        <f t="shared" si="52"/>
        <v>Janeiro</v>
      </c>
      <c r="E1003" s="269"/>
      <c r="F1003" s="270" t="str">
        <f>IF(E1003="","",VLOOKUP(E1003,Relatório!B:I,2,FALSE))</f>
        <v/>
      </c>
      <c r="G1003" s="271"/>
      <c r="H1003" s="272"/>
      <c r="I1003" s="271"/>
      <c r="J1003" s="271"/>
      <c r="K1003" s="312"/>
      <c r="L1003" s="353"/>
      <c r="M1003" s="271"/>
      <c r="N1003" s="271"/>
      <c r="O1003" s="276"/>
      <c r="P1003" s="313"/>
      <c r="Q1003" s="314"/>
      <c r="R1003" s="279" t="b">
        <f t="shared" si="50"/>
        <v>0</v>
      </c>
      <c r="S1003" s="334"/>
    </row>
    <row r="1004" spans="2:19" ht="24.9" customHeight="1" x14ac:dyDescent="0.3">
      <c r="B1004" s="311"/>
      <c r="C1004" s="267">
        <f t="shared" si="51"/>
        <v>1</v>
      </c>
      <c r="D1004" s="268" t="str">
        <f t="shared" si="52"/>
        <v>Janeiro</v>
      </c>
      <c r="E1004" s="269"/>
      <c r="F1004" s="270" t="str">
        <f>IF(E1004="","",VLOOKUP(E1004,Relatório!B:I,2,FALSE))</f>
        <v/>
      </c>
      <c r="G1004" s="271"/>
      <c r="H1004" s="272"/>
      <c r="I1004" s="271"/>
      <c r="J1004" s="271"/>
      <c r="K1004" s="312"/>
      <c r="L1004" s="353"/>
      <c r="M1004" s="271"/>
      <c r="N1004" s="271"/>
      <c r="O1004" s="276"/>
      <c r="P1004" s="313"/>
      <c r="Q1004" s="314"/>
      <c r="R1004" s="279" t="b">
        <f t="shared" si="50"/>
        <v>0</v>
      </c>
      <c r="S1004" s="334"/>
    </row>
    <row r="1005" spans="2:19" ht="24.9" customHeight="1" x14ac:dyDescent="0.3">
      <c r="B1005" s="311"/>
      <c r="C1005" s="267">
        <f t="shared" si="51"/>
        <v>1</v>
      </c>
      <c r="D1005" s="268" t="str">
        <f t="shared" si="52"/>
        <v>Janeiro</v>
      </c>
      <c r="E1005" s="269"/>
      <c r="F1005" s="270" t="str">
        <f>IF(E1005="","",VLOOKUP(E1005,Relatório!B:I,2,FALSE))</f>
        <v/>
      </c>
      <c r="G1005" s="271"/>
      <c r="H1005" s="272"/>
      <c r="I1005" s="271"/>
      <c r="J1005" s="271"/>
      <c r="K1005" s="312"/>
      <c r="L1005" s="353"/>
      <c r="M1005" s="271"/>
      <c r="N1005" s="271"/>
      <c r="O1005" s="276"/>
      <c r="P1005" s="313"/>
      <c r="Q1005" s="314"/>
      <c r="R1005" s="279" t="b">
        <f t="shared" si="50"/>
        <v>0</v>
      </c>
      <c r="S1005" s="334"/>
    </row>
    <row r="1006" spans="2:19" ht="24.9" customHeight="1" x14ac:dyDescent="0.3">
      <c r="B1006" s="311"/>
      <c r="C1006" s="267">
        <f t="shared" si="51"/>
        <v>1</v>
      </c>
      <c r="D1006" s="268" t="str">
        <f t="shared" si="52"/>
        <v>Janeiro</v>
      </c>
      <c r="E1006" s="269"/>
      <c r="F1006" s="270" t="str">
        <f>IF(E1006="","",VLOOKUP(E1006,Relatório!B:I,2,FALSE))</f>
        <v/>
      </c>
      <c r="G1006" s="271"/>
      <c r="H1006" s="272"/>
      <c r="I1006" s="271"/>
      <c r="J1006" s="271"/>
      <c r="K1006" s="312"/>
      <c r="L1006" s="353"/>
      <c r="M1006" s="271"/>
      <c r="N1006" s="271"/>
      <c r="O1006" s="276"/>
      <c r="P1006" s="313"/>
      <c r="Q1006" s="314"/>
      <c r="R1006" s="279" t="b">
        <f t="shared" si="50"/>
        <v>0</v>
      </c>
      <c r="S1006" s="334"/>
    </row>
    <row r="1007" spans="2:19" ht="24.9" customHeight="1" x14ac:dyDescent="0.3">
      <c r="B1007" s="311"/>
      <c r="C1007" s="267">
        <f t="shared" si="51"/>
        <v>1</v>
      </c>
      <c r="D1007" s="268" t="str">
        <f t="shared" si="52"/>
        <v>Janeiro</v>
      </c>
      <c r="E1007" s="269"/>
      <c r="F1007" s="270" t="str">
        <f>IF(E1007="","",VLOOKUP(E1007,Relatório!B:I,2,FALSE))</f>
        <v/>
      </c>
      <c r="G1007" s="271"/>
      <c r="H1007" s="272"/>
      <c r="I1007" s="271"/>
      <c r="J1007" s="271"/>
      <c r="K1007" s="312"/>
      <c r="L1007" s="353"/>
      <c r="M1007" s="271"/>
      <c r="N1007" s="271"/>
      <c r="O1007" s="276"/>
      <c r="P1007" s="313"/>
      <c r="Q1007" s="314"/>
      <c r="R1007" s="279" t="b">
        <f t="shared" si="50"/>
        <v>0</v>
      </c>
      <c r="S1007" s="334"/>
    </row>
    <row r="1008" spans="2:19" ht="24.9" customHeight="1" x14ac:dyDescent="0.3">
      <c r="B1008" s="311"/>
      <c r="C1008" s="267">
        <f t="shared" si="51"/>
        <v>1</v>
      </c>
      <c r="D1008" s="268" t="str">
        <f t="shared" si="52"/>
        <v>Janeiro</v>
      </c>
      <c r="E1008" s="269"/>
      <c r="F1008" s="270" t="str">
        <f>IF(E1008="","",VLOOKUP(E1008,Relatório!B:I,2,FALSE))</f>
        <v/>
      </c>
      <c r="G1008" s="271"/>
      <c r="H1008" s="272"/>
      <c r="I1008" s="271"/>
      <c r="J1008" s="271"/>
      <c r="K1008" s="312"/>
      <c r="L1008" s="353"/>
      <c r="M1008" s="271"/>
      <c r="N1008" s="271"/>
      <c r="O1008" s="276"/>
      <c r="P1008" s="313"/>
      <c r="Q1008" s="314"/>
      <c r="R1008" s="279" t="b">
        <f t="shared" si="50"/>
        <v>0</v>
      </c>
      <c r="S1008" s="334"/>
    </row>
    <row r="1009" spans="2:19" ht="24.9" customHeight="1" x14ac:dyDescent="0.3">
      <c r="B1009" s="311"/>
      <c r="C1009" s="267">
        <f t="shared" si="51"/>
        <v>1</v>
      </c>
      <c r="D1009" s="268" t="str">
        <f t="shared" si="52"/>
        <v>Janeiro</v>
      </c>
      <c r="E1009" s="269"/>
      <c r="F1009" s="270" t="str">
        <f>IF(E1009="","",VLOOKUP(E1009,Relatório!B:I,2,FALSE))</f>
        <v/>
      </c>
      <c r="G1009" s="271"/>
      <c r="H1009" s="272"/>
      <c r="I1009" s="271"/>
      <c r="J1009" s="271"/>
      <c r="K1009" s="312"/>
      <c r="L1009" s="353"/>
      <c r="M1009" s="271"/>
      <c r="N1009" s="271"/>
      <c r="O1009" s="276"/>
      <c r="P1009" s="313"/>
      <c r="Q1009" s="314"/>
      <c r="R1009" s="279" t="b">
        <f t="shared" si="50"/>
        <v>0</v>
      </c>
      <c r="S1009" s="334"/>
    </row>
    <row r="1010" spans="2:19" ht="24.9" customHeight="1" x14ac:dyDescent="0.3">
      <c r="B1010" s="311"/>
      <c r="C1010" s="267">
        <f t="shared" si="51"/>
        <v>1</v>
      </c>
      <c r="D1010" s="268" t="str">
        <f t="shared" si="52"/>
        <v>Janeiro</v>
      </c>
      <c r="E1010" s="269"/>
      <c r="F1010" s="270" t="str">
        <f>IF(E1010="","",VLOOKUP(E1010,Relatório!B:I,2,FALSE))</f>
        <v/>
      </c>
      <c r="G1010" s="271"/>
      <c r="H1010" s="272"/>
      <c r="I1010" s="271"/>
      <c r="J1010" s="271"/>
      <c r="K1010" s="312"/>
      <c r="L1010" s="353"/>
      <c r="M1010" s="271"/>
      <c r="N1010" s="271"/>
      <c r="O1010" s="276"/>
      <c r="P1010" s="313"/>
      <c r="Q1010" s="314"/>
      <c r="R1010" s="279" t="b">
        <f t="shared" si="50"/>
        <v>0</v>
      </c>
      <c r="S1010" s="334"/>
    </row>
    <row r="1011" spans="2:19" ht="24.9" customHeight="1" x14ac:dyDescent="0.3">
      <c r="B1011" s="311"/>
      <c r="C1011" s="267">
        <f t="shared" si="51"/>
        <v>1</v>
      </c>
      <c r="D1011" s="268" t="str">
        <f t="shared" si="52"/>
        <v>Janeiro</v>
      </c>
      <c r="E1011" s="269"/>
      <c r="F1011" s="270" t="str">
        <f>IF(E1011="","",VLOOKUP(E1011,Relatório!B:I,2,FALSE))</f>
        <v/>
      </c>
      <c r="G1011" s="271"/>
      <c r="H1011" s="272"/>
      <c r="I1011" s="271"/>
      <c r="J1011" s="271"/>
      <c r="K1011" s="312"/>
      <c r="L1011" s="353"/>
      <c r="M1011" s="271"/>
      <c r="N1011" s="271"/>
      <c r="O1011" s="276"/>
      <c r="P1011" s="313"/>
      <c r="Q1011" s="314"/>
      <c r="R1011" s="279" t="b">
        <f t="shared" si="50"/>
        <v>0</v>
      </c>
      <c r="S1011" s="334"/>
    </row>
    <row r="1012" spans="2:19" ht="24.9" customHeight="1" x14ac:dyDescent="0.3">
      <c r="B1012" s="311"/>
      <c r="C1012" s="267">
        <f t="shared" si="51"/>
        <v>1</v>
      </c>
      <c r="D1012" s="268" t="str">
        <f t="shared" si="52"/>
        <v>Janeiro</v>
      </c>
      <c r="E1012" s="269"/>
      <c r="F1012" s="270" t="str">
        <f>IF(E1012="","",VLOOKUP(E1012,Relatório!B:I,2,FALSE))</f>
        <v/>
      </c>
      <c r="G1012" s="271"/>
      <c r="H1012" s="272"/>
      <c r="I1012" s="271"/>
      <c r="J1012" s="271"/>
      <c r="K1012" s="312"/>
      <c r="L1012" s="353"/>
      <c r="M1012" s="271"/>
      <c r="N1012" s="271"/>
      <c r="O1012" s="276"/>
      <c r="P1012" s="313"/>
      <c r="Q1012" s="314"/>
      <c r="R1012" s="279" t="b">
        <f t="shared" si="50"/>
        <v>0</v>
      </c>
      <c r="S1012" s="334"/>
    </row>
    <row r="1013" spans="2:19" ht="24.9" customHeight="1" x14ac:dyDescent="0.3">
      <c r="B1013" s="311"/>
      <c r="C1013" s="267">
        <f t="shared" si="51"/>
        <v>1</v>
      </c>
      <c r="D1013" s="268" t="str">
        <f t="shared" si="52"/>
        <v>Janeiro</v>
      </c>
      <c r="E1013" s="269"/>
      <c r="F1013" s="270" t="str">
        <f>IF(E1013="","",VLOOKUP(E1013,Relatório!B:I,2,FALSE))</f>
        <v/>
      </c>
      <c r="G1013" s="271"/>
      <c r="H1013" s="272"/>
      <c r="I1013" s="271"/>
      <c r="J1013" s="271"/>
      <c r="K1013" s="312"/>
      <c r="L1013" s="353"/>
      <c r="M1013" s="271"/>
      <c r="N1013" s="271"/>
      <c r="O1013" s="276"/>
      <c r="P1013" s="313"/>
      <c r="Q1013" s="314"/>
      <c r="R1013" s="279" t="b">
        <f t="shared" si="50"/>
        <v>0</v>
      </c>
      <c r="S1013" s="334"/>
    </row>
    <row r="1014" spans="2:19" ht="24.9" customHeight="1" x14ac:dyDescent="0.3">
      <c r="B1014" s="311"/>
      <c r="C1014" s="267">
        <f t="shared" si="51"/>
        <v>1</v>
      </c>
      <c r="D1014" s="268" t="str">
        <f t="shared" si="52"/>
        <v>Janeiro</v>
      </c>
      <c r="E1014" s="269"/>
      <c r="F1014" s="270" t="str">
        <f>IF(E1014="","",VLOOKUP(E1014,Relatório!B:I,2,FALSE))</f>
        <v/>
      </c>
      <c r="G1014" s="271"/>
      <c r="H1014" s="272"/>
      <c r="I1014" s="271"/>
      <c r="J1014" s="271"/>
      <c r="K1014" s="312"/>
      <c r="L1014" s="353"/>
      <c r="M1014" s="271"/>
      <c r="N1014" s="271"/>
      <c r="O1014" s="276"/>
      <c r="P1014" s="313"/>
      <c r="Q1014" s="314"/>
      <c r="R1014" s="279" t="b">
        <f t="shared" si="50"/>
        <v>0</v>
      </c>
      <c r="S1014" s="334"/>
    </row>
    <row r="1015" spans="2:19" ht="24.9" customHeight="1" x14ac:dyDescent="0.3">
      <c r="B1015" s="311"/>
      <c r="C1015" s="267">
        <f t="shared" si="51"/>
        <v>1</v>
      </c>
      <c r="D1015" s="268" t="str">
        <f t="shared" si="52"/>
        <v>Janeiro</v>
      </c>
      <c r="E1015" s="269"/>
      <c r="F1015" s="270" t="str">
        <f>IF(E1015="","",VLOOKUP(E1015,Relatório!B:I,2,FALSE))</f>
        <v/>
      </c>
      <c r="G1015" s="271"/>
      <c r="H1015" s="272"/>
      <c r="I1015" s="271"/>
      <c r="J1015" s="271"/>
      <c r="K1015" s="312"/>
      <c r="L1015" s="353"/>
      <c r="M1015" s="271"/>
      <c r="N1015" s="271"/>
      <c r="O1015" s="276"/>
      <c r="P1015" s="313"/>
      <c r="Q1015" s="314"/>
      <c r="R1015" s="279" t="b">
        <f t="shared" si="50"/>
        <v>0</v>
      </c>
      <c r="S1015" s="334"/>
    </row>
    <row r="1016" spans="2:19" ht="24.9" customHeight="1" x14ac:dyDescent="0.3">
      <c r="B1016" s="311"/>
      <c r="C1016" s="267">
        <f t="shared" si="51"/>
        <v>1</v>
      </c>
      <c r="D1016" s="268" t="str">
        <f t="shared" si="52"/>
        <v>Janeiro</v>
      </c>
      <c r="E1016" s="269"/>
      <c r="F1016" s="270" t="str">
        <f>IF(E1016="","",VLOOKUP(E1016,Relatório!B:I,2,FALSE))</f>
        <v/>
      </c>
      <c r="G1016" s="271"/>
      <c r="H1016" s="272"/>
      <c r="I1016" s="271"/>
      <c r="J1016" s="271"/>
      <c r="K1016" s="312"/>
      <c r="L1016" s="353"/>
      <c r="M1016" s="271"/>
      <c r="N1016" s="271"/>
      <c r="O1016" s="276"/>
      <c r="P1016" s="313"/>
      <c r="Q1016" s="314"/>
      <c r="R1016" s="279" t="b">
        <f t="shared" si="50"/>
        <v>0</v>
      </c>
      <c r="S1016" s="334"/>
    </row>
    <row r="1017" spans="2:19" ht="24.9" customHeight="1" x14ac:dyDescent="0.3">
      <c r="B1017" s="311"/>
      <c r="C1017" s="267">
        <f t="shared" si="51"/>
        <v>1</v>
      </c>
      <c r="D1017" s="268" t="str">
        <f t="shared" si="52"/>
        <v>Janeiro</v>
      </c>
      <c r="E1017" s="269"/>
      <c r="F1017" s="270" t="str">
        <f>IF(E1017="","",VLOOKUP(E1017,Relatório!B:I,2,FALSE))</f>
        <v/>
      </c>
      <c r="G1017" s="271"/>
      <c r="H1017" s="272"/>
      <c r="I1017" s="271"/>
      <c r="J1017" s="271"/>
      <c r="K1017" s="312"/>
      <c r="L1017" s="353"/>
      <c r="M1017" s="271"/>
      <c r="N1017" s="271"/>
      <c r="O1017" s="276"/>
      <c r="P1017" s="313"/>
      <c r="Q1017" s="314"/>
      <c r="R1017" s="279" t="b">
        <f t="shared" si="50"/>
        <v>0</v>
      </c>
      <c r="S1017" s="334"/>
    </row>
    <row r="1018" spans="2:19" ht="24.9" customHeight="1" x14ac:dyDescent="0.3">
      <c r="B1018" s="311"/>
      <c r="C1018" s="267">
        <f t="shared" si="51"/>
        <v>1</v>
      </c>
      <c r="D1018" s="268" t="str">
        <f t="shared" si="52"/>
        <v>Janeiro</v>
      </c>
      <c r="E1018" s="269"/>
      <c r="F1018" s="270" t="str">
        <f>IF(E1018="","",VLOOKUP(E1018,Relatório!B:I,2,FALSE))</f>
        <v/>
      </c>
      <c r="G1018" s="271"/>
      <c r="H1018" s="272"/>
      <c r="I1018" s="271"/>
      <c r="J1018" s="271"/>
      <c r="K1018" s="312"/>
      <c r="L1018" s="353"/>
      <c r="M1018" s="271"/>
      <c r="N1018" s="271"/>
      <c r="O1018" s="276"/>
      <c r="P1018" s="313"/>
      <c r="Q1018" s="314"/>
      <c r="R1018" s="279" t="b">
        <f t="shared" si="50"/>
        <v>0</v>
      </c>
      <c r="S1018" s="334"/>
    </row>
    <row r="1019" spans="2:19" ht="24.9" customHeight="1" x14ac:dyDescent="0.3">
      <c r="B1019" s="311"/>
      <c r="C1019" s="267">
        <f t="shared" si="51"/>
        <v>1</v>
      </c>
      <c r="D1019" s="268" t="str">
        <f t="shared" si="52"/>
        <v>Janeiro</v>
      </c>
      <c r="E1019" s="269"/>
      <c r="F1019" s="270" t="str">
        <f>IF(E1019="","",VLOOKUP(E1019,Relatório!B:I,2,FALSE))</f>
        <v/>
      </c>
      <c r="G1019" s="271"/>
      <c r="H1019" s="272"/>
      <c r="I1019" s="271"/>
      <c r="J1019" s="271"/>
      <c r="K1019" s="312"/>
      <c r="L1019" s="353"/>
      <c r="M1019" s="271"/>
      <c r="N1019" s="271"/>
      <c r="O1019" s="276"/>
      <c r="P1019" s="313"/>
      <c r="Q1019" s="314"/>
      <c r="R1019" s="279" t="b">
        <f t="shared" si="50"/>
        <v>0</v>
      </c>
      <c r="S1019" s="334"/>
    </row>
    <row r="1020" spans="2:19" ht="24.9" customHeight="1" x14ac:dyDescent="0.3">
      <c r="B1020" s="311"/>
      <c r="C1020" s="267">
        <f t="shared" si="51"/>
        <v>1</v>
      </c>
      <c r="D1020" s="268" t="str">
        <f t="shared" si="52"/>
        <v>Janeiro</v>
      </c>
      <c r="E1020" s="269"/>
      <c r="F1020" s="270" t="str">
        <f>IF(E1020="","",VLOOKUP(E1020,Relatório!B:I,2,FALSE))</f>
        <v/>
      </c>
      <c r="G1020" s="271"/>
      <c r="H1020" s="272"/>
      <c r="I1020" s="271"/>
      <c r="J1020" s="271"/>
      <c r="K1020" s="312"/>
      <c r="L1020" s="353"/>
      <c r="M1020" s="271"/>
      <c r="N1020" s="271"/>
      <c r="O1020" s="276"/>
      <c r="P1020" s="313"/>
      <c r="Q1020" s="314"/>
      <c r="R1020" s="279" t="b">
        <f t="shared" si="50"/>
        <v>0</v>
      </c>
      <c r="S1020" s="334"/>
    </row>
    <row r="1021" spans="2:19" ht="24.9" customHeight="1" x14ac:dyDescent="0.3">
      <c r="B1021" s="311"/>
      <c r="C1021" s="267">
        <f t="shared" si="51"/>
        <v>1</v>
      </c>
      <c r="D1021" s="268" t="str">
        <f t="shared" si="52"/>
        <v>Janeiro</v>
      </c>
      <c r="E1021" s="269"/>
      <c r="F1021" s="270" t="str">
        <f>IF(E1021="","",VLOOKUP(E1021,Relatório!B:I,2,FALSE))</f>
        <v/>
      </c>
      <c r="G1021" s="271"/>
      <c r="H1021" s="272"/>
      <c r="I1021" s="271"/>
      <c r="J1021" s="271"/>
      <c r="K1021" s="312"/>
      <c r="L1021" s="353"/>
      <c r="M1021" s="271"/>
      <c r="N1021" s="271"/>
      <c r="O1021" s="276"/>
      <c r="P1021" s="313"/>
      <c r="Q1021" s="314"/>
      <c r="R1021" s="279" t="b">
        <f t="shared" si="50"/>
        <v>0</v>
      </c>
      <c r="S1021" s="334"/>
    </row>
    <row r="1022" spans="2:19" ht="24.9" customHeight="1" x14ac:dyDescent="0.3">
      <c r="B1022" s="311"/>
      <c r="C1022" s="267">
        <f t="shared" si="51"/>
        <v>1</v>
      </c>
      <c r="D1022" s="268" t="str">
        <f t="shared" si="52"/>
        <v>Janeiro</v>
      </c>
      <c r="E1022" s="269"/>
      <c r="F1022" s="270" t="str">
        <f>IF(E1022="","",VLOOKUP(E1022,Relatório!B:I,2,FALSE))</f>
        <v/>
      </c>
      <c r="G1022" s="271"/>
      <c r="H1022" s="272"/>
      <c r="I1022" s="271"/>
      <c r="J1022" s="271"/>
      <c r="K1022" s="312"/>
      <c r="L1022" s="353"/>
      <c r="M1022" s="271"/>
      <c r="N1022" s="271"/>
      <c r="O1022" s="276"/>
      <c r="P1022" s="313"/>
      <c r="Q1022" s="314"/>
      <c r="R1022" s="279" t="b">
        <f t="shared" si="50"/>
        <v>0</v>
      </c>
      <c r="S1022" s="334"/>
    </row>
    <row r="1023" spans="2:19" ht="24.9" customHeight="1" x14ac:dyDescent="0.3">
      <c r="B1023" s="311"/>
      <c r="C1023" s="267">
        <f t="shared" si="51"/>
        <v>1</v>
      </c>
      <c r="D1023" s="268" t="str">
        <f t="shared" si="52"/>
        <v>Janeiro</v>
      </c>
      <c r="E1023" s="269"/>
      <c r="F1023" s="270" t="str">
        <f>IF(E1023="","",VLOOKUP(E1023,Relatório!B:I,2,FALSE))</f>
        <v/>
      </c>
      <c r="G1023" s="271"/>
      <c r="H1023" s="272"/>
      <c r="I1023" s="271"/>
      <c r="J1023" s="271"/>
      <c r="K1023" s="312"/>
      <c r="L1023" s="353"/>
      <c r="M1023" s="271"/>
      <c r="N1023" s="271"/>
      <c r="O1023" s="276"/>
      <c r="P1023" s="313"/>
      <c r="Q1023" s="314"/>
      <c r="R1023" s="279" t="b">
        <f t="shared" si="50"/>
        <v>0</v>
      </c>
      <c r="S1023" s="334"/>
    </row>
    <row r="1024" spans="2:19" ht="24.9" customHeight="1" x14ac:dyDescent="0.3">
      <c r="B1024" s="311"/>
      <c r="C1024" s="267">
        <f t="shared" si="51"/>
        <v>1</v>
      </c>
      <c r="D1024" s="268" t="str">
        <f t="shared" si="52"/>
        <v>Janeiro</v>
      </c>
      <c r="E1024" s="269"/>
      <c r="F1024" s="270" t="str">
        <f>IF(E1024="","",VLOOKUP(E1024,Relatório!B:I,2,FALSE))</f>
        <v/>
      </c>
      <c r="G1024" s="271"/>
      <c r="H1024" s="272"/>
      <c r="I1024" s="271"/>
      <c r="J1024" s="271"/>
      <c r="K1024" s="312"/>
      <c r="L1024" s="353"/>
      <c r="M1024" s="271"/>
      <c r="N1024" s="271"/>
      <c r="O1024" s="276"/>
      <c r="P1024" s="313"/>
      <c r="Q1024" s="314"/>
      <c r="R1024" s="279" t="b">
        <f t="shared" si="50"/>
        <v>0</v>
      </c>
      <c r="S1024" s="334"/>
    </row>
    <row r="1025" spans="2:19" ht="24.9" customHeight="1" x14ac:dyDescent="0.3">
      <c r="B1025" s="311"/>
      <c r="C1025" s="267">
        <f t="shared" si="51"/>
        <v>1</v>
      </c>
      <c r="D1025" s="268" t="str">
        <f t="shared" si="52"/>
        <v>Janeiro</v>
      </c>
      <c r="E1025" s="269"/>
      <c r="F1025" s="270" t="str">
        <f>IF(E1025="","",VLOOKUP(E1025,Relatório!B:I,2,FALSE))</f>
        <v/>
      </c>
      <c r="G1025" s="271"/>
      <c r="H1025" s="272"/>
      <c r="I1025" s="271"/>
      <c r="J1025" s="271"/>
      <c r="K1025" s="312"/>
      <c r="L1025" s="353"/>
      <c r="M1025" s="271"/>
      <c r="N1025" s="271"/>
      <c r="O1025" s="276"/>
      <c r="P1025" s="313"/>
      <c r="Q1025" s="314"/>
      <c r="R1025" s="279" t="b">
        <f t="shared" si="50"/>
        <v>0</v>
      </c>
      <c r="S1025" s="334"/>
    </row>
    <row r="1026" spans="2:19" ht="24.9" customHeight="1" x14ac:dyDescent="0.3">
      <c r="B1026" s="311"/>
      <c r="C1026" s="267">
        <f t="shared" si="51"/>
        <v>1</v>
      </c>
      <c r="D1026" s="268" t="str">
        <f t="shared" si="52"/>
        <v>Janeiro</v>
      </c>
      <c r="E1026" s="269"/>
      <c r="F1026" s="270" t="str">
        <f>IF(E1026="","",VLOOKUP(E1026,Relatório!B:I,2,FALSE))</f>
        <v/>
      </c>
      <c r="G1026" s="271"/>
      <c r="H1026" s="272"/>
      <c r="I1026" s="271"/>
      <c r="J1026" s="271"/>
      <c r="K1026" s="312"/>
      <c r="L1026" s="353"/>
      <c r="M1026" s="271"/>
      <c r="N1026" s="271"/>
      <c r="O1026" s="276"/>
      <c r="P1026" s="313"/>
      <c r="Q1026" s="314"/>
      <c r="R1026" s="279" t="b">
        <f t="shared" si="50"/>
        <v>0</v>
      </c>
      <c r="S1026" s="334"/>
    </row>
    <row r="1027" spans="2:19" ht="24.9" customHeight="1" x14ac:dyDescent="0.3">
      <c r="B1027" s="311"/>
      <c r="C1027" s="267">
        <f t="shared" si="51"/>
        <v>1</v>
      </c>
      <c r="D1027" s="268" t="str">
        <f t="shared" si="52"/>
        <v>Janeiro</v>
      </c>
      <c r="E1027" s="269"/>
      <c r="F1027" s="270" t="str">
        <f>IF(E1027="","",VLOOKUP(E1027,Relatório!B:I,2,FALSE))</f>
        <v/>
      </c>
      <c r="G1027" s="271"/>
      <c r="H1027" s="272"/>
      <c r="I1027" s="271"/>
      <c r="J1027" s="271"/>
      <c r="K1027" s="312"/>
      <c r="L1027" s="353"/>
      <c r="M1027" s="271"/>
      <c r="N1027" s="271"/>
      <c r="O1027" s="276"/>
      <c r="P1027" s="313"/>
      <c r="Q1027" s="314"/>
      <c r="R1027" s="279" t="b">
        <f t="shared" si="50"/>
        <v>0</v>
      </c>
      <c r="S1027" s="334"/>
    </row>
    <row r="1028" spans="2:19" ht="24.9" customHeight="1" x14ac:dyDescent="0.3">
      <c r="B1028" s="311"/>
      <c r="C1028" s="267">
        <f t="shared" si="51"/>
        <v>1</v>
      </c>
      <c r="D1028" s="268" t="str">
        <f t="shared" si="52"/>
        <v>Janeiro</v>
      </c>
      <c r="E1028" s="269"/>
      <c r="F1028" s="270" t="str">
        <f>IF(E1028="","",VLOOKUP(E1028,Relatório!B:I,2,FALSE))</f>
        <v/>
      </c>
      <c r="G1028" s="271"/>
      <c r="H1028" s="272"/>
      <c r="I1028" s="271"/>
      <c r="J1028" s="271"/>
      <c r="K1028" s="312"/>
      <c r="L1028" s="353"/>
      <c r="M1028" s="271"/>
      <c r="N1028" s="271"/>
      <c r="O1028" s="276"/>
      <c r="P1028" s="313"/>
      <c r="Q1028" s="314"/>
      <c r="R1028" s="279" t="b">
        <f t="shared" si="50"/>
        <v>0</v>
      </c>
      <c r="S1028" s="334"/>
    </row>
    <row r="1029" spans="2:19" ht="24.9" customHeight="1" x14ac:dyDescent="0.3">
      <c r="B1029" s="311"/>
      <c r="C1029" s="267">
        <f t="shared" si="51"/>
        <v>1</v>
      </c>
      <c r="D1029" s="268" t="str">
        <f t="shared" si="52"/>
        <v>Janeiro</v>
      </c>
      <c r="E1029" s="269"/>
      <c r="F1029" s="270" t="str">
        <f>IF(E1029="","",VLOOKUP(E1029,Relatório!B:I,2,FALSE))</f>
        <v/>
      </c>
      <c r="G1029" s="271"/>
      <c r="H1029" s="272"/>
      <c r="I1029" s="271"/>
      <c r="J1029" s="271"/>
      <c r="K1029" s="312"/>
      <c r="L1029" s="353"/>
      <c r="M1029" s="271"/>
      <c r="N1029" s="271"/>
      <c r="O1029" s="276"/>
      <c r="P1029" s="313"/>
      <c r="Q1029" s="314"/>
      <c r="R1029" s="279" t="b">
        <f t="shared" si="50"/>
        <v>0</v>
      </c>
      <c r="S1029" s="334"/>
    </row>
    <row r="1030" spans="2:19" ht="24.9" customHeight="1" x14ac:dyDescent="0.3">
      <c r="B1030" s="311"/>
      <c r="C1030" s="267">
        <f t="shared" si="51"/>
        <v>1</v>
      </c>
      <c r="D1030" s="268" t="str">
        <f t="shared" si="52"/>
        <v>Janeiro</v>
      </c>
      <c r="E1030" s="269"/>
      <c r="F1030" s="270" t="str">
        <f>IF(E1030="","",VLOOKUP(E1030,Relatório!B:I,2,FALSE))</f>
        <v/>
      </c>
      <c r="G1030" s="271"/>
      <c r="H1030" s="272"/>
      <c r="I1030" s="271"/>
      <c r="J1030" s="271"/>
      <c r="K1030" s="312"/>
      <c r="L1030" s="353"/>
      <c r="M1030" s="271"/>
      <c r="N1030" s="271"/>
      <c r="O1030" s="276"/>
      <c r="P1030" s="313"/>
      <c r="Q1030" s="314"/>
      <c r="R1030" s="279" t="b">
        <f t="shared" si="50"/>
        <v>0</v>
      </c>
      <c r="S1030" s="334"/>
    </row>
    <row r="1031" spans="2:19" ht="24.9" customHeight="1" x14ac:dyDescent="0.3">
      <c r="B1031" s="311"/>
      <c r="C1031" s="267">
        <f t="shared" si="51"/>
        <v>1</v>
      </c>
      <c r="D1031" s="268" t="str">
        <f t="shared" si="52"/>
        <v>Janeiro</v>
      </c>
      <c r="E1031" s="269"/>
      <c r="F1031" s="270" t="str">
        <f>IF(E1031="","",VLOOKUP(E1031,Relatório!B:I,2,FALSE))</f>
        <v/>
      </c>
      <c r="G1031" s="271"/>
      <c r="H1031" s="272"/>
      <c r="I1031" s="271"/>
      <c r="J1031" s="271"/>
      <c r="K1031" s="312"/>
      <c r="L1031" s="353"/>
      <c r="M1031" s="271"/>
      <c r="N1031" s="271"/>
      <c r="O1031" s="276"/>
      <c r="P1031" s="313"/>
      <c r="Q1031" s="314"/>
      <c r="R1031" s="279" t="b">
        <f t="shared" si="50"/>
        <v>0</v>
      </c>
      <c r="S1031" s="334"/>
    </row>
    <row r="1032" spans="2:19" ht="24.9" customHeight="1" x14ac:dyDescent="0.3">
      <c r="B1032" s="311"/>
      <c r="C1032" s="267">
        <f t="shared" si="51"/>
        <v>1</v>
      </c>
      <c r="D1032" s="268" t="str">
        <f t="shared" si="52"/>
        <v>Janeiro</v>
      </c>
      <c r="E1032" s="269"/>
      <c r="F1032" s="270" t="str">
        <f>IF(E1032="","",VLOOKUP(E1032,Relatório!B:I,2,FALSE))</f>
        <v/>
      </c>
      <c r="G1032" s="271"/>
      <c r="H1032" s="272"/>
      <c r="I1032" s="271"/>
      <c r="J1032" s="271"/>
      <c r="K1032" s="312"/>
      <c r="L1032" s="353"/>
      <c r="M1032" s="271"/>
      <c r="N1032" s="271"/>
      <c r="O1032" s="276"/>
      <c r="P1032" s="313"/>
      <c r="Q1032" s="314"/>
      <c r="R1032" s="279" t="b">
        <f t="shared" si="50"/>
        <v>0</v>
      </c>
      <c r="S1032" s="334"/>
    </row>
    <row r="1033" spans="2:19" ht="24.9" customHeight="1" x14ac:dyDescent="0.3">
      <c r="B1033" s="311"/>
      <c r="C1033" s="267">
        <f t="shared" si="51"/>
        <v>1</v>
      </c>
      <c r="D1033" s="268" t="str">
        <f t="shared" si="52"/>
        <v>Janeiro</v>
      </c>
      <c r="E1033" s="269"/>
      <c r="F1033" s="270" t="str">
        <f>IF(E1033="","",VLOOKUP(E1033,Relatório!B:I,2,FALSE))</f>
        <v/>
      </c>
      <c r="G1033" s="271"/>
      <c r="H1033" s="272"/>
      <c r="I1033" s="271"/>
      <c r="J1033" s="271"/>
      <c r="K1033" s="312"/>
      <c r="L1033" s="353"/>
      <c r="M1033" s="271"/>
      <c r="N1033" s="271"/>
      <c r="O1033" s="276"/>
      <c r="P1033" s="313"/>
      <c r="Q1033" s="314"/>
      <c r="R1033" s="279" t="b">
        <f t="shared" ref="R1033:R1096" si="53">IF(O1033="sim",P1033-Q1033+R1032,IF(O1033="NÃO",R1032))</f>
        <v>0</v>
      </c>
      <c r="S1033" s="334"/>
    </row>
    <row r="1034" spans="2:19" ht="24.9" customHeight="1" x14ac:dyDescent="0.3">
      <c r="B1034" s="311"/>
      <c r="C1034" s="267">
        <f t="shared" si="51"/>
        <v>1</v>
      </c>
      <c r="D1034" s="268" t="str">
        <f t="shared" si="52"/>
        <v>Janeiro</v>
      </c>
      <c r="E1034" s="269"/>
      <c r="F1034" s="270" t="str">
        <f>IF(E1034="","",VLOOKUP(E1034,Relatório!B:I,2,FALSE))</f>
        <v/>
      </c>
      <c r="G1034" s="271"/>
      <c r="H1034" s="272"/>
      <c r="I1034" s="271"/>
      <c r="J1034" s="271"/>
      <c r="K1034" s="312"/>
      <c r="L1034" s="353"/>
      <c r="M1034" s="271"/>
      <c r="N1034" s="271"/>
      <c r="O1034" s="276"/>
      <c r="P1034" s="313"/>
      <c r="Q1034" s="314"/>
      <c r="R1034" s="279" t="b">
        <f t="shared" si="53"/>
        <v>0</v>
      </c>
      <c r="S1034" s="334"/>
    </row>
    <row r="1035" spans="2:19" ht="24.9" customHeight="1" x14ac:dyDescent="0.3">
      <c r="B1035" s="311"/>
      <c r="C1035" s="267">
        <f t="shared" si="51"/>
        <v>1</v>
      </c>
      <c r="D1035" s="268" t="str">
        <f t="shared" si="52"/>
        <v>Janeiro</v>
      </c>
      <c r="E1035" s="269"/>
      <c r="F1035" s="270" t="str">
        <f>IF(E1035="","",VLOOKUP(E1035,Relatório!B:I,2,FALSE))</f>
        <v/>
      </c>
      <c r="G1035" s="271"/>
      <c r="H1035" s="272"/>
      <c r="I1035" s="271"/>
      <c r="J1035" s="271"/>
      <c r="K1035" s="312"/>
      <c r="L1035" s="353"/>
      <c r="M1035" s="271"/>
      <c r="N1035" s="271"/>
      <c r="O1035" s="276"/>
      <c r="P1035" s="313"/>
      <c r="Q1035" s="314"/>
      <c r="R1035" s="279" t="b">
        <f t="shared" si="53"/>
        <v>0</v>
      </c>
      <c r="S1035" s="334"/>
    </row>
    <row r="1036" spans="2:19" ht="24.9" customHeight="1" x14ac:dyDescent="0.3">
      <c r="B1036" s="311"/>
      <c r="C1036" s="267">
        <f t="shared" si="51"/>
        <v>1</v>
      </c>
      <c r="D1036" s="268" t="str">
        <f t="shared" si="52"/>
        <v>Janeiro</v>
      </c>
      <c r="E1036" s="269"/>
      <c r="F1036" s="270" t="str">
        <f>IF(E1036="","",VLOOKUP(E1036,Relatório!B:I,2,FALSE))</f>
        <v/>
      </c>
      <c r="G1036" s="271"/>
      <c r="H1036" s="272"/>
      <c r="I1036" s="271"/>
      <c r="J1036" s="271"/>
      <c r="K1036" s="312"/>
      <c r="L1036" s="353"/>
      <c r="M1036" s="271"/>
      <c r="N1036" s="271"/>
      <c r="O1036" s="276"/>
      <c r="P1036" s="313"/>
      <c r="Q1036" s="314"/>
      <c r="R1036" s="279" t="b">
        <f t="shared" si="53"/>
        <v>0</v>
      </c>
      <c r="S1036" s="334"/>
    </row>
    <row r="1037" spans="2:19" ht="24.9" customHeight="1" x14ac:dyDescent="0.3">
      <c r="B1037" s="311"/>
      <c r="C1037" s="267">
        <f t="shared" si="51"/>
        <v>1</v>
      </c>
      <c r="D1037" s="268" t="str">
        <f t="shared" si="52"/>
        <v>Janeiro</v>
      </c>
      <c r="E1037" s="269"/>
      <c r="F1037" s="270" t="str">
        <f>IF(E1037="","",VLOOKUP(E1037,Relatório!B:I,2,FALSE))</f>
        <v/>
      </c>
      <c r="G1037" s="271"/>
      <c r="H1037" s="272"/>
      <c r="I1037" s="271"/>
      <c r="J1037" s="271"/>
      <c r="K1037" s="312"/>
      <c r="L1037" s="353"/>
      <c r="M1037" s="271"/>
      <c r="N1037" s="271"/>
      <c r="O1037" s="276"/>
      <c r="P1037" s="313"/>
      <c r="Q1037" s="314"/>
      <c r="R1037" s="279" t="b">
        <f t="shared" si="53"/>
        <v>0</v>
      </c>
      <c r="S1037" s="334"/>
    </row>
    <row r="1038" spans="2:19" ht="24.9" customHeight="1" x14ac:dyDescent="0.3">
      <c r="B1038" s="311"/>
      <c r="C1038" s="267">
        <f t="shared" si="51"/>
        <v>1</v>
      </c>
      <c r="D1038" s="268" t="str">
        <f t="shared" si="52"/>
        <v>Janeiro</v>
      </c>
      <c r="E1038" s="269"/>
      <c r="F1038" s="270" t="str">
        <f>IF(E1038="","",VLOOKUP(E1038,Relatório!B:I,2,FALSE))</f>
        <v/>
      </c>
      <c r="G1038" s="271"/>
      <c r="H1038" s="272"/>
      <c r="I1038" s="271"/>
      <c r="J1038" s="271"/>
      <c r="K1038" s="312"/>
      <c r="L1038" s="353"/>
      <c r="M1038" s="271"/>
      <c r="N1038" s="271"/>
      <c r="O1038" s="276"/>
      <c r="P1038" s="313"/>
      <c r="Q1038" s="314"/>
      <c r="R1038" s="279" t="b">
        <f t="shared" si="53"/>
        <v>0</v>
      </c>
      <c r="S1038" s="334"/>
    </row>
    <row r="1039" spans="2:19" ht="24.9" customHeight="1" x14ac:dyDescent="0.3">
      <c r="B1039" s="311"/>
      <c r="C1039" s="267">
        <f t="shared" si="51"/>
        <v>1</v>
      </c>
      <c r="D1039" s="268" t="str">
        <f t="shared" si="52"/>
        <v>Janeiro</v>
      </c>
      <c r="E1039" s="269"/>
      <c r="F1039" s="270" t="str">
        <f>IF(E1039="","",VLOOKUP(E1039,Relatório!B:I,2,FALSE))</f>
        <v/>
      </c>
      <c r="G1039" s="271"/>
      <c r="H1039" s="272"/>
      <c r="I1039" s="271"/>
      <c r="J1039" s="271"/>
      <c r="K1039" s="312"/>
      <c r="L1039" s="353"/>
      <c r="M1039" s="271"/>
      <c r="N1039" s="271"/>
      <c r="O1039" s="276"/>
      <c r="P1039" s="313"/>
      <c r="Q1039" s="314"/>
      <c r="R1039" s="279" t="b">
        <f t="shared" si="53"/>
        <v>0</v>
      </c>
      <c r="S1039" s="334"/>
    </row>
    <row r="1040" spans="2:19" ht="24.9" customHeight="1" x14ac:dyDescent="0.3">
      <c r="B1040" s="311"/>
      <c r="C1040" s="267">
        <f t="shared" si="51"/>
        <v>1</v>
      </c>
      <c r="D1040" s="268" t="str">
        <f t="shared" si="52"/>
        <v>Janeiro</v>
      </c>
      <c r="E1040" s="269"/>
      <c r="F1040" s="270" t="str">
        <f>IF(E1040="","",VLOOKUP(E1040,Relatório!B:I,2,FALSE))</f>
        <v/>
      </c>
      <c r="G1040" s="271"/>
      <c r="H1040" s="272"/>
      <c r="I1040" s="271"/>
      <c r="J1040" s="271"/>
      <c r="K1040" s="312"/>
      <c r="L1040" s="353"/>
      <c r="M1040" s="271"/>
      <c r="N1040" s="271"/>
      <c r="O1040" s="276"/>
      <c r="P1040" s="313"/>
      <c r="Q1040" s="314"/>
      <c r="R1040" s="279" t="b">
        <f t="shared" si="53"/>
        <v>0</v>
      </c>
      <c r="S1040" s="334"/>
    </row>
    <row r="1041" spans="2:19" ht="24.9" customHeight="1" x14ac:dyDescent="0.3">
      <c r="B1041" s="311"/>
      <c r="C1041" s="267">
        <f t="shared" si="51"/>
        <v>1</v>
      </c>
      <c r="D1041" s="268" t="str">
        <f t="shared" si="52"/>
        <v>Janeiro</v>
      </c>
      <c r="E1041" s="269"/>
      <c r="F1041" s="270" t="str">
        <f>IF(E1041="","",VLOOKUP(E1041,Relatório!B:I,2,FALSE))</f>
        <v/>
      </c>
      <c r="G1041" s="271"/>
      <c r="H1041" s="272"/>
      <c r="I1041" s="271"/>
      <c r="J1041" s="271"/>
      <c r="K1041" s="312"/>
      <c r="L1041" s="353"/>
      <c r="M1041" s="271"/>
      <c r="N1041" s="271"/>
      <c r="O1041" s="276"/>
      <c r="P1041" s="313"/>
      <c r="Q1041" s="314"/>
      <c r="R1041" s="279" t="b">
        <f t="shared" si="53"/>
        <v>0</v>
      </c>
      <c r="S1041" s="334"/>
    </row>
    <row r="1042" spans="2:19" ht="24.9" customHeight="1" x14ac:dyDescent="0.3">
      <c r="B1042" s="311"/>
      <c r="C1042" s="267">
        <f t="shared" si="51"/>
        <v>1</v>
      </c>
      <c r="D1042" s="268" t="str">
        <f t="shared" si="52"/>
        <v>Janeiro</v>
      </c>
      <c r="E1042" s="269"/>
      <c r="F1042" s="270" t="str">
        <f>IF(E1042="","",VLOOKUP(E1042,Relatório!B:I,2,FALSE))</f>
        <v/>
      </c>
      <c r="G1042" s="271"/>
      <c r="H1042" s="272"/>
      <c r="I1042" s="271"/>
      <c r="J1042" s="271"/>
      <c r="K1042" s="312"/>
      <c r="L1042" s="353"/>
      <c r="M1042" s="271"/>
      <c r="N1042" s="271"/>
      <c r="O1042" s="276"/>
      <c r="P1042" s="313"/>
      <c r="Q1042" s="314"/>
      <c r="R1042" s="279" t="b">
        <f t="shared" si="53"/>
        <v>0</v>
      </c>
      <c r="S1042" s="334"/>
    </row>
    <row r="1043" spans="2:19" ht="24.9" customHeight="1" x14ac:dyDescent="0.3">
      <c r="B1043" s="311"/>
      <c r="C1043" s="267">
        <f t="shared" si="51"/>
        <v>1</v>
      </c>
      <c r="D1043" s="268" t="str">
        <f t="shared" si="52"/>
        <v>Janeiro</v>
      </c>
      <c r="E1043" s="269"/>
      <c r="F1043" s="270" t="str">
        <f>IF(E1043="","",VLOOKUP(E1043,Relatório!B:I,2,FALSE))</f>
        <v/>
      </c>
      <c r="G1043" s="271"/>
      <c r="H1043" s="272"/>
      <c r="I1043" s="271"/>
      <c r="J1043" s="271"/>
      <c r="K1043" s="312"/>
      <c r="L1043" s="353"/>
      <c r="M1043" s="271"/>
      <c r="N1043" s="271"/>
      <c r="O1043" s="276"/>
      <c r="P1043" s="313"/>
      <c r="Q1043" s="314"/>
      <c r="R1043" s="279" t="b">
        <f t="shared" si="53"/>
        <v>0</v>
      </c>
      <c r="S1043" s="334"/>
    </row>
    <row r="1044" spans="2:19" ht="24.9" customHeight="1" x14ac:dyDescent="0.3">
      <c r="B1044" s="311"/>
      <c r="C1044" s="267">
        <f t="shared" si="51"/>
        <v>1</v>
      </c>
      <c r="D1044" s="268" t="str">
        <f t="shared" si="52"/>
        <v>Janeiro</v>
      </c>
      <c r="E1044" s="269"/>
      <c r="F1044" s="270" t="str">
        <f>IF(E1044="","",VLOOKUP(E1044,Relatório!B:I,2,FALSE))</f>
        <v/>
      </c>
      <c r="G1044" s="271"/>
      <c r="H1044" s="272"/>
      <c r="I1044" s="271"/>
      <c r="J1044" s="271"/>
      <c r="K1044" s="312"/>
      <c r="L1044" s="353"/>
      <c r="M1044" s="271"/>
      <c r="N1044" s="271"/>
      <c r="O1044" s="276"/>
      <c r="P1044" s="313"/>
      <c r="Q1044" s="314"/>
      <c r="R1044" s="279" t="b">
        <f t="shared" si="53"/>
        <v>0</v>
      </c>
      <c r="S1044" s="334"/>
    </row>
    <row r="1045" spans="2:19" ht="24.9" customHeight="1" x14ac:dyDescent="0.3">
      <c r="B1045" s="311"/>
      <c r="C1045" s="267">
        <f t="shared" si="51"/>
        <v>1</v>
      </c>
      <c r="D1045" s="268" t="str">
        <f t="shared" si="52"/>
        <v>Janeiro</v>
      </c>
      <c r="E1045" s="269"/>
      <c r="F1045" s="270" t="str">
        <f>IF(E1045="","",VLOOKUP(E1045,Relatório!B:I,2,FALSE))</f>
        <v/>
      </c>
      <c r="G1045" s="271"/>
      <c r="H1045" s="272"/>
      <c r="I1045" s="271"/>
      <c r="J1045" s="271"/>
      <c r="K1045" s="312"/>
      <c r="L1045" s="353"/>
      <c r="M1045" s="271"/>
      <c r="N1045" s="271"/>
      <c r="O1045" s="276"/>
      <c r="P1045" s="313"/>
      <c r="Q1045" s="314"/>
      <c r="R1045" s="279" t="b">
        <f t="shared" si="53"/>
        <v>0</v>
      </c>
      <c r="S1045" s="334"/>
    </row>
    <row r="1046" spans="2:19" ht="24.9" customHeight="1" x14ac:dyDescent="0.3">
      <c r="B1046" s="311"/>
      <c r="C1046" s="267">
        <f t="shared" si="51"/>
        <v>1</v>
      </c>
      <c r="D1046" s="268" t="str">
        <f t="shared" si="52"/>
        <v>Janeiro</v>
      </c>
      <c r="E1046" s="269"/>
      <c r="F1046" s="270" t="str">
        <f>IF(E1046="","",VLOOKUP(E1046,Relatório!B:I,2,FALSE))</f>
        <v/>
      </c>
      <c r="G1046" s="271"/>
      <c r="H1046" s="272"/>
      <c r="I1046" s="271"/>
      <c r="J1046" s="271"/>
      <c r="K1046" s="312"/>
      <c r="L1046" s="353"/>
      <c r="M1046" s="271"/>
      <c r="N1046" s="271"/>
      <c r="O1046" s="276"/>
      <c r="P1046" s="313"/>
      <c r="Q1046" s="314"/>
      <c r="R1046" s="279" t="b">
        <f t="shared" si="53"/>
        <v>0</v>
      </c>
      <c r="S1046" s="334"/>
    </row>
    <row r="1047" spans="2:19" ht="24.9" customHeight="1" x14ac:dyDescent="0.3">
      <c r="B1047" s="311"/>
      <c r="C1047" s="267">
        <f t="shared" si="51"/>
        <v>1</v>
      </c>
      <c r="D1047" s="268" t="str">
        <f t="shared" si="52"/>
        <v>Janeiro</v>
      </c>
      <c r="E1047" s="269"/>
      <c r="F1047" s="270" t="str">
        <f>IF(E1047="","",VLOOKUP(E1047,Relatório!B:I,2,FALSE))</f>
        <v/>
      </c>
      <c r="G1047" s="271"/>
      <c r="H1047" s="272"/>
      <c r="I1047" s="271"/>
      <c r="J1047" s="271"/>
      <c r="K1047" s="312"/>
      <c r="L1047" s="353"/>
      <c r="M1047" s="271"/>
      <c r="N1047" s="271"/>
      <c r="O1047" s="276"/>
      <c r="P1047" s="313"/>
      <c r="Q1047" s="314"/>
      <c r="R1047" s="279" t="b">
        <f t="shared" si="53"/>
        <v>0</v>
      </c>
      <c r="S1047" s="334"/>
    </row>
    <row r="1048" spans="2:19" ht="24.9" customHeight="1" x14ac:dyDescent="0.3">
      <c r="B1048" s="311"/>
      <c r="C1048" s="267">
        <f t="shared" si="51"/>
        <v>1</v>
      </c>
      <c r="D1048" s="268" t="str">
        <f t="shared" si="52"/>
        <v>Janeiro</v>
      </c>
      <c r="E1048" s="269"/>
      <c r="F1048" s="270" t="str">
        <f>IF(E1048="","",VLOOKUP(E1048,Relatório!B:I,2,FALSE))</f>
        <v/>
      </c>
      <c r="G1048" s="271"/>
      <c r="H1048" s="272"/>
      <c r="I1048" s="271"/>
      <c r="J1048" s="271"/>
      <c r="K1048" s="312"/>
      <c r="L1048" s="353"/>
      <c r="M1048" s="271"/>
      <c r="N1048" s="271"/>
      <c r="O1048" s="276"/>
      <c r="P1048" s="313"/>
      <c r="Q1048" s="314"/>
      <c r="R1048" s="279" t="b">
        <f t="shared" si="53"/>
        <v>0</v>
      </c>
      <c r="S1048" s="334"/>
    </row>
    <row r="1049" spans="2:19" ht="24.9" customHeight="1" x14ac:dyDescent="0.3">
      <c r="B1049" s="311"/>
      <c r="C1049" s="267">
        <f t="shared" ref="C1049:C1112" si="54">MONTH(B1049)</f>
        <v>1</v>
      </c>
      <c r="D1049" s="268" t="str">
        <f t="shared" ref="D1049:D1112" si="55">IF(C1049=1,"Janeiro",IF(C1049=2,"Fevereiro",IF(C1049=3,"Março",IF(C1049=4,"Abril",IF(C1049=5,"Maio",IF(C1049=6,"Junho",IF(C1049=7,"Julho",IF(C1049=8,"Agosto",IF(C1049=9,"Setembro",IF(C1049=10,"Outubro",IF(C1049=11,"Novembro",IF(C1049=12,"Dezembro",""))))))))))))</f>
        <v>Janeiro</v>
      </c>
      <c r="E1049" s="269"/>
      <c r="F1049" s="270" t="str">
        <f>IF(E1049="","",VLOOKUP(E1049,Relatório!B:I,2,FALSE))</f>
        <v/>
      </c>
      <c r="G1049" s="271"/>
      <c r="H1049" s="272"/>
      <c r="I1049" s="271"/>
      <c r="J1049" s="271"/>
      <c r="K1049" s="312"/>
      <c r="L1049" s="353"/>
      <c r="M1049" s="271"/>
      <c r="N1049" s="271"/>
      <c r="O1049" s="276"/>
      <c r="P1049" s="313"/>
      <c r="Q1049" s="314"/>
      <c r="R1049" s="279" t="b">
        <f t="shared" si="53"/>
        <v>0</v>
      </c>
      <c r="S1049" s="334"/>
    </row>
    <row r="1050" spans="2:19" ht="24.9" customHeight="1" x14ac:dyDescent="0.3">
      <c r="B1050" s="311"/>
      <c r="C1050" s="267">
        <f t="shared" si="54"/>
        <v>1</v>
      </c>
      <c r="D1050" s="268" t="str">
        <f t="shared" si="55"/>
        <v>Janeiro</v>
      </c>
      <c r="E1050" s="269"/>
      <c r="F1050" s="270" t="str">
        <f>IF(E1050="","",VLOOKUP(E1050,Relatório!B:I,2,FALSE))</f>
        <v/>
      </c>
      <c r="G1050" s="271"/>
      <c r="H1050" s="272"/>
      <c r="I1050" s="271"/>
      <c r="J1050" s="271"/>
      <c r="K1050" s="312"/>
      <c r="L1050" s="353"/>
      <c r="M1050" s="271"/>
      <c r="N1050" s="271"/>
      <c r="O1050" s="276"/>
      <c r="P1050" s="313"/>
      <c r="Q1050" s="314"/>
      <c r="R1050" s="279" t="b">
        <f t="shared" si="53"/>
        <v>0</v>
      </c>
      <c r="S1050" s="334"/>
    </row>
    <row r="1051" spans="2:19" ht="24.9" customHeight="1" x14ac:dyDescent="0.3">
      <c r="B1051" s="311"/>
      <c r="C1051" s="267">
        <f t="shared" si="54"/>
        <v>1</v>
      </c>
      <c r="D1051" s="268" t="str">
        <f t="shared" si="55"/>
        <v>Janeiro</v>
      </c>
      <c r="E1051" s="269"/>
      <c r="F1051" s="270" t="str">
        <f>IF(E1051="","",VLOOKUP(E1051,Relatório!B:I,2,FALSE))</f>
        <v/>
      </c>
      <c r="G1051" s="271"/>
      <c r="H1051" s="272"/>
      <c r="I1051" s="271"/>
      <c r="J1051" s="271"/>
      <c r="K1051" s="312"/>
      <c r="L1051" s="353"/>
      <c r="M1051" s="271"/>
      <c r="N1051" s="271"/>
      <c r="O1051" s="276"/>
      <c r="P1051" s="313"/>
      <c r="Q1051" s="314"/>
      <c r="R1051" s="279" t="b">
        <f t="shared" si="53"/>
        <v>0</v>
      </c>
      <c r="S1051" s="334"/>
    </row>
    <row r="1052" spans="2:19" ht="24.9" customHeight="1" x14ac:dyDescent="0.3">
      <c r="B1052" s="311"/>
      <c r="C1052" s="267">
        <f t="shared" si="54"/>
        <v>1</v>
      </c>
      <c r="D1052" s="268" t="str">
        <f t="shared" si="55"/>
        <v>Janeiro</v>
      </c>
      <c r="E1052" s="269"/>
      <c r="F1052" s="270" t="str">
        <f>IF(E1052="","",VLOOKUP(E1052,Relatório!B:I,2,FALSE))</f>
        <v/>
      </c>
      <c r="G1052" s="271"/>
      <c r="H1052" s="272"/>
      <c r="I1052" s="271"/>
      <c r="J1052" s="271"/>
      <c r="K1052" s="312"/>
      <c r="L1052" s="353"/>
      <c r="M1052" s="271"/>
      <c r="N1052" s="271"/>
      <c r="O1052" s="276"/>
      <c r="P1052" s="313"/>
      <c r="Q1052" s="314"/>
      <c r="R1052" s="279" t="b">
        <f t="shared" si="53"/>
        <v>0</v>
      </c>
      <c r="S1052" s="334"/>
    </row>
    <row r="1053" spans="2:19" ht="24.9" customHeight="1" x14ac:dyDescent="0.3">
      <c r="B1053" s="311"/>
      <c r="C1053" s="267">
        <f t="shared" si="54"/>
        <v>1</v>
      </c>
      <c r="D1053" s="268" t="str">
        <f t="shared" si="55"/>
        <v>Janeiro</v>
      </c>
      <c r="E1053" s="269"/>
      <c r="F1053" s="270" t="str">
        <f>IF(E1053="","",VLOOKUP(E1053,Relatório!B:I,2,FALSE))</f>
        <v/>
      </c>
      <c r="G1053" s="271"/>
      <c r="H1053" s="272"/>
      <c r="I1053" s="271"/>
      <c r="J1053" s="271"/>
      <c r="K1053" s="312"/>
      <c r="L1053" s="353"/>
      <c r="M1053" s="271"/>
      <c r="N1053" s="271"/>
      <c r="O1053" s="276"/>
      <c r="P1053" s="313"/>
      <c r="Q1053" s="314"/>
      <c r="R1053" s="279" t="b">
        <f t="shared" si="53"/>
        <v>0</v>
      </c>
      <c r="S1053" s="334"/>
    </row>
    <row r="1054" spans="2:19" ht="24.9" customHeight="1" x14ac:dyDescent="0.3">
      <c r="B1054" s="311"/>
      <c r="C1054" s="267">
        <f t="shared" si="54"/>
        <v>1</v>
      </c>
      <c r="D1054" s="268" t="str">
        <f t="shared" si="55"/>
        <v>Janeiro</v>
      </c>
      <c r="E1054" s="269"/>
      <c r="F1054" s="270" t="str">
        <f>IF(E1054="","",VLOOKUP(E1054,Relatório!B:I,2,FALSE))</f>
        <v/>
      </c>
      <c r="G1054" s="271"/>
      <c r="H1054" s="272"/>
      <c r="I1054" s="271"/>
      <c r="J1054" s="271"/>
      <c r="K1054" s="312"/>
      <c r="L1054" s="353"/>
      <c r="M1054" s="271"/>
      <c r="N1054" s="271"/>
      <c r="O1054" s="276"/>
      <c r="P1054" s="313"/>
      <c r="Q1054" s="314"/>
      <c r="R1054" s="279" t="b">
        <f t="shared" si="53"/>
        <v>0</v>
      </c>
      <c r="S1054" s="334"/>
    </row>
    <row r="1055" spans="2:19" ht="24.9" customHeight="1" x14ac:dyDescent="0.3">
      <c r="B1055" s="311"/>
      <c r="C1055" s="267">
        <f t="shared" si="54"/>
        <v>1</v>
      </c>
      <c r="D1055" s="268" t="str">
        <f t="shared" si="55"/>
        <v>Janeiro</v>
      </c>
      <c r="E1055" s="269"/>
      <c r="F1055" s="270" t="str">
        <f>IF(E1055="","",VLOOKUP(E1055,Relatório!B:I,2,FALSE))</f>
        <v/>
      </c>
      <c r="G1055" s="271"/>
      <c r="H1055" s="272"/>
      <c r="I1055" s="271"/>
      <c r="J1055" s="271"/>
      <c r="K1055" s="312"/>
      <c r="L1055" s="353"/>
      <c r="M1055" s="271"/>
      <c r="N1055" s="271"/>
      <c r="O1055" s="276"/>
      <c r="P1055" s="313"/>
      <c r="Q1055" s="314"/>
      <c r="R1055" s="279" t="b">
        <f t="shared" si="53"/>
        <v>0</v>
      </c>
      <c r="S1055" s="334"/>
    </row>
    <row r="1056" spans="2:19" ht="24.9" customHeight="1" x14ac:dyDescent="0.3">
      <c r="B1056" s="311"/>
      <c r="C1056" s="267">
        <f t="shared" si="54"/>
        <v>1</v>
      </c>
      <c r="D1056" s="268" t="str">
        <f t="shared" si="55"/>
        <v>Janeiro</v>
      </c>
      <c r="E1056" s="269"/>
      <c r="F1056" s="270" t="str">
        <f>IF(E1056="","",VLOOKUP(E1056,Relatório!B:I,2,FALSE))</f>
        <v/>
      </c>
      <c r="G1056" s="271"/>
      <c r="H1056" s="272"/>
      <c r="I1056" s="271"/>
      <c r="J1056" s="271"/>
      <c r="K1056" s="312"/>
      <c r="L1056" s="353"/>
      <c r="M1056" s="271"/>
      <c r="N1056" s="271"/>
      <c r="O1056" s="276"/>
      <c r="P1056" s="313"/>
      <c r="Q1056" s="314"/>
      <c r="R1056" s="279" t="b">
        <f t="shared" si="53"/>
        <v>0</v>
      </c>
      <c r="S1056" s="334"/>
    </row>
    <row r="1057" spans="2:19" ht="24.9" customHeight="1" x14ac:dyDescent="0.3">
      <c r="B1057" s="311"/>
      <c r="C1057" s="267">
        <f t="shared" si="54"/>
        <v>1</v>
      </c>
      <c r="D1057" s="268" t="str">
        <f t="shared" si="55"/>
        <v>Janeiro</v>
      </c>
      <c r="E1057" s="269"/>
      <c r="F1057" s="270" t="str">
        <f>IF(E1057="","",VLOOKUP(E1057,Relatório!B:I,2,FALSE))</f>
        <v/>
      </c>
      <c r="G1057" s="271"/>
      <c r="H1057" s="272"/>
      <c r="I1057" s="271"/>
      <c r="J1057" s="271"/>
      <c r="K1057" s="312"/>
      <c r="L1057" s="353"/>
      <c r="M1057" s="271"/>
      <c r="N1057" s="271"/>
      <c r="O1057" s="276"/>
      <c r="P1057" s="313"/>
      <c r="Q1057" s="314"/>
      <c r="R1057" s="279" t="b">
        <f t="shared" si="53"/>
        <v>0</v>
      </c>
      <c r="S1057" s="334"/>
    </row>
    <row r="1058" spans="2:19" ht="24.9" customHeight="1" x14ac:dyDescent="0.3">
      <c r="B1058" s="311"/>
      <c r="C1058" s="267">
        <f t="shared" si="54"/>
        <v>1</v>
      </c>
      <c r="D1058" s="268" t="str">
        <f t="shared" si="55"/>
        <v>Janeiro</v>
      </c>
      <c r="E1058" s="269"/>
      <c r="F1058" s="270" t="str">
        <f>IF(E1058="","",VLOOKUP(E1058,Relatório!B:I,2,FALSE))</f>
        <v/>
      </c>
      <c r="G1058" s="271"/>
      <c r="H1058" s="272"/>
      <c r="I1058" s="271"/>
      <c r="J1058" s="271"/>
      <c r="K1058" s="312"/>
      <c r="L1058" s="353"/>
      <c r="M1058" s="271"/>
      <c r="N1058" s="271"/>
      <c r="O1058" s="276"/>
      <c r="P1058" s="313"/>
      <c r="Q1058" s="314"/>
      <c r="R1058" s="279" t="b">
        <f t="shared" si="53"/>
        <v>0</v>
      </c>
      <c r="S1058" s="334"/>
    </row>
    <row r="1059" spans="2:19" ht="24.9" customHeight="1" x14ac:dyDescent="0.3">
      <c r="B1059" s="311"/>
      <c r="C1059" s="267">
        <f t="shared" si="54"/>
        <v>1</v>
      </c>
      <c r="D1059" s="268" t="str">
        <f t="shared" si="55"/>
        <v>Janeiro</v>
      </c>
      <c r="E1059" s="269"/>
      <c r="F1059" s="270" t="str">
        <f>IF(E1059="","",VLOOKUP(E1059,Relatório!B:I,2,FALSE))</f>
        <v/>
      </c>
      <c r="G1059" s="271"/>
      <c r="H1059" s="272"/>
      <c r="I1059" s="271"/>
      <c r="J1059" s="271"/>
      <c r="K1059" s="312"/>
      <c r="L1059" s="353"/>
      <c r="M1059" s="271"/>
      <c r="N1059" s="271"/>
      <c r="O1059" s="276"/>
      <c r="P1059" s="313"/>
      <c r="Q1059" s="314"/>
      <c r="R1059" s="279" t="b">
        <f t="shared" si="53"/>
        <v>0</v>
      </c>
      <c r="S1059" s="334"/>
    </row>
    <row r="1060" spans="2:19" ht="24.9" customHeight="1" x14ac:dyDescent="0.3">
      <c r="B1060" s="311"/>
      <c r="C1060" s="267">
        <f t="shared" si="54"/>
        <v>1</v>
      </c>
      <c r="D1060" s="268" t="str">
        <f t="shared" si="55"/>
        <v>Janeiro</v>
      </c>
      <c r="E1060" s="269"/>
      <c r="F1060" s="270" t="str">
        <f>IF(E1060="","",VLOOKUP(E1060,Relatório!B:I,2,FALSE))</f>
        <v/>
      </c>
      <c r="G1060" s="271"/>
      <c r="H1060" s="272"/>
      <c r="I1060" s="271"/>
      <c r="J1060" s="271"/>
      <c r="K1060" s="312"/>
      <c r="L1060" s="353"/>
      <c r="M1060" s="271"/>
      <c r="N1060" s="271"/>
      <c r="O1060" s="276"/>
      <c r="P1060" s="313"/>
      <c r="Q1060" s="314"/>
      <c r="R1060" s="279" t="b">
        <f t="shared" si="53"/>
        <v>0</v>
      </c>
      <c r="S1060" s="334"/>
    </row>
    <row r="1061" spans="2:19" ht="24.9" customHeight="1" x14ac:dyDescent="0.3">
      <c r="B1061" s="311"/>
      <c r="C1061" s="267">
        <f t="shared" si="54"/>
        <v>1</v>
      </c>
      <c r="D1061" s="268" t="str">
        <f t="shared" si="55"/>
        <v>Janeiro</v>
      </c>
      <c r="E1061" s="269"/>
      <c r="F1061" s="270" t="str">
        <f>IF(E1061="","",VLOOKUP(E1061,Relatório!B:I,2,FALSE))</f>
        <v/>
      </c>
      <c r="G1061" s="271"/>
      <c r="H1061" s="272"/>
      <c r="I1061" s="271"/>
      <c r="J1061" s="271"/>
      <c r="K1061" s="312"/>
      <c r="L1061" s="353"/>
      <c r="M1061" s="271"/>
      <c r="N1061" s="271"/>
      <c r="O1061" s="276"/>
      <c r="P1061" s="313"/>
      <c r="Q1061" s="314"/>
      <c r="R1061" s="279" t="b">
        <f t="shared" si="53"/>
        <v>0</v>
      </c>
      <c r="S1061" s="334"/>
    </row>
    <row r="1062" spans="2:19" ht="24.9" customHeight="1" x14ac:dyDescent="0.3">
      <c r="B1062" s="311"/>
      <c r="C1062" s="267">
        <f t="shared" si="54"/>
        <v>1</v>
      </c>
      <c r="D1062" s="268" t="str">
        <f t="shared" si="55"/>
        <v>Janeiro</v>
      </c>
      <c r="E1062" s="269"/>
      <c r="F1062" s="270" t="str">
        <f>IF(E1062="","",VLOOKUP(E1062,Relatório!B:I,2,FALSE))</f>
        <v/>
      </c>
      <c r="G1062" s="271"/>
      <c r="H1062" s="272"/>
      <c r="I1062" s="271"/>
      <c r="J1062" s="271"/>
      <c r="K1062" s="312"/>
      <c r="L1062" s="353"/>
      <c r="M1062" s="271"/>
      <c r="N1062" s="271"/>
      <c r="O1062" s="276"/>
      <c r="P1062" s="313"/>
      <c r="Q1062" s="314"/>
      <c r="R1062" s="279" t="b">
        <f t="shared" si="53"/>
        <v>0</v>
      </c>
      <c r="S1062" s="334"/>
    </row>
    <row r="1063" spans="2:19" ht="24.9" customHeight="1" x14ac:dyDescent="0.3">
      <c r="B1063" s="311"/>
      <c r="C1063" s="267">
        <f t="shared" si="54"/>
        <v>1</v>
      </c>
      <c r="D1063" s="268" t="str">
        <f t="shared" si="55"/>
        <v>Janeiro</v>
      </c>
      <c r="E1063" s="269"/>
      <c r="F1063" s="270" t="str">
        <f>IF(E1063="","",VLOOKUP(E1063,Relatório!B:I,2,FALSE))</f>
        <v/>
      </c>
      <c r="G1063" s="271"/>
      <c r="H1063" s="272"/>
      <c r="I1063" s="271"/>
      <c r="J1063" s="271"/>
      <c r="K1063" s="312"/>
      <c r="L1063" s="353"/>
      <c r="M1063" s="271"/>
      <c r="N1063" s="271"/>
      <c r="O1063" s="276"/>
      <c r="P1063" s="313"/>
      <c r="Q1063" s="314"/>
      <c r="R1063" s="279" t="b">
        <f t="shared" si="53"/>
        <v>0</v>
      </c>
      <c r="S1063" s="334"/>
    </row>
    <row r="1064" spans="2:19" ht="24.9" customHeight="1" x14ac:dyDescent="0.3">
      <c r="B1064" s="311"/>
      <c r="C1064" s="267">
        <f t="shared" si="54"/>
        <v>1</v>
      </c>
      <c r="D1064" s="268" t="str">
        <f t="shared" si="55"/>
        <v>Janeiro</v>
      </c>
      <c r="E1064" s="269"/>
      <c r="F1064" s="270" t="str">
        <f>IF(E1064="","",VLOOKUP(E1064,Relatório!B:I,2,FALSE))</f>
        <v/>
      </c>
      <c r="G1064" s="271"/>
      <c r="H1064" s="272"/>
      <c r="I1064" s="271"/>
      <c r="J1064" s="271"/>
      <c r="K1064" s="312"/>
      <c r="L1064" s="353"/>
      <c r="M1064" s="271"/>
      <c r="N1064" s="271"/>
      <c r="O1064" s="276"/>
      <c r="P1064" s="313"/>
      <c r="Q1064" s="314"/>
      <c r="R1064" s="279" t="b">
        <f t="shared" si="53"/>
        <v>0</v>
      </c>
      <c r="S1064" s="334"/>
    </row>
    <row r="1065" spans="2:19" ht="24.9" customHeight="1" x14ac:dyDescent="0.3">
      <c r="B1065" s="311"/>
      <c r="C1065" s="267">
        <f t="shared" si="54"/>
        <v>1</v>
      </c>
      <c r="D1065" s="268" t="str">
        <f t="shared" si="55"/>
        <v>Janeiro</v>
      </c>
      <c r="E1065" s="269"/>
      <c r="F1065" s="270" t="str">
        <f>IF(E1065="","",VLOOKUP(E1065,Relatório!B:I,2,FALSE))</f>
        <v/>
      </c>
      <c r="G1065" s="271"/>
      <c r="H1065" s="272"/>
      <c r="I1065" s="271"/>
      <c r="J1065" s="271"/>
      <c r="K1065" s="312"/>
      <c r="L1065" s="353"/>
      <c r="M1065" s="271"/>
      <c r="N1065" s="271"/>
      <c r="O1065" s="276"/>
      <c r="P1065" s="313"/>
      <c r="Q1065" s="314"/>
      <c r="R1065" s="279" t="b">
        <f t="shared" si="53"/>
        <v>0</v>
      </c>
      <c r="S1065" s="334"/>
    </row>
    <row r="1066" spans="2:19" ht="24.9" customHeight="1" x14ac:dyDescent="0.3">
      <c r="B1066" s="311"/>
      <c r="C1066" s="267">
        <f t="shared" si="54"/>
        <v>1</v>
      </c>
      <c r="D1066" s="268" t="str">
        <f t="shared" si="55"/>
        <v>Janeiro</v>
      </c>
      <c r="E1066" s="269"/>
      <c r="F1066" s="270" t="str">
        <f>IF(E1066="","",VLOOKUP(E1066,Relatório!B:I,2,FALSE))</f>
        <v/>
      </c>
      <c r="G1066" s="271"/>
      <c r="H1066" s="272"/>
      <c r="I1066" s="271"/>
      <c r="J1066" s="271"/>
      <c r="K1066" s="312"/>
      <c r="L1066" s="353"/>
      <c r="M1066" s="271"/>
      <c r="N1066" s="271"/>
      <c r="O1066" s="276"/>
      <c r="P1066" s="313"/>
      <c r="Q1066" s="314"/>
      <c r="R1066" s="279" t="b">
        <f t="shared" si="53"/>
        <v>0</v>
      </c>
      <c r="S1066" s="334"/>
    </row>
    <row r="1067" spans="2:19" ht="24.9" customHeight="1" x14ac:dyDescent="0.3">
      <c r="B1067" s="311"/>
      <c r="C1067" s="267">
        <f t="shared" si="54"/>
        <v>1</v>
      </c>
      <c r="D1067" s="268" t="str">
        <f t="shared" si="55"/>
        <v>Janeiro</v>
      </c>
      <c r="E1067" s="269"/>
      <c r="F1067" s="270" t="str">
        <f>IF(E1067="","",VLOOKUP(E1067,Relatório!B:I,2,FALSE))</f>
        <v/>
      </c>
      <c r="G1067" s="271"/>
      <c r="H1067" s="272"/>
      <c r="I1067" s="271"/>
      <c r="J1067" s="271"/>
      <c r="K1067" s="312"/>
      <c r="L1067" s="353"/>
      <c r="M1067" s="271"/>
      <c r="N1067" s="271"/>
      <c r="O1067" s="276"/>
      <c r="P1067" s="313"/>
      <c r="Q1067" s="314"/>
      <c r="R1067" s="279" t="b">
        <f t="shared" si="53"/>
        <v>0</v>
      </c>
      <c r="S1067" s="334"/>
    </row>
    <row r="1068" spans="2:19" ht="24.9" customHeight="1" x14ac:dyDescent="0.3">
      <c r="B1068" s="311"/>
      <c r="C1068" s="267">
        <f t="shared" si="54"/>
        <v>1</v>
      </c>
      <c r="D1068" s="268" t="str">
        <f t="shared" si="55"/>
        <v>Janeiro</v>
      </c>
      <c r="E1068" s="269"/>
      <c r="F1068" s="270" t="str">
        <f>IF(E1068="","",VLOOKUP(E1068,Relatório!B:I,2,FALSE))</f>
        <v/>
      </c>
      <c r="G1068" s="271"/>
      <c r="H1068" s="272"/>
      <c r="I1068" s="271"/>
      <c r="J1068" s="271"/>
      <c r="K1068" s="312"/>
      <c r="L1068" s="353"/>
      <c r="M1068" s="271"/>
      <c r="N1068" s="271"/>
      <c r="O1068" s="276"/>
      <c r="P1068" s="313"/>
      <c r="Q1068" s="314"/>
      <c r="R1068" s="279" t="b">
        <f t="shared" si="53"/>
        <v>0</v>
      </c>
      <c r="S1068" s="334"/>
    </row>
    <row r="1069" spans="2:19" ht="24.9" customHeight="1" x14ac:dyDescent="0.3">
      <c r="B1069" s="311"/>
      <c r="C1069" s="267">
        <f t="shared" si="54"/>
        <v>1</v>
      </c>
      <c r="D1069" s="268" t="str">
        <f t="shared" si="55"/>
        <v>Janeiro</v>
      </c>
      <c r="E1069" s="269"/>
      <c r="F1069" s="270" t="str">
        <f>IF(E1069="","",VLOOKUP(E1069,Relatório!B:I,2,FALSE))</f>
        <v/>
      </c>
      <c r="G1069" s="271"/>
      <c r="H1069" s="272"/>
      <c r="I1069" s="271"/>
      <c r="J1069" s="271"/>
      <c r="K1069" s="312"/>
      <c r="L1069" s="353"/>
      <c r="M1069" s="271"/>
      <c r="N1069" s="271"/>
      <c r="O1069" s="276"/>
      <c r="P1069" s="313"/>
      <c r="Q1069" s="314"/>
      <c r="R1069" s="279" t="b">
        <f t="shared" si="53"/>
        <v>0</v>
      </c>
      <c r="S1069" s="334"/>
    </row>
    <row r="1070" spans="2:19" ht="24.9" customHeight="1" x14ac:dyDescent="0.3">
      <c r="B1070" s="311"/>
      <c r="C1070" s="267">
        <f t="shared" si="54"/>
        <v>1</v>
      </c>
      <c r="D1070" s="268" t="str">
        <f t="shared" si="55"/>
        <v>Janeiro</v>
      </c>
      <c r="E1070" s="269"/>
      <c r="F1070" s="270" t="str">
        <f>IF(E1070="","",VLOOKUP(E1070,Relatório!B:I,2,FALSE))</f>
        <v/>
      </c>
      <c r="G1070" s="271"/>
      <c r="H1070" s="272"/>
      <c r="I1070" s="271"/>
      <c r="J1070" s="271"/>
      <c r="K1070" s="312"/>
      <c r="L1070" s="353"/>
      <c r="M1070" s="271"/>
      <c r="N1070" s="271"/>
      <c r="O1070" s="276"/>
      <c r="P1070" s="313"/>
      <c r="Q1070" s="314"/>
      <c r="R1070" s="279" t="b">
        <f t="shared" si="53"/>
        <v>0</v>
      </c>
      <c r="S1070" s="334"/>
    </row>
    <row r="1071" spans="2:19" ht="24.9" customHeight="1" x14ac:dyDescent="0.3">
      <c r="B1071" s="311"/>
      <c r="C1071" s="267">
        <f t="shared" si="54"/>
        <v>1</v>
      </c>
      <c r="D1071" s="268" t="str">
        <f t="shared" si="55"/>
        <v>Janeiro</v>
      </c>
      <c r="E1071" s="269"/>
      <c r="F1071" s="270" t="str">
        <f>IF(E1071="","",VLOOKUP(E1071,Relatório!B:I,2,FALSE))</f>
        <v/>
      </c>
      <c r="G1071" s="271"/>
      <c r="H1071" s="272"/>
      <c r="I1071" s="271"/>
      <c r="J1071" s="271"/>
      <c r="K1071" s="312"/>
      <c r="L1071" s="353"/>
      <c r="M1071" s="271"/>
      <c r="N1071" s="271"/>
      <c r="O1071" s="276"/>
      <c r="P1071" s="313"/>
      <c r="Q1071" s="314"/>
      <c r="R1071" s="279" t="b">
        <f t="shared" si="53"/>
        <v>0</v>
      </c>
      <c r="S1071" s="334"/>
    </row>
    <row r="1072" spans="2:19" ht="24.9" customHeight="1" x14ac:dyDescent="0.3">
      <c r="B1072" s="311"/>
      <c r="C1072" s="267">
        <f t="shared" si="54"/>
        <v>1</v>
      </c>
      <c r="D1072" s="268" t="str">
        <f t="shared" si="55"/>
        <v>Janeiro</v>
      </c>
      <c r="E1072" s="269"/>
      <c r="F1072" s="270" t="str">
        <f>IF(E1072="","",VLOOKUP(E1072,Relatório!B:I,2,FALSE))</f>
        <v/>
      </c>
      <c r="G1072" s="271"/>
      <c r="H1072" s="272"/>
      <c r="I1072" s="271"/>
      <c r="J1072" s="271"/>
      <c r="K1072" s="312"/>
      <c r="L1072" s="353"/>
      <c r="M1072" s="271"/>
      <c r="N1072" s="271"/>
      <c r="O1072" s="276"/>
      <c r="P1072" s="313"/>
      <c r="Q1072" s="314"/>
      <c r="R1072" s="279" t="b">
        <f t="shared" si="53"/>
        <v>0</v>
      </c>
      <c r="S1072" s="334"/>
    </row>
    <row r="1073" spans="2:19" ht="24.9" customHeight="1" x14ac:dyDescent="0.3">
      <c r="B1073" s="311"/>
      <c r="C1073" s="267">
        <f t="shared" si="54"/>
        <v>1</v>
      </c>
      <c r="D1073" s="268" t="str">
        <f t="shared" si="55"/>
        <v>Janeiro</v>
      </c>
      <c r="E1073" s="269"/>
      <c r="F1073" s="270" t="str">
        <f>IF(E1073="","",VLOOKUP(E1073,Relatório!B:I,2,FALSE))</f>
        <v/>
      </c>
      <c r="G1073" s="271"/>
      <c r="H1073" s="272"/>
      <c r="I1073" s="271"/>
      <c r="J1073" s="271"/>
      <c r="K1073" s="312"/>
      <c r="L1073" s="353"/>
      <c r="M1073" s="271"/>
      <c r="N1073" s="271"/>
      <c r="O1073" s="276"/>
      <c r="P1073" s="313"/>
      <c r="Q1073" s="314"/>
      <c r="R1073" s="279" t="b">
        <f t="shared" si="53"/>
        <v>0</v>
      </c>
      <c r="S1073" s="334"/>
    </row>
    <row r="1074" spans="2:19" ht="24.9" customHeight="1" x14ac:dyDescent="0.3">
      <c r="B1074" s="311"/>
      <c r="C1074" s="267">
        <f t="shared" si="54"/>
        <v>1</v>
      </c>
      <c r="D1074" s="268" t="str">
        <f t="shared" si="55"/>
        <v>Janeiro</v>
      </c>
      <c r="E1074" s="269"/>
      <c r="F1074" s="270" t="str">
        <f>IF(E1074="","",VLOOKUP(E1074,Relatório!B:I,2,FALSE))</f>
        <v/>
      </c>
      <c r="G1074" s="271"/>
      <c r="H1074" s="272"/>
      <c r="I1074" s="271"/>
      <c r="J1074" s="271"/>
      <c r="K1074" s="312"/>
      <c r="L1074" s="353"/>
      <c r="M1074" s="271"/>
      <c r="N1074" s="271"/>
      <c r="O1074" s="276"/>
      <c r="P1074" s="313"/>
      <c r="Q1074" s="314"/>
      <c r="R1074" s="279" t="b">
        <f t="shared" si="53"/>
        <v>0</v>
      </c>
      <c r="S1074" s="334"/>
    </row>
    <row r="1075" spans="2:19" ht="24.9" customHeight="1" x14ac:dyDescent="0.3">
      <c r="B1075" s="311"/>
      <c r="C1075" s="267">
        <f t="shared" si="54"/>
        <v>1</v>
      </c>
      <c r="D1075" s="268" t="str">
        <f t="shared" si="55"/>
        <v>Janeiro</v>
      </c>
      <c r="E1075" s="269"/>
      <c r="F1075" s="270" t="str">
        <f>IF(E1075="","",VLOOKUP(E1075,Relatório!B:I,2,FALSE))</f>
        <v/>
      </c>
      <c r="G1075" s="271"/>
      <c r="H1075" s="272"/>
      <c r="I1075" s="271"/>
      <c r="J1075" s="271"/>
      <c r="K1075" s="312"/>
      <c r="L1075" s="353"/>
      <c r="M1075" s="271"/>
      <c r="N1075" s="271"/>
      <c r="O1075" s="276"/>
      <c r="P1075" s="313"/>
      <c r="Q1075" s="314"/>
      <c r="R1075" s="279" t="b">
        <f t="shared" si="53"/>
        <v>0</v>
      </c>
      <c r="S1075" s="334"/>
    </row>
    <row r="1076" spans="2:19" ht="24.9" customHeight="1" x14ac:dyDescent="0.3">
      <c r="B1076" s="311"/>
      <c r="C1076" s="267">
        <f t="shared" si="54"/>
        <v>1</v>
      </c>
      <c r="D1076" s="268" t="str">
        <f t="shared" si="55"/>
        <v>Janeiro</v>
      </c>
      <c r="E1076" s="269"/>
      <c r="F1076" s="270" t="str">
        <f>IF(E1076="","",VLOOKUP(E1076,Relatório!B:I,2,FALSE))</f>
        <v/>
      </c>
      <c r="G1076" s="271"/>
      <c r="H1076" s="272"/>
      <c r="I1076" s="271"/>
      <c r="J1076" s="271"/>
      <c r="K1076" s="312"/>
      <c r="L1076" s="353"/>
      <c r="M1076" s="271"/>
      <c r="N1076" s="271"/>
      <c r="O1076" s="276"/>
      <c r="P1076" s="313"/>
      <c r="Q1076" s="314"/>
      <c r="R1076" s="279" t="b">
        <f t="shared" si="53"/>
        <v>0</v>
      </c>
      <c r="S1076" s="334"/>
    </row>
    <row r="1077" spans="2:19" ht="24.9" customHeight="1" x14ac:dyDescent="0.3">
      <c r="B1077" s="311"/>
      <c r="C1077" s="267">
        <f t="shared" si="54"/>
        <v>1</v>
      </c>
      <c r="D1077" s="268" t="str">
        <f t="shared" si="55"/>
        <v>Janeiro</v>
      </c>
      <c r="E1077" s="269"/>
      <c r="F1077" s="270" t="str">
        <f>IF(E1077="","",VLOOKUP(E1077,Relatório!B:I,2,FALSE))</f>
        <v/>
      </c>
      <c r="G1077" s="271"/>
      <c r="H1077" s="272"/>
      <c r="I1077" s="271"/>
      <c r="J1077" s="271"/>
      <c r="K1077" s="312"/>
      <c r="L1077" s="353"/>
      <c r="M1077" s="271"/>
      <c r="N1077" s="271"/>
      <c r="O1077" s="276"/>
      <c r="P1077" s="313"/>
      <c r="Q1077" s="314"/>
      <c r="R1077" s="279" t="b">
        <f t="shared" si="53"/>
        <v>0</v>
      </c>
      <c r="S1077" s="334"/>
    </row>
    <row r="1078" spans="2:19" ht="24.9" customHeight="1" x14ac:dyDescent="0.3">
      <c r="B1078" s="311"/>
      <c r="C1078" s="267">
        <f t="shared" si="54"/>
        <v>1</v>
      </c>
      <c r="D1078" s="268" t="str">
        <f t="shared" si="55"/>
        <v>Janeiro</v>
      </c>
      <c r="E1078" s="269"/>
      <c r="F1078" s="270" t="str">
        <f>IF(E1078="","",VLOOKUP(E1078,Relatório!B:I,2,FALSE))</f>
        <v/>
      </c>
      <c r="G1078" s="271"/>
      <c r="H1078" s="272"/>
      <c r="I1078" s="271"/>
      <c r="J1078" s="271"/>
      <c r="K1078" s="312"/>
      <c r="L1078" s="353"/>
      <c r="M1078" s="271"/>
      <c r="N1078" s="271"/>
      <c r="O1078" s="276"/>
      <c r="P1078" s="313"/>
      <c r="Q1078" s="314"/>
      <c r="R1078" s="279" t="b">
        <f t="shared" si="53"/>
        <v>0</v>
      </c>
      <c r="S1078" s="334"/>
    </row>
    <row r="1079" spans="2:19" ht="24.9" customHeight="1" x14ac:dyDescent="0.3">
      <c r="B1079" s="311"/>
      <c r="C1079" s="267">
        <f t="shared" si="54"/>
        <v>1</v>
      </c>
      <c r="D1079" s="268" t="str">
        <f t="shared" si="55"/>
        <v>Janeiro</v>
      </c>
      <c r="E1079" s="269"/>
      <c r="F1079" s="270" t="str">
        <f>IF(E1079="","",VLOOKUP(E1079,Relatório!B:I,2,FALSE))</f>
        <v/>
      </c>
      <c r="G1079" s="271"/>
      <c r="H1079" s="272"/>
      <c r="I1079" s="271"/>
      <c r="J1079" s="271"/>
      <c r="K1079" s="312"/>
      <c r="L1079" s="353"/>
      <c r="M1079" s="271"/>
      <c r="N1079" s="271"/>
      <c r="O1079" s="276"/>
      <c r="P1079" s="313"/>
      <c r="Q1079" s="314"/>
      <c r="R1079" s="279" t="b">
        <f t="shared" si="53"/>
        <v>0</v>
      </c>
      <c r="S1079" s="334"/>
    </row>
    <row r="1080" spans="2:19" ht="24.9" customHeight="1" x14ac:dyDescent="0.3">
      <c r="B1080" s="311"/>
      <c r="C1080" s="267">
        <f t="shared" si="54"/>
        <v>1</v>
      </c>
      <c r="D1080" s="268" t="str">
        <f t="shared" si="55"/>
        <v>Janeiro</v>
      </c>
      <c r="E1080" s="269"/>
      <c r="F1080" s="270" t="str">
        <f>IF(E1080="","",VLOOKUP(E1080,Relatório!B:I,2,FALSE))</f>
        <v/>
      </c>
      <c r="G1080" s="271"/>
      <c r="H1080" s="272"/>
      <c r="I1080" s="271"/>
      <c r="J1080" s="271"/>
      <c r="K1080" s="312"/>
      <c r="L1080" s="353"/>
      <c r="M1080" s="271"/>
      <c r="N1080" s="271"/>
      <c r="O1080" s="276"/>
      <c r="P1080" s="313"/>
      <c r="Q1080" s="314"/>
      <c r="R1080" s="279" t="b">
        <f t="shared" si="53"/>
        <v>0</v>
      </c>
      <c r="S1080" s="334"/>
    </row>
    <row r="1081" spans="2:19" ht="24.9" customHeight="1" x14ac:dyDescent="0.3">
      <c r="B1081" s="311"/>
      <c r="C1081" s="267">
        <f t="shared" si="54"/>
        <v>1</v>
      </c>
      <c r="D1081" s="268" t="str">
        <f t="shared" si="55"/>
        <v>Janeiro</v>
      </c>
      <c r="E1081" s="269"/>
      <c r="F1081" s="270" t="str">
        <f>IF(E1081="","",VLOOKUP(E1081,Relatório!B:I,2,FALSE))</f>
        <v/>
      </c>
      <c r="G1081" s="271"/>
      <c r="H1081" s="272"/>
      <c r="I1081" s="271"/>
      <c r="J1081" s="271"/>
      <c r="K1081" s="312"/>
      <c r="L1081" s="353"/>
      <c r="M1081" s="271"/>
      <c r="N1081" s="271"/>
      <c r="O1081" s="276"/>
      <c r="P1081" s="313"/>
      <c r="Q1081" s="314"/>
      <c r="R1081" s="279" t="b">
        <f t="shared" si="53"/>
        <v>0</v>
      </c>
      <c r="S1081" s="334"/>
    </row>
    <row r="1082" spans="2:19" ht="24.9" customHeight="1" x14ac:dyDescent="0.3">
      <c r="B1082" s="311"/>
      <c r="C1082" s="267">
        <f t="shared" si="54"/>
        <v>1</v>
      </c>
      <c r="D1082" s="268" t="str">
        <f t="shared" si="55"/>
        <v>Janeiro</v>
      </c>
      <c r="E1082" s="269"/>
      <c r="F1082" s="270" t="str">
        <f>IF(E1082="","",VLOOKUP(E1082,Relatório!B:I,2,FALSE))</f>
        <v/>
      </c>
      <c r="G1082" s="271"/>
      <c r="H1082" s="272"/>
      <c r="I1082" s="271"/>
      <c r="J1082" s="271"/>
      <c r="K1082" s="312"/>
      <c r="L1082" s="353"/>
      <c r="M1082" s="271"/>
      <c r="N1082" s="271"/>
      <c r="O1082" s="276"/>
      <c r="P1082" s="313"/>
      <c r="Q1082" s="314"/>
      <c r="R1082" s="279" t="b">
        <f t="shared" si="53"/>
        <v>0</v>
      </c>
      <c r="S1082" s="334"/>
    </row>
    <row r="1083" spans="2:19" ht="24.9" customHeight="1" x14ac:dyDescent="0.3">
      <c r="B1083" s="311"/>
      <c r="C1083" s="267">
        <f t="shared" si="54"/>
        <v>1</v>
      </c>
      <c r="D1083" s="268" t="str">
        <f t="shared" si="55"/>
        <v>Janeiro</v>
      </c>
      <c r="E1083" s="269"/>
      <c r="F1083" s="270" t="str">
        <f>IF(E1083="","",VLOOKUP(E1083,Relatório!B:I,2,FALSE))</f>
        <v/>
      </c>
      <c r="G1083" s="271"/>
      <c r="H1083" s="272"/>
      <c r="I1083" s="271"/>
      <c r="J1083" s="271"/>
      <c r="K1083" s="312"/>
      <c r="L1083" s="353"/>
      <c r="M1083" s="271"/>
      <c r="N1083" s="271"/>
      <c r="O1083" s="276"/>
      <c r="P1083" s="313"/>
      <c r="Q1083" s="314"/>
      <c r="R1083" s="279" t="b">
        <f t="shared" si="53"/>
        <v>0</v>
      </c>
      <c r="S1083" s="334"/>
    </row>
    <row r="1084" spans="2:19" ht="24.9" customHeight="1" x14ac:dyDescent="0.3">
      <c r="B1084" s="311"/>
      <c r="C1084" s="267">
        <f t="shared" si="54"/>
        <v>1</v>
      </c>
      <c r="D1084" s="268" t="str">
        <f t="shared" si="55"/>
        <v>Janeiro</v>
      </c>
      <c r="E1084" s="269"/>
      <c r="F1084" s="270" t="str">
        <f>IF(E1084="","",VLOOKUP(E1084,Relatório!B:I,2,FALSE))</f>
        <v/>
      </c>
      <c r="G1084" s="271"/>
      <c r="H1084" s="272"/>
      <c r="I1084" s="271"/>
      <c r="J1084" s="271"/>
      <c r="K1084" s="312"/>
      <c r="L1084" s="353"/>
      <c r="M1084" s="271"/>
      <c r="N1084" s="271"/>
      <c r="O1084" s="276"/>
      <c r="P1084" s="313"/>
      <c r="Q1084" s="314"/>
      <c r="R1084" s="279" t="b">
        <f t="shared" si="53"/>
        <v>0</v>
      </c>
      <c r="S1084" s="334"/>
    </row>
    <row r="1085" spans="2:19" ht="24.9" customHeight="1" x14ac:dyDescent="0.3">
      <c r="B1085" s="311"/>
      <c r="C1085" s="267">
        <f t="shared" si="54"/>
        <v>1</v>
      </c>
      <c r="D1085" s="268" t="str">
        <f t="shared" si="55"/>
        <v>Janeiro</v>
      </c>
      <c r="E1085" s="269"/>
      <c r="F1085" s="270" t="str">
        <f>IF(E1085="","",VLOOKUP(E1085,Relatório!B:I,2,FALSE))</f>
        <v/>
      </c>
      <c r="G1085" s="271"/>
      <c r="H1085" s="272"/>
      <c r="I1085" s="271"/>
      <c r="J1085" s="271"/>
      <c r="K1085" s="312"/>
      <c r="L1085" s="353"/>
      <c r="M1085" s="271"/>
      <c r="N1085" s="271"/>
      <c r="O1085" s="276"/>
      <c r="P1085" s="313"/>
      <c r="Q1085" s="314"/>
      <c r="R1085" s="279" t="b">
        <f t="shared" si="53"/>
        <v>0</v>
      </c>
      <c r="S1085" s="334"/>
    </row>
    <row r="1086" spans="2:19" ht="24.9" customHeight="1" x14ac:dyDescent="0.3">
      <c r="B1086" s="311"/>
      <c r="C1086" s="267">
        <f t="shared" si="54"/>
        <v>1</v>
      </c>
      <c r="D1086" s="268" t="str">
        <f t="shared" si="55"/>
        <v>Janeiro</v>
      </c>
      <c r="E1086" s="269"/>
      <c r="F1086" s="270" t="str">
        <f>IF(E1086="","",VLOOKUP(E1086,Relatório!B:I,2,FALSE))</f>
        <v/>
      </c>
      <c r="G1086" s="271"/>
      <c r="H1086" s="272"/>
      <c r="I1086" s="271"/>
      <c r="J1086" s="271"/>
      <c r="K1086" s="312"/>
      <c r="L1086" s="353"/>
      <c r="M1086" s="271"/>
      <c r="N1086" s="271"/>
      <c r="O1086" s="276"/>
      <c r="P1086" s="313"/>
      <c r="Q1086" s="314"/>
      <c r="R1086" s="279" t="b">
        <f t="shared" si="53"/>
        <v>0</v>
      </c>
      <c r="S1086" s="334"/>
    </row>
    <row r="1087" spans="2:19" ht="24.9" customHeight="1" x14ac:dyDescent="0.3">
      <c r="B1087" s="311"/>
      <c r="C1087" s="267">
        <f t="shared" si="54"/>
        <v>1</v>
      </c>
      <c r="D1087" s="268" t="str">
        <f t="shared" si="55"/>
        <v>Janeiro</v>
      </c>
      <c r="E1087" s="269"/>
      <c r="F1087" s="270" t="str">
        <f>IF(E1087="","",VLOOKUP(E1087,Relatório!B:I,2,FALSE))</f>
        <v/>
      </c>
      <c r="G1087" s="271"/>
      <c r="H1087" s="272"/>
      <c r="I1087" s="271"/>
      <c r="J1087" s="271"/>
      <c r="K1087" s="312"/>
      <c r="L1087" s="353"/>
      <c r="M1087" s="271"/>
      <c r="N1087" s="271"/>
      <c r="O1087" s="276"/>
      <c r="P1087" s="313"/>
      <c r="Q1087" s="314"/>
      <c r="R1087" s="279" t="b">
        <f t="shared" si="53"/>
        <v>0</v>
      </c>
      <c r="S1087" s="334"/>
    </row>
    <row r="1088" spans="2:19" ht="24.9" customHeight="1" x14ac:dyDescent="0.3">
      <c r="B1088" s="311"/>
      <c r="C1088" s="267">
        <f t="shared" si="54"/>
        <v>1</v>
      </c>
      <c r="D1088" s="268" t="str">
        <f t="shared" si="55"/>
        <v>Janeiro</v>
      </c>
      <c r="E1088" s="269"/>
      <c r="F1088" s="270" t="str">
        <f>IF(E1088="","",VLOOKUP(E1088,Relatório!B:I,2,FALSE))</f>
        <v/>
      </c>
      <c r="G1088" s="271"/>
      <c r="H1088" s="272"/>
      <c r="I1088" s="271"/>
      <c r="J1088" s="271"/>
      <c r="K1088" s="312"/>
      <c r="L1088" s="353"/>
      <c r="M1088" s="271"/>
      <c r="N1088" s="271"/>
      <c r="O1088" s="276"/>
      <c r="P1088" s="313"/>
      <c r="Q1088" s="314"/>
      <c r="R1088" s="279" t="b">
        <f t="shared" si="53"/>
        <v>0</v>
      </c>
      <c r="S1088" s="334"/>
    </row>
    <row r="1089" spans="2:19" ht="24.9" customHeight="1" x14ac:dyDescent="0.3">
      <c r="B1089" s="311"/>
      <c r="C1089" s="267">
        <f t="shared" si="54"/>
        <v>1</v>
      </c>
      <c r="D1089" s="268" t="str">
        <f t="shared" si="55"/>
        <v>Janeiro</v>
      </c>
      <c r="E1089" s="269"/>
      <c r="F1089" s="270" t="str">
        <f>IF(E1089="","",VLOOKUP(E1089,Relatório!B:I,2,FALSE))</f>
        <v/>
      </c>
      <c r="G1089" s="271"/>
      <c r="H1089" s="272"/>
      <c r="I1089" s="271"/>
      <c r="J1089" s="271"/>
      <c r="K1089" s="312"/>
      <c r="L1089" s="353"/>
      <c r="M1089" s="271"/>
      <c r="N1089" s="271"/>
      <c r="O1089" s="276"/>
      <c r="P1089" s="313"/>
      <c r="Q1089" s="314"/>
      <c r="R1089" s="279" t="b">
        <f t="shared" si="53"/>
        <v>0</v>
      </c>
      <c r="S1089" s="334"/>
    </row>
    <row r="1090" spans="2:19" ht="24.9" customHeight="1" x14ac:dyDescent="0.3">
      <c r="B1090" s="311"/>
      <c r="C1090" s="267">
        <f t="shared" si="54"/>
        <v>1</v>
      </c>
      <c r="D1090" s="268" t="str">
        <f t="shared" si="55"/>
        <v>Janeiro</v>
      </c>
      <c r="E1090" s="269"/>
      <c r="F1090" s="270" t="str">
        <f>IF(E1090="","",VLOOKUP(E1090,Relatório!B:I,2,FALSE))</f>
        <v/>
      </c>
      <c r="G1090" s="271"/>
      <c r="H1090" s="272"/>
      <c r="I1090" s="271"/>
      <c r="J1090" s="271"/>
      <c r="K1090" s="312"/>
      <c r="L1090" s="353"/>
      <c r="M1090" s="271"/>
      <c r="N1090" s="271"/>
      <c r="O1090" s="276"/>
      <c r="P1090" s="313"/>
      <c r="Q1090" s="314"/>
      <c r="R1090" s="279" t="b">
        <f t="shared" si="53"/>
        <v>0</v>
      </c>
      <c r="S1090" s="334"/>
    </row>
    <row r="1091" spans="2:19" ht="24.9" customHeight="1" x14ac:dyDescent="0.3">
      <c r="B1091" s="311"/>
      <c r="C1091" s="267">
        <f t="shared" si="54"/>
        <v>1</v>
      </c>
      <c r="D1091" s="268" t="str">
        <f t="shared" si="55"/>
        <v>Janeiro</v>
      </c>
      <c r="E1091" s="269"/>
      <c r="F1091" s="270" t="str">
        <f>IF(E1091="","",VLOOKUP(E1091,Relatório!B:I,2,FALSE))</f>
        <v/>
      </c>
      <c r="G1091" s="271"/>
      <c r="H1091" s="272"/>
      <c r="I1091" s="271"/>
      <c r="J1091" s="271"/>
      <c r="K1091" s="312"/>
      <c r="L1091" s="353"/>
      <c r="M1091" s="271"/>
      <c r="N1091" s="271"/>
      <c r="O1091" s="276"/>
      <c r="P1091" s="313"/>
      <c r="Q1091" s="314"/>
      <c r="R1091" s="279" t="b">
        <f t="shared" si="53"/>
        <v>0</v>
      </c>
      <c r="S1091" s="334"/>
    </row>
    <row r="1092" spans="2:19" ht="24.9" customHeight="1" x14ac:dyDescent="0.3">
      <c r="B1092" s="311"/>
      <c r="C1092" s="267">
        <f t="shared" si="54"/>
        <v>1</v>
      </c>
      <c r="D1092" s="268" t="str">
        <f t="shared" si="55"/>
        <v>Janeiro</v>
      </c>
      <c r="E1092" s="269"/>
      <c r="F1092" s="270" t="str">
        <f>IF(E1092="","",VLOOKUP(E1092,Relatório!B:I,2,FALSE))</f>
        <v/>
      </c>
      <c r="G1092" s="271"/>
      <c r="H1092" s="272"/>
      <c r="I1092" s="271"/>
      <c r="J1092" s="271"/>
      <c r="K1092" s="312"/>
      <c r="L1092" s="353"/>
      <c r="M1092" s="271"/>
      <c r="N1092" s="271"/>
      <c r="O1092" s="276"/>
      <c r="P1092" s="313"/>
      <c r="Q1092" s="314"/>
      <c r="R1092" s="279" t="b">
        <f t="shared" si="53"/>
        <v>0</v>
      </c>
      <c r="S1092" s="334"/>
    </row>
    <row r="1093" spans="2:19" ht="24.9" customHeight="1" x14ac:dyDescent="0.3">
      <c r="B1093" s="311"/>
      <c r="C1093" s="267">
        <f t="shared" si="54"/>
        <v>1</v>
      </c>
      <c r="D1093" s="268" t="str">
        <f t="shared" si="55"/>
        <v>Janeiro</v>
      </c>
      <c r="E1093" s="269"/>
      <c r="F1093" s="270" t="str">
        <f>IF(E1093="","",VLOOKUP(E1093,Relatório!B:I,2,FALSE))</f>
        <v/>
      </c>
      <c r="G1093" s="271"/>
      <c r="H1093" s="272"/>
      <c r="I1093" s="271"/>
      <c r="J1093" s="271"/>
      <c r="K1093" s="312"/>
      <c r="L1093" s="353"/>
      <c r="M1093" s="271"/>
      <c r="N1093" s="271"/>
      <c r="O1093" s="276"/>
      <c r="P1093" s="313"/>
      <c r="Q1093" s="314"/>
      <c r="R1093" s="279" t="b">
        <f t="shared" si="53"/>
        <v>0</v>
      </c>
      <c r="S1093" s="334"/>
    </row>
    <row r="1094" spans="2:19" ht="24.9" customHeight="1" x14ac:dyDescent="0.3">
      <c r="B1094" s="311"/>
      <c r="C1094" s="267">
        <f t="shared" si="54"/>
        <v>1</v>
      </c>
      <c r="D1094" s="268" t="str">
        <f t="shared" si="55"/>
        <v>Janeiro</v>
      </c>
      <c r="E1094" s="269"/>
      <c r="F1094" s="270" t="str">
        <f>IF(E1094="","",VLOOKUP(E1094,Relatório!B:I,2,FALSE))</f>
        <v/>
      </c>
      <c r="G1094" s="271"/>
      <c r="H1094" s="272"/>
      <c r="I1094" s="271"/>
      <c r="J1094" s="271"/>
      <c r="K1094" s="312"/>
      <c r="L1094" s="353"/>
      <c r="M1094" s="271"/>
      <c r="N1094" s="271"/>
      <c r="O1094" s="276"/>
      <c r="P1094" s="313"/>
      <c r="Q1094" s="314"/>
      <c r="R1094" s="279" t="b">
        <f t="shared" si="53"/>
        <v>0</v>
      </c>
      <c r="S1094" s="334"/>
    </row>
    <row r="1095" spans="2:19" ht="24.9" customHeight="1" x14ac:dyDescent="0.3">
      <c r="B1095" s="311"/>
      <c r="C1095" s="267">
        <f t="shared" si="54"/>
        <v>1</v>
      </c>
      <c r="D1095" s="268" t="str">
        <f t="shared" si="55"/>
        <v>Janeiro</v>
      </c>
      <c r="E1095" s="269"/>
      <c r="F1095" s="270" t="str">
        <f>IF(E1095="","",VLOOKUP(E1095,Relatório!B:I,2,FALSE))</f>
        <v/>
      </c>
      <c r="G1095" s="271"/>
      <c r="H1095" s="272"/>
      <c r="I1095" s="271"/>
      <c r="J1095" s="271"/>
      <c r="K1095" s="312"/>
      <c r="L1095" s="353"/>
      <c r="M1095" s="271"/>
      <c r="N1095" s="271"/>
      <c r="O1095" s="276"/>
      <c r="P1095" s="313"/>
      <c r="Q1095" s="314"/>
      <c r="R1095" s="279" t="b">
        <f t="shared" si="53"/>
        <v>0</v>
      </c>
      <c r="S1095" s="334"/>
    </row>
    <row r="1096" spans="2:19" ht="24.9" customHeight="1" x14ac:dyDescent="0.3">
      <c r="B1096" s="311"/>
      <c r="C1096" s="267">
        <f t="shared" si="54"/>
        <v>1</v>
      </c>
      <c r="D1096" s="268" t="str">
        <f t="shared" si="55"/>
        <v>Janeiro</v>
      </c>
      <c r="E1096" s="269"/>
      <c r="F1096" s="270" t="str">
        <f>IF(E1096="","",VLOOKUP(E1096,Relatório!B:I,2,FALSE))</f>
        <v/>
      </c>
      <c r="G1096" s="271"/>
      <c r="H1096" s="272"/>
      <c r="I1096" s="271"/>
      <c r="J1096" s="271"/>
      <c r="K1096" s="312"/>
      <c r="L1096" s="353"/>
      <c r="M1096" s="271"/>
      <c r="N1096" s="271"/>
      <c r="O1096" s="276"/>
      <c r="P1096" s="313"/>
      <c r="Q1096" s="314"/>
      <c r="R1096" s="279" t="b">
        <f t="shared" si="53"/>
        <v>0</v>
      </c>
      <c r="S1096" s="334"/>
    </row>
    <row r="1097" spans="2:19" ht="24.9" customHeight="1" x14ac:dyDescent="0.3">
      <c r="B1097" s="311"/>
      <c r="C1097" s="267">
        <f t="shared" si="54"/>
        <v>1</v>
      </c>
      <c r="D1097" s="268" t="str">
        <f t="shared" si="55"/>
        <v>Janeiro</v>
      </c>
      <c r="E1097" s="269"/>
      <c r="F1097" s="270" t="str">
        <f>IF(E1097="","",VLOOKUP(E1097,Relatório!B:I,2,FALSE))</f>
        <v/>
      </c>
      <c r="G1097" s="271"/>
      <c r="H1097" s="272"/>
      <c r="I1097" s="271"/>
      <c r="J1097" s="271"/>
      <c r="K1097" s="312"/>
      <c r="L1097" s="353"/>
      <c r="M1097" s="271"/>
      <c r="N1097" s="271"/>
      <c r="O1097" s="276"/>
      <c r="P1097" s="313"/>
      <c r="Q1097" s="314"/>
      <c r="R1097" s="279" t="b">
        <f t="shared" ref="R1097:R1160" si="56">IF(O1097="sim",P1097-Q1097+R1096,IF(O1097="NÃO",R1096))</f>
        <v>0</v>
      </c>
      <c r="S1097" s="334"/>
    </row>
    <row r="1098" spans="2:19" ht="24.9" customHeight="1" x14ac:dyDescent="0.3">
      <c r="B1098" s="311"/>
      <c r="C1098" s="267">
        <f t="shared" si="54"/>
        <v>1</v>
      </c>
      <c r="D1098" s="268" t="str">
        <f t="shared" si="55"/>
        <v>Janeiro</v>
      </c>
      <c r="E1098" s="269"/>
      <c r="F1098" s="270" t="str">
        <f>IF(E1098="","",VLOOKUP(E1098,Relatório!B:I,2,FALSE))</f>
        <v/>
      </c>
      <c r="G1098" s="271"/>
      <c r="H1098" s="272"/>
      <c r="I1098" s="271"/>
      <c r="J1098" s="271"/>
      <c r="K1098" s="312"/>
      <c r="L1098" s="353"/>
      <c r="M1098" s="271"/>
      <c r="N1098" s="271"/>
      <c r="O1098" s="276"/>
      <c r="P1098" s="313"/>
      <c r="Q1098" s="314"/>
      <c r="R1098" s="279" t="b">
        <f t="shared" si="56"/>
        <v>0</v>
      </c>
      <c r="S1098" s="334"/>
    </row>
    <row r="1099" spans="2:19" ht="24.9" customHeight="1" x14ac:dyDescent="0.3">
      <c r="B1099" s="311"/>
      <c r="C1099" s="267">
        <f t="shared" si="54"/>
        <v>1</v>
      </c>
      <c r="D1099" s="268" t="str">
        <f t="shared" si="55"/>
        <v>Janeiro</v>
      </c>
      <c r="E1099" s="269"/>
      <c r="F1099" s="270" t="str">
        <f>IF(E1099="","",VLOOKUP(E1099,Relatório!B:I,2,FALSE))</f>
        <v/>
      </c>
      <c r="G1099" s="271"/>
      <c r="H1099" s="272"/>
      <c r="I1099" s="271"/>
      <c r="J1099" s="271"/>
      <c r="K1099" s="312"/>
      <c r="L1099" s="353"/>
      <c r="M1099" s="271"/>
      <c r="N1099" s="271"/>
      <c r="O1099" s="276"/>
      <c r="P1099" s="313"/>
      <c r="Q1099" s="314"/>
      <c r="R1099" s="279" t="b">
        <f t="shared" si="56"/>
        <v>0</v>
      </c>
      <c r="S1099" s="334"/>
    </row>
    <row r="1100" spans="2:19" ht="24.9" customHeight="1" x14ac:dyDescent="0.3">
      <c r="B1100" s="311"/>
      <c r="C1100" s="267">
        <f t="shared" si="54"/>
        <v>1</v>
      </c>
      <c r="D1100" s="268" t="str">
        <f t="shared" si="55"/>
        <v>Janeiro</v>
      </c>
      <c r="E1100" s="269"/>
      <c r="F1100" s="270" t="str">
        <f>IF(E1100="","",VLOOKUP(E1100,Relatório!B:I,2,FALSE))</f>
        <v/>
      </c>
      <c r="G1100" s="271"/>
      <c r="H1100" s="272"/>
      <c r="I1100" s="271"/>
      <c r="J1100" s="271"/>
      <c r="K1100" s="312"/>
      <c r="L1100" s="353"/>
      <c r="M1100" s="271"/>
      <c r="N1100" s="271"/>
      <c r="O1100" s="276"/>
      <c r="P1100" s="313"/>
      <c r="Q1100" s="314"/>
      <c r="R1100" s="279" t="b">
        <f t="shared" si="56"/>
        <v>0</v>
      </c>
      <c r="S1100" s="334"/>
    </row>
    <row r="1101" spans="2:19" ht="24.9" customHeight="1" x14ac:dyDescent="0.3">
      <c r="B1101" s="311"/>
      <c r="C1101" s="267">
        <f t="shared" si="54"/>
        <v>1</v>
      </c>
      <c r="D1101" s="268" t="str">
        <f t="shared" si="55"/>
        <v>Janeiro</v>
      </c>
      <c r="E1101" s="269"/>
      <c r="F1101" s="270" t="str">
        <f>IF(E1101="","",VLOOKUP(E1101,Relatório!B:I,2,FALSE))</f>
        <v/>
      </c>
      <c r="G1101" s="271"/>
      <c r="H1101" s="272"/>
      <c r="I1101" s="271"/>
      <c r="J1101" s="271"/>
      <c r="K1101" s="312"/>
      <c r="L1101" s="353"/>
      <c r="M1101" s="271"/>
      <c r="N1101" s="271"/>
      <c r="O1101" s="276"/>
      <c r="P1101" s="313"/>
      <c r="Q1101" s="314"/>
      <c r="R1101" s="279" t="b">
        <f t="shared" si="56"/>
        <v>0</v>
      </c>
      <c r="S1101" s="334"/>
    </row>
    <row r="1102" spans="2:19" ht="24.9" customHeight="1" x14ac:dyDescent="0.3">
      <c r="B1102" s="311"/>
      <c r="C1102" s="267">
        <f t="shared" si="54"/>
        <v>1</v>
      </c>
      <c r="D1102" s="268" t="str">
        <f t="shared" si="55"/>
        <v>Janeiro</v>
      </c>
      <c r="E1102" s="269"/>
      <c r="F1102" s="270" t="str">
        <f>IF(E1102="","",VLOOKUP(E1102,Relatório!B:I,2,FALSE))</f>
        <v/>
      </c>
      <c r="G1102" s="271"/>
      <c r="H1102" s="272"/>
      <c r="I1102" s="271"/>
      <c r="J1102" s="271"/>
      <c r="K1102" s="312"/>
      <c r="L1102" s="353"/>
      <c r="M1102" s="271"/>
      <c r="N1102" s="271"/>
      <c r="O1102" s="276"/>
      <c r="P1102" s="313"/>
      <c r="Q1102" s="314"/>
      <c r="R1102" s="279" t="b">
        <f t="shared" si="56"/>
        <v>0</v>
      </c>
      <c r="S1102" s="334"/>
    </row>
    <row r="1103" spans="2:19" ht="24.9" customHeight="1" x14ac:dyDescent="0.3">
      <c r="B1103" s="311"/>
      <c r="C1103" s="267">
        <f t="shared" si="54"/>
        <v>1</v>
      </c>
      <c r="D1103" s="268" t="str">
        <f t="shared" si="55"/>
        <v>Janeiro</v>
      </c>
      <c r="E1103" s="269"/>
      <c r="F1103" s="270" t="str">
        <f>IF(E1103="","",VLOOKUP(E1103,Relatório!B:I,2,FALSE))</f>
        <v/>
      </c>
      <c r="G1103" s="271"/>
      <c r="H1103" s="272"/>
      <c r="I1103" s="271"/>
      <c r="J1103" s="271"/>
      <c r="K1103" s="312"/>
      <c r="L1103" s="353"/>
      <c r="M1103" s="271"/>
      <c r="N1103" s="271"/>
      <c r="O1103" s="276"/>
      <c r="P1103" s="313"/>
      <c r="Q1103" s="314"/>
      <c r="R1103" s="279" t="b">
        <f t="shared" si="56"/>
        <v>0</v>
      </c>
      <c r="S1103" s="334"/>
    </row>
    <row r="1104" spans="2:19" ht="24.9" customHeight="1" x14ac:dyDescent="0.3">
      <c r="B1104" s="311"/>
      <c r="C1104" s="267">
        <f t="shared" si="54"/>
        <v>1</v>
      </c>
      <c r="D1104" s="268" t="str">
        <f t="shared" si="55"/>
        <v>Janeiro</v>
      </c>
      <c r="E1104" s="269"/>
      <c r="F1104" s="270" t="str">
        <f>IF(E1104="","",VLOOKUP(E1104,Relatório!B:I,2,FALSE))</f>
        <v/>
      </c>
      <c r="G1104" s="271"/>
      <c r="H1104" s="272"/>
      <c r="I1104" s="271"/>
      <c r="J1104" s="271"/>
      <c r="K1104" s="312"/>
      <c r="L1104" s="353"/>
      <c r="M1104" s="271"/>
      <c r="N1104" s="271"/>
      <c r="O1104" s="276"/>
      <c r="P1104" s="313"/>
      <c r="Q1104" s="314"/>
      <c r="R1104" s="279" t="b">
        <f t="shared" si="56"/>
        <v>0</v>
      </c>
      <c r="S1104" s="334"/>
    </row>
    <row r="1105" spans="2:19" ht="24.9" customHeight="1" x14ac:dyDescent="0.3">
      <c r="B1105" s="311"/>
      <c r="C1105" s="267">
        <f t="shared" si="54"/>
        <v>1</v>
      </c>
      <c r="D1105" s="268" t="str">
        <f t="shared" si="55"/>
        <v>Janeiro</v>
      </c>
      <c r="E1105" s="269"/>
      <c r="F1105" s="270" t="str">
        <f>IF(E1105="","",VLOOKUP(E1105,Relatório!B:I,2,FALSE))</f>
        <v/>
      </c>
      <c r="G1105" s="271"/>
      <c r="H1105" s="272"/>
      <c r="I1105" s="271"/>
      <c r="J1105" s="271"/>
      <c r="K1105" s="312"/>
      <c r="L1105" s="353"/>
      <c r="M1105" s="271"/>
      <c r="N1105" s="271"/>
      <c r="O1105" s="276"/>
      <c r="P1105" s="313"/>
      <c r="Q1105" s="314"/>
      <c r="R1105" s="279" t="b">
        <f t="shared" si="56"/>
        <v>0</v>
      </c>
      <c r="S1105" s="334"/>
    </row>
    <row r="1106" spans="2:19" ht="24.9" customHeight="1" x14ac:dyDescent="0.3">
      <c r="B1106" s="311"/>
      <c r="C1106" s="267">
        <f t="shared" si="54"/>
        <v>1</v>
      </c>
      <c r="D1106" s="268" t="str">
        <f t="shared" si="55"/>
        <v>Janeiro</v>
      </c>
      <c r="E1106" s="269"/>
      <c r="F1106" s="270" t="str">
        <f>IF(E1106="","",VLOOKUP(E1106,Relatório!B:I,2,FALSE))</f>
        <v/>
      </c>
      <c r="G1106" s="271"/>
      <c r="H1106" s="272"/>
      <c r="I1106" s="271"/>
      <c r="J1106" s="271"/>
      <c r="K1106" s="312"/>
      <c r="L1106" s="353"/>
      <c r="M1106" s="271"/>
      <c r="N1106" s="271"/>
      <c r="O1106" s="276"/>
      <c r="P1106" s="313"/>
      <c r="Q1106" s="314"/>
      <c r="R1106" s="279" t="b">
        <f t="shared" si="56"/>
        <v>0</v>
      </c>
      <c r="S1106" s="334"/>
    </row>
    <row r="1107" spans="2:19" ht="24.9" customHeight="1" x14ac:dyDescent="0.3">
      <c r="B1107" s="311"/>
      <c r="C1107" s="267">
        <f t="shared" si="54"/>
        <v>1</v>
      </c>
      <c r="D1107" s="268" t="str">
        <f t="shared" si="55"/>
        <v>Janeiro</v>
      </c>
      <c r="E1107" s="269"/>
      <c r="F1107" s="270" t="str">
        <f>IF(E1107="","",VLOOKUP(E1107,Relatório!B:I,2,FALSE))</f>
        <v/>
      </c>
      <c r="G1107" s="271"/>
      <c r="H1107" s="272"/>
      <c r="I1107" s="271"/>
      <c r="J1107" s="271"/>
      <c r="K1107" s="312"/>
      <c r="L1107" s="353"/>
      <c r="M1107" s="271"/>
      <c r="N1107" s="271"/>
      <c r="O1107" s="276"/>
      <c r="P1107" s="313"/>
      <c r="Q1107" s="314"/>
      <c r="R1107" s="279" t="b">
        <f t="shared" si="56"/>
        <v>0</v>
      </c>
      <c r="S1107" s="334"/>
    </row>
    <row r="1108" spans="2:19" ht="24.9" customHeight="1" x14ac:dyDescent="0.3">
      <c r="B1108" s="311"/>
      <c r="C1108" s="267">
        <f t="shared" si="54"/>
        <v>1</v>
      </c>
      <c r="D1108" s="268" t="str">
        <f t="shared" si="55"/>
        <v>Janeiro</v>
      </c>
      <c r="E1108" s="269"/>
      <c r="F1108" s="270" t="str">
        <f>IF(E1108="","",VLOOKUP(E1108,Relatório!B:I,2,FALSE))</f>
        <v/>
      </c>
      <c r="G1108" s="271"/>
      <c r="H1108" s="272"/>
      <c r="I1108" s="271"/>
      <c r="J1108" s="271"/>
      <c r="K1108" s="312"/>
      <c r="L1108" s="353"/>
      <c r="M1108" s="271"/>
      <c r="N1108" s="271"/>
      <c r="O1108" s="276"/>
      <c r="P1108" s="313"/>
      <c r="Q1108" s="314"/>
      <c r="R1108" s="279" t="b">
        <f t="shared" si="56"/>
        <v>0</v>
      </c>
      <c r="S1108" s="334"/>
    </row>
    <row r="1109" spans="2:19" ht="24.9" customHeight="1" x14ac:dyDescent="0.3">
      <c r="B1109" s="311"/>
      <c r="C1109" s="267">
        <f t="shared" si="54"/>
        <v>1</v>
      </c>
      <c r="D1109" s="268" t="str">
        <f t="shared" si="55"/>
        <v>Janeiro</v>
      </c>
      <c r="E1109" s="269"/>
      <c r="F1109" s="270" t="str">
        <f>IF(E1109="","",VLOOKUP(E1109,Relatório!B:I,2,FALSE))</f>
        <v/>
      </c>
      <c r="G1109" s="271"/>
      <c r="H1109" s="272"/>
      <c r="I1109" s="271"/>
      <c r="J1109" s="271"/>
      <c r="K1109" s="312"/>
      <c r="L1109" s="353"/>
      <c r="M1109" s="271"/>
      <c r="N1109" s="271"/>
      <c r="O1109" s="276"/>
      <c r="P1109" s="313"/>
      <c r="Q1109" s="314"/>
      <c r="R1109" s="279" t="b">
        <f t="shared" si="56"/>
        <v>0</v>
      </c>
      <c r="S1109" s="334"/>
    </row>
    <row r="1110" spans="2:19" ht="24.9" customHeight="1" x14ac:dyDescent="0.3">
      <c r="B1110" s="311"/>
      <c r="C1110" s="267">
        <f t="shared" si="54"/>
        <v>1</v>
      </c>
      <c r="D1110" s="268" t="str">
        <f t="shared" si="55"/>
        <v>Janeiro</v>
      </c>
      <c r="E1110" s="269"/>
      <c r="F1110" s="270" t="str">
        <f>IF(E1110="","",VLOOKUP(E1110,Relatório!B:I,2,FALSE))</f>
        <v/>
      </c>
      <c r="G1110" s="271"/>
      <c r="H1110" s="272"/>
      <c r="I1110" s="271"/>
      <c r="J1110" s="271"/>
      <c r="K1110" s="312"/>
      <c r="L1110" s="353"/>
      <c r="M1110" s="271"/>
      <c r="N1110" s="271"/>
      <c r="O1110" s="276"/>
      <c r="P1110" s="313"/>
      <c r="Q1110" s="314"/>
      <c r="R1110" s="279" t="b">
        <f t="shared" si="56"/>
        <v>0</v>
      </c>
      <c r="S1110" s="334"/>
    </row>
    <row r="1111" spans="2:19" ht="24.9" customHeight="1" x14ac:dyDescent="0.3">
      <c r="B1111" s="311"/>
      <c r="C1111" s="267">
        <f t="shared" si="54"/>
        <v>1</v>
      </c>
      <c r="D1111" s="268" t="str">
        <f t="shared" si="55"/>
        <v>Janeiro</v>
      </c>
      <c r="E1111" s="269"/>
      <c r="F1111" s="270" t="str">
        <f>IF(E1111="","",VLOOKUP(E1111,Relatório!B:I,2,FALSE))</f>
        <v/>
      </c>
      <c r="G1111" s="271"/>
      <c r="H1111" s="272"/>
      <c r="I1111" s="271"/>
      <c r="J1111" s="271"/>
      <c r="K1111" s="312"/>
      <c r="L1111" s="353"/>
      <c r="M1111" s="271"/>
      <c r="N1111" s="271"/>
      <c r="O1111" s="276"/>
      <c r="P1111" s="313"/>
      <c r="Q1111" s="314"/>
      <c r="R1111" s="279" t="b">
        <f t="shared" si="56"/>
        <v>0</v>
      </c>
      <c r="S1111" s="334"/>
    </row>
    <row r="1112" spans="2:19" ht="24.9" customHeight="1" x14ac:dyDescent="0.3">
      <c r="B1112" s="311"/>
      <c r="C1112" s="267">
        <f t="shared" si="54"/>
        <v>1</v>
      </c>
      <c r="D1112" s="268" t="str">
        <f t="shared" si="55"/>
        <v>Janeiro</v>
      </c>
      <c r="E1112" s="269"/>
      <c r="F1112" s="270" t="str">
        <f>IF(E1112="","",VLOOKUP(E1112,Relatório!B:I,2,FALSE))</f>
        <v/>
      </c>
      <c r="G1112" s="271"/>
      <c r="H1112" s="272"/>
      <c r="I1112" s="271"/>
      <c r="J1112" s="271"/>
      <c r="K1112" s="312"/>
      <c r="L1112" s="353"/>
      <c r="M1112" s="271"/>
      <c r="N1112" s="271"/>
      <c r="O1112" s="276"/>
      <c r="P1112" s="313"/>
      <c r="Q1112" s="314"/>
      <c r="R1112" s="279" t="b">
        <f t="shared" si="56"/>
        <v>0</v>
      </c>
      <c r="S1112" s="334"/>
    </row>
    <row r="1113" spans="2:19" ht="24.9" customHeight="1" x14ac:dyDescent="0.3">
      <c r="B1113" s="311"/>
      <c r="C1113" s="267">
        <f t="shared" ref="C1113:C1176" si="57">MONTH(B1113)</f>
        <v>1</v>
      </c>
      <c r="D1113" s="268" t="str">
        <f t="shared" ref="D1113:D1176" si="58">IF(C1113=1,"Janeiro",IF(C1113=2,"Fevereiro",IF(C1113=3,"Março",IF(C1113=4,"Abril",IF(C1113=5,"Maio",IF(C1113=6,"Junho",IF(C1113=7,"Julho",IF(C1113=8,"Agosto",IF(C1113=9,"Setembro",IF(C1113=10,"Outubro",IF(C1113=11,"Novembro",IF(C1113=12,"Dezembro",""))))))))))))</f>
        <v>Janeiro</v>
      </c>
      <c r="E1113" s="269"/>
      <c r="F1113" s="270" t="str">
        <f>IF(E1113="","",VLOOKUP(E1113,Relatório!B:I,2,FALSE))</f>
        <v/>
      </c>
      <c r="G1113" s="271"/>
      <c r="H1113" s="272"/>
      <c r="I1113" s="271"/>
      <c r="J1113" s="271"/>
      <c r="K1113" s="312"/>
      <c r="L1113" s="353"/>
      <c r="M1113" s="271"/>
      <c r="N1113" s="271"/>
      <c r="O1113" s="276"/>
      <c r="P1113" s="313"/>
      <c r="Q1113" s="314"/>
      <c r="R1113" s="279" t="b">
        <f t="shared" si="56"/>
        <v>0</v>
      </c>
      <c r="S1113" s="334"/>
    </row>
    <row r="1114" spans="2:19" ht="24.9" customHeight="1" x14ac:dyDescent="0.3">
      <c r="B1114" s="311"/>
      <c r="C1114" s="267">
        <f t="shared" si="57"/>
        <v>1</v>
      </c>
      <c r="D1114" s="268" t="str">
        <f t="shared" si="58"/>
        <v>Janeiro</v>
      </c>
      <c r="E1114" s="269"/>
      <c r="F1114" s="270" t="str">
        <f>IF(E1114="","",VLOOKUP(E1114,Relatório!B:I,2,FALSE))</f>
        <v/>
      </c>
      <c r="G1114" s="271"/>
      <c r="H1114" s="272"/>
      <c r="I1114" s="271"/>
      <c r="J1114" s="271"/>
      <c r="K1114" s="312"/>
      <c r="L1114" s="353"/>
      <c r="M1114" s="271"/>
      <c r="N1114" s="271"/>
      <c r="O1114" s="276"/>
      <c r="P1114" s="313"/>
      <c r="Q1114" s="314"/>
      <c r="R1114" s="279" t="b">
        <f t="shared" si="56"/>
        <v>0</v>
      </c>
      <c r="S1114" s="334"/>
    </row>
    <row r="1115" spans="2:19" ht="24.9" customHeight="1" x14ac:dyDescent="0.3">
      <c r="B1115" s="311"/>
      <c r="C1115" s="267">
        <f t="shared" si="57"/>
        <v>1</v>
      </c>
      <c r="D1115" s="268" t="str">
        <f t="shared" si="58"/>
        <v>Janeiro</v>
      </c>
      <c r="E1115" s="269"/>
      <c r="F1115" s="270" t="str">
        <f>IF(E1115="","",VLOOKUP(E1115,Relatório!B:I,2,FALSE))</f>
        <v/>
      </c>
      <c r="G1115" s="271"/>
      <c r="H1115" s="272"/>
      <c r="I1115" s="271"/>
      <c r="J1115" s="271"/>
      <c r="K1115" s="312"/>
      <c r="L1115" s="353"/>
      <c r="M1115" s="271"/>
      <c r="N1115" s="271"/>
      <c r="O1115" s="276"/>
      <c r="P1115" s="313"/>
      <c r="Q1115" s="314"/>
      <c r="R1115" s="279" t="b">
        <f t="shared" si="56"/>
        <v>0</v>
      </c>
      <c r="S1115" s="334"/>
    </row>
    <row r="1116" spans="2:19" ht="24.9" customHeight="1" x14ac:dyDescent="0.3">
      <c r="B1116" s="311"/>
      <c r="C1116" s="267">
        <f t="shared" si="57"/>
        <v>1</v>
      </c>
      <c r="D1116" s="268" t="str">
        <f t="shared" si="58"/>
        <v>Janeiro</v>
      </c>
      <c r="E1116" s="269"/>
      <c r="F1116" s="270" t="str">
        <f>IF(E1116="","",VLOOKUP(E1116,Relatório!B:I,2,FALSE))</f>
        <v/>
      </c>
      <c r="G1116" s="271"/>
      <c r="H1116" s="272"/>
      <c r="I1116" s="271"/>
      <c r="J1116" s="271"/>
      <c r="K1116" s="312"/>
      <c r="L1116" s="353"/>
      <c r="M1116" s="271"/>
      <c r="N1116" s="271"/>
      <c r="O1116" s="276"/>
      <c r="P1116" s="313"/>
      <c r="Q1116" s="314"/>
      <c r="R1116" s="279" t="b">
        <f t="shared" si="56"/>
        <v>0</v>
      </c>
      <c r="S1116" s="334"/>
    </row>
    <row r="1117" spans="2:19" ht="24.9" customHeight="1" x14ac:dyDescent="0.3">
      <c r="B1117" s="311"/>
      <c r="C1117" s="267">
        <f t="shared" si="57"/>
        <v>1</v>
      </c>
      <c r="D1117" s="268" t="str">
        <f t="shared" si="58"/>
        <v>Janeiro</v>
      </c>
      <c r="E1117" s="269"/>
      <c r="F1117" s="270" t="str">
        <f>IF(E1117="","",VLOOKUP(E1117,Relatório!B:I,2,FALSE))</f>
        <v/>
      </c>
      <c r="G1117" s="271"/>
      <c r="H1117" s="272"/>
      <c r="I1117" s="271"/>
      <c r="J1117" s="271"/>
      <c r="K1117" s="312"/>
      <c r="L1117" s="353"/>
      <c r="M1117" s="271"/>
      <c r="N1117" s="271"/>
      <c r="O1117" s="276"/>
      <c r="P1117" s="313"/>
      <c r="Q1117" s="314"/>
      <c r="R1117" s="279" t="b">
        <f t="shared" si="56"/>
        <v>0</v>
      </c>
      <c r="S1117" s="334"/>
    </row>
    <row r="1118" spans="2:19" ht="24.9" customHeight="1" x14ac:dyDescent="0.3">
      <c r="B1118" s="311"/>
      <c r="C1118" s="267">
        <f t="shared" si="57"/>
        <v>1</v>
      </c>
      <c r="D1118" s="268" t="str">
        <f t="shared" si="58"/>
        <v>Janeiro</v>
      </c>
      <c r="E1118" s="269"/>
      <c r="F1118" s="270" t="str">
        <f>IF(E1118="","",VLOOKUP(E1118,Relatório!B:I,2,FALSE))</f>
        <v/>
      </c>
      <c r="G1118" s="271"/>
      <c r="H1118" s="272"/>
      <c r="I1118" s="271"/>
      <c r="J1118" s="271"/>
      <c r="K1118" s="312"/>
      <c r="L1118" s="353"/>
      <c r="M1118" s="271"/>
      <c r="N1118" s="271"/>
      <c r="O1118" s="276"/>
      <c r="P1118" s="313"/>
      <c r="Q1118" s="314"/>
      <c r="R1118" s="279" t="b">
        <f t="shared" si="56"/>
        <v>0</v>
      </c>
      <c r="S1118" s="334"/>
    </row>
    <row r="1119" spans="2:19" ht="24.9" customHeight="1" x14ac:dyDescent="0.3">
      <c r="B1119" s="311"/>
      <c r="C1119" s="267">
        <f t="shared" si="57"/>
        <v>1</v>
      </c>
      <c r="D1119" s="268" t="str">
        <f t="shared" si="58"/>
        <v>Janeiro</v>
      </c>
      <c r="E1119" s="269"/>
      <c r="F1119" s="270" t="str">
        <f>IF(E1119="","",VLOOKUP(E1119,Relatório!B:I,2,FALSE))</f>
        <v/>
      </c>
      <c r="G1119" s="271"/>
      <c r="H1119" s="272"/>
      <c r="I1119" s="271"/>
      <c r="J1119" s="271"/>
      <c r="K1119" s="312"/>
      <c r="L1119" s="353"/>
      <c r="M1119" s="271"/>
      <c r="N1119" s="271"/>
      <c r="O1119" s="276"/>
      <c r="P1119" s="313"/>
      <c r="Q1119" s="314"/>
      <c r="R1119" s="279" t="b">
        <f t="shared" si="56"/>
        <v>0</v>
      </c>
      <c r="S1119" s="334"/>
    </row>
    <row r="1120" spans="2:19" ht="24.9" customHeight="1" x14ac:dyDescent="0.3">
      <c r="B1120" s="311"/>
      <c r="C1120" s="267">
        <f t="shared" si="57"/>
        <v>1</v>
      </c>
      <c r="D1120" s="268" t="str">
        <f t="shared" si="58"/>
        <v>Janeiro</v>
      </c>
      <c r="E1120" s="269"/>
      <c r="F1120" s="270" t="str">
        <f>IF(E1120="","",VLOOKUP(E1120,Relatório!B:I,2,FALSE))</f>
        <v/>
      </c>
      <c r="G1120" s="271"/>
      <c r="H1120" s="272"/>
      <c r="I1120" s="271"/>
      <c r="J1120" s="271"/>
      <c r="K1120" s="312"/>
      <c r="L1120" s="353"/>
      <c r="M1120" s="271"/>
      <c r="N1120" s="271"/>
      <c r="O1120" s="276"/>
      <c r="P1120" s="313"/>
      <c r="Q1120" s="314"/>
      <c r="R1120" s="279" t="b">
        <f t="shared" si="56"/>
        <v>0</v>
      </c>
      <c r="S1120" s="334"/>
    </row>
    <row r="1121" spans="2:19" ht="24.9" customHeight="1" x14ac:dyDescent="0.3">
      <c r="B1121" s="311"/>
      <c r="C1121" s="267">
        <f t="shared" si="57"/>
        <v>1</v>
      </c>
      <c r="D1121" s="268" t="str">
        <f t="shared" si="58"/>
        <v>Janeiro</v>
      </c>
      <c r="E1121" s="269"/>
      <c r="F1121" s="270" t="str">
        <f>IF(E1121="","",VLOOKUP(E1121,Relatório!B:I,2,FALSE))</f>
        <v/>
      </c>
      <c r="G1121" s="271"/>
      <c r="H1121" s="272"/>
      <c r="I1121" s="271"/>
      <c r="J1121" s="271"/>
      <c r="K1121" s="312"/>
      <c r="L1121" s="353"/>
      <c r="M1121" s="271"/>
      <c r="N1121" s="271"/>
      <c r="O1121" s="276"/>
      <c r="P1121" s="313"/>
      <c r="Q1121" s="314"/>
      <c r="R1121" s="279" t="b">
        <f t="shared" si="56"/>
        <v>0</v>
      </c>
      <c r="S1121" s="334"/>
    </row>
    <row r="1122" spans="2:19" ht="24.9" customHeight="1" x14ac:dyDescent="0.3">
      <c r="B1122" s="311"/>
      <c r="C1122" s="267">
        <f t="shared" si="57"/>
        <v>1</v>
      </c>
      <c r="D1122" s="268" t="str">
        <f t="shared" si="58"/>
        <v>Janeiro</v>
      </c>
      <c r="E1122" s="269"/>
      <c r="F1122" s="270" t="str">
        <f>IF(E1122="","",VLOOKUP(E1122,Relatório!B:I,2,FALSE))</f>
        <v/>
      </c>
      <c r="G1122" s="271"/>
      <c r="H1122" s="272"/>
      <c r="I1122" s="271"/>
      <c r="J1122" s="271"/>
      <c r="K1122" s="312"/>
      <c r="L1122" s="353"/>
      <c r="M1122" s="271"/>
      <c r="N1122" s="271"/>
      <c r="O1122" s="276"/>
      <c r="P1122" s="313"/>
      <c r="Q1122" s="314"/>
      <c r="R1122" s="279" t="b">
        <f t="shared" si="56"/>
        <v>0</v>
      </c>
      <c r="S1122" s="334"/>
    </row>
    <row r="1123" spans="2:19" ht="24.9" customHeight="1" x14ac:dyDescent="0.3">
      <c r="B1123" s="311"/>
      <c r="C1123" s="267">
        <f t="shared" si="57"/>
        <v>1</v>
      </c>
      <c r="D1123" s="268" t="str">
        <f t="shared" si="58"/>
        <v>Janeiro</v>
      </c>
      <c r="E1123" s="269"/>
      <c r="F1123" s="270" t="str">
        <f>IF(E1123="","",VLOOKUP(E1123,Relatório!B:I,2,FALSE))</f>
        <v/>
      </c>
      <c r="G1123" s="271"/>
      <c r="H1123" s="272"/>
      <c r="I1123" s="271"/>
      <c r="J1123" s="271"/>
      <c r="K1123" s="312"/>
      <c r="L1123" s="353"/>
      <c r="M1123" s="271"/>
      <c r="N1123" s="271"/>
      <c r="O1123" s="276"/>
      <c r="P1123" s="313"/>
      <c r="Q1123" s="314"/>
      <c r="R1123" s="279" t="b">
        <f t="shared" si="56"/>
        <v>0</v>
      </c>
      <c r="S1123" s="334"/>
    </row>
    <row r="1124" spans="2:19" ht="24.9" customHeight="1" x14ac:dyDescent="0.3">
      <c r="B1124" s="311"/>
      <c r="C1124" s="267">
        <f t="shared" si="57"/>
        <v>1</v>
      </c>
      <c r="D1124" s="268" t="str">
        <f t="shared" si="58"/>
        <v>Janeiro</v>
      </c>
      <c r="E1124" s="269"/>
      <c r="F1124" s="270" t="str">
        <f>IF(E1124="","",VLOOKUP(E1124,Relatório!B:I,2,FALSE))</f>
        <v/>
      </c>
      <c r="G1124" s="271"/>
      <c r="H1124" s="272"/>
      <c r="I1124" s="271"/>
      <c r="J1124" s="271"/>
      <c r="K1124" s="312"/>
      <c r="L1124" s="353"/>
      <c r="M1124" s="271"/>
      <c r="N1124" s="271"/>
      <c r="O1124" s="276"/>
      <c r="P1124" s="313"/>
      <c r="Q1124" s="314"/>
      <c r="R1124" s="279" t="b">
        <f t="shared" si="56"/>
        <v>0</v>
      </c>
      <c r="S1124" s="334"/>
    </row>
    <row r="1125" spans="2:19" ht="24.9" customHeight="1" x14ac:dyDescent="0.3">
      <c r="B1125" s="311"/>
      <c r="C1125" s="267">
        <f t="shared" si="57"/>
        <v>1</v>
      </c>
      <c r="D1125" s="268" t="str">
        <f t="shared" si="58"/>
        <v>Janeiro</v>
      </c>
      <c r="E1125" s="269"/>
      <c r="F1125" s="270" t="str">
        <f>IF(E1125="","",VLOOKUP(E1125,Relatório!B:I,2,FALSE))</f>
        <v/>
      </c>
      <c r="G1125" s="271"/>
      <c r="H1125" s="272"/>
      <c r="I1125" s="271"/>
      <c r="J1125" s="271"/>
      <c r="K1125" s="312"/>
      <c r="L1125" s="353"/>
      <c r="M1125" s="271"/>
      <c r="N1125" s="271"/>
      <c r="O1125" s="276"/>
      <c r="P1125" s="313"/>
      <c r="Q1125" s="314"/>
      <c r="R1125" s="279" t="b">
        <f t="shared" si="56"/>
        <v>0</v>
      </c>
      <c r="S1125" s="334"/>
    </row>
    <row r="1126" spans="2:19" ht="24.9" customHeight="1" x14ac:dyDescent="0.3">
      <c r="B1126" s="311"/>
      <c r="C1126" s="267">
        <f t="shared" si="57"/>
        <v>1</v>
      </c>
      <c r="D1126" s="268" t="str">
        <f t="shared" si="58"/>
        <v>Janeiro</v>
      </c>
      <c r="E1126" s="269"/>
      <c r="F1126" s="270" t="str">
        <f>IF(E1126="","",VLOOKUP(E1126,Relatório!B:I,2,FALSE))</f>
        <v/>
      </c>
      <c r="G1126" s="271"/>
      <c r="H1126" s="272"/>
      <c r="I1126" s="271"/>
      <c r="J1126" s="271"/>
      <c r="K1126" s="312"/>
      <c r="L1126" s="353"/>
      <c r="M1126" s="271"/>
      <c r="N1126" s="271"/>
      <c r="O1126" s="276"/>
      <c r="P1126" s="313"/>
      <c r="Q1126" s="314"/>
      <c r="R1126" s="279" t="b">
        <f t="shared" si="56"/>
        <v>0</v>
      </c>
      <c r="S1126" s="334"/>
    </row>
    <row r="1127" spans="2:19" ht="24.9" customHeight="1" x14ac:dyDescent="0.3">
      <c r="B1127" s="311"/>
      <c r="C1127" s="267">
        <f t="shared" si="57"/>
        <v>1</v>
      </c>
      <c r="D1127" s="268" t="str">
        <f t="shared" si="58"/>
        <v>Janeiro</v>
      </c>
      <c r="E1127" s="269"/>
      <c r="F1127" s="270" t="str">
        <f>IF(E1127="","",VLOOKUP(E1127,Relatório!B:I,2,FALSE))</f>
        <v/>
      </c>
      <c r="G1127" s="271"/>
      <c r="H1127" s="272"/>
      <c r="I1127" s="271"/>
      <c r="J1127" s="271"/>
      <c r="K1127" s="312"/>
      <c r="L1127" s="353"/>
      <c r="M1127" s="271"/>
      <c r="N1127" s="271"/>
      <c r="O1127" s="276"/>
      <c r="P1127" s="313"/>
      <c r="Q1127" s="314"/>
      <c r="R1127" s="279" t="b">
        <f t="shared" si="56"/>
        <v>0</v>
      </c>
      <c r="S1127" s="334"/>
    </row>
    <row r="1128" spans="2:19" ht="24.9" customHeight="1" x14ac:dyDescent="0.3">
      <c r="B1128" s="311"/>
      <c r="C1128" s="267">
        <f t="shared" si="57"/>
        <v>1</v>
      </c>
      <c r="D1128" s="268" t="str">
        <f t="shared" si="58"/>
        <v>Janeiro</v>
      </c>
      <c r="E1128" s="269"/>
      <c r="F1128" s="270" t="str">
        <f>IF(E1128="","",VLOOKUP(E1128,Relatório!B:I,2,FALSE))</f>
        <v/>
      </c>
      <c r="G1128" s="271"/>
      <c r="H1128" s="272"/>
      <c r="I1128" s="271"/>
      <c r="J1128" s="271"/>
      <c r="K1128" s="312"/>
      <c r="L1128" s="353"/>
      <c r="M1128" s="271"/>
      <c r="N1128" s="271"/>
      <c r="O1128" s="276"/>
      <c r="P1128" s="313"/>
      <c r="Q1128" s="314"/>
      <c r="R1128" s="279" t="b">
        <f t="shared" si="56"/>
        <v>0</v>
      </c>
      <c r="S1128" s="334"/>
    </row>
    <row r="1129" spans="2:19" ht="24.9" customHeight="1" x14ac:dyDescent="0.3">
      <c r="B1129" s="311"/>
      <c r="C1129" s="267">
        <f t="shared" si="57"/>
        <v>1</v>
      </c>
      <c r="D1129" s="268" t="str">
        <f t="shared" si="58"/>
        <v>Janeiro</v>
      </c>
      <c r="E1129" s="269"/>
      <c r="F1129" s="270" t="str">
        <f>IF(E1129="","",VLOOKUP(E1129,Relatório!B:I,2,FALSE))</f>
        <v/>
      </c>
      <c r="G1129" s="271"/>
      <c r="H1129" s="272"/>
      <c r="I1129" s="271"/>
      <c r="J1129" s="271"/>
      <c r="K1129" s="312"/>
      <c r="L1129" s="353"/>
      <c r="M1129" s="271"/>
      <c r="N1129" s="271"/>
      <c r="O1129" s="276"/>
      <c r="P1129" s="313"/>
      <c r="Q1129" s="314"/>
      <c r="R1129" s="279" t="b">
        <f t="shared" si="56"/>
        <v>0</v>
      </c>
      <c r="S1129" s="334"/>
    </row>
    <row r="1130" spans="2:19" ht="24.9" customHeight="1" x14ac:dyDescent="0.3">
      <c r="B1130" s="311"/>
      <c r="C1130" s="267">
        <f t="shared" si="57"/>
        <v>1</v>
      </c>
      <c r="D1130" s="268" t="str">
        <f t="shared" si="58"/>
        <v>Janeiro</v>
      </c>
      <c r="E1130" s="269"/>
      <c r="F1130" s="270" t="str">
        <f>IF(E1130="","",VLOOKUP(E1130,Relatório!B:I,2,FALSE))</f>
        <v/>
      </c>
      <c r="G1130" s="271"/>
      <c r="H1130" s="272"/>
      <c r="I1130" s="271"/>
      <c r="J1130" s="271"/>
      <c r="K1130" s="312"/>
      <c r="L1130" s="353"/>
      <c r="M1130" s="271"/>
      <c r="N1130" s="271"/>
      <c r="O1130" s="276"/>
      <c r="P1130" s="313"/>
      <c r="Q1130" s="314"/>
      <c r="R1130" s="279" t="b">
        <f t="shared" si="56"/>
        <v>0</v>
      </c>
      <c r="S1130" s="334"/>
    </row>
    <row r="1131" spans="2:19" ht="24.9" customHeight="1" x14ac:dyDescent="0.3">
      <c r="B1131" s="311"/>
      <c r="C1131" s="267">
        <f t="shared" si="57"/>
        <v>1</v>
      </c>
      <c r="D1131" s="268" t="str">
        <f t="shared" si="58"/>
        <v>Janeiro</v>
      </c>
      <c r="E1131" s="269"/>
      <c r="F1131" s="270" t="str">
        <f>IF(E1131="","",VLOOKUP(E1131,Relatório!B:I,2,FALSE))</f>
        <v/>
      </c>
      <c r="G1131" s="271"/>
      <c r="H1131" s="272"/>
      <c r="I1131" s="271"/>
      <c r="J1131" s="271"/>
      <c r="K1131" s="312"/>
      <c r="L1131" s="353"/>
      <c r="M1131" s="271"/>
      <c r="N1131" s="271"/>
      <c r="O1131" s="276"/>
      <c r="P1131" s="313"/>
      <c r="Q1131" s="314"/>
      <c r="R1131" s="279" t="b">
        <f t="shared" si="56"/>
        <v>0</v>
      </c>
      <c r="S1131" s="334"/>
    </row>
    <row r="1132" spans="2:19" ht="24.9" customHeight="1" x14ac:dyDescent="0.3">
      <c r="B1132" s="311"/>
      <c r="C1132" s="267">
        <f t="shared" si="57"/>
        <v>1</v>
      </c>
      <c r="D1132" s="268" t="str">
        <f t="shared" si="58"/>
        <v>Janeiro</v>
      </c>
      <c r="E1132" s="269"/>
      <c r="F1132" s="270" t="str">
        <f>IF(E1132="","",VLOOKUP(E1132,Relatório!B:I,2,FALSE))</f>
        <v/>
      </c>
      <c r="G1132" s="271"/>
      <c r="H1132" s="272"/>
      <c r="I1132" s="271"/>
      <c r="J1132" s="271"/>
      <c r="K1132" s="312"/>
      <c r="L1132" s="353"/>
      <c r="M1132" s="271"/>
      <c r="N1132" s="271"/>
      <c r="O1132" s="276"/>
      <c r="P1132" s="313"/>
      <c r="Q1132" s="314"/>
      <c r="R1132" s="279" t="b">
        <f t="shared" si="56"/>
        <v>0</v>
      </c>
      <c r="S1132" s="334"/>
    </row>
    <row r="1133" spans="2:19" ht="24.9" customHeight="1" x14ac:dyDescent="0.3">
      <c r="B1133" s="311"/>
      <c r="C1133" s="267">
        <f t="shared" si="57"/>
        <v>1</v>
      </c>
      <c r="D1133" s="268" t="str">
        <f t="shared" si="58"/>
        <v>Janeiro</v>
      </c>
      <c r="E1133" s="269"/>
      <c r="F1133" s="270" t="str">
        <f>IF(E1133="","",VLOOKUP(E1133,Relatório!B:I,2,FALSE))</f>
        <v/>
      </c>
      <c r="G1133" s="271"/>
      <c r="H1133" s="272"/>
      <c r="I1133" s="271"/>
      <c r="J1133" s="271"/>
      <c r="K1133" s="312"/>
      <c r="L1133" s="353"/>
      <c r="M1133" s="271"/>
      <c r="N1133" s="271"/>
      <c r="O1133" s="276"/>
      <c r="P1133" s="313"/>
      <c r="Q1133" s="314"/>
      <c r="R1133" s="279" t="b">
        <f t="shared" si="56"/>
        <v>0</v>
      </c>
      <c r="S1133" s="334"/>
    </row>
    <row r="1134" spans="2:19" ht="24.9" customHeight="1" x14ac:dyDescent="0.3">
      <c r="B1134" s="311"/>
      <c r="C1134" s="267">
        <f t="shared" si="57"/>
        <v>1</v>
      </c>
      <c r="D1134" s="268" t="str">
        <f t="shared" si="58"/>
        <v>Janeiro</v>
      </c>
      <c r="E1134" s="269"/>
      <c r="F1134" s="270" t="str">
        <f>IF(E1134="","",VLOOKUP(E1134,Relatório!B:I,2,FALSE))</f>
        <v/>
      </c>
      <c r="G1134" s="271"/>
      <c r="H1134" s="272"/>
      <c r="I1134" s="271"/>
      <c r="J1134" s="271"/>
      <c r="K1134" s="312"/>
      <c r="L1134" s="353"/>
      <c r="M1134" s="271"/>
      <c r="N1134" s="271"/>
      <c r="O1134" s="276"/>
      <c r="P1134" s="313"/>
      <c r="Q1134" s="314"/>
      <c r="R1134" s="279" t="b">
        <f t="shared" si="56"/>
        <v>0</v>
      </c>
      <c r="S1134" s="334"/>
    </row>
    <row r="1135" spans="2:19" ht="24.9" customHeight="1" x14ac:dyDescent="0.3">
      <c r="B1135" s="311"/>
      <c r="C1135" s="267">
        <f t="shared" si="57"/>
        <v>1</v>
      </c>
      <c r="D1135" s="268" t="str">
        <f t="shared" si="58"/>
        <v>Janeiro</v>
      </c>
      <c r="E1135" s="269"/>
      <c r="F1135" s="270" t="str">
        <f>IF(E1135="","",VLOOKUP(E1135,Relatório!B:I,2,FALSE))</f>
        <v/>
      </c>
      <c r="G1135" s="271"/>
      <c r="H1135" s="272"/>
      <c r="I1135" s="271"/>
      <c r="J1135" s="271"/>
      <c r="K1135" s="312"/>
      <c r="L1135" s="353"/>
      <c r="M1135" s="271"/>
      <c r="N1135" s="271"/>
      <c r="O1135" s="276"/>
      <c r="P1135" s="313"/>
      <c r="Q1135" s="314"/>
      <c r="R1135" s="279" t="b">
        <f t="shared" si="56"/>
        <v>0</v>
      </c>
      <c r="S1135" s="334"/>
    </row>
    <row r="1136" spans="2:19" ht="24.9" customHeight="1" x14ac:dyDescent="0.3">
      <c r="B1136" s="311"/>
      <c r="C1136" s="267">
        <f t="shared" si="57"/>
        <v>1</v>
      </c>
      <c r="D1136" s="268" t="str">
        <f t="shared" si="58"/>
        <v>Janeiro</v>
      </c>
      <c r="E1136" s="269"/>
      <c r="F1136" s="270" t="str">
        <f>IF(E1136="","",VLOOKUP(E1136,Relatório!B:I,2,FALSE))</f>
        <v/>
      </c>
      <c r="G1136" s="271"/>
      <c r="H1136" s="272"/>
      <c r="I1136" s="271"/>
      <c r="J1136" s="271"/>
      <c r="K1136" s="312"/>
      <c r="L1136" s="353"/>
      <c r="M1136" s="271"/>
      <c r="N1136" s="271"/>
      <c r="O1136" s="276"/>
      <c r="P1136" s="313"/>
      <c r="Q1136" s="314"/>
      <c r="R1136" s="279" t="b">
        <f t="shared" si="56"/>
        <v>0</v>
      </c>
      <c r="S1136" s="334"/>
    </row>
    <row r="1137" spans="2:19" ht="24.9" customHeight="1" x14ac:dyDescent="0.3">
      <c r="B1137" s="311"/>
      <c r="C1137" s="267">
        <f t="shared" si="57"/>
        <v>1</v>
      </c>
      <c r="D1137" s="268" t="str">
        <f t="shared" si="58"/>
        <v>Janeiro</v>
      </c>
      <c r="E1137" s="269"/>
      <c r="F1137" s="270" t="str">
        <f>IF(E1137="","",VLOOKUP(E1137,Relatório!B:I,2,FALSE))</f>
        <v/>
      </c>
      <c r="G1137" s="271"/>
      <c r="H1137" s="272"/>
      <c r="I1137" s="271"/>
      <c r="J1137" s="271"/>
      <c r="K1137" s="312"/>
      <c r="L1137" s="353"/>
      <c r="M1137" s="271"/>
      <c r="N1137" s="271"/>
      <c r="O1137" s="276"/>
      <c r="P1137" s="313"/>
      <c r="Q1137" s="314"/>
      <c r="R1137" s="279" t="b">
        <f t="shared" si="56"/>
        <v>0</v>
      </c>
      <c r="S1137" s="334"/>
    </row>
    <row r="1138" spans="2:19" ht="24.9" customHeight="1" x14ac:dyDescent="0.3">
      <c r="B1138" s="311"/>
      <c r="C1138" s="267">
        <f t="shared" si="57"/>
        <v>1</v>
      </c>
      <c r="D1138" s="268" t="str">
        <f t="shared" si="58"/>
        <v>Janeiro</v>
      </c>
      <c r="E1138" s="269"/>
      <c r="F1138" s="270" t="str">
        <f>IF(E1138="","",VLOOKUP(E1138,Relatório!B:I,2,FALSE))</f>
        <v/>
      </c>
      <c r="G1138" s="271"/>
      <c r="H1138" s="272"/>
      <c r="I1138" s="271"/>
      <c r="J1138" s="271"/>
      <c r="K1138" s="312"/>
      <c r="L1138" s="353"/>
      <c r="M1138" s="271"/>
      <c r="N1138" s="271"/>
      <c r="O1138" s="276"/>
      <c r="P1138" s="313"/>
      <c r="Q1138" s="314"/>
      <c r="R1138" s="279" t="b">
        <f t="shared" si="56"/>
        <v>0</v>
      </c>
      <c r="S1138" s="334"/>
    </row>
    <row r="1139" spans="2:19" ht="24.9" customHeight="1" x14ac:dyDescent="0.3">
      <c r="B1139" s="311"/>
      <c r="C1139" s="267">
        <f t="shared" si="57"/>
        <v>1</v>
      </c>
      <c r="D1139" s="268" t="str">
        <f t="shared" si="58"/>
        <v>Janeiro</v>
      </c>
      <c r="E1139" s="269"/>
      <c r="F1139" s="270" t="str">
        <f>IF(E1139="","",VLOOKUP(E1139,Relatório!B:I,2,FALSE))</f>
        <v/>
      </c>
      <c r="G1139" s="271"/>
      <c r="H1139" s="272"/>
      <c r="I1139" s="271"/>
      <c r="J1139" s="271"/>
      <c r="K1139" s="312"/>
      <c r="L1139" s="353"/>
      <c r="M1139" s="271"/>
      <c r="N1139" s="271"/>
      <c r="O1139" s="276"/>
      <c r="P1139" s="313"/>
      <c r="Q1139" s="314"/>
      <c r="R1139" s="279" t="b">
        <f t="shared" si="56"/>
        <v>0</v>
      </c>
      <c r="S1139" s="334"/>
    </row>
    <row r="1140" spans="2:19" ht="24.9" customHeight="1" x14ac:dyDescent="0.3">
      <c r="B1140" s="311"/>
      <c r="C1140" s="267">
        <f t="shared" si="57"/>
        <v>1</v>
      </c>
      <c r="D1140" s="268" t="str">
        <f t="shared" si="58"/>
        <v>Janeiro</v>
      </c>
      <c r="E1140" s="269"/>
      <c r="F1140" s="270" t="str">
        <f>IF(E1140="","",VLOOKUP(E1140,Relatório!B:I,2,FALSE))</f>
        <v/>
      </c>
      <c r="G1140" s="271"/>
      <c r="H1140" s="272"/>
      <c r="I1140" s="271"/>
      <c r="J1140" s="271"/>
      <c r="K1140" s="312"/>
      <c r="L1140" s="353"/>
      <c r="M1140" s="271"/>
      <c r="N1140" s="271"/>
      <c r="O1140" s="276"/>
      <c r="P1140" s="313"/>
      <c r="Q1140" s="314"/>
      <c r="R1140" s="279" t="b">
        <f t="shared" si="56"/>
        <v>0</v>
      </c>
      <c r="S1140" s="334"/>
    </row>
    <row r="1141" spans="2:19" ht="24.9" customHeight="1" x14ac:dyDescent="0.3">
      <c r="B1141" s="311"/>
      <c r="C1141" s="267">
        <f t="shared" si="57"/>
        <v>1</v>
      </c>
      <c r="D1141" s="268" t="str">
        <f t="shared" si="58"/>
        <v>Janeiro</v>
      </c>
      <c r="E1141" s="269"/>
      <c r="F1141" s="270" t="str">
        <f>IF(E1141="","",VLOOKUP(E1141,Relatório!B:I,2,FALSE))</f>
        <v/>
      </c>
      <c r="G1141" s="271"/>
      <c r="H1141" s="272"/>
      <c r="I1141" s="271"/>
      <c r="J1141" s="271"/>
      <c r="K1141" s="312"/>
      <c r="L1141" s="353"/>
      <c r="M1141" s="271"/>
      <c r="N1141" s="271"/>
      <c r="O1141" s="276"/>
      <c r="P1141" s="313"/>
      <c r="Q1141" s="314"/>
      <c r="R1141" s="279" t="b">
        <f t="shared" si="56"/>
        <v>0</v>
      </c>
      <c r="S1141" s="334"/>
    </row>
    <row r="1142" spans="2:19" ht="24.9" customHeight="1" x14ac:dyDescent="0.3">
      <c r="B1142" s="311"/>
      <c r="C1142" s="267">
        <f t="shared" si="57"/>
        <v>1</v>
      </c>
      <c r="D1142" s="268" t="str">
        <f t="shared" si="58"/>
        <v>Janeiro</v>
      </c>
      <c r="E1142" s="269"/>
      <c r="F1142" s="270" t="str">
        <f>IF(E1142="","",VLOOKUP(E1142,Relatório!B:I,2,FALSE))</f>
        <v/>
      </c>
      <c r="G1142" s="271"/>
      <c r="H1142" s="272"/>
      <c r="I1142" s="271"/>
      <c r="J1142" s="271"/>
      <c r="K1142" s="312"/>
      <c r="L1142" s="353"/>
      <c r="M1142" s="271"/>
      <c r="N1142" s="271"/>
      <c r="O1142" s="276"/>
      <c r="P1142" s="313"/>
      <c r="Q1142" s="314"/>
      <c r="R1142" s="279" t="b">
        <f t="shared" si="56"/>
        <v>0</v>
      </c>
      <c r="S1142" s="334"/>
    </row>
    <row r="1143" spans="2:19" ht="24.9" customHeight="1" x14ac:dyDescent="0.3">
      <c r="B1143" s="311"/>
      <c r="C1143" s="267">
        <f t="shared" si="57"/>
        <v>1</v>
      </c>
      <c r="D1143" s="268" t="str">
        <f t="shared" si="58"/>
        <v>Janeiro</v>
      </c>
      <c r="E1143" s="269"/>
      <c r="F1143" s="270" t="str">
        <f>IF(E1143="","",VLOOKUP(E1143,Relatório!B:I,2,FALSE))</f>
        <v/>
      </c>
      <c r="G1143" s="271"/>
      <c r="H1143" s="272"/>
      <c r="I1143" s="271"/>
      <c r="J1143" s="271"/>
      <c r="K1143" s="312"/>
      <c r="L1143" s="353"/>
      <c r="M1143" s="271"/>
      <c r="N1143" s="271"/>
      <c r="O1143" s="276"/>
      <c r="P1143" s="313"/>
      <c r="Q1143" s="314"/>
      <c r="R1143" s="279" t="b">
        <f t="shared" si="56"/>
        <v>0</v>
      </c>
      <c r="S1143" s="334"/>
    </row>
    <row r="1144" spans="2:19" ht="24.9" customHeight="1" x14ac:dyDescent="0.3">
      <c r="B1144" s="311"/>
      <c r="C1144" s="267">
        <f t="shared" si="57"/>
        <v>1</v>
      </c>
      <c r="D1144" s="268" t="str">
        <f t="shared" si="58"/>
        <v>Janeiro</v>
      </c>
      <c r="E1144" s="269"/>
      <c r="F1144" s="270" t="str">
        <f>IF(E1144="","",VLOOKUP(E1144,Relatório!B:I,2,FALSE))</f>
        <v/>
      </c>
      <c r="G1144" s="271"/>
      <c r="H1144" s="272"/>
      <c r="I1144" s="271"/>
      <c r="J1144" s="271"/>
      <c r="K1144" s="312"/>
      <c r="L1144" s="353"/>
      <c r="M1144" s="271"/>
      <c r="N1144" s="271"/>
      <c r="O1144" s="276"/>
      <c r="P1144" s="313"/>
      <c r="Q1144" s="314"/>
      <c r="R1144" s="279" t="b">
        <f t="shared" si="56"/>
        <v>0</v>
      </c>
      <c r="S1144" s="334"/>
    </row>
    <row r="1145" spans="2:19" ht="24.9" customHeight="1" x14ac:dyDescent="0.3">
      <c r="B1145" s="311"/>
      <c r="C1145" s="267">
        <f t="shared" si="57"/>
        <v>1</v>
      </c>
      <c r="D1145" s="268" t="str">
        <f t="shared" si="58"/>
        <v>Janeiro</v>
      </c>
      <c r="E1145" s="269"/>
      <c r="F1145" s="270" t="str">
        <f>IF(E1145="","",VLOOKUP(E1145,Relatório!B:I,2,FALSE))</f>
        <v/>
      </c>
      <c r="G1145" s="271"/>
      <c r="H1145" s="272"/>
      <c r="I1145" s="271"/>
      <c r="J1145" s="271"/>
      <c r="K1145" s="312"/>
      <c r="L1145" s="353"/>
      <c r="M1145" s="271"/>
      <c r="N1145" s="271"/>
      <c r="O1145" s="276"/>
      <c r="P1145" s="313"/>
      <c r="Q1145" s="314"/>
      <c r="R1145" s="279" t="b">
        <f t="shared" si="56"/>
        <v>0</v>
      </c>
      <c r="S1145" s="334"/>
    </row>
    <row r="1146" spans="2:19" ht="24.9" customHeight="1" x14ac:dyDescent="0.3">
      <c r="B1146" s="311"/>
      <c r="C1146" s="267">
        <f t="shared" si="57"/>
        <v>1</v>
      </c>
      <c r="D1146" s="268" t="str">
        <f t="shared" si="58"/>
        <v>Janeiro</v>
      </c>
      <c r="E1146" s="269"/>
      <c r="F1146" s="270" t="str">
        <f>IF(E1146="","",VLOOKUP(E1146,Relatório!B:I,2,FALSE))</f>
        <v/>
      </c>
      <c r="G1146" s="271"/>
      <c r="H1146" s="272"/>
      <c r="I1146" s="271"/>
      <c r="J1146" s="271"/>
      <c r="K1146" s="312"/>
      <c r="L1146" s="353"/>
      <c r="M1146" s="271"/>
      <c r="N1146" s="271"/>
      <c r="O1146" s="276"/>
      <c r="P1146" s="313"/>
      <c r="Q1146" s="314"/>
      <c r="R1146" s="279" t="b">
        <f t="shared" si="56"/>
        <v>0</v>
      </c>
      <c r="S1146" s="334"/>
    </row>
    <row r="1147" spans="2:19" ht="24.9" customHeight="1" x14ac:dyDescent="0.3">
      <c r="B1147" s="311"/>
      <c r="C1147" s="267">
        <f t="shared" si="57"/>
        <v>1</v>
      </c>
      <c r="D1147" s="268" t="str">
        <f t="shared" si="58"/>
        <v>Janeiro</v>
      </c>
      <c r="E1147" s="269"/>
      <c r="F1147" s="270" t="str">
        <f>IF(E1147="","",VLOOKUP(E1147,Relatório!B:I,2,FALSE))</f>
        <v/>
      </c>
      <c r="G1147" s="271"/>
      <c r="H1147" s="272"/>
      <c r="I1147" s="271"/>
      <c r="J1147" s="271"/>
      <c r="K1147" s="312"/>
      <c r="L1147" s="353"/>
      <c r="M1147" s="271"/>
      <c r="N1147" s="271"/>
      <c r="O1147" s="276"/>
      <c r="P1147" s="313"/>
      <c r="Q1147" s="314"/>
      <c r="R1147" s="279" t="b">
        <f t="shared" si="56"/>
        <v>0</v>
      </c>
      <c r="S1147" s="334"/>
    </row>
    <row r="1148" spans="2:19" ht="24.9" customHeight="1" x14ac:dyDescent="0.3">
      <c r="B1148" s="311"/>
      <c r="C1148" s="267">
        <f t="shared" si="57"/>
        <v>1</v>
      </c>
      <c r="D1148" s="268" t="str">
        <f t="shared" si="58"/>
        <v>Janeiro</v>
      </c>
      <c r="E1148" s="269"/>
      <c r="F1148" s="270" t="str">
        <f>IF(E1148="","",VLOOKUP(E1148,Relatório!B:I,2,FALSE))</f>
        <v/>
      </c>
      <c r="G1148" s="271"/>
      <c r="H1148" s="272"/>
      <c r="I1148" s="271"/>
      <c r="J1148" s="271"/>
      <c r="K1148" s="312"/>
      <c r="L1148" s="353"/>
      <c r="M1148" s="271"/>
      <c r="N1148" s="271"/>
      <c r="O1148" s="276"/>
      <c r="P1148" s="313"/>
      <c r="Q1148" s="314"/>
      <c r="R1148" s="279" t="b">
        <f t="shared" si="56"/>
        <v>0</v>
      </c>
      <c r="S1148" s="334"/>
    </row>
    <row r="1149" spans="2:19" ht="24.9" customHeight="1" x14ac:dyDescent="0.3">
      <c r="B1149" s="311"/>
      <c r="C1149" s="267">
        <f t="shared" si="57"/>
        <v>1</v>
      </c>
      <c r="D1149" s="268" t="str">
        <f t="shared" si="58"/>
        <v>Janeiro</v>
      </c>
      <c r="E1149" s="269"/>
      <c r="F1149" s="270" t="str">
        <f>IF(E1149="","",VLOOKUP(E1149,Relatório!B:I,2,FALSE))</f>
        <v/>
      </c>
      <c r="G1149" s="271"/>
      <c r="H1149" s="272"/>
      <c r="I1149" s="271"/>
      <c r="J1149" s="271"/>
      <c r="K1149" s="312"/>
      <c r="L1149" s="353"/>
      <c r="M1149" s="271"/>
      <c r="N1149" s="271"/>
      <c r="O1149" s="276"/>
      <c r="P1149" s="313"/>
      <c r="Q1149" s="314"/>
      <c r="R1149" s="279" t="b">
        <f t="shared" si="56"/>
        <v>0</v>
      </c>
      <c r="S1149" s="334"/>
    </row>
    <row r="1150" spans="2:19" ht="24.9" customHeight="1" x14ac:dyDescent="0.3">
      <c r="B1150" s="311"/>
      <c r="C1150" s="267">
        <f t="shared" si="57"/>
        <v>1</v>
      </c>
      <c r="D1150" s="268" t="str">
        <f t="shared" si="58"/>
        <v>Janeiro</v>
      </c>
      <c r="E1150" s="269"/>
      <c r="F1150" s="270" t="str">
        <f>IF(E1150="","",VLOOKUP(E1150,Relatório!B:I,2,FALSE))</f>
        <v/>
      </c>
      <c r="G1150" s="271"/>
      <c r="H1150" s="272"/>
      <c r="I1150" s="271"/>
      <c r="J1150" s="271"/>
      <c r="K1150" s="312"/>
      <c r="L1150" s="353"/>
      <c r="M1150" s="271"/>
      <c r="N1150" s="271"/>
      <c r="O1150" s="276"/>
      <c r="P1150" s="313"/>
      <c r="Q1150" s="314"/>
      <c r="R1150" s="279" t="b">
        <f t="shared" si="56"/>
        <v>0</v>
      </c>
      <c r="S1150" s="334"/>
    </row>
    <row r="1151" spans="2:19" ht="24.9" customHeight="1" x14ac:dyDescent="0.3">
      <c r="B1151" s="311"/>
      <c r="C1151" s="267">
        <f t="shared" si="57"/>
        <v>1</v>
      </c>
      <c r="D1151" s="268" t="str">
        <f t="shared" si="58"/>
        <v>Janeiro</v>
      </c>
      <c r="E1151" s="269"/>
      <c r="F1151" s="270" t="str">
        <f>IF(E1151="","",VLOOKUP(E1151,Relatório!B:I,2,FALSE))</f>
        <v/>
      </c>
      <c r="G1151" s="271"/>
      <c r="H1151" s="272"/>
      <c r="I1151" s="271"/>
      <c r="J1151" s="271"/>
      <c r="K1151" s="312"/>
      <c r="L1151" s="353"/>
      <c r="M1151" s="271"/>
      <c r="N1151" s="271"/>
      <c r="O1151" s="276"/>
      <c r="P1151" s="313"/>
      <c r="Q1151" s="314"/>
      <c r="R1151" s="279" t="b">
        <f t="shared" si="56"/>
        <v>0</v>
      </c>
      <c r="S1151" s="334"/>
    </row>
    <row r="1152" spans="2:19" ht="24.9" customHeight="1" x14ac:dyDescent="0.3">
      <c r="B1152" s="311"/>
      <c r="C1152" s="267">
        <f t="shared" si="57"/>
        <v>1</v>
      </c>
      <c r="D1152" s="268" t="str">
        <f t="shared" si="58"/>
        <v>Janeiro</v>
      </c>
      <c r="E1152" s="269"/>
      <c r="F1152" s="270" t="str">
        <f>IF(E1152="","",VLOOKUP(E1152,Relatório!B:I,2,FALSE))</f>
        <v/>
      </c>
      <c r="G1152" s="271"/>
      <c r="H1152" s="272"/>
      <c r="I1152" s="271"/>
      <c r="J1152" s="271"/>
      <c r="K1152" s="312"/>
      <c r="L1152" s="353"/>
      <c r="M1152" s="271"/>
      <c r="N1152" s="271"/>
      <c r="O1152" s="276"/>
      <c r="P1152" s="313"/>
      <c r="Q1152" s="314"/>
      <c r="R1152" s="279" t="b">
        <f t="shared" si="56"/>
        <v>0</v>
      </c>
      <c r="S1152" s="334"/>
    </row>
    <row r="1153" spans="2:19" ht="24.9" customHeight="1" x14ac:dyDescent="0.3">
      <c r="B1153" s="311"/>
      <c r="C1153" s="267">
        <f t="shared" si="57"/>
        <v>1</v>
      </c>
      <c r="D1153" s="268" t="str">
        <f t="shared" si="58"/>
        <v>Janeiro</v>
      </c>
      <c r="E1153" s="269"/>
      <c r="F1153" s="270" t="str">
        <f>IF(E1153="","",VLOOKUP(E1153,Relatório!B:I,2,FALSE))</f>
        <v/>
      </c>
      <c r="G1153" s="271"/>
      <c r="H1153" s="272"/>
      <c r="I1153" s="271"/>
      <c r="J1153" s="271"/>
      <c r="K1153" s="312"/>
      <c r="L1153" s="353"/>
      <c r="M1153" s="271"/>
      <c r="N1153" s="271"/>
      <c r="O1153" s="276"/>
      <c r="P1153" s="313"/>
      <c r="Q1153" s="314"/>
      <c r="R1153" s="279" t="b">
        <f t="shared" si="56"/>
        <v>0</v>
      </c>
      <c r="S1153" s="334"/>
    </row>
    <row r="1154" spans="2:19" ht="24.9" customHeight="1" x14ac:dyDescent="0.3">
      <c r="B1154" s="311"/>
      <c r="C1154" s="267">
        <f t="shared" si="57"/>
        <v>1</v>
      </c>
      <c r="D1154" s="268" t="str">
        <f t="shared" si="58"/>
        <v>Janeiro</v>
      </c>
      <c r="E1154" s="269"/>
      <c r="F1154" s="270" t="str">
        <f>IF(E1154="","",VLOOKUP(E1154,Relatório!B:I,2,FALSE))</f>
        <v/>
      </c>
      <c r="G1154" s="271"/>
      <c r="H1154" s="272"/>
      <c r="I1154" s="271"/>
      <c r="J1154" s="271"/>
      <c r="K1154" s="312"/>
      <c r="L1154" s="353"/>
      <c r="M1154" s="271"/>
      <c r="N1154" s="271"/>
      <c r="O1154" s="276"/>
      <c r="P1154" s="313"/>
      <c r="Q1154" s="314"/>
      <c r="R1154" s="279" t="b">
        <f t="shared" si="56"/>
        <v>0</v>
      </c>
      <c r="S1154" s="334"/>
    </row>
    <row r="1155" spans="2:19" ht="24.9" customHeight="1" x14ac:dyDescent="0.3">
      <c r="B1155" s="311"/>
      <c r="C1155" s="267">
        <f t="shared" si="57"/>
        <v>1</v>
      </c>
      <c r="D1155" s="268" t="str">
        <f t="shared" si="58"/>
        <v>Janeiro</v>
      </c>
      <c r="E1155" s="269"/>
      <c r="F1155" s="270" t="str">
        <f>IF(E1155="","",VLOOKUP(E1155,Relatório!B:I,2,FALSE))</f>
        <v/>
      </c>
      <c r="G1155" s="271"/>
      <c r="H1155" s="272"/>
      <c r="I1155" s="271"/>
      <c r="J1155" s="271"/>
      <c r="K1155" s="312"/>
      <c r="L1155" s="353"/>
      <c r="M1155" s="271"/>
      <c r="N1155" s="271"/>
      <c r="O1155" s="276"/>
      <c r="P1155" s="313"/>
      <c r="Q1155" s="314"/>
      <c r="R1155" s="279" t="b">
        <f t="shared" si="56"/>
        <v>0</v>
      </c>
      <c r="S1155" s="334"/>
    </row>
    <row r="1156" spans="2:19" ht="24.9" customHeight="1" x14ac:dyDescent="0.3">
      <c r="B1156" s="311"/>
      <c r="C1156" s="267">
        <f t="shared" si="57"/>
        <v>1</v>
      </c>
      <c r="D1156" s="268" t="str">
        <f t="shared" si="58"/>
        <v>Janeiro</v>
      </c>
      <c r="E1156" s="269"/>
      <c r="F1156" s="270" t="str">
        <f>IF(E1156="","",VLOOKUP(E1156,Relatório!B:I,2,FALSE))</f>
        <v/>
      </c>
      <c r="G1156" s="271"/>
      <c r="H1156" s="272"/>
      <c r="I1156" s="271"/>
      <c r="J1156" s="271"/>
      <c r="K1156" s="312"/>
      <c r="L1156" s="353"/>
      <c r="M1156" s="271"/>
      <c r="N1156" s="271"/>
      <c r="O1156" s="276"/>
      <c r="P1156" s="313"/>
      <c r="Q1156" s="314"/>
      <c r="R1156" s="279" t="b">
        <f t="shared" si="56"/>
        <v>0</v>
      </c>
      <c r="S1156" s="334"/>
    </row>
    <row r="1157" spans="2:19" ht="24.9" customHeight="1" x14ac:dyDescent="0.3">
      <c r="B1157" s="311"/>
      <c r="C1157" s="267">
        <f t="shared" si="57"/>
        <v>1</v>
      </c>
      <c r="D1157" s="268" t="str">
        <f t="shared" si="58"/>
        <v>Janeiro</v>
      </c>
      <c r="E1157" s="269"/>
      <c r="F1157" s="270" t="str">
        <f>IF(E1157="","",VLOOKUP(E1157,Relatório!B:I,2,FALSE))</f>
        <v/>
      </c>
      <c r="G1157" s="271"/>
      <c r="H1157" s="272"/>
      <c r="I1157" s="271"/>
      <c r="J1157" s="271"/>
      <c r="K1157" s="312"/>
      <c r="L1157" s="353"/>
      <c r="M1157" s="271"/>
      <c r="N1157" s="271"/>
      <c r="O1157" s="276"/>
      <c r="P1157" s="313"/>
      <c r="Q1157" s="314"/>
      <c r="R1157" s="279" t="b">
        <f t="shared" si="56"/>
        <v>0</v>
      </c>
      <c r="S1157" s="334"/>
    </row>
    <row r="1158" spans="2:19" ht="24.9" customHeight="1" x14ac:dyDescent="0.3">
      <c r="B1158" s="311"/>
      <c r="C1158" s="267">
        <f t="shared" si="57"/>
        <v>1</v>
      </c>
      <c r="D1158" s="268" t="str">
        <f t="shared" si="58"/>
        <v>Janeiro</v>
      </c>
      <c r="E1158" s="269"/>
      <c r="F1158" s="270" t="str">
        <f>IF(E1158="","",VLOOKUP(E1158,Relatório!B:I,2,FALSE))</f>
        <v/>
      </c>
      <c r="G1158" s="271"/>
      <c r="H1158" s="272"/>
      <c r="I1158" s="271"/>
      <c r="J1158" s="271"/>
      <c r="K1158" s="312"/>
      <c r="L1158" s="353"/>
      <c r="M1158" s="271"/>
      <c r="N1158" s="271"/>
      <c r="O1158" s="276"/>
      <c r="P1158" s="313"/>
      <c r="Q1158" s="314"/>
      <c r="R1158" s="279" t="b">
        <f t="shared" si="56"/>
        <v>0</v>
      </c>
      <c r="S1158" s="334"/>
    </row>
    <row r="1159" spans="2:19" ht="24.9" customHeight="1" x14ac:dyDescent="0.3">
      <c r="B1159" s="311"/>
      <c r="C1159" s="267">
        <f t="shared" si="57"/>
        <v>1</v>
      </c>
      <c r="D1159" s="268" t="str">
        <f t="shared" si="58"/>
        <v>Janeiro</v>
      </c>
      <c r="E1159" s="269"/>
      <c r="F1159" s="270" t="str">
        <f>IF(E1159="","",VLOOKUP(E1159,Relatório!B:I,2,FALSE))</f>
        <v/>
      </c>
      <c r="G1159" s="271"/>
      <c r="H1159" s="272"/>
      <c r="I1159" s="271"/>
      <c r="J1159" s="271"/>
      <c r="K1159" s="312"/>
      <c r="L1159" s="353"/>
      <c r="M1159" s="271"/>
      <c r="N1159" s="271"/>
      <c r="O1159" s="276"/>
      <c r="P1159" s="313"/>
      <c r="Q1159" s="314"/>
      <c r="R1159" s="279" t="b">
        <f t="shared" si="56"/>
        <v>0</v>
      </c>
      <c r="S1159" s="334"/>
    </row>
    <row r="1160" spans="2:19" ht="24.9" customHeight="1" x14ac:dyDescent="0.3">
      <c r="B1160" s="311"/>
      <c r="C1160" s="267">
        <f t="shared" si="57"/>
        <v>1</v>
      </c>
      <c r="D1160" s="268" t="str">
        <f t="shared" si="58"/>
        <v>Janeiro</v>
      </c>
      <c r="E1160" s="269"/>
      <c r="F1160" s="270" t="str">
        <f>IF(E1160="","",VLOOKUP(E1160,Relatório!B:I,2,FALSE))</f>
        <v/>
      </c>
      <c r="G1160" s="271"/>
      <c r="H1160" s="272"/>
      <c r="I1160" s="271"/>
      <c r="J1160" s="271"/>
      <c r="K1160" s="312"/>
      <c r="L1160" s="353"/>
      <c r="M1160" s="271"/>
      <c r="N1160" s="271"/>
      <c r="O1160" s="276"/>
      <c r="P1160" s="313"/>
      <c r="Q1160" s="314"/>
      <c r="R1160" s="279" t="b">
        <f t="shared" si="56"/>
        <v>0</v>
      </c>
      <c r="S1160" s="334"/>
    </row>
    <row r="1161" spans="2:19" ht="24.9" customHeight="1" x14ac:dyDescent="0.3">
      <c r="B1161" s="311"/>
      <c r="C1161" s="267">
        <f t="shared" si="57"/>
        <v>1</v>
      </c>
      <c r="D1161" s="268" t="str">
        <f t="shared" si="58"/>
        <v>Janeiro</v>
      </c>
      <c r="E1161" s="269"/>
      <c r="F1161" s="270" t="str">
        <f>IF(E1161="","",VLOOKUP(E1161,Relatório!B:I,2,FALSE))</f>
        <v/>
      </c>
      <c r="G1161" s="271"/>
      <c r="H1161" s="272"/>
      <c r="I1161" s="271"/>
      <c r="J1161" s="271"/>
      <c r="K1161" s="312"/>
      <c r="L1161" s="353"/>
      <c r="M1161" s="271"/>
      <c r="N1161" s="271"/>
      <c r="O1161" s="276"/>
      <c r="P1161" s="313"/>
      <c r="Q1161" s="314"/>
      <c r="R1161" s="279" t="b">
        <f t="shared" ref="R1161:R1224" si="59">IF(O1161="sim",P1161-Q1161+R1160,IF(O1161="NÃO",R1160))</f>
        <v>0</v>
      </c>
      <c r="S1161" s="334"/>
    </row>
    <row r="1162" spans="2:19" ht="24.9" customHeight="1" x14ac:dyDescent="0.3">
      <c r="B1162" s="311"/>
      <c r="C1162" s="267">
        <f t="shared" si="57"/>
        <v>1</v>
      </c>
      <c r="D1162" s="268" t="str">
        <f t="shared" si="58"/>
        <v>Janeiro</v>
      </c>
      <c r="E1162" s="269"/>
      <c r="F1162" s="270" t="str">
        <f>IF(E1162="","",VLOOKUP(E1162,Relatório!B:I,2,FALSE))</f>
        <v/>
      </c>
      <c r="G1162" s="271"/>
      <c r="H1162" s="272"/>
      <c r="I1162" s="271"/>
      <c r="J1162" s="271"/>
      <c r="K1162" s="312"/>
      <c r="L1162" s="353"/>
      <c r="M1162" s="271"/>
      <c r="N1162" s="271"/>
      <c r="O1162" s="276"/>
      <c r="P1162" s="313"/>
      <c r="Q1162" s="314"/>
      <c r="R1162" s="279" t="b">
        <f t="shared" si="59"/>
        <v>0</v>
      </c>
      <c r="S1162" s="334"/>
    </row>
    <row r="1163" spans="2:19" ht="24.9" customHeight="1" x14ac:dyDescent="0.3">
      <c r="B1163" s="311"/>
      <c r="C1163" s="267">
        <f t="shared" si="57"/>
        <v>1</v>
      </c>
      <c r="D1163" s="268" t="str">
        <f t="shared" si="58"/>
        <v>Janeiro</v>
      </c>
      <c r="E1163" s="269"/>
      <c r="F1163" s="270" t="str">
        <f>IF(E1163="","",VLOOKUP(E1163,Relatório!B:I,2,FALSE))</f>
        <v/>
      </c>
      <c r="G1163" s="271"/>
      <c r="H1163" s="272"/>
      <c r="I1163" s="271"/>
      <c r="J1163" s="271"/>
      <c r="K1163" s="312"/>
      <c r="L1163" s="353"/>
      <c r="M1163" s="271"/>
      <c r="N1163" s="271"/>
      <c r="O1163" s="276"/>
      <c r="P1163" s="313"/>
      <c r="Q1163" s="314"/>
      <c r="R1163" s="279" t="b">
        <f t="shared" si="59"/>
        <v>0</v>
      </c>
      <c r="S1163" s="334"/>
    </row>
    <row r="1164" spans="2:19" ht="24.9" customHeight="1" x14ac:dyDescent="0.3">
      <c r="B1164" s="311"/>
      <c r="C1164" s="267">
        <f t="shared" si="57"/>
        <v>1</v>
      </c>
      <c r="D1164" s="268" t="str">
        <f t="shared" si="58"/>
        <v>Janeiro</v>
      </c>
      <c r="E1164" s="269"/>
      <c r="F1164" s="270" t="str">
        <f>IF(E1164="","",VLOOKUP(E1164,Relatório!B:I,2,FALSE))</f>
        <v/>
      </c>
      <c r="G1164" s="271"/>
      <c r="H1164" s="272"/>
      <c r="I1164" s="271"/>
      <c r="J1164" s="271"/>
      <c r="K1164" s="312"/>
      <c r="L1164" s="353"/>
      <c r="M1164" s="271"/>
      <c r="N1164" s="271"/>
      <c r="O1164" s="276"/>
      <c r="P1164" s="313"/>
      <c r="Q1164" s="314"/>
      <c r="R1164" s="279" t="b">
        <f t="shared" si="59"/>
        <v>0</v>
      </c>
      <c r="S1164" s="334"/>
    </row>
    <row r="1165" spans="2:19" ht="24.9" customHeight="1" x14ac:dyDescent="0.3">
      <c r="B1165" s="311"/>
      <c r="C1165" s="267">
        <f t="shared" si="57"/>
        <v>1</v>
      </c>
      <c r="D1165" s="268" t="str">
        <f t="shared" si="58"/>
        <v>Janeiro</v>
      </c>
      <c r="E1165" s="269"/>
      <c r="F1165" s="270" t="str">
        <f>IF(E1165="","",VLOOKUP(E1165,Relatório!B:I,2,FALSE))</f>
        <v/>
      </c>
      <c r="G1165" s="271"/>
      <c r="H1165" s="272"/>
      <c r="I1165" s="271"/>
      <c r="J1165" s="271"/>
      <c r="K1165" s="312"/>
      <c r="L1165" s="353"/>
      <c r="M1165" s="271"/>
      <c r="N1165" s="271"/>
      <c r="O1165" s="276"/>
      <c r="P1165" s="313"/>
      <c r="Q1165" s="314"/>
      <c r="R1165" s="279" t="b">
        <f t="shared" si="59"/>
        <v>0</v>
      </c>
      <c r="S1165" s="334"/>
    </row>
    <row r="1166" spans="2:19" ht="24.9" customHeight="1" x14ac:dyDescent="0.3">
      <c r="B1166" s="311"/>
      <c r="C1166" s="267">
        <f t="shared" si="57"/>
        <v>1</v>
      </c>
      <c r="D1166" s="268" t="str">
        <f t="shared" si="58"/>
        <v>Janeiro</v>
      </c>
      <c r="E1166" s="269"/>
      <c r="F1166" s="270" t="str">
        <f>IF(E1166="","",VLOOKUP(E1166,Relatório!B:I,2,FALSE))</f>
        <v/>
      </c>
      <c r="G1166" s="271"/>
      <c r="H1166" s="272"/>
      <c r="I1166" s="271"/>
      <c r="J1166" s="271"/>
      <c r="K1166" s="312"/>
      <c r="L1166" s="353"/>
      <c r="M1166" s="271"/>
      <c r="N1166" s="271"/>
      <c r="O1166" s="276"/>
      <c r="P1166" s="313"/>
      <c r="Q1166" s="314"/>
      <c r="R1166" s="279" t="b">
        <f t="shared" si="59"/>
        <v>0</v>
      </c>
      <c r="S1166" s="334"/>
    </row>
    <row r="1167" spans="2:19" ht="24.9" customHeight="1" x14ac:dyDescent="0.3">
      <c r="B1167" s="311"/>
      <c r="C1167" s="267">
        <f t="shared" si="57"/>
        <v>1</v>
      </c>
      <c r="D1167" s="268" t="str">
        <f t="shared" si="58"/>
        <v>Janeiro</v>
      </c>
      <c r="E1167" s="269"/>
      <c r="F1167" s="270" t="str">
        <f>IF(E1167="","",VLOOKUP(E1167,Relatório!B:I,2,FALSE))</f>
        <v/>
      </c>
      <c r="G1167" s="271"/>
      <c r="H1167" s="272"/>
      <c r="I1167" s="271"/>
      <c r="J1167" s="271"/>
      <c r="K1167" s="312"/>
      <c r="L1167" s="353"/>
      <c r="M1167" s="271"/>
      <c r="N1167" s="271"/>
      <c r="O1167" s="276"/>
      <c r="P1167" s="313"/>
      <c r="Q1167" s="314"/>
      <c r="R1167" s="279" t="b">
        <f t="shared" si="59"/>
        <v>0</v>
      </c>
      <c r="S1167" s="334"/>
    </row>
    <row r="1168" spans="2:19" ht="24.9" customHeight="1" x14ac:dyDescent="0.3">
      <c r="B1168" s="311"/>
      <c r="C1168" s="267">
        <f t="shared" si="57"/>
        <v>1</v>
      </c>
      <c r="D1168" s="268" t="str">
        <f t="shared" si="58"/>
        <v>Janeiro</v>
      </c>
      <c r="E1168" s="269"/>
      <c r="F1168" s="270" t="str">
        <f>IF(E1168="","",VLOOKUP(E1168,Relatório!B:I,2,FALSE))</f>
        <v/>
      </c>
      <c r="G1168" s="271"/>
      <c r="H1168" s="272"/>
      <c r="I1168" s="271"/>
      <c r="J1168" s="271"/>
      <c r="K1168" s="312"/>
      <c r="L1168" s="353"/>
      <c r="M1168" s="271"/>
      <c r="N1168" s="271"/>
      <c r="O1168" s="276"/>
      <c r="P1168" s="313"/>
      <c r="Q1168" s="314"/>
      <c r="R1168" s="279" t="b">
        <f t="shared" si="59"/>
        <v>0</v>
      </c>
      <c r="S1168" s="334"/>
    </row>
    <row r="1169" spans="2:19" ht="24.9" customHeight="1" x14ac:dyDescent="0.3">
      <c r="B1169" s="311"/>
      <c r="C1169" s="267">
        <f t="shared" si="57"/>
        <v>1</v>
      </c>
      <c r="D1169" s="268" t="str">
        <f t="shared" si="58"/>
        <v>Janeiro</v>
      </c>
      <c r="E1169" s="269"/>
      <c r="F1169" s="270" t="str">
        <f>IF(E1169="","",VLOOKUP(E1169,Relatório!B:I,2,FALSE))</f>
        <v/>
      </c>
      <c r="G1169" s="271"/>
      <c r="H1169" s="272"/>
      <c r="I1169" s="271"/>
      <c r="J1169" s="271"/>
      <c r="K1169" s="312"/>
      <c r="L1169" s="353"/>
      <c r="M1169" s="271"/>
      <c r="N1169" s="271"/>
      <c r="O1169" s="276"/>
      <c r="P1169" s="313"/>
      <c r="Q1169" s="314"/>
      <c r="R1169" s="279" t="b">
        <f t="shared" si="59"/>
        <v>0</v>
      </c>
      <c r="S1169" s="334"/>
    </row>
    <row r="1170" spans="2:19" ht="24.9" customHeight="1" x14ac:dyDescent="0.3">
      <c r="B1170" s="311"/>
      <c r="C1170" s="267">
        <f t="shared" si="57"/>
        <v>1</v>
      </c>
      <c r="D1170" s="268" t="str">
        <f t="shared" si="58"/>
        <v>Janeiro</v>
      </c>
      <c r="E1170" s="269"/>
      <c r="F1170" s="270" t="str">
        <f>IF(E1170="","",VLOOKUP(E1170,Relatório!B:I,2,FALSE))</f>
        <v/>
      </c>
      <c r="G1170" s="271"/>
      <c r="H1170" s="272"/>
      <c r="I1170" s="271"/>
      <c r="J1170" s="271"/>
      <c r="K1170" s="312"/>
      <c r="L1170" s="353"/>
      <c r="M1170" s="271"/>
      <c r="N1170" s="271"/>
      <c r="O1170" s="276"/>
      <c r="P1170" s="313"/>
      <c r="Q1170" s="314"/>
      <c r="R1170" s="279" t="b">
        <f t="shared" si="59"/>
        <v>0</v>
      </c>
      <c r="S1170" s="334"/>
    </row>
    <row r="1171" spans="2:19" ht="24.9" customHeight="1" x14ac:dyDescent="0.3">
      <c r="B1171" s="311"/>
      <c r="C1171" s="267">
        <f t="shared" si="57"/>
        <v>1</v>
      </c>
      <c r="D1171" s="268" t="str">
        <f t="shared" si="58"/>
        <v>Janeiro</v>
      </c>
      <c r="E1171" s="269"/>
      <c r="F1171" s="270" t="str">
        <f>IF(E1171="","",VLOOKUP(E1171,Relatório!B:I,2,FALSE))</f>
        <v/>
      </c>
      <c r="G1171" s="271"/>
      <c r="H1171" s="272"/>
      <c r="I1171" s="271"/>
      <c r="J1171" s="271"/>
      <c r="K1171" s="312"/>
      <c r="L1171" s="353"/>
      <c r="M1171" s="271"/>
      <c r="N1171" s="271"/>
      <c r="O1171" s="276"/>
      <c r="P1171" s="313"/>
      <c r="Q1171" s="314"/>
      <c r="R1171" s="279" t="b">
        <f t="shared" si="59"/>
        <v>0</v>
      </c>
      <c r="S1171" s="334"/>
    </row>
    <row r="1172" spans="2:19" ht="24.9" customHeight="1" x14ac:dyDescent="0.3">
      <c r="B1172" s="311"/>
      <c r="C1172" s="267">
        <f t="shared" si="57"/>
        <v>1</v>
      </c>
      <c r="D1172" s="268" t="str">
        <f t="shared" si="58"/>
        <v>Janeiro</v>
      </c>
      <c r="E1172" s="269"/>
      <c r="F1172" s="270" t="str">
        <f>IF(E1172="","",VLOOKUP(E1172,Relatório!B:I,2,FALSE))</f>
        <v/>
      </c>
      <c r="G1172" s="271"/>
      <c r="H1172" s="272"/>
      <c r="I1172" s="271"/>
      <c r="J1172" s="271"/>
      <c r="K1172" s="312"/>
      <c r="L1172" s="353"/>
      <c r="M1172" s="271"/>
      <c r="N1172" s="271"/>
      <c r="O1172" s="276"/>
      <c r="P1172" s="313"/>
      <c r="Q1172" s="314"/>
      <c r="R1172" s="279" t="b">
        <f t="shared" si="59"/>
        <v>0</v>
      </c>
      <c r="S1172" s="334"/>
    </row>
    <row r="1173" spans="2:19" ht="24.9" customHeight="1" x14ac:dyDescent="0.3">
      <c r="B1173" s="311"/>
      <c r="C1173" s="267">
        <f t="shared" si="57"/>
        <v>1</v>
      </c>
      <c r="D1173" s="268" t="str">
        <f t="shared" si="58"/>
        <v>Janeiro</v>
      </c>
      <c r="E1173" s="269"/>
      <c r="F1173" s="270" t="str">
        <f>IF(E1173="","",VLOOKUP(E1173,Relatório!B:I,2,FALSE))</f>
        <v/>
      </c>
      <c r="G1173" s="271"/>
      <c r="H1173" s="272"/>
      <c r="I1173" s="271"/>
      <c r="J1173" s="271"/>
      <c r="K1173" s="312"/>
      <c r="L1173" s="353"/>
      <c r="M1173" s="271"/>
      <c r="N1173" s="271"/>
      <c r="O1173" s="276"/>
      <c r="P1173" s="313"/>
      <c r="Q1173" s="314"/>
      <c r="R1173" s="279" t="b">
        <f t="shared" si="59"/>
        <v>0</v>
      </c>
      <c r="S1173" s="334"/>
    </row>
    <row r="1174" spans="2:19" ht="24.9" customHeight="1" x14ac:dyDescent="0.3">
      <c r="B1174" s="311"/>
      <c r="C1174" s="267">
        <f t="shared" si="57"/>
        <v>1</v>
      </c>
      <c r="D1174" s="268" t="str">
        <f t="shared" si="58"/>
        <v>Janeiro</v>
      </c>
      <c r="E1174" s="269"/>
      <c r="F1174" s="270" t="str">
        <f>IF(E1174="","",VLOOKUP(E1174,Relatório!B:I,2,FALSE))</f>
        <v/>
      </c>
      <c r="G1174" s="271"/>
      <c r="H1174" s="272"/>
      <c r="I1174" s="271"/>
      <c r="J1174" s="271"/>
      <c r="K1174" s="312"/>
      <c r="L1174" s="353"/>
      <c r="M1174" s="271"/>
      <c r="N1174" s="271"/>
      <c r="O1174" s="276"/>
      <c r="P1174" s="313"/>
      <c r="Q1174" s="314"/>
      <c r="R1174" s="279" t="b">
        <f t="shared" si="59"/>
        <v>0</v>
      </c>
      <c r="S1174" s="334"/>
    </row>
    <row r="1175" spans="2:19" ht="24.9" customHeight="1" x14ac:dyDescent="0.3">
      <c r="B1175" s="311"/>
      <c r="C1175" s="267">
        <f t="shared" si="57"/>
        <v>1</v>
      </c>
      <c r="D1175" s="268" t="str">
        <f t="shared" si="58"/>
        <v>Janeiro</v>
      </c>
      <c r="E1175" s="269"/>
      <c r="F1175" s="270" t="str">
        <f>IF(E1175="","",VLOOKUP(E1175,Relatório!B:I,2,FALSE))</f>
        <v/>
      </c>
      <c r="G1175" s="271"/>
      <c r="H1175" s="272"/>
      <c r="I1175" s="271"/>
      <c r="J1175" s="271"/>
      <c r="K1175" s="312"/>
      <c r="L1175" s="353"/>
      <c r="M1175" s="271"/>
      <c r="N1175" s="271"/>
      <c r="O1175" s="276"/>
      <c r="P1175" s="313"/>
      <c r="Q1175" s="314"/>
      <c r="R1175" s="279" t="b">
        <f t="shared" si="59"/>
        <v>0</v>
      </c>
      <c r="S1175" s="334"/>
    </row>
    <row r="1176" spans="2:19" ht="24.9" customHeight="1" x14ac:dyDescent="0.3">
      <c r="B1176" s="311"/>
      <c r="C1176" s="267">
        <f t="shared" si="57"/>
        <v>1</v>
      </c>
      <c r="D1176" s="268" t="str">
        <f t="shared" si="58"/>
        <v>Janeiro</v>
      </c>
      <c r="E1176" s="269"/>
      <c r="F1176" s="270" t="str">
        <f>IF(E1176="","",VLOOKUP(E1176,Relatório!B:I,2,FALSE))</f>
        <v/>
      </c>
      <c r="G1176" s="271"/>
      <c r="H1176" s="272"/>
      <c r="I1176" s="271"/>
      <c r="J1176" s="271"/>
      <c r="K1176" s="312"/>
      <c r="L1176" s="353"/>
      <c r="M1176" s="271"/>
      <c r="N1176" s="271"/>
      <c r="O1176" s="276"/>
      <c r="P1176" s="313"/>
      <c r="Q1176" s="314"/>
      <c r="R1176" s="279" t="b">
        <f t="shared" si="59"/>
        <v>0</v>
      </c>
      <c r="S1176" s="334"/>
    </row>
    <row r="1177" spans="2:19" ht="24.9" customHeight="1" x14ac:dyDescent="0.3">
      <c r="B1177" s="311"/>
      <c r="C1177" s="267">
        <f t="shared" ref="C1177:C1240" si="60">MONTH(B1177)</f>
        <v>1</v>
      </c>
      <c r="D1177" s="268" t="str">
        <f t="shared" ref="D1177:D1240" si="61">IF(C1177=1,"Janeiro",IF(C1177=2,"Fevereiro",IF(C1177=3,"Março",IF(C1177=4,"Abril",IF(C1177=5,"Maio",IF(C1177=6,"Junho",IF(C1177=7,"Julho",IF(C1177=8,"Agosto",IF(C1177=9,"Setembro",IF(C1177=10,"Outubro",IF(C1177=11,"Novembro",IF(C1177=12,"Dezembro",""))))))))))))</f>
        <v>Janeiro</v>
      </c>
      <c r="E1177" s="269"/>
      <c r="F1177" s="270" t="str">
        <f>IF(E1177="","",VLOOKUP(E1177,Relatório!B:I,2,FALSE))</f>
        <v/>
      </c>
      <c r="G1177" s="271"/>
      <c r="H1177" s="272"/>
      <c r="I1177" s="271"/>
      <c r="J1177" s="271"/>
      <c r="K1177" s="312"/>
      <c r="L1177" s="353"/>
      <c r="M1177" s="271"/>
      <c r="N1177" s="271"/>
      <c r="O1177" s="276"/>
      <c r="P1177" s="313"/>
      <c r="Q1177" s="314"/>
      <c r="R1177" s="279" t="b">
        <f t="shared" si="59"/>
        <v>0</v>
      </c>
      <c r="S1177" s="334"/>
    </row>
    <row r="1178" spans="2:19" ht="24.9" customHeight="1" x14ac:dyDescent="0.3">
      <c r="B1178" s="311"/>
      <c r="C1178" s="267">
        <f t="shared" si="60"/>
        <v>1</v>
      </c>
      <c r="D1178" s="268" t="str">
        <f t="shared" si="61"/>
        <v>Janeiro</v>
      </c>
      <c r="E1178" s="269"/>
      <c r="F1178" s="270" t="str">
        <f>IF(E1178="","",VLOOKUP(E1178,Relatório!B:I,2,FALSE))</f>
        <v/>
      </c>
      <c r="G1178" s="271"/>
      <c r="H1178" s="272"/>
      <c r="I1178" s="271"/>
      <c r="J1178" s="271"/>
      <c r="K1178" s="312"/>
      <c r="L1178" s="353"/>
      <c r="M1178" s="271"/>
      <c r="N1178" s="271"/>
      <c r="O1178" s="276"/>
      <c r="P1178" s="313"/>
      <c r="Q1178" s="314"/>
      <c r="R1178" s="279" t="b">
        <f t="shared" si="59"/>
        <v>0</v>
      </c>
      <c r="S1178" s="334"/>
    </row>
    <row r="1179" spans="2:19" ht="24.9" customHeight="1" x14ac:dyDescent="0.3">
      <c r="B1179" s="311"/>
      <c r="C1179" s="267">
        <f t="shared" si="60"/>
        <v>1</v>
      </c>
      <c r="D1179" s="268" t="str">
        <f t="shared" si="61"/>
        <v>Janeiro</v>
      </c>
      <c r="E1179" s="269"/>
      <c r="F1179" s="270" t="str">
        <f>IF(E1179="","",VLOOKUP(E1179,Relatório!B:I,2,FALSE))</f>
        <v/>
      </c>
      <c r="G1179" s="271"/>
      <c r="H1179" s="272"/>
      <c r="I1179" s="271"/>
      <c r="J1179" s="271"/>
      <c r="K1179" s="312"/>
      <c r="L1179" s="353"/>
      <c r="M1179" s="271"/>
      <c r="N1179" s="271"/>
      <c r="O1179" s="276"/>
      <c r="P1179" s="313"/>
      <c r="Q1179" s="314"/>
      <c r="R1179" s="279" t="b">
        <f t="shared" si="59"/>
        <v>0</v>
      </c>
      <c r="S1179" s="334"/>
    </row>
    <row r="1180" spans="2:19" ht="24.9" customHeight="1" x14ac:dyDescent="0.3">
      <c r="B1180" s="311"/>
      <c r="C1180" s="267">
        <f t="shared" si="60"/>
        <v>1</v>
      </c>
      <c r="D1180" s="268" t="str">
        <f t="shared" si="61"/>
        <v>Janeiro</v>
      </c>
      <c r="E1180" s="269"/>
      <c r="F1180" s="270" t="str">
        <f>IF(E1180="","",VLOOKUP(E1180,Relatório!B:I,2,FALSE))</f>
        <v/>
      </c>
      <c r="G1180" s="271"/>
      <c r="H1180" s="272"/>
      <c r="I1180" s="271"/>
      <c r="J1180" s="271"/>
      <c r="K1180" s="312"/>
      <c r="L1180" s="353"/>
      <c r="M1180" s="271"/>
      <c r="N1180" s="271"/>
      <c r="O1180" s="276"/>
      <c r="P1180" s="313"/>
      <c r="Q1180" s="314"/>
      <c r="R1180" s="279" t="b">
        <f t="shared" si="59"/>
        <v>0</v>
      </c>
      <c r="S1180" s="334"/>
    </row>
    <row r="1181" spans="2:19" ht="24.9" customHeight="1" x14ac:dyDescent="0.3">
      <c r="B1181" s="311"/>
      <c r="C1181" s="267">
        <f t="shared" si="60"/>
        <v>1</v>
      </c>
      <c r="D1181" s="268" t="str">
        <f t="shared" si="61"/>
        <v>Janeiro</v>
      </c>
      <c r="E1181" s="269"/>
      <c r="F1181" s="270" t="str">
        <f>IF(E1181="","",VLOOKUP(E1181,Relatório!B:I,2,FALSE))</f>
        <v/>
      </c>
      <c r="G1181" s="271"/>
      <c r="H1181" s="272"/>
      <c r="I1181" s="271"/>
      <c r="J1181" s="271"/>
      <c r="K1181" s="312"/>
      <c r="L1181" s="353"/>
      <c r="M1181" s="271"/>
      <c r="N1181" s="271"/>
      <c r="O1181" s="276"/>
      <c r="P1181" s="313"/>
      <c r="Q1181" s="314"/>
      <c r="R1181" s="279" t="b">
        <f t="shared" si="59"/>
        <v>0</v>
      </c>
      <c r="S1181" s="334"/>
    </row>
    <row r="1182" spans="2:19" ht="24.9" customHeight="1" x14ac:dyDescent="0.3">
      <c r="B1182" s="311"/>
      <c r="C1182" s="267">
        <f t="shared" si="60"/>
        <v>1</v>
      </c>
      <c r="D1182" s="268" t="str">
        <f t="shared" si="61"/>
        <v>Janeiro</v>
      </c>
      <c r="E1182" s="269"/>
      <c r="F1182" s="270" t="str">
        <f>IF(E1182="","",VLOOKUP(E1182,Relatório!B:I,2,FALSE))</f>
        <v/>
      </c>
      <c r="G1182" s="271"/>
      <c r="H1182" s="272"/>
      <c r="I1182" s="271"/>
      <c r="J1182" s="271"/>
      <c r="K1182" s="312"/>
      <c r="L1182" s="353"/>
      <c r="M1182" s="271"/>
      <c r="N1182" s="271"/>
      <c r="O1182" s="276"/>
      <c r="P1182" s="313"/>
      <c r="Q1182" s="314"/>
      <c r="R1182" s="279" t="b">
        <f t="shared" si="59"/>
        <v>0</v>
      </c>
      <c r="S1182" s="334"/>
    </row>
    <row r="1183" spans="2:19" ht="24.9" customHeight="1" x14ac:dyDescent="0.3">
      <c r="B1183" s="311"/>
      <c r="C1183" s="267">
        <f t="shared" si="60"/>
        <v>1</v>
      </c>
      <c r="D1183" s="268" t="str">
        <f t="shared" si="61"/>
        <v>Janeiro</v>
      </c>
      <c r="E1183" s="269"/>
      <c r="F1183" s="270" t="str">
        <f>IF(E1183="","",VLOOKUP(E1183,Relatório!B:I,2,FALSE))</f>
        <v/>
      </c>
      <c r="G1183" s="271"/>
      <c r="H1183" s="272"/>
      <c r="I1183" s="271"/>
      <c r="J1183" s="271"/>
      <c r="K1183" s="312"/>
      <c r="L1183" s="353"/>
      <c r="M1183" s="271"/>
      <c r="N1183" s="271"/>
      <c r="O1183" s="276"/>
      <c r="P1183" s="313"/>
      <c r="Q1183" s="314"/>
      <c r="R1183" s="279" t="b">
        <f t="shared" si="59"/>
        <v>0</v>
      </c>
      <c r="S1183" s="334"/>
    </row>
    <row r="1184" spans="2:19" ht="24.9" customHeight="1" x14ac:dyDescent="0.3">
      <c r="B1184" s="311"/>
      <c r="C1184" s="267">
        <f t="shared" si="60"/>
        <v>1</v>
      </c>
      <c r="D1184" s="268" t="str">
        <f t="shared" si="61"/>
        <v>Janeiro</v>
      </c>
      <c r="E1184" s="269"/>
      <c r="F1184" s="270" t="str">
        <f>IF(E1184="","",VLOOKUP(E1184,Relatório!B:I,2,FALSE))</f>
        <v/>
      </c>
      <c r="G1184" s="271"/>
      <c r="H1184" s="272"/>
      <c r="I1184" s="271"/>
      <c r="J1184" s="271"/>
      <c r="K1184" s="312"/>
      <c r="L1184" s="353"/>
      <c r="M1184" s="271"/>
      <c r="N1184" s="271"/>
      <c r="O1184" s="276"/>
      <c r="P1184" s="313"/>
      <c r="Q1184" s="314"/>
      <c r="R1184" s="279" t="b">
        <f t="shared" si="59"/>
        <v>0</v>
      </c>
      <c r="S1184" s="334"/>
    </row>
    <row r="1185" spans="2:19" ht="24.9" customHeight="1" x14ac:dyDescent="0.3">
      <c r="B1185" s="311"/>
      <c r="C1185" s="267">
        <f t="shared" si="60"/>
        <v>1</v>
      </c>
      <c r="D1185" s="268" t="str">
        <f t="shared" si="61"/>
        <v>Janeiro</v>
      </c>
      <c r="E1185" s="269"/>
      <c r="F1185" s="270" t="str">
        <f>IF(E1185="","",VLOOKUP(E1185,Relatório!B:I,2,FALSE))</f>
        <v/>
      </c>
      <c r="G1185" s="271"/>
      <c r="H1185" s="272"/>
      <c r="I1185" s="271"/>
      <c r="J1185" s="271"/>
      <c r="K1185" s="312"/>
      <c r="L1185" s="353"/>
      <c r="M1185" s="271"/>
      <c r="N1185" s="271"/>
      <c r="O1185" s="276"/>
      <c r="P1185" s="313"/>
      <c r="Q1185" s="314"/>
      <c r="R1185" s="279" t="b">
        <f t="shared" si="59"/>
        <v>0</v>
      </c>
      <c r="S1185" s="334"/>
    </row>
    <row r="1186" spans="2:19" ht="24.9" customHeight="1" x14ac:dyDescent="0.3">
      <c r="B1186" s="311"/>
      <c r="C1186" s="267">
        <f t="shared" si="60"/>
        <v>1</v>
      </c>
      <c r="D1186" s="268" t="str">
        <f t="shared" si="61"/>
        <v>Janeiro</v>
      </c>
      <c r="E1186" s="269"/>
      <c r="F1186" s="270" t="str">
        <f>IF(E1186="","",VLOOKUP(E1186,Relatório!B:I,2,FALSE))</f>
        <v/>
      </c>
      <c r="G1186" s="271"/>
      <c r="H1186" s="272"/>
      <c r="I1186" s="271"/>
      <c r="J1186" s="271"/>
      <c r="K1186" s="312"/>
      <c r="L1186" s="353"/>
      <c r="M1186" s="271"/>
      <c r="N1186" s="271"/>
      <c r="O1186" s="276"/>
      <c r="P1186" s="313"/>
      <c r="Q1186" s="314"/>
      <c r="R1186" s="279" t="b">
        <f t="shared" si="59"/>
        <v>0</v>
      </c>
      <c r="S1186" s="334"/>
    </row>
    <row r="1187" spans="2:19" ht="24.9" customHeight="1" x14ac:dyDescent="0.3">
      <c r="B1187" s="311"/>
      <c r="C1187" s="267">
        <f t="shared" si="60"/>
        <v>1</v>
      </c>
      <c r="D1187" s="268" t="str">
        <f t="shared" si="61"/>
        <v>Janeiro</v>
      </c>
      <c r="E1187" s="269"/>
      <c r="F1187" s="270" t="str">
        <f>IF(E1187="","",VLOOKUP(E1187,Relatório!B:I,2,FALSE))</f>
        <v/>
      </c>
      <c r="G1187" s="271"/>
      <c r="H1187" s="272"/>
      <c r="I1187" s="271"/>
      <c r="J1187" s="271"/>
      <c r="K1187" s="312"/>
      <c r="L1187" s="353"/>
      <c r="M1187" s="271"/>
      <c r="N1187" s="271"/>
      <c r="O1187" s="276"/>
      <c r="P1187" s="313"/>
      <c r="Q1187" s="314"/>
      <c r="R1187" s="279" t="b">
        <f t="shared" si="59"/>
        <v>0</v>
      </c>
      <c r="S1187" s="334"/>
    </row>
    <row r="1188" spans="2:19" ht="24.9" customHeight="1" x14ac:dyDescent="0.3">
      <c r="B1188" s="311"/>
      <c r="C1188" s="267">
        <f t="shared" si="60"/>
        <v>1</v>
      </c>
      <c r="D1188" s="268" t="str">
        <f t="shared" si="61"/>
        <v>Janeiro</v>
      </c>
      <c r="E1188" s="269"/>
      <c r="F1188" s="270" t="str">
        <f>IF(E1188="","",VLOOKUP(E1188,Relatório!B:I,2,FALSE))</f>
        <v/>
      </c>
      <c r="G1188" s="271"/>
      <c r="H1188" s="272"/>
      <c r="I1188" s="271"/>
      <c r="J1188" s="271"/>
      <c r="K1188" s="312"/>
      <c r="L1188" s="353"/>
      <c r="M1188" s="271"/>
      <c r="N1188" s="271"/>
      <c r="O1188" s="276"/>
      <c r="P1188" s="313"/>
      <c r="Q1188" s="314"/>
      <c r="R1188" s="279" t="b">
        <f t="shared" si="59"/>
        <v>0</v>
      </c>
      <c r="S1188" s="334"/>
    </row>
    <row r="1189" spans="2:19" ht="24.9" customHeight="1" x14ac:dyDescent="0.3">
      <c r="B1189" s="311"/>
      <c r="C1189" s="267">
        <f t="shared" si="60"/>
        <v>1</v>
      </c>
      <c r="D1189" s="268" t="str">
        <f t="shared" si="61"/>
        <v>Janeiro</v>
      </c>
      <c r="E1189" s="269"/>
      <c r="F1189" s="270" t="str">
        <f>IF(E1189="","",VLOOKUP(E1189,Relatório!B:I,2,FALSE))</f>
        <v/>
      </c>
      <c r="G1189" s="271"/>
      <c r="H1189" s="272"/>
      <c r="I1189" s="271"/>
      <c r="J1189" s="271"/>
      <c r="K1189" s="312"/>
      <c r="L1189" s="353"/>
      <c r="M1189" s="271"/>
      <c r="N1189" s="271"/>
      <c r="O1189" s="276"/>
      <c r="P1189" s="313"/>
      <c r="Q1189" s="314"/>
      <c r="R1189" s="279" t="b">
        <f t="shared" si="59"/>
        <v>0</v>
      </c>
      <c r="S1189" s="334"/>
    </row>
    <row r="1190" spans="2:19" ht="24.9" customHeight="1" x14ac:dyDescent="0.3">
      <c r="B1190" s="311"/>
      <c r="C1190" s="267">
        <f t="shared" si="60"/>
        <v>1</v>
      </c>
      <c r="D1190" s="268" t="str">
        <f t="shared" si="61"/>
        <v>Janeiro</v>
      </c>
      <c r="E1190" s="269"/>
      <c r="F1190" s="270" t="str">
        <f>IF(E1190="","",VLOOKUP(E1190,Relatório!B:I,2,FALSE))</f>
        <v/>
      </c>
      <c r="G1190" s="271"/>
      <c r="H1190" s="272"/>
      <c r="I1190" s="271"/>
      <c r="J1190" s="271"/>
      <c r="K1190" s="312"/>
      <c r="L1190" s="353"/>
      <c r="M1190" s="271"/>
      <c r="N1190" s="271"/>
      <c r="O1190" s="276"/>
      <c r="P1190" s="313"/>
      <c r="Q1190" s="314"/>
      <c r="R1190" s="279" t="b">
        <f t="shared" si="59"/>
        <v>0</v>
      </c>
      <c r="S1190" s="334"/>
    </row>
    <row r="1191" spans="2:19" ht="24.9" customHeight="1" x14ac:dyDescent="0.3">
      <c r="B1191" s="311"/>
      <c r="C1191" s="267">
        <f t="shared" si="60"/>
        <v>1</v>
      </c>
      <c r="D1191" s="268" t="str">
        <f t="shared" si="61"/>
        <v>Janeiro</v>
      </c>
      <c r="E1191" s="269"/>
      <c r="F1191" s="270" t="str">
        <f>IF(E1191="","",VLOOKUP(E1191,Relatório!B:I,2,FALSE))</f>
        <v/>
      </c>
      <c r="G1191" s="271"/>
      <c r="H1191" s="272"/>
      <c r="I1191" s="271"/>
      <c r="J1191" s="271"/>
      <c r="K1191" s="312"/>
      <c r="L1191" s="353"/>
      <c r="M1191" s="271"/>
      <c r="N1191" s="271"/>
      <c r="O1191" s="276"/>
      <c r="P1191" s="313"/>
      <c r="Q1191" s="314"/>
      <c r="R1191" s="279" t="b">
        <f t="shared" si="59"/>
        <v>0</v>
      </c>
      <c r="S1191" s="334"/>
    </row>
    <row r="1192" spans="2:19" ht="24.9" customHeight="1" x14ac:dyDescent="0.3">
      <c r="B1192" s="311"/>
      <c r="C1192" s="267">
        <f t="shared" si="60"/>
        <v>1</v>
      </c>
      <c r="D1192" s="268" t="str">
        <f t="shared" si="61"/>
        <v>Janeiro</v>
      </c>
      <c r="E1192" s="269"/>
      <c r="F1192" s="270" t="str">
        <f>IF(E1192="","",VLOOKUP(E1192,Relatório!B:I,2,FALSE))</f>
        <v/>
      </c>
      <c r="G1192" s="271"/>
      <c r="H1192" s="272"/>
      <c r="I1192" s="271"/>
      <c r="J1192" s="271"/>
      <c r="K1192" s="312"/>
      <c r="L1192" s="353"/>
      <c r="M1192" s="271"/>
      <c r="N1192" s="271"/>
      <c r="O1192" s="276"/>
      <c r="P1192" s="313"/>
      <c r="Q1192" s="314"/>
      <c r="R1192" s="279" t="b">
        <f t="shared" si="59"/>
        <v>0</v>
      </c>
      <c r="S1192" s="334"/>
    </row>
    <row r="1193" spans="2:19" ht="24.9" customHeight="1" x14ac:dyDescent="0.3">
      <c r="B1193" s="311"/>
      <c r="C1193" s="267">
        <f t="shared" si="60"/>
        <v>1</v>
      </c>
      <c r="D1193" s="268" t="str">
        <f t="shared" si="61"/>
        <v>Janeiro</v>
      </c>
      <c r="E1193" s="269"/>
      <c r="F1193" s="270" t="str">
        <f>IF(E1193="","",VLOOKUP(E1193,Relatório!B:I,2,FALSE))</f>
        <v/>
      </c>
      <c r="G1193" s="271"/>
      <c r="H1193" s="272"/>
      <c r="I1193" s="271"/>
      <c r="J1193" s="271"/>
      <c r="K1193" s="312"/>
      <c r="L1193" s="353"/>
      <c r="M1193" s="271"/>
      <c r="N1193" s="271"/>
      <c r="O1193" s="276"/>
      <c r="P1193" s="313"/>
      <c r="Q1193" s="314"/>
      <c r="R1193" s="279" t="b">
        <f t="shared" si="59"/>
        <v>0</v>
      </c>
      <c r="S1193" s="334"/>
    </row>
    <row r="1194" spans="2:19" ht="24.9" customHeight="1" x14ac:dyDescent="0.3">
      <c r="B1194" s="311"/>
      <c r="C1194" s="267">
        <f t="shared" si="60"/>
        <v>1</v>
      </c>
      <c r="D1194" s="268" t="str">
        <f t="shared" si="61"/>
        <v>Janeiro</v>
      </c>
      <c r="E1194" s="269"/>
      <c r="F1194" s="270" t="str">
        <f>IF(E1194="","",VLOOKUP(E1194,Relatório!B:I,2,FALSE))</f>
        <v/>
      </c>
      <c r="G1194" s="271"/>
      <c r="H1194" s="272"/>
      <c r="I1194" s="271"/>
      <c r="J1194" s="271"/>
      <c r="K1194" s="312"/>
      <c r="L1194" s="353"/>
      <c r="M1194" s="271"/>
      <c r="N1194" s="271"/>
      <c r="O1194" s="276"/>
      <c r="P1194" s="313"/>
      <c r="Q1194" s="314"/>
      <c r="R1194" s="279" t="b">
        <f t="shared" si="59"/>
        <v>0</v>
      </c>
      <c r="S1194" s="334"/>
    </row>
    <row r="1195" spans="2:19" ht="24.9" customHeight="1" x14ac:dyDescent="0.3">
      <c r="B1195" s="311"/>
      <c r="C1195" s="267">
        <f t="shared" si="60"/>
        <v>1</v>
      </c>
      <c r="D1195" s="268" t="str">
        <f t="shared" si="61"/>
        <v>Janeiro</v>
      </c>
      <c r="E1195" s="269"/>
      <c r="F1195" s="270" t="str">
        <f>IF(E1195="","",VLOOKUP(E1195,Relatório!B:I,2,FALSE))</f>
        <v/>
      </c>
      <c r="G1195" s="271"/>
      <c r="H1195" s="272"/>
      <c r="I1195" s="271"/>
      <c r="J1195" s="271"/>
      <c r="K1195" s="312"/>
      <c r="L1195" s="353"/>
      <c r="M1195" s="271"/>
      <c r="N1195" s="271"/>
      <c r="O1195" s="276"/>
      <c r="P1195" s="313"/>
      <c r="Q1195" s="314"/>
      <c r="R1195" s="279" t="b">
        <f t="shared" si="59"/>
        <v>0</v>
      </c>
      <c r="S1195" s="334"/>
    </row>
    <row r="1196" spans="2:19" ht="24.9" customHeight="1" x14ac:dyDescent="0.3">
      <c r="B1196" s="311"/>
      <c r="C1196" s="267">
        <f t="shared" si="60"/>
        <v>1</v>
      </c>
      <c r="D1196" s="268" t="str">
        <f t="shared" si="61"/>
        <v>Janeiro</v>
      </c>
      <c r="E1196" s="269"/>
      <c r="F1196" s="270" t="str">
        <f>IF(E1196="","",VLOOKUP(E1196,Relatório!B:I,2,FALSE))</f>
        <v/>
      </c>
      <c r="G1196" s="271"/>
      <c r="H1196" s="272"/>
      <c r="I1196" s="271"/>
      <c r="J1196" s="271"/>
      <c r="K1196" s="312"/>
      <c r="L1196" s="353"/>
      <c r="M1196" s="271"/>
      <c r="N1196" s="271"/>
      <c r="O1196" s="276"/>
      <c r="P1196" s="313"/>
      <c r="Q1196" s="314"/>
      <c r="R1196" s="279" t="b">
        <f t="shared" si="59"/>
        <v>0</v>
      </c>
      <c r="S1196" s="334"/>
    </row>
    <row r="1197" spans="2:19" ht="24.9" customHeight="1" x14ac:dyDescent="0.3">
      <c r="B1197" s="311"/>
      <c r="C1197" s="267">
        <f t="shared" si="60"/>
        <v>1</v>
      </c>
      <c r="D1197" s="268" t="str">
        <f t="shared" si="61"/>
        <v>Janeiro</v>
      </c>
      <c r="E1197" s="269"/>
      <c r="F1197" s="270" t="str">
        <f>IF(E1197="","",VLOOKUP(E1197,Relatório!B:I,2,FALSE))</f>
        <v/>
      </c>
      <c r="G1197" s="271"/>
      <c r="H1197" s="272"/>
      <c r="I1197" s="271"/>
      <c r="J1197" s="271"/>
      <c r="K1197" s="312"/>
      <c r="L1197" s="353"/>
      <c r="M1197" s="271"/>
      <c r="N1197" s="271"/>
      <c r="O1197" s="276"/>
      <c r="P1197" s="313"/>
      <c r="Q1197" s="314"/>
      <c r="R1197" s="279" t="b">
        <f t="shared" si="59"/>
        <v>0</v>
      </c>
      <c r="S1197" s="334"/>
    </row>
    <row r="1198" spans="2:19" ht="24.9" customHeight="1" x14ac:dyDescent="0.3">
      <c r="B1198" s="311"/>
      <c r="C1198" s="267">
        <f t="shared" si="60"/>
        <v>1</v>
      </c>
      <c r="D1198" s="268" t="str">
        <f t="shared" si="61"/>
        <v>Janeiro</v>
      </c>
      <c r="E1198" s="269"/>
      <c r="F1198" s="270" t="str">
        <f>IF(E1198="","",VLOOKUP(E1198,Relatório!B:I,2,FALSE))</f>
        <v/>
      </c>
      <c r="G1198" s="271"/>
      <c r="H1198" s="272"/>
      <c r="I1198" s="271"/>
      <c r="J1198" s="271"/>
      <c r="K1198" s="312"/>
      <c r="L1198" s="353"/>
      <c r="M1198" s="271"/>
      <c r="N1198" s="271"/>
      <c r="O1198" s="276"/>
      <c r="P1198" s="313"/>
      <c r="Q1198" s="314"/>
      <c r="R1198" s="279" t="b">
        <f t="shared" si="59"/>
        <v>0</v>
      </c>
      <c r="S1198" s="334"/>
    </row>
    <row r="1199" spans="2:19" ht="24.9" customHeight="1" x14ac:dyDescent="0.3">
      <c r="B1199" s="311"/>
      <c r="C1199" s="267">
        <f t="shared" si="60"/>
        <v>1</v>
      </c>
      <c r="D1199" s="268" t="str">
        <f t="shared" si="61"/>
        <v>Janeiro</v>
      </c>
      <c r="E1199" s="269"/>
      <c r="F1199" s="270" t="str">
        <f>IF(E1199="","",VLOOKUP(E1199,Relatório!B:I,2,FALSE))</f>
        <v/>
      </c>
      <c r="G1199" s="271"/>
      <c r="H1199" s="272"/>
      <c r="I1199" s="271"/>
      <c r="J1199" s="271"/>
      <c r="K1199" s="312"/>
      <c r="L1199" s="353"/>
      <c r="M1199" s="271"/>
      <c r="N1199" s="271"/>
      <c r="O1199" s="276"/>
      <c r="P1199" s="313"/>
      <c r="Q1199" s="314"/>
      <c r="R1199" s="279" t="b">
        <f t="shared" si="59"/>
        <v>0</v>
      </c>
      <c r="S1199" s="334"/>
    </row>
    <row r="1200" spans="2:19" ht="24.9" customHeight="1" x14ac:dyDescent="0.3">
      <c r="B1200" s="311"/>
      <c r="C1200" s="267">
        <f t="shared" si="60"/>
        <v>1</v>
      </c>
      <c r="D1200" s="268" t="str">
        <f t="shared" si="61"/>
        <v>Janeiro</v>
      </c>
      <c r="E1200" s="269"/>
      <c r="F1200" s="270" t="str">
        <f>IF(E1200="","",VLOOKUP(E1200,Relatório!B:I,2,FALSE))</f>
        <v/>
      </c>
      <c r="G1200" s="271"/>
      <c r="H1200" s="272"/>
      <c r="I1200" s="271"/>
      <c r="J1200" s="271"/>
      <c r="K1200" s="312"/>
      <c r="L1200" s="353"/>
      <c r="M1200" s="271"/>
      <c r="N1200" s="271"/>
      <c r="O1200" s="276"/>
      <c r="P1200" s="313"/>
      <c r="Q1200" s="314"/>
      <c r="R1200" s="279" t="b">
        <f t="shared" si="59"/>
        <v>0</v>
      </c>
      <c r="S1200" s="334"/>
    </row>
    <row r="1201" spans="2:19" ht="24.9" customHeight="1" x14ac:dyDescent="0.3">
      <c r="B1201" s="311"/>
      <c r="C1201" s="267">
        <f t="shared" si="60"/>
        <v>1</v>
      </c>
      <c r="D1201" s="268" t="str">
        <f t="shared" si="61"/>
        <v>Janeiro</v>
      </c>
      <c r="E1201" s="269"/>
      <c r="F1201" s="270" t="str">
        <f>IF(E1201="","",VLOOKUP(E1201,Relatório!B:I,2,FALSE))</f>
        <v/>
      </c>
      <c r="G1201" s="271"/>
      <c r="H1201" s="272"/>
      <c r="I1201" s="271"/>
      <c r="J1201" s="271"/>
      <c r="K1201" s="312"/>
      <c r="L1201" s="353"/>
      <c r="M1201" s="271"/>
      <c r="N1201" s="271"/>
      <c r="O1201" s="276"/>
      <c r="P1201" s="313"/>
      <c r="Q1201" s="314"/>
      <c r="R1201" s="279" t="b">
        <f t="shared" si="59"/>
        <v>0</v>
      </c>
      <c r="S1201" s="334"/>
    </row>
    <row r="1202" spans="2:19" ht="24.9" customHeight="1" x14ac:dyDescent="0.3">
      <c r="B1202" s="311"/>
      <c r="C1202" s="267">
        <f t="shared" si="60"/>
        <v>1</v>
      </c>
      <c r="D1202" s="268" t="str">
        <f t="shared" si="61"/>
        <v>Janeiro</v>
      </c>
      <c r="E1202" s="269"/>
      <c r="F1202" s="270" t="str">
        <f>IF(E1202="","",VLOOKUP(E1202,Relatório!B:I,2,FALSE))</f>
        <v/>
      </c>
      <c r="G1202" s="271"/>
      <c r="H1202" s="272"/>
      <c r="I1202" s="271"/>
      <c r="J1202" s="271"/>
      <c r="K1202" s="312"/>
      <c r="L1202" s="353"/>
      <c r="M1202" s="271"/>
      <c r="N1202" s="271"/>
      <c r="O1202" s="276"/>
      <c r="P1202" s="313"/>
      <c r="Q1202" s="314"/>
      <c r="R1202" s="279" t="b">
        <f t="shared" si="59"/>
        <v>0</v>
      </c>
      <c r="S1202" s="334"/>
    </row>
    <row r="1203" spans="2:19" ht="24.9" customHeight="1" x14ac:dyDescent="0.3">
      <c r="B1203" s="311"/>
      <c r="C1203" s="267">
        <f t="shared" si="60"/>
        <v>1</v>
      </c>
      <c r="D1203" s="268" t="str">
        <f t="shared" si="61"/>
        <v>Janeiro</v>
      </c>
      <c r="E1203" s="269"/>
      <c r="F1203" s="270" t="str">
        <f>IF(E1203="","",VLOOKUP(E1203,Relatório!B:I,2,FALSE))</f>
        <v/>
      </c>
      <c r="G1203" s="271"/>
      <c r="H1203" s="272"/>
      <c r="I1203" s="271"/>
      <c r="J1203" s="271"/>
      <c r="K1203" s="312"/>
      <c r="L1203" s="353"/>
      <c r="M1203" s="271"/>
      <c r="N1203" s="271"/>
      <c r="O1203" s="276"/>
      <c r="P1203" s="313"/>
      <c r="Q1203" s="314"/>
      <c r="R1203" s="279" t="b">
        <f t="shared" si="59"/>
        <v>0</v>
      </c>
      <c r="S1203" s="334"/>
    </row>
    <row r="1204" spans="2:19" ht="24.9" customHeight="1" x14ac:dyDescent="0.3">
      <c r="B1204" s="311"/>
      <c r="C1204" s="267">
        <f t="shared" si="60"/>
        <v>1</v>
      </c>
      <c r="D1204" s="268" t="str">
        <f t="shared" si="61"/>
        <v>Janeiro</v>
      </c>
      <c r="E1204" s="269"/>
      <c r="F1204" s="270" t="str">
        <f>IF(E1204="","",VLOOKUP(E1204,Relatório!B:I,2,FALSE))</f>
        <v/>
      </c>
      <c r="G1204" s="271"/>
      <c r="H1204" s="272"/>
      <c r="I1204" s="271"/>
      <c r="J1204" s="271"/>
      <c r="K1204" s="312"/>
      <c r="L1204" s="353"/>
      <c r="M1204" s="271"/>
      <c r="N1204" s="271"/>
      <c r="O1204" s="276"/>
      <c r="P1204" s="313"/>
      <c r="Q1204" s="314"/>
      <c r="R1204" s="279" t="b">
        <f t="shared" si="59"/>
        <v>0</v>
      </c>
      <c r="S1204" s="334"/>
    </row>
    <row r="1205" spans="2:19" ht="24.9" customHeight="1" x14ac:dyDescent="0.3">
      <c r="B1205" s="311"/>
      <c r="C1205" s="267">
        <f t="shared" si="60"/>
        <v>1</v>
      </c>
      <c r="D1205" s="268" t="str">
        <f t="shared" si="61"/>
        <v>Janeiro</v>
      </c>
      <c r="E1205" s="269"/>
      <c r="F1205" s="270" t="str">
        <f>IF(E1205="","",VLOOKUP(E1205,Relatório!B:I,2,FALSE))</f>
        <v/>
      </c>
      <c r="G1205" s="271"/>
      <c r="H1205" s="272"/>
      <c r="I1205" s="271"/>
      <c r="J1205" s="271"/>
      <c r="K1205" s="312"/>
      <c r="L1205" s="353"/>
      <c r="M1205" s="271"/>
      <c r="N1205" s="271"/>
      <c r="O1205" s="276"/>
      <c r="P1205" s="313"/>
      <c r="Q1205" s="314"/>
      <c r="R1205" s="279" t="b">
        <f t="shared" si="59"/>
        <v>0</v>
      </c>
      <c r="S1205" s="334"/>
    </row>
    <row r="1206" spans="2:19" ht="24.9" customHeight="1" x14ac:dyDescent="0.3">
      <c r="B1206" s="311"/>
      <c r="C1206" s="267">
        <f t="shared" si="60"/>
        <v>1</v>
      </c>
      <c r="D1206" s="268" t="str">
        <f t="shared" si="61"/>
        <v>Janeiro</v>
      </c>
      <c r="E1206" s="269"/>
      <c r="F1206" s="270" t="str">
        <f>IF(E1206="","",VLOOKUP(E1206,Relatório!B:I,2,FALSE))</f>
        <v/>
      </c>
      <c r="G1206" s="271"/>
      <c r="H1206" s="272"/>
      <c r="I1206" s="271"/>
      <c r="J1206" s="271"/>
      <c r="K1206" s="312"/>
      <c r="L1206" s="353"/>
      <c r="M1206" s="271"/>
      <c r="N1206" s="271"/>
      <c r="O1206" s="276"/>
      <c r="P1206" s="313"/>
      <c r="Q1206" s="314"/>
      <c r="R1206" s="279" t="b">
        <f t="shared" si="59"/>
        <v>0</v>
      </c>
      <c r="S1206" s="334"/>
    </row>
    <row r="1207" spans="2:19" ht="24.9" customHeight="1" x14ac:dyDescent="0.3">
      <c r="B1207" s="311"/>
      <c r="C1207" s="267">
        <f t="shared" si="60"/>
        <v>1</v>
      </c>
      <c r="D1207" s="268" t="str">
        <f t="shared" si="61"/>
        <v>Janeiro</v>
      </c>
      <c r="E1207" s="269"/>
      <c r="F1207" s="270" t="str">
        <f>IF(E1207="","",VLOOKUP(E1207,Relatório!B:I,2,FALSE))</f>
        <v/>
      </c>
      <c r="G1207" s="271"/>
      <c r="H1207" s="272"/>
      <c r="I1207" s="271"/>
      <c r="J1207" s="271"/>
      <c r="K1207" s="312"/>
      <c r="L1207" s="353"/>
      <c r="M1207" s="271"/>
      <c r="N1207" s="271"/>
      <c r="O1207" s="276"/>
      <c r="P1207" s="313"/>
      <c r="Q1207" s="314"/>
      <c r="R1207" s="279" t="b">
        <f t="shared" si="59"/>
        <v>0</v>
      </c>
      <c r="S1207" s="334"/>
    </row>
    <row r="1208" spans="2:19" ht="24.9" customHeight="1" x14ac:dyDescent="0.3">
      <c r="B1208" s="311"/>
      <c r="C1208" s="267">
        <f t="shared" si="60"/>
        <v>1</v>
      </c>
      <c r="D1208" s="268" t="str">
        <f t="shared" si="61"/>
        <v>Janeiro</v>
      </c>
      <c r="E1208" s="269"/>
      <c r="F1208" s="270" t="str">
        <f>IF(E1208="","",VLOOKUP(E1208,Relatório!B:I,2,FALSE))</f>
        <v/>
      </c>
      <c r="G1208" s="271"/>
      <c r="H1208" s="272"/>
      <c r="I1208" s="271"/>
      <c r="J1208" s="271"/>
      <c r="K1208" s="312"/>
      <c r="L1208" s="353"/>
      <c r="M1208" s="271"/>
      <c r="N1208" s="271"/>
      <c r="O1208" s="276"/>
      <c r="P1208" s="313"/>
      <c r="Q1208" s="314"/>
      <c r="R1208" s="279" t="b">
        <f t="shared" si="59"/>
        <v>0</v>
      </c>
      <c r="S1208" s="334"/>
    </row>
    <row r="1209" spans="2:19" ht="24.9" customHeight="1" x14ac:dyDescent="0.3">
      <c r="B1209" s="311"/>
      <c r="C1209" s="267">
        <f t="shared" si="60"/>
        <v>1</v>
      </c>
      <c r="D1209" s="268" t="str">
        <f t="shared" si="61"/>
        <v>Janeiro</v>
      </c>
      <c r="E1209" s="269"/>
      <c r="F1209" s="270" t="str">
        <f>IF(E1209="","",VLOOKUP(E1209,Relatório!B:I,2,FALSE))</f>
        <v/>
      </c>
      <c r="G1209" s="271"/>
      <c r="H1209" s="272"/>
      <c r="I1209" s="271"/>
      <c r="J1209" s="271"/>
      <c r="K1209" s="312"/>
      <c r="L1209" s="353"/>
      <c r="M1209" s="271"/>
      <c r="N1209" s="271"/>
      <c r="O1209" s="276"/>
      <c r="P1209" s="313"/>
      <c r="Q1209" s="314"/>
      <c r="R1209" s="279" t="b">
        <f t="shared" si="59"/>
        <v>0</v>
      </c>
      <c r="S1209" s="334"/>
    </row>
    <row r="1210" spans="2:19" ht="24.9" customHeight="1" x14ac:dyDescent="0.3">
      <c r="B1210" s="311"/>
      <c r="C1210" s="267">
        <f t="shared" si="60"/>
        <v>1</v>
      </c>
      <c r="D1210" s="268" t="str">
        <f t="shared" si="61"/>
        <v>Janeiro</v>
      </c>
      <c r="E1210" s="269"/>
      <c r="F1210" s="270" t="str">
        <f>IF(E1210="","",VLOOKUP(E1210,Relatório!B:I,2,FALSE))</f>
        <v/>
      </c>
      <c r="G1210" s="271"/>
      <c r="H1210" s="272"/>
      <c r="I1210" s="271"/>
      <c r="J1210" s="271"/>
      <c r="K1210" s="312"/>
      <c r="L1210" s="353"/>
      <c r="M1210" s="271"/>
      <c r="N1210" s="271"/>
      <c r="O1210" s="276"/>
      <c r="P1210" s="313"/>
      <c r="Q1210" s="314"/>
      <c r="R1210" s="279" t="b">
        <f t="shared" si="59"/>
        <v>0</v>
      </c>
      <c r="S1210" s="334"/>
    </row>
    <row r="1211" spans="2:19" ht="24.9" customHeight="1" x14ac:dyDescent="0.3">
      <c r="B1211" s="311"/>
      <c r="C1211" s="267">
        <f t="shared" si="60"/>
        <v>1</v>
      </c>
      <c r="D1211" s="268" t="str">
        <f t="shared" si="61"/>
        <v>Janeiro</v>
      </c>
      <c r="E1211" s="269"/>
      <c r="F1211" s="270" t="str">
        <f>IF(E1211="","",VLOOKUP(E1211,Relatório!B:I,2,FALSE))</f>
        <v/>
      </c>
      <c r="G1211" s="271"/>
      <c r="H1211" s="272"/>
      <c r="I1211" s="271"/>
      <c r="J1211" s="271"/>
      <c r="K1211" s="312"/>
      <c r="L1211" s="353"/>
      <c r="M1211" s="271"/>
      <c r="N1211" s="271"/>
      <c r="O1211" s="276"/>
      <c r="P1211" s="313"/>
      <c r="Q1211" s="314"/>
      <c r="R1211" s="279" t="b">
        <f t="shared" si="59"/>
        <v>0</v>
      </c>
      <c r="S1211" s="334"/>
    </row>
    <row r="1212" spans="2:19" ht="24.9" customHeight="1" x14ac:dyDescent="0.3">
      <c r="B1212" s="311"/>
      <c r="C1212" s="267">
        <f t="shared" si="60"/>
        <v>1</v>
      </c>
      <c r="D1212" s="268" t="str">
        <f t="shared" si="61"/>
        <v>Janeiro</v>
      </c>
      <c r="E1212" s="269"/>
      <c r="F1212" s="270" t="str">
        <f>IF(E1212="","",VLOOKUP(E1212,Relatório!B:I,2,FALSE))</f>
        <v/>
      </c>
      <c r="G1212" s="271"/>
      <c r="H1212" s="272"/>
      <c r="I1212" s="271"/>
      <c r="J1212" s="271"/>
      <c r="K1212" s="312"/>
      <c r="L1212" s="353"/>
      <c r="M1212" s="271"/>
      <c r="N1212" s="271"/>
      <c r="O1212" s="276"/>
      <c r="P1212" s="313"/>
      <c r="Q1212" s="314"/>
      <c r="R1212" s="279" t="b">
        <f t="shared" si="59"/>
        <v>0</v>
      </c>
      <c r="S1212" s="334"/>
    </row>
    <row r="1213" spans="2:19" ht="24.9" customHeight="1" x14ac:dyDescent="0.3">
      <c r="B1213" s="311"/>
      <c r="C1213" s="267">
        <f t="shared" si="60"/>
        <v>1</v>
      </c>
      <c r="D1213" s="268" t="str">
        <f t="shared" si="61"/>
        <v>Janeiro</v>
      </c>
      <c r="E1213" s="269"/>
      <c r="F1213" s="270" t="str">
        <f>IF(E1213="","",VLOOKUP(E1213,Relatório!B:I,2,FALSE))</f>
        <v/>
      </c>
      <c r="G1213" s="271"/>
      <c r="H1213" s="272"/>
      <c r="I1213" s="271"/>
      <c r="J1213" s="271"/>
      <c r="K1213" s="312"/>
      <c r="L1213" s="353"/>
      <c r="M1213" s="271"/>
      <c r="N1213" s="271"/>
      <c r="O1213" s="276"/>
      <c r="P1213" s="313"/>
      <c r="Q1213" s="314"/>
      <c r="R1213" s="279" t="b">
        <f t="shared" si="59"/>
        <v>0</v>
      </c>
      <c r="S1213" s="334"/>
    </row>
    <row r="1214" spans="2:19" ht="24.9" customHeight="1" x14ac:dyDescent="0.3">
      <c r="B1214" s="311"/>
      <c r="C1214" s="267">
        <f t="shared" si="60"/>
        <v>1</v>
      </c>
      <c r="D1214" s="268" t="str">
        <f t="shared" si="61"/>
        <v>Janeiro</v>
      </c>
      <c r="E1214" s="269"/>
      <c r="F1214" s="270" t="str">
        <f>IF(E1214="","",VLOOKUP(E1214,Relatório!B:I,2,FALSE))</f>
        <v/>
      </c>
      <c r="G1214" s="271"/>
      <c r="H1214" s="272"/>
      <c r="I1214" s="271"/>
      <c r="J1214" s="271"/>
      <c r="K1214" s="312"/>
      <c r="L1214" s="353"/>
      <c r="M1214" s="271"/>
      <c r="N1214" s="271"/>
      <c r="O1214" s="276"/>
      <c r="P1214" s="313"/>
      <c r="Q1214" s="314"/>
      <c r="R1214" s="279" t="b">
        <f t="shared" si="59"/>
        <v>0</v>
      </c>
      <c r="S1214" s="334"/>
    </row>
    <row r="1215" spans="2:19" ht="24.9" customHeight="1" x14ac:dyDescent="0.3">
      <c r="B1215" s="311"/>
      <c r="C1215" s="267">
        <f t="shared" si="60"/>
        <v>1</v>
      </c>
      <c r="D1215" s="268" t="str">
        <f t="shared" si="61"/>
        <v>Janeiro</v>
      </c>
      <c r="E1215" s="269"/>
      <c r="F1215" s="270" t="str">
        <f>IF(E1215="","",VLOOKUP(E1215,Relatório!B:I,2,FALSE))</f>
        <v/>
      </c>
      <c r="G1215" s="271"/>
      <c r="H1215" s="272"/>
      <c r="I1215" s="271"/>
      <c r="J1215" s="271"/>
      <c r="K1215" s="312"/>
      <c r="L1215" s="353"/>
      <c r="M1215" s="271"/>
      <c r="N1215" s="271"/>
      <c r="O1215" s="276"/>
      <c r="P1215" s="313"/>
      <c r="Q1215" s="314"/>
      <c r="R1215" s="279" t="b">
        <f t="shared" si="59"/>
        <v>0</v>
      </c>
      <c r="S1215" s="334"/>
    </row>
    <row r="1216" spans="2:19" ht="24.9" customHeight="1" x14ac:dyDescent="0.3">
      <c r="B1216" s="311"/>
      <c r="C1216" s="267">
        <f t="shared" si="60"/>
        <v>1</v>
      </c>
      <c r="D1216" s="268" t="str">
        <f t="shared" si="61"/>
        <v>Janeiro</v>
      </c>
      <c r="E1216" s="269"/>
      <c r="F1216" s="270" t="str">
        <f>IF(E1216="","",VLOOKUP(E1216,Relatório!B:I,2,FALSE))</f>
        <v/>
      </c>
      <c r="G1216" s="271"/>
      <c r="H1216" s="272"/>
      <c r="I1216" s="271"/>
      <c r="J1216" s="271"/>
      <c r="K1216" s="312"/>
      <c r="L1216" s="353"/>
      <c r="M1216" s="271"/>
      <c r="N1216" s="271"/>
      <c r="O1216" s="276"/>
      <c r="P1216" s="313"/>
      <c r="Q1216" s="314"/>
      <c r="R1216" s="279" t="b">
        <f t="shared" si="59"/>
        <v>0</v>
      </c>
      <c r="S1216" s="334"/>
    </row>
    <row r="1217" spans="2:19" ht="24.9" customHeight="1" x14ac:dyDescent="0.3">
      <c r="B1217" s="311"/>
      <c r="C1217" s="267">
        <f t="shared" si="60"/>
        <v>1</v>
      </c>
      <c r="D1217" s="268" t="str">
        <f t="shared" si="61"/>
        <v>Janeiro</v>
      </c>
      <c r="E1217" s="269"/>
      <c r="F1217" s="270" t="str">
        <f>IF(E1217="","",VLOOKUP(E1217,Relatório!B:I,2,FALSE))</f>
        <v/>
      </c>
      <c r="G1217" s="271"/>
      <c r="H1217" s="272"/>
      <c r="I1217" s="271"/>
      <c r="J1217" s="271"/>
      <c r="K1217" s="312"/>
      <c r="L1217" s="353"/>
      <c r="M1217" s="271"/>
      <c r="N1217" s="271"/>
      <c r="O1217" s="276"/>
      <c r="P1217" s="313"/>
      <c r="Q1217" s="314"/>
      <c r="R1217" s="279" t="b">
        <f t="shared" si="59"/>
        <v>0</v>
      </c>
      <c r="S1217" s="334"/>
    </row>
    <row r="1218" spans="2:19" ht="24.9" customHeight="1" x14ac:dyDescent="0.3">
      <c r="B1218" s="311"/>
      <c r="C1218" s="267">
        <f t="shared" si="60"/>
        <v>1</v>
      </c>
      <c r="D1218" s="268" t="str">
        <f t="shared" si="61"/>
        <v>Janeiro</v>
      </c>
      <c r="E1218" s="269"/>
      <c r="F1218" s="270" t="str">
        <f>IF(E1218="","",VLOOKUP(E1218,Relatório!B:I,2,FALSE))</f>
        <v/>
      </c>
      <c r="G1218" s="271"/>
      <c r="H1218" s="272"/>
      <c r="I1218" s="271"/>
      <c r="J1218" s="271"/>
      <c r="K1218" s="312"/>
      <c r="L1218" s="353"/>
      <c r="M1218" s="271"/>
      <c r="N1218" s="271"/>
      <c r="O1218" s="276"/>
      <c r="P1218" s="313"/>
      <c r="Q1218" s="314"/>
      <c r="R1218" s="279" t="b">
        <f t="shared" si="59"/>
        <v>0</v>
      </c>
      <c r="S1218" s="334"/>
    </row>
    <row r="1219" spans="2:19" ht="24.9" customHeight="1" x14ac:dyDescent="0.3">
      <c r="B1219" s="311"/>
      <c r="C1219" s="267">
        <f t="shared" si="60"/>
        <v>1</v>
      </c>
      <c r="D1219" s="268" t="str">
        <f t="shared" si="61"/>
        <v>Janeiro</v>
      </c>
      <c r="E1219" s="269"/>
      <c r="F1219" s="270" t="str">
        <f>IF(E1219="","",VLOOKUP(E1219,Relatório!B:I,2,FALSE))</f>
        <v/>
      </c>
      <c r="G1219" s="271"/>
      <c r="H1219" s="272"/>
      <c r="I1219" s="271"/>
      <c r="J1219" s="271"/>
      <c r="K1219" s="312"/>
      <c r="L1219" s="353"/>
      <c r="M1219" s="271"/>
      <c r="N1219" s="271"/>
      <c r="O1219" s="276"/>
      <c r="P1219" s="313"/>
      <c r="Q1219" s="314"/>
      <c r="R1219" s="279" t="b">
        <f t="shared" si="59"/>
        <v>0</v>
      </c>
      <c r="S1219" s="334"/>
    </row>
    <row r="1220" spans="2:19" ht="24.9" customHeight="1" x14ac:dyDescent="0.3">
      <c r="B1220" s="311"/>
      <c r="C1220" s="267">
        <f t="shared" si="60"/>
        <v>1</v>
      </c>
      <c r="D1220" s="268" t="str">
        <f t="shared" si="61"/>
        <v>Janeiro</v>
      </c>
      <c r="E1220" s="269"/>
      <c r="F1220" s="270" t="str">
        <f>IF(E1220="","",VLOOKUP(E1220,Relatório!B:I,2,FALSE))</f>
        <v/>
      </c>
      <c r="G1220" s="271"/>
      <c r="H1220" s="272"/>
      <c r="I1220" s="271"/>
      <c r="J1220" s="271"/>
      <c r="K1220" s="312"/>
      <c r="L1220" s="353"/>
      <c r="M1220" s="271"/>
      <c r="N1220" s="271"/>
      <c r="O1220" s="276"/>
      <c r="P1220" s="313"/>
      <c r="Q1220" s="314"/>
      <c r="R1220" s="279" t="b">
        <f t="shared" si="59"/>
        <v>0</v>
      </c>
      <c r="S1220" s="334"/>
    </row>
    <row r="1221" spans="2:19" ht="24.9" customHeight="1" x14ac:dyDescent="0.3">
      <c r="B1221" s="311"/>
      <c r="C1221" s="267">
        <f t="shared" si="60"/>
        <v>1</v>
      </c>
      <c r="D1221" s="268" t="str">
        <f t="shared" si="61"/>
        <v>Janeiro</v>
      </c>
      <c r="E1221" s="269"/>
      <c r="F1221" s="270" t="str">
        <f>IF(E1221="","",VLOOKUP(E1221,Relatório!B:I,2,FALSE))</f>
        <v/>
      </c>
      <c r="G1221" s="271"/>
      <c r="H1221" s="272"/>
      <c r="I1221" s="271"/>
      <c r="J1221" s="271"/>
      <c r="K1221" s="312"/>
      <c r="L1221" s="353"/>
      <c r="M1221" s="271"/>
      <c r="N1221" s="271"/>
      <c r="O1221" s="276"/>
      <c r="P1221" s="313"/>
      <c r="Q1221" s="314"/>
      <c r="R1221" s="279" t="b">
        <f t="shared" si="59"/>
        <v>0</v>
      </c>
      <c r="S1221" s="334"/>
    </row>
    <row r="1222" spans="2:19" ht="24.9" customHeight="1" x14ac:dyDescent="0.3">
      <c r="B1222" s="311"/>
      <c r="C1222" s="267">
        <f t="shared" si="60"/>
        <v>1</v>
      </c>
      <c r="D1222" s="268" t="str">
        <f t="shared" si="61"/>
        <v>Janeiro</v>
      </c>
      <c r="E1222" s="269"/>
      <c r="F1222" s="270" t="str">
        <f>IF(E1222="","",VLOOKUP(E1222,Relatório!B:I,2,FALSE))</f>
        <v/>
      </c>
      <c r="G1222" s="271"/>
      <c r="H1222" s="272"/>
      <c r="I1222" s="271"/>
      <c r="J1222" s="271"/>
      <c r="K1222" s="312"/>
      <c r="L1222" s="353"/>
      <c r="M1222" s="271"/>
      <c r="N1222" s="271"/>
      <c r="O1222" s="276"/>
      <c r="P1222" s="313"/>
      <c r="Q1222" s="314"/>
      <c r="R1222" s="279" t="b">
        <f t="shared" si="59"/>
        <v>0</v>
      </c>
      <c r="S1222" s="334"/>
    </row>
    <row r="1223" spans="2:19" ht="24.9" customHeight="1" x14ac:dyDescent="0.3">
      <c r="B1223" s="311"/>
      <c r="C1223" s="267">
        <f t="shared" si="60"/>
        <v>1</v>
      </c>
      <c r="D1223" s="268" t="str">
        <f t="shared" si="61"/>
        <v>Janeiro</v>
      </c>
      <c r="E1223" s="269"/>
      <c r="F1223" s="270" t="str">
        <f>IF(E1223="","",VLOOKUP(E1223,Relatório!B:I,2,FALSE))</f>
        <v/>
      </c>
      <c r="G1223" s="271"/>
      <c r="H1223" s="272"/>
      <c r="I1223" s="271"/>
      <c r="J1223" s="271"/>
      <c r="K1223" s="312"/>
      <c r="L1223" s="353"/>
      <c r="M1223" s="271"/>
      <c r="N1223" s="271"/>
      <c r="O1223" s="276"/>
      <c r="P1223" s="313"/>
      <c r="Q1223" s="314"/>
      <c r="R1223" s="279" t="b">
        <f t="shared" si="59"/>
        <v>0</v>
      </c>
      <c r="S1223" s="334"/>
    </row>
    <row r="1224" spans="2:19" ht="24.9" customHeight="1" x14ac:dyDescent="0.3">
      <c r="B1224" s="311"/>
      <c r="C1224" s="267">
        <f t="shared" si="60"/>
        <v>1</v>
      </c>
      <c r="D1224" s="268" t="str">
        <f t="shared" si="61"/>
        <v>Janeiro</v>
      </c>
      <c r="E1224" s="269"/>
      <c r="F1224" s="270" t="str">
        <f>IF(E1224="","",VLOOKUP(E1224,Relatório!B:I,2,FALSE))</f>
        <v/>
      </c>
      <c r="G1224" s="271"/>
      <c r="H1224" s="272"/>
      <c r="I1224" s="271"/>
      <c r="J1224" s="271"/>
      <c r="K1224" s="312"/>
      <c r="L1224" s="353"/>
      <c r="M1224" s="271"/>
      <c r="N1224" s="271"/>
      <c r="O1224" s="276"/>
      <c r="P1224" s="313"/>
      <c r="Q1224" s="314"/>
      <c r="R1224" s="279" t="b">
        <f t="shared" si="59"/>
        <v>0</v>
      </c>
      <c r="S1224" s="334"/>
    </row>
    <row r="1225" spans="2:19" ht="24.9" customHeight="1" x14ac:dyDescent="0.3">
      <c r="B1225" s="311"/>
      <c r="C1225" s="267">
        <f t="shared" si="60"/>
        <v>1</v>
      </c>
      <c r="D1225" s="268" t="str">
        <f t="shared" si="61"/>
        <v>Janeiro</v>
      </c>
      <c r="E1225" s="269"/>
      <c r="F1225" s="270" t="str">
        <f>IF(E1225="","",VLOOKUP(E1225,Relatório!B:I,2,FALSE))</f>
        <v/>
      </c>
      <c r="G1225" s="271"/>
      <c r="H1225" s="272"/>
      <c r="I1225" s="271"/>
      <c r="J1225" s="271"/>
      <c r="K1225" s="312"/>
      <c r="L1225" s="353"/>
      <c r="M1225" s="271"/>
      <c r="N1225" s="271"/>
      <c r="O1225" s="276"/>
      <c r="P1225" s="313"/>
      <c r="Q1225" s="314"/>
      <c r="R1225" s="279" t="b">
        <f t="shared" ref="R1225:R1288" si="62">IF(O1225="sim",P1225-Q1225+R1224,IF(O1225="NÃO",R1224))</f>
        <v>0</v>
      </c>
      <c r="S1225" s="334"/>
    </row>
    <row r="1226" spans="2:19" ht="24.9" customHeight="1" x14ac:dyDescent="0.3">
      <c r="B1226" s="311"/>
      <c r="C1226" s="267">
        <f t="shared" si="60"/>
        <v>1</v>
      </c>
      <c r="D1226" s="268" t="str">
        <f t="shared" si="61"/>
        <v>Janeiro</v>
      </c>
      <c r="E1226" s="269"/>
      <c r="F1226" s="270" t="str">
        <f>IF(E1226="","",VLOOKUP(E1226,Relatório!B:I,2,FALSE))</f>
        <v/>
      </c>
      <c r="G1226" s="271"/>
      <c r="H1226" s="272"/>
      <c r="I1226" s="271"/>
      <c r="J1226" s="271"/>
      <c r="K1226" s="312"/>
      <c r="L1226" s="353"/>
      <c r="M1226" s="271"/>
      <c r="N1226" s="271"/>
      <c r="O1226" s="276"/>
      <c r="P1226" s="313"/>
      <c r="Q1226" s="314"/>
      <c r="R1226" s="279" t="b">
        <f t="shared" si="62"/>
        <v>0</v>
      </c>
      <c r="S1226" s="334"/>
    </row>
    <row r="1227" spans="2:19" ht="24.9" customHeight="1" x14ac:dyDescent="0.3">
      <c r="B1227" s="311"/>
      <c r="C1227" s="267">
        <f t="shared" si="60"/>
        <v>1</v>
      </c>
      <c r="D1227" s="268" t="str">
        <f t="shared" si="61"/>
        <v>Janeiro</v>
      </c>
      <c r="E1227" s="269"/>
      <c r="F1227" s="270" t="str">
        <f>IF(E1227="","",VLOOKUP(E1227,Relatório!B:I,2,FALSE))</f>
        <v/>
      </c>
      <c r="G1227" s="271"/>
      <c r="H1227" s="272"/>
      <c r="I1227" s="271"/>
      <c r="J1227" s="271"/>
      <c r="K1227" s="312"/>
      <c r="L1227" s="353"/>
      <c r="M1227" s="271"/>
      <c r="N1227" s="271"/>
      <c r="O1227" s="276"/>
      <c r="P1227" s="313"/>
      <c r="Q1227" s="314"/>
      <c r="R1227" s="279" t="b">
        <f t="shared" si="62"/>
        <v>0</v>
      </c>
      <c r="S1227" s="334"/>
    </row>
    <row r="1228" spans="2:19" ht="24.9" customHeight="1" x14ac:dyDescent="0.3">
      <c r="B1228" s="311"/>
      <c r="C1228" s="267">
        <f t="shared" si="60"/>
        <v>1</v>
      </c>
      <c r="D1228" s="268" t="str">
        <f t="shared" si="61"/>
        <v>Janeiro</v>
      </c>
      <c r="E1228" s="269"/>
      <c r="F1228" s="270" t="str">
        <f>IF(E1228="","",VLOOKUP(E1228,Relatório!B:I,2,FALSE))</f>
        <v/>
      </c>
      <c r="G1228" s="271"/>
      <c r="H1228" s="272"/>
      <c r="I1228" s="271"/>
      <c r="J1228" s="271"/>
      <c r="K1228" s="312"/>
      <c r="L1228" s="353"/>
      <c r="M1228" s="271"/>
      <c r="N1228" s="271"/>
      <c r="O1228" s="276"/>
      <c r="P1228" s="313"/>
      <c r="Q1228" s="314"/>
      <c r="R1228" s="279" t="b">
        <f t="shared" si="62"/>
        <v>0</v>
      </c>
      <c r="S1228" s="334"/>
    </row>
    <row r="1229" spans="2:19" ht="24.9" customHeight="1" x14ac:dyDescent="0.3">
      <c r="B1229" s="311"/>
      <c r="C1229" s="267">
        <f t="shared" si="60"/>
        <v>1</v>
      </c>
      <c r="D1229" s="268" t="str">
        <f t="shared" si="61"/>
        <v>Janeiro</v>
      </c>
      <c r="E1229" s="269"/>
      <c r="F1229" s="270" t="str">
        <f>IF(E1229="","",VLOOKUP(E1229,Relatório!B:I,2,FALSE))</f>
        <v/>
      </c>
      <c r="G1229" s="271"/>
      <c r="H1229" s="272"/>
      <c r="I1229" s="271"/>
      <c r="J1229" s="271"/>
      <c r="K1229" s="312"/>
      <c r="L1229" s="353"/>
      <c r="M1229" s="271"/>
      <c r="N1229" s="271"/>
      <c r="O1229" s="276"/>
      <c r="P1229" s="313"/>
      <c r="Q1229" s="314"/>
      <c r="R1229" s="279" t="b">
        <f t="shared" si="62"/>
        <v>0</v>
      </c>
      <c r="S1229" s="334"/>
    </row>
    <row r="1230" spans="2:19" ht="24.9" customHeight="1" x14ac:dyDescent="0.3">
      <c r="B1230" s="311"/>
      <c r="C1230" s="267">
        <f t="shared" si="60"/>
        <v>1</v>
      </c>
      <c r="D1230" s="268" t="str">
        <f t="shared" si="61"/>
        <v>Janeiro</v>
      </c>
      <c r="E1230" s="269"/>
      <c r="F1230" s="270" t="str">
        <f>IF(E1230="","",VLOOKUP(E1230,Relatório!B:I,2,FALSE))</f>
        <v/>
      </c>
      <c r="G1230" s="271"/>
      <c r="H1230" s="272"/>
      <c r="I1230" s="271"/>
      <c r="J1230" s="271"/>
      <c r="K1230" s="312"/>
      <c r="L1230" s="353"/>
      <c r="M1230" s="271"/>
      <c r="N1230" s="271"/>
      <c r="O1230" s="276"/>
      <c r="P1230" s="313"/>
      <c r="Q1230" s="314"/>
      <c r="R1230" s="279" t="b">
        <f t="shared" si="62"/>
        <v>0</v>
      </c>
      <c r="S1230" s="334"/>
    </row>
    <row r="1231" spans="2:19" ht="24.9" customHeight="1" x14ac:dyDescent="0.3">
      <c r="B1231" s="311"/>
      <c r="C1231" s="267">
        <f t="shared" si="60"/>
        <v>1</v>
      </c>
      <c r="D1231" s="268" t="str">
        <f t="shared" si="61"/>
        <v>Janeiro</v>
      </c>
      <c r="E1231" s="269"/>
      <c r="F1231" s="270" t="str">
        <f>IF(E1231="","",VLOOKUP(E1231,Relatório!B:I,2,FALSE))</f>
        <v/>
      </c>
      <c r="G1231" s="271"/>
      <c r="H1231" s="272"/>
      <c r="I1231" s="271"/>
      <c r="J1231" s="271"/>
      <c r="K1231" s="312"/>
      <c r="L1231" s="353"/>
      <c r="M1231" s="271"/>
      <c r="N1231" s="271"/>
      <c r="O1231" s="276"/>
      <c r="P1231" s="313"/>
      <c r="Q1231" s="314"/>
      <c r="R1231" s="279" t="b">
        <f t="shared" si="62"/>
        <v>0</v>
      </c>
      <c r="S1231" s="334"/>
    </row>
    <row r="1232" spans="2:19" ht="24.9" customHeight="1" x14ac:dyDescent="0.3">
      <c r="B1232" s="311"/>
      <c r="C1232" s="267">
        <f t="shared" si="60"/>
        <v>1</v>
      </c>
      <c r="D1232" s="268" t="str">
        <f t="shared" si="61"/>
        <v>Janeiro</v>
      </c>
      <c r="E1232" s="269"/>
      <c r="F1232" s="270" t="str">
        <f>IF(E1232="","",VLOOKUP(E1232,Relatório!B:I,2,FALSE))</f>
        <v/>
      </c>
      <c r="G1232" s="271"/>
      <c r="H1232" s="272"/>
      <c r="I1232" s="271"/>
      <c r="J1232" s="271"/>
      <c r="K1232" s="312"/>
      <c r="L1232" s="353"/>
      <c r="M1232" s="271"/>
      <c r="N1232" s="271"/>
      <c r="O1232" s="276"/>
      <c r="P1232" s="313"/>
      <c r="Q1232" s="314"/>
      <c r="R1232" s="279" t="b">
        <f t="shared" si="62"/>
        <v>0</v>
      </c>
      <c r="S1232" s="334"/>
    </row>
    <row r="1233" spans="2:19" ht="24.9" customHeight="1" x14ac:dyDescent="0.3">
      <c r="B1233" s="311"/>
      <c r="C1233" s="267">
        <f t="shared" si="60"/>
        <v>1</v>
      </c>
      <c r="D1233" s="268" t="str">
        <f t="shared" si="61"/>
        <v>Janeiro</v>
      </c>
      <c r="E1233" s="269"/>
      <c r="F1233" s="270" t="str">
        <f>IF(E1233="","",VLOOKUP(E1233,Relatório!B:I,2,FALSE))</f>
        <v/>
      </c>
      <c r="G1233" s="271"/>
      <c r="H1233" s="272"/>
      <c r="I1233" s="271"/>
      <c r="J1233" s="271"/>
      <c r="K1233" s="312"/>
      <c r="L1233" s="353"/>
      <c r="M1233" s="271"/>
      <c r="N1233" s="271"/>
      <c r="O1233" s="276"/>
      <c r="P1233" s="313"/>
      <c r="Q1233" s="314"/>
      <c r="R1233" s="279" t="b">
        <f t="shared" si="62"/>
        <v>0</v>
      </c>
      <c r="S1233" s="334"/>
    </row>
    <row r="1234" spans="2:19" ht="24.9" customHeight="1" x14ac:dyDescent="0.3">
      <c r="B1234" s="311"/>
      <c r="C1234" s="267">
        <f t="shared" si="60"/>
        <v>1</v>
      </c>
      <c r="D1234" s="268" t="str">
        <f t="shared" si="61"/>
        <v>Janeiro</v>
      </c>
      <c r="E1234" s="269"/>
      <c r="F1234" s="270" t="str">
        <f>IF(E1234="","",VLOOKUP(E1234,Relatório!B:I,2,FALSE))</f>
        <v/>
      </c>
      <c r="G1234" s="271"/>
      <c r="H1234" s="272"/>
      <c r="I1234" s="271"/>
      <c r="J1234" s="271"/>
      <c r="K1234" s="312"/>
      <c r="L1234" s="353"/>
      <c r="M1234" s="271"/>
      <c r="N1234" s="271"/>
      <c r="O1234" s="276"/>
      <c r="P1234" s="313"/>
      <c r="Q1234" s="314"/>
      <c r="R1234" s="279" t="b">
        <f t="shared" si="62"/>
        <v>0</v>
      </c>
      <c r="S1234" s="334"/>
    </row>
    <row r="1235" spans="2:19" ht="24.9" customHeight="1" x14ac:dyDescent="0.3">
      <c r="B1235" s="311"/>
      <c r="C1235" s="267">
        <f t="shared" si="60"/>
        <v>1</v>
      </c>
      <c r="D1235" s="268" t="str">
        <f t="shared" si="61"/>
        <v>Janeiro</v>
      </c>
      <c r="E1235" s="269"/>
      <c r="F1235" s="270" t="str">
        <f>IF(E1235="","",VLOOKUP(E1235,Relatório!B:I,2,FALSE))</f>
        <v/>
      </c>
      <c r="G1235" s="271"/>
      <c r="H1235" s="272"/>
      <c r="I1235" s="271"/>
      <c r="J1235" s="271"/>
      <c r="K1235" s="312"/>
      <c r="L1235" s="353"/>
      <c r="M1235" s="271"/>
      <c r="N1235" s="271"/>
      <c r="O1235" s="276"/>
      <c r="P1235" s="313"/>
      <c r="Q1235" s="314"/>
      <c r="R1235" s="279" t="b">
        <f t="shared" si="62"/>
        <v>0</v>
      </c>
      <c r="S1235" s="334"/>
    </row>
    <row r="1236" spans="2:19" ht="24.9" customHeight="1" x14ac:dyDescent="0.3">
      <c r="B1236" s="311"/>
      <c r="C1236" s="267">
        <f t="shared" si="60"/>
        <v>1</v>
      </c>
      <c r="D1236" s="268" t="str">
        <f t="shared" si="61"/>
        <v>Janeiro</v>
      </c>
      <c r="E1236" s="269"/>
      <c r="F1236" s="270" t="str">
        <f>IF(E1236="","",VLOOKUP(E1236,Relatório!B:I,2,FALSE))</f>
        <v/>
      </c>
      <c r="G1236" s="271"/>
      <c r="H1236" s="272"/>
      <c r="I1236" s="271"/>
      <c r="J1236" s="271"/>
      <c r="K1236" s="312"/>
      <c r="L1236" s="353"/>
      <c r="M1236" s="271"/>
      <c r="N1236" s="271"/>
      <c r="O1236" s="276"/>
      <c r="P1236" s="313"/>
      <c r="Q1236" s="314"/>
      <c r="R1236" s="279" t="b">
        <f t="shared" si="62"/>
        <v>0</v>
      </c>
      <c r="S1236" s="334"/>
    </row>
    <row r="1237" spans="2:19" ht="24.9" customHeight="1" x14ac:dyDescent="0.3">
      <c r="B1237" s="311"/>
      <c r="C1237" s="267">
        <f t="shared" si="60"/>
        <v>1</v>
      </c>
      <c r="D1237" s="268" t="str">
        <f t="shared" si="61"/>
        <v>Janeiro</v>
      </c>
      <c r="E1237" s="269"/>
      <c r="F1237" s="270" t="str">
        <f>IF(E1237="","",VLOOKUP(E1237,Relatório!B:I,2,FALSE))</f>
        <v/>
      </c>
      <c r="G1237" s="271"/>
      <c r="H1237" s="272"/>
      <c r="I1237" s="271"/>
      <c r="J1237" s="271"/>
      <c r="K1237" s="312"/>
      <c r="L1237" s="353"/>
      <c r="M1237" s="271"/>
      <c r="N1237" s="271"/>
      <c r="O1237" s="276"/>
      <c r="P1237" s="313"/>
      <c r="Q1237" s="314"/>
      <c r="R1237" s="279" t="b">
        <f t="shared" si="62"/>
        <v>0</v>
      </c>
      <c r="S1237" s="334"/>
    </row>
    <row r="1238" spans="2:19" ht="24.9" customHeight="1" x14ac:dyDescent="0.3">
      <c r="B1238" s="311"/>
      <c r="C1238" s="267">
        <f t="shared" si="60"/>
        <v>1</v>
      </c>
      <c r="D1238" s="268" t="str">
        <f t="shared" si="61"/>
        <v>Janeiro</v>
      </c>
      <c r="E1238" s="269"/>
      <c r="F1238" s="270" t="str">
        <f>IF(E1238="","",VLOOKUP(E1238,Relatório!B:I,2,FALSE))</f>
        <v/>
      </c>
      <c r="G1238" s="271"/>
      <c r="H1238" s="272"/>
      <c r="I1238" s="271"/>
      <c r="J1238" s="271"/>
      <c r="K1238" s="312"/>
      <c r="L1238" s="353"/>
      <c r="M1238" s="271"/>
      <c r="N1238" s="271"/>
      <c r="O1238" s="276"/>
      <c r="P1238" s="313"/>
      <c r="Q1238" s="314"/>
      <c r="R1238" s="279" t="b">
        <f t="shared" si="62"/>
        <v>0</v>
      </c>
      <c r="S1238" s="334"/>
    </row>
    <row r="1239" spans="2:19" ht="24.9" customHeight="1" x14ac:dyDescent="0.3">
      <c r="B1239" s="311"/>
      <c r="C1239" s="267">
        <f t="shared" si="60"/>
        <v>1</v>
      </c>
      <c r="D1239" s="268" t="str">
        <f t="shared" si="61"/>
        <v>Janeiro</v>
      </c>
      <c r="E1239" s="269"/>
      <c r="F1239" s="270" t="str">
        <f>IF(E1239="","",VLOOKUP(E1239,Relatório!B:I,2,FALSE))</f>
        <v/>
      </c>
      <c r="G1239" s="271"/>
      <c r="H1239" s="272"/>
      <c r="I1239" s="271"/>
      <c r="J1239" s="271"/>
      <c r="K1239" s="312"/>
      <c r="L1239" s="353"/>
      <c r="M1239" s="271"/>
      <c r="N1239" s="271"/>
      <c r="O1239" s="276"/>
      <c r="P1239" s="313"/>
      <c r="Q1239" s="314"/>
      <c r="R1239" s="279" t="b">
        <f t="shared" si="62"/>
        <v>0</v>
      </c>
      <c r="S1239" s="334"/>
    </row>
    <row r="1240" spans="2:19" ht="24.9" customHeight="1" x14ac:dyDescent="0.3">
      <c r="B1240" s="311"/>
      <c r="C1240" s="267">
        <f t="shared" si="60"/>
        <v>1</v>
      </c>
      <c r="D1240" s="268" t="str">
        <f t="shared" si="61"/>
        <v>Janeiro</v>
      </c>
      <c r="E1240" s="269"/>
      <c r="F1240" s="270" t="str">
        <f>IF(E1240="","",VLOOKUP(E1240,Relatório!B:I,2,FALSE))</f>
        <v/>
      </c>
      <c r="G1240" s="271"/>
      <c r="H1240" s="272"/>
      <c r="I1240" s="271"/>
      <c r="J1240" s="271"/>
      <c r="K1240" s="312"/>
      <c r="L1240" s="353"/>
      <c r="M1240" s="271"/>
      <c r="N1240" s="271"/>
      <c r="O1240" s="276"/>
      <c r="P1240" s="313"/>
      <c r="Q1240" s="314"/>
      <c r="R1240" s="279" t="b">
        <f t="shared" si="62"/>
        <v>0</v>
      </c>
      <c r="S1240" s="334"/>
    </row>
    <row r="1241" spans="2:19" ht="24.9" customHeight="1" x14ac:dyDescent="0.3">
      <c r="B1241" s="311"/>
      <c r="C1241" s="267">
        <f t="shared" ref="C1241:C1304" si="63">MONTH(B1241)</f>
        <v>1</v>
      </c>
      <c r="D1241" s="268" t="str">
        <f t="shared" ref="D1241:D1304" si="64">IF(C1241=1,"Janeiro",IF(C1241=2,"Fevereiro",IF(C1241=3,"Março",IF(C1241=4,"Abril",IF(C1241=5,"Maio",IF(C1241=6,"Junho",IF(C1241=7,"Julho",IF(C1241=8,"Agosto",IF(C1241=9,"Setembro",IF(C1241=10,"Outubro",IF(C1241=11,"Novembro",IF(C1241=12,"Dezembro",""))))))))))))</f>
        <v>Janeiro</v>
      </c>
      <c r="E1241" s="269"/>
      <c r="F1241" s="270" t="str">
        <f>IF(E1241="","",VLOOKUP(E1241,Relatório!B:I,2,FALSE))</f>
        <v/>
      </c>
      <c r="G1241" s="271"/>
      <c r="H1241" s="272"/>
      <c r="I1241" s="271"/>
      <c r="J1241" s="271"/>
      <c r="K1241" s="312"/>
      <c r="L1241" s="353"/>
      <c r="M1241" s="271"/>
      <c r="N1241" s="271"/>
      <c r="O1241" s="276"/>
      <c r="P1241" s="313"/>
      <c r="Q1241" s="314"/>
      <c r="R1241" s="279" t="b">
        <f t="shared" si="62"/>
        <v>0</v>
      </c>
      <c r="S1241" s="334"/>
    </row>
    <row r="1242" spans="2:19" ht="24.9" customHeight="1" x14ac:dyDescent="0.3">
      <c r="B1242" s="311"/>
      <c r="C1242" s="267">
        <f t="shared" si="63"/>
        <v>1</v>
      </c>
      <c r="D1242" s="268" t="str">
        <f t="shared" si="64"/>
        <v>Janeiro</v>
      </c>
      <c r="E1242" s="269"/>
      <c r="F1242" s="270" t="str">
        <f>IF(E1242="","",VLOOKUP(E1242,Relatório!B:I,2,FALSE))</f>
        <v/>
      </c>
      <c r="G1242" s="271"/>
      <c r="H1242" s="272"/>
      <c r="I1242" s="271"/>
      <c r="J1242" s="271"/>
      <c r="K1242" s="312"/>
      <c r="L1242" s="353"/>
      <c r="M1242" s="271"/>
      <c r="N1242" s="271"/>
      <c r="O1242" s="276"/>
      <c r="P1242" s="313"/>
      <c r="Q1242" s="314"/>
      <c r="R1242" s="279" t="b">
        <f t="shared" si="62"/>
        <v>0</v>
      </c>
      <c r="S1242" s="334"/>
    </row>
    <row r="1243" spans="2:19" ht="24.9" customHeight="1" x14ac:dyDescent="0.3">
      <c r="B1243" s="311"/>
      <c r="C1243" s="267">
        <f t="shared" si="63"/>
        <v>1</v>
      </c>
      <c r="D1243" s="268" t="str">
        <f t="shared" si="64"/>
        <v>Janeiro</v>
      </c>
      <c r="E1243" s="269"/>
      <c r="F1243" s="270" t="str">
        <f>IF(E1243="","",VLOOKUP(E1243,Relatório!B:I,2,FALSE))</f>
        <v/>
      </c>
      <c r="G1243" s="271"/>
      <c r="H1243" s="272"/>
      <c r="I1243" s="271"/>
      <c r="J1243" s="271"/>
      <c r="K1243" s="312"/>
      <c r="L1243" s="353"/>
      <c r="M1243" s="271"/>
      <c r="N1243" s="271"/>
      <c r="O1243" s="276"/>
      <c r="P1243" s="313"/>
      <c r="Q1243" s="314"/>
      <c r="R1243" s="279" t="b">
        <f t="shared" si="62"/>
        <v>0</v>
      </c>
      <c r="S1243" s="334"/>
    </row>
    <row r="1244" spans="2:19" ht="24.9" customHeight="1" x14ac:dyDescent="0.3">
      <c r="B1244" s="311"/>
      <c r="C1244" s="267">
        <f t="shared" si="63"/>
        <v>1</v>
      </c>
      <c r="D1244" s="268" t="str">
        <f t="shared" si="64"/>
        <v>Janeiro</v>
      </c>
      <c r="E1244" s="269"/>
      <c r="F1244" s="270" t="str">
        <f>IF(E1244="","",VLOOKUP(E1244,Relatório!B:I,2,FALSE))</f>
        <v/>
      </c>
      <c r="G1244" s="271"/>
      <c r="H1244" s="272"/>
      <c r="I1244" s="271"/>
      <c r="J1244" s="271"/>
      <c r="K1244" s="312"/>
      <c r="L1244" s="353"/>
      <c r="M1244" s="271"/>
      <c r="N1244" s="271"/>
      <c r="O1244" s="276"/>
      <c r="P1244" s="313"/>
      <c r="Q1244" s="314"/>
      <c r="R1244" s="279" t="b">
        <f t="shared" si="62"/>
        <v>0</v>
      </c>
      <c r="S1244" s="334"/>
    </row>
    <row r="1245" spans="2:19" ht="24.9" customHeight="1" x14ac:dyDescent="0.3">
      <c r="B1245" s="311"/>
      <c r="C1245" s="267">
        <f t="shared" si="63"/>
        <v>1</v>
      </c>
      <c r="D1245" s="268" t="str">
        <f t="shared" si="64"/>
        <v>Janeiro</v>
      </c>
      <c r="E1245" s="269"/>
      <c r="F1245" s="270" t="str">
        <f>IF(E1245="","",VLOOKUP(E1245,Relatório!B:I,2,FALSE))</f>
        <v/>
      </c>
      <c r="G1245" s="271"/>
      <c r="H1245" s="272"/>
      <c r="I1245" s="271"/>
      <c r="J1245" s="271"/>
      <c r="K1245" s="312"/>
      <c r="L1245" s="353"/>
      <c r="M1245" s="271"/>
      <c r="N1245" s="271"/>
      <c r="O1245" s="276"/>
      <c r="P1245" s="313"/>
      <c r="Q1245" s="314"/>
      <c r="R1245" s="279" t="b">
        <f t="shared" si="62"/>
        <v>0</v>
      </c>
      <c r="S1245" s="334"/>
    </row>
    <row r="1246" spans="2:19" ht="24.9" customHeight="1" x14ac:dyDescent="0.3">
      <c r="B1246" s="311"/>
      <c r="C1246" s="267">
        <f t="shared" si="63"/>
        <v>1</v>
      </c>
      <c r="D1246" s="268" t="str">
        <f t="shared" si="64"/>
        <v>Janeiro</v>
      </c>
      <c r="E1246" s="269"/>
      <c r="F1246" s="270" t="str">
        <f>IF(E1246="","",VLOOKUP(E1246,Relatório!B:I,2,FALSE))</f>
        <v/>
      </c>
      <c r="G1246" s="271"/>
      <c r="H1246" s="272"/>
      <c r="I1246" s="271"/>
      <c r="J1246" s="271"/>
      <c r="K1246" s="312"/>
      <c r="L1246" s="353"/>
      <c r="M1246" s="271"/>
      <c r="N1246" s="271"/>
      <c r="O1246" s="276"/>
      <c r="P1246" s="313"/>
      <c r="Q1246" s="314"/>
      <c r="R1246" s="279" t="b">
        <f t="shared" si="62"/>
        <v>0</v>
      </c>
      <c r="S1246" s="334"/>
    </row>
    <row r="1247" spans="2:19" ht="24.9" customHeight="1" x14ac:dyDescent="0.3">
      <c r="B1247" s="311"/>
      <c r="C1247" s="267">
        <f t="shared" si="63"/>
        <v>1</v>
      </c>
      <c r="D1247" s="268" t="str">
        <f t="shared" si="64"/>
        <v>Janeiro</v>
      </c>
      <c r="E1247" s="269"/>
      <c r="F1247" s="270" t="str">
        <f>IF(E1247="","",VLOOKUP(E1247,Relatório!B:I,2,FALSE))</f>
        <v/>
      </c>
      <c r="G1247" s="271"/>
      <c r="H1247" s="272"/>
      <c r="I1247" s="271"/>
      <c r="J1247" s="271"/>
      <c r="K1247" s="312"/>
      <c r="L1247" s="353"/>
      <c r="M1247" s="271"/>
      <c r="N1247" s="271"/>
      <c r="O1247" s="276"/>
      <c r="P1247" s="313"/>
      <c r="Q1247" s="314"/>
      <c r="R1247" s="279" t="b">
        <f t="shared" si="62"/>
        <v>0</v>
      </c>
      <c r="S1247" s="334"/>
    </row>
    <row r="1248" spans="2:19" ht="24.9" customHeight="1" x14ac:dyDescent="0.3">
      <c r="B1248" s="311"/>
      <c r="C1248" s="267">
        <f t="shared" si="63"/>
        <v>1</v>
      </c>
      <c r="D1248" s="268" t="str">
        <f t="shared" si="64"/>
        <v>Janeiro</v>
      </c>
      <c r="E1248" s="269"/>
      <c r="F1248" s="270" t="str">
        <f>IF(E1248="","",VLOOKUP(E1248,Relatório!B:I,2,FALSE))</f>
        <v/>
      </c>
      <c r="G1248" s="271"/>
      <c r="H1248" s="272"/>
      <c r="I1248" s="271"/>
      <c r="J1248" s="271"/>
      <c r="K1248" s="312"/>
      <c r="L1248" s="353"/>
      <c r="M1248" s="271"/>
      <c r="N1248" s="271"/>
      <c r="O1248" s="276"/>
      <c r="P1248" s="313"/>
      <c r="Q1248" s="314"/>
      <c r="R1248" s="279" t="b">
        <f t="shared" si="62"/>
        <v>0</v>
      </c>
      <c r="S1248" s="334"/>
    </row>
    <row r="1249" spans="2:19" ht="24.9" customHeight="1" x14ac:dyDescent="0.3">
      <c r="B1249" s="311"/>
      <c r="C1249" s="267">
        <f t="shared" si="63"/>
        <v>1</v>
      </c>
      <c r="D1249" s="268" t="str">
        <f t="shared" si="64"/>
        <v>Janeiro</v>
      </c>
      <c r="E1249" s="269"/>
      <c r="F1249" s="270" t="str">
        <f>IF(E1249="","",VLOOKUP(E1249,Relatório!B:I,2,FALSE))</f>
        <v/>
      </c>
      <c r="G1249" s="271"/>
      <c r="H1249" s="272"/>
      <c r="I1249" s="271"/>
      <c r="J1249" s="271"/>
      <c r="K1249" s="312"/>
      <c r="L1249" s="353"/>
      <c r="M1249" s="271"/>
      <c r="N1249" s="271"/>
      <c r="O1249" s="276"/>
      <c r="P1249" s="313"/>
      <c r="Q1249" s="314"/>
      <c r="R1249" s="279" t="b">
        <f t="shared" si="62"/>
        <v>0</v>
      </c>
      <c r="S1249" s="334"/>
    </row>
    <row r="1250" spans="2:19" ht="24.9" customHeight="1" x14ac:dyDescent="0.3">
      <c r="B1250" s="311"/>
      <c r="C1250" s="267">
        <f t="shared" si="63"/>
        <v>1</v>
      </c>
      <c r="D1250" s="268" t="str">
        <f t="shared" si="64"/>
        <v>Janeiro</v>
      </c>
      <c r="E1250" s="269"/>
      <c r="F1250" s="270" t="str">
        <f>IF(E1250="","",VLOOKUP(E1250,Relatório!B:I,2,FALSE))</f>
        <v/>
      </c>
      <c r="G1250" s="271"/>
      <c r="H1250" s="272"/>
      <c r="I1250" s="271"/>
      <c r="J1250" s="271"/>
      <c r="K1250" s="312"/>
      <c r="L1250" s="353"/>
      <c r="M1250" s="271"/>
      <c r="N1250" s="271"/>
      <c r="O1250" s="276"/>
      <c r="P1250" s="313"/>
      <c r="Q1250" s="314"/>
      <c r="R1250" s="279" t="b">
        <f t="shared" si="62"/>
        <v>0</v>
      </c>
      <c r="S1250" s="334"/>
    </row>
    <row r="1251" spans="2:19" ht="24.9" customHeight="1" x14ac:dyDescent="0.3">
      <c r="B1251" s="311"/>
      <c r="C1251" s="267">
        <f t="shared" si="63"/>
        <v>1</v>
      </c>
      <c r="D1251" s="268" t="str">
        <f t="shared" si="64"/>
        <v>Janeiro</v>
      </c>
      <c r="E1251" s="269"/>
      <c r="F1251" s="270" t="str">
        <f>IF(E1251="","",VLOOKUP(E1251,Relatório!B:I,2,FALSE))</f>
        <v/>
      </c>
      <c r="G1251" s="271"/>
      <c r="H1251" s="272"/>
      <c r="I1251" s="271"/>
      <c r="J1251" s="271"/>
      <c r="K1251" s="312"/>
      <c r="L1251" s="353"/>
      <c r="M1251" s="271"/>
      <c r="N1251" s="271"/>
      <c r="O1251" s="276"/>
      <c r="P1251" s="313"/>
      <c r="Q1251" s="314"/>
      <c r="R1251" s="279" t="b">
        <f t="shared" si="62"/>
        <v>0</v>
      </c>
      <c r="S1251" s="334"/>
    </row>
    <row r="1252" spans="2:19" ht="24.9" customHeight="1" x14ac:dyDescent="0.3">
      <c r="B1252" s="311"/>
      <c r="C1252" s="267">
        <f t="shared" si="63"/>
        <v>1</v>
      </c>
      <c r="D1252" s="268" t="str">
        <f t="shared" si="64"/>
        <v>Janeiro</v>
      </c>
      <c r="E1252" s="269"/>
      <c r="F1252" s="270" t="str">
        <f>IF(E1252="","",VLOOKUP(E1252,Relatório!B:I,2,FALSE))</f>
        <v/>
      </c>
      <c r="G1252" s="271"/>
      <c r="H1252" s="272"/>
      <c r="I1252" s="271"/>
      <c r="J1252" s="271"/>
      <c r="K1252" s="312"/>
      <c r="L1252" s="353"/>
      <c r="M1252" s="271"/>
      <c r="N1252" s="271"/>
      <c r="O1252" s="276"/>
      <c r="P1252" s="313"/>
      <c r="Q1252" s="314"/>
      <c r="R1252" s="279" t="b">
        <f t="shared" si="62"/>
        <v>0</v>
      </c>
      <c r="S1252" s="334"/>
    </row>
    <row r="1253" spans="2:19" ht="24.9" customHeight="1" x14ac:dyDescent="0.3">
      <c r="B1253" s="311"/>
      <c r="C1253" s="267">
        <f t="shared" si="63"/>
        <v>1</v>
      </c>
      <c r="D1253" s="268" t="str">
        <f t="shared" si="64"/>
        <v>Janeiro</v>
      </c>
      <c r="E1253" s="269"/>
      <c r="F1253" s="270" t="str">
        <f>IF(E1253="","",VLOOKUP(E1253,Relatório!B:I,2,FALSE))</f>
        <v/>
      </c>
      <c r="G1253" s="271"/>
      <c r="H1253" s="272"/>
      <c r="I1253" s="271"/>
      <c r="J1253" s="271"/>
      <c r="K1253" s="312"/>
      <c r="L1253" s="353"/>
      <c r="M1253" s="271"/>
      <c r="N1253" s="271"/>
      <c r="O1253" s="276"/>
      <c r="P1253" s="313"/>
      <c r="Q1253" s="314"/>
      <c r="R1253" s="279" t="b">
        <f t="shared" si="62"/>
        <v>0</v>
      </c>
      <c r="S1253" s="334"/>
    </row>
    <row r="1254" spans="2:19" ht="24.9" customHeight="1" x14ac:dyDescent="0.3">
      <c r="B1254" s="311"/>
      <c r="C1254" s="267">
        <f t="shared" si="63"/>
        <v>1</v>
      </c>
      <c r="D1254" s="268" t="str">
        <f t="shared" si="64"/>
        <v>Janeiro</v>
      </c>
      <c r="E1254" s="269"/>
      <c r="F1254" s="270" t="str">
        <f>IF(E1254="","",VLOOKUP(E1254,Relatório!B:I,2,FALSE))</f>
        <v/>
      </c>
      <c r="G1254" s="271"/>
      <c r="H1254" s="272"/>
      <c r="I1254" s="271"/>
      <c r="J1254" s="271"/>
      <c r="K1254" s="312"/>
      <c r="L1254" s="353"/>
      <c r="M1254" s="271"/>
      <c r="N1254" s="271"/>
      <c r="O1254" s="276"/>
      <c r="P1254" s="313"/>
      <c r="Q1254" s="314"/>
      <c r="R1254" s="279" t="b">
        <f t="shared" si="62"/>
        <v>0</v>
      </c>
      <c r="S1254" s="334"/>
    </row>
    <row r="1255" spans="2:19" ht="24.9" customHeight="1" x14ac:dyDescent="0.3">
      <c r="B1255" s="311"/>
      <c r="C1255" s="267">
        <f t="shared" si="63"/>
        <v>1</v>
      </c>
      <c r="D1255" s="268" t="str">
        <f t="shared" si="64"/>
        <v>Janeiro</v>
      </c>
      <c r="E1255" s="269"/>
      <c r="F1255" s="270" t="str">
        <f>IF(E1255="","",VLOOKUP(E1255,Relatório!B:I,2,FALSE))</f>
        <v/>
      </c>
      <c r="G1255" s="271"/>
      <c r="H1255" s="272"/>
      <c r="I1255" s="271"/>
      <c r="J1255" s="271"/>
      <c r="K1255" s="312"/>
      <c r="L1255" s="353"/>
      <c r="M1255" s="271"/>
      <c r="N1255" s="271"/>
      <c r="O1255" s="276"/>
      <c r="P1255" s="313"/>
      <c r="Q1255" s="314"/>
      <c r="R1255" s="279" t="b">
        <f t="shared" si="62"/>
        <v>0</v>
      </c>
      <c r="S1255" s="334"/>
    </row>
    <row r="1256" spans="2:19" ht="24.9" customHeight="1" x14ac:dyDescent="0.3">
      <c r="B1256" s="311"/>
      <c r="C1256" s="267">
        <f t="shared" si="63"/>
        <v>1</v>
      </c>
      <c r="D1256" s="268" t="str">
        <f t="shared" si="64"/>
        <v>Janeiro</v>
      </c>
      <c r="E1256" s="269"/>
      <c r="F1256" s="270" t="str">
        <f>IF(E1256="","",VLOOKUP(E1256,Relatório!B:I,2,FALSE))</f>
        <v/>
      </c>
      <c r="G1256" s="271"/>
      <c r="H1256" s="272"/>
      <c r="I1256" s="271"/>
      <c r="J1256" s="271"/>
      <c r="K1256" s="312"/>
      <c r="L1256" s="353"/>
      <c r="M1256" s="271"/>
      <c r="N1256" s="271"/>
      <c r="O1256" s="276"/>
      <c r="P1256" s="313"/>
      <c r="Q1256" s="314"/>
      <c r="R1256" s="279" t="b">
        <f t="shared" si="62"/>
        <v>0</v>
      </c>
      <c r="S1256" s="334"/>
    </row>
    <row r="1257" spans="2:19" ht="24.9" customHeight="1" x14ac:dyDescent="0.3">
      <c r="B1257" s="311"/>
      <c r="C1257" s="267">
        <f t="shared" si="63"/>
        <v>1</v>
      </c>
      <c r="D1257" s="268" t="str">
        <f t="shared" si="64"/>
        <v>Janeiro</v>
      </c>
      <c r="E1257" s="269"/>
      <c r="F1257" s="270" t="str">
        <f>IF(E1257="","",VLOOKUP(E1257,Relatório!B:I,2,FALSE))</f>
        <v/>
      </c>
      <c r="G1257" s="271"/>
      <c r="H1257" s="272"/>
      <c r="I1257" s="271"/>
      <c r="J1257" s="271"/>
      <c r="K1257" s="312"/>
      <c r="L1257" s="353"/>
      <c r="M1257" s="271"/>
      <c r="N1257" s="271"/>
      <c r="O1257" s="276"/>
      <c r="P1257" s="313"/>
      <c r="Q1257" s="314"/>
      <c r="R1257" s="279" t="b">
        <f t="shared" si="62"/>
        <v>0</v>
      </c>
      <c r="S1257" s="334"/>
    </row>
    <row r="1258" spans="2:19" ht="24.9" customHeight="1" x14ac:dyDescent="0.3">
      <c r="B1258" s="311"/>
      <c r="C1258" s="267">
        <f t="shared" si="63"/>
        <v>1</v>
      </c>
      <c r="D1258" s="268" t="str">
        <f t="shared" si="64"/>
        <v>Janeiro</v>
      </c>
      <c r="E1258" s="269"/>
      <c r="F1258" s="270" t="str">
        <f>IF(E1258="","",VLOOKUP(E1258,Relatório!B:I,2,FALSE))</f>
        <v/>
      </c>
      <c r="G1258" s="271"/>
      <c r="H1258" s="272"/>
      <c r="I1258" s="271"/>
      <c r="J1258" s="271"/>
      <c r="K1258" s="312"/>
      <c r="L1258" s="353"/>
      <c r="M1258" s="271"/>
      <c r="N1258" s="271"/>
      <c r="O1258" s="276"/>
      <c r="P1258" s="313"/>
      <c r="Q1258" s="314"/>
      <c r="R1258" s="279" t="b">
        <f t="shared" si="62"/>
        <v>0</v>
      </c>
      <c r="S1258" s="334"/>
    </row>
    <row r="1259" spans="2:19" ht="24.9" customHeight="1" x14ac:dyDescent="0.3">
      <c r="B1259" s="311"/>
      <c r="C1259" s="267">
        <f t="shared" si="63"/>
        <v>1</v>
      </c>
      <c r="D1259" s="268" t="str">
        <f t="shared" si="64"/>
        <v>Janeiro</v>
      </c>
      <c r="E1259" s="269"/>
      <c r="F1259" s="270" t="str">
        <f>IF(E1259="","",VLOOKUP(E1259,Relatório!B:I,2,FALSE))</f>
        <v/>
      </c>
      <c r="G1259" s="271"/>
      <c r="H1259" s="272"/>
      <c r="I1259" s="271"/>
      <c r="J1259" s="271"/>
      <c r="K1259" s="312"/>
      <c r="L1259" s="353"/>
      <c r="M1259" s="271"/>
      <c r="N1259" s="271"/>
      <c r="O1259" s="276"/>
      <c r="P1259" s="313"/>
      <c r="Q1259" s="314"/>
      <c r="R1259" s="279" t="b">
        <f t="shared" si="62"/>
        <v>0</v>
      </c>
      <c r="S1259" s="334"/>
    </row>
    <row r="1260" spans="2:19" ht="24.9" customHeight="1" x14ac:dyDescent="0.3">
      <c r="B1260" s="311"/>
      <c r="C1260" s="267">
        <f t="shared" si="63"/>
        <v>1</v>
      </c>
      <c r="D1260" s="268" t="str">
        <f t="shared" si="64"/>
        <v>Janeiro</v>
      </c>
      <c r="E1260" s="269"/>
      <c r="F1260" s="270" t="str">
        <f>IF(E1260="","",VLOOKUP(E1260,Relatório!B:I,2,FALSE))</f>
        <v/>
      </c>
      <c r="G1260" s="271"/>
      <c r="H1260" s="272"/>
      <c r="I1260" s="271"/>
      <c r="J1260" s="271"/>
      <c r="K1260" s="312"/>
      <c r="L1260" s="353"/>
      <c r="M1260" s="271"/>
      <c r="N1260" s="271"/>
      <c r="O1260" s="276"/>
      <c r="P1260" s="313"/>
      <c r="Q1260" s="314"/>
      <c r="R1260" s="279" t="b">
        <f t="shared" si="62"/>
        <v>0</v>
      </c>
      <c r="S1260" s="334"/>
    </row>
    <row r="1261" spans="2:19" ht="24.9" customHeight="1" x14ac:dyDescent="0.3">
      <c r="B1261" s="311"/>
      <c r="C1261" s="267">
        <f t="shared" si="63"/>
        <v>1</v>
      </c>
      <c r="D1261" s="268" t="str">
        <f t="shared" si="64"/>
        <v>Janeiro</v>
      </c>
      <c r="E1261" s="269"/>
      <c r="F1261" s="270" t="str">
        <f>IF(E1261="","",VLOOKUP(E1261,Relatório!B:I,2,FALSE))</f>
        <v/>
      </c>
      <c r="G1261" s="271"/>
      <c r="H1261" s="272"/>
      <c r="I1261" s="271"/>
      <c r="J1261" s="271"/>
      <c r="K1261" s="312"/>
      <c r="L1261" s="353"/>
      <c r="M1261" s="271"/>
      <c r="N1261" s="271"/>
      <c r="O1261" s="276"/>
      <c r="P1261" s="313"/>
      <c r="Q1261" s="314"/>
      <c r="R1261" s="279" t="b">
        <f t="shared" si="62"/>
        <v>0</v>
      </c>
      <c r="S1261" s="334"/>
    </row>
    <row r="1262" spans="2:19" ht="24.9" customHeight="1" x14ac:dyDescent="0.3">
      <c r="B1262" s="311"/>
      <c r="C1262" s="267">
        <f t="shared" si="63"/>
        <v>1</v>
      </c>
      <c r="D1262" s="268" t="str">
        <f t="shared" si="64"/>
        <v>Janeiro</v>
      </c>
      <c r="E1262" s="269"/>
      <c r="F1262" s="270" t="str">
        <f>IF(E1262="","",VLOOKUP(E1262,Relatório!B:I,2,FALSE))</f>
        <v/>
      </c>
      <c r="G1262" s="271"/>
      <c r="H1262" s="272"/>
      <c r="I1262" s="271"/>
      <c r="J1262" s="271"/>
      <c r="K1262" s="312"/>
      <c r="L1262" s="353"/>
      <c r="M1262" s="271"/>
      <c r="N1262" s="271"/>
      <c r="O1262" s="276"/>
      <c r="P1262" s="313"/>
      <c r="Q1262" s="314"/>
      <c r="R1262" s="279" t="b">
        <f t="shared" si="62"/>
        <v>0</v>
      </c>
      <c r="S1262" s="334"/>
    </row>
    <row r="1263" spans="2:19" ht="24.9" customHeight="1" x14ac:dyDescent="0.3">
      <c r="B1263" s="311"/>
      <c r="C1263" s="267">
        <f t="shared" si="63"/>
        <v>1</v>
      </c>
      <c r="D1263" s="268" t="str">
        <f t="shared" si="64"/>
        <v>Janeiro</v>
      </c>
      <c r="E1263" s="269"/>
      <c r="F1263" s="270" t="str">
        <f>IF(E1263="","",VLOOKUP(E1263,Relatório!B:I,2,FALSE))</f>
        <v/>
      </c>
      <c r="G1263" s="271"/>
      <c r="H1263" s="272"/>
      <c r="I1263" s="271"/>
      <c r="J1263" s="271"/>
      <c r="K1263" s="312"/>
      <c r="L1263" s="353"/>
      <c r="M1263" s="271"/>
      <c r="N1263" s="271"/>
      <c r="O1263" s="276"/>
      <c r="P1263" s="313"/>
      <c r="Q1263" s="314"/>
      <c r="R1263" s="279" t="b">
        <f t="shared" si="62"/>
        <v>0</v>
      </c>
      <c r="S1263" s="334"/>
    </row>
    <row r="1264" spans="2:19" ht="24.9" customHeight="1" x14ac:dyDescent="0.3">
      <c r="B1264" s="311"/>
      <c r="C1264" s="267">
        <f t="shared" si="63"/>
        <v>1</v>
      </c>
      <c r="D1264" s="268" t="str">
        <f t="shared" si="64"/>
        <v>Janeiro</v>
      </c>
      <c r="E1264" s="269"/>
      <c r="F1264" s="270" t="str">
        <f>IF(E1264="","",VLOOKUP(E1264,Relatório!B:I,2,FALSE))</f>
        <v/>
      </c>
      <c r="G1264" s="271"/>
      <c r="H1264" s="272"/>
      <c r="I1264" s="271"/>
      <c r="J1264" s="271"/>
      <c r="K1264" s="312"/>
      <c r="L1264" s="353"/>
      <c r="M1264" s="271"/>
      <c r="N1264" s="271"/>
      <c r="O1264" s="276"/>
      <c r="P1264" s="313"/>
      <c r="Q1264" s="314"/>
      <c r="R1264" s="279" t="b">
        <f t="shared" si="62"/>
        <v>0</v>
      </c>
      <c r="S1264" s="334"/>
    </row>
    <row r="1265" spans="2:19" ht="24.9" customHeight="1" x14ac:dyDescent="0.3">
      <c r="B1265" s="311"/>
      <c r="C1265" s="267">
        <f t="shared" si="63"/>
        <v>1</v>
      </c>
      <c r="D1265" s="268" t="str">
        <f t="shared" si="64"/>
        <v>Janeiro</v>
      </c>
      <c r="E1265" s="269"/>
      <c r="F1265" s="270" t="str">
        <f>IF(E1265="","",VLOOKUP(E1265,Relatório!B:I,2,FALSE))</f>
        <v/>
      </c>
      <c r="G1265" s="271"/>
      <c r="H1265" s="272"/>
      <c r="I1265" s="271"/>
      <c r="J1265" s="271"/>
      <c r="K1265" s="312"/>
      <c r="L1265" s="353"/>
      <c r="M1265" s="271"/>
      <c r="N1265" s="271"/>
      <c r="O1265" s="276"/>
      <c r="P1265" s="313"/>
      <c r="Q1265" s="314"/>
      <c r="R1265" s="279" t="b">
        <f t="shared" si="62"/>
        <v>0</v>
      </c>
      <c r="S1265" s="334"/>
    </row>
    <row r="1266" spans="2:19" ht="24.9" customHeight="1" x14ac:dyDescent="0.3">
      <c r="B1266" s="311"/>
      <c r="C1266" s="267">
        <f t="shared" si="63"/>
        <v>1</v>
      </c>
      <c r="D1266" s="268" t="str">
        <f t="shared" si="64"/>
        <v>Janeiro</v>
      </c>
      <c r="E1266" s="269"/>
      <c r="F1266" s="270" t="str">
        <f>IF(E1266="","",VLOOKUP(E1266,Relatório!B:I,2,FALSE))</f>
        <v/>
      </c>
      <c r="G1266" s="271"/>
      <c r="H1266" s="272"/>
      <c r="I1266" s="271"/>
      <c r="J1266" s="271"/>
      <c r="K1266" s="312"/>
      <c r="L1266" s="353"/>
      <c r="M1266" s="271"/>
      <c r="N1266" s="271"/>
      <c r="O1266" s="276"/>
      <c r="P1266" s="313"/>
      <c r="Q1266" s="314"/>
      <c r="R1266" s="279" t="b">
        <f t="shared" si="62"/>
        <v>0</v>
      </c>
      <c r="S1266" s="334"/>
    </row>
    <row r="1267" spans="2:19" ht="24.9" customHeight="1" x14ac:dyDescent="0.3">
      <c r="B1267" s="311"/>
      <c r="C1267" s="267">
        <f t="shared" si="63"/>
        <v>1</v>
      </c>
      <c r="D1267" s="268" t="str">
        <f t="shared" si="64"/>
        <v>Janeiro</v>
      </c>
      <c r="E1267" s="269"/>
      <c r="F1267" s="270" t="str">
        <f>IF(E1267="","",VLOOKUP(E1267,Relatório!B:I,2,FALSE))</f>
        <v/>
      </c>
      <c r="G1267" s="271"/>
      <c r="H1267" s="272"/>
      <c r="I1267" s="271"/>
      <c r="J1267" s="271"/>
      <c r="K1267" s="312"/>
      <c r="L1267" s="353"/>
      <c r="M1267" s="271"/>
      <c r="N1267" s="271"/>
      <c r="O1267" s="276"/>
      <c r="P1267" s="313"/>
      <c r="Q1267" s="314"/>
      <c r="R1267" s="279" t="b">
        <f t="shared" si="62"/>
        <v>0</v>
      </c>
      <c r="S1267" s="334"/>
    </row>
    <row r="1268" spans="2:19" ht="24.9" customHeight="1" x14ac:dyDescent="0.3">
      <c r="B1268" s="311"/>
      <c r="C1268" s="267">
        <f t="shared" si="63"/>
        <v>1</v>
      </c>
      <c r="D1268" s="268" t="str">
        <f t="shared" si="64"/>
        <v>Janeiro</v>
      </c>
      <c r="E1268" s="269"/>
      <c r="F1268" s="270" t="str">
        <f>IF(E1268="","",VLOOKUP(E1268,Relatório!B:I,2,FALSE))</f>
        <v/>
      </c>
      <c r="G1268" s="271"/>
      <c r="H1268" s="272"/>
      <c r="I1268" s="271"/>
      <c r="J1268" s="271"/>
      <c r="K1268" s="312"/>
      <c r="L1268" s="353"/>
      <c r="M1268" s="271"/>
      <c r="N1268" s="271"/>
      <c r="O1268" s="276"/>
      <c r="P1268" s="313"/>
      <c r="Q1268" s="314"/>
      <c r="R1268" s="279" t="b">
        <f t="shared" si="62"/>
        <v>0</v>
      </c>
      <c r="S1268" s="334"/>
    </row>
    <row r="1269" spans="2:19" ht="24.9" customHeight="1" x14ac:dyDescent="0.3">
      <c r="B1269" s="311"/>
      <c r="C1269" s="267">
        <f t="shared" si="63"/>
        <v>1</v>
      </c>
      <c r="D1269" s="268" t="str">
        <f t="shared" si="64"/>
        <v>Janeiro</v>
      </c>
      <c r="E1269" s="269"/>
      <c r="F1269" s="270" t="str">
        <f>IF(E1269="","",VLOOKUP(E1269,Relatório!B:I,2,FALSE))</f>
        <v/>
      </c>
      <c r="G1269" s="271"/>
      <c r="H1269" s="272"/>
      <c r="I1269" s="271"/>
      <c r="J1269" s="271"/>
      <c r="K1269" s="312"/>
      <c r="L1269" s="353"/>
      <c r="M1269" s="271"/>
      <c r="N1269" s="271"/>
      <c r="O1269" s="276"/>
      <c r="P1269" s="313"/>
      <c r="Q1269" s="314"/>
      <c r="R1269" s="279" t="b">
        <f t="shared" si="62"/>
        <v>0</v>
      </c>
      <c r="S1269" s="334"/>
    </row>
    <row r="1270" spans="2:19" ht="24.9" customHeight="1" x14ac:dyDescent="0.3">
      <c r="B1270" s="311"/>
      <c r="C1270" s="267">
        <f t="shared" si="63"/>
        <v>1</v>
      </c>
      <c r="D1270" s="268" t="str">
        <f t="shared" si="64"/>
        <v>Janeiro</v>
      </c>
      <c r="E1270" s="269"/>
      <c r="F1270" s="270" t="str">
        <f>IF(E1270="","",VLOOKUP(E1270,Relatório!B:I,2,FALSE))</f>
        <v/>
      </c>
      <c r="G1270" s="271"/>
      <c r="H1270" s="272"/>
      <c r="I1270" s="271"/>
      <c r="J1270" s="271"/>
      <c r="K1270" s="312"/>
      <c r="L1270" s="353"/>
      <c r="M1270" s="271"/>
      <c r="N1270" s="271"/>
      <c r="O1270" s="276"/>
      <c r="P1270" s="313"/>
      <c r="Q1270" s="314"/>
      <c r="R1270" s="279" t="b">
        <f t="shared" si="62"/>
        <v>0</v>
      </c>
      <c r="S1270" s="334"/>
    </row>
    <row r="1271" spans="2:19" ht="24.9" customHeight="1" x14ac:dyDescent="0.3">
      <c r="B1271" s="311"/>
      <c r="C1271" s="267">
        <f t="shared" si="63"/>
        <v>1</v>
      </c>
      <c r="D1271" s="268" t="str">
        <f t="shared" si="64"/>
        <v>Janeiro</v>
      </c>
      <c r="E1271" s="269"/>
      <c r="F1271" s="270" t="str">
        <f>IF(E1271="","",VLOOKUP(E1271,Relatório!B:I,2,FALSE))</f>
        <v/>
      </c>
      <c r="G1271" s="271"/>
      <c r="H1271" s="272"/>
      <c r="I1271" s="271"/>
      <c r="J1271" s="271"/>
      <c r="K1271" s="312"/>
      <c r="L1271" s="353"/>
      <c r="M1271" s="271"/>
      <c r="N1271" s="271"/>
      <c r="O1271" s="276"/>
      <c r="P1271" s="313"/>
      <c r="Q1271" s="314"/>
      <c r="R1271" s="279" t="b">
        <f t="shared" si="62"/>
        <v>0</v>
      </c>
      <c r="S1271" s="334"/>
    </row>
    <row r="1272" spans="2:19" ht="24.9" customHeight="1" x14ac:dyDescent="0.3">
      <c r="B1272" s="311"/>
      <c r="C1272" s="267">
        <f t="shared" si="63"/>
        <v>1</v>
      </c>
      <c r="D1272" s="268" t="str">
        <f t="shared" si="64"/>
        <v>Janeiro</v>
      </c>
      <c r="E1272" s="269"/>
      <c r="F1272" s="270" t="str">
        <f>IF(E1272="","",VLOOKUP(E1272,Relatório!B:I,2,FALSE))</f>
        <v/>
      </c>
      <c r="G1272" s="271"/>
      <c r="H1272" s="272"/>
      <c r="I1272" s="271"/>
      <c r="J1272" s="271"/>
      <c r="K1272" s="312"/>
      <c r="L1272" s="353"/>
      <c r="M1272" s="271"/>
      <c r="N1272" s="271"/>
      <c r="O1272" s="276"/>
      <c r="P1272" s="313"/>
      <c r="Q1272" s="314"/>
      <c r="R1272" s="279" t="b">
        <f t="shared" si="62"/>
        <v>0</v>
      </c>
      <c r="S1272" s="334"/>
    </row>
    <row r="1273" spans="2:19" ht="24.9" customHeight="1" x14ac:dyDescent="0.3">
      <c r="B1273" s="311"/>
      <c r="C1273" s="267">
        <f t="shared" si="63"/>
        <v>1</v>
      </c>
      <c r="D1273" s="268" t="str">
        <f t="shared" si="64"/>
        <v>Janeiro</v>
      </c>
      <c r="E1273" s="269"/>
      <c r="F1273" s="270" t="str">
        <f>IF(E1273="","",VLOOKUP(E1273,Relatório!B:I,2,FALSE))</f>
        <v/>
      </c>
      <c r="G1273" s="271"/>
      <c r="H1273" s="272"/>
      <c r="I1273" s="271"/>
      <c r="J1273" s="271"/>
      <c r="K1273" s="312"/>
      <c r="L1273" s="353"/>
      <c r="M1273" s="271"/>
      <c r="N1273" s="271"/>
      <c r="O1273" s="276"/>
      <c r="P1273" s="313"/>
      <c r="Q1273" s="314"/>
      <c r="R1273" s="279" t="b">
        <f t="shared" si="62"/>
        <v>0</v>
      </c>
      <c r="S1273" s="334"/>
    </row>
    <row r="1274" spans="2:19" ht="24.9" customHeight="1" x14ac:dyDescent="0.3">
      <c r="B1274" s="311"/>
      <c r="C1274" s="267">
        <f t="shared" si="63"/>
        <v>1</v>
      </c>
      <c r="D1274" s="268" t="str">
        <f t="shared" si="64"/>
        <v>Janeiro</v>
      </c>
      <c r="E1274" s="269"/>
      <c r="F1274" s="270" t="str">
        <f>IF(E1274="","",VLOOKUP(E1274,Relatório!B:I,2,FALSE))</f>
        <v/>
      </c>
      <c r="G1274" s="271"/>
      <c r="H1274" s="272"/>
      <c r="I1274" s="271"/>
      <c r="J1274" s="271"/>
      <c r="K1274" s="312"/>
      <c r="L1274" s="353"/>
      <c r="M1274" s="271"/>
      <c r="N1274" s="271"/>
      <c r="O1274" s="276"/>
      <c r="P1274" s="313"/>
      <c r="Q1274" s="314"/>
      <c r="R1274" s="279" t="b">
        <f t="shared" si="62"/>
        <v>0</v>
      </c>
      <c r="S1274" s="334"/>
    </row>
    <row r="1275" spans="2:19" ht="24.9" customHeight="1" x14ac:dyDescent="0.3">
      <c r="B1275" s="311"/>
      <c r="C1275" s="267">
        <f t="shared" si="63"/>
        <v>1</v>
      </c>
      <c r="D1275" s="268" t="str">
        <f t="shared" si="64"/>
        <v>Janeiro</v>
      </c>
      <c r="E1275" s="269"/>
      <c r="F1275" s="270" t="str">
        <f>IF(E1275="","",VLOOKUP(E1275,Relatório!B:I,2,FALSE))</f>
        <v/>
      </c>
      <c r="G1275" s="271"/>
      <c r="H1275" s="272"/>
      <c r="I1275" s="271"/>
      <c r="J1275" s="271"/>
      <c r="K1275" s="312"/>
      <c r="L1275" s="353"/>
      <c r="M1275" s="271"/>
      <c r="N1275" s="271"/>
      <c r="O1275" s="276"/>
      <c r="P1275" s="313"/>
      <c r="Q1275" s="314"/>
      <c r="R1275" s="279" t="b">
        <f t="shared" si="62"/>
        <v>0</v>
      </c>
      <c r="S1275" s="334"/>
    </row>
    <row r="1276" spans="2:19" ht="24.9" customHeight="1" x14ac:dyDescent="0.3">
      <c r="B1276" s="311"/>
      <c r="C1276" s="267">
        <f t="shared" si="63"/>
        <v>1</v>
      </c>
      <c r="D1276" s="268" t="str">
        <f t="shared" si="64"/>
        <v>Janeiro</v>
      </c>
      <c r="E1276" s="269"/>
      <c r="F1276" s="270" t="str">
        <f>IF(E1276="","",VLOOKUP(E1276,Relatório!B:I,2,FALSE))</f>
        <v/>
      </c>
      <c r="G1276" s="271"/>
      <c r="H1276" s="272"/>
      <c r="I1276" s="271"/>
      <c r="J1276" s="271"/>
      <c r="K1276" s="312"/>
      <c r="L1276" s="353"/>
      <c r="M1276" s="271"/>
      <c r="N1276" s="271"/>
      <c r="O1276" s="276"/>
      <c r="P1276" s="313"/>
      <c r="Q1276" s="314"/>
      <c r="R1276" s="279" t="b">
        <f t="shared" si="62"/>
        <v>0</v>
      </c>
      <c r="S1276" s="334"/>
    </row>
    <row r="1277" spans="2:19" ht="24.9" customHeight="1" x14ac:dyDescent="0.3">
      <c r="B1277" s="311"/>
      <c r="C1277" s="267">
        <f t="shared" si="63"/>
        <v>1</v>
      </c>
      <c r="D1277" s="268" t="str">
        <f t="shared" si="64"/>
        <v>Janeiro</v>
      </c>
      <c r="E1277" s="269"/>
      <c r="F1277" s="270" t="str">
        <f>IF(E1277="","",VLOOKUP(E1277,Relatório!B:I,2,FALSE))</f>
        <v/>
      </c>
      <c r="G1277" s="271"/>
      <c r="H1277" s="272"/>
      <c r="I1277" s="271"/>
      <c r="J1277" s="271"/>
      <c r="K1277" s="312"/>
      <c r="L1277" s="353"/>
      <c r="M1277" s="271"/>
      <c r="N1277" s="271"/>
      <c r="O1277" s="276"/>
      <c r="P1277" s="313"/>
      <c r="Q1277" s="314"/>
      <c r="R1277" s="279" t="b">
        <f t="shared" si="62"/>
        <v>0</v>
      </c>
      <c r="S1277" s="334"/>
    </row>
    <row r="1278" spans="2:19" ht="24.9" customHeight="1" x14ac:dyDescent="0.3">
      <c r="B1278" s="311"/>
      <c r="C1278" s="267">
        <f t="shared" si="63"/>
        <v>1</v>
      </c>
      <c r="D1278" s="268" t="str">
        <f t="shared" si="64"/>
        <v>Janeiro</v>
      </c>
      <c r="E1278" s="269"/>
      <c r="F1278" s="270" t="str">
        <f>IF(E1278="","",VLOOKUP(E1278,Relatório!B:I,2,FALSE))</f>
        <v/>
      </c>
      <c r="G1278" s="271"/>
      <c r="H1278" s="272"/>
      <c r="I1278" s="271"/>
      <c r="J1278" s="271"/>
      <c r="K1278" s="312"/>
      <c r="L1278" s="353"/>
      <c r="M1278" s="271"/>
      <c r="N1278" s="271"/>
      <c r="O1278" s="276"/>
      <c r="P1278" s="313"/>
      <c r="Q1278" s="314"/>
      <c r="R1278" s="279" t="b">
        <f t="shared" si="62"/>
        <v>0</v>
      </c>
      <c r="S1278" s="334"/>
    </row>
    <row r="1279" spans="2:19" ht="24.9" customHeight="1" x14ac:dyDescent="0.3">
      <c r="B1279" s="311"/>
      <c r="C1279" s="267">
        <f t="shared" si="63"/>
        <v>1</v>
      </c>
      <c r="D1279" s="268" t="str">
        <f t="shared" si="64"/>
        <v>Janeiro</v>
      </c>
      <c r="E1279" s="269"/>
      <c r="F1279" s="270" t="str">
        <f>IF(E1279="","",VLOOKUP(E1279,Relatório!B:I,2,FALSE))</f>
        <v/>
      </c>
      <c r="G1279" s="271"/>
      <c r="H1279" s="272"/>
      <c r="I1279" s="271"/>
      <c r="J1279" s="271"/>
      <c r="K1279" s="312"/>
      <c r="L1279" s="353"/>
      <c r="M1279" s="271"/>
      <c r="N1279" s="271"/>
      <c r="O1279" s="276"/>
      <c r="P1279" s="313"/>
      <c r="Q1279" s="314"/>
      <c r="R1279" s="279" t="b">
        <f t="shared" si="62"/>
        <v>0</v>
      </c>
      <c r="S1279" s="334"/>
    </row>
    <row r="1280" spans="2:19" ht="24.9" customHeight="1" x14ac:dyDescent="0.3">
      <c r="B1280" s="311"/>
      <c r="C1280" s="267">
        <f t="shared" si="63"/>
        <v>1</v>
      </c>
      <c r="D1280" s="268" t="str">
        <f t="shared" si="64"/>
        <v>Janeiro</v>
      </c>
      <c r="E1280" s="269"/>
      <c r="F1280" s="270" t="str">
        <f>IF(E1280="","",VLOOKUP(E1280,Relatório!B:I,2,FALSE))</f>
        <v/>
      </c>
      <c r="G1280" s="271"/>
      <c r="H1280" s="272"/>
      <c r="I1280" s="271"/>
      <c r="J1280" s="271"/>
      <c r="K1280" s="312"/>
      <c r="L1280" s="353"/>
      <c r="M1280" s="271"/>
      <c r="N1280" s="271"/>
      <c r="O1280" s="276"/>
      <c r="P1280" s="313"/>
      <c r="Q1280" s="314"/>
      <c r="R1280" s="279" t="b">
        <f t="shared" si="62"/>
        <v>0</v>
      </c>
      <c r="S1280" s="334"/>
    </row>
    <row r="1281" spans="2:19" ht="24.9" customHeight="1" x14ac:dyDescent="0.3">
      <c r="B1281" s="311"/>
      <c r="C1281" s="267">
        <f t="shared" si="63"/>
        <v>1</v>
      </c>
      <c r="D1281" s="268" t="str">
        <f t="shared" si="64"/>
        <v>Janeiro</v>
      </c>
      <c r="E1281" s="269"/>
      <c r="F1281" s="270" t="str">
        <f>IF(E1281="","",VLOOKUP(E1281,Relatório!B:I,2,FALSE))</f>
        <v/>
      </c>
      <c r="G1281" s="271"/>
      <c r="H1281" s="272"/>
      <c r="I1281" s="271"/>
      <c r="J1281" s="271"/>
      <c r="K1281" s="312"/>
      <c r="L1281" s="353"/>
      <c r="M1281" s="271"/>
      <c r="N1281" s="271"/>
      <c r="O1281" s="276"/>
      <c r="P1281" s="313"/>
      <c r="Q1281" s="314"/>
      <c r="R1281" s="279" t="b">
        <f t="shared" si="62"/>
        <v>0</v>
      </c>
      <c r="S1281" s="334"/>
    </row>
    <row r="1282" spans="2:19" ht="24.9" customHeight="1" x14ac:dyDescent="0.3">
      <c r="B1282" s="311"/>
      <c r="C1282" s="267">
        <f t="shared" si="63"/>
        <v>1</v>
      </c>
      <c r="D1282" s="268" t="str">
        <f t="shared" si="64"/>
        <v>Janeiro</v>
      </c>
      <c r="E1282" s="269"/>
      <c r="F1282" s="270" t="str">
        <f>IF(E1282="","",VLOOKUP(E1282,Relatório!B:I,2,FALSE))</f>
        <v/>
      </c>
      <c r="G1282" s="271"/>
      <c r="H1282" s="272"/>
      <c r="I1282" s="271"/>
      <c r="J1282" s="271"/>
      <c r="K1282" s="312"/>
      <c r="L1282" s="353"/>
      <c r="M1282" s="271"/>
      <c r="N1282" s="271"/>
      <c r="O1282" s="276"/>
      <c r="P1282" s="313"/>
      <c r="Q1282" s="314"/>
      <c r="R1282" s="279" t="b">
        <f t="shared" si="62"/>
        <v>0</v>
      </c>
      <c r="S1282" s="334"/>
    </row>
    <row r="1283" spans="2:19" ht="24.9" customHeight="1" x14ac:dyDescent="0.3">
      <c r="B1283" s="311"/>
      <c r="C1283" s="267">
        <f t="shared" si="63"/>
        <v>1</v>
      </c>
      <c r="D1283" s="268" t="str">
        <f t="shared" si="64"/>
        <v>Janeiro</v>
      </c>
      <c r="E1283" s="269"/>
      <c r="F1283" s="270" t="str">
        <f>IF(E1283="","",VLOOKUP(E1283,Relatório!B:I,2,FALSE))</f>
        <v/>
      </c>
      <c r="G1283" s="271"/>
      <c r="H1283" s="272"/>
      <c r="I1283" s="271"/>
      <c r="J1283" s="271"/>
      <c r="K1283" s="312"/>
      <c r="L1283" s="353"/>
      <c r="M1283" s="271"/>
      <c r="N1283" s="271"/>
      <c r="O1283" s="276"/>
      <c r="P1283" s="313"/>
      <c r="Q1283" s="314"/>
      <c r="R1283" s="279" t="b">
        <f t="shared" si="62"/>
        <v>0</v>
      </c>
      <c r="S1283" s="334"/>
    </row>
    <row r="1284" spans="2:19" ht="24.9" customHeight="1" x14ac:dyDescent="0.3">
      <c r="B1284" s="311"/>
      <c r="C1284" s="267">
        <f t="shared" si="63"/>
        <v>1</v>
      </c>
      <c r="D1284" s="268" t="str">
        <f t="shared" si="64"/>
        <v>Janeiro</v>
      </c>
      <c r="E1284" s="269"/>
      <c r="F1284" s="270" t="str">
        <f>IF(E1284="","",VLOOKUP(E1284,Relatório!B:I,2,FALSE))</f>
        <v/>
      </c>
      <c r="G1284" s="271"/>
      <c r="H1284" s="272"/>
      <c r="I1284" s="271"/>
      <c r="J1284" s="271"/>
      <c r="K1284" s="312"/>
      <c r="L1284" s="353"/>
      <c r="M1284" s="271"/>
      <c r="N1284" s="271"/>
      <c r="O1284" s="276"/>
      <c r="P1284" s="313"/>
      <c r="Q1284" s="314"/>
      <c r="R1284" s="279" t="b">
        <f t="shared" si="62"/>
        <v>0</v>
      </c>
      <c r="S1284" s="334"/>
    </row>
    <row r="1285" spans="2:19" ht="24.9" customHeight="1" x14ac:dyDescent="0.3">
      <c r="B1285" s="311"/>
      <c r="C1285" s="267">
        <f t="shared" si="63"/>
        <v>1</v>
      </c>
      <c r="D1285" s="268" t="str">
        <f t="shared" si="64"/>
        <v>Janeiro</v>
      </c>
      <c r="E1285" s="269"/>
      <c r="F1285" s="270" t="str">
        <f>IF(E1285="","",VLOOKUP(E1285,Relatório!B:I,2,FALSE))</f>
        <v/>
      </c>
      <c r="G1285" s="271"/>
      <c r="H1285" s="272"/>
      <c r="I1285" s="271"/>
      <c r="J1285" s="271"/>
      <c r="K1285" s="312"/>
      <c r="L1285" s="353"/>
      <c r="M1285" s="271"/>
      <c r="N1285" s="271"/>
      <c r="O1285" s="276"/>
      <c r="P1285" s="313"/>
      <c r="Q1285" s="314"/>
      <c r="R1285" s="279" t="b">
        <f t="shared" si="62"/>
        <v>0</v>
      </c>
      <c r="S1285" s="334"/>
    </row>
    <row r="1286" spans="2:19" ht="24.9" customHeight="1" x14ac:dyDescent="0.3">
      <c r="B1286" s="311"/>
      <c r="C1286" s="267">
        <f t="shared" si="63"/>
        <v>1</v>
      </c>
      <c r="D1286" s="268" t="str">
        <f t="shared" si="64"/>
        <v>Janeiro</v>
      </c>
      <c r="E1286" s="269"/>
      <c r="F1286" s="270" t="str">
        <f>IF(E1286="","",VLOOKUP(E1286,Relatório!B:I,2,FALSE))</f>
        <v/>
      </c>
      <c r="G1286" s="271"/>
      <c r="H1286" s="272"/>
      <c r="I1286" s="271"/>
      <c r="J1286" s="271"/>
      <c r="K1286" s="312"/>
      <c r="L1286" s="353"/>
      <c r="M1286" s="271"/>
      <c r="N1286" s="271"/>
      <c r="O1286" s="276"/>
      <c r="P1286" s="313"/>
      <c r="Q1286" s="314"/>
      <c r="R1286" s="279" t="b">
        <f t="shared" si="62"/>
        <v>0</v>
      </c>
      <c r="S1286" s="334"/>
    </row>
    <row r="1287" spans="2:19" ht="24.9" customHeight="1" x14ac:dyDescent="0.3">
      <c r="B1287" s="311"/>
      <c r="C1287" s="267">
        <f t="shared" si="63"/>
        <v>1</v>
      </c>
      <c r="D1287" s="268" t="str">
        <f t="shared" si="64"/>
        <v>Janeiro</v>
      </c>
      <c r="E1287" s="269"/>
      <c r="F1287" s="270" t="str">
        <f>IF(E1287="","",VLOOKUP(E1287,Relatório!B:I,2,FALSE))</f>
        <v/>
      </c>
      <c r="G1287" s="271"/>
      <c r="H1287" s="272"/>
      <c r="I1287" s="271"/>
      <c r="J1287" s="271"/>
      <c r="K1287" s="312"/>
      <c r="L1287" s="353"/>
      <c r="M1287" s="271"/>
      <c r="N1287" s="271"/>
      <c r="O1287" s="276"/>
      <c r="P1287" s="313"/>
      <c r="Q1287" s="314"/>
      <c r="R1287" s="279" t="b">
        <f t="shared" si="62"/>
        <v>0</v>
      </c>
      <c r="S1287" s="334"/>
    </row>
    <row r="1288" spans="2:19" ht="24.9" customHeight="1" x14ac:dyDescent="0.3">
      <c r="B1288" s="311"/>
      <c r="C1288" s="267">
        <f t="shared" si="63"/>
        <v>1</v>
      </c>
      <c r="D1288" s="268" t="str">
        <f t="shared" si="64"/>
        <v>Janeiro</v>
      </c>
      <c r="E1288" s="269"/>
      <c r="F1288" s="270" t="str">
        <f>IF(E1288="","",VLOOKUP(E1288,Relatório!B:I,2,FALSE))</f>
        <v/>
      </c>
      <c r="G1288" s="271"/>
      <c r="H1288" s="272"/>
      <c r="I1288" s="271"/>
      <c r="J1288" s="271"/>
      <c r="K1288" s="312"/>
      <c r="L1288" s="353"/>
      <c r="M1288" s="271"/>
      <c r="N1288" s="271"/>
      <c r="O1288" s="276"/>
      <c r="P1288" s="313"/>
      <c r="Q1288" s="314"/>
      <c r="R1288" s="279" t="b">
        <f t="shared" si="62"/>
        <v>0</v>
      </c>
      <c r="S1288" s="334"/>
    </row>
    <row r="1289" spans="2:19" ht="24.9" customHeight="1" x14ac:dyDescent="0.3">
      <c r="B1289" s="311"/>
      <c r="C1289" s="267">
        <f t="shared" si="63"/>
        <v>1</v>
      </c>
      <c r="D1289" s="268" t="str">
        <f t="shared" si="64"/>
        <v>Janeiro</v>
      </c>
      <c r="E1289" s="269"/>
      <c r="F1289" s="270" t="str">
        <f>IF(E1289="","",VLOOKUP(E1289,Relatório!B:I,2,FALSE))</f>
        <v/>
      </c>
      <c r="G1289" s="271"/>
      <c r="H1289" s="272"/>
      <c r="I1289" s="271"/>
      <c r="J1289" s="271"/>
      <c r="K1289" s="312"/>
      <c r="L1289" s="353"/>
      <c r="M1289" s="271"/>
      <c r="N1289" s="271"/>
      <c r="O1289" s="276"/>
      <c r="P1289" s="313"/>
      <c r="Q1289" s="314"/>
      <c r="R1289" s="279" t="b">
        <f t="shared" ref="R1289:R1352" si="65">IF(O1289="sim",P1289-Q1289+R1288,IF(O1289="NÃO",R1288))</f>
        <v>0</v>
      </c>
      <c r="S1289" s="334"/>
    </row>
    <row r="1290" spans="2:19" ht="24.9" customHeight="1" x14ac:dyDescent="0.3">
      <c r="B1290" s="311"/>
      <c r="C1290" s="267">
        <f t="shared" si="63"/>
        <v>1</v>
      </c>
      <c r="D1290" s="268" t="str">
        <f t="shared" si="64"/>
        <v>Janeiro</v>
      </c>
      <c r="E1290" s="269"/>
      <c r="F1290" s="270" t="str">
        <f>IF(E1290="","",VLOOKUP(E1290,Relatório!B:I,2,FALSE))</f>
        <v/>
      </c>
      <c r="G1290" s="271"/>
      <c r="H1290" s="272"/>
      <c r="I1290" s="271"/>
      <c r="J1290" s="271"/>
      <c r="K1290" s="312"/>
      <c r="L1290" s="353"/>
      <c r="M1290" s="271"/>
      <c r="N1290" s="271"/>
      <c r="O1290" s="276"/>
      <c r="P1290" s="313"/>
      <c r="Q1290" s="314"/>
      <c r="R1290" s="279" t="b">
        <f t="shared" si="65"/>
        <v>0</v>
      </c>
      <c r="S1290" s="334"/>
    </row>
    <row r="1291" spans="2:19" ht="24.9" customHeight="1" x14ac:dyDescent="0.3">
      <c r="B1291" s="311"/>
      <c r="C1291" s="267">
        <f t="shared" si="63"/>
        <v>1</v>
      </c>
      <c r="D1291" s="268" t="str">
        <f t="shared" si="64"/>
        <v>Janeiro</v>
      </c>
      <c r="E1291" s="269"/>
      <c r="F1291" s="270" t="str">
        <f>IF(E1291="","",VLOOKUP(E1291,Relatório!B:I,2,FALSE))</f>
        <v/>
      </c>
      <c r="G1291" s="271"/>
      <c r="H1291" s="272"/>
      <c r="I1291" s="271"/>
      <c r="J1291" s="271"/>
      <c r="K1291" s="312"/>
      <c r="L1291" s="353"/>
      <c r="M1291" s="271"/>
      <c r="N1291" s="271"/>
      <c r="O1291" s="276"/>
      <c r="P1291" s="313"/>
      <c r="Q1291" s="314"/>
      <c r="R1291" s="279" t="b">
        <f t="shared" si="65"/>
        <v>0</v>
      </c>
      <c r="S1291" s="334"/>
    </row>
    <row r="1292" spans="2:19" ht="24.9" customHeight="1" x14ac:dyDescent="0.3">
      <c r="B1292" s="311"/>
      <c r="C1292" s="267">
        <f t="shared" si="63"/>
        <v>1</v>
      </c>
      <c r="D1292" s="268" t="str">
        <f t="shared" si="64"/>
        <v>Janeiro</v>
      </c>
      <c r="E1292" s="269"/>
      <c r="F1292" s="270" t="str">
        <f>IF(E1292="","",VLOOKUP(E1292,Relatório!B:I,2,FALSE))</f>
        <v/>
      </c>
      <c r="G1292" s="271"/>
      <c r="H1292" s="272"/>
      <c r="I1292" s="271"/>
      <c r="J1292" s="271"/>
      <c r="K1292" s="312"/>
      <c r="L1292" s="353"/>
      <c r="M1292" s="271"/>
      <c r="N1292" s="271"/>
      <c r="O1292" s="276"/>
      <c r="P1292" s="313"/>
      <c r="Q1292" s="314"/>
      <c r="R1292" s="279" t="b">
        <f t="shared" si="65"/>
        <v>0</v>
      </c>
      <c r="S1292" s="334"/>
    </row>
    <row r="1293" spans="2:19" ht="24.9" customHeight="1" x14ac:dyDescent="0.3">
      <c r="B1293" s="311"/>
      <c r="C1293" s="267">
        <f t="shared" si="63"/>
        <v>1</v>
      </c>
      <c r="D1293" s="268" t="str">
        <f t="shared" si="64"/>
        <v>Janeiro</v>
      </c>
      <c r="E1293" s="269"/>
      <c r="F1293" s="270" t="str">
        <f>IF(E1293="","",VLOOKUP(E1293,Relatório!B:I,2,FALSE))</f>
        <v/>
      </c>
      <c r="G1293" s="271"/>
      <c r="H1293" s="272"/>
      <c r="I1293" s="271"/>
      <c r="J1293" s="271"/>
      <c r="K1293" s="312"/>
      <c r="L1293" s="353"/>
      <c r="M1293" s="271"/>
      <c r="N1293" s="271"/>
      <c r="O1293" s="276"/>
      <c r="P1293" s="313"/>
      <c r="Q1293" s="314"/>
      <c r="R1293" s="279" t="b">
        <f t="shared" si="65"/>
        <v>0</v>
      </c>
      <c r="S1293" s="334"/>
    </row>
    <row r="1294" spans="2:19" ht="24.9" customHeight="1" x14ac:dyDescent="0.3">
      <c r="B1294" s="311"/>
      <c r="C1294" s="267">
        <f t="shared" si="63"/>
        <v>1</v>
      </c>
      <c r="D1294" s="268" t="str">
        <f t="shared" si="64"/>
        <v>Janeiro</v>
      </c>
      <c r="E1294" s="269"/>
      <c r="F1294" s="270" t="str">
        <f>IF(E1294="","",VLOOKUP(E1294,Relatório!B:I,2,FALSE))</f>
        <v/>
      </c>
      <c r="G1294" s="271"/>
      <c r="H1294" s="272"/>
      <c r="I1294" s="271"/>
      <c r="J1294" s="271"/>
      <c r="K1294" s="312"/>
      <c r="L1294" s="353"/>
      <c r="M1294" s="271"/>
      <c r="N1294" s="271"/>
      <c r="O1294" s="276"/>
      <c r="P1294" s="313"/>
      <c r="Q1294" s="314"/>
      <c r="R1294" s="279" t="b">
        <f t="shared" si="65"/>
        <v>0</v>
      </c>
      <c r="S1294" s="334"/>
    </row>
    <row r="1295" spans="2:19" ht="24.9" customHeight="1" x14ac:dyDescent="0.3">
      <c r="B1295" s="311"/>
      <c r="C1295" s="267">
        <f t="shared" si="63"/>
        <v>1</v>
      </c>
      <c r="D1295" s="268" t="str">
        <f t="shared" si="64"/>
        <v>Janeiro</v>
      </c>
      <c r="E1295" s="269"/>
      <c r="F1295" s="270" t="str">
        <f>IF(E1295="","",VLOOKUP(E1295,Relatório!B:I,2,FALSE))</f>
        <v/>
      </c>
      <c r="G1295" s="271"/>
      <c r="H1295" s="272"/>
      <c r="I1295" s="271"/>
      <c r="J1295" s="271"/>
      <c r="K1295" s="312"/>
      <c r="L1295" s="353"/>
      <c r="M1295" s="271"/>
      <c r="N1295" s="271"/>
      <c r="O1295" s="276"/>
      <c r="P1295" s="313"/>
      <c r="Q1295" s="314"/>
      <c r="R1295" s="279" t="b">
        <f t="shared" si="65"/>
        <v>0</v>
      </c>
      <c r="S1295" s="334"/>
    </row>
    <row r="1296" spans="2:19" ht="24.9" customHeight="1" x14ac:dyDescent="0.3">
      <c r="B1296" s="311"/>
      <c r="C1296" s="267">
        <f t="shared" si="63"/>
        <v>1</v>
      </c>
      <c r="D1296" s="268" t="str">
        <f t="shared" si="64"/>
        <v>Janeiro</v>
      </c>
      <c r="E1296" s="269"/>
      <c r="F1296" s="270" t="str">
        <f>IF(E1296="","",VLOOKUP(E1296,Relatório!B:I,2,FALSE))</f>
        <v/>
      </c>
      <c r="G1296" s="271"/>
      <c r="H1296" s="272"/>
      <c r="I1296" s="271"/>
      <c r="J1296" s="271"/>
      <c r="K1296" s="312"/>
      <c r="L1296" s="353"/>
      <c r="M1296" s="271"/>
      <c r="N1296" s="271"/>
      <c r="O1296" s="276"/>
      <c r="P1296" s="313"/>
      <c r="Q1296" s="314"/>
      <c r="R1296" s="279" t="b">
        <f t="shared" si="65"/>
        <v>0</v>
      </c>
      <c r="S1296" s="334"/>
    </row>
    <row r="1297" spans="2:19" ht="24.9" customHeight="1" x14ac:dyDescent="0.3">
      <c r="B1297" s="311"/>
      <c r="C1297" s="267">
        <f t="shared" si="63"/>
        <v>1</v>
      </c>
      <c r="D1297" s="268" t="str">
        <f t="shared" si="64"/>
        <v>Janeiro</v>
      </c>
      <c r="E1297" s="269"/>
      <c r="F1297" s="270" t="str">
        <f>IF(E1297="","",VLOOKUP(E1297,Relatório!B:I,2,FALSE))</f>
        <v/>
      </c>
      <c r="G1297" s="271"/>
      <c r="H1297" s="272"/>
      <c r="I1297" s="271"/>
      <c r="J1297" s="271"/>
      <c r="K1297" s="312"/>
      <c r="L1297" s="353"/>
      <c r="M1297" s="271"/>
      <c r="N1297" s="271"/>
      <c r="O1297" s="276"/>
      <c r="P1297" s="313"/>
      <c r="Q1297" s="314"/>
      <c r="R1297" s="279" t="b">
        <f t="shared" si="65"/>
        <v>0</v>
      </c>
      <c r="S1297" s="334"/>
    </row>
    <row r="1298" spans="2:19" ht="24.9" customHeight="1" x14ac:dyDescent="0.3">
      <c r="B1298" s="311"/>
      <c r="C1298" s="267">
        <f t="shared" si="63"/>
        <v>1</v>
      </c>
      <c r="D1298" s="268" t="str">
        <f t="shared" si="64"/>
        <v>Janeiro</v>
      </c>
      <c r="E1298" s="269"/>
      <c r="F1298" s="270" t="str">
        <f>IF(E1298="","",VLOOKUP(E1298,Relatório!B:I,2,FALSE))</f>
        <v/>
      </c>
      <c r="G1298" s="271"/>
      <c r="H1298" s="272"/>
      <c r="I1298" s="271"/>
      <c r="J1298" s="271"/>
      <c r="K1298" s="312"/>
      <c r="L1298" s="353"/>
      <c r="M1298" s="271"/>
      <c r="N1298" s="271"/>
      <c r="O1298" s="276"/>
      <c r="P1298" s="313"/>
      <c r="Q1298" s="314"/>
      <c r="R1298" s="279" t="b">
        <f t="shared" si="65"/>
        <v>0</v>
      </c>
      <c r="S1298" s="334"/>
    </row>
    <row r="1299" spans="2:19" ht="24.9" customHeight="1" x14ac:dyDescent="0.3">
      <c r="B1299" s="311"/>
      <c r="C1299" s="267">
        <f t="shared" si="63"/>
        <v>1</v>
      </c>
      <c r="D1299" s="268" t="str">
        <f t="shared" si="64"/>
        <v>Janeiro</v>
      </c>
      <c r="E1299" s="269"/>
      <c r="F1299" s="270" t="str">
        <f>IF(E1299="","",VLOOKUP(E1299,Relatório!B:I,2,FALSE))</f>
        <v/>
      </c>
      <c r="G1299" s="271"/>
      <c r="H1299" s="272"/>
      <c r="I1299" s="271"/>
      <c r="J1299" s="271"/>
      <c r="K1299" s="312"/>
      <c r="L1299" s="353"/>
      <c r="M1299" s="271"/>
      <c r="N1299" s="271"/>
      <c r="O1299" s="276"/>
      <c r="P1299" s="313"/>
      <c r="Q1299" s="314"/>
      <c r="R1299" s="279" t="b">
        <f t="shared" si="65"/>
        <v>0</v>
      </c>
      <c r="S1299" s="334"/>
    </row>
    <row r="1300" spans="2:19" ht="24.9" customHeight="1" x14ac:dyDescent="0.3">
      <c r="B1300" s="311"/>
      <c r="C1300" s="267">
        <f t="shared" si="63"/>
        <v>1</v>
      </c>
      <c r="D1300" s="268" t="str">
        <f t="shared" si="64"/>
        <v>Janeiro</v>
      </c>
      <c r="E1300" s="269"/>
      <c r="F1300" s="270" t="str">
        <f>IF(E1300="","",VLOOKUP(E1300,Relatório!B:I,2,FALSE))</f>
        <v/>
      </c>
      <c r="G1300" s="271"/>
      <c r="H1300" s="272"/>
      <c r="I1300" s="271"/>
      <c r="J1300" s="271"/>
      <c r="K1300" s="312"/>
      <c r="L1300" s="353"/>
      <c r="M1300" s="271"/>
      <c r="N1300" s="271"/>
      <c r="O1300" s="276"/>
      <c r="P1300" s="313"/>
      <c r="Q1300" s="314"/>
      <c r="R1300" s="279" t="b">
        <f t="shared" si="65"/>
        <v>0</v>
      </c>
      <c r="S1300" s="334"/>
    </row>
    <row r="1301" spans="2:19" ht="24.9" customHeight="1" x14ac:dyDescent="0.3">
      <c r="B1301" s="311"/>
      <c r="C1301" s="267">
        <f t="shared" si="63"/>
        <v>1</v>
      </c>
      <c r="D1301" s="268" t="str">
        <f t="shared" si="64"/>
        <v>Janeiro</v>
      </c>
      <c r="E1301" s="269"/>
      <c r="F1301" s="270" t="str">
        <f>IF(E1301="","",VLOOKUP(E1301,Relatório!B:I,2,FALSE))</f>
        <v/>
      </c>
      <c r="G1301" s="271"/>
      <c r="H1301" s="272"/>
      <c r="I1301" s="271"/>
      <c r="J1301" s="271"/>
      <c r="K1301" s="312"/>
      <c r="L1301" s="353"/>
      <c r="M1301" s="271"/>
      <c r="N1301" s="271"/>
      <c r="O1301" s="276"/>
      <c r="P1301" s="313"/>
      <c r="Q1301" s="314"/>
      <c r="R1301" s="279" t="b">
        <f t="shared" si="65"/>
        <v>0</v>
      </c>
      <c r="S1301" s="334"/>
    </row>
    <row r="1302" spans="2:19" ht="24.9" customHeight="1" x14ac:dyDescent="0.3">
      <c r="B1302" s="311"/>
      <c r="C1302" s="267">
        <f t="shared" si="63"/>
        <v>1</v>
      </c>
      <c r="D1302" s="268" t="str">
        <f t="shared" si="64"/>
        <v>Janeiro</v>
      </c>
      <c r="E1302" s="269"/>
      <c r="F1302" s="270" t="str">
        <f>IF(E1302="","",VLOOKUP(E1302,Relatório!B:I,2,FALSE))</f>
        <v/>
      </c>
      <c r="G1302" s="271"/>
      <c r="H1302" s="272"/>
      <c r="I1302" s="271"/>
      <c r="J1302" s="271"/>
      <c r="K1302" s="312"/>
      <c r="L1302" s="353"/>
      <c r="M1302" s="271"/>
      <c r="N1302" s="271"/>
      <c r="O1302" s="276"/>
      <c r="P1302" s="313"/>
      <c r="Q1302" s="314"/>
      <c r="R1302" s="279" t="b">
        <f t="shared" si="65"/>
        <v>0</v>
      </c>
      <c r="S1302" s="334"/>
    </row>
    <row r="1303" spans="2:19" ht="24.9" customHeight="1" x14ac:dyDescent="0.3">
      <c r="B1303" s="311"/>
      <c r="C1303" s="267">
        <f t="shared" si="63"/>
        <v>1</v>
      </c>
      <c r="D1303" s="268" t="str">
        <f t="shared" si="64"/>
        <v>Janeiro</v>
      </c>
      <c r="E1303" s="269"/>
      <c r="F1303" s="270" t="str">
        <f>IF(E1303="","",VLOOKUP(E1303,Relatório!B:I,2,FALSE))</f>
        <v/>
      </c>
      <c r="G1303" s="271"/>
      <c r="H1303" s="272"/>
      <c r="I1303" s="271"/>
      <c r="J1303" s="271"/>
      <c r="K1303" s="312"/>
      <c r="L1303" s="353"/>
      <c r="M1303" s="271"/>
      <c r="N1303" s="271"/>
      <c r="O1303" s="276"/>
      <c r="P1303" s="313"/>
      <c r="Q1303" s="314"/>
      <c r="R1303" s="279" t="b">
        <f t="shared" si="65"/>
        <v>0</v>
      </c>
      <c r="S1303" s="334"/>
    </row>
    <row r="1304" spans="2:19" ht="24.9" customHeight="1" x14ac:dyDescent="0.3">
      <c r="B1304" s="311"/>
      <c r="C1304" s="267">
        <f t="shared" si="63"/>
        <v>1</v>
      </c>
      <c r="D1304" s="268" t="str">
        <f t="shared" si="64"/>
        <v>Janeiro</v>
      </c>
      <c r="E1304" s="269"/>
      <c r="F1304" s="270" t="str">
        <f>IF(E1304="","",VLOOKUP(E1304,Relatório!B:I,2,FALSE))</f>
        <v/>
      </c>
      <c r="G1304" s="271"/>
      <c r="H1304" s="272"/>
      <c r="I1304" s="271"/>
      <c r="J1304" s="271"/>
      <c r="K1304" s="312"/>
      <c r="L1304" s="353"/>
      <c r="M1304" s="271"/>
      <c r="N1304" s="271"/>
      <c r="O1304" s="276"/>
      <c r="P1304" s="313"/>
      <c r="Q1304" s="314"/>
      <c r="R1304" s="279" t="b">
        <f t="shared" si="65"/>
        <v>0</v>
      </c>
      <c r="S1304" s="334"/>
    </row>
    <row r="1305" spans="2:19" ht="24.9" customHeight="1" x14ac:dyDescent="0.3">
      <c r="B1305" s="311"/>
      <c r="C1305" s="267">
        <f t="shared" ref="C1305:C1368" si="66">MONTH(B1305)</f>
        <v>1</v>
      </c>
      <c r="D1305" s="268" t="str">
        <f t="shared" ref="D1305:D1368" si="67">IF(C1305=1,"Janeiro",IF(C1305=2,"Fevereiro",IF(C1305=3,"Março",IF(C1305=4,"Abril",IF(C1305=5,"Maio",IF(C1305=6,"Junho",IF(C1305=7,"Julho",IF(C1305=8,"Agosto",IF(C1305=9,"Setembro",IF(C1305=10,"Outubro",IF(C1305=11,"Novembro",IF(C1305=12,"Dezembro",""))))))))))))</f>
        <v>Janeiro</v>
      </c>
      <c r="E1305" s="269"/>
      <c r="F1305" s="270" t="str">
        <f>IF(E1305="","",VLOOKUP(E1305,Relatório!B:I,2,FALSE))</f>
        <v/>
      </c>
      <c r="G1305" s="271"/>
      <c r="H1305" s="272"/>
      <c r="I1305" s="271"/>
      <c r="J1305" s="271"/>
      <c r="K1305" s="312"/>
      <c r="L1305" s="353"/>
      <c r="M1305" s="271"/>
      <c r="N1305" s="271"/>
      <c r="O1305" s="276"/>
      <c r="P1305" s="313"/>
      <c r="Q1305" s="314"/>
      <c r="R1305" s="279" t="b">
        <f t="shared" si="65"/>
        <v>0</v>
      </c>
      <c r="S1305" s="334"/>
    </row>
    <row r="1306" spans="2:19" ht="24.9" customHeight="1" x14ac:dyDescent="0.3">
      <c r="B1306" s="311"/>
      <c r="C1306" s="267">
        <f t="shared" si="66"/>
        <v>1</v>
      </c>
      <c r="D1306" s="268" t="str">
        <f t="shared" si="67"/>
        <v>Janeiro</v>
      </c>
      <c r="E1306" s="269"/>
      <c r="F1306" s="270" t="str">
        <f>IF(E1306="","",VLOOKUP(E1306,Relatório!B:I,2,FALSE))</f>
        <v/>
      </c>
      <c r="G1306" s="271"/>
      <c r="H1306" s="272"/>
      <c r="I1306" s="271"/>
      <c r="J1306" s="271"/>
      <c r="K1306" s="312"/>
      <c r="L1306" s="353"/>
      <c r="M1306" s="271"/>
      <c r="N1306" s="271"/>
      <c r="O1306" s="276"/>
      <c r="P1306" s="313"/>
      <c r="Q1306" s="314"/>
      <c r="R1306" s="279" t="b">
        <f t="shared" si="65"/>
        <v>0</v>
      </c>
      <c r="S1306" s="334"/>
    </row>
    <row r="1307" spans="2:19" ht="24.9" customHeight="1" x14ac:dyDescent="0.3">
      <c r="B1307" s="311"/>
      <c r="C1307" s="267">
        <f t="shared" si="66"/>
        <v>1</v>
      </c>
      <c r="D1307" s="268" t="str">
        <f t="shared" si="67"/>
        <v>Janeiro</v>
      </c>
      <c r="E1307" s="269"/>
      <c r="F1307" s="270" t="str">
        <f>IF(E1307="","",VLOOKUP(E1307,Relatório!B:I,2,FALSE))</f>
        <v/>
      </c>
      <c r="G1307" s="271"/>
      <c r="H1307" s="272"/>
      <c r="I1307" s="271"/>
      <c r="J1307" s="271"/>
      <c r="K1307" s="312"/>
      <c r="L1307" s="353"/>
      <c r="M1307" s="271"/>
      <c r="N1307" s="271"/>
      <c r="O1307" s="276"/>
      <c r="P1307" s="313"/>
      <c r="Q1307" s="314"/>
      <c r="R1307" s="279" t="b">
        <f t="shared" si="65"/>
        <v>0</v>
      </c>
      <c r="S1307" s="334"/>
    </row>
    <row r="1308" spans="2:19" ht="24.9" customHeight="1" x14ac:dyDescent="0.3">
      <c r="B1308" s="311"/>
      <c r="C1308" s="267">
        <f t="shared" si="66"/>
        <v>1</v>
      </c>
      <c r="D1308" s="268" t="str">
        <f t="shared" si="67"/>
        <v>Janeiro</v>
      </c>
      <c r="E1308" s="269"/>
      <c r="F1308" s="270" t="str">
        <f>IF(E1308="","",VLOOKUP(E1308,Relatório!B:I,2,FALSE))</f>
        <v/>
      </c>
      <c r="G1308" s="271"/>
      <c r="H1308" s="272"/>
      <c r="I1308" s="271"/>
      <c r="J1308" s="271"/>
      <c r="K1308" s="312"/>
      <c r="L1308" s="353"/>
      <c r="M1308" s="271"/>
      <c r="N1308" s="271"/>
      <c r="O1308" s="276"/>
      <c r="P1308" s="313"/>
      <c r="Q1308" s="314"/>
      <c r="R1308" s="279" t="b">
        <f t="shared" si="65"/>
        <v>0</v>
      </c>
      <c r="S1308" s="334"/>
    </row>
    <row r="1309" spans="2:19" ht="24.9" customHeight="1" x14ac:dyDescent="0.3">
      <c r="B1309" s="311"/>
      <c r="C1309" s="267">
        <f t="shared" si="66"/>
        <v>1</v>
      </c>
      <c r="D1309" s="268" t="str">
        <f t="shared" si="67"/>
        <v>Janeiro</v>
      </c>
      <c r="E1309" s="269"/>
      <c r="F1309" s="270" t="str">
        <f>IF(E1309="","",VLOOKUP(E1309,Relatório!B:I,2,FALSE))</f>
        <v/>
      </c>
      <c r="G1309" s="271"/>
      <c r="H1309" s="272"/>
      <c r="I1309" s="271"/>
      <c r="J1309" s="271"/>
      <c r="K1309" s="312"/>
      <c r="L1309" s="353"/>
      <c r="M1309" s="271"/>
      <c r="N1309" s="271"/>
      <c r="O1309" s="276"/>
      <c r="P1309" s="313"/>
      <c r="Q1309" s="314"/>
      <c r="R1309" s="279" t="b">
        <f t="shared" si="65"/>
        <v>0</v>
      </c>
      <c r="S1309" s="334"/>
    </row>
    <row r="1310" spans="2:19" ht="24.9" customHeight="1" x14ac:dyDescent="0.3">
      <c r="B1310" s="311"/>
      <c r="C1310" s="267">
        <f t="shared" si="66"/>
        <v>1</v>
      </c>
      <c r="D1310" s="268" t="str">
        <f t="shared" si="67"/>
        <v>Janeiro</v>
      </c>
      <c r="E1310" s="269"/>
      <c r="F1310" s="270" t="str">
        <f>IF(E1310="","",VLOOKUP(E1310,Relatório!B:I,2,FALSE))</f>
        <v/>
      </c>
      <c r="G1310" s="271"/>
      <c r="H1310" s="272"/>
      <c r="I1310" s="271"/>
      <c r="J1310" s="271"/>
      <c r="K1310" s="312"/>
      <c r="L1310" s="353"/>
      <c r="M1310" s="271"/>
      <c r="N1310" s="271"/>
      <c r="O1310" s="276"/>
      <c r="P1310" s="313"/>
      <c r="Q1310" s="314"/>
      <c r="R1310" s="279" t="b">
        <f t="shared" si="65"/>
        <v>0</v>
      </c>
      <c r="S1310" s="334"/>
    </row>
    <row r="1311" spans="2:19" ht="24.9" customHeight="1" x14ac:dyDescent="0.3">
      <c r="B1311" s="311"/>
      <c r="C1311" s="267">
        <f t="shared" si="66"/>
        <v>1</v>
      </c>
      <c r="D1311" s="268" t="str">
        <f t="shared" si="67"/>
        <v>Janeiro</v>
      </c>
      <c r="E1311" s="269"/>
      <c r="F1311" s="270" t="str">
        <f>IF(E1311="","",VLOOKUP(E1311,Relatório!B:I,2,FALSE))</f>
        <v/>
      </c>
      <c r="G1311" s="271"/>
      <c r="H1311" s="272"/>
      <c r="I1311" s="271"/>
      <c r="J1311" s="271"/>
      <c r="K1311" s="312"/>
      <c r="L1311" s="353"/>
      <c r="M1311" s="271"/>
      <c r="N1311" s="271"/>
      <c r="O1311" s="276"/>
      <c r="P1311" s="313"/>
      <c r="Q1311" s="314"/>
      <c r="R1311" s="279" t="b">
        <f t="shared" si="65"/>
        <v>0</v>
      </c>
      <c r="S1311" s="334"/>
    </row>
    <row r="1312" spans="2:19" ht="24.9" customHeight="1" x14ac:dyDescent="0.3">
      <c r="B1312" s="311"/>
      <c r="C1312" s="267">
        <f t="shared" si="66"/>
        <v>1</v>
      </c>
      <c r="D1312" s="268" t="str">
        <f t="shared" si="67"/>
        <v>Janeiro</v>
      </c>
      <c r="E1312" s="269"/>
      <c r="F1312" s="270" t="str">
        <f>IF(E1312="","",VLOOKUP(E1312,Relatório!B:I,2,FALSE))</f>
        <v/>
      </c>
      <c r="G1312" s="271"/>
      <c r="H1312" s="272"/>
      <c r="I1312" s="271"/>
      <c r="J1312" s="271"/>
      <c r="K1312" s="312"/>
      <c r="L1312" s="353"/>
      <c r="M1312" s="271"/>
      <c r="N1312" s="271"/>
      <c r="O1312" s="276"/>
      <c r="P1312" s="313"/>
      <c r="Q1312" s="314"/>
      <c r="R1312" s="279" t="b">
        <f t="shared" si="65"/>
        <v>0</v>
      </c>
      <c r="S1312" s="334"/>
    </row>
    <row r="1313" spans="2:19" ht="24.9" customHeight="1" x14ac:dyDescent="0.3">
      <c r="B1313" s="311"/>
      <c r="C1313" s="267">
        <f t="shared" si="66"/>
        <v>1</v>
      </c>
      <c r="D1313" s="268" t="str">
        <f t="shared" si="67"/>
        <v>Janeiro</v>
      </c>
      <c r="E1313" s="269"/>
      <c r="F1313" s="270" t="str">
        <f>IF(E1313="","",VLOOKUP(E1313,Relatório!B:I,2,FALSE))</f>
        <v/>
      </c>
      <c r="G1313" s="271"/>
      <c r="H1313" s="272"/>
      <c r="I1313" s="271"/>
      <c r="J1313" s="271"/>
      <c r="K1313" s="312"/>
      <c r="L1313" s="353"/>
      <c r="M1313" s="271"/>
      <c r="N1313" s="271"/>
      <c r="O1313" s="276"/>
      <c r="P1313" s="313"/>
      <c r="Q1313" s="314"/>
      <c r="R1313" s="279" t="b">
        <f t="shared" si="65"/>
        <v>0</v>
      </c>
      <c r="S1313" s="334"/>
    </row>
    <row r="1314" spans="2:19" ht="24.9" customHeight="1" x14ac:dyDescent="0.3">
      <c r="B1314" s="311"/>
      <c r="C1314" s="267">
        <f t="shared" si="66"/>
        <v>1</v>
      </c>
      <c r="D1314" s="268" t="str">
        <f t="shared" si="67"/>
        <v>Janeiro</v>
      </c>
      <c r="E1314" s="269"/>
      <c r="F1314" s="270" t="str">
        <f>IF(E1314="","",VLOOKUP(E1314,Relatório!B:I,2,FALSE))</f>
        <v/>
      </c>
      <c r="G1314" s="271"/>
      <c r="H1314" s="272"/>
      <c r="I1314" s="271"/>
      <c r="J1314" s="271"/>
      <c r="K1314" s="312"/>
      <c r="L1314" s="353"/>
      <c r="M1314" s="271"/>
      <c r="N1314" s="271"/>
      <c r="O1314" s="276"/>
      <c r="P1314" s="313"/>
      <c r="Q1314" s="314"/>
      <c r="R1314" s="279" t="b">
        <f t="shared" si="65"/>
        <v>0</v>
      </c>
      <c r="S1314" s="334"/>
    </row>
    <row r="1315" spans="2:19" ht="24.9" customHeight="1" x14ac:dyDescent="0.3">
      <c r="B1315" s="311"/>
      <c r="C1315" s="267">
        <f t="shared" si="66"/>
        <v>1</v>
      </c>
      <c r="D1315" s="268" t="str">
        <f t="shared" si="67"/>
        <v>Janeiro</v>
      </c>
      <c r="E1315" s="269"/>
      <c r="F1315" s="270" t="str">
        <f>IF(E1315="","",VLOOKUP(E1315,Relatório!B:I,2,FALSE))</f>
        <v/>
      </c>
      <c r="G1315" s="271"/>
      <c r="H1315" s="272"/>
      <c r="I1315" s="271"/>
      <c r="J1315" s="271"/>
      <c r="K1315" s="312"/>
      <c r="L1315" s="353"/>
      <c r="M1315" s="271"/>
      <c r="N1315" s="271"/>
      <c r="O1315" s="276"/>
      <c r="P1315" s="313"/>
      <c r="Q1315" s="314"/>
      <c r="R1315" s="279" t="b">
        <f t="shared" si="65"/>
        <v>0</v>
      </c>
      <c r="S1315" s="334"/>
    </row>
    <row r="1316" spans="2:19" ht="24.9" customHeight="1" x14ac:dyDescent="0.3">
      <c r="B1316" s="311"/>
      <c r="C1316" s="267">
        <f t="shared" si="66"/>
        <v>1</v>
      </c>
      <c r="D1316" s="268" t="str">
        <f t="shared" si="67"/>
        <v>Janeiro</v>
      </c>
      <c r="E1316" s="269"/>
      <c r="F1316" s="270" t="str">
        <f>IF(E1316="","",VLOOKUP(E1316,Relatório!B:I,2,FALSE))</f>
        <v/>
      </c>
      <c r="G1316" s="271"/>
      <c r="H1316" s="272"/>
      <c r="I1316" s="271"/>
      <c r="J1316" s="271"/>
      <c r="K1316" s="312"/>
      <c r="L1316" s="353"/>
      <c r="M1316" s="271"/>
      <c r="N1316" s="271"/>
      <c r="O1316" s="276"/>
      <c r="P1316" s="313"/>
      <c r="Q1316" s="314"/>
      <c r="R1316" s="279" t="b">
        <f t="shared" si="65"/>
        <v>0</v>
      </c>
      <c r="S1316" s="334"/>
    </row>
    <row r="1317" spans="2:19" ht="24.9" customHeight="1" x14ac:dyDescent="0.3">
      <c r="B1317" s="311"/>
      <c r="C1317" s="267">
        <f t="shared" si="66"/>
        <v>1</v>
      </c>
      <c r="D1317" s="268" t="str">
        <f t="shared" si="67"/>
        <v>Janeiro</v>
      </c>
      <c r="E1317" s="269"/>
      <c r="F1317" s="270" t="str">
        <f>IF(E1317="","",VLOOKUP(E1317,Relatório!B:I,2,FALSE))</f>
        <v/>
      </c>
      <c r="G1317" s="271"/>
      <c r="H1317" s="272"/>
      <c r="I1317" s="271"/>
      <c r="J1317" s="271"/>
      <c r="K1317" s="312"/>
      <c r="L1317" s="353"/>
      <c r="M1317" s="271"/>
      <c r="N1317" s="271"/>
      <c r="O1317" s="276"/>
      <c r="P1317" s="313"/>
      <c r="Q1317" s="314"/>
      <c r="R1317" s="279" t="b">
        <f t="shared" si="65"/>
        <v>0</v>
      </c>
      <c r="S1317" s="334"/>
    </row>
    <row r="1318" spans="2:19" ht="24.9" customHeight="1" x14ac:dyDescent="0.3">
      <c r="B1318" s="311"/>
      <c r="C1318" s="267">
        <f t="shared" si="66"/>
        <v>1</v>
      </c>
      <c r="D1318" s="268" t="str">
        <f t="shared" si="67"/>
        <v>Janeiro</v>
      </c>
      <c r="E1318" s="269"/>
      <c r="F1318" s="270" t="str">
        <f>IF(E1318="","",VLOOKUP(E1318,Relatório!B:I,2,FALSE))</f>
        <v/>
      </c>
      <c r="G1318" s="271"/>
      <c r="H1318" s="272"/>
      <c r="I1318" s="271"/>
      <c r="J1318" s="271"/>
      <c r="K1318" s="312"/>
      <c r="L1318" s="353"/>
      <c r="M1318" s="271"/>
      <c r="N1318" s="271"/>
      <c r="O1318" s="276"/>
      <c r="P1318" s="313"/>
      <c r="Q1318" s="314"/>
      <c r="R1318" s="279" t="b">
        <f t="shared" si="65"/>
        <v>0</v>
      </c>
      <c r="S1318" s="334"/>
    </row>
    <row r="1319" spans="2:19" ht="24.9" customHeight="1" x14ac:dyDescent="0.3">
      <c r="B1319" s="311"/>
      <c r="C1319" s="267">
        <f t="shared" si="66"/>
        <v>1</v>
      </c>
      <c r="D1319" s="268" t="str">
        <f t="shared" si="67"/>
        <v>Janeiro</v>
      </c>
      <c r="E1319" s="269"/>
      <c r="F1319" s="270" t="str">
        <f>IF(E1319="","",VLOOKUP(E1319,Relatório!B:I,2,FALSE))</f>
        <v/>
      </c>
      <c r="G1319" s="271"/>
      <c r="H1319" s="272"/>
      <c r="I1319" s="271"/>
      <c r="J1319" s="271"/>
      <c r="K1319" s="312"/>
      <c r="L1319" s="353"/>
      <c r="M1319" s="271"/>
      <c r="N1319" s="271"/>
      <c r="O1319" s="276"/>
      <c r="P1319" s="313"/>
      <c r="Q1319" s="314"/>
      <c r="R1319" s="279" t="b">
        <f t="shared" si="65"/>
        <v>0</v>
      </c>
      <c r="S1319" s="334"/>
    </row>
    <row r="1320" spans="2:19" ht="24.9" customHeight="1" x14ac:dyDescent="0.3">
      <c r="B1320" s="311"/>
      <c r="C1320" s="267">
        <f t="shared" si="66"/>
        <v>1</v>
      </c>
      <c r="D1320" s="268" t="str">
        <f t="shared" si="67"/>
        <v>Janeiro</v>
      </c>
      <c r="E1320" s="269"/>
      <c r="F1320" s="270" t="str">
        <f>IF(E1320="","",VLOOKUP(E1320,Relatório!B:I,2,FALSE))</f>
        <v/>
      </c>
      <c r="G1320" s="271"/>
      <c r="H1320" s="272"/>
      <c r="I1320" s="271"/>
      <c r="J1320" s="271"/>
      <c r="K1320" s="312"/>
      <c r="L1320" s="353"/>
      <c r="M1320" s="271"/>
      <c r="N1320" s="271"/>
      <c r="O1320" s="276"/>
      <c r="P1320" s="313"/>
      <c r="Q1320" s="314"/>
      <c r="R1320" s="279" t="b">
        <f t="shared" si="65"/>
        <v>0</v>
      </c>
      <c r="S1320" s="334"/>
    </row>
    <row r="1321" spans="2:19" ht="24.9" customHeight="1" x14ac:dyDescent="0.3">
      <c r="B1321" s="311"/>
      <c r="C1321" s="267">
        <f t="shared" si="66"/>
        <v>1</v>
      </c>
      <c r="D1321" s="268" t="str">
        <f t="shared" si="67"/>
        <v>Janeiro</v>
      </c>
      <c r="E1321" s="269"/>
      <c r="F1321" s="270" t="str">
        <f>IF(E1321="","",VLOOKUP(E1321,Relatório!B:I,2,FALSE))</f>
        <v/>
      </c>
      <c r="G1321" s="271"/>
      <c r="H1321" s="272"/>
      <c r="I1321" s="271"/>
      <c r="J1321" s="271"/>
      <c r="K1321" s="312"/>
      <c r="L1321" s="353"/>
      <c r="M1321" s="271"/>
      <c r="N1321" s="271"/>
      <c r="O1321" s="276"/>
      <c r="P1321" s="313"/>
      <c r="Q1321" s="314"/>
      <c r="R1321" s="279" t="b">
        <f t="shared" si="65"/>
        <v>0</v>
      </c>
      <c r="S1321" s="334"/>
    </row>
    <row r="1322" spans="2:19" ht="24.9" customHeight="1" x14ac:dyDescent="0.3">
      <c r="B1322" s="311"/>
      <c r="C1322" s="267">
        <f t="shared" si="66"/>
        <v>1</v>
      </c>
      <c r="D1322" s="268" t="str">
        <f t="shared" si="67"/>
        <v>Janeiro</v>
      </c>
      <c r="E1322" s="269"/>
      <c r="F1322" s="270" t="str">
        <f>IF(E1322="","",VLOOKUP(E1322,Relatório!B:I,2,FALSE))</f>
        <v/>
      </c>
      <c r="G1322" s="271"/>
      <c r="H1322" s="272"/>
      <c r="I1322" s="271"/>
      <c r="J1322" s="271"/>
      <c r="K1322" s="312"/>
      <c r="L1322" s="353"/>
      <c r="M1322" s="271"/>
      <c r="N1322" s="271"/>
      <c r="O1322" s="276"/>
      <c r="P1322" s="313"/>
      <c r="Q1322" s="314"/>
      <c r="R1322" s="279" t="b">
        <f t="shared" si="65"/>
        <v>0</v>
      </c>
      <c r="S1322" s="334"/>
    </row>
    <row r="1323" spans="2:19" ht="24.9" customHeight="1" x14ac:dyDescent="0.3">
      <c r="B1323" s="311"/>
      <c r="C1323" s="267">
        <f t="shared" si="66"/>
        <v>1</v>
      </c>
      <c r="D1323" s="268" t="str">
        <f t="shared" si="67"/>
        <v>Janeiro</v>
      </c>
      <c r="E1323" s="269"/>
      <c r="F1323" s="270" t="str">
        <f>IF(E1323="","",VLOOKUP(E1323,Relatório!B:I,2,FALSE))</f>
        <v/>
      </c>
      <c r="G1323" s="271"/>
      <c r="H1323" s="272"/>
      <c r="I1323" s="271"/>
      <c r="J1323" s="271"/>
      <c r="K1323" s="312"/>
      <c r="L1323" s="353"/>
      <c r="M1323" s="271"/>
      <c r="N1323" s="271"/>
      <c r="O1323" s="276"/>
      <c r="P1323" s="313"/>
      <c r="Q1323" s="314"/>
      <c r="R1323" s="279" t="b">
        <f t="shared" si="65"/>
        <v>0</v>
      </c>
      <c r="S1323" s="334"/>
    </row>
    <row r="1324" spans="2:19" ht="24.9" customHeight="1" x14ac:dyDescent="0.3">
      <c r="B1324" s="311"/>
      <c r="C1324" s="267">
        <f t="shared" si="66"/>
        <v>1</v>
      </c>
      <c r="D1324" s="268" t="str">
        <f t="shared" si="67"/>
        <v>Janeiro</v>
      </c>
      <c r="E1324" s="269"/>
      <c r="F1324" s="270" t="str">
        <f>IF(E1324="","",VLOOKUP(E1324,Relatório!B:I,2,FALSE))</f>
        <v/>
      </c>
      <c r="G1324" s="271"/>
      <c r="H1324" s="272"/>
      <c r="I1324" s="271"/>
      <c r="J1324" s="271"/>
      <c r="K1324" s="312"/>
      <c r="L1324" s="353"/>
      <c r="M1324" s="271"/>
      <c r="N1324" s="271"/>
      <c r="O1324" s="276"/>
      <c r="P1324" s="313"/>
      <c r="Q1324" s="314"/>
      <c r="R1324" s="279" t="b">
        <f t="shared" si="65"/>
        <v>0</v>
      </c>
      <c r="S1324" s="334"/>
    </row>
    <row r="1325" spans="2:19" ht="24.9" customHeight="1" x14ac:dyDescent="0.3">
      <c r="B1325" s="311"/>
      <c r="C1325" s="267">
        <f t="shared" si="66"/>
        <v>1</v>
      </c>
      <c r="D1325" s="268" t="str">
        <f t="shared" si="67"/>
        <v>Janeiro</v>
      </c>
      <c r="E1325" s="269"/>
      <c r="F1325" s="270" t="str">
        <f>IF(E1325="","",VLOOKUP(E1325,Relatório!B:I,2,FALSE))</f>
        <v/>
      </c>
      <c r="G1325" s="271"/>
      <c r="H1325" s="272"/>
      <c r="I1325" s="271"/>
      <c r="J1325" s="271"/>
      <c r="K1325" s="312"/>
      <c r="L1325" s="353"/>
      <c r="M1325" s="271"/>
      <c r="N1325" s="271"/>
      <c r="O1325" s="276"/>
      <c r="P1325" s="313"/>
      <c r="Q1325" s="314"/>
      <c r="R1325" s="279" t="b">
        <f t="shared" si="65"/>
        <v>0</v>
      </c>
      <c r="S1325" s="334"/>
    </row>
    <row r="1326" spans="2:19" ht="24.9" customHeight="1" x14ac:dyDescent="0.3">
      <c r="B1326" s="311"/>
      <c r="C1326" s="267">
        <f t="shared" si="66"/>
        <v>1</v>
      </c>
      <c r="D1326" s="268" t="str">
        <f t="shared" si="67"/>
        <v>Janeiro</v>
      </c>
      <c r="E1326" s="269"/>
      <c r="F1326" s="270" t="str">
        <f>IF(E1326="","",VLOOKUP(E1326,Relatório!B:I,2,FALSE))</f>
        <v/>
      </c>
      <c r="G1326" s="271"/>
      <c r="H1326" s="272"/>
      <c r="I1326" s="271"/>
      <c r="J1326" s="271"/>
      <c r="K1326" s="312"/>
      <c r="L1326" s="353"/>
      <c r="M1326" s="271"/>
      <c r="N1326" s="271"/>
      <c r="O1326" s="276"/>
      <c r="P1326" s="313"/>
      <c r="Q1326" s="314"/>
      <c r="R1326" s="279" t="b">
        <f t="shared" si="65"/>
        <v>0</v>
      </c>
      <c r="S1326" s="334"/>
    </row>
    <row r="1327" spans="2:19" ht="24.9" customHeight="1" x14ac:dyDescent="0.3">
      <c r="B1327" s="311"/>
      <c r="C1327" s="267">
        <f t="shared" si="66"/>
        <v>1</v>
      </c>
      <c r="D1327" s="268" t="str">
        <f t="shared" si="67"/>
        <v>Janeiro</v>
      </c>
      <c r="E1327" s="269"/>
      <c r="F1327" s="270" t="str">
        <f>IF(E1327="","",VLOOKUP(E1327,Relatório!B:I,2,FALSE))</f>
        <v/>
      </c>
      <c r="G1327" s="271"/>
      <c r="H1327" s="272"/>
      <c r="I1327" s="271"/>
      <c r="J1327" s="271"/>
      <c r="K1327" s="312"/>
      <c r="L1327" s="353"/>
      <c r="M1327" s="271"/>
      <c r="N1327" s="271"/>
      <c r="O1327" s="276"/>
      <c r="P1327" s="313"/>
      <c r="Q1327" s="314"/>
      <c r="R1327" s="279" t="b">
        <f t="shared" si="65"/>
        <v>0</v>
      </c>
      <c r="S1327" s="334"/>
    </row>
    <row r="1328" spans="2:19" ht="24.9" customHeight="1" x14ac:dyDescent="0.3">
      <c r="B1328" s="311"/>
      <c r="C1328" s="267">
        <f t="shared" si="66"/>
        <v>1</v>
      </c>
      <c r="D1328" s="268" t="str">
        <f t="shared" si="67"/>
        <v>Janeiro</v>
      </c>
      <c r="E1328" s="269"/>
      <c r="F1328" s="270" t="str">
        <f>IF(E1328="","",VLOOKUP(E1328,Relatório!B:I,2,FALSE))</f>
        <v/>
      </c>
      <c r="G1328" s="271"/>
      <c r="H1328" s="272"/>
      <c r="I1328" s="271"/>
      <c r="J1328" s="271"/>
      <c r="K1328" s="312"/>
      <c r="L1328" s="353"/>
      <c r="M1328" s="271"/>
      <c r="N1328" s="271"/>
      <c r="O1328" s="276"/>
      <c r="P1328" s="313"/>
      <c r="Q1328" s="314"/>
      <c r="R1328" s="279" t="b">
        <f t="shared" si="65"/>
        <v>0</v>
      </c>
      <c r="S1328" s="334"/>
    </row>
    <row r="1329" spans="2:19" ht="24.9" customHeight="1" x14ac:dyDescent="0.3">
      <c r="B1329" s="311"/>
      <c r="C1329" s="267">
        <f t="shared" si="66"/>
        <v>1</v>
      </c>
      <c r="D1329" s="268" t="str">
        <f t="shared" si="67"/>
        <v>Janeiro</v>
      </c>
      <c r="E1329" s="269"/>
      <c r="F1329" s="270" t="str">
        <f>IF(E1329="","",VLOOKUP(E1329,Relatório!B:I,2,FALSE))</f>
        <v/>
      </c>
      <c r="G1329" s="271"/>
      <c r="H1329" s="272"/>
      <c r="I1329" s="271"/>
      <c r="J1329" s="271"/>
      <c r="K1329" s="312"/>
      <c r="L1329" s="353"/>
      <c r="M1329" s="271"/>
      <c r="N1329" s="271"/>
      <c r="O1329" s="276"/>
      <c r="P1329" s="313"/>
      <c r="Q1329" s="314"/>
      <c r="R1329" s="279" t="b">
        <f t="shared" si="65"/>
        <v>0</v>
      </c>
      <c r="S1329" s="334"/>
    </row>
    <row r="1330" spans="2:19" ht="24.9" customHeight="1" x14ac:dyDescent="0.3">
      <c r="B1330" s="311"/>
      <c r="C1330" s="267">
        <f t="shared" si="66"/>
        <v>1</v>
      </c>
      <c r="D1330" s="268" t="str">
        <f t="shared" si="67"/>
        <v>Janeiro</v>
      </c>
      <c r="E1330" s="269"/>
      <c r="F1330" s="270" t="str">
        <f>IF(E1330="","",VLOOKUP(E1330,Relatório!B:I,2,FALSE))</f>
        <v/>
      </c>
      <c r="G1330" s="271"/>
      <c r="H1330" s="272"/>
      <c r="I1330" s="271"/>
      <c r="J1330" s="271"/>
      <c r="K1330" s="312"/>
      <c r="L1330" s="353"/>
      <c r="M1330" s="271"/>
      <c r="N1330" s="271"/>
      <c r="O1330" s="276"/>
      <c r="P1330" s="313"/>
      <c r="Q1330" s="314"/>
      <c r="R1330" s="279" t="b">
        <f t="shared" si="65"/>
        <v>0</v>
      </c>
      <c r="S1330" s="334"/>
    </row>
    <row r="1331" spans="2:19" ht="24.9" customHeight="1" x14ac:dyDescent="0.3">
      <c r="B1331" s="311"/>
      <c r="C1331" s="267">
        <f t="shared" si="66"/>
        <v>1</v>
      </c>
      <c r="D1331" s="268" t="str">
        <f t="shared" si="67"/>
        <v>Janeiro</v>
      </c>
      <c r="E1331" s="269"/>
      <c r="F1331" s="270" t="str">
        <f>IF(E1331="","",VLOOKUP(E1331,Relatório!B:I,2,FALSE))</f>
        <v/>
      </c>
      <c r="G1331" s="271"/>
      <c r="H1331" s="272"/>
      <c r="I1331" s="271"/>
      <c r="J1331" s="271"/>
      <c r="K1331" s="312"/>
      <c r="L1331" s="353"/>
      <c r="M1331" s="271"/>
      <c r="N1331" s="271"/>
      <c r="O1331" s="276"/>
      <c r="P1331" s="313"/>
      <c r="Q1331" s="314"/>
      <c r="R1331" s="279" t="b">
        <f t="shared" si="65"/>
        <v>0</v>
      </c>
      <c r="S1331" s="334"/>
    </row>
    <row r="1332" spans="2:19" ht="24.9" customHeight="1" x14ac:dyDescent="0.3">
      <c r="B1332" s="311"/>
      <c r="C1332" s="267">
        <f t="shared" si="66"/>
        <v>1</v>
      </c>
      <c r="D1332" s="268" t="str">
        <f t="shared" si="67"/>
        <v>Janeiro</v>
      </c>
      <c r="E1332" s="269"/>
      <c r="F1332" s="270" t="str">
        <f>IF(E1332="","",VLOOKUP(E1332,Relatório!B:I,2,FALSE))</f>
        <v/>
      </c>
      <c r="G1332" s="271"/>
      <c r="H1332" s="272"/>
      <c r="I1332" s="271"/>
      <c r="J1332" s="271"/>
      <c r="K1332" s="312"/>
      <c r="L1332" s="353"/>
      <c r="M1332" s="271"/>
      <c r="N1332" s="271"/>
      <c r="O1332" s="276"/>
      <c r="P1332" s="313"/>
      <c r="Q1332" s="314"/>
      <c r="R1332" s="279" t="b">
        <f t="shared" si="65"/>
        <v>0</v>
      </c>
      <c r="S1332" s="334"/>
    </row>
    <row r="1333" spans="2:19" ht="24.9" customHeight="1" x14ac:dyDescent="0.3">
      <c r="B1333" s="311"/>
      <c r="C1333" s="267">
        <f t="shared" si="66"/>
        <v>1</v>
      </c>
      <c r="D1333" s="268" t="str">
        <f t="shared" si="67"/>
        <v>Janeiro</v>
      </c>
      <c r="E1333" s="269"/>
      <c r="F1333" s="270" t="str">
        <f>IF(E1333="","",VLOOKUP(E1333,Relatório!B:I,2,FALSE))</f>
        <v/>
      </c>
      <c r="G1333" s="271"/>
      <c r="H1333" s="272"/>
      <c r="I1333" s="271"/>
      <c r="J1333" s="271"/>
      <c r="K1333" s="312"/>
      <c r="L1333" s="353"/>
      <c r="M1333" s="271"/>
      <c r="N1333" s="271"/>
      <c r="O1333" s="276"/>
      <c r="P1333" s="313"/>
      <c r="Q1333" s="314"/>
      <c r="R1333" s="279" t="b">
        <f t="shared" si="65"/>
        <v>0</v>
      </c>
      <c r="S1333" s="334"/>
    </row>
    <row r="1334" spans="2:19" ht="24.9" customHeight="1" x14ac:dyDescent="0.3">
      <c r="B1334" s="311"/>
      <c r="C1334" s="267">
        <f t="shared" si="66"/>
        <v>1</v>
      </c>
      <c r="D1334" s="268" t="str">
        <f t="shared" si="67"/>
        <v>Janeiro</v>
      </c>
      <c r="E1334" s="269"/>
      <c r="F1334" s="270" t="str">
        <f>IF(E1334="","",VLOOKUP(E1334,Relatório!B:I,2,FALSE))</f>
        <v/>
      </c>
      <c r="G1334" s="271"/>
      <c r="H1334" s="272"/>
      <c r="I1334" s="271"/>
      <c r="J1334" s="271"/>
      <c r="K1334" s="312"/>
      <c r="L1334" s="353"/>
      <c r="M1334" s="271"/>
      <c r="N1334" s="271"/>
      <c r="O1334" s="276"/>
      <c r="P1334" s="313"/>
      <c r="Q1334" s="314"/>
      <c r="R1334" s="279" t="b">
        <f t="shared" si="65"/>
        <v>0</v>
      </c>
      <c r="S1334" s="334"/>
    </row>
    <row r="1335" spans="2:19" ht="24.9" customHeight="1" x14ac:dyDescent="0.3">
      <c r="B1335" s="311"/>
      <c r="C1335" s="267">
        <f t="shared" si="66"/>
        <v>1</v>
      </c>
      <c r="D1335" s="268" t="str">
        <f t="shared" si="67"/>
        <v>Janeiro</v>
      </c>
      <c r="E1335" s="269"/>
      <c r="F1335" s="270" t="str">
        <f>IF(E1335="","",VLOOKUP(E1335,Relatório!B:I,2,FALSE))</f>
        <v/>
      </c>
      <c r="G1335" s="271"/>
      <c r="H1335" s="272"/>
      <c r="I1335" s="271"/>
      <c r="J1335" s="271"/>
      <c r="K1335" s="312"/>
      <c r="L1335" s="353"/>
      <c r="M1335" s="271"/>
      <c r="N1335" s="271"/>
      <c r="O1335" s="276"/>
      <c r="P1335" s="313"/>
      <c r="Q1335" s="314"/>
      <c r="R1335" s="279" t="b">
        <f t="shared" si="65"/>
        <v>0</v>
      </c>
      <c r="S1335" s="334"/>
    </row>
    <row r="1336" spans="2:19" ht="24.9" customHeight="1" x14ac:dyDescent="0.3">
      <c r="B1336" s="311"/>
      <c r="C1336" s="267">
        <f t="shared" si="66"/>
        <v>1</v>
      </c>
      <c r="D1336" s="268" t="str">
        <f t="shared" si="67"/>
        <v>Janeiro</v>
      </c>
      <c r="E1336" s="269"/>
      <c r="F1336" s="270" t="str">
        <f>IF(E1336="","",VLOOKUP(E1336,Relatório!B:I,2,FALSE))</f>
        <v/>
      </c>
      <c r="G1336" s="271"/>
      <c r="H1336" s="272"/>
      <c r="I1336" s="271"/>
      <c r="J1336" s="271"/>
      <c r="K1336" s="312"/>
      <c r="L1336" s="353"/>
      <c r="M1336" s="271"/>
      <c r="N1336" s="271"/>
      <c r="O1336" s="276"/>
      <c r="P1336" s="313"/>
      <c r="Q1336" s="314"/>
      <c r="R1336" s="279" t="b">
        <f t="shared" si="65"/>
        <v>0</v>
      </c>
      <c r="S1336" s="334"/>
    </row>
    <row r="1337" spans="2:19" ht="24.9" customHeight="1" x14ac:dyDescent="0.3">
      <c r="B1337" s="311"/>
      <c r="C1337" s="267">
        <f t="shared" si="66"/>
        <v>1</v>
      </c>
      <c r="D1337" s="268" t="str">
        <f t="shared" si="67"/>
        <v>Janeiro</v>
      </c>
      <c r="E1337" s="269"/>
      <c r="F1337" s="270" t="str">
        <f>IF(E1337="","",VLOOKUP(E1337,Relatório!B:I,2,FALSE))</f>
        <v/>
      </c>
      <c r="G1337" s="271"/>
      <c r="H1337" s="272"/>
      <c r="I1337" s="271"/>
      <c r="J1337" s="271"/>
      <c r="K1337" s="312"/>
      <c r="L1337" s="353"/>
      <c r="M1337" s="271"/>
      <c r="N1337" s="271"/>
      <c r="O1337" s="276"/>
      <c r="P1337" s="313"/>
      <c r="Q1337" s="314"/>
      <c r="R1337" s="279" t="b">
        <f t="shared" si="65"/>
        <v>0</v>
      </c>
      <c r="S1337" s="334"/>
    </row>
    <row r="1338" spans="2:19" ht="24.9" customHeight="1" x14ac:dyDescent="0.3">
      <c r="B1338" s="311"/>
      <c r="C1338" s="267">
        <f t="shared" si="66"/>
        <v>1</v>
      </c>
      <c r="D1338" s="268" t="str">
        <f t="shared" si="67"/>
        <v>Janeiro</v>
      </c>
      <c r="E1338" s="269"/>
      <c r="F1338" s="270" t="str">
        <f>IF(E1338="","",VLOOKUP(E1338,Relatório!B:I,2,FALSE))</f>
        <v/>
      </c>
      <c r="G1338" s="271"/>
      <c r="H1338" s="272"/>
      <c r="I1338" s="271"/>
      <c r="J1338" s="271"/>
      <c r="K1338" s="312"/>
      <c r="L1338" s="353"/>
      <c r="M1338" s="271"/>
      <c r="N1338" s="271"/>
      <c r="O1338" s="276"/>
      <c r="P1338" s="313"/>
      <c r="Q1338" s="314"/>
      <c r="R1338" s="279" t="b">
        <f t="shared" si="65"/>
        <v>0</v>
      </c>
      <c r="S1338" s="334"/>
    </row>
    <row r="1339" spans="2:19" ht="24.9" customHeight="1" x14ac:dyDescent="0.3">
      <c r="B1339" s="311"/>
      <c r="C1339" s="267">
        <f t="shared" si="66"/>
        <v>1</v>
      </c>
      <c r="D1339" s="268" t="str">
        <f t="shared" si="67"/>
        <v>Janeiro</v>
      </c>
      <c r="E1339" s="269"/>
      <c r="F1339" s="270" t="str">
        <f>IF(E1339="","",VLOOKUP(E1339,Relatório!B:I,2,FALSE))</f>
        <v/>
      </c>
      <c r="G1339" s="271"/>
      <c r="H1339" s="272"/>
      <c r="I1339" s="271"/>
      <c r="J1339" s="271"/>
      <c r="K1339" s="312"/>
      <c r="L1339" s="353"/>
      <c r="M1339" s="271"/>
      <c r="N1339" s="271"/>
      <c r="O1339" s="276"/>
      <c r="P1339" s="313"/>
      <c r="Q1339" s="314"/>
      <c r="R1339" s="279" t="b">
        <f t="shared" si="65"/>
        <v>0</v>
      </c>
      <c r="S1339" s="334"/>
    </row>
    <row r="1340" spans="2:19" ht="24.9" customHeight="1" x14ac:dyDescent="0.3">
      <c r="B1340" s="311"/>
      <c r="C1340" s="267">
        <f t="shared" si="66"/>
        <v>1</v>
      </c>
      <c r="D1340" s="268" t="str">
        <f t="shared" si="67"/>
        <v>Janeiro</v>
      </c>
      <c r="E1340" s="269"/>
      <c r="F1340" s="270" t="str">
        <f>IF(E1340="","",VLOOKUP(E1340,Relatório!B:I,2,FALSE))</f>
        <v/>
      </c>
      <c r="G1340" s="271"/>
      <c r="H1340" s="272"/>
      <c r="I1340" s="271"/>
      <c r="J1340" s="271"/>
      <c r="K1340" s="312"/>
      <c r="L1340" s="353"/>
      <c r="M1340" s="271"/>
      <c r="N1340" s="271"/>
      <c r="O1340" s="276"/>
      <c r="P1340" s="313"/>
      <c r="Q1340" s="314"/>
      <c r="R1340" s="279" t="b">
        <f t="shared" si="65"/>
        <v>0</v>
      </c>
      <c r="S1340" s="334"/>
    </row>
    <row r="1341" spans="2:19" ht="24.9" customHeight="1" x14ac:dyDescent="0.3">
      <c r="B1341" s="311"/>
      <c r="C1341" s="267">
        <f t="shared" si="66"/>
        <v>1</v>
      </c>
      <c r="D1341" s="268" t="str">
        <f t="shared" si="67"/>
        <v>Janeiro</v>
      </c>
      <c r="E1341" s="269"/>
      <c r="F1341" s="270" t="str">
        <f>IF(E1341="","",VLOOKUP(E1341,Relatório!B:I,2,FALSE))</f>
        <v/>
      </c>
      <c r="G1341" s="271"/>
      <c r="H1341" s="272"/>
      <c r="I1341" s="271"/>
      <c r="J1341" s="271"/>
      <c r="K1341" s="312"/>
      <c r="L1341" s="353"/>
      <c r="M1341" s="271"/>
      <c r="N1341" s="271"/>
      <c r="O1341" s="276"/>
      <c r="P1341" s="313"/>
      <c r="Q1341" s="314"/>
      <c r="R1341" s="279" t="b">
        <f t="shared" si="65"/>
        <v>0</v>
      </c>
      <c r="S1341" s="334"/>
    </row>
    <row r="1342" spans="2:19" ht="24.9" customHeight="1" x14ac:dyDescent="0.3">
      <c r="B1342" s="311"/>
      <c r="C1342" s="267">
        <f t="shared" si="66"/>
        <v>1</v>
      </c>
      <c r="D1342" s="268" t="str">
        <f t="shared" si="67"/>
        <v>Janeiro</v>
      </c>
      <c r="E1342" s="269"/>
      <c r="F1342" s="270" t="str">
        <f>IF(E1342="","",VLOOKUP(E1342,Relatório!B:I,2,FALSE))</f>
        <v/>
      </c>
      <c r="G1342" s="271"/>
      <c r="H1342" s="272"/>
      <c r="I1342" s="271"/>
      <c r="J1342" s="271"/>
      <c r="K1342" s="312"/>
      <c r="L1342" s="353"/>
      <c r="M1342" s="271"/>
      <c r="N1342" s="271"/>
      <c r="O1342" s="276"/>
      <c r="P1342" s="313"/>
      <c r="Q1342" s="314"/>
      <c r="R1342" s="279" t="b">
        <f t="shared" si="65"/>
        <v>0</v>
      </c>
      <c r="S1342" s="334"/>
    </row>
    <row r="1343" spans="2:19" ht="24.9" customHeight="1" x14ac:dyDescent="0.3">
      <c r="B1343" s="311"/>
      <c r="C1343" s="267">
        <f t="shared" si="66"/>
        <v>1</v>
      </c>
      <c r="D1343" s="268" t="str">
        <f t="shared" si="67"/>
        <v>Janeiro</v>
      </c>
      <c r="E1343" s="269"/>
      <c r="F1343" s="270" t="str">
        <f>IF(E1343="","",VLOOKUP(E1343,Relatório!B:I,2,FALSE))</f>
        <v/>
      </c>
      <c r="G1343" s="271"/>
      <c r="H1343" s="272"/>
      <c r="I1343" s="271"/>
      <c r="J1343" s="271"/>
      <c r="K1343" s="312"/>
      <c r="L1343" s="353"/>
      <c r="M1343" s="271"/>
      <c r="N1343" s="271"/>
      <c r="O1343" s="276"/>
      <c r="P1343" s="313"/>
      <c r="Q1343" s="314"/>
      <c r="R1343" s="279" t="b">
        <f t="shared" si="65"/>
        <v>0</v>
      </c>
      <c r="S1343" s="334"/>
    </row>
    <row r="1344" spans="2:19" ht="24.9" customHeight="1" x14ac:dyDescent="0.3">
      <c r="B1344" s="311"/>
      <c r="C1344" s="267">
        <f t="shared" si="66"/>
        <v>1</v>
      </c>
      <c r="D1344" s="268" t="str">
        <f t="shared" si="67"/>
        <v>Janeiro</v>
      </c>
      <c r="E1344" s="269"/>
      <c r="F1344" s="270" t="str">
        <f>IF(E1344="","",VLOOKUP(E1344,Relatório!B:I,2,FALSE))</f>
        <v/>
      </c>
      <c r="G1344" s="271"/>
      <c r="H1344" s="272"/>
      <c r="I1344" s="271"/>
      <c r="J1344" s="271"/>
      <c r="K1344" s="312"/>
      <c r="L1344" s="353"/>
      <c r="M1344" s="271"/>
      <c r="N1344" s="271"/>
      <c r="O1344" s="276"/>
      <c r="P1344" s="313"/>
      <c r="Q1344" s="314"/>
      <c r="R1344" s="279" t="b">
        <f t="shared" si="65"/>
        <v>0</v>
      </c>
      <c r="S1344" s="334"/>
    </row>
    <row r="1345" spans="2:19" ht="24.9" customHeight="1" x14ac:dyDescent="0.3">
      <c r="B1345" s="311"/>
      <c r="C1345" s="267">
        <f t="shared" si="66"/>
        <v>1</v>
      </c>
      <c r="D1345" s="268" t="str">
        <f t="shared" si="67"/>
        <v>Janeiro</v>
      </c>
      <c r="E1345" s="269"/>
      <c r="F1345" s="270" t="str">
        <f>IF(E1345="","",VLOOKUP(E1345,Relatório!B:I,2,FALSE))</f>
        <v/>
      </c>
      <c r="G1345" s="271"/>
      <c r="H1345" s="272"/>
      <c r="I1345" s="271"/>
      <c r="J1345" s="271"/>
      <c r="K1345" s="312"/>
      <c r="L1345" s="353"/>
      <c r="M1345" s="271"/>
      <c r="N1345" s="271"/>
      <c r="O1345" s="276"/>
      <c r="P1345" s="313"/>
      <c r="Q1345" s="314"/>
      <c r="R1345" s="279" t="b">
        <f t="shared" si="65"/>
        <v>0</v>
      </c>
      <c r="S1345" s="334"/>
    </row>
    <row r="1346" spans="2:19" ht="24.9" customHeight="1" x14ac:dyDescent="0.3">
      <c r="B1346" s="311"/>
      <c r="C1346" s="267">
        <f t="shared" si="66"/>
        <v>1</v>
      </c>
      <c r="D1346" s="268" t="str">
        <f t="shared" si="67"/>
        <v>Janeiro</v>
      </c>
      <c r="E1346" s="269"/>
      <c r="F1346" s="270" t="str">
        <f>IF(E1346="","",VLOOKUP(E1346,Relatório!B:I,2,FALSE))</f>
        <v/>
      </c>
      <c r="G1346" s="271"/>
      <c r="H1346" s="272"/>
      <c r="I1346" s="271"/>
      <c r="J1346" s="271"/>
      <c r="K1346" s="312"/>
      <c r="L1346" s="353"/>
      <c r="M1346" s="271"/>
      <c r="N1346" s="271"/>
      <c r="O1346" s="276"/>
      <c r="P1346" s="313"/>
      <c r="Q1346" s="314"/>
      <c r="R1346" s="279" t="b">
        <f t="shared" si="65"/>
        <v>0</v>
      </c>
      <c r="S1346" s="334"/>
    </row>
    <row r="1347" spans="2:19" ht="24.9" customHeight="1" x14ac:dyDescent="0.3">
      <c r="B1347" s="311"/>
      <c r="C1347" s="267">
        <f t="shared" si="66"/>
        <v>1</v>
      </c>
      <c r="D1347" s="268" t="str">
        <f t="shared" si="67"/>
        <v>Janeiro</v>
      </c>
      <c r="E1347" s="269"/>
      <c r="F1347" s="270" t="str">
        <f>IF(E1347="","",VLOOKUP(E1347,Relatório!B:I,2,FALSE))</f>
        <v/>
      </c>
      <c r="G1347" s="271"/>
      <c r="H1347" s="272"/>
      <c r="I1347" s="271"/>
      <c r="J1347" s="271"/>
      <c r="K1347" s="312"/>
      <c r="L1347" s="353"/>
      <c r="M1347" s="271"/>
      <c r="N1347" s="271"/>
      <c r="O1347" s="276"/>
      <c r="P1347" s="313"/>
      <c r="Q1347" s="314"/>
      <c r="R1347" s="279" t="b">
        <f t="shared" si="65"/>
        <v>0</v>
      </c>
      <c r="S1347" s="334"/>
    </row>
    <row r="1348" spans="2:19" ht="24.9" customHeight="1" x14ac:dyDescent="0.3">
      <c r="B1348" s="311"/>
      <c r="C1348" s="267">
        <f t="shared" si="66"/>
        <v>1</v>
      </c>
      <c r="D1348" s="268" t="str">
        <f t="shared" si="67"/>
        <v>Janeiro</v>
      </c>
      <c r="E1348" s="269"/>
      <c r="F1348" s="270" t="str">
        <f>IF(E1348="","",VLOOKUP(E1348,Relatório!B:I,2,FALSE))</f>
        <v/>
      </c>
      <c r="G1348" s="271"/>
      <c r="H1348" s="272"/>
      <c r="I1348" s="271"/>
      <c r="J1348" s="271"/>
      <c r="K1348" s="312"/>
      <c r="L1348" s="353"/>
      <c r="M1348" s="271"/>
      <c r="N1348" s="271"/>
      <c r="O1348" s="276"/>
      <c r="P1348" s="313"/>
      <c r="Q1348" s="314"/>
      <c r="R1348" s="279" t="b">
        <f t="shared" si="65"/>
        <v>0</v>
      </c>
      <c r="S1348" s="334"/>
    </row>
    <row r="1349" spans="2:19" ht="24.9" customHeight="1" x14ac:dyDescent="0.3">
      <c r="B1349" s="311"/>
      <c r="C1349" s="267">
        <f t="shared" si="66"/>
        <v>1</v>
      </c>
      <c r="D1349" s="268" t="str">
        <f t="shared" si="67"/>
        <v>Janeiro</v>
      </c>
      <c r="E1349" s="269"/>
      <c r="F1349" s="270" t="str">
        <f>IF(E1349="","",VLOOKUP(E1349,Relatório!B:I,2,FALSE))</f>
        <v/>
      </c>
      <c r="G1349" s="271"/>
      <c r="H1349" s="272"/>
      <c r="I1349" s="271"/>
      <c r="J1349" s="271"/>
      <c r="K1349" s="312"/>
      <c r="L1349" s="353"/>
      <c r="M1349" s="271"/>
      <c r="N1349" s="271"/>
      <c r="O1349" s="276"/>
      <c r="P1349" s="313"/>
      <c r="Q1349" s="314"/>
      <c r="R1349" s="279" t="b">
        <f t="shared" si="65"/>
        <v>0</v>
      </c>
      <c r="S1349" s="334"/>
    </row>
    <row r="1350" spans="2:19" ht="24.9" customHeight="1" x14ac:dyDescent="0.3">
      <c r="B1350" s="311"/>
      <c r="C1350" s="267">
        <f t="shared" si="66"/>
        <v>1</v>
      </c>
      <c r="D1350" s="268" t="str">
        <f t="shared" si="67"/>
        <v>Janeiro</v>
      </c>
      <c r="E1350" s="269"/>
      <c r="F1350" s="270" t="str">
        <f>IF(E1350="","",VLOOKUP(E1350,Relatório!B:I,2,FALSE))</f>
        <v/>
      </c>
      <c r="G1350" s="271"/>
      <c r="H1350" s="272"/>
      <c r="I1350" s="271"/>
      <c r="J1350" s="271"/>
      <c r="K1350" s="312"/>
      <c r="L1350" s="353"/>
      <c r="M1350" s="271"/>
      <c r="N1350" s="271"/>
      <c r="O1350" s="276"/>
      <c r="P1350" s="313"/>
      <c r="Q1350" s="314"/>
      <c r="R1350" s="279" t="b">
        <f t="shared" si="65"/>
        <v>0</v>
      </c>
      <c r="S1350" s="334"/>
    </row>
    <row r="1351" spans="2:19" ht="24.9" customHeight="1" x14ac:dyDescent="0.3">
      <c r="B1351" s="311"/>
      <c r="C1351" s="267">
        <f t="shared" si="66"/>
        <v>1</v>
      </c>
      <c r="D1351" s="268" t="str">
        <f t="shared" si="67"/>
        <v>Janeiro</v>
      </c>
      <c r="E1351" s="269"/>
      <c r="F1351" s="270" t="str">
        <f>IF(E1351="","",VLOOKUP(E1351,Relatório!B:I,2,FALSE))</f>
        <v/>
      </c>
      <c r="G1351" s="271"/>
      <c r="H1351" s="272"/>
      <c r="I1351" s="271"/>
      <c r="J1351" s="271"/>
      <c r="K1351" s="312"/>
      <c r="L1351" s="353"/>
      <c r="M1351" s="271"/>
      <c r="N1351" s="271"/>
      <c r="O1351" s="276"/>
      <c r="P1351" s="313"/>
      <c r="Q1351" s="314"/>
      <c r="R1351" s="279" t="b">
        <f t="shared" si="65"/>
        <v>0</v>
      </c>
      <c r="S1351" s="334"/>
    </row>
    <row r="1352" spans="2:19" ht="24.9" customHeight="1" x14ac:dyDescent="0.3">
      <c r="B1352" s="311"/>
      <c r="C1352" s="267">
        <f t="shared" si="66"/>
        <v>1</v>
      </c>
      <c r="D1352" s="268" t="str">
        <f t="shared" si="67"/>
        <v>Janeiro</v>
      </c>
      <c r="E1352" s="269"/>
      <c r="F1352" s="270" t="str">
        <f>IF(E1352="","",VLOOKUP(E1352,Relatório!B:I,2,FALSE))</f>
        <v/>
      </c>
      <c r="G1352" s="271"/>
      <c r="H1352" s="272"/>
      <c r="I1352" s="271"/>
      <c r="J1352" s="271"/>
      <c r="K1352" s="312"/>
      <c r="L1352" s="353"/>
      <c r="M1352" s="271"/>
      <c r="N1352" s="271"/>
      <c r="O1352" s="276"/>
      <c r="P1352" s="313"/>
      <c r="Q1352" s="314"/>
      <c r="R1352" s="279" t="b">
        <f t="shared" si="65"/>
        <v>0</v>
      </c>
      <c r="S1352" s="334"/>
    </row>
    <row r="1353" spans="2:19" ht="24.9" customHeight="1" x14ac:dyDescent="0.3">
      <c r="B1353" s="311"/>
      <c r="C1353" s="267">
        <f t="shared" si="66"/>
        <v>1</v>
      </c>
      <c r="D1353" s="268" t="str">
        <f t="shared" si="67"/>
        <v>Janeiro</v>
      </c>
      <c r="E1353" s="269"/>
      <c r="F1353" s="270" t="str">
        <f>IF(E1353="","",VLOOKUP(E1353,Relatório!B:I,2,FALSE))</f>
        <v/>
      </c>
      <c r="G1353" s="271"/>
      <c r="H1353" s="272"/>
      <c r="I1353" s="271"/>
      <c r="J1353" s="271"/>
      <c r="K1353" s="312"/>
      <c r="L1353" s="353"/>
      <c r="M1353" s="271"/>
      <c r="N1353" s="271"/>
      <c r="O1353" s="276"/>
      <c r="P1353" s="313"/>
      <c r="Q1353" s="314"/>
      <c r="R1353" s="279" t="b">
        <f t="shared" ref="R1353:R1416" si="68">IF(O1353="sim",P1353-Q1353+R1352,IF(O1353="NÃO",R1352))</f>
        <v>0</v>
      </c>
      <c r="S1353" s="334"/>
    </row>
    <row r="1354" spans="2:19" ht="24.9" customHeight="1" x14ac:dyDescent="0.3">
      <c r="B1354" s="311"/>
      <c r="C1354" s="267">
        <f t="shared" si="66"/>
        <v>1</v>
      </c>
      <c r="D1354" s="268" t="str">
        <f t="shared" si="67"/>
        <v>Janeiro</v>
      </c>
      <c r="E1354" s="269"/>
      <c r="F1354" s="270" t="str">
        <f>IF(E1354="","",VLOOKUP(E1354,Relatório!B:I,2,FALSE))</f>
        <v/>
      </c>
      <c r="G1354" s="271"/>
      <c r="H1354" s="272"/>
      <c r="I1354" s="271"/>
      <c r="J1354" s="271"/>
      <c r="K1354" s="312"/>
      <c r="L1354" s="353"/>
      <c r="M1354" s="271"/>
      <c r="N1354" s="271"/>
      <c r="O1354" s="276"/>
      <c r="P1354" s="313"/>
      <c r="Q1354" s="314"/>
      <c r="R1354" s="279" t="b">
        <f t="shared" si="68"/>
        <v>0</v>
      </c>
      <c r="S1354" s="334"/>
    </row>
    <row r="1355" spans="2:19" ht="24.9" customHeight="1" x14ac:dyDescent="0.3">
      <c r="B1355" s="311"/>
      <c r="C1355" s="267">
        <f t="shared" si="66"/>
        <v>1</v>
      </c>
      <c r="D1355" s="268" t="str">
        <f t="shared" si="67"/>
        <v>Janeiro</v>
      </c>
      <c r="E1355" s="269"/>
      <c r="F1355" s="270" t="str">
        <f>IF(E1355="","",VLOOKUP(E1355,Relatório!B:I,2,FALSE))</f>
        <v/>
      </c>
      <c r="G1355" s="271"/>
      <c r="H1355" s="272"/>
      <c r="I1355" s="271"/>
      <c r="J1355" s="271"/>
      <c r="K1355" s="312"/>
      <c r="L1355" s="353"/>
      <c r="M1355" s="271"/>
      <c r="N1355" s="271"/>
      <c r="O1355" s="276"/>
      <c r="P1355" s="313"/>
      <c r="Q1355" s="314"/>
      <c r="R1355" s="279" t="b">
        <f t="shared" si="68"/>
        <v>0</v>
      </c>
      <c r="S1355" s="334"/>
    </row>
    <row r="1356" spans="2:19" ht="24.9" customHeight="1" x14ac:dyDescent="0.3">
      <c r="B1356" s="311"/>
      <c r="C1356" s="267">
        <f t="shared" si="66"/>
        <v>1</v>
      </c>
      <c r="D1356" s="268" t="str">
        <f t="shared" si="67"/>
        <v>Janeiro</v>
      </c>
      <c r="E1356" s="269"/>
      <c r="F1356" s="270" t="str">
        <f>IF(E1356="","",VLOOKUP(E1356,Relatório!B:I,2,FALSE))</f>
        <v/>
      </c>
      <c r="G1356" s="271"/>
      <c r="H1356" s="272"/>
      <c r="I1356" s="271"/>
      <c r="J1356" s="271"/>
      <c r="K1356" s="312"/>
      <c r="L1356" s="353"/>
      <c r="M1356" s="271"/>
      <c r="N1356" s="271"/>
      <c r="O1356" s="276"/>
      <c r="P1356" s="313"/>
      <c r="Q1356" s="314"/>
      <c r="R1356" s="279" t="b">
        <f t="shared" si="68"/>
        <v>0</v>
      </c>
      <c r="S1356" s="334"/>
    </row>
    <row r="1357" spans="2:19" ht="24.9" customHeight="1" x14ac:dyDescent="0.3">
      <c r="B1357" s="311"/>
      <c r="C1357" s="267">
        <f t="shared" si="66"/>
        <v>1</v>
      </c>
      <c r="D1357" s="268" t="str">
        <f t="shared" si="67"/>
        <v>Janeiro</v>
      </c>
      <c r="E1357" s="269"/>
      <c r="F1357" s="270" t="str">
        <f>IF(E1357="","",VLOOKUP(E1357,Relatório!B:I,2,FALSE))</f>
        <v/>
      </c>
      <c r="G1357" s="271"/>
      <c r="H1357" s="272"/>
      <c r="I1357" s="271"/>
      <c r="J1357" s="271"/>
      <c r="K1357" s="312"/>
      <c r="L1357" s="353"/>
      <c r="M1357" s="271"/>
      <c r="N1357" s="271"/>
      <c r="O1357" s="276"/>
      <c r="P1357" s="313"/>
      <c r="Q1357" s="314"/>
      <c r="R1357" s="279" t="b">
        <f t="shared" si="68"/>
        <v>0</v>
      </c>
      <c r="S1357" s="334"/>
    </row>
    <row r="1358" spans="2:19" ht="24.9" customHeight="1" x14ac:dyDescent="0.3">
      <c r="B1358" s="311"/>
      <c r="C1358" s="267">
        <f t="shared" si="66"/>
        <v>1</v>
      </c>
      <c r="D1358" s="268" t="str">
        <f t="shared" si="67"/>
        <v>Janeiro</v>
      </c>
      <c r="E1358" s="269"/>
      <c r="F1358" s="270" t="str">
        <f>IF(E1358="","",VLOOKUP(E1358,Relatório!B:I,2,FALSE))</f>
        <v/>
      </c>
      <c r="G1358" s="271"/>
      <c r="H1358" s="272"/>
      <c r="I1358" s="271"/>
      <c r="J1358" s="271"/>
      <c r="K1358" s="312"/>
      <c r="L1358" s="353"/>
      <c r="M1358" s="271"/>
      <c r="N1358" s="271"/>
      <c r="O1358" s="276"/>
      <c r="P1358" s="313"/>
      <c r="Q1358" s="314"/>
      <c r="R1358" s="279" t="b">
        <f t="shared" si="68"/>
        <v>0</v>
      </c>
      <c r="S1358" s="334"/>
    </row>
    <row r="1359" spans="2:19" ht="24.9" customHeight="1" x14ac:dyDescent="0.3">
      <c r="B1359" s="311"/>
      <c r="C1359" s="267">
        <f t="shared" si="66"/>
        <v>1</v>
      </c>
      <c r="D1359" s="268" t="str">
        <f t="shared" si="67"/>
        <v>Janeiro</v>
      </c>
      <c r="E1359" s="269"/>
      <c r="F1359" s="270" t="str">
        <f>IF(E1359="","",VLOOKUP(E1359,Relatório!B:I,2,FALSE))</f>
        <v/>
      </c>
      <c r="G1359" s="271"/>
      <c r="H1359" s="272"/>
      <c r="I1359" s="271"/>
      <c r="J1359" s="271"/>
      <c r="K1359" s="312"/>
      <c r="L1359" s="353"/>
      <c r="M1359" s="271"/>
      <c r="N1359" s="271"/>
      <c r="O1359" s="276"/>
      <c r="P1359" s="313"/>
      <c r="Q1359" s="314"/>
      <c r="R1359" s="279" t="b">
        <f t="shared" si="68"/>
        <v>0</v>
      </c>
      <c r="S1359" s="334"/>
    </row>
    <row r="1360" spans="2:19" ht="24.9" customHeight="1" x14ac:dyDescent="0.3">
      <c r="B1360" s="311"/>
      <c r="C1360" s="267">
        <f t="shared" si="66"/>
        <v>1</v>
      </c>
      <c r="D1360" s="268" t="str">
        <f t="shared" si="67"/>
        <v>Janeiro</v>
      </c>
      <c r="E1360" s="269"/>
      <c r="F1360" s="270" t="str">
        <f>IF(E1360="","",VLOOKUP(E1360,Relatório!B:I,2,FALSE))</f>
        <v/>
      </c>
      <c r="G1360" s="271"/>
      <c r="H1360" s="272"/>
      <c r="I1360" s="271"/>
      <c r="J1360" s="271"/>
      <c r="K1360" s="312"/>
      <c r="L1360" s="353"/>
      <c r="M1360" s="271"/>
      <c r="N1360" s="271"/>
      <c r="O1360" s="276"/>
      <c r="P1360" s="313"/>
      <c r="Q1360" s="314"/>
      <c r="R1360" s="279" t="b">
        <f t="shared" si="68"/>
        <v>0</v>
      </c>
      <c r="S1360" s="334"/>
    </row>
    <row r="1361" spans="2:19" ht="24.9" customHeight="1" x14ac:dyDescent="0.3">
      <c r="B1361" s="311"/>
      <c r="C1361" s="267">
        <f t="shared" si="66"/>
        <v>1</v>
      </c>
      <c r="D1361" s="268" t="str">
        <f t="shared" si="67"/>
        <v>Janeiro</v>
      </c>
      <c r="E1361" s="269"/>
      <c r="F1361" s="270" t="str">
        <f>IF(E1361="","",VLOOKUP(E1361,Relatório!B:I,2,FALSE))</f>
        <v/>
      </c>
      <c r="G1361" s="271"/>
      <c r="H1361" s="272"/>
      <c r="I1361" s="271"/>
      <c r="J1361" s="271"/>
      <c r="K1361" s="312"/>
      <c r="L1361" s="353"/>
      <c r="M1361" s="271"/>
      <c r="N1361" s="271"/>
      <c r="O1361" s="276"/>
      <c r="P1361" s="313"/>
      <c r="Q1361" s="314"/>
      <c r="R1361" s="279" t="b">
        <f t="shared" si="68"/>
        <v>0</v>
      </c>
      <c r="S1361" s="334"/>
    </row>
    <row r="1362" spans="2:19" ht="24.9" customHeight="1" x14ac:dyDescent="0.3">
      <c r="B1362" s="311"/>
      <c r="C1362" s="267">
        <f t="shared" si="66"/>
        <v>1</v>
      </c>
      <c r="D1362" s="268" t="str">
        <f t="shared" si="67"/>
        <v>Janeiro</v>
      </c>
      <c r="E1362" s="269"/>
      <c r="F1362" s="270" t="str">
        <f>IF(E1362="","",VLOOKUP(E1362,Relatório!B:I,2,FALSE))</f>
        <v/>
      </c>
      <c r="G1362" s="271"/>
      <c r="H1362" s="272"/>
      <c r="I1362" s="271"/>
      <c r="J1362" s="271"/>
      <c r="K1362" s="312"/>
      <c r="L1362" s="353"/>
      <c r="M1362" s="271"/>
      <c r="N1362" s="271"/>
      <c r="O1362" s="276"/>
      <c r="P1362" s="313"/>
      <c r="Q1362" s="314"/>
      <c r="R1362" s="279" t="b">
        <f t="shared" si="68"/>
        <v>0</v>
      </c>
      <c r="S1362" s="334"/>
    </row>
    <row r="1363" spans="2:19" ht="24.9" customHeight="1" x14ac:dyDescent="0.3">
      <c r="B1363" s="311"/>
      <c r="C1363" s="267">
        <f t="shared" si="66"/>
        <v>1</v>
      </c>
      <c r="D1363" s="268" t="str">
        <f t="shared" si="67"/>
        <v>Janeiro</v>
      </c>
      <c r="E1363" s="269"/>
      <c r="F1363" s="270" t="str">
        <f>IF(E1363="","",VLOOKUP(E1363,Relatório!B:I,2,FALSE))</f>
        <v/>
      </c>
      <c r="G1363" s="271"/>
      <c r="H1363" s="272"/>
      <c r="I1363" s="271"/>
      <c r="J1363" s="271"/>
      <c r="K1363" s="312"/>
      <c r="L1363" s="353"/>
      <c r="M1363" s="271"/>
      <c r="N1363" s="271"/>
      <c r="O1363" s="276"/>
      <c r="P1363" s="313"/>
      <c r="Q1363" s="314"/>
      <c r="R1363" s="279" t="b">
        <f t="shared" si="68"/>
        <v>0</v>
      </c>
      <c r="S1363" s="334"/>
    </row>
    <row r="1364" spans="2:19" ht="24.9" customHeight="1" x14ac:dyDescent="0.3">
      <c r="B1364" s="311"/>
      <c r="C1364" s="267">
        <f t="shared" si="66"/>
        <v>1</v>
      </c>
      <c r="D1364" s="268" t="str">
        <f t="shared" si="67"/>
        <v>Janeiro</v>
      </c>
      <c r="E1364" s="269"/>
      <c r="F1364" s="270" t="str">
        <f>IF(E1364="","",VLOOKUP(E1364,Relatório!B:I,2,FALSE))</f>
        <v/>
      </c>
      <c r="G1364" s="271"/>
      <c r="H1364" s="272"/>
      <c r="I1364" s="271"/>
      <c r="J1364" s="271"/>
      <c r="K1364" s="312"/>
      <c r="L1364" s="353"/>
      <c r="M1364" s="271"/>
      <c r="N1364" s="271"/>
      <c r="O1364" s="276"/>
      <c r="P1364" s="313"/>
      <c r="Q1364" s="314"/>
      <c r="R1364" s="279" t="b">
        <f t="shared" si="68"/>
        <v>0</v>
      </c>
      <c r="S1364" s="334"/>
    </row>
    <row r="1365" spans="2:19" ht="24.9" customHeight="1" x14ac:dyDescent="0.3">
      <c r="B1365" s="311"/>
      <c r="C1365" s="267">
        <f t="shared" si="66"/>
        <v>1</v>
      </c>
      <c r="D1365" s="268" t="str">
        <f t="shared" si="67"/>
        <v>Janeiro</v>
      </c>
      <c r="E1365" s="269"/>
      <c r="F1365" s="270" t="str">
        <f>IF(E1365="","",VLOOKUP(E1365,Relatório!B:I,2,FALSE))</f>
        <v/>
      </c>
      <c r="G1365" s="271"/>
      <c r="H1365" s="272"/>
      <c r="I1365" s="271"/>
      <c r="J1365" s="271"/>
      <c r="K1365" s="312"/>
      <c r="L1365" s="353"/>
      <c r="M1365" s="271"/>
      <c r="N1365" s="271"/>
      <c r="O1365" s="276"/>
      <c r="P1365" s="313"/>
      <c r="Q1365" s="314"/>
      <c r="R1365" s="279" t="b">
        <f t="shared" si="68"/>
        <v>0</v>
      </c>
      <c r="S1365" s="334"/>
    </row>
    <row r="1366" spans="2:19" ht="24.9" customHeight="1" x14ac:dyDescent="0.3">
      <c r="B1366" s="311"/>
      <c r="C1366" s="267">
        <f t="shared" si="66"/>
        <v>1</v>
      </c>
      <c r="D1366" s="268" t="str">
        <f t="shared" si="67"/>
        <v>Janeiro</v>
      </c>
      <c r="E1366" s="269"/>
      <c r="F1366" s="270" t="str">
        <f>IF(E1366="","",VLOOKUP(E1366,Relatório!B:I,2,FALSE))</f>
        <v/>
      </c>
      <c r="G1366" s="271"/>
      <c r="H1366" s="272"/>
      <c r="I1366" s="271"/>
      <c r="J1366" s="271"/>
      <c r="K1366" s="312"/>
      <c r="L1366" s="353"/>
      <c r="M1366" s="271"/>
      <c r="N1366" s="271"/>
      <c r="O1366" s="276"/>
      <c r="P1366" s="313"/>
      <c r="Q1366" s="314"/>
      <c r="R1366" s="279" t="b">
        <f t="shared" si="68"/>
        <v>0</v>
      </c>
      <c r="S1366" s="334"/>
    </row>
    <row r="1367" spans="2:19" ht="24.9" customHeight="1" x14ac:dyDescent="0.3">
      <c r="B1367" s="311"/>
      <c r="C1367" s="267">
        <f t="shared" si="66"/>
        <v>1</v>
      </c>
      <c r="D1367" s="268" t="str">
        <f t="shared" si="67"/>
        <v>Janeiro</v>
      </c>
      <c r="E1367" s="269"/>
      <c r="F1367" s="270" t="str">
        <f>IF(E1367="","",VLOOKUP(E1367,Relatório!B:I,2,FALSE))</f>
        <v/>
      </c>
      <c r="G1367" s="271"/>
      <c r="H1367" s="272"/>
      <c r="I1367" s="271"/>
      <c r="J1367" s="271"/>
      <c r="K1367" s="312"/>
      <c r="L1367" s="353"/>
      <c r="M1367" s="271"/>
      <c r="N1367" s="271"/>
      <c r="O1367" s="276"/>
      <c r="P1367" s="313"/>
      <c r="Q1367" s="314"/>
      <c r="R1367" s="279" t="b">
        <f t="shared" si="68"/>
        <v>0</v>
      </c>
      <c r="S1367" s="334"/>
    </row>
    <row r="1368" spans="2:19" ht="24.9" customHeight="1" x14ac:dyDescent="0.3">
      <c r="B1368" s="311"/>
      <c r="C1368" s="267">
        <f t="shared" si="66"/>
        <v>1</v>
      </c>
      <c r="D1368" s="268" t="str">
        <f t="shared" si="67"/>
        <v>Janeiro</v>
      </c>
      <c r="E1368" s="269"/>
      <c r="F1368" s="270" t="str">
        <f>IF(E1368="","",VLOOKUP(E1368,Relatório!B:I,2,FALSE))</f>
        <v/>
      </c>
      <c r="G1368" s="271"/>
      <c r="H1368" s="272"/>
      <c r="I1368" s="271"/>
      <c r="J1368" s="271"/>
      <c r="K1368" s="312"/>
      <c r="L1368" s="353"/>
      <c r="M1368" s="271"/>
      <c r="N1368" s="271"/>
      <c r="O1368" s="276"/>
      <c r="P1368" s="313"/>
      <c r="Q1368" s="314"/>
      <c r="R1368" s="279" t="b">
        <f t="shared" si="68"/>
        <v>0</v>
      </c>
      <c r="S1368" s="334"/>
    </row>
    <row r="1369" spans="2:19" ht="24.9" customHeight="1" x14ac:dyDescent="0.3">
      <c r="B1369" s="311"/>
      <c r="C1369" s="267">
        <f t="shared" ref="C1369:C1432" si="69">MONTH(B1369)</f>
        <v>1</v>
      </c>
      <c r="D1369" s="268" t="str">
        <f t="shared" ref="D1369:D1432" si="70">IF(C1369=1,"Janeiro",IF(C1369=2,"Fevereiro",IF(C1369=3,"Março",IF(C1369=4,"Abril",IF(C1369=5,"Maio",IF(C1369=6,"Junho",IF(C1369=7,"Julho",IF(C1369=8,"Agosto",IF(C1369=9,"Setembro",IF(C1369=10,"Outubro",IF(C1369=11,"Novembro",IF(C1369=12,"Dezembro",""))))))))))))</f>
        <v>Janeiro</v>
      </c>
      <c r="E1369" s="269"/>
      <c r="F1369" s="270" t="str">
        <f>IF(E1369="","",VLOOKUP(E1369,Relatório!B:I,2,FALSE))</f>
        <v/>
      </c>
      <c r="G1369" s="271"/>
      <c r="H1369" s="272"/>
      <c r="I1369" s="271"/>
      <c r="J1369" s="271"/>
      <c r="K1369" s="312"/>
      <c r="L1369" s="353"/>
      <c r="M1369" s="271"/>
      <c r="N1369" s="271"/>
      <c r="O1369" s="276"/>
      <c r="P1369" s="313"/>
      <c r="Q1369" s="314"/>
      <c r="R1369" s="279" t="b">
        <f t="shared" si="68"/>
        <v>0</v>
      </c>
      <c r="S1369" s="334"/>
    </row>
    <row r="1370" spans="2:19" ht="24.9" customHeight="1" x14ac:dyDescent="0.3">
      <c r="B1370" s="311"/>
      <c r="C1370" s="267">
        <f t="shared" si="69"/>
        <v>1</v>
      </c>
      <c r="D1370" s="268" t="str">
        <f t="shared" si="70"/>
        <v>Janeiro</v>
      </c>
      <c r="E1370" s="269"/>
      <c r="F1370" s="270" t="str">
        <f>IF(E1370="","",VLOOKUP(E1370,Relatório!B:I,2,FALSE))</f>
        <v/>
      </c>
      <c r="G1370" s="271"/>
      <c r="H1370" s="272"/>
      <c r="I1370" s="271"/>
      <c r="J1370" s="271"/>
      <c r="K1370" s="312"/>
      <c r="L1370" s="353"/>
      <c r="M1370" s="271"/>
      <c r="N1370" s="271"/>
      <c r="O1370" s="276"/>
      <c r="P1370" s="313"/>
      <c r="Q1370" s="314"/>
      <c r="R1370" s="279" t="b">
        <f t="shared" si="68"/>
        <v>0</v>
      </c>
      <c r="S1370" s="334"/>
    </row>
    <row r="1371" spans="2:19" ht="24.9" customHeight="1" x14ac:dyDescent="0.3">
      <c r="B1371" s="311"/>
      <c r="C1371" s="267">
        <f t="shared" si="69"/>
        <v>1</v>
      </c>
      <c r="D1371" s="268" t="str">
        <f t="shared" si="70"/>
        <v>Janeiro</v>
      </c>
      <c r="E1371" s="269"/>
      <c r="F1371" s="270" t="str">
        <f>IF(E1371="","",VLOOKUP(E1371,Relatório!B:I,2,FALSE))</f>
        <v/>
      </c>
      <c r="G1371" s="271"/>
      <c r="H1371" s="272"/>
      <c r="I1371" s="271"/>
      <c r="J1371" s="271"/>
      <c r="K1371" s="312"/>
      <c r="L1371" s="353"/>
      <c r="M1371" s="271"/>
      <c r="N1371" s="271"/>
      <c r="O1371" s="276"/>
      <c r="P1371" s="313"/>
      <c r="Q1371" s="314"/>
      <c r="R1371" s="279" t="b">
        <f t="shared" si="68"/>
        <v>0</v>
      </c>
      <c r="S1371" s="334"/>
    </row>
    <row r="1372" spans="2:19" ht="24.9" customHeight="1" x14ac:dyDescent="0.3">
      <c r="B1372" s="311"/>
      <c r="C1372" s="267">
        <f t="shared" si="69"/>
        <v>1</v>
      </c>
      <c r="D1372" s="268" t="str">
        <f t="shared" si="70"/>
        <v>Janeiro</v>
      </c>
      <c r="E1372" s="269"/>
      <c r="F1372" s="270" t="str">
        <f>IF(E1372="","",VLOOKUP(E1372,Relatório!B:I,2,FALSE))</f>
        <v/>
      </c>
      <c r="G1372" s="271"/>
      <c r="H1372" s="272"/>
      <c r="I1372" s="271"/>
      <c r="J1372" s="271"/>
      <c r="K1372" s="312"/>
      <c r="L1372" s="353"/>
      <c r="M1372" s="271"/>
      <c r="N1372" s="271"/>
      <c r="O1372" s="276"/>
      <c r="P1372" s="313"/>
      <c r="Q1372" s="314"/>
      <c r="R1372" s="279" t="b">
        <f t="shared" si="68"/>
        <v>0</v>
      </c>
      <c r="S1372" s="334"/>
    </row>
    <row r="1373" spans="2:19" ht="24.9" customHeight="1" x14ac:dyDescent="0.3">
      <c r="B1373" s="311"/>
      <c r="C1373" s="267">
        <f t="shared" si="69"/>
        <v>1</v>
      </c>
      <c r="D1373" s="268" t="str">
        <f t="shared" si="70"/>
        <v>Janeiro</v>
      </c>
      <c r="E1373" s="269"/>
      <c r="F1373" s="270" t="str">
        <f>IF(E1373="","",VLOOKUP(E1373,Relatório!B:I,2,FALSE))</f>
        <v/>
      </c>
      <c r="G1373" s="271"/>
      <c r="H1373" s="272"/>
      <c r="I1373" s="271"/>
      <c r="J1373" s="271"/>
      <c r="K1373" s="312"/>
      <c r="L1373" s="353"/>
      <c r="M1373" s="271"/>
      <c r="N1373" s="271"/>
      <c r="O1373" s="276"/>
      <c r="P1373" s="313"/>
      <c r="Q1373" s="314"/>
      <c r="R1373" s="279" t="b">
        <f t="shared" si="68"/>
        <v>0</v>
      </c>
      <c r="S1373" s="334"/>
    </row>
    <row r="1374" spans="2:19" ht="24.9" customHeight="1" x14ac:dyDescent="0.3">
      <c r="B1374" s="311"/>
      <c r="C1374" s="267">
        <f t="shared" si="69"/>
        <v>1</v>
      </c>
      <c r="D1374" s="268" t="str">
        <f t="shared" si="70"/>
        <v>Janeiro</v>
      </c>
      <c r="E1374" s="269"/>
      <c r="F1374" s="270" t="str">
        <f>IF(E1374="","",VLOOKUP(E1374,Relatório!B:I,2,FALSE))</f>
        <v/>
      </c>
      <c r="G1374" s="271"/>
      <c r="H1374" s="272"/>
      <c r="I1374" s="271"/>
      <c r="J1374" s="271"/>
      <c r="K1374" s="312"/>
      <c r="L1374" s="353"/>
      <c r="M1374" s="271"/>
      <c r="N1374" s="271"/>
      <c r="O1374" s="276"/>
      <c r="P1374" s="313"/>
      <c r="Q1374" s="314"/>
      <c r="R1374" s="279" t="b">
        <f t="shared" si="68"/>
        <v>0</v>
      </c>
      <c r="S1374" s="334"/>
    </row>
    <row r="1375" spans="2:19" ht="24.9" customHeight="1" x14ac:dyDescent="0.3">
      <c r="B1375" s="311"/>
      <c r="C1375" s="267">
        <f t="shared" si="69"/>
        <v>1</v>
      </c>
      <c r="D1375" s="268" t="str">
        <f t="shared" si="70"/>
        <v>Janeiro</v>
      </c>
      <c r="E1375" s="269"/>
      <c r="F1375" s="270" t="str">
        <f>IF(E1375="","",VLOOKUP(E1375,Relatório!B:I,2,FALSE))</f>
        <v/>
      </c>
      <c r="G1375" s="271"/>
      <c r="H1375" s="272"/>
      <c r="I1375" s="271"/>
      <c r="J1375" s="271"/>
      <c r="K1375" s="312"/>
      <c r="L1375" s="353"/>
      <c r="M1375" s="271"/>
      <c r="N1375" s="271"/>
      <c r="O1375" s="276"/>
      <c r="P1375" s="313"/>
      <c r="Q1375" s="314"/>
      <c r="R1375" s="279" t="b">
        <f t="shared" si="68"/>
        <v>0</v>
      </c>
      <c r="S1375" s="334"/>
    </row>
    <row r="1376" spans="2:19" ht="24.9" customHeight="1" x14ac:dyDescent="0.3">
      <c r="B1376" s="311"/>
      <c r="C1376" s="267">
        <f t="shared" si="69"/>
        <v>1</v>
      </c>
      <c r="D1376" s="268" t="str">
        <f t="shared" si="70"/>
        <v>Janeiro</v>
      </c>
      <c r="E1376" s="269"/>
      <c r="F1376" s="270" t="str">
        <f>IF(E1376="","",VLOOKUP(E1376,Relatório!B:I,2,FALSE))</f>
        <v/>
      </c>
      <c r="G1376" s="271"/>
      <c r="H1376" s="272"/>
      <c r="I1376" s="271"/>
      <c r="J1376" s="271"/>
      <c r="K1376" s="312"/>
      <c r="L1376" s="353"/>
      <c r="M1376" s="271"/>
      <c r="N1376" s="271"/>
      <c r="O1376" s="276"/>
      <c r="P1376" s="313"/>
      <c r="Q1376" s="314"/>
      <c r="R1376" s="279" t="b">
        <f t="shared" si="68"/>
        <v>0</v>
      </c>
      <c r="S1376" s="334"/>
    </row>
    <row r="1377" spans="2:19" ht="24.9" customHeight="1" x14ac:dyDescent="0.3">
      <c r="B1377" s="311"/>
      <c r="C1377" s="267">
        <f t="shared" si="69"/>
        <v>1</v>
      </c>
      <c r="D1377" s="268" t="str">
        <f t="shared" si="70"/>
        <v>Janeiro</v>
      </c>
      <c r="E1377" s="269"/>
      <c r="F1377" s="270" t="str">
        <f>IF(E1377="","",VLOOKUP(E1377,Relatório!B:I,2,FALSE))</f>
        <v/>
      </c>
      <c r="G1377" s="271"/>
      <c r="H1377" s="272"/>
      <c r="I1377" s="271"/>
      <c r="J1377" s="271"/>
      <c r="K1377" s="312"/>
      <c r="L1377" s="353"/>
      <c r="M1377" s="271"/>
      <c r="N1377" s="271"/>
      <c r="O1377" s="276"/>
      <c r="P1377" s="313"/>
      <c r="Q1377" s="314"/>
      <c r="R1377" s="279" t="b">
        <f t="shared" si="68"/>
        <v>0</v>
      </c>
      <c r="S1377" s="334"/>
    </row>
    <row r="1378" spans="2:19" ht="24.9" customHeight="1" x14ac:dyDescent="0.3">
      <c r="B1378" s="311"/>
      <c r="C1378" s="267">
        <f t="shared" si="69"/>
        <v>1</v>
      </c>
      <c r="D1378" s="268" t="str">
        <f t="shared" si="70"/>
        <v>Janeiro</v>
      </c>
      <c r="E1378" s="269"/>
      <c r="F1378" s="270" t="str">
        <f>IF(E1378="","",VLOOKUP(E1378,Relatório!B:I,2,FALSE))</f>
        <v/>
      </c>
      <c r="G1378" s="271"/>
      <c r="H1378" s="272"/>
      <c r="I1378" s="271"/>
      <c r="J1378" s="271"/>
      <c r="K1378" s="312"/>
      <c r="L1378" s="353"/>
      <c r="M1378" s="271"/>
      <c r="N1378" s="271"/>
      <c r="O1378" s="276"/>
      <c r="P1378" s="313"/>
      <c r="Q1378" s="314"/>
      <c r="R1378" s="279" t="b">
        <f t="shared" si="68"/>
        <v>0</v>
      </c>
      <c r="S1378" s="334"/>
    </row>
    <row r="1379" spans="2:19" ht="24.9" customHeight="1" x14ac:dyDescent="0.3">
      <c r="B1379" s="311"/>
      <c r="C1379" s="267">
        <f t="shared" si="69"/>
        <v>1</v>
      </c>
      <c r="D1379" s="268" t="str">
        <f t="shared" si="70"/>
        <v>Janeiro</v>
      </c>
      <c r="E1379" s="269"/>
      <c r="F1379" s="270" t="str">
        <f>IF(E1379="","",VLOOKUP(E1379,Relatório!B:I,2,FALSE))</f>
        <v/>
      </c>
      <c r="G1379" s="271"/>
      <c r="H1379" s="272"/>
      <c r="I1379" s="271"/>
      <c r="J1379" s="271"/>
      <c r="K1379" s="312"/>
      <c r="L1379" s="353"/>
      <c r="M1379" s="271"/>
      <c r="N1379" s="271"/>
      <c r="O1379" s="276"/>
      <c r="P1379" s="313"/>
      <c r="Q1379" s="314"/>
      <c r="R1379" s="279" t="b">
        <f t="shared" si="68"/>
        <v>0</v>
      </c>
      <c r="S1379" s="334"/>
    </row>
    <row r="1380" spans="2:19" ht="24.9" customHeight="1" x14ac:dyDescent="0.3">
      <c r="B1380" s="311"/>
      <c r="C1380" s="267">
        <f t="shared" si="69"/>
        <v>1</v>
      </c>
      <c r="D1380" s="268" t="str">
        <f t="shared" si="70"/>
        <v>Janeiro</v>
      </c>
      <c r="E1380" s="269"/>
      <c r="F1380" s="270" t="str">
        <f>IF(E1380="","",VLOOKUP(E1380,Relatório!B:I,2,FALSE))</f>
        <v/>
      </c>
      <c r="G1380" s="271"/>
      <c r="H1380" s="272"/>
      <c r="I1380" s="271"/>
      <c r="J1380" s="271"/>
      <c r="K1380" s="312"/>
      <c r="L1380" s="353"/>
      <c r="M1380" s="271"/>
      <c r="N1380" s="271"/>
      <c r="O1380" s="276"/>
      <c r="P1380" s="313"/>
      <c r="Q1380" s="314"/>
      <c r="R1380" s="279" t="b">
        <f t="shared" si="68"/>
        <v>0</v>
      </c>
      <c r="S1380" s="334"/>
    </row>
    <row r="1381" spans="2:19" ht="24.9" customHeight="1" x14ac:dyDescent="0.3">
      <c r="B1381" s="311"/>
      <c r="C1381" s="267">
        <f t="shared" si="69"/>
        <v>1</v>
      </c>
      <c r="D1381" s="268" t="str">
        <f t="shared" si="70"/>
        <v>Janeiro</v>
      </c>
      <c r="E1381" s="269"/>
      <c r="F1381" s="270" t="str">
        <f>IF(E1381="","",VLOOKUP(E1381,Relatório!B:I,2,FALSE))</f>
        <v/>
      </c>
      <c r="G1381" s="271"/>
      <c r="H1381" s="272"/>
      <c r="I1381" s="271"/>
      <c r="J1381" s="271"/>
      <c r="K1381" s="312"/>
      <c r="L1381" s="353"/>
      <c r="M1381" s="271"/>
      <c r="N1381" s="271"/>
      <c r="O1381" s="276"/>
      <c r="P1381" s="313"/>
      <c r="Q1381" s="314"/>
      <c r="R1381" s="279" t="b">
        <f t="shared" si="68"/>
        <v>0</v>
      </c>
      <c r="S1381" s="334"/>
    </row>
    <row r="1382" spans="2:19" ht="24.9" customHeight="1" x14ac:dyDescent="0.3">
      <c r="B1382" s="311"/>
      <c r="C1382" s="267">
        <f t="shared" si="69"/>
        <v>1</v>
      </c>
      <c r="D1382" s="268" t="str">
        <f t="shared" si="70"/>
        <v>Janeiro</v>
      </c>
      <c r="E1382" s="269"/>
      <c r="F1382" s="270" t="str">
        <f>IF(E1382="","",VLOOKUP(E1382,Relatório!B:I,2,FALSE))</f>
        <v/>
      </c>
      <c r="G1382" s="271"/>
      <c r="H1382" s="272"/>
      <c r="I1382" s="271"/>
      <c r="J1382" s="271"/>
      <c r="K1382" s="312"/>
      <c r="L1382" s="353"/>
      <c r="M1382" s="271"/>
      <c r="N1382" s="271"/>
      <c r="O1382" s="276"/>
      <c r="P1382" s="313"/>
      <c r="Q1382" s="314"/>
      <c r="R1382" s="279" t="b">
        <f t="shared" si="68"/>
        <v>0</v>
      </c>
      <c r="S1382" s="334"/>
    </row>
    <row r="1383" spans="2:19" ht="24.9" customHeight="1" x14ac:dyDescent="0.3">
      <c r="B1383" s="311"/>
      <c r="C1383" s="267">
        <f t="shared" si="69"/>
        <v>1</v>
      </c>
      <c r="D1383" s="268" t="str">
        <f t="shared" si="70"/>
        <v>Janeiro</v>
      </c>
      <c r="E1383" s="269"/>
      <c r="F1383" s="270" t="str">
        <f>IF(E1383="","",VLOOKUP(E1383,Relatório!B:I,2,FALSE))</f>
        <v/>
      </c>
      <c r="G1383" s="271"/>
      <c r="H1383" s="272"/>
      <c r="I1383" s="271"/>
      <c r="J1383" s="271"/>
      <c r="K1383" s="312"/>
      <c r="L1383" s="353"/>
      <c r="M1383" s="271"/>
      <c r="N1383" s="271"/>
      <c r="O1383" s="276"/>
      <c r="P1383" s="313"/>
      <c r="Q1383" s="314"/>
      <c r="R1383" s="279" t="b">
        <f t="shared" si="68"/>
        <v>0</v>
      </c>
      <c r="S1383" s="334"/>
    </row>
    <row r="1384" spans="2:19" ht="24.9" customHeight="1" x14ac:dyDescent="0.3">
      <c r="B1384" s="311"/>
      <c r="C1384" s="267">
        <f t="shared" si="69"/>
        <v>1</v>
      </c>
      <c r="D1384" s="268" t="str">
        <f t="shared" si="70"/>
        <v>Janeiro</v>
      </c>
      <c r="E1384" s="269"/>
      <c r="F1384" s="270" t="str">
        <f>IF(E1384="","",VLOOKUP(E1384,Relatório!B:I,2,FALSE))</f>
        <v/>
      </c>
      <c r="G1384" s="271"/>
      <c r="H1384" s="272"/>
      <c r="I1384" s="271"/>
      <c r="J1384" s="271"/>
      <c r="K1384" s="312"/>
      <c r="L1384" s="353"/>
      <c r="M1384" s="271"/>
      <c r="N1384" s="271"/>
      <c r="O1384" s="276"/>
      <c r="P1384" s="313"/>
      <c r="Q1384" s="314"/>
      <c r="R1384" s="279" t="b">
        <f t="shared" si="68"/>
        <v>0</v>
      </c>
      <c r="S1384" s="334"/>
    </row>
    <row r="1385" spans="2:19" ht="24.9" customHeight="1" x14ac:dyDescent="0.3">
      <c r="B1385" s="311"/>
      <c r="C1385" s="267">
        <f t="shared" si="69"/>
        <v>1</v>
      </c>
      <c r="D1385" s="268" t="str">
        <f t="shared" si="70"/>
        <v>Janeiro</v>
      </c>
      <c r="E1385" s="269"/>
      <c r="F1385" s="270" t="str">
        <f>IF(E1385="","",VLOOKUP(E1385,Relatório!B:I,2,FALSE))</f>
        <v/>
      </c>
      <c r="G1385" s="271"/>
      <c r="H1385" s="272"/>
      <c r="I1385" s="271"/>
      <c r="J1385" s="271"/>
      <c r="K1385" s="312"/>
      <c r="L1385" s="353"/>
      <c r="M1385" s="271"/>
      <c r="N1385" s="271"/>
      <c r="O1385" s="276"/>
      <c r="P1385" s="313"/>
      <c r="Q1385" s="314"/>
      <c r="R1385" s="279" t="b">
        <f t="shared" si="68"/>
        <v>0</v>
      </c>
      <c r="S1385" s="334"/>
    </row>
    <row r="1386" spans="2:19" ht="24.9" customHeight="1" x14ac:dyDescent="0.3">
      <c r="B1386" s="311"/>
      <c r="C1386" s="267">
        <f t="shared" si="69"/>
        <v>1</v>
      </c>
      <c r="D1386" s="268" t="str">
        <f t="shared" si="70"/>
        <v>Janeiro</v>
      </c>
      <c r="E1386" s="269"/>
      <c r="F1386" s="270" t="str">
        <f>IF(E1386="","",VLOOKUP(E1386,Relatório!B:I,2,FALSE))</f>
        <v/>
      </c>
      <c r="G1386" s="271"/>
      <c r="H1386" s="272"/>
      <c r="I1386" s="271"/>
      <c r="J1386" s="271"/>
      <c r="K1386" s="312"/>
      <c r="L1386" s="353"/>
      <c r="M1386" s="271"/>
      <c r="N1386" s="271"/>
      <c r="O1386" s="276"/>
      <c r="P1386" s="313"/>
      <c r="Q1386" s="314"/>
      <c r="R1386" s="279" t="b">
        <f t="shared" si="68"/>
        <v>0</v>
      </c>
      <c r="S1386" s="334"/>
    </row>
    <row r="1387" spans="2:19" ht="24.9" customHeight="1" x14ac:dyDescent="0.3">
      <c r="B1387" s="311"/>
      <c r="C1387" s="267">
        <f t="shared" si="69"/>
        <v>1</v>
      </c>
      <c r="D1387" s="268" t="str">
        <f t="shared" si="70"/>
        <v>Janeiro</v>
      </c>
      <c r="E1387" s="269"/>
      <c r="F1387" s="270" t="str">
        <f>IF(E1387="","",VLOOKUP(E1387,Relatório!B:I,2,FALSE))</f>
        <v/>
      </c>
      <c r="G1387" s="271"/>
      <c r="H1387" s="272"/>
      <c r="I1387" s="271"/>
      <c r="J1387" s="271"/>
      <c r="K1387" s="312"/>
      <c r="L1387" s="353"/>
      <c r="M1387" s="271"/>
      <c r="N1387" s="271"/>
      <c r="O1387" s="276"/>
      <c r="P1387" s="313"/>
      <c r="Q1387" s="314"/>
      <c r="R1387" s="279" t="b">
        <f t="shared" si="68"/>
        <v>0</v>
      </c>
      <c r="S1387" s="334"/>
    </row>
    <row r="1388" spans="2:19" ht="24.9" customHeight="1" x14ac:dyDescent="0.3">
      <c r="B1388" s="311"/>
      <c r="C1388" s="267">
        <f t="shared" si="69"/>
        <v>1</v>
      </c>
      <c r="D1388" s="268" t="str">
        <f t="shared" si="70"/>
        <v>Janeiro</v>
      </c>
      <c r="E1388" s="269"/>
      <c r="F1388" s="270" t="str">
        <f>IF(E1388="","",VLOOKUP(E1388,Relatório!B:I,2,FALSE))</f>
        <v/>
      </c>
      <c r="G1388" s="271"/>
      <c r="H1388" s="272"/>
      <c r="I1388" s="271"/>
      <c r="J1388" s="271"/>
      <c r="K1388" s="312"/>
      <c r="L1388" s="353"/>
      <c r="M1388" s="271"/>
      <c r="N1388" s="271"/>
      <c r="O1388" s="276"/>
      <c r="P1388" s="313"/>
      <c r="Q1388" s="314"/>
      <c r="R1388" s="279" t="b">
        <f t="shared" si="68"/>
        <v>0</v>
      </c>
      <c r="S1388" s="334"/>
    </row>
    <row r="1389" spans="2:19" ht="24.9" customHeight="1" x14ac:dyDescent="0.3">
      <c r="B1389" s="311"/>
      <c r="C1389" s="267">
        <f t="shared" si="69"/>
        <v>1</v>
      </c>
      <c r="D1389" s="268" t="str">
        <f t="shared" si="70"/>
        <v>Janeiro</v>
      </c>
      <c r="E1389" s="269"/>
      <c r="F1389" s="270" t="str">
        <f>IF(E1389="","",VLOOKUP(E1389,Relatório!B:I,2,FALSE))</f>
        <v/>
      </c>
      <c r="G1389" s="271"/>
      <c r="H1389" s="272"/>
      <c r="I1389" s="271"/>
      <c r="J1389" s="271"/>
      <c r="K1389" s="312"/>
      <c r="L1389" s="353"/>
      <c r="M1389" s="271"/>
      <c r="N1389" s="271"/>
      <c r="O1389" s="276"/>
      <c r="P1389" s="313"/>
      <c r="Q1389" s="314"/>
      <c r="R1389" s="279" t="b">
        <f t="shared" si="68"/>
        <v>0</v>
      </c>
      <c r="S1389" s="334"/>
    </row>
    <row r="1390" spans="2:19" ht="24.9" customHeight="1" x14ac:dyDescent="0.3">
      <c r="B1390" s="311"/>
      <c r="C1390" s="267">
        <f t="shared" si="69"/>
        <v>1</v>
      </c>
      <c r="D1390" s="268" t="str">
        <f t="shared" si="70"/>
        <v>Janeiro</v>
      </c>
      <c r="E1390" s="269"/>
      <c r="F1390" s="270" t="str">
        <f>IF(E1390="","",VLOOKUP(E1390,Relatório!B:I,2,FALSE))</f>
        <v/>
      </c>
      <c r="G1390" s="271"/>
      <c r="H1390" s="272"/>
      <c r="I1390" s="271"/>
      <c r="J1390" s="271"/>
      <c r="K1390" s="312"/>
      <c r="L1390" s="353"/>
      <c r="M1390" s="271"/>
      <c r="N1390" s="271"/>
      <c r="O1390" s="276"/>
      <c r="P1390" s="313"/>
      <c r="Q1390" s="314"/>
      <c r="R1390" s="279" t="b">
        <f t="shared" si="68"/>
        <v>0</v>
      </c>
      <c r="S1390" s="334"/>
    </row>
    <row r="1391" spans="2:19" ht="24.9" customHeight="1" x14ac:dyDescent="0.3">
      <c r="B1391" s="311"/>
      <c r="C1391" s="267">
        <f t="shared" si="69"/>
        <v>1</v>
      </c>
      <c r="D1391" s="268" t="str">
        <f t="shared" si="70"/>
        <v>Janeiro</v>
      </c>
      <c r="E1391" s="269"/>
      <c r="F1391" s="270" t="str">
        <f>IF(E1391="","",VLOOKUP(E1391,Relatório!B:I,2,FALSE))</f>
        <v/>
      </c>
      <c r="G1391" s="271"/>
      <c r="H1391" s="272"/>
      <c r="I1391" s="271"/>
      <c r="J1391" s="271"/>
      <c r="K1391" s="312"/>
      <c r="L1391" s="353"/>
      <c r="M1391" s="271"/>
      <c r="N1391" s="271"/>
      <c r="O1391" s="276"/>
      <c r="P1391" s="313"/>
      <c r="Q1391" s="314"/>
      <c r="R1391" s="279" t="b">
        <f t="shared" si="68"/>
        <v>0</v>
      </c>
      <c r="S1391" s="334"/>
    </row>
    <row r="1392" spans="2:19" ht="24.9" customHeight="1" x14ac:dyDescent="0.3">
      <c r="B1392" s="311"/>
      <c r="C1392" s="267">
        <f t="shared" si="69"/>
        <v>1</v>
      </c>
      <c r="D1392" s="268" t="str">
        <f t="shared" si="70"/>
        <v>Janeiro</v>
      </c>
      <c r="E1392" s="269"/>
      <c r="F1392" s="270" t="str">
        <f>IF(E1392="","",VLOOKUP(E1392,Relatório!B:I,2,FALSE))</f>
        <v/>
      </c>
      <c r="G1392" s="271"/>
      <c r="H1392" s="272"/>
      <c r="I1392" s="271"/>
      <c r="J1392" s="271"/>
      <c r="K1392" s="312"/>
      <c r="L1392" s="353"/>
      <c r="M1392" s="271"/>
      <c r="N1392" s="271"/>
      <c r="O1392" s="276"/>
      <c r="P1392" s="313"/>
      <c r="Q1392" s="314"/>
      <c r="R1392" s="279" t="b">
        <f t="shared" si="68"/>
        <v>0</v>
      </c>
      <c r="S1392" s="334"/>
    </row>
    <row r="1393" spans="2:19" ht="24.9" customHeight="1" x14ac:dyDescent="0.3">
      <c r="B1393" s="311"/>
      <c r="C1393" s="267">
        <f t="shared" si="69"/>
        <v>1</v>
      </c>
      <c r="D1393" s="268" t="str">
        <f t="shared" si="70"/>
        <v>Janeiro</v>
      </c>
      <c r="E1393" s="269"/>
      <c r="F1393" s="270" t="str">
        <f>IF(E1393="","",VLOOKUP(E1393,Relatório!B:I,2,FALSE))</f>
        <v/>
      </c>
      <c r="G1393" s="271"/>
      <c r="H1393" s="272"/>
      <c r="I1393" s="271"/>
      <c r="J1393" s="271"/>
      <c r="K1393" s="312"/>
      <c r="L1393" s="353"/>
      <c r="M1393" s="271"/>
      <c r="N1393" s="271"/>
      <c r="O1393" s="276"/>
      <c r="P1393" s="313"/>
      <c r="Q1393" s="314"/>
      <c r="R1393" s="279" t="b">
        <f t="shared" si="68"/>
        <v>0</v>
      </c>
      <c r="S1393" s="334"/>
    </row>
    <row r="1394" spans="2:19" ht="24.9" customHeight="1" x14ac:dyDescent="0.3">
      <c r="B1394" s="311"/>
      <c r="C1394" s="267">
        <f t="shared" si="69"/>
        <v>1</v>
      </c>
      <c r="D1394" s="268" t="str">
        <f t="shared" si="70"/>
        <v>Janeiro</v>
      </c>
      <c r="E1394" s="269"/>
      <c r="F1394" s="270" t="str">
        <f>IF(E1394="","",VLOOKUP(E1394,Relatório!B:I,2,FALSE))</f>
        <v/>
      </c>
      <c r="G1394" s="271"/>
      <c r="H1394" s="272"/>
      <c r="I1394" s="271"/>
      <c r="J1394" s="271"/>
      <c r="K1394" s="312"/>
      <c r="L1394" s="353"/>
      <c r="M1394" s="271"/>
      <c r="N1394" s="271"/>
      <c r="O1394" s="276"/>
      <c r="P1394" s="313"/>
      <c r="Q1394" s="314"/>
      <c r="R1394" s="279" t="b">
        <f t="shared" si="68"/>
        <v>0</v>
      </c>
      <c r="S1394" s="334"/>
    </row>
    <row r="1395" spans="2:19" ht="24.9" customHeight="1" x14ac:dyDescent="0.3">
      <c r="B1395" s="311"/>
      <c r="C1395" s="267">
        <f t="shared" si="69"/>
        <v>1</v>
      </c>
      <c r="D1395" s="268" t="str">
        <f t="shared" si="70"/>
        <v>Janeiro</v>
      </c>
      <c r="E1395" s="269"/>
      <c r="F1395" s="270" t="str">
        <f>IF(E1395="","",VLOOKUP(E1395,Relatório!B:I,2,FALSE))</f>
        <v/>
      </c>
      <c r="G1395" s="271"/>
      <c r="H1395" s="272"/>
      <c r="I1395" s="271"/>
      <c r="J1395" s="271"/>
      <c r="K1395" s="312"/>
      <c r="L1395" s="353"/>
      <c r="M1395" s="271"/>
      <c r="N1395" s="271"/>
      <c r="O1395" s="276"/>
      <c r="P1395" s="313"/>
      <c r="Q1395" s="314"/>
      <c r="R1395" s="279" t="b">
        <f t="shared" si="68"/>
        <v>0</v>
      </c>
      <c r="S1395" s="334"/>
    </row>
    <row r="1396" spans="2:19" ht="24.9" customHeight="1" x14ac:dyDescent="0.3">
      <c r="B1396" s="311"/>
      <c r="C1396" s="267">
        <f t="shared" si="69"/>
        <v>1</v>
      </c>
      <c r="D1396" s="268" t="str">
        <f t="shared" si="70"/>
        <v>Janeiro</v>
      </c>
      <c r="E1396" s="269"/>
      <c r="F1396" s="270" t="str">
        <f>IF(E1396="","",VLOOKUP(E1396,Relatório!B:I,2,FALSE))</f>
        <v/>
      </c>
      <c r="G1396" s="271"/>
      <c r="H1396" s="272"/>
      <c r="I1396" s="271"/>
      <c r="J1396" s="271"/>
      <c r="K1396" s="312"/>
      <c r="L1396" s="353"/>
      <c r="M1396" s="271"/>
      <c r="N1396" s="271"/>
      <c r="O1396" s="276"/>
      <c r="P1396" s="313"/>
      <c r="Q1396" s="314"/>
      <c r="R1396" s="279" t="b">
        <f t="shared" si="68"/>
        <v>0</v>
      </c>
      <c r="S1396" s="334"/>
    </row>
    <row r="1397" spans="2:19" ht="24.9" customHeight="1" x14ac:dyDescent="0.3">
      <c r="B1397" s="311"/>
      <c r="C1397" s="267">
        <f t="shared" si="69"/>
        <v>1</v>
      </c>
      <c r="D1397" s="268" t="str">
        <f t="shared" si="70"/>
        <v>Janeiro</v>
      </c>
      <c r="E1397" s="269"/>
      <c r="F1397" s="270" t="str">
        <f>IF(E1397="","",VLOOKUP(E1397,Relatório!B:I,2,FALSE))</f>
        <v/>
      </c>
      <c r="G1397" s="271"/>
      <c r="H1397" s="272"/>
      <c r="I1397" s="271"/>
      <c r="J1397" s="271"/>
      <c r="K1397" s="312"/>
      <c r="L1397" s="353"/>
      <c r="M1397" s="271"/>
      <c r="N1397" s="271"/>
      <c r="O1397" s="276"/>
      <c r="P1397" s="313"/>
      <c r="Q1397" s="314"/>
      <c r="R1397" s="279" t="b">
        <f t="shared" si="68"/>
        <v>0</v>
      </c>
      <c r="S1397" s="334"/>
    </row>
    <row r="1398" spans="2:19" ht="24.9" customHeight="1" x14ac:dyDescent="0.3">
      <c r="B1398" s="311"/>
      <c r="C1398" s="267">
        <f t="shared" si="69"/>
        <v>1</v>
      </c>
      <c r="D1398" s="268" t="str">
        <f t="shared" si="70"/>
        <v>Janeiro</v>
      </c>
      <c r="E1398" s="269"/>
      <c r="F1398" s="270" t="str">
        <f>IF(E1398="","",VLOOKUP(E1398,Relatório!B:I,2,FALSE))</f>
        <v/>
      </c>
      <c r="G1398" s="271"/>
      <c r="H1398" s="272"/>
      <c r="I1398" s="271"/>
      <c r="J1398" s="271"/>
      <c r="K1398" s="312"/>
      <c r="L1398" s="353"/>
      <c r="M1398" s="271"/>
      <c r="N1398" s="271"/>
      <c r="O1398" s="276"/>
      <c r="P1398" s="313"/>
      <c r="Q1398" s="314"/>
      <c r="R1398" s="279" t="b">
        <f t="shared" si="68"/>
        <v>0</v>
      </c>
      <c r="S1398" s="334"/>
    </row>
    <row r="1399" spans="2:19" ht="24.9" customHeight="1" x14ac:dyDescent="0.3">
      <c r="B1399" s="311"/>
      <c r="C1399" s="267">
        <f t="shared" si="69"/>
        <v>1</v>
      </c>
      <c r="D1399" s="268" t="str">
        <f t="shared" si="70"/>
        <v>Janeiro</v>
      </c>
      <c r="E1399" s="269"/>
      <c r="F1399" s="270" t="str">
        <f>IF(E1399="","",VLOOKUP(E1399,Relatório!B:I,2,FALSE))</f>
        <v/>
      </c>
      <c r="G1399" s="271"/>
      <c r="H1399" s="272"/>
      <c r="I1399" s="271"/>
      <c r="J1399" s="271"/>
      <c r="K1399" s="312"/>
      <c r="L1399" s="353"/>
      <c r="M1399" s="271"/>
      <c r="N1399" s="271"/>
      <c r="O1399" s="276"/>
      <c r="P1399" s="313"/>
      <c r="Q1399" s="314"/>
      <c r="R1399" s="279" t="b">
        <f t="shared" si="68"/>
        <v>0</v>
      </c>
      <c r="S1399" s="334"/>
    </row>
    <row r="1400" spans="2:19" ht="24.9" customHeight="1" x14ac:dyDescent="0.3">
      <c r="B1400" s="311"/>
      <c r="C1400" s="267">
        <f t="shared" si="69"/>
        <v>1</v>
      </c>
      <c r="D1400" s="268" t="str">
        <f t="shared" si="70"/>
        <v>Janeiro</v>
      </c>
      <c r="E1400" s="269"/>
      <c r="F1400" s="270" t="str">
        <f>IF(E1400="","",VLOOKUP(E1400,Relatório!B:I,2,FALSE))</f>
        <v/>
      </c>
      <c r="G1400" s="271"/>
      <c r="H1400" s="272"/>
      <c r="I1400" s="271"/>
      <c r="J1400" s="271"/>
      <c r="K1400" s="312"/>
      <c r="L1400" s="353"/>
      <c r="M1400" s="271"/>
      <c r="N1400" s="271"/>
      <c r="O1400" s="276"/>
      <c r="P1400" s="313"/>
      <c r="Q1400" s="314"/>
      <c r="R1400" s="279" t="b">
        <f t="shared" si="68"/>
        <v>0</v>
      </c>
      <c r="S1400" s="334"/>
    </row>
    <row r="1401" spans="2:19" ht="24.9" customHeight="1" x14ac:dyDescent="0.3">
      <c r="B1401" s="311"/>
      <c r="C1401" s="267">
        <f t="shared" si="69"/>
        <v>1</v>
      </c>
      <c r="D1401" s="268" t="str">
        <f t="shared" si="70"/>
        <v>Janeiro</v>
      </c>
      <c r="E1401" s="269"/>
      <c r="F1401" s="270" t="str">
        <f>IF(E1401="","",VLOOKUP(E1401,Relatório!B:I,2,FALSE))</f>
        <v/>
      </c>
      <c r="G1401" s="271"/>
      <c r="H1401" s="272"/>
      <c r="I1401" s="271"/>
      <c r="J1401" s="271"/>
      <c r="K1401" s="312"/>
      <c r="L1401" s="353"/>
      <c r="M1401" s="271"/>
      <c r="N1401" s="271"/>
      <c r="O1401" s="276"/>
      <c r="P1401" s="313"/>
      <c r="Q1401" s="314"/>
      <c r="R1401" s="279" t="b">
        <f t="shared" si="68"/>
        <v>0</v>
      </c>
      <c r="S1401" s="334"/>
    </row>
    <row r="1402" spans="2:19" ht="24.9" customHeight="1" x14ac:dyDescent="0.3">
      <c r="B1402" s="311"/>
      <c r="C1402" s="267">
        <f t="shared" si="69"/>
        <v>1</v>
      </c>
      <c r="D1402" s="268" t="str">
        <f t="shared" si="70"/>
        <v>Janeiro</v>
      </c>
      <c r="E1402" s="269"/>
      <c r="F1402" s="270" t="str">
        <f>IF(E1402="","",VLOOKUP(E1402,Relatório!B:I,2,FALSE))</f>
        <v/>
      </c>
      <c r="G1402" s="271"/>
      <c r="H1402" s="272"/>
      <c r="I1402" s="271"/>
      <c r="J1402" s="271"/>
      <c r="K1402" s="312"/>
      <c r="L1402" s="353"/>
      <c r="M1402" s="271"/>
      <c r="N1402" s="271"/>
      <c r="O1402" s="276"/>
      <c r="P1402" s="313"/>
      <c r="Q1402" s="314"/>
      <c r="R1402" s="279" t="b">
        <f t="shared" si="68"/>
        <v>0</v>
      </c>
      <c r="S1402" s="334"/>
    </row>
    <row r="1403" spans="2:19" ht="24.9" customHeight="1" x14ac:dyDescent="0.3">
      <c r="B1403" s="311"/>
      <c r="C1403" s="267">
        <f t="shared" si="69"/>
        <v>1</v>
      </c>
      <c r="D1403" s="268" t="str">
        <f t="shared" si="70"/>
        <v>Janeiro</v>
      </c>
      <c r="E1403" s="269"/>
      <c r="F1403" s="270" t="str">
        <f>IF(E1403="","",VLOOKUP(E1403,Relatório!B:I,2,FALSE))</f>
        <v/>
      </c>
      <c r="G1403" s="271"/>
      <c r="H1403" s="272"/>
      <c r="I1403" s="271"/>
      <c r="J1403" s="271"/>
      <c r="K1403" s="312"/>
      <c r="L1403" s="353"/>
      <c r="M1403" s="271"/>
      <c r="N1403" s="271"/>
      <c r="O1403" s="276"/>
      <c r="P1403" s="313"/>
      <c r="Q1403" s="314"/>
      <c r="R1403" s="279" t="b">
        <f t="shared" si="68"/>
        <v>0</v>
      </c>
      <c r="S1403" s="334"/>
    </row>
    <row r="1404" spans="2:19" ht="24.9" customHeight="1" x14ac:dyDescent="0.3">
      <c r="B1404" s="311"/>
      <c r="C1404" s="267">
        <f t="shared" si="69"/>
        <v>1</v>
      </c>
      <c r="D1404" s="268" t="str">
        <f t="shared" si="70"/>
        <v>Janeiro</v>
      </c>
      <c r="E1404" s="269"/>
      <c r="F1404" s="270" t="str">
        <f>IF(E1404="","",VLOOKUP(E1404,Relatório!B:I,2,FALSE))</f>
        <v/>
      </c>
      <c r="G1404" s="271"/>
      <c r="H1404" s="272"/>
      <c r="I1404" s="271"/>
      <c r="J1404" s="271"/>
      <c r="K1404" s="312"/>
      <c r="L1404" s="353"/>
      <c r="M1404" s="271"/>
      <c r="N1404" s="271"/>
      <c r="O1404" s="276"/>
      <c r="P1404" s="313"/>
      <c r="Q1404" s="314"/>
      <c r="R1404" s="279" t="b">
        <f t="shared" si="68"/>
        <v>0</v>
      </c>
      <c r="S1404" s="334"/>
    </row>
    <row r="1405" spans="2:19" ht="24.9" customHeight="1" x14ac:dyDescent="0.3">
      <c r="B1405" s="311"/>
      <c r="C1405" s="267">
        <f t="shared" si="69"/>
        <v>1</v>
      </c>
      <c r="D1405" s="268" t="str">
        <f t="shared" si="70"/>
        <v>Janeiro</v>
      </c>
      <c r="E1405" s="269"/>
      <c r="F1405" s="270" t="str">
        <f>IF(E1405="","",VLOOKUP(E1405,Relatório!B:I,2,FALSE))</f>
        <v/>
      </c>
      <c r="G1405" s="271"/>
      <c r="H1405" s="272"/>
      <c r="I1405" s="271"/>
      <c r="J1405" s="271"/>
      <c r="K1405" s="312"/>
      <c r="L1405" s="353"/>
      <c r="M1405" s="271"/>
      <c r="N1405" s="271"/>
      <c r="O1405" s="276"/>
      <c r="P1405" s="313"/>
      <c r="Q1405" s="314"/>
      <c r="R1405" s="279" t="b">
        <f t="shared" si="68"/>
        <v>0</v>
      </c>
      <c r="S1405" s="334"/>
    </row>
    <row r="1406" spans="2:19" ht="24.9" customHeight="1" x14ac:dyDescent="0.3">
      <c r="B1406" s="311"/>
      <c r="C1406" s="267">
        <f t="shared" si="69"/>
        <v>1</v>
      </c>
      <c r="D1406" s="268" t="str">
        <f t="shared" si="70"/>
        <v>Janeiro</v>
      </c>
      <c r="E1406" s="269"/>
      <c r="F1406" s="270" t="str">
        <f>IF(E1406="","",VLOOKUP(E1406,Relatório!B:I,2,FALSE))</f>
        <v/>
      </c>
      <c r="G1406" s="271"/>
      <c r="H1406" s="272"/>
      <c r="I1406" s="271"/>
      <c r="J1406" s="271"/>
      <c r="K1406" s="312"/>
      <c r="L1406" s="353"/>
      <c r="M1406" s="271"/>
      <c r="N1406" s="271"/>
      <c r="O1406" s="276"/>
      <c r="P1406" s="313"/>
      <c r="Q1406" s="314"/>
      <c r="R1406" s="279" t="b">
        <f t="shared" si="68"/>
        <v>0</v>
      </c>
      <c r="S1406" s="334"/>
    </row>
    <row r="1407" spans="2:19" ht="24.9" customHeight="1" x14ac:dyDescent="0.3">
      <c r="B1407" s="311"/>
      <c r="C1407" s="267">
        <f t="shared" si="69"/>
        <v>1</v>
      </c>
      <c r="D1407" s="268" t="str">
        <f t="shared" si="70"/>
        <v>Janeiro</v>
      </c>
      <c r="E1407" s="269"/>
      <c r="F1407" s="270" t="str">
        <f>IF(E1407="","",VLOOKUP(E1407,Relatório!B:I,2,FALSE))</f>
        <v/>
      </c>
      <c r="G1407" s="271"/>
      <c r="H1407" s="272"/>
      <c r="I1407" s="271"/>
      <c r="J1407" s="271"/>
      <c r="K1407" s="312"/>
      <c r="L1407" s="353"/>
      <c r="M1407" s="271"/>
      <c r="N1407" s="271"/>
      <c r="O1407" s="276"/>
      <c r="P1407" s="313"/>
      <c r="Q1407" s="314"/>
      <c r="R1407" s="279" t="b">
        <f t="shared" si="68"/>
        <v>0</v>
      </c>
      <c r="S1407" s="334"/>
    </row>
    <row r="1408" spans="2:19" ht="24.9" customHeight="1" x14ac:dyDescent="0.3">
      <c r="B1408" s="311"/>
      <c r="C1408" s="267">
        <f t="shared" si="69"/>
        <v>1</v>
      </c>
      <c r="D1408" s="268" t="str">
        <f t="shared" si="70"/>
        <v>Janeiro</v>
      </c>
      <c r="E1408" s="269"/>
      <c r="F1408" s="270" t="str">
        <f>IF(E1408="","",VLOOKUP(E1408,Relatório!B:I,2,FALSE))</f>
        <v/>
      </c>
      <c r="G1408" s="271"/>
      <c r="H1408" s="272"/>
      <c r="I1408" s="271"/>
      <c r="J1408" s="271"/>
      <c r="K1408" s="312"/>
      <c r="L1408" s="353"/>
      <c r="M1408" s="271"/>
      <c r="N1408" s="271"/>
      <c r="O1408" s="276"/>
      <c r="P1408" s="313"/>
      <c r="Q1408" s="314"/>
      <c r="R1408" s="279" t="b">
        <f t="shared" si="68"/>
        <v>0</v>
      </c>
      <c r="S1408" s="334"/>
    </row>
    <row r="1409" spans="2:19" ht="24.9" customHeight="1" x14ac:dyDescent="0.3">
      <c r="B1409" s="311"/>
      <c r="C1409" s="267">
        <f t="shared" si="69"/>
        <v>1</v>
      </c>
      <c r="D1409" s="268" t="str">
        <f t="shared" si="70"/>
        <v>Janeiro</v>
      </c>
      <c r="E1409" s="269"/>
      <c r="F1409" s="270" t="str">
        <f>IF(E1409="","",VLOOKUP(E1409,Relatório!B:I,2,FALSE))</f>
        <v/>
      </c>
      <c r="G1409" s="271"/>
      <c r="H1409" s="272"/>
      <c r="I1409" s="271"/>
      <c r="J1409" s="271"/>
      <c r="K1409" s="312"/>
      <c r="L1409" s="353"/>
      <c r="M1409" s="271"/>
      <c r="N1409" s="271"/>
      <c r="O1409" s="276"/>
      <c r="P1409" s="313"/>
      <c r="Q1409" s="314"/>
      <c r="R1409" s="279" t="b">
        <f t="shared" si="68"/>
        <v>0</v>
      </c>
      <c r="S1409" s="334"/>
    </row>
    <row r="1410" spans="2:19" ht="24.9" customHeight="1" x14ac:dyDescent="0.3">
      <c r="B1410" s="311"/>
      <c r="C1410" s="267">
        <f t="shared" si="69"/>
        <v>1</v>
      </c>
      <c r="D1410" s="268" t="str">
        <f t="shared" si="70"/>
        <v>Janeiro</v>
      </c>
      <c r="E1410" s="269"/>
      <c r="F1410" s="270" t="str">
        <f>IF(E1410="","",VLOOKUP(E1410,Relatório!B:I,2,FALSE))</f>
        <v/>
      </c>
      <c r="G1410" s="271"/>
      <c r="H1410" s="272"/>
      <c r="I1410" s="271"/>
      <c r="J1410" s="271"/>
      <c r="K1410" s="312"/>
      <c r="L1410" s="353"/>
      <c r="M1410" s="271"/>
      <c r="N1410" s="271"/>
      <c r="O1410" s="276"/>
      <c r="P1410" s="313"/>
      <c r="Q1410" s="314"/>
      <c r="R1410" s="279" t="b">
        <f t="shared" si="68"/>
        <v>0</v>
      </c>
      <c r="S1410" s="334"/>
    </row>
    <row r="1411" spans="2:19" ht="24.9" customHeight="1" x14ac:dyDescent="0.3">
      <c r="B1411" s="311"/>
      <c r="C1411" s="267">
        <f t="shared" si="69"/>
        <v>1</v>
      </c>
      <c r="D1411" s="268" t="str">
        <f t="shared" si="70"/>
        <v>Janeiro</v>
      </c>
      <c r="E1411" s="269"/>
      <c r="F1411" s="270" t="str">
        <f>IF(E1411="","",VLOOKUP(E1411,Relatório!B:I,2,FALSE))</f>
        <v/>
      </c>
      <c r="G1411" s="271"/>
      <c r="H1411" s="272"/>
      <c r="I1411" s="271"/>
      <c r="J1411" s="271"/>
      <c r="K1411" s="312"/>
      <c r="L1411" s="353"/>
      <c r="M1411" s="271"/>
      <c r="N1411" s="271"/>
      <c r="O1411" s="276"/>
      <c r="P1411" s="313"/>
      <c r="Q1411" s="314"/>
      <c r="R1411" s="279" t="b">
        <f t="shared" si="68"/>
        <v>0</v>
      </c>
      <c r="S1411" s="334"/>
    </row>
    <row r="1412" spans="2:19" ht="24.9" customHeight="1" x14ac:dyDescent="0.3">
      <c r="B1412" s="311"/>
      <c r="C1412" s="267">
        <f t="shared" si="69"/>
        <v>1</v>
      </c>
      <c r="D1412" s="268" t="str">
        <f t="shared" si="70"/>
        <v>Janeiro</v>
      </c>
      <c r="E1412" s="269"/>
      <c r="F1412" s="270" t="str">
        <f>IF(E1412="","",VLOOKUP(E1412,Relatório!B:I,2,FALSE))</f>
        <v/>
      </c>
      <c r="G1412" s="271"/>
      <c r="H1412" s="272"/>
      <c r="I1412" s="271"/>
      <c r="J1412" s="271"/>
      <c r="K1412" s="312"/>
      <c r="L1412" s="353"/>
      <c r="M1412" s="271"/>
      <c r="N1412" s="271"/>
      <c r="O1412" s="276"/>
      <c r="P1412" s="313"/>
      <c r="Q1412" s="314"/>
      <c r="R1412" s="279" t="b">
        <f t="shared" si="68"/>
        <v>0</v>
      </c>
      <c r="S1412" s="334"/>
    </row>
    <row r="1413" spans="2:19" ht="24.9" customHeight="1" x14ac:dyDescent="0.3">
      <c r="B1413" s="311"/>
      <c r="C1413" s="267">
        <f t="shared" si="69"/>
        <v>1</v>
      </c>
      <c r="D1413" s="268" t="str">
        <f t="shared" si="70"/>
        <v>Janeiro</v>
      </c>
      <c r="E1413" s="269"/>
      <c r="F1413" s="270" t="str">
        <f>IF(E1413="","",VLOOKUP(E1413,Relatório!B:I,2,FALSE))</f>
        <v/>
      </c>
      <c r="G1413" s="271"/>
      <c r="H1413" s="272"/>
      <c r="I1413" s="271"/>
      <c r="J1413" s="271"/>
      <c r="K1413" s="312"/>
      <c r="L1413" s="353"/>
      <c r="M1413" s="271"/>
      <c r="N1413" s="271"/>
      <c r="O1413" s="276"/>
      <c r="P1413" s="313"/>
      <c r="Q1413" s="314"/>
      <c r="R1413" s="279" t="b">
        <f t="shared" si="68"/>
        <v>0</v>
      </c>
      <c r="S1413" s="334"/>
    </row>
    <row r="1414" spans="2:19" ht="24.9" customHeight="1" x14ac:dyDescent="0.3">
      <c r="B1414" s="311"/>
      <c r="C1414" s="267">
        <f t="shared" si="69"/>
        <v>1</v>
      </c>
      <c r="D1414" s="268" t="str">
        <f t="shared" si="70"/>
        <v>Janeiro</v>
      </c>
      <c r="E1414" s="269"/>
      <c r="F1414" s="270" t="str">
        <f>IF(E1414="","",VLOOKUP(E1414,Relatório!B:I,2,FALSE))</f>
        <v/>
      </c>
      <c r="G1414" s="271"/>
      <c r="H1414" s="272"/>
      <c r="I1414" s="271"/>
      <c r="J1414" s="271"/>
      <c r="K1414" s="312"/>
      <c r="L1414" s="353"/>
      <c r="M1414" s="271"/>
      <c r="N1414" s="271"/>
      <c r="O1414" s="276"/>
      <c r="P1414" s="313"/>
      <c r="Q1414" s="314"/>
      <c r="R1414" s="279" t="b">
        <f t="shared" si="68"/>
        <v>0</v>
      </c>
      <c r="S1414" s="334"/>
    </row>
    <row r="1415" spans="2:19" ht="24.9" customHeight="1" x14ac:dyDescent="0.3">
      <c r="B1415" s="311"/>
      <c r="C1415" s="267">
        <f t="shared" si="69"/>
        <v>1</v>
      </c>
      <c r="D1415" s="268" t="str">
        <f t="shared" si="70"/>
        <v>Janeiro</v>
      </c>
      <c r="E1415" s="269"/>
      <c r="F1415" s="270" t="str">
        <f>IF(E1415="","",VLOOKUP(E1415,Relatório!B:I,2,FALSE))</f>
        <v/>
      </c>
      <c r="G1415" s="271"/>
      <c r="H1415" s="272"/>
      <c r="I1415" s="271"/>
      <c r="J1415" s="271"/>
      <c r="K1415" s="312"/>
      <c r="L1415" s="353"/>
      <c r="M1415" s="271"/>
      <c r="N1415" s="271"/>
      <c r="O1415" s="276"/>
      <c r="P1415" s="313"/>
      <c r="Q1415" s="314"/>
      <c r="R1415" s="279" t="b">
        <f t="shared" si="68"/>
        <v>0</v>
      </c>
      <c r="S1415" s="334"/>
    </row>
    <row r="1416" spans="2:19" ht="24.9" customHeight="1" x14ac:dyDescent="0.3">
      <c r="B1416" s="311"/>
      <c r="C1416" s="267">
        <f t="shared" si="69"/>
        <v>1</v>
      </c>
      <c r="D1416" s="268" t="str">
        <f t="shared" si="70"/>
        <v>Janeiro</v>
      </c>
      <c r="E1416" s="269"/>
      <c r="F1416" s="270" t="str">
        <f>IF(E1416="","",VLOOKUP(E1416,Relatório!B:I,2,FALSE))</f>
        <v/>
      </c>
      <c r="G1416" s="271"/>
      <c r="H1416" s="272"/>
      <c r="I1416" s="271"/>
      <c r="J1416" s="271"/>
      <c r="K1416" s="312"/>
      <c r="L1416" s="353"/>
      <c r="M1416" s="271"/>
      <c r="N1416" s="271"/>
      <c r="O1416" s="276"/>
      <c r="P1416" s="313"/>
      <c r="Q1416" s="314"/>
      <c r="R1416" s="279" t="b">
        <f t="shared" si="68"/>
        <v>0</v>
      </c>
      <c r="S1416" s="334"/>
    </row>
    <row r="1417" spans="2:19" ht="24.9" customHeight="1" x14ac:dyDescent="0.3">
      <c r="B1417" s="311"/>
      <c r="C1417" s="267">
        <f t="shared" si="69"/>
        <v>1</v>
      </c>
      <c r="D1417" s="268" t="str">
        <f t="shared" si="70"/>
        <v>Janeiro</v>
      </c>
      <c r="E1417" s="269"/>
      <c r="F1417" s="270" t="str">
        <f>IF(E1417="","",VLOOKUP(E1417,Relatório!B:I,2,FALSE))</f>
        <v/>
      </c>
      <c r="G1417" s="271"/>
      <c r="H1417" s="272"/>
      <c r="I1417" s="271"/>
      <c r="J1417" s="271"/>
      <c r="K1417" s="312"/>
      <c r="L1417" s="353"/>
      <c r="M1417" s="271"/>
      <c r="N1417" s="271"/>
      <c r="O1417" s="276"/>
      <c r="P1417" s="313"/>
      <c r="Q1417" s="314"/>
      <c r="R1417" s="279" t="b">
        <f t="shared" ref="R1417:R1480" si="71">IF(O1417="sim",P1417-Q1417+R1416,IF(O1417="NÃO",R1416))</f>
        <v>0</v>
      </c>
      <c r="S1417" s="334"/>
    </row>
    <row r="1418" spans="2:19" ht="24.9" customHeight="1" x14ac:dyDescent="0.3">
      <c r="B1418" s="311"/>
      <c r="C1418" s="267">
        <f t="shared" si="69"/>
        <v>1</v>
      </c>
      <c r="D1418" s="268" t="str">
        <f t="shared" si="70"/>
        <v>Janeiro</v>
      </c>
      <c r="E1418" s="269"/>
      <c r="F1418" s="270" t="str">
        <f>IF(E1418="","",VLOOKUP(E1418,Relatório!B:I,2,FALSE))</f>
        <v/>
      </c>
      <c r="G1418" s="271"/>
      <c r="H1418" s="272"/>
      <c r="I1418" s="271"/>
      <c r="J1418" s="271"/>
      <c r="K1418" s="312"/>
      <c r="L1418" s="353"/>
      <c r="M1418" s="271"/>
      <c r="N1418" s="271"/>
      <c r="O1418" s="276"/>
      <c r="P1418" s="313"/>
      <c r="Q1418" s="314"/>
      <c r="R1418" s="279" t="b">
        <f t="shared" si="71"/>
        <v>0</v>
      </c>
      <c r="S1418" s="334"/>
    </row>
    <row r="1419" spans="2:19" ht="24.9" customHeight="1" x14ac:dyDescent="0.3">
      <c r="B1419" s="311"/>
      <c r="C1419" s="267">
        <f t="shared" si="69"/>
        <v>1</v>
      </c>
      <c r="D1419" s="268" t="str">
        <f t="shared" si="70"/>
        <v>Janeiro</v>
      </c>
      <c r="E1419" s="269"/>
      <c r="F1419" s="270" t="str">
        <f>IF(E1419="","",VLOOKUP(E1419,Relatório!B:I,2,FALSE))</f>
        <v/>
      </c>
      <c r="G1419" s="271"/>
      <c r="H1419" s="272"/>
      <c r="I1419" s="271"/>
      <c r="J1419" s="271"/>
      <c r="K1419" s="312"/>
      <c r="L1419" s="353"/>
      <c r="M1419" s="271"/>
      <c r="N1419" s="271"/>
      <c r="O1419" s="276"/>
      <c r="P1419" s="313"/>
      <c r="Q1419" s="314"/>
      <c r="R1419" s="279" t="b">
        <f t="shared" si="71"/>
        <v>0</v>
      </c>
      <c r="S1419" s="334"/>
    </row>
    <row r="1420" spans="2:19" ht="24.9" customHeight="1" x14ac:dyDescent="0.3">
      <c r="B1420" s="311"/>
      <c r="C1420" s="267">
        <f t="shared" si="69"/>
        <v>1</v>
      </c>
      <c r="D1420" s="268" t="str">
        <f t="shared" si="70"/>
        <v>Janeiro</v>
      </c>
      <c r="E1420" s="269"/>
      <c r="F1420" s="270" t="str">
        <f>IF(E1420="","",VLOOKUP(E1420,Relatório!B:I,2,FALSE))</f>
        <v/>
      </c>
      <c r="G1420" s="271"/>
      <c r="H1420" s="272"/>
      <c r="I1420" s="271"/>
      <c r="J1420" s="271"/>
      <c r="K1420" s="312"/>
      <c r="L1420" s="353"/>
      <c r="M1420" s="271"/>
      <c r="N1420" s="271"/>
      <c r="O1420" s="276"/>
      <c r="P1420" s="313"/>
      <c r="Q1420" s="314"/>
      <c r="R1420" s="279" t="b">
        <f t="shared" si="71"/>
        <v>0</v>
      </c>
      <c r="S1420" s="334"/>
    </row>
    <row r="1421" spans="2:19" ht="24.9" customHeight="1" x14ac:dyDescent="0.3">
      <c r="B1421" s="311"/>
      <c r="C1421" s="267">
        <f t="shared" si="69"/>
        <v>1</v>
      </c>
      <c r="D1421" s="268" t="str">
        <f t="shared" si="70"/>
        <v>Janeiro</v>
      </c>
      <c r="E1421" s="269"/>
      <c r="F1421" s="270" t="str">
        <f>IF(E1421="","",VLOOKUP(E1421,Relatório!B:I,2,FALSE))</f>
        <v/>
      </c>
      <c r="G1421" s="271"/>
      <c r="H1421" s="272"/>
      <c r="I1421" s="271"/>
      <c r="J1421" s="271"/>
      <c r="K1421" s="312"/>
      <c r="L1421" s="353"/>
      <c r="M1421" s="271"/>
      <c r="N1421" s="271"/>
      <c r="O1421" s="276"/>
      <c r="P1421" s="313"/>
      <c r="Q1421" s="314"/>
      <c r="R1421" s="279" t="b">
        <f t="shared" si="71"/>
        <v>0</v>
      </c>
      <c r="S1421" s="334"/>
    </row>
    <row r="1422" spans="2:19" ht="24.9" customHeight="1" x14ac:dyDescent="0.3">
      <c r="B1422" s="311"/>
      <c r="C1422" s="267">
        <f t="shared" si="69"/>
        <v>1</v>
      </c>
      <c r="D1422" s="268" t="str">
        <f t="shared" si="70"/>
        <v>Janeiro</v>
      </c>
      <c r="E1422" s="269"/>
      <c r="F1422" s="270" t="str">
        <f>IF(E1422="","",VLOOKUP(E1422,Relatório!B:I,2,FALSE))</f>
        <v/>
      </c>
      <c r="G1422" s="271"/>
      <c r="H1422" s="272"/>
      <c r="I1422" s="271"/>
      <c r="J1422" s="271"/>
      <c r="K1422" s="312"/>
      <c r="L1422" s="353"/>
      <c r="M1422" s="271"/>
      <c r="N1422" s="271"/>
      <c r="O1422" s="276"/>
      <c r="P1422" s="313"/>
      <c r="Q1422" s="314"/>
      <c r="R1422" s="279" t="b">
        <f t="shared" si="71"/>
        <v>0</v>
      </c>
      <c r="S1422" s="334"/>
    </row>
    <row r="1423" spans="2:19" ht="24.9" customHeight="1" x14ac:dyDescent="0.3">
      <c r="B1423" s="311"/>
      <c r="C1423" s="267">
        <f t="shared" si="69"/>
        <v>1</v>
      </c>
      <c r="D1423" s="268" t="str">
        <f t="shared" si="70"/>
        <v>Janeiro</v>
      </c>
      <c r="E1423" s="269"/>
      <c r="F1423" s="270" t="str">
        <f>IF(E1423="","",VLOOKUP(E1423,Relatório!B:I,2,FALSE))</f>
        <v/>
      </c>
      <c r="G1423" s="271"/>
      <c r="H1423" s="272"/>
      <c r="I1423" s="271"/>
      <c r="J1423" s="271"/>
      <c r="K1423" s="312"/>
      <c r="L1423" s="353"/>
      <c r="M1423" s="271"/>
      <c r="N1423" s="271"/>
      <c r="O1423" s="276"/>
      <c r="P1423" s="313"/>
      <c r="Q1423" s="314"/>
      <c r="R1423" s="279" t="b">
        <f t="shared" si="71"/>
        <v>0</v>
      </c>
      <c r="S1423" s="334"/>
    </row>
    <row r="1424" spans="2:19" ht="24.9" customHeight="1" x14ac:dyDescent="0.3">
      <c r="B1424" s="311"/>
      <c r="C1424" s="267">
        <f t="shared" si="69"/>
        <v>1</v>
      </c>
      <c r="D1424" s="268" t="str">
        <f t="shared" si="70"/>
        <v>Janeiro</v>
      </c>
      <c r="E1424" s="269"/>
      <c r="F1424" s="270" t="str">
        <f>IF(E1424="","",VLOOKUP(E1424,Relatório!B:I,2,FALSE))</f>
        <v/>
      </c>
      <c r="G1424" s="271"/>
      <c r="H1424" s="272"/>
      <c r="I1424" s="271"/>
      <c r="J1424" s="271"/>
      <c r="K1424" s="312"/>
      <c r="L1424" s="353"/>
      <c r="M1424" s="271"/>
      <c r="N1424" s="271"/>
      <c r="O1424" s="276"/>
      <c r="P1424" s="313"/>
      <c r="Q1424" s="314"/>
      <c r="R1424" s="279" t="b">
        <f t="shared" si="71"/>
        <v>0</v>
      </c>
      <c r="S1424" s="334"/>
    </row>
    <row r="1425" spans="2:19" ht="24.9" customHeight="1" x14ac:dyDescent="0.3">
      <c r="B1425" s="311"/>
      <c r="C1425" s="267">
        <f t="shared" si="69"/>
        <v>1</v>
      </c>
      <c r="D1425" s="268" t="str">
        <f t="shared" si="70"/>
        <v>Janeiro</v>
      </c>
      <c r="E1425" s="269"/>
      <c r="F1425" s="270" t="str">
        <f>IF(E1425="","",VLOOKUP(E1425,Relatório!B:I,2,FALSE))</f>
        <v/>
      </c>
      <c r="G1425" s="271"/>
      <c r="H1425" s="272"/>
      <c r="I1425" s="271"/>
      <c r="J1425" s="271"/>
      <c r="K1425" s="312"/>
      <c r="L1425" s="353"/>
      <c r="M1425" s="271"/>
      <c r="N1425" s="271"/>
      <c r="O1425" s="276"/>
      <c r="P1425" s="313"/>
      <c r="Q1425" s="314"/>
      <c r="R1425" s="279" t="b">
        <f t="shared" si="71"/>
        <v>0</v>
      </c>
      <c r="S1425" s="334"/>
    </row>
    <row r="1426" spans="2:19" ht="24.9" customHeight="1" x14ac:dyDescent="0.3">
      <c r="B1426" s="311"/>
      <c r="C1426" s="267">
        <f t="shared" si="69"/>
        <v>1</v>
      </c>
      <c r="D1426" s="268" t="str">
        <f t="shared" si="70"/>
        <v>Janeiro</v>
      </c>
      <c r="E1426" s="269"/>
      <c r="F1426" s="270" t="str">
        <f>IF(E1426="","",VLOOKUP(E1426,Relatório!B:I,2,FALSE))</f>
        <v/>
      </c>
      <c r="G1426" s="271"/>
      <c r="H1426" s="272"/>
      <c r="I1426" s="271"/>
      <c r="J1426" s="271"/>
      <c r="K1426" s="312"/>
      <c r="L1426" s="353"/>
      <c r="M1426" s="271"/>
      <c r="N1426" s="271"/>
      <c r="O1426" s="276"/>
      <c r="P1426" s="313"/>
      <c r="Q1426" s="314"/>
      <c r="R1426" s="279" t="b">
        <f t="shared" si="71"/>
        <v>0</v>
      </c>
      <c r="S1426" s="334"/>
    </row>
    <row r="1427" spans="2:19" ht="24.9" customHeight="1" x14ac:dyDescent="0.3">
      <c r="B1427" s="311"/>
      <c r="C1427" s="267">
        <f t="shared" si="69"/>
        <v>1</v>
      </c>
      <c r="D1427" s="268" t="str">
        <f t="shared" si="70"/>
        <v>Janeiro</v>
      </c>
      <c r="E1427" s="269"/>
      <c r="F1427" s="270" t="str">
        <f>IF(E1427="","",VLOOKUP(E1427,Relatório!B:I,2,FALSE))</f>
        <v/>
      </c>
      <c r="G1427" s="271"/>
      <c r="H1427" s="272"/>
      <c r="I1427" s="271"/>
      <c r="J1427" s="271"/>
      <c r="K1427" s="312"/>
      <c r="L1427" s="353"/>
      <c r="M1427" s="271"/>
      <c r="N1427" s="271"/>
      <c r="O1427" s="276"/>
      <c r="P1427" s="313"/>
      <c r="Q1427" s="314"/>
      <c r="R1427" s="279" t="b">
        <f t="shared" si="71"/>
        <v>0</v>
      </c>
      <c r="S1427" s="334"/>
    </row>
    <row r="1428" spans="2:19" ht="24.9" customHeight="1" x14ac:dyDescent="0.3">
      <c r="B1428" s="311"/>
      <c r="C1428" s="267">
        <f t="shared" si="69"/>
        <v>1</v>
      </c>
      <c r="D1428" s="268" t="str">
        <f t="shared" si="70"/>
        <v>Janeiro</v>
      </c>
      <c r="E1428" s="269"/>
      <c r="F1428" s="270" t="str">
        <f>IF(E1428="","",VLOOKUP(E1428,Relatório!B:I,2,FALSE))</f>
        <v/>
      </c>
      <c r="G1428" s="271"/>
      <c r="H1428" s="272"/>
      <c r="I1428" s="271"/>
      <c r="J1428" s="271"/>
      <c r="K1428" s="312"/>
      <c r="L1428" s="353"/>
      <c r="M1428" s="271"/>
      <c r="N1428" s="271"/>
      <c r="O1428" s="276"/>
      <c r="P1428" s="313"/>
      <c r="Q1428" s="314"/>
      <c r="R1428" s="279" t="b">
        <f t="shared" si="71"/>
        <v>0</v>
      </c>
      <c r="S1428" s="334"/>
    </row>
    <row r="1429" spans="2:19" ht="24.9" customHeight="1" x14ac:dyDescent="0.3">
      <c r="B1429" s="311"/>
      <c r="C1429" s="267">
        <f t="shared" si="69"/>
        <v>1</v>
      </c>
      <c r="D1429" s="268" t="str">
        <f t="shared" si="70"/>
        <v>Janeiro</v>
      </c>
      <c r="E1429" s="269"/>
      <c r="F1429" s="270" t="str">
        <f>IF(E1429="","",VLOOKUP(E1429,Relatório!B:I,2,FALSE))</f>
        <v/>
      </c>
      <c r="G1429" s="271"/>
      <c r="H1429" s="272"/>
      <c r="I1429" s="271"/>
      <c r="J1429" s="271"/>
      <c r="K1429" s="312"/>
      <c r="L1429" s="353"/>
      <c r="M1429" s="271"/>
      <c r="N1429" s="271"/>
      <c r="O1429" s="276"/>
      <c r="P1429" s="313"/>
      <c r="Q1429" s="314"/>
      <c r="R1429" s="279" t="b">
        <f t="shared" si="71"/>
        <v>0</v>
      </c>
      <c r="S1429" s="334"/>
    </row>
    <row r="1430" spans="2:19" ht="24.9" customHeight="1" x14ac:dyDescent="0.3">
      <c r="B1430" s="311"/>
      <c r="C1430" s="267">
        <f t="shared" si="69"/>
        <v>1</v>
      </c>
      <c r="D1430" s="268" t="str">
        <f t="shared" si="70"/>
        <v>Janeiro</v>
      </c>
      <c r="E1430" s="269"/>
      <c r="F1430" s="270" t="str">
        <f>IF(E1430="","",VLOOKUP(E1430,Relatório!B:I,2,FALSE))</f>
        <v/>
      </c>
      <c r="G1430" s="271"/>
      <c r="H1430" s="272"/>
      <c r="I1430" s="271"/>
      <c r="J1430" s="271"/>
      <c r="K1430" s="312"/>
      <c r="L1430" s="353"/>
      <c r="M1430" s="271"/>
      <c r="N1430" s="271"/>
      <c r="O1430" s="276"/>
      <c r="P1430" s="313"/>
      <c r="Q1430" s="314"/>
      <c r="R1430" s="279" t="b">
        <f t="shared" si="71"/>
        <v>0</v>
      </c>
      <c r="S1430" s="334"/>
    </row>
    <row r="1431" spans="2:19" ht="24.9" customHeight="1" x14ac:dyDescent="0.3">
      <c r="B1431" s="311"/>
      <c r="C1431" s="267">
        <f t="shared" si="69"/>
        <v>1</v>
      </c>
      <c r="D1431" s="268" t="str">
        <f t="shared" si="70"/>
        <v>Janeiro</v>
      </c>
      <c r="E1431" s="269"/>
      <c r="F1431" s="270" t="str">
        <f>IF(E1431="","",VLOOKUP(E1431,Relatório!B:I,2,FALSE))</f>
        <v/>
      </c>
      <c r="G1431" s="271"/>
      <c r="H1431" s="272"/>
      <c r="I1431" s="271"/>
      <c r="J1431" s="271"/>
      <c r="K1431" s="312"/>
      <c r="L1431" s="353"/>
      <c r="M1431" s="271"/>
      <c r="N1431" s="271"/>
      <c r="O1431" s="276"/>
      <c r="P1431" s="313"/>
      <c r="Q1431" s="314"/>
      <c r="R1431" s="279" t="b">
        <f t="shared" si="71"/>
        <v>0</v>
      </c>
      <c r="S1431" s="334"/>
    </row>
    <row r="1432" spans="2:19" ht="24.9" customHeight="1" x14ac:dyDescent="0.3">
      <c r="B1432" s="311"/>
      <c r="C1432" s="267">
        <f t="shared" si="69"/>
        <v>1</v>
      </c>
      <c r="D1432" s="268" t="str">
        <f t="shared" si="70"/>
        <v>Janeiro</v>
      </c>
      <c r="E1432" s="269"/>
      <c r="F1432" s="270" t="str">
        <f>IF(E1432="","",VLOOKUP(E1432,Relatório!B:I,2,FALSE))</f>
        <v/>
      </c>
      <c r="G1432" s="271"/>
      <c r="H1432" s="272"/>
      <c r="I1432" s="271"/>
      <c r="J1432" s="271"/>
      <c r="K1432" s="312"/>
      <c r="L1432" s="353"/>
      <c r="M1432" s="271"/>
      <c r="N1432" s="271"/>
      <c r="O1432" s="276"/>
      <c r="P1432" s="313"/>
      <c r="Q1432" s="314"/>
      <c r="R1432" s="279" t="b">
        <f t="shared" si="71"/>
        <v>0</v>
      </c>
      <c r="S1432" s="334"/>
    </row>
    <row r="1433" spans="2:19" ht="24.9" customHeight="1" x14ac:dyDescent="0.3">
      <c r="B1433" s="311"/>
      <c r="C1433" s="267">
        <f t="shared" ref="C1433:C1496" si="72">MONTH(B1433)</f>
        <v>1</v>
      </c>
      <c r="D1433" s="268" t="str">
        <f t="shared" ref="D1433:D1496" si="73">IF(C1433=1,"Janeiro",IF(C1433=2,"Fevereiro",IF(C1433=3,"Março",IF(C1433=4,"Abril",IF(C1433=5,"Maio",IF(C1433=6,"Junho",IF(C1433=7,"Julho",IF(C1433=8,"Agosto",IF(C1433=9,"Setembro",IF(C1433=10,"Outubro",IF(C1433=11,"Novembro",IF(C1433=12,"Dezembro",""))))))))))))</f>
        <v>Janeiro</v>
      </c>
      <c r="E1433" s="269"/>
      <c r="F1433" s="270" t="str">
        <f>IF(E1433="","",VLOOKUP(E1433,Relatório!B:I,2,FALSE))</f>
        <v/>
      </c>
      <c r="G1433" s="271"/>
      <c r="H1433" s="272"/>
      <c r="I1433" s="271"/>
      <c r="J1433" s="271"/>
      <c r="K1433" s="312"/>
      <c r="L1433" s="353"/>
      <c r="M1433" s="271"/>
      <c r="N1433" s="271"/>
      <c r="O1433" s="276"/>
      <c r="P1433" s="313"/>
      <c r="Q1433" s="314"/>
      <c r="R1433" s="279" t="b">
        <f t="shared" si="71"/>
        <v>0</v>
      </c>
      <c r="S1433" s="334"/>
    </row>
    <row r="1434" spans="2:19" ht="24.9" customHeight="1" x14ac:dyDescent="0.3">
      <c r="B1434" s="311"/>
      <c r="C1434" s="267">
        <f t="shared" si="72"/>
        <v>1</v>
      </c>
      <c r="D1434" s="268" t="str">
        <f t="shared" si="73"/>
        <v>Janeiro</v>
      </c>
      <c r="E1434" s="269"/>
      <c r="F1434" s="270" t="str">
        <f>IF(E1434="","",VLOOKUP(E1434,Relatório!B:I,2,FALSE))</f>
        <v/>
      </c>
      <c r="G1434" s="271"/>
      <c r="H1434" s="272"/>
      <c r="I1434" s="271"/>
      <c r="J1434" s="271"/>
      <c r="K1434" s="312"/>
      <c r="L1434" s="353"/>
      <c r="M1434" s="271"/>
      <c r="N1434" s="271"/>
      <c r="O1434" s="276"/>
      <c r="P1434" s="313"/>
      <c r="Q1434" s="314"/>
      <c r="R1434" s="279" t="b">
        <f t="shared" si="71"/>
        <v>0</v>
      </c>
      <c r="S1434" s="334"/>
    </row>
    <row r="1435" spans="2:19" ht="24.9" customHeight="1" x14ac:dyDescent="0.3">
      <c r="B1435" s="311"/>
      <c r="C1435" s="267">
        <f t="shared" si="72"/>
        <v>1</v>
      </c>
      <c r="D1435" s="268" t="str">
        <f t="shared" si="73"/>
        <v>Janeiro</v>
      </c>
      <c r="E1435" s="269"/>
      <c r="F1435" s="270" t="str">
        <f>IF(E1435="","",VLOOKUP(E1435,Relatório!B:I,2,FALSE))</f>
        <v/>
      </c>
      <c r="G1435" s="271"/>
      <c r="H1435" s="272"/>
      <c r="I1435" s="271"/>
      <c r="J1435" s="271"/>
      <c r="K1435" s="312"/>
      <c r="L1435" s="353"/>
      <c r="M1435" s="271"/>
      <c r="N1435" s="271"/>
      <c r="O1435" s="276"/>
      <c r="P1435" s="313"/>
      <c r="Q1435" s="314"/>
      <c r="R1435" s="279" t="b">
        <f t="shared" si="71"/>
        <v>0</v>
      </c>
      <c r="S1435" s="334"/>
    </row>
    <row r="1436" spans="2:19" ht="24.9" customHeight="1" x14ac:dyDescent="0.3">
      <c r="B1436" s="311"/>
      <c r="C1436" s="267">
        <f t="shared" si="72"/>
        <v>1</v>
      </c>
      <c r="D1436" s="268" t="str">
        <f t="shared" si="73"/>
        <v>Janeiro</v>
      </c>
      <c r="E1436" s="269"/>
      <c r="F1436" s="270" t="str">
        <f>IF(E1436="","",VLOOKUP(E1436,Relatório!B:I,2,FALSE))</f>
        <v/>
      </c>
      <c r="G1436" s="271"/>
      <c r="H1436" s="272"/>
      <c r="I1436" s="271"/>
      <c r="J1436" s="271"/>
      <c r="K1436" s="312"/>
      <c r="L1436" s="353"/>
      <c r="M1436" s="271"/>
      <c r="N1436" s="271"/>
      <c r="O1436" s="276"/>
      <c r="P1436" s="313"/>
      <c r="Q1436" s="314"/>
      <c r="R1436" s="279" t="b">
        <f t="shared" si="71"/>
        <v>0</v>
      </c>
      <c r="S1436" s="334"/>
    </row>
    <row r="1437" spans="2:19" ht="24.9" customHeight="1" x14ac:dyDescent="0.3">
      <c r="B1437" s="311"/>
      <c r="C1437" s="267">
        <f t="shared" si="72"/>
        <v>1</v>
      </c>
      <c r="D1437" s="268" t="str">
        <f t="shared" si="73"/>
        <v>Janeiro</v>
      </c>
      <c r="E1437" s="269"/>
      <c r="F1437" s="270" t="str">
        <f>IF(E1437="","",VLOOKUP(E1437,Relatório!B:I,2,FALSE))</f>
        <v/>
      </c>
      <c r="G1437" s="271"/>
      <c r="H1437" s="272"/>
      <c r="I1437" s="271"/>
      <c r="J1437" s="271"/>
      <c r="K1437" s="312"/>
      <c r="L1437" s="353"/>
      <c r="M1437" s="271"/>
      <c r="N1437" s="271"/>
      <c r="O1437" s="276"/>
      <c r="P1437" s="313"/>
      <c r="Q1437" s="314"/>
      <c r="R1437" s="279" t="b">
        <f t="shared" si="71"/>
        <v>0</v>
      </c>
      <c r="S1437" s="334"/>
    </row>
    <row r="1438" spans="2:19" ht="24.9" customHeight="1" x14ac:dyDescent="0.3">
      <c r="B1438" s="311"/>
      <c r="C1438" s="267">
        <f t="shared" si="72"/>
        <v>1</v>
      </c>
      <c r="D1438" s="268" t="str">
        <f t="shared" si="73"/>
        <v>Janeiro</v>
      </c>
      <c r="E1438" s="269"/>
      <c r="F1438" s="270" t="str">
        <f>IF(E1438="","",VLOOKUP(E1438,Relatório!B:I,2,FALSE))</f>
        <v/>
      </c>
      <c r="G1438" s="271"/>
      <c r="H1438" s="272"/>
      <c r="I1438" s="271"/>
      <c r="J1438" s="271"/>
      <c r="K1438" s="312"/>
      <c r="L1438" s="353"/>
      <c r="M1438" s="271"/>
      <c r="N1438" s="271"/>
      <c r="O1438" s="276"/>
      <c r="P1438" s="313"/>
      <c r="Q1438" s="314"/>
      <c r="R1438" s="279" t="b">
        <f t="shared" si="71"/>
        <v>0</v>
      </c>
      <c r="S1438" s="334"/>
    </row>
    <row r="1439" spans="2:19" ht="24.9" customHeight="1" x14ac:dyDescent="0.3">
      <c r="B1439" s="311"/>
      <c r="C1439" s="267">
        <f t="shared" si="72"/>
        <v>1</v>
      </c>
      <c r="D1439" s="268" t="str">
        <f t="shared" si="73"/>
        <v>Janeiro</v>
      </c>
      <c r="E1439" s="269"/>
      <c r="F1439" s="270" t="str">
        <f>IF(E1439="","",VLOOKUP(E1439,Relatório!B:I,2,FALSE))</f>
        <v/>
      </c>
      <c r="G1439" s="271"/>
      <c r="H1439" s="272"/>
      <c r="I1439" s="271"/>
      <c r="J1439" s="271"/>
      <c r="K1439" s="312"/>
      <c r="L1439" s="353"/>
      <c r="M1439" s="271"/>
      <c r="N1439" s="271"/>
      <c r="O1439" s="276"/>
      <c r="P1439" s="313"/>
      <c r="Q1439" s="314"/>
      <c r="R1439" s="279" t="b">
        <f t="shared" si="71"/>
        <v>0</v>
      </c>
      <c r="S1439" s="334"/>
    </row>
    <row r="1440" spans="2:19" ht="24.9" customHeight="1" x14ac:dyDescent="0.3">
      <c r="B1440" s="311"/>
      <c r="C1440" s="267">
        <f t="shared" si="72"/>
        <v>1</v>
      </c>
      <c r="D1440" s="268" t="str">
        <f t="shared" si="73"/>
        <v>Janeiro</v>
      </c>
      <c r="E1440" s="269"/>
      <c r="F1440" s="270" t="str">
        <f>IF(E1440="","",VLOOKUP(E1440,Relatório!B:I,2,FALSE))</f>
        <v/>
      </c>
      <c r="G1440" s="271"/>
      <c r="H1440" s="272"/>
      <c r="I1440" s="271"/>
      <c r="J1440" s="271"/>
      <c r="K1440" s="312"/>
      <c r="L1440" s="353"/>
      <c r="M1440" s="271"/>
      <c r="N1440" s="271"/>
      <c r="O1440" s="276"/>
      <c r="P1440" s="313"/>
      <c r="Q1440" s="314"/>
      <c r="R1440" s="279" t="b">
        <f t="shared" si="71"/>
        <v>0</v>
      </c>
      <c r="S1440" s="334"/>
    </row>
    <row r="1441" spans="2:19" ht="24.9" customHeight="1" x14ac:dyDescent="0.3">
      <c r="B1441" s="311"/>
      <c r="C1441" s="267">
        <f t="shared" si="72"/>
        <v>1</v>
      </c>
      <c r="D1441" s="268" t="str">
        <f t="shared" si="73"/>
        <v>Janeiro</v>
      </c>
      <c r="E1441" s="269"/>
      <c r="F1441" s="270" t="str">
        <f>IF(E1441="","",VLOOKUP(E1441,Relatório!B:I,2,FALSE))</f>
        <v/>
      </c>
      <c r="G1441" s="271"/>
      <c r="H1441" s="272"/>
      <c r="I1441" s="271"/>
      <c r="J1441" s="271"/>
      <c r="K1441" s="312"/>
      <c r="L1441" s="353"/>
      <c r="M1441" s="271"/>
      <c r="N1441" s="271"/>
      <c r="O1441" s="276"/>
      <c r="P1441" s="313"/>
      <c r="Q1441" s="314"/>
      <c r="R1441" s="279" t="b">
        <f t="shared" si="71"/>
        <v>0</v>
      </c>
      <c r="S1441" s="334"/>
    </row>
    <row r="1442" spans="2:19" ht="24.9" customHeight="1" x14ac:dyDescent="0.3">
      <c r="B1442" s="311"/>
      <c r="C1442" s="267">
        <f t="shared" si="72"/>
        <v>1</v>
      </c>
      <c r="D1442" s="268" t="str">
        <f t="shared" si="73"/>
        <v>Janeiro</v>
      </c>
      <c r="E1442" s="269"/>
      <c r="F1442" s="270" t="str">
        <f>IF(E1442="","",VLOOKUP(E1442,Relatório!B:I,2,FALSE))</f>
        <v/>
      </c>
      <c r="G1442" s="271"/>
      <c r="H1442" s="272"/>
      <c r="I1442" s="271"/>
      <c r="J1442" s="271"/>
      <c r="K1442" s="312"/>
      <c r="L1442" s="353"/>
      <c r="M1442" s="271"/>
      <c r="N1442" s="271"/>
      <c r="O1442" s="276"/>
      <c r="P1442" s="313"/>
      <c r="Q1442" s="314"/>
      <c r="R1442" s="279" t="b">
        <f t="shared" si="71"/>
        <v>0</v>
      </c>
      <c r="S1442" s="334"/>
    </row>
    <row r="1443" spans="2:19" ht="24.9" customHeight="1" x14ac:dyDescent="0.3">
      <c r="B1443" s="311"/>
      <c r="C1443" s="267">
        <f t="shared" si="72"/>
        <v>1</v>
      </c>
      <c r="D1443" s="268" t="str">
        <f t="shared" si="73"/>
        <v>Janeiro</v>
      </c>
      <c r="E1443" s="269"/>
      <c r="F1443" s="270" t="str">
        <f>IF(E1443="","",VLOOKUP(E1443,Relatório!B:I,2,FALSE))</f>
        <v/>
      </c>
      <c r="G1443" s="271"/>
      <c r="H1443" s="272"/>
      <c r="I1443" s="271"/>
      <c r="J1443" s="271"/>
      <c r="K1443" s="312"/>
      <c r="L1443" s="353"/>
      <c r="M1443" s="271"/>
      <c r="N1443" s="271"/>
      <c r="O1443" s="276"/>
      <c r="P1443" s="313"/>
      <c r="Q1443" s="314"/>
      <c r="R1443" s="279" t="b">
        <f t="shared" si="71"/>
        <v>0</v>
      </c>
      <c r="S1443" s="334"/>
    </row>
    <row r="1444" spans="2:19" ht="24.9" customHeight="1" x14ac:dyDescent="0.3">
      <c r="B1444" s="311"/>
      <c r="C1444" s="267">
        <f t="shared" si="72"/>
        <v>1</v>
      </c>
      <c r="D1444" s="268" t="str">
        <f t="shared" si="73"/>
        <v>Janeiro</v>
      </c>
      <c r="E1444" s="269"/>
      <c r="F1444" s="270" t="str">
        <f>IF(E1444="","",VLOOKUP(E1444,Relatório!B:I,2,FALSE))</f>
        <v/>
      </c>
      <c r="G1444" s="271"/>
      <c r="H1444" s="272"/>
      <c r="I1444" s="271"/>
      <c r="J1444" s="271"/>
      <c r="K1444" s="312"/>
      <c r="L1444" s="353"/>
      <c r="M1444" s="271"/>
      <c r="N1444" s="271"/>
      <c r="O1444" s="276"/>
      <c r="P1444" s="313"/>
      <c r="Q1444" s="314"/>
      <c r="R1444" s="279" t="b">
        <f t="shared" si="71"/>
        <v>0</v>
      </c>
      <c r="S1444" s="334"/>
    </row>
    <row r="1445" spans="2:19" ht="24.9" customHeight="1" x14ac:dyDescent="0.3">
      <c r="B1445" s="311"/>
      <c r="C1445" s="267">
        <f t="shared" si="72"/>
        <v>1</v>
      </c>
      <c r="D1445" s="268" t="str">
        <f t="shared" si="73"/>
        <v>Janeiro</v>
      </c>
      <c r="E1445" s="269"/>
      <c r="F1445" s="270" t="str">
        <f>IF(E1445="","",VLOOKUP(E1445,Relatório!B:I,2,FALSE))</f>
        <v/>
      </c>
      <c r="G1445" s="271"/>
      <c r="H1445" s="272"/>
      <c r="I1445" s="271"/>
      <c r="J1445" s="271"/>
      <c r="K1445" s="312"/>
      <c r="L1445" s="353"/>
      <c r="M1445" s="271"/>
      <c r="N1445" s="271"/>
      <c r="O1445" s="276"/>
      <c r="P1445" s="313"/>
      <c r="Q1445" s="314"/>
      <c r="R1445" s="279" t="b">
        <f t="shared" si="71"/>
        <v>0</v>
      </c>
      <c r="S1445" s="334"/>
    </row>
    <row r="1446" spans="2:19" ht="24.9" customHeight="1" x14ac:dyDescent="0.3">
      <c r="B1446" s="311"/>
      <c r="C1446" s="267">
        <f t="shared" si="72"/>
        <v>1</v>
      </c>
      <c r="D1446" s="268" t="str">
        <f t="shared" si="73"/>
        <v>Janeiro</v>
      </c>
      <c r="E1446" s="269"/>
      <c r="F1446" s="270" t="str">
        <f>IF(E1446="","",VLOOKUP(E1446,Relatório!B:I,2,FALSE))</f>
        <v/>
      </c>
      <c r="G1446" s="271"/>
      <c r="H1446" s="272"/>
      <c r="I1446" s="271"/>
      <c r="J1446" s="271"/>
      <c r="K1446" s="312"/>
      <c r="L1446" s="353"/>
      <c r="M1446" s="271"/>
      <c r="N1446" s="271"/>
      <c r="O1446" s="276"/>
      <c r="P1446" s="313"/>
      <c r="Q1446" s="314"/>
      <c r="R1446" s="279" t="b">
        <f t="shared" si="71"/>
        <v>0</v>
      </c>
      <c r="S1446" s="334"/>
    </row>
    <row r="1447" spans="2:19" ht="24.9" customHeight="1" x14ac:dyDescent="0.3">
      <c r="B1447" s="311"/>
      <c r="C1447" s="267">
        <f t="shared" si="72"/>
        <v>1</v>
      </c>
      <c r="D1447" s="268" t="str">
        <f t="shared" si="73"/>
        <v>Janeiro</v>
      </c>
      <c r="E1447" s="269"/>
      <c r="F1447" s="270" t="str">
        <f>IF(E1447="","",VLOOKUP(E1447,Relatório!B:I,2,FALSE))</f>
        <v/>
      </c>
      <c r="G1447" s="271"/>
      <c r="H1447" s="272"/>
      <c r="I1447" s="271"/>
      <c r="J1447" s="271"/>
      <c r="K1447" s="312"/>
      <c r="L1447" s="353"/>
      <c r="M1447" s="271"/>
      <c r="N1447" s="271"/>
      <c r="O1447" s="276"/>
      <c r="P1447" s="313"/>
      <c r="Q1447" s="314"/>
      <c r="R1447" s="279" t="b">
        <f t="shared" si="71"/>
        <v>0</v>
      </c>
      <c r="S1447" s="334"/>
    </row>
    <row r="1448" spans="2:19" ht="24.9" customHeight="1" x14ac:dyDescent="0.3">
      <c r="B1448" s="311"/>
      <c r="C1448" s="267">
        <f t="shared" si="72"/>
        <v>1</v>
      </c>
      <c r="D1448" s="268" t="str">
        <f t="shared" si="73"/>
        <v>Janeiro</v>
      </c>
      <c r="E1448" s="269"/>
      <c r="F1448" s="270" t="str">
        <f>IF(E1448="","",VLOOKUP(E1448,Relatório!B:I,2,FALSE))</f>
        <v/>
      </c>
      <c r="G1448" s="271"/>
      <c r="H1448" s="272"/>
      <c r="I1448" s="271"/>
      <c r="J1448" s="271"/>
      <c r="K1448" s="312"/>
      <c r="L1448" s="353"/>
      <c r="M1448" s="271"/>
      <c r="N1448" s="271"/>
      <c r="O1448" s="276"/>
      <c r="P1448" s="313"/>
      <c r="Q1448" s="314"/>
      <c r="R1448" s="279" t="b">
        <f t="shared" si="71"/>
        <v>0</v>
      </c>
      <c r="S1448" s="334"/>
    </row>
    <row r="1449" spans="2:19" ht="24.9" customHeight="1" x14ac:dyDescent="0.3">
      <c r="B1449" s="311"/>
      <c r="C1449" s="267">
        <f t="shared" si="72"/>
        <v>1</v>
      </c>
      <c r="D1449" s="268" t="str">
        <f t="shared" si="73"/>
        <v>Janeiro</v>
      </c>
      <c r="E1449" s="269"/>
      <c r="F1449" s="270" t="str">
        <f>IF(E1449="","",VLOOKUP(E1449,Relatório!B:I,2,FALSE))</f>
        <v/>
      </c>
      <c r="G1449" s="271"/>
      <c r="H1449" s="272"/>
      <c r="I1449" s="271"/>
      <c r="J1449" s="271"/>
      <c r="K1449" s="312"/>
      <c r="L1449" s="353"/>
      <c r="M1449" s="271"/>
      <c r="N1449" s="271"/>
      <c r="O1449" s="276"/>
      <c r="P1449" s="313"/>
      <c r="Q1449" s="314"/>
      <c r="R1449" s="279" t="b">
        <f t="shared" si="71"/>
        <v>0</v>
      </c>
      <c r="S1449" s="334"/>
    </row>
    <row r="1450" spans="2:19" ht="24.9" customHeight="1" x14ac:dyDescent="0.3">
      <c r="B1450" s="311"/>
      <c r="C1450" s="267">
        <f t="shared" si="72"/>
        <v>1</v>
      </c>
      <c r="D1450" s="268" t="str">
        <f t="shared" si="73"/>
        <v>Janeiro</v>
      </c>
      <c r="E1450" s="269"/>
      <c r="F1450" s="270" t="str">
        <f>IF(E1450="","",VLOOKUP(E1450,Relatório!B:I,2,FALSE))</f>
        <v/>
      </c>
      <c r="G1450" s="271"/>
      <c r="H1450" s="272"/>
      <c r="I1450" s="271"/>
      <c r="J1450" s="271"/>
      <c r="K1450" s="312"/>
      <c r="L1450" s="353"/>
      <c r="M1450" s="271"/>
      <c r="N1450" s="271"/>
      <c r="O1450" s="276"/>
      <c r="P1450" s="313"/>
      <c r="Q1450" s="314"/>
      <c r="R1450" s="279" t="b">
        <f t="shared" si="71"/>
        <v>0</v>
      </c>
      <c r="S1450" s="334"/>
    </row>
    <row r="1451" spans="2:19" ht="24.9" customHeight="1" x14ac:dyDescent="0.3">
      <c r="B1451" s="311"/>
      <c r="C1451" s="267">
        <f t="shared" si="72"/>
        <v>1</v>
      </c>
      <c r="D1451" s="268" t="str">
        <f t="shared" si="73"/>
        <v>Janeiro</v>
      </c>
      <c r="E1451" s="269"/>
      <c r="F1451" s="270" t="str">
        <f>IF(E1451="","",VLOOKUP(E1451,Relatório!B:I,2,FALSE))</f>
        <v/>
      </c>
      <c r="G1451" s="271"/>
      <c r="H1451" s="272"/>
      <c r="I1451" s="271"/>
      <c r="J1451" s="271"/>
      <c r="K1451" s="312"/>
      <c r="L1451" s="353"/>
      <c r="M1451" s="271"/>
      <c r="N1451" s="271"/>
      <c r="O1451" s="276"/>
      <c r="P1451" s="313"/>
      <c r="Q1451" s="314"/>
      <c r="R1451" s="279" t="b">
        <f t="shared" si="71"/>
        <v>0</v>
      </c>
      <c r="S1451" s="334"/>
    </row>
    <row r="1452" spans="2:19" ht="24.9" customHeight="1" x14ac:dyDescent="0.3">
      <c r="B1452" s="311"/>
      <c r="C1452" s="267">
        <f t="shared" si="72"/>
        <v>1</v>
      </c>
      <c r="D1452" s="268" t="str">
        <f t="shared" si="73"/>
        <v>Janeiro</v>
      </c>
      <c r="E1452" s="269"/>
      <c r="F1452" s="270" t="str">
        <f>IF(E1452="","",VLOOKUP(E1452,Relatório!B:I,2,FALSE))</f>
        <v/>
      </c>
      <c r="G1452" s="271"/>
      <c r="H1452" s="272"/>
      <c r="I1452" s="271"/>
      <c r="J1452" s="271"/>
      <c r="K1452" s="312"/>
      <c r="L1452" s="353"/>
      <c r="M1452" s="271"/>
      <c r="N1452" s="271"/>
      <c r="O1452" s="276"/>
      <c r="P1452" s="313"/>
      <c r="Q1452" s="314"/>
      <c r="R1452" s="279" t="b">
        <f t="shared" si="71"/>
        <v>0</v>
      </c>
      <c r="S1452" s="334"/>
    </row>
    <row r="1453" spans="2:19" ht="24.9" customHeight="1" x14ac:dyDescent="0.3">
      <c r="B1453" s="311"/>
      <c r="C1453" s="267">
        <f t="shared" si="72"/>
        <v>1</v>
      </c>
      <c r="D1453" s="268" t="str">
        <f t="shared" si="73"/>
        <v>Janeiro</v>
      </c>
      <c r="E1453" s="269"/>
      <c r="F1453" s="270" t="str">
        <f>IF(E1453="","",VLOOKUP(E1453,Relatório!B:I,2,FALSE))</f>
        <v/>
      </c>
      <c r="G1453" s="271"/>
      <c r="H1453" s="272"/>
      <c r="I1453" s="271"/>
      <c r="J1453" s="271"/>
      <c r="K1453" s="312"/>
      <c r="L1453" s="353"/>
      <c r="M1453" s="271"/>
      <c r="N1453" s="271"/>
      <c r="O1453" s="276"/>
      <c r="P1453" s="313"/>
      <c r="Q1453" s="314"/>
      <c r="R1453" s="279" t="b">
        <f t="shared" si="71"/>
        <v>0</v>
      </c>
      <c r="S1453" s="334"/>
    </row>
    <row r="1454" spans="2:19" ht="24.9" customHeight="1" x14ac:dyDescent="0.3">
      <c r="B1454" s="311"/>
      <c r="C1454" s="267">
        <f t="shared" si="72"/>
        <v>1</v>
      </c>
      <c r="D1454" s="268" t="str">
        <f t="shared" si="73"/>
        <v>Janeiro</v>
      </c>
      <c r="E1454" s="269"/>
      <c r="F1454" s="270" t="str">
        <f>IF(E1454="","",VLOOKUP(E1454,Relatório!B:I,2,FALSE))</f>
        <v/>
      </c>
      <c r="G1454" s="271"/>
      <c r="H1454" s="272"/>
      <c r="I1454" s="271"/>
      <c r="J1454" s="271"/>
      <c r="K1454" s="312"/>
      <c r="L1454" s="353"/>
      <c r="M1454" s="271"/>
      <c r="N1454" s="271"/>
      <c r="O1454" s="276"/>
      <c r="P1454" s="313"/>
      <c r="Q1454" s="314"/>
      <c r="R1454" s="279" t="b">
        <f t="shared" si="71"/>
        <v>0</v>
      </c>
      <c r="S1454" s="334"/>
    </row>
    <row r="1455" spans="2:19" ht="24.9" customHeight="1" x14ac:dyDescent="0.3">
      <c r="B1455" s="311"/>
      <c r="C1455" s="267">
        <f t="shared" si="72"/>
        <v>1</v>
      </c>
      <c r="D1455" s="268" t="str">
        <f t="shared" si="73"/>
        <v>Janeiro</v>
      </c>
      <c r="E1455" s="269"/>
      <c r="F1455" s="270" t="str">
        <f>IF(E1455="","",VLOOKUP(E1455,Relatório!B:I,2,FALSE))</f>
        <v/>
      </c>
      <c r="G1455" s="271"/>
      <c r="H1455" s="272"/>
      <c r="I1455" s="271"/>
      <c r="J1455" s="271"/>
      <c r="K1455" s="312"/>
      <c r="L1455" s="353"/>
      <c r="M1455" s="271"/>
      <c r="N1455" s="271"/>
      <c r="O1455" s="276"/>
      <c r="P1455" s="313"/>
      <c r="Q1455" s="314"/>
      <c r="R1455" s="279" t="b">
        <f t="shared" si="71"/>
        <v>0</v>
      </c>
      <c r="S1455" s="334"/>
    </row>
    <row r="1456" spans="2:19" ht="24.9" customHeight="1" x14ac:dyDescent="0.3">
      <c r="B1456" s="311"/>
      <c r="C1456" s="267">
        <f t="shared" si="72"/>
        <v>1</v>
      </c>
      <c r="D1456" s="268" t="str">
        <f t="shared" si="73"/>
        <v>Janeiro</v>
      </c>
      <c r="E1456" s="269"/>
      <c r="F1456" s="270" t="str">
        <f>IF(E1456="","",VLOOKUP(E1456,Relatório!B:I,2,FALSE))</f>
        <v/>
      </c>
      <c r="G1456" s="271"/>
      <c r="H1456" s="272"/>
      <c r="I1456" s="271"/>
      <c r="J1456" s="271"/>
      <c r="K1456" s="312"/>
      <c r="L1456" s="353"/>
      <c r="M1456" s="271"/>
      <c r="N1456" s="271"/>
      <c r="O1456" s="276"/>
      <c r="P1456" s="313"/>
      <c r="Q1456" s="314"/>
      <c r="R1456" s="279" t="b">
        <f t="shared" si="71"/>
        <v>0</v>
      </c>
      <c r="S1456" s="334"/>
    </row>
    <row r="1457" spans="2:19" ht="24.9" customHeight="1" x14ac:dyDescent="0.3">
      <c r="B1457" s="311"/>
      <c r="C1457" s="267">
        <f t="shared" si="72"/>
        <v>1</v>
      </c>
      <c r="D1457" s="268" t="str">
        <f t="shared" si="73"/>
        <v>Janeiro</v>
      </c>
      <c r="E1457" s="269"/>
      <c r="F1457" s="270" t="str">
        <f>IF(E1457="","",VLOOKUP(E1457,Relatório!B:I,2,FALSE))</f>
        <v/>
      </c>
      <c r="G1457" s="271"/>
      <c r="H1457" s="272"/>
      <c r="I1457" s="271"/>
      <c r="J1457" s="271"/>
      <c r="K1457" s="312"/>
      <c r="L1457" s="353"/>
      <c r="M1457" s="271"/>
      <c r="N1457" s="271"/>
      <c r="O1457" s="276"/>
      <c r="P1457" s="313"/>
      <c r="Q1457" s="314"/>
      <c r="R1457" s="279" t="b">
        <f t="shared" si="71"/>
        <v>0</v>
      </c>
      <c r="S1457" s="334"/>
    </row>
    <row r="1458" spans="2:19" ht="24.9" customHeight="1" x14ac:dyDescent="0.3">
      <c r="B1458" s="311"/>
      <c r="C1458" s="267">
        <f t="shared" si="72"/>
        <v>1</v>
      </c>
      <c r="D1458" s="268" t="str">
        <f t="shared" si="73"/>
        <v>Janeiro</v>
      </c>
      <c r="E1458" s="269"/>
      <c r="F1458" s="270" t="str">
        <f>IF(E1458="","",VLOOKUP(E1458,Relatório!B:I,2,FALSE))</f>
        <v/>
      </c>
      <c r="G1458" s="271"/>
      <c r="H1458" s="272"/>
      <c r="I1458" s="271"/>
      <c r="J1458" s="271"/>
      <c r="K1458" s="312"/>
      <c r="L1458" s="353"/>
      <c r="M1458" s="271"/>
      <c r="N1458" s="271"/>
      <c r="O1458" s="276"/>
      <c r="P1458" s="313"/>
      <c r="Q1458" s="314"/>
      <c r="R1458" s="279" t="b">
        <f t="shared" si="71"/>
        <v>0</v>
      </c>
      <c r="S1458" s="334"/>
    </row>
    <row r="1459" spans="2:19" ht="24.9" customHeight="1" x14ac:dyDescent="0.3">
      <c r="B1459" s="311"/>
      <c r="C1459" s="267">
        <f t="shared" si="72"/>
        <v>1</v>
      </c>
      <c r="D1459" s="268" t="str">
        <f t="shared" si="73"/>
        <v>Janeiro</v>
      </c>
      <c r="E1459" s="269"/>
      <c r="F1459" s="270" t="str">
        <f>IF(E1459="","",VLOOKUP(E1459,Relatório!B:I,2,FALSE))</f>
        <v/>
      </c>
      <c r="G1459" s="271"/>
      <c r="H1459" s="272"/>
      <c r="I1459" s="271"/>
      <c r="J1459" s="271"/>
      <c r="K1459" s="312"/>
      <c r="L1459" s="353"/>
      <c r="M1459" s="271"/>
      <c r="N1459" s="271"/>
      <c r="O1459" s="276"/>
      <c r="P1459" s="313"/>
      <c r="Q1459" s="314"/>
      <c r="R1459" s="279" t="b">
        <f t="shared" si="71"/>
        <v>0</v>
      </c>
      <c r="S1459" s="334"/>
    </row>
    <row r="1460" spans="2:19" ht="24.9" customHeight="1" x14ac:dyDescent="0.3">
      <c r="B1460" s="311"/>
      <c r="C1460" s="267">
        <f t="shared" si="72"/>
        <v>1</v>
      </c>
      <c r="D1460" s="268" t="str">
        <f t="shared" si="73"/>
        <v>Janeiro</v>
      </c>
      <c r="E1460" s="269"/>
      <c r="F1460" s="270" t="str">
        <f>IF(E1460="","",VLOOKUP(E1460,Relatório!B:I,2,FALSE))</f>
        <v/>
      </c>
      <c r="G1460" s="271"/>
      <c r="H1460" s="272"/>
      <c r="I1460" s="271"/>
      <c r="J1460" s="271"/>
      <c r="K1460" s="312"/>
      <c r="L1460" s="353"/>
      <c r="M1460" s="271"/>
      <c r="N1460" s="271"/>
      <c r="O1460" s="276"/>
      <c r="P1460" s="313"/>
      <c r="Q1460" s="314"/>
      <c r="R1460" s="279" t="b">
        <f t="shared" si="71"/>
        <v>0</v>
      </c>
      <c r="S1460" s="334"/>
    </row>
    <row r="1461" spans="2:19" ht="24.9" customHeight="1" x14ac:dyDescent="0.3">
      <c r="B1461" s="311"/>
      <c r="C1461" s="267">
        <f t="shared" si="72"/>
        <v>1</v>
      </c>
      <c r="D1461" s="268" t="str">
        <f t="shared" si="73"/>
        <v>Janeiro</v>
      </c>
      <c r="E1461" s="269"/>
      <c r="F1461" s="270" t="str">
        <f>IF(E1461="","",VLOOKUP(E1461,Relatório!B:I,2,FALSE))</f>
        <v/>
      </c>
      <c r="G1461" s="271"/>
      <c r="H1461" s="272"/>
      <c r="I1461" s="271"/>
      <c r="J1461" s="271"/>
      <c r="K1461" s="312"/>
      <c r="L1461" s="353"/>
      <c r="M1461" s="271"/>
      <c r="N1461" s="271"/>
      <c r="O1461" s="276"/>
      <c r="P1461" s="313"/>
      <c r="Q1461" s="314"/>
      <c r="R1461" s="279" t="b">
        <f t="shared" si="71"/>
        <v>0</v>
      </c>
      <c r="S1461" s="334"/>
    </row>
    <row r="1462" spans="2:19" ht="24.9" customHeight="1" x14ac:dyDescent="0.3">
      <c r="B1462" s="311"/>
      <c r="C1462" s="267">
        <f t="shared" si="72"/>
        <v>1</v>
      </c>
      <c r="D1462" s="268" t="str">
        <f t="shared" si="73"/>
        <v>Janeiro</v>
      </c>
      <c r="E1462" s="269"/>
      <c r="F1462" s="270" t="str">
        <f>IF(E1462="","",VLOOKUP(E1462,Relatório!B:I,2,FALSE))</f>
        <v/>
      </c>
      <c r="G1462" s="271"/>
      <c r="H1462" s="272"/>
      <c r="I1462" s="271"/>
      <c r="J1462" s="271"/>
      <c r="K1462" s="312"/>
      <c r="L1462" s="353"/>
      <c r="M1462" s="271"/>
      <c r="N1462" s="271"/>
      <c r="O1462" s="276"/>
      <c r="P1462" s="313"/>
      <c r="Q1462" s="314"/>
      <c r="R1462" s="279" t="b">
        <f t="shared" si="71"/>
        <v>0</v>
      </c>
      <c r="S1462" s="334"/>
    </row>
    <row r="1463" spans="2:19" ht="24.9" customHeight="1" x14ac:dyDescent="0.3">
      <c r="B1463" s="311"/>
      <c r="C1463" s="267">
        <f t="shared" si="72"/>
        <v>1</v>
      </c>
      <c r="D1463" s="268" t="str">
        <f t="shared" si="73"/>
        <v>Janeiro</v>
      </c>
      <c r="E1463" s="269"/>
      <c r="F1463" s="270" t="str">
        <f>IF(E1463="","",VLOOKUP(E1463,Relatório!B:I,2,FALSE))</f>
        <v/>
      </c>
      <c r="G1463" s="271"/>
      <c r="H1463" s="272"/>
      <c r="I1463" s="271"/>
      <c r="J1463" s="271"/>
      <c r="K1463" s="312"/>
      <c r="L1463" s="353"/>
      <c r="M1463" s="271"/>
      <c r="N1463" s="271"/>
      <c r="O1463" s="276"/>
      <c r="P1463" s="313"/>
      <c r="Q1463" s="314"/>
      <c r="R1463" s="279" t="b">
        <f t="shared" si="71"/>
        <v>0</v>
      </c>
      <c r="S1463" s="334"/>
    </row>
    <row r="1464" spans="2:19" ht="24.9" customHeight="1" x14ac:dyDescent="0.3">
      <c r="B1464" s="311"/>
      <c r="C1464" s="267">
        <f t="shared" si="72"/>
        <v>1</v>
      </c>
      <c r="D1464" s="268" t="str">
        <f t="shared" si="73"/>
        <v>Janeiro</v>
      </c>
      <c r="E1464" s="269"/>
      <c r="F1464" s="270" t="str">
        <f>IF(E1464="","",VLOOKUP(E1464,Relatório!B:I,2,FALSE))</f>
        <v/>
      </c>
      <c r="G1464" s="271"/>
      <c r="H1464" s="272"/>
      <c r="I1464" s="271"/>
      <c r="J1464" s="271"/>
      <c r="K1464" s="312"/>
      <c r="L1464" s="353"/>
      <c r="M1464" s="271"/>
      <c r="N1464" s="271"/>
      <c r="O1464" s="276"/>
      <c r="P1464" s="313"/>
      <c r="Q1464" s="314"/>
      <c r="R1464" s="279" t="b">
        <f t="shared" si="71"/>
        <v>0</v>
      </c>
      <c r="S1464" s="334"/>
    </row>
    <row r="1465" spans="2:19" ht="24.9" customHeight="1" x14ac:dyDescent="0.3">
      <c r="B1465" s="311"/>
      <c r="C1465" s="267">
        <f t="shared" si="72"/>
        <v>1</v>
      </c>
      <c r="D1465" s="268" t="str">
        <f t="shared" si="73"/>
        <v>Janeiro</v>
      </c>
      <c r="E1465" s="269"/>
      <c r="F1465" s="270" t="str">
        <f>IF(E1465="","",VLOOKUP(E1465,Relatório!B:I,2,FALSE))</f>
        <v/>
      </c>
      <c r="G1465" s="271"/>
      <c r="H1465" s="272"/>
      <c r="I1465" s="271"/>
      <c r="J1465" s="271"/>
      <c r="K1465" s="312"/>
      <c r="L1465" s="353"/>
      <c r="M1465" s="271"/>
      <c r="N1465" s="271"/>
      <c r="O1465" s="276"/>
      <c r="P1465" s="313"/>
      <c r="Q1465" s="314"/>
      <c r="R1465" s="279" t="b">
        <f t="shared" si="71"/>
        <v>0</v>
      </c>
      <c r="S1465" s="334"/>
    </row>
    <row r="1466" spans="2:19" ht="24.9" customHeight="1" x14ac:dyDescent="0.3">
      <c r="B1466" s="311"/>
      <c r="C1466" s="267">
        <f t="shared" si="72"/>
        <v>1</v>
      </c>
      <c r="D1466" s="268" t="str">
        <f t="shared" si="73"/>
        <v>Janeiro</v>
      </c>
      <c r="E1466" s="269"/>
      <c r="F1466" s="270" t="str">
        <f>IF(E1466="","",VLOOKUP(E1466,Relatório!B:I,2,FALSE))</f>
        <v/>
      </c>
      <c r="G1466" s="271"/>
      <c r="H1466" s="272"/>
      <c r="I1466" s="271"/>
      <c r="J1466" s="271"/>
      <c r="K1466" s="312"/>
      <c r="L1466" s="353"/>
      <c r="M1466" s="271"/>
      <c r="N1466" s="271"/>
      <c r="O1466" s="276"/>
      <c r="P1466" s="313"/>
      <c r="Q1466" s="314"/>
      <c r="R1466" s="279" t="b">
        <f t="shared" si="71"/>
        <v>0</v>
      </c>
      <c r="S1466" s="334"/>
    </row>
    <row r="1467" spans="2:19" ht="24.9" customHeight="1" x14ac:dyDescent="0.3">
      <c r="B1467" s="311"/>
      <c r="C1467" s="267">
        <f t="shared" si="72"/>
        <v>1</v>
      </c>
      <c r="D1467" s="268" t="str">
        <f t="shared" si="73"/>
        <v>Janeiro</v>
      </c>
      <c r="E1467" s="269"/>
      <c r="F1467" s="270" t="str">
        <f>IF(E1467="","",VLOOKUP(E1467,Relatório!B:I,2,FALSE))</f>
        <v/>
      </c>
      <c r="G1467" s="271"/>
      <c r="H1467" s="272"/>
      <c r="I1467" s="271"/>
      <c r="J1467" s="271"/>
      <c r="K1467" s="312"/>
      <c r="L1467" s="353"/>
      <c r="M1467" s="271"/>
      <c r="N1467" s="271"/>
      <c r="O1467" s="276"/>
      <c r="P1467" s="313"/>
      <c r="Q1467" s="314"/>
      <c r="R1467" s="279" t="b">
        <f t="shared" si="71"/>
        <v>0</v>
      </c>
      <c r="S1467" s="334"/>
    </row>
    <row r="1468" spans="2:19" ht="24.9" customHeight="1" x14ac:dyDescent="0.3">
      <c r="B1468" s="311"/>
      <c r="C1468" s="267">
        <f t="shared" si="72"/>
        <v>1</v>
      </c>
      <c r="D1468" s="268" t="str">
        <f t="shared" si="73"/>
        <v>Janeiro</v>
      </c>
      <c r="E1468" s="269"/>
      <c r="F1468" s="270" t="str">
        <f>IF(E1468="","",VLOOKUP(E1468,Relatório!B:I,2,FALSE))</f>
        <v/>
      </c>
      <c r="G1468" s="271"/>
      <c r="H1468" s="272"/>
      <c r="I1468" s="271"/>
      <c r="J1468" s="271"/>
      <c r="K1468" s="312"/>
      <c r="L1468" s="353"/>
      <c r="M1468" s="271"/>
      <c r="N1468" s="271"/>
      <c r="O1468" s="276"/>
      <c r="P1468" s="313"/>
      <c r="Q1468" s="314"/>
      <c r="R1468" s="279" t="b">
        <f t="shared" si="71"/>
        <v>0</v>
      </c>
      <c r="S1468" s="334"/>
    </row>
    <row r="1469" spans="2:19" ht="24.9" customHeight="1" x14ac:dyDescent="0.3">
      <c r="B1469" s="311"/>
      <c r="C1469" s="267">
        <f t="shared" si="72"/>
        <v>1</v>
      </c>
      <c r="D1469" s="268" t="str">
        <f t="shared" si="73"/>
        <v>Janeiro</v>
      </c>
      <c r="E1469" s="269"/>
      <c r="F1469" s="270" t="str">
        <f>IF(E1469="","",VLOOKUP(E1469,Relatório!B:I,2,FALSE))</f>
        <v/>
      </c>
      <c r="G1469" s="271"/>
      <c r="H1469" s="272"/>
      <c r="I1469" s="271"/>
      <c r="J1469" s="271"/>
      <c r="K1469" s="312"/>
      <c r="L1469" s="353"/>
      <c r="M1469" s="271"/>
      <c r="N1469" s="271"/>
      <c r="O1469" s="276"/>
      <c r="P1469" s="313"/>
      <c r="Q1469" s="314"/>
      <c r="R1469" s="279" t="b">
        <f t="shared" si="71"/>
        <v>0</v>
      </c>
      <c r="S1469" s="334"/>
    </row>
    <row r="1470" spans="2:19" ht="24.9" customHeight="1" x14ac:dyDescent="0.3">
      <c r="B1470" s="311"/>
      <c r="C1470" s="267">
        <f t="shared" si="72"/>
        <v>1</v>
      </c>
      <c r="D1470" s="268" t="str">
        <f t="shared" si="73"/>
        <v>Janeiro</v>
      </c>
      <c r="E1470" s="269"/>
      <c r="F1470" s="270" t="str">
        <f>IF(E1470="","",VLOOKUP(E1470,Relatório!B:I,2,FALSE))</f>
        <v/>
      </c>
      <c r="G1470" s="271"/>
      <c r="H1470" s="272"/>
      <c r="I1470" s="271"/>
      <c r="J1470" s="271"/>
      <c r="K1470" s="312"/>
      <c r="L1470" s="353"/>
      <c r="M1470" s="271"/>
      <c r="N1470" s="271"/>
      <c r="O1470" s="276"/>
      <c r="P1470" s="313"/>
      <c r="Q1470" s="314"/>
      <c r="R1470" s="279" t="b">
        <f t="shared" si="71"/>
        <v>0</v>
      </c>
      <c r="S1470" s="334"/>
    </row>
    <row r="1471" spans="2:19" ht="24.9" customHeight="1" x14ac:dyDescent="0.3">
      <c r="B1471" s="311"/>
      <c r="C1471" s="267">
        <f t="shared" si="72"/>
        <v>1</v>
      </c>
      <c r="D1471" s="268" t="str">
        <f t="shared" si="73"/>
        <v>Janeiro</v>
      </c>
      <c r="E1471" s="269"/>
      <c r="F1471" s="270" t="str">
        <f>IF(E1471="","",VLOOKUP(E1471,Relatório!B:I,2,FALSE))</f>
        <v/>
      </c>
      <c r="G1471" s="271"/>
      <c r="H1471" s="272"/>
      <c r="I1471" s="271"/>
      <c r="J1471" s="271"/>
      <c r="K1471" s="312"/>
      <c r="L1471" s="353"/>
      <c r="M1471" s="271"/>
      <c r="N1471" s="271"/>
      <c r="O1471" s="276"/>
      <c r="P1471" s="313"/>
      <c r="Q1471" s="314"/>
      <c r="R1471" s="279" t="b">
        <f t="shared" si="71"/>
        <v>0</v>
      </c>
      <c r="S1471" s="334"/>
    </row>
    <row r="1472" spans="2:19" ht="24.9" customHeight="1" x14ac:dyDescent="0.3">
      <c r="B1472" s="311"/>
      <c r="C1472" s="267">
        <f t="shared" si="72"/>
        <v>1</v>
      </c>
      <c r="D1472" s="268" t="str">
        <f t="shared" si="73"/>
        <v>Janeiro</v>
      </c>
      <c r="E1472" s="269"/>
      <c r="F1472" s="270" t="str">
        <f>IF(E1472="","",VLOOKUP(E1472,Relatório!B:I,2,FALSE))</f>
        <v/>
      </c>
      <c r="G1472" s="271"/>
      <c r="H1472" s="272"/>
      <c r="I1472" s="271"/>
      <c r="J1472" s="271"/>
      <c r="K1472" s="312"/>
      <c r="L1472" s="353"/>
      <c r="M1472" s="271"/>
      <c r="N1472" s="271"/>
      <c r="O1472" s="276"/>
      <c r="P1472" s="313"/>
      <c r="Q1472" s="314"/>
      <c r="R1472" s="279" t="b">
        <f t="shared" si="71"/>
        <v>0</v>
      </c>
      <c r="S1472" s="334"/>
    </row>
    <row r="1473" spans="2:19" ht="24.9" customHeight="1" x14ac:dyDescent="0.3">
      <c r="B1473" s="311"/>
      <c r="C1473" s="267">
        <f t="shared" si="72"/>
        <v>1</v>
      </c>
      <c r="D1473" s="268" t="str">
        <f t="shared" si="73"/>
        <v>Janeiro</v>
      </c>
      <c r="E1473" s="269"/>
      <c r="F1473" s="270" t="str">
        <f>IF(E1473="","",VLOOKUP(E1473,Relatório!B:I,2,FALSE))</f>
        <v/>
      </c>
      <c r="G1473" s="271"/>
      <c r="H1473" s="272"/>
      <c r="I1473" s="271"/>
      <c r="J1473" s="271"/>
      <c r="K1473" s="312"/>
      <c r="L1473" s="353"/>
      <c r="M1473" s="271"/>
      <c r="N1473" s="271"/>
      <c r="O1473" s="276"/>
      <c r="P1473" s="313"/>
      <c r="Q1473" s="314"/>
      <c r="R1473" s="279" t="b">
        <f t="shared" si="71"/>
        <v>0</v>
      </c>
      <c r="S1473" s="334"/>
    </row>
    <row r="1474" spans="2:19" ht="24.9" customHeight="1" x14ac:dyDescent="0.3">
      <c r="B1474" s="311"/>
      <c r="C1474" s="267">
        <f t="shared" si="72"/>
        <v>1</v>
      </c>
      <c r="D1474" s="268" t="str">
        <f t="shared" si="73"/>
        <v>Janeiro</v>
      </c>
      <c r="E1474" s="269"/>
      <c r="F1474" s="270" t="str">
        <f>IF(E1474="","",VLOOKUP(E1474,Relatório!B:I,2,FALSE))</f>
        <v/>
      </c>
      <c r="G1474" s="271"/>
      <c r="H1474" s="272"/>
      <c r="I1474" s="271"/>
      <c r="J1474" s="271"/>
      <c r="K1474" s="312"/>
      <c r="L1474" s="353"/>
      <c r="M1474" s="271"/>
      <c r="N1474" s="271"/>
      <c r="O1474" s="276"/>
      <c r="P1474" s="313"/>
      <c r="Q1474" s="314"/>
      <c r="R1474" s="279" t="b">
        <f t="shared" si="71"/>
        <v>0</v>
      </c>
      <c r="S1474" s="334"/>
    </row>
    <row r="1475" spans="2:19" ht="24.9" customHeight="1" x14ac:dyDescent="0.3">
      <c r="B1475" s="311"/>
      <c r="C1475" s="267">
        <f t="shared" si="72"/>
        <v>1</v>
      </c>
      <c r="D1475" s="268" t="str">
        <f t="shared" si="73"/>
        <v>Janeiro</v>
      </c>
      <c r="E1475" s="269"/>
      <c r="F1475" s="270" t="str">
        <f>IF(E1475="","",VLOOKUP(E1475,Relatório!B:I,2,FALSE))</f>
        <v/>
      </c>
      <c r="G1475" s="271"/>
      <c r="H1475" s="272"/>
      <c r="I1475" s="271"/>
      <c r="J1475" s="271"/>
      <c r="K1475" s="312"/>
      <c r="L1475" s="353"/>
      <c r="M1475" s="271"/>
      <c r="N1475" s="271"/>
      <c r="O1475" s="276"/>
      <c r="P1475" s="313"/>
      <c r="Q1475" s="314"/>
      <c r="R1475" s="279" t="b">
        <f t="shared" si="71"/>
        <v>0</v>
      </c>
      <c r="S1475" s="334"/>
    </row>
    <row r="1476" spans="2:19" ht="24.9" customHeight="1" x14ac:dyDescent="0.3">
      <c r="B1476" s="311"/>
      <c r="C1476" s="267">
        <f t="shared" si="72"/>
        <v>1</v>
      </c>
      <c r="D1476" s="268" t="str">
        <f t="shared" si="73"/>
        <v>Janeiro</v>
      </c>
      <c r="E1476" s="269"/>
      <c r="F1476" s="270" t="str">
        <f>IF(E1476="","",VLOOKUP(E1476,Relatório!B:I,2,FALSE))</f>
        <v/>
      </c>
      <c r="G1476" s="271"/>
      <c r="H1476" s="272"/>
      <c r="I1476" s="271"/>
      <c r="J1476" s="271"/>
      <c r="K1476" s="312"/>
      <c r="L1476" s="353"/>
      <c r="M1476" s="271"/>
      <c r="N1476" s="271"/>
      <c r="O1476" s="276"/>
      <c r="P1476" s="313"/>
      <c r="Q1476" s="314"/>
      <c r="R1476" s="279" t="b">
        <f t="shared" si="71"/>
        <v>0</v>
      </c>
      <c r="S1476" s="334"/>
    </row>
    <row r="1477" spans="2:19" ht="24.9" customHeight="1" x14ac:dyDescent="0.3">
      <c r="B1477" s="311"/>
      <c r="C1477" s="267">
        <f t="shared" si="72"/>
        <v>1</v>
      </c>
      <c r="D1477" s="268" t="str">
        <f t="shared" si="73"/>
        <v>Janeiro</v>
      </c>
      <c r="E1477" s="269"/>
      <c r="F1477" s="270" t="str">
        <f>IF(E1477="","",VLOOKUP(E1477,Relatório!B:I,2,FALSE))</f>
        <v/>
      </c>
      <c r="G1477" s="271"/>
      <c r="H1477" s="272"/>
      <c r="I1477" s="271"/>
      <c r="J1477" s="271"/>
      <c r="K1477" s="312"/>
      <c r="L1477" s="353"/>
      <c r="M1477" s="271"/>
      <c r="N1477" s="271"/>
      <c r="O1477" s="276"/>
      <c r="P1477" s="313"/>
      <c r="Q1477" s="314"/>
      <c r="R1477" s="279" t="b">
        <f t="shared" si="71"/>
        <v>0</v>
      </c>
      <c r="S1477" s="334"/>
    </row>
    <row r="1478" spans="2:19" ht="24.9" customHeight="1" x14ac:dyDescent="0.3">
      <c r="B1478" s="311"/>
      <c r="C1478" s="267">
        <f t="shared" si="72"/>
        <v>1</v>
      </c>
      <c r="D1478" s="268" t="str">
        <f t="shared" si="73"/>
        <v>Janeiro</v>
      </c>
      <c r="E1478" s="269"/>
      <c r="F1478" s="270" t="str">
        <f>IF(E1478="","",VLOOKUP(E1478,Relatório!B:I,2,FALSE))</f>
        <v/>
      </c>
      <c r="G1478" s="271"/>
      <c r="H1478" s="272"/>
      <c r="I1478" s="271"/>
      <c r="J1478" s="271"/>
      <c r="K1478" s="312"/>
      <c r="L1478" s="353"/>
      <c r="M1478" s="271"/>
      <c r="N1478" s="271"/>
      <c r="O1478" s="276"/>
      <c r="P1478" s="313"/>
      <c r="Q1478" s="314"/>
      <c r="R1478" s="279" t="b">
        <f t="shared" si="71"/>
        <v>0</v>
      </c>
      <c r="S1478" s="334"/>
    </row>
    <row r="1479" spans="2:19" ht="24.9" customHeight="1" x14ac:dyDescent="0.3">
      <c r="B1479" s="311"/>
      <c r="C1479" s="267">
        <f t="shared" si="72"/>
        <v>1</v>
      </c>
      <c r="D1479" s="268" t="str">
        <f t="shared" si="73"/>
        <v>Janeiro</v>
      </c>
      <c r="E1479" s="269"/>
      <c r="F1479" s="270" t="str">
        <f>IF(E1479="","",VLOOKUP(E1479,Relatório!B:I,2,FALSE))</f>
        <v/>
      </c>
      <c r="G1479" s="271"/>
      <c r="H1479" s="272"/>
      <c r="I1479" s="271"/>
      <c r="J1479" s="271"/>
      <c r="K1479" s="312"/>
      <c r="L1479" s="353"/>
      <c r="M1479" s="271"/>
      <c r="N1479" s="271"/>
      <c r="O1479" s="276"/>
      <c r="P1479" s="313"/>
      <c r="Q1479" s="314"/>
      <c r="R1479" s="279" t="b">
        <f t="shared" si="71"/>
        <v>0</v>
      </c>
      <c r="S1479" s="334"/>
    </row>
    <row r="1480" spans="2:19" ht="24.9" customHeight="1" x14ac:dyDescent="0.3">
      <c r="B1480" s="311"/>
      <c r="C1480" s="267">
        <f t="shared" si="72"/>
        <v>1</v>
      </c>
      <c r="D1480" s="268" t="str">
        <f t="shared" si="73"/>
        <v>Janeiro</v>
      </c>
      <c r="E1480" s="269"/>
      <c r="F1480" s="270" t="str">
        <f>IF(E1480="","",VLOOKUP(E1480,Relatório!B:I,2,FALSE))</f>
        <v/>
      </c>
      <c r="G1480" s="271"/>
      <c r="H1480" s="272"/>
      <c r="I1480" s="271"/>
      <c r="J1480" s="271"/>
      <c r="K1480" s="312"/>
      <c r="L1480" s="353"/>
      <c r="M1480" s="271"/>
      <c r="N1480" s="271"/>
      <c r="O1480" s="276"/>
      <c r="P1480" s="313"/>
      <c r="Q1480" s="314"/>
      <c r="R1480" s="279" t="b">
        <f t="shared" si="71"/>
        <v>0</v>
      </c>
      <c r="S1480" s="334"/>
    </row>
    <row r="1481" spans="2:19" ht="24.9" customHeight="1" x14ac:dyDescent="0.3">
      <c r="B1481" s="311"/>
      <c r="C1481" s="267">
        <f t="shared" si="72"/>
        <v>1</v>
      </c>
      <c r="D1481" s="268" t="str">
        <f t="shared" si="73"/>
        <v>Janeiro</v>
      </c>
      <c r="E1481" s="269"/>
      <c r="F1481" s="270" t="str">
        <f>IF(E1481="","",VLOOKUP(E1481,Relatório!B:I,2,FALSE))</f>
        <v/>
      </c>
      <c r="G1481" s="271"/>
      <c r="H1481" s="272"/>
      <c r="I1481" s="271"/>
      <c r="J1481" s="271"/>
      <c r="K1481" s="312"/>
      <c r="L1481" s="353"/>
      <c r="M1481" s="271"/>
      <c r="N1481" s="271"/>
      <c r="O1481" s="276"/>
      <c r="P1481" s="313"/>
      <c r="Q1481" s="314"/>
      <c r="R1481" s="279" t="b">
        <f t="shared" ref="R1481:R1544" si="74">IF(O1481="sim",P1481-Q1481+R1480,IF(O1481="NÃO",R1480))</f>
        <v>0</v>
      </c>
      <c r="S1481" s="334"/>
    </row>
    <row r="1482" spans="2:19" ht="24.9" customHeight="1" x14ac:dyDescent="0.3">
      <c r="B1482" s="311"/>
      <c r="C1482" s="267">
        <f t="shared" si="72"/>
        <v>1</v>
      </c>
      <c r="D1482" s="268" t="str">
        <f t="shared" si="73"/>
        <v>Janeiro</v>
      </c>
      <c r="E1482" s="269"/>
      <c r="F1482" s="270" t="str">
        <f>IF(E1482="","",VLOOKUP(E1482,Relatório!B:I,2,FALSE))</f>
        <v/>
      </c>
      <c r="G1482" s="271"/>
      <c r="H1482" s="272"/>
      <c r="I1482" s="271"/>
      <c r="J1482" s="271"/>
      <c r="K1482" s="312"/>
      <c r="L1482" s="353"/>
      <c r="M1482" s="271"/>
      <c r="N1482" s="271"/>
      <c r="O1482" s="276"/>
      <c r="P1482" s="313"/>
      <c r="Q1482" s="314"/>
      <c r="R1482" s="279" t="b">
        <f t="shared" si="74"/>
        <v>0</v>
      </c>
      <c r="S1482" s="334"/>
    </row>
    <row r="1483" spans="2:19" ht="24.9" customHeight="1" x14ac:dyDescent="0.3">
      <c r="B1483" s="311"/>
      <c r="C1483" s="267">
        <f t="shared" si="72"/>
        <v>1</v>
      </c>
      <c r="D1483" s="268" t="str">
        <f t="shared" si="73"/>
        <v>Janeiro</v>
      </c>
      <c r="E1483" s="269"/>
      <c r="F1483" s="270" t="str">
        <f>IF(E1483="","",VLOOKUP(E1483,Relatório!B:I,2,FALSE))</f>
        <v/>
      </c>
      <c r="G1483" s="271"/>
      <c r="H1483" s="272"/>
      <c r="I1483" s="271"/>
      <c r="J1483" s="271"/>
      <c r="K1483" s="312"/>
      <c r="L1483" s="353"/>
      <c r="M1483" s="271"/>
      <c r="N1483" s="271"/>
      <c r="O1483" s="276"/>
      <c r="P1483" s="313"/>
      <c r="Q1483" s="314"/>
      <c r="R1483" s="279" t="b">
        <f t="shared" si="74"/>
        <v>0</v>
      </c>
      <c r="S1483" s="334"/>
    </row>
    <row r="1484" spans="2:19" ht="24.9" customHeight="1" x14ac:dyDescent="0.3">
      <c r="B1484" s="311"/>
      <c r="C1484" s="267">
        <f t="shared" si="72"/>
        <v>1</v>
      </c>
      <c r="D1484" s="268" t="str">
        <f t="shared" si="73"/>
        <v>Janeiro</v>
      </c>
      <c r="E1484" s="269"/>
      <c r="F1484" s="270" t="str">
        <f>IF(E1484="","",VLOOKUP(E1484,Relatório!B:I,2,FALSE))</f>
        <v/>
      </c>
      <c r="G1484" s="271"/>
      <c r="H1484" s="272"/>
      <c r="I1484" s="271"/>
      <c r="J1484" s="271"/>
      <c r="K1484" s="312"/>
      <c r="L1484" s="353"/>
      <c r="M1484" s="271"/>
      <c r="N1484" s="271"/>
      <c r="O1484" s="276"/>
      <c r="P1484" s="313"/>
      <c r="Q1484" s="314"/>
      <c r="R1484" s="279" t="b">
        <f t="shared" si="74"/>
        <v>0</v>
      </c>
      <c r="S1484" s="334"/>
    </row>
    <row r="1485" spans="2:19" ht="24.9" customHeight="1" x14ac:dyDescent="0.3">
      <c r="B1485" s="311"/>
      <c r="C1485" s="267">
        <f t="shared" si="72"/>
        <v>1</v>
      </c>
      <c r="D1485" s="268" t="str">
        <f t="shared" si="73"/>
        <v>Janeiro</v>
      </c>
      <c r="E1485" s="269"/>
      <c r="F1485" s="270" t="str">
        <f>IF(E1485="","",VLOOKUP(E1485,Relatório!B:I,2,FALSE))</f>
        <v/>
      </c>
      <c r="G1485" s="271"/>
      <c r="H1485" s="272"/>
      <c r="I1485" s="271"/>
      <c r="J1485" s="271"/>
      <c r="K1485" s="312"/>
      <c r="L1485" s="353"/>
      <c r="M1485" s="271"/>
      <c r="N1485" s="271"/>
      <c r="O1485" s="276"/>
      <c r="P1485" s="313"/>
      <c r="Q1485" s="314"/>
      <c r="R1485" s="279" t="b">
        <f t="shared" si="74"/>
        <v>0</v>
      </c>
      <c r="S1485" s="334"/>
    </row>
    <row r="1486" spans="2:19" ht="24.9" customHeight="1" x14ac:dyDescent="0.3">
      <c r="B1486" s="311"/>
      <c r="C1486" s="267">
        <f t="shared" si="72"/>
        <v>1</v>
      </c>
      <c r="D1486" s="268" t="str">
        <f t="shared" si="73"/>
        <v>Janeiro</v>
      </c>
      <c r="E1486" s="269"/>
      <c r="F1486" s="270" t="str">
        <f>IF(E1486="","",VLOOKUP(E1486,Relatório!B:I,2,FALSE))</f>
        <v/>
      </c>
      <c r="G1486" s="271"/>
      <c r="H1486" s="272"/>
      <c r="I1486" s="271"/>
      <c r="J1486" s="271"/>
      <c r="K1486" s="312"/>
      <c r="L1486" s="353"/>
      <c r="M1486" s="271"/>
      <c r="N1486" s="271"/>
      <c r="O1486" s="276"/>
      <c r="P1486" s="313"/>
      <c r="Q1486" s="314"/>
      <c r="R1486" s="279" t="b">
        <f t="shared" si="74"/>
        <v>0</v>
      </c>
      <c r="S1486" s="334"/>
    </row>
    <row r="1487" spans="2:19" ht="24.9" customHeight="1" x14ac:dyDescent="0.3">
      <c r="B1487" s="311"/>
      <c r="C1487" s="267">
        <f t="shared" si="72"/>
        <v>1</v>
      </c>
      <c r="D1487" s="268" t="str">
        <f t="shared" si="73"/>
        <v>Janeiro</v>
      </c>
      <c r="E1487" s="269"/>
      <c r="F1487" s="270" t="str">
        <f>IF(E1487="","",VLOOKUP(E1487,Relatório!B:I,2,FALSE))</f>
        <v/>
      </c>
      <c r="G1487" s="271"/>
      <c r="H1487" s="272"/>
      <c r="I1487" s="271"/>
      <c r="J1487" s="271"/>
      <c r="K1487" s="312"/>
      <c r="L1487" s="353"/>
      <c r="M1487" s="271"/>
      <c r="N1487" s="271"/>
      <c r="O1487" s="276"/>
      <c r="P1487" s="313"/>
      <c r="Q1487" s="314"/>
      <c r="R1487" s="279" t="b">
        <f t="shared" si="74"/>
        <v>0</v>
      </c>
      <c r="S1487" s="334"/>
    </row>
    <row r="1488" spans="2:19" ht="24.9" customHeight="1" x14ac:dyDescent="0.3">
      <c r="B1488" s="311"/>
      <c r="C1488" s="267">
        <f t="shared" si="72"/>
        <v>1</v>
      </c>
      <c r="D1488" s="268" t="str">
        <f t="shared" si="73"/>
        <v>Janeiro</v>
      </c>
      <c r="E1488" s="269"/>
      <c r="F1488" s="270" t="str">
        <f>IF(E1488="","",VLOOKUP(E1488,Relatório!B:I,2,FALSE))</f>
        <v/>
      </c>
      <c r="G1488" s="271"/>
      <c r="H1488" s="272"/>
      <c r="I1488" s="271"/>
      <c r="J1488" s="271"/>
      <c r="K1488" s="312"/>
      <c r="L1488" s="353"/>
      <c r="M1488" s="271"/>
      <c r="N1488" s="271"/>
      <c r="O1488" s="276"/>
      <c r="P1488" s="313"/>
      <c r="Q1488" s="314"/>
      <c r="R1488" s="279" t="b">
        <f t="shared" si="74"/>
        <v>0</v>
      </c>
      <c r="S1488" s="334"/>
    </row>
    <row r="1489" spans="2:19" ht="24.9" customHeight="1" x14ac:dyDescent="0.3">
      <c r="B1489" s="311"/>
      <c r="C1489" s="267">
        <f t="shared" si="72"/>
        <v>1</v>
      </c>
      <c r="D1489" s="268" t="str">
        <f t="shared" si="73"/>
        <v>Janeiro</v>
      </c>
      <c r="E1489" s="269"/>
      <c r="F1489" s="270" t="str">
        <f>IF(E1489="","",VLOOKUP(E1489,Relatório!B:I,2,FALSE))</f>
        <v/>
      </c>
      <c r="G1489" s="271"/>
      <c r="H1489" s="272"/>
      <c r="I1489" s="271"/>
      <c r="J1489" s="271"/>
      <c r="K1489" s="312"/>
      <c r="L1489" s="353"/>
      <c r="M1489" s="271"/>
      <c r="N1489" s="271"/>
      <c r="O1489" s="276"/>
      <c r="P1489" s="313"/>
      <c r="Q1489" s="314"/>
      <c r="R1489" s="279" t="b">
        <f t="shared" si="74"/>
        <v>0</v>
      </c>
      <c r="S1489" s="334"/>
    </row>
    <row r="1490" spans="2:19" ht="24.9" customHeight="1" x14ac:dyDescent="0.3">
      <c r="B1490" s="311"/>
      <c r="C1490" s="267">
        <f t="shared" si="72"/>
        <v>1</v>
      </c>
      <c r="D1490" s="268" t="str">
        <f t="shared" si="73"/>
        <v>Janeiro</v>
      </c>
      <c r="E1490" s="269"/>
      <c r="F1490" s="270" t="str">
        <f>IF(E1490="","",VLOOKUP(E1490,Relatório!B:I,2,FALSE))</f>
        <v/>
      </c>
      <c r="G1490" s="271"/>
      <c r="H1490" s="272"/>
      <c r="I1490" s="271"/>
      <c r="J1490" s="271"/>
      <c r="K1490" s="312"/>
      <c r="L1490" s="353"/>
      <c r="M1490" s="271"/>
      <c r="N1490" s="271"/>
      <c r="O1490" s="276"/>
      <c r="P1490" s="313"/>
      <c r="Q1490" s="314"/>
      <c r="R1490" s="279" t="b">
        <f t="shared" si="74"/>
        <v>0</v>
      </c>
      <c r="S1490" s="334"/>
    </row>
    <row r="1491" spans="2:19" ht="24.9" customHeight="1" x14ac:dyDescent="0.3">
      <c r="B1491" s="311"/>
      <c r="C1491" s="267">
        <f t="shared" si="72"/>
        <v>1</v>
      </c>
      <c r="D1491" s="268" t="str">
        <f t="shared" si="73"/>
        <v>Janeiro</v>
      </c>
      <c r="E1491" s="269"/>
      <c r="F1491" s="270" t="str">
        <f>IF(E1491="","",VLOOKUP(E1491,Relatório!B:I,2,FALSE))</f>
        <v/>
      </c>
      <c r="G1491" s="271"/>
      <c r="H1491" s="272"/>
      <c r="I1491" s="271"/>
      <c r="J1491" s="271"/>
      <c r="K1491" s="312"/>
      <c r="L1491" s="353"/>
      <c r="M1491" s="271"/>
      <c r="N1491" s="271"/>
      <c r="O1491" s="276"/>
      <c r="P1491" s="313"/>
      <c r="Q1491" s="314"/>
      <c r="R1491" s="279" t="b">
        <f t="shared" si="74"/>
        <v>0</v>
      </c>
      <c r="S1491" s="334"/>
    </row>
    <row r="1492" spans="2:19" ht="24.9" customHeight="1" x14ac:dyDescent="0.3">
      <c r="B1492" s="311"/>
      <c r="C1492" s="267">
        <f t="shared" si="72"/>
        <v>1</v>
      </c>
      <c r="D1492" s="268" t="str">
        <f t="shared" si="73"/>
        <v>Janeiro</v>
      </c>
      <c r="E1492" s="269"/>
      <c r="F1492" s="270" t="str">
        <f>IF(E1492="","",VLOOKUP(E1492,Relatório!B:I,2,FALSE))</f>
        <v/>
      </c>
      <c r="G1492" s="271"/>
      <c r="H1492" s="272"/>
      <c r="I1492" s="271"/>
      <c r="J1492" s="271"/>
      <c r="K1492" s="312"/>
      <c r="L1492" s="353"/>
      <c r="M1492" s="271"/>
      <c r="N1492" s="271"/>
      <c r="O1492" s="276"/>
      <c r="P1492" s="313"/>
      <c r="Q1492" s="314"/>
      <c r="R1492" s="279" t="b">
        <f t="shared" si="74"/>
        <v>0</v>
      </c>
      <c r="S1492" s="334"/>
    </row>
    <row r="1493" spans="2:19" ht="24.9" customHeight="1" x14ac:dyDescent="0.3">
      <c r="B1493" s="311"/>
      <c r="C1493" s="267">
        <f t="shared" si="72"/>
        <v>1</v>
      </c>
      <c r="D1493" s="268" t="str">
        <f t="shared" si="73"/>
        <v>Janeiro</v>
      </c>
      <c r="E1493" s="269"/>
      <c r="F1493" s="270" t="str">
        <f>IF(E1493="","",VLOOKUP(E1493,Relatório!B:I,2,FALSE))</f>
        <v/>
      </c>
      <c r="G1493" s="271"/>
      <c r="H1493" s="272"/>
      <c r="I1493" s="271"/>
      <c r="J1493" s="271"/>
      <c r="K1493" s="312"/>
      <c r="L1493" s="353"/>
      <c r="M1493" s="271"/>
      <c r="N1493" s="271"/>
      <c r="O1493" s="276"/>
      <c r="P1493" s="313"/>
      <c r="Q1493" s="314"/>
      <c r="R1493" s="279" t="b">
        <f t="shared" si="74"/>
        <v>0</v>
      </c>
      <c r="S1493" s="334"/>
    </row>
    <row r="1494" spans="2:19" ht="24.9" customHeight="1" x14ac:dyDescent="0.3">
      <c r="B1494" s="311"/>
      <c r="C1494" s="267">
        <f t="shared" si="72"/>
        <v>1</v>
      </c>
      <c r="D1494" s="268" t="str">
        <f t="shared" si="73"/>
        <v>Janeiro</v>
      </c>
      <c r="E1494" s="269"/>
      <c r="F1494" s="270" t="str">
        <f>IF(E1494="","",VLOOKUP(E1494,Relatório!B:I,2,FALSE))</f>
        <v/>
      </c>
      <c r="G1494" s="271"/>
      <c r="H1494" s="272"/>
      <c r="I1494" s="271"/>
      <c r="J1494" s="271"/>
      <c r="K1494" s="312"/>
      <c r="L1494" s="353"/>
      <c r="M1494" s="271"/>
      <c r="N1494" s="271"/>
      <c r="O1494" s="276"/>
      <c r="P1494" s="313"/>
      <c r="Q1494" s="314"/>
      <c r="R1494" s="279" t="b">
        <f t="shared" si="74"/>
        <v>0</v>
      </c>
      <c r="S1494" s="334"/>
    </row>
    <row r="1495" spans="2:19" ht="24.9" customHeight="1" x14ac:dyDescent="0.3">
      <c r="B1495" s="311"/>
      <c r="C1495" s="267">
        <f t="shared" si="72"/>
        <v>1</v>
      </c>
      <c r="D1495" s="268" t="str">
        <f t="shared" si="73"/>
        <v>Janeiro</v>
      </c>
      <c r="E1495" s="269"/>
      <c r="F1495" s="270" t="str">
        <f>IF(E1495="","",VLOOKUP(E1495,Relatório!B:I,2,FALSE))</f>
        <v/>
      </c>
      <c r="G1495" s="271"/>
      <c r="H1495" s="272"/>
      <c r="I1495" s="271"/>
      <c r="J1495" s="271"/>
      <c r="K1495" s="312"/>
      <c r="L1495" s="353"/>
      <c r="M1495" s="271"/>
      <c r="N1495" s="271"/>
      <c r="O1495" s="276"/>
      <c r="P1495" s="313"/>
      <c r="Q1495" s="314"/>
      <c r="R1495" s="279" t="b">
        <f t="shared" si="74"/>
        <v>0</v>
      </c>
      <c r="S1495" s="334"/>
    </row>
    <row r="1496" spans="2:19" ht="24.9" customHeight="1" x14ac:dyDescent="0.3">
      <c r="B1496" s="311"/>
      <c r="C1496" s="267">
        <f t="shared" si="72"/>
        <v>1</v>
      </c>
      <c r="D1496" s="268" t="str">
        <f t="shared" si="73"/>
        <v>Janeiro</v>
      </c>
      <c r="E1496" s="269"/>
      <c r="F1496" s="270" t="str">
        <f>IF(E1496="","",VLOOKUP(E1496,Relatório!B:I,2,FALSE))</f>
        <v/>
      </c>
      <c r="G1496" s="271"/>
      <c r="H1496" s="272"/>
      <c r="I1496" s="271"/>
      <c r="J1496" s="271"/>
      <c r="K1496" s="312"/>
      <c r="L1496" s="353"/>
      <c r="M1496" s="271"/>
      <c r="N1496" s="271"/>
      <c r="O1496" s="276"/>
      <c r="P1496" s="313"/>
      <c r="Q1496" s="314"/>
      <c r="R1496" s="279" t="b">
        <f t="shared" si="74"/>
        <v>0</v>
      </c>
      <c r="S1496" s="334"/>
    </row>
    <row r="1497" spans="2:19" ht="24.9" customHeight="1" x14ac:dyDescent="0.3">
      <c r="B1497" s="311"/>
      <c r="C1497" s="267">
        <f t="shared" ref="C1497:C1560" si="75">MONTH(B1497)</f>
        <v>1</v>
      </c>
      <c r="D1497" s="268" t="str">
        <f t="shared" ref="D1497:D1560" si="76">IF(C1497=1,"Janeiro",IF(C1497=2,"Fevereiro",IF(C1497=3,"Março",IF(C1497=4,"Abril",IF(C1497=5,"Maio",IF(C1497=6,"Junho",IF(C1497=7,"Julho",IF(C1497=8,"Agosto",IF(C1497=9,"Setembro",IF(C1497=10,"Outubro",IF(C1497=11,"Novembro",IF(C1497=12,"Dezembro",""))))))))))))</f>
        <v>Janeiro</v>
      </c>
      <c r="E1497" s="269"/>
      <c r="F1497" s="270" t="str">
        <f>IF(E1497="","",VLOOKUP(E1497,Relatório!B:I,2,FALSE))</f>
        <v/>
      </c>
      <c r="G1497" s="271"/>
      <c r="H1497" s="272"/>
      <c r="I1497" s="271"/>
      <c r="J1497" s="271"/>
      <c r="K1497" s="312"/>
      <c r="L1497" s="353"/>
      <c r="M1497" s="271"/>
      <c r="N1497" s="271"/>
      <c r="O1497" s="276"/>
      <c r="P1497" s="313"/>
      <c r="Q1497" s="314"/>
      <c r="R1497" s="279" t="b">
        <f t="shared" si="74"/>
        <v>0</v>
      </c>
      <c r="S1497" s="334"/>
    </row>
    <row r="1498" spans="2:19" ht="24.9" customHeight="1" x14ac:dyDescent="0.3">
      <c r="B1498" s="311"/>
      <c r="C1498" s="267">
        <f t="shared" si="75"/>
        <v>1</v>
      </c>
      <c r="D1498" s="268" t="str">
        <f t="shared" si="76"/>
        <v>Janeiro</v>
      </c>
      <c r="E1498" s="269"/>
      <c r="F1498" s="270" t="str">
        <f>IF(E1498="","",VLOOKUP(E1498,Relatório!B:I,2,FALSE))</f>
        <v/>
      </c>
      <c r="G1498" s="271"/>
      <c r="H1498" s="272"/>
      <c r="I1498" s="271"/>
      <c r="J1498" s="271"/>
      <c r="K1498" s="312"/>
      <c r="L1498" s="353"/>
      <c r="M1498" s="271"/>
      <c r="N1498" s="271"/>
      <c r="O1498" s="276"/>
      <c r="P1498" s="313"/>
      <c r="Q1498" s="314"/>
      <c r="R1498" s="279" t="b">
        <f t="shared" si="74"/>
        <v>0</v>
      </c>
      <c r="S1498" s="334"/>
    </row>
    <row r="1499" spans="2:19" ht="24.9" customHeight="1" x14ac:dyDescent="0.3">
      <c r="B1499" s="311"/>
      <c r="C1499" s="267">
        <f t="shared" si="75"/>
        <v>1</v>
      </c>
      <c r="D1499" s="268" t="str">
        <f t="shared" si="76"/>
        <v>Janeiro</v>
      </c>
      <c r="E1499" s="269"/>
      <c r="F1499" s="270" t="str">
        <f>IF(E1499="","",VLOOKUP(E1499,Relatório!B:I,2,FALSE))</f>
        <v/>
      </c>
      <c r="G1499" s="271"/>
      <c r="H1499" s="272"/>
      <c r="I1499" s="271"/>
      <c r="J1499" s="271"/>
      <c r="K1499" s="312"/>
      <c r="L1499" s="353"/>
      <c r="M1499" s="271"/>
      <c r="N1499" s="271"/>
      <c r="O1499" s="276"/>
      <c r="P1499" s="313"/>
      <c r="Q1499" s="314"/>
      <c r="R1499" s="279" t="b">
        <f t="shared" si="74"/>
        <v>0</v>
      </c>
      <c r="S1499" s="334"/>
    </row>
    <row r="1500" spans="2:19" ht="24.9" customHeight="1" x14ac:dyDescent="0.3">
      <c r="B1500" s="311"/>
      <c r="C1500" s="267">
        <f t="shared" si="75"/>
        <v>1</v>
      </c>
      <c r="D1500" s="268" t="str">
        <f t="shared" si="76"/>
        <v>Janeiro</v>
      </c>
      <c r="E1500" s="269"/>
      <c r="F1500" s="270" t="str">
        <f>IF(E1500="","",VLOOKUP(E1500,Relatório!B:I,2,FALSE))</f>
        <v/>
      </c>
      <c r="G1500" s="271"/>
      <c r="H1500" s="272"/>
      <c r="I1500" s="271"/>
      <c r="J1500" s="271"/>
      <c r="K1500" s="312"/>
      <c r="L1500" s="353"/>
      <c r="M1500" s="271"/>
      <c r="N1500" s="271"/>
      <c r="O1500" s="276"/>
      <c r="P1500" s="313"/>
      <c r="Q1500" s="314"/>
      <c r="R1500" s="279" t="b">
        <f t="shared" si="74"/>
        <v>0</v>
      </c>
      <c r="S1500" s="334"/>
    </row>
    <row r="1501" spans="2:19" ht="24.9" customHeight="1" x14ac:dyDescent="0.3">
      <c r="B1501" s="311"/>
      <c r="C1501" s="267">
        <f t="shared" si="75"/>
        <v>1</v>
      </c>
      <c r="D1501" s="268" t="str">
        <f t="shared" si="76"/>
        <v>Janeiro</v>
      </c>
      <c r="E1501" s="269"/>
      <c r="F1501" s="270" t="str">
        <f>IF(E1501="","",VLOOKUP(E1501,Relatório!B:I,2,FALSE))</f>
        <v/>
      </c>
      <c r="G1501" s="271"/>
      <c r="H1501" s="272"/>
      <c r="I1501" s="271"/>
      <c r="J1501" s="271"/>
      <c r="K1501" s="312"/>
      <c r="L1501" s="353"/>
      <c r="M1501" s="271"/>
      <c r="N1501" s="271"/>
      <c r="O1501" s="276"/>
      <c r="P1501" s="313"/>
      <c r="Q1501" s="314"/>
      <c r="R1501" s="279" t="b">
        <f t="shared" si="74"/>
        <v>0</v>
      </c>
      <c r="S1501" s="334"/>
    </row>
    <row r="1502" spans="2:19" ht="24.9" customHeight="1" x14ac:dyDescent="0.3">
      <c r="B1502" s="311"/>
      <c r="C1502" s="267">
        <f t="shared" si="75"/>
        <v>1</v>
      </c>
      <c r="D1502" s="268" t="str">
        <f t="shared" si="76"/>
        <v>Janeiro</v>
      </c>
      <c r="E1502" s="269"/>
      <c r="F1502" s="270" t="str">
        <f>IF(E1502="","",VLOOKUP(E1502,Relatório!B:I,2,FALSE))</f>
        <v/>
      </c>
      <c r="G1502" s="271"/>
      <c r="H1502" s="272"/>
      <c r="I1502" s="271"/>
      <c r="J1502" s="271"/>
      <c r="K1502" s="312"/>
      <c r="L1502" s="353"/>
      <c r="M1502" s="271"/>
      <c r="N1502" s="271"/>
      <c r="O1502" s="276"/>
      <c r="P1502" s="313"/>
      <c r="Q1502" s="314"/>
      <c r="R1502" s="279" t="b">
        <f t="shared" si="74"/>
        <v>0</v>
      </c>
      <c r="S1502" s="334"/>
    </row>
    <row r="1503" spans="2:19" ht="24.9" customHeight="1" x14ac:dyDescent="0.3">
      <c r="B1503" s="311"/>
      <c r="C1503" s="267">
        <f t="shared" si="75"/>
        <v>1</v>
      </c>
      <c r="D1503" s="268" t="str">
        <f t="shared" si="76"/>
        <v>Janeiro</v>
      </c>
      <c r="E1503" s="269"/>
      <c r="F1503" s="270" t="str">
        <f>IF(E1503="","",VLOOKUP(E1503,Relatório!B:I,2,FALSE))</f>
        <v/>
      </c>
      <c r="G1503" s="271"/>
      <c r="H1503" s="272"/>
      <c r="I1503" s="271"/>
      <c r="J1503" s="271"/>
      <c r="K1503" s="312"/>
      <c r="L1503" s="353"/>
      <c r="M1503" s="271"/>
      <c r="N1503" s="271"/>
      <c r="O1503" s="276"/>
      <c r="P1503" s="313"/>
      <c r="Q1503" s="314"/>
      <c r="R1503" s="279" t="b">
        <f t="shared" si="74"/>
        <v>0</v>
      </c>
      <c r="S1503" s="334"/>
    </row>
    <row r="1504" spans="2:19" ht="24.9" customHeight="1" x14ac:dyDescent="0.3">
      <c r="B1504" s="311"/>
      <c r="C1504" s="267">
        <f t="shared" si="75"/>
        <v>1</v>
      </c>
      <c r="D1504" s="268" t="str">
        <f t="shared" si="76"/>
        <v>Janeiro</v>
      </c>
      <c r="E1504" s="269"/>
      <c r="F1504" s="270" t="str">
        <f>IF(E1504="","",VLOOKUP(E1504,Relatório!B:I,2,FALSE))</f>
        <v/>
      </c>
      <c r="G1504" s="271"/>
      <c r="H1504" s="272"/>
      <c r="I1504" s="271"/>
      <c r="J1504" s="271"/>
      <c r="K1504" s="312"/>
      <c r="L1504" s="353"/>
      <c r="M1504" s="271"/>
      <c r="N1504" s="271"/>
      <c r="O1504" s="276"/>
      <c r="P1504" s="313"/>
      <c r="Q1504" s="314"/>
      <c r="R1504" s="279" t="b">
        <f t="shared" si="74"/>
        <v>0</v>
      </c>
      <c r="S1504" s="334"/>
    </row>
    <row r="1505" spans="2:19" ht="24.9" customHeight="1" x14ac:dyDescent="0.3">
      <c r="B1505" s="311"/>
      <c r="C1505" s="267">
        <f t="shared" si="75"/>
        <v>1</v>
      </c>
      <c r="D1505" s="268" t="str">
        <f t="shared" si="76"/>
        <v>Janeiro</v>
      </c>
      <c r="E1505" s="269"/>
      <c r="F1505" s="270" t="str">
        <f>IF(E1505="","",VLOOKUP(E1505,Relatório!B:I,2,FALSE))</f>
        <v/>
      </c>
      <c r="G1505" s="271"/>
      <c r="H1505" s="272"/>
      <c r="I1505" s="271"/>
      <c r="J1505" s="271"/>
      <c r="K1505" s="312"/>
      <c r="L1505" s="353"/>
      <c r="M1505" s="271"/>
      <c r="N1505" s="271"/>
      <c r="O1505" s="276"/>
      <c r="P1505" s="313"/>
      <c r="Q1505" s="314"/>
      <c r="R1505" s="279" t="b">
        <f t="shared" si="74"/>
        <v>0</v>
      </c>
      <c r="S1505" s="334"/>
    </row>
    <row r="1506" spans="2:19" ht="24.9" customHeight="1" x14ac:dyDescent="0.3">
      <c r="B1506" s="311"/>
      <c r="C1506" s="267">
        <f t="shared" si="75"/>
        <v>1</v>
      </c>
      <c r="D1506" s="268" t="str">
        <f t="shared" si="76"/>
        <v>Janeiro</v>
      </c>
      <c r="E1506" s="269"/>
      <c r="F1506" s="270" t="str">
        <f>IF(E1506="","",VLOOKUP(E1506,Relatório!B:I,2,FALSE))</f>
        <v/>
      </c>
      <c r="G1506" s="271"/>
      <c r="H1506" s="272"/>
      <c r="I1506" s="271"/>
      <c r="J1506" s="271"/>
      <c r="K1506" s="312"/>
      <c r="L1506" s="353"/>
      <c r="M1506" s="271"/>
      <c r="N1506" s="271"/>
      <c r="O1506" s="276"/>
      <c r="P1506" s="313"/>
      <c r="Q1506" s="314"/>
      <c r="R1506" s="279" t="b">
        <f t="shared" si="74"/>
        <v>0</v>
      </c>
      <c r="S1506" s="334"/>
    </row>
    <row r="1507" spans="2:19" ht="24.9" customHeight="1" x14ac:dyDescent="0.3">
      <c r="B1507" s="311"/>
      <c r="C1507" s="267">
        <f t="shared" si="75"/>
        <v>1</v>
      </c>
      <c r="D1507" s="268" t="str">
        <f t="shared" si="76"/>
        <v>Janeiro</v>
      </c>
      <c r="E1507" s="269"/>
      <c r="F1507" s="270" t="str">
        <f>IF(E1507="","",VLOOKUP(E1507,Relatório!B:I,2,FALSE))</f>
        <v/>
      </c>
      <c r="G1507" s="271"/>
      <c r="H1507" s="272"/>
      <c r="I1507" s="271"/>
      <c r="J1507" s="271"/>
      <c r="K1507" s="312"/>
      <c r="L1507" s="353"/>
      <c r="M1507" s="271"/>
      <c r="N1507" s="271"/>
      <c r="O1507" s="276"/>
      <c r="P1507" s="313"/>
      <c r="Q1507" s="314"/>
      <c r="R1507" s="279" t="b">
        <f t="shared" si="74"/>
        <v>0</v>
      </c>
      <c r="S1507" s="334"/>
    </row>
    <row r="1508" spans="2:19" ht="24.9" customHeight="1" x14ac:dyDescent="0.3">
      <c r="B1508" s="311"/>
      <c r="C1508" s="267">
        <f t="shared" si="75"/>
        <v>1</v>
      </c>
      <c r="D1508" s="268" t="str">
        <f t="shared" si="76"/>
        <v>Janeiro</v>
      </c>
      <c r="E1508" s="269"/>
      <c r="F1508" s="270" t="str">
        <f>IF(E1508="","",VLOOKUP(E1508,Relatório!B:I,2,FALSE))</f>
        <v/>
      </c>
      <c r="G1508" s="271"/>
      <c r="H1508" s="272"/>
      <c r="I1508" s="271"/>
      <c r="J1508" s="271"/>
      <c r="K1508" s="312"/>
      <c r="L1508" s="353"/>
      <c r="M1508" s="271"/>
      <c r="N1508" s="271"/>
      <c r="O1508" s="276"/>
      <c r="P1508" s="313"/>
      <c r="Q1508" s="314"/>
      <c r="R1508" s="279" t="b">
        <f t="shared" si="74"/>
        <v>0</v>
      </c>
      <c r="S1508" s="334"/>
    </row>
    <row r="1509" spans="2:19" ht="24.9" customHeight="1" x14ac:dyDescent="0.3">
      <c r="B1509" s="311"/>
      <c r="C1509" s="267">
        <f t="shared" si="75"/>
        <v>1</v>
      </c>
      <c r="D1509" s="268" t="str">
        <f t="shared" si="76"/>
        <v>Janeiro</v>
      </c>
      <c r="E1509" s="269"/>
      <c r="F1509" s="270" t="str">
        <f>IF(E1509="","",VLOOKUP(E1509,Relatório!B:I,2,FALSE))</f>
        <v/>
      </c>
      <c r="G1509" s="271"/>
      <c r="H1509" s="272"/>
      <c r="I1509" s="271"/>
      <c r="J1509" s="271"/>
      <c r="K1509" s="312"/>
      <c r="L1509" s="353"/>
      <c r="M1509" s="271"/>
      <c r="N1509" s="271"/>
      <c r="O1509" s="276"/>
      <c r="P1509" s="313"/>
      <c r="Q1509" s="314"/>
      <c r="R1509" s="279" t="b">
        <f t="shared" si="74"/>
        <v>0</v>
      </c>
      <c r="S1509" s="334"/>
    </row>
    <row r="1510" spans="2:19" ht="24.9" customHeight="1" x14ac:dyDescent="0.3">
      <c r="B1510" s="311"/>
      <c r="C1510" s="267">
        <f t="shared" si="75"/>
        <v>1</v>
      </c>
      <c r="D1510" s="268" t="str">
        <f t="shared" si="76"/>
        <v>Janeiro</v>
      </c>
      <c r="E1510" s="269"/>
      <c r="F1510" s="270" t="str">
        <f>IF(E1510="","",VLOOKUP(E1510,Relatório!B:I,2,FALSE))</f>
        <v/>
      </c>
      <c r="G1510" s="271"/>
      <c r="H1510" s="272"/>
      <c r="I1510" s="271"/>
      <c r="J1510" s="271"/>
      <c r="K1510" s="312"/>
      <c r="L1510" s="353"/>
      <c r="M1510" s="271"/>
      <c r="N1510" s="271"/>
      <c r="O1510" s="276"/>
      <c r="P1510" s="313"/>
      <c r="Q1510" s="314"/>
      <c r="R1510" s="279" t="b">
        <f t="shared" si="74"/>
        <v>0</v>
      </c>
      <c r="S1510" s="334"/>
    </row>
    <row r="1511" spans="2:19" ht="24.9" customHeight="1" x14ac:dyDescent="0.3">
      <c r="B1511" s="311"/>
      <c r="C1511" s="267">
        <f t="shared" si="75"/>
        <v>1</v>
      </c>
      <c r="D1511" s="268" t="str">
        <f t="shared" si="76"/>
        <v>Janeiro</v>
      </c>
      <c r="E1511" s="269"/>
      <c r="F1511" s="270" t="str">
        <f>IF(E1511="","",VLOOKUP(E1511,Relatório!B:I,2,FALSE))</f>
        <v/>
      </c>
      <c r="G1511" s="271"/>
      <c r="H1511" s="272"/>
      <c r="I1511" s="271"/>
      <c r="J1511" s="271"/>
      <c r="K1511" s="312"/>
      <c r="L1511" s="353"/>
      <c r="M1511" s="271"/>
      <c r="N1511" s="271"/>
      <c r="O1511" s="276"/>
      <c r="P1511" s="313"/>
      <c r="Q1511" s="314"/>
      <c r="R1511" s="279" t="b">
        <f t="shared" si="74"/>
        <v>0</v>
      </c>
      <c r="S1511" s="334"/>
    </row>
    <row r="1512" spans="2:19" ht="24.9" customHeight="1" x14ac:dyDescent="0.3">
      <c r="B1512" s="311"/>
      <c r="C1512" s="267">
        <f t="shared" si="75"/>
        <v>1</v>
      </c>
      <c r="D1512" s="268" t="str">
        <f t="shared" si="76"/>
        <v>Janeiro</v>
      </c>
      <c r="E1512" s="269"/>
      <c r="F1512" s="270" t="str">
        <f>IF(E1512="","",VLOOKUP(E1512,Relatório!B:I,2,FALSE))</f>
        <v/>
      </c>
      <c r="G1512" s="271"/>
      <c r="H1512" s="272"/>
      <c r="I1512" s="271"/>
      <c r="J1512" s="271"/>
      <c r="K1512" s="312"/>
      <c r="L1512" s="353"/>
      <c r="M1512" s="271"/>
      <c r="N1512" s="271"/>
      <c r="O1512" s="276"/>
      <c r="P1512" s="313"/>
      <c r="Q1512" s="314"/>
      <c r="R1512" s="279" t="b">
        <f t="shared" si="74"/>
        <v>0</v>
      </c>
      <c r="S1512" s="334"/>
    </row>
    <row r="1513" spans="2:19" ht="24.9" customHeight="1" x14ac:dyDescent="0.3">
      <c r="B1513" s="311"/>
      <c r="C1513" s="267">
        <f t="shared" si="75"/>
        <v>1</v>
      </c>
      <c r="D1513" s="268" t="str">
        <f t="shared" si="76"/>
        <v>Janeiro</v>
      </c>
      <c r="E1513" s="269"/>
      <c r="F1513" s="270" t="str">
        <f>IF(E1513="","",VLOOKUP(E1513,Relatório!B:I,2,FALSE))</f>
        <v/>
      </c>
      <c r="G1513" s="271"/>
      <c r="H1513" s="272"/>
      <c r="I1513" s="271"/>
      <c r="J1513" s="271"/>
      <c r="K1513" s="312"/>
      <c r="L1513" s="353"/>
      <c r="M1513" s="271"/>
      <c r="N1513" s="271"/>
      <c r="O1513" s="276"/>
      <c r="P1513" s="313"/>
      <c r="Q1513" s="314"/>
      <c r="R1513" s="279" t="b">
        <f t="shared" si="74"/>
        <v>0</v>
      </c>
      <c r="S1513" s="334"/>
    </row>
    <row r="1514" spans="2:19" ht="24.9" customHeight="1" x14ac:dyDescent="0.3">
      <c r="B1514" s="311"/>
      <c r="C1514" s="267">
        <f t="shared" si="75"/>
        <v>1</v>
      </c>
      <c r="D1514" s="268" t="str">
        <f t="shared" si="76"/>
        <v>Janeiro</v>
      </c>
      <c r="E1514" s="269"/>
      <c r="F1514" s="270" t="str">
        <f>IF(E1514="","",VLOOKUP(E1514,Relatório!B:I,2,FALSE))</f>
        <v/>
      </c>
      <c r="G1514" s="271"/>
      <c r="H1514" s="272"/>
      <c r="I1514" s="271"/>
      <c r="J1514" s="271"/>
      <c r="K1514" s="312"/>
      <c r="L1514" s="353"/>
      <c r="M1514" s="271"/>
      <c r="N1514" s="271"/>
      <c r="O1514" s="276"/>
      <c r="P1514" s="313"/>
      <c r="Q1514" s="314"/>
      <c r="R1514" s="279" t="b">
        <f t="shared" si="74"/>
        <v>0</v>
      </c>
      <c r="S1514" s="334"/>
    </row>
    <row r="1515" spans="2:19" ht="24.9" customHeight="1" x14ac:dyDescent="0.3">
      <c r="B1515" s="311"/>
      <c r="C1515" s="267">
        <f t="shared" si="75"/>
        <v>1</v>
      </c>
      <c r="D1515" s="268" t="str">
        <f t="shared" si="76"/>
        <v>Janeiro</v>
      </c>
      <c r="E1515" s="269"/>
      <c r="F1515" s="270" t="str">
        <f>IF(E1515="","",VLOOKUP(E1515,Relatório!B:I,2,FALSE))</f>
        <v/>
      </c>
      <c r="G1515" s="271"/>
      <c r="H1515" s="272"/>
      <c r="I1515" s="271"/>
      <c r="J1515" s="271"/>
      <c r="K1515" s="312"/>
      <c r="L1515" s="353"/>
      <c r="M1515" s="271"/>
      <c r="N1515" s="271"/>
      <c r="O1515" s="276"/>
      <c r="P1515" s="313"/>
      <c r="Q1515" s="314"/>
      <c r="R1515" s="279" t="b">
        <f t="shared" si="74"/>
        <v>0</v>
      </c>
      <c r="S1515" s="334"/>
    </row>
    <row r="1516" spans="2:19" ht="24.9" customHeight="1" x14ac:dyDescent="0.3">
      <c r="B1516" s="311"/>
      <c r="C1516" s="267">
        <f t="shared" si="75"/>
        <v>1</v>
      </c>
      <c r="D1516" s="268" t="str">
        <f t="shared" si="76"/>
        <v>Janeiro</v>
      </c>
      <c r="E1516" s="269"/>
      <c r="F1516" s="270" t="str">
        <f>IF(E1516="","",VLOOKUP(E1516,Relatório!B:I,2,FALSE))</f>
        <v/>
      </c>
      <c r="G1516" s="271"/>
      <c r="H1516" s="272"/>
      <c r="I1516" s="271"/>
      <c r="J1516" s="271"/>
      <c r="K1516" s="312"/>
      <c r="L1516" s="353"/>
      <c r="M1516" s="271"/>
      <c r="N1516" s="271"/>
      <c r="O1516" s="276"/>
      <c r="P1516" s="313"/>
      <c r="Q1516" s="314"/>
      <c r="R1516" s="279" t="b">
        <f t="shared" si="74"/>
        <v>0</v>
      </c>
      <c r="S1516" s="334"/>
    </row>
    <row r="1517" spans="2:19" ht="24.9" customHeight="1" x14ac:dyDescent="0.3">
      <c r="B1517" s="311"/>
      <c r="C1517" s="267">
        <f t="shared" si="75"/>
        <v>1</v>
      </c>
      <c r="D1517" s="268" t="str">
        <f t="shared" si="76"/>
        <v>Janeiro</v>
      </c>
      <c r="E1517" s="269"/>
      <c r="F1517" s="270" t="str">
        <f>IF(E1517="","",VLOOKUP(E1517,Relatório!B:I,2,FALSE))</f>
        <v/>
      </c>
      <c r="G1517" s="271"/>
      <c r="H1517" s="272"/>
      <c r="I1517" s="271"/>
      <c r="J1517" s="271"/>
      <c r="K1517" s="312"/>
      <c r="L1517" s="353"/>
      <c r="M1517" s="271"/>
      <c r="N1517" s="271"/>
      <c r="O1517" s="276"/>
      <c r="P1517" s="313"/>
      <c r="Q1517" s="314"/>
      <c r="R1517" s="279" t="b">
        <f t="shared" si="74"/>
        <v>0</v>
      </c>
      <c r="S1517" s="334"/>
    </row>
    <row r="1518" spans="2:19" ht="24.9" customHeight="1" x14ac:dyDescent="0.3">
      <c r="B1518" s="311"/>
      <c r="C1518" s="267">
        <f t="shared" si="75"/>
        <v>1</v>
      </c>
      <c r="D1518" s="268" t="str">
        <f t="shared" si="76"/>
        <v>Janeiro</v>
      </c>
      <c r="E1518" s="269"/>
      <c r="F1518" s="270" t="str">
        <f>IF(E1518="","",VLOOKUP(E1518,Relatório!B:I,2,FALSE))</f>
        <v/>
      </c>
      <c r="G1518" s="271"/>
      <c r="H1518" s="272"/>
      <c r="I1518" s="271"/>
      <c r="J1518" s="271"/>
      <c r="K1518" s="312"/>
      <c r="L1518" s="353"/>
      <c r="M1518" s="271"/>
      <c r="N1518" s="271"/>
      <c r="O1518" s="276"/>
      <c r="P1518" s="313"/>
      <c r="Q1518" s="314"/>
      <c r="R1518" s="279" t="b">
        <f t="shared" si="74"/>
        <v>0</v>
      </c>
      <c r="S1518" s="334"/>
    </row>
    <row r="1519" spans="2:19" ht="24.9" customHeight="1" x14ac:dyDescent="0.3">
      <c r="B1519" s="311"/>
      <c r="C1519" s="267">
        <f t="shared" si="75"/>
        <v>1</v>
      </c>
      <c r="D1519" s="268" t="str">
        <f t="shared" si="76"/>
        <v>Janeiro</v>
      </c>
      <c r="E1519" s="269"/>
      <c r="F1519" s="270" t="str">
        <f>IF(E1519="","",VLOOKUP(E1519,Relatório!B:I,2,FALSE))</f>
        <v/>
      </c>
      <c r="G1519" s="271"/>
      <c r="H1519" s="272"/>
      <c r="I1519" s="271"/>
      <c r="J1519" s="271"/>
      <c r="K1519" s="312"/>
      <c r="L1519" s="353"/>
      <c r="M1519" s="271"/>
      <c r="N1519" s="271"/>
      <c r="O1519" s="276"/>
      <c r="P1519" s="313"/>
      <c r="Q1519" s="314"/>
      <c r="R1519" s="279" t="b">
        <f t="shared" si="74"/>
        <v>0</v>
      </c>
      <c r="S1519" s="334"/>
    </row>
    <row r="1520" spans="2:19" ht="24.9" customHeight="1" x14ac:dyDescent="0.3">
      <c r="B1520" s="311"/>
      <c r="C1520" s="267">
        <f t="shared" si="75"/>
        <v>1</v>
      </c>
      <c r="D1520" s="268" t="str">
        <f t="shared" si="76"/>
        <v>Janeiro</v>
      </c>
      <c r="E1520" s="269"/>
      <c r="F1520" s="270" t="str">
        <f>IF(E1520="","",VLOOKUP(E1520,Relatório!B:I,2,FALSE))</f>
        <v/>
      </c>
      <c r="G1520" s="271"/>
      <c r="H1520" s="272"/>
      <c r="I1520" s="271"/>
      <c r="J1520" s="271"/>
      <c r="K1520" s="312"/>
      <c r="L1520" s="353"/>
      <c r="M1520" s="271"/>
      <c r="N1520" s="271"/>
      <c r="O1520" s="276"/>
      <c r="P1520" s="313"/>
      <c r="Q1520" s="314"/>
      <c r="R1520" s="279" t="b">
        <f t="shared" si="74"/>
        <v>0</v>
      </c>
      <c r="S1520" s="334"/>
    </row>
    <row r="1521" spans="2:19" ht="24.9" customHeight="1" x14ac:dyDescent="0.3">
      <c r="B1521" s="311"/>
      <c r="C1521" s="267">
        <f t="shared" si="75"/>
        <v>1</v>
      </c>
      <c r="D1521" s="268" t="str">
        <f t="shared" si="76"/>
        <v>Janeiro</v>
      </c>
      <c r="E1521" s="269"/>
      <c r="F1521" s="270" t="str">
        <f>IF(E1521="","",VLOOKUP(E1521,Relatório!B:I,2,FALSE))</f>
        <v/>
      </c>
      <c r="G1521" s="271"/>
      <c r="H1521" s="272"/>
      <c r="I1521" s="271"/>
      <c r="J1521" s="271"/>
      <c r="K1521" s="312"/>
      <c r="L1521" s="353"/>
      <c r="M1521" s="271"/>
      <c r="N1521" s="271"/>
      <c r="O1521" s="276"/>
      <c r="P1521" s="313"/>
      <c r="Q1521" s="314"/>
      <c r="R1521" s="279" t="b">
        <f t="shared" si="74"/>
        <v>0</v>
      </c>
      <c r="S1521" s="334"/>
    </row>
    <row r="1522" spans="2:19" ht="24.9" customHeight="1" x14ac:dyDescent="0.3">
      <c r="B1522" s="311"/>
      <c r="C1522" s="267">
        <f t="shared" si="75"/>
        <v>1</v>
      </c>
      <c r="D1522" s="268" t="str">
        <f t="shared" si="76"/>
        <v>Janeiro</v>
      </c>
      <c r="E1522" s="269"/>
      <c r="F1522" s="270" t="str">
        <f>IF(E1522="","",VLOOKUP(E1522,Relatório!B:I,2,FALSE))</f>
        <v/>
      </c>
      <c r="G1522" s="271"/>
      <c r="H1522" s="272"/>
      <c r="I1522" s="271"/>
      <c r="J1522" s="271"/>
      <c r="K1522" s="312"/>
      <c r="L1522" s="353"/>
      <c r="M1522" s="271"/>
      <c r="N1522" s="271"/>
      <c r="O1522" s="276"/>
      <c r="P1522" s="313"/>
      <c r="Q1522" s="314"/>
      <c r="R1522" s="279" t="b">
        <f t="shared" si="74"/>
        <v>0</v>
      </c>
      <c r="S1522" s="334"/>
    </row>
    <row r="1523" spans="2:19" ht="24.9" customHeight="1" x14ac:dyDescent="0.3">
      <c r="B1523" s="311"/>
      <c r="C1523" s="267">
        <f t="shared" si="75"/>
        <v>1</v>
      </c>
      <c r="D1523" s="268" t="str">
        <f t="shared" si="76"/>
        <v>Janeiro</v>
      </c>
      <c r="E1523" s="269"/>
      <c r="F1523" s="270" t="str">
        <f>IF(E1523="","",VLOOKUP(E1523,Relatório!B:I,2,FALSE))</f>
        <v/>
      </c>
      <c r="G1523" s="271"/>
      <c r="H1523" s="272"/>
      <c r="I1523" s="271"/>
      <c r="J1523" s="271"/>
      <c r="K1523" s="312"/>
      <c r="L1523" s="353"/>
      <c r="M1523" s="271"/>
      <c r="N1523" s="271"/>
      <c r="O1523" s="276"/>
      <c r="P1523" s="313"/>
      <c r="Q1523" s="314"/>
      <c r="R1523" s="279" t="b">
        <f t="shared" si="74"/>
        <v>0</v>
      </c>
      <c r="S1523" s="334"/>
    </row>
    <row r="1524" spans="2:19" ht="24.9" customHeight="1" x14ac:dyDescent="0.3">
      <c r="B1524" s="311"/>
      <c r="C1524" s="267">
        <f t="shared" si="75"/>
        <v>1</v>
      </c>
      <c r="D1524" s="268" t="str">
        <f t="shared" si="76"/>
        <v>Janeiro</v>
      </c>
      <c r="E1524" s="269"/>
      <c r="F1524" s="270" t="str">
        <f>IF(E1524="","",VLOOKUP(E1524,Relatório!B:I,2,FALSE))</f>
        <v/>
      </c>
      <c r="G1524" s="271"/>
      <c r="H1524" s="272"/>
      <c r="I1524" s="271"/>
      <c r="J1524" s="271"/>
      <c r="K1524" s="312"/>
      <c r="L1524" s="353"/>
      <c r="M1524" s="271"/>
      <c r="N1524" s="271"/>
      <c r="O1524" s="276"/>
      <c r="P1524" s="313"/>
      <c r="Q1524" s="314"/>
      <c r="R1524" s="279" t="b">
        <f t="shared" si="74"/>
        <v>0</v>
      </c>
      <c r="S1524" s="334"/>
    </row>
    <row r="1525" spans="2:19" ht="24.9" customHeight="1" x14ac:dyDescent="0.3">
      <c r="B1525" s="311"/>
      <c r="C1525" s="267">
        <f t="shared" si="75"/>
        <v>1</v>
      </c>
      <c r="D1525" s="268" t="str">
        <f t="shared" si="76"/>
        <v>Janeiro</v>
      </c>
      <c r="E1525" s="269"/>
      <c r="F1525" s="270" t="str">
        <f>IF(E1525="","",VLOOKUP(E1525,Relatório!B:I,2,FALSE))</f>
        <v/>
      </c>
      <c r="G1525" s="271"/>
      <c r="H1525" s="272"/>
      <c r="I1525" s="271"/>
      <c r="J1525" s="271"/>
      <c r="K1525" s="312"/>
      <c r="L1525" s="353"/>
      <c r="M1525" s="271"/>
      <c r="N1525" s="271"/>
      <c r="O1525" s="276"/>
      <c r="P1525" s="313"/>
      <c r="Q1525" s="314"/>
      <c r="R1525" s="279" t="b">
        <f t="shared" si="74"/>
        <v>0</v>
      </c>
      <c r="S1525" s="334"/>
    </row>
    <row r="1526" spans="2:19" ht="24.9" customHeight="1" x14ac:dyDescent="0.3">
      <c r="B1526" s="311"/>
      <c r="C1526" s="267">
        <f t="shared" si="75"/>
        <v>1</v>
      </c>
      <c r="D1526" s="268" t="str">
        <f t="shared" si="76"/>
        <v>Janeiro</v>
      </c>
      <c r="E1526" s="269"/>
      <c r="F1526" s="270" t="str">
        <f>IF(E1526="","",VLOOKUP(E1526,Relatório!B:I,2,FALSE))</f>
        <v/>
      </c>
      <c r="G1526" s="271"/>
      <c r="H1526" s="272"/>
      <c r="I1526" s="271"/>
      <c r="J1526" s="271"/>
      <c r="K1526" s="312"/>
      <c r="L1526" s="353"/>
      <c r="M1526" s="271"/>
      <c r="N1526" s="271"/>
      <c r="O1526" s="276"/>
      <c r="P1526" s="313"/>
      <c r="Q1526" s="314"/>
      <c r="R1526" s="279" t="b">
        <f t="shared" si="74"/>
        <v>0</v>
      </c>
      <c r="S1526" s="334"/>
    </row>
    <row r="1527" spans="2:19" ht="24.9" customHeight="1" x14ac:dyDescent="0.3">
      <c r="B1527" s="311"/>
      <c r="C1527" s="267">
        <f t="shared" si="75"/>
        <v>1</v>
      </c>
      <c r="D1527" s="268" t="str">
        <f t="shared" si="76"/>
        <v>Janeiro</v>
      </c>
      <c r="E1527" s="269"/>
      <c r="F1527" s="270" t="str">
        <f>IF(E1527="","",VLOOKUP(E1527,Relatório!B:I,2,FALSE))</f>
        <v/>
      </c>
      <c r="G1527" s="271"/>
      <c r="H1527" s="272"/>
      <c r="I1527" s="271"/>
      <c r="J1527" s="271"/>
      <c r="K1527" s="312"/>
      <c r="L1527" s="353"/>
      <c r="M1527" s="271"/>
      <c r="N1527" s="271"/>
      <c r="O1527" s="276"/>
      <c r="P1527" s="313"/>
      <c r="Q1527" s="314"/>
      <c r="R1527" s="279" t="b">
        <f t="shared" si="74"/>
        <v>0</v>
      </c>
      <c r="S1527" s="334"/>
    </row>
    <row r="1528" spans="2:19" ht="24.9" customHeight="1" x14ac:dyDescent="0.3">
      <c r="B1528" s="311"/>
      <c r="C1528" s="267">
        <f t="shared" si="75"/>
        <v>1</v>
      </c>
      <c r="D1528" s="268" t="str">
        <f t="shared" si="76"/>
        <v>Janeiro</v>
      </c>
      <c r="E1528" s="269"/>
      <c r="F1528" s="270" t="str">
        <f>IF(E1528="","",VLOOKUP(E1528,Relatório!B:I,2,FALSE))</f>
        <v/>
      </c>
      <c r="G1528" s="271"/>
      <c r="H1528" s="272"/>
      <c r="I1528" s="271"/>
      <c r="J1528" s="271"/>
      <c r="K1528" s="312"/>
      <c r="L1528" s="353"/>
      <c r="M1528" s="271"/>
      <c r="N1528" s="271"/>
      <c r="O1528" s="276"/>
      <c r="P1528" s="313"/>
      <c r="Q1528" s="314"/>
      <c r="R1528" s="279" t="b">
        <f t="shared" si="74"/>
        <v>0</v>
      </c>
      <c r="S1528" s="334"/>
    </row>
    <row r="1529" spans="2:19" ht="24.9" customHeight="1" x14ac:dyDescent="0.3">
      <c r="B1529" s="311"/>
      <c r="C1529" s="267">
        <f t="shared" si="75"/>
        <v>1</v>
      </c>
      <c r="D1529" s="268" t="str">
        <f t="shared" si="76"/>
        <v>Janeiro</v>
      </c>
      <c r="E1529" s="269"/>
      <c r="F1529" s="270" t="str">
        <f>IF(E1529="","",VLOOKUP(E1529,Relatório!B:I,2,FALSE))</f>
        <v/>
      </c>
      <c r="G1529" s="271"/>
      <c r="H1529" s="272"/>
      <c r="I1529" s="271"/>
      <c r="J1529" s="271"/>
      <c r="K1529" s="312"/>
      <c r="L1529" s="353"/>
      <c r="M1529" s="271"/>
      <c r="N1529" s="271"/>
      <c r="O1529" s="276"/>
      <c r="P1529" s="313"/>
      <c r="Q1529" s="314"/>
      <c r="R1529" s="279" t="b">
        <f t="shared" si="74"/>
        <v>0</v>
      </c>
      <c r="S1529" s="334"/>
    </row>
    <row r="1530" spans="2:19" ht="24.9" customHeight="1" x14ac:dyDescent="0.3">
      <c r="B1530" s="311"/>
      <c r="C1530" s="267">
        <f t="shared" si="75"/>
        <v>1</v>
      </c>
      <c r="D1530" s="268" t="str">
        <f t="shared" si="76"/>
        <v>Janeiro</v>
      </c>
      <c r="E1530" s="269"/>
      <c r="F1530" s="270" t="str">
        <f>IF(E1530="","",VLOOKUP(E1530,Relatório!B:I,2,FALSE))</f>
        <v/>
      </c>
      <c r="G1530" s="271"/>
      <c r="H1530" s="272"/>
      <c r="I1530" s="271"/>
      <c r="J1530" s="271"/>
      <c r="K1530" s="312"/>
      <c r="L1530" s="353"/>
      <c r="M1530" s="271"/>
      <c r="N1530" s="271"/>
      <c r="O1530" s="276"/>
      <c r="P1530" s="313"/>
      <c r="Q1530" s="314"/>
      <c r="R1530" s="279" t="b">
        <f t="shared" si="74"/>
        <v>0</v>
      </c>
      <c r="S1530" s="334"/>
    </row>
    <row r="1531" spans="2:19" ht="24.9" customHeight="1" x14ac:dyDescent="0.3">
      <c r="B1531" s="311"/>
      <c r="C1531" s="267">
        <f t="shared" si="75"/>
        <v>1</v>
      </c>
      <c r="D1531" s="268" t="str">
        <f t="shared" si="76"/>
        <v>Janeiro</v>
      </c>
      <c r="E1531" s="269"/>
      <c r="F1531" s="270" t="str">
        <f>IF(E1531="","",VLOOKUP(E1531,Relatório!B:I,2,FALSE))</f>
        <v/>
      </c>
      <c r="G1531" s="271"/>
      <c r="H1531" s="272"/>
      <c r="I1531" s="271"/>
      <c r="J1531" s="271"/>
      <c r="K1531" s="312"/>
      <c r="L1531" s="353"/>
      <c r="M1531" s="271"/>
      <c r="N1531" s="271"/>
      <c r="O1531" s="276"/>
      <c r="P1531" s="313"/>
      <c r="Q1531" s="314"/>
      <c r="R1531" s="279" t="b">
        <f t="shared" si="74"/>
        <v>0</v>
      </c>
      <c r="S1531" s="334"/>
    </row>
    <row r="1532" spans="2:19" ht="24.9" customHeight="1" x14ac:dyDescent="0.3">
      <c r="B1532" s="311"/>
      <c r="C1532" s="267">
        <f t="shared" si="75"/>
        <v>1</v>
      </c>
      <c r="D1532" s="268" t="str">
        <f t="shared" si="76"/>
        <v>Janeiro</v>
      </c>
      <c r="E1532" s="269"/>
      <c r="F1532" s="270" t="str">
        <f>IF(E1532="","",VLOOKUP(E1532,Relatório!B:I,2,FALSE))</f>
        <v/>
      </c>
      <c r="G1532" s="271"/>
      <c r="H1532" s="272"/>
      <c r="I1532" s="271"/>
      <c r="J1532" s="271"/>
      <c r="K1532" s="312"/>
      <c r="L1532" s="353"/>
      <c r="M1532" s="271"/>
      <c r="N1532" s="271"/>
      <c r="O1532" s="276"/>
      <c r="P1532" s="313"/>
      <c r="Q1532" s="314"/>
      <c r="R1532" s="279" t="b">
        <f t="shared" si="74"/>
        <v>0</v>
      </c>
      <c r="S1532" s="334"/>
    </row>
    <row r="1533" spans="2:19" ht="24.9" customHeight="1" x14ac:dyDescent="0.3">
      <c r="B1533" s="311"/>
      <c r="C1533" s="267">
        <f t="shared" si="75"/>
        <v>1</v>
      </c>
      <c r="D1533" s="268" t="str">
        <f t="shared" si="76"/>
        <v>Janeiro</v>
      </c>
      <c r="E1533" s="269"/>
      <c r="F1533" s="270" t="str">
        <f>IF(E1533="","",VLOOKUP(E1533,Relatório!B:I,2,FALSE))</f>
        <v/>
      </c>
      <c r="G1533" s="271"/>
      <c r="H1533" s="272"/>
      <c r="I1533" s="271"/>
      <c r="J1533" s="271"/>
      <c r="K1533" s="312"/>
      <c r="L1533" s="353"/>
      <c r="M1533" s="271"/>
      <c r="N1533" s="271"/>
      <c r="O1533" s="276"/>
      <c r="P1533" s="313"/>
      <c r="Q1533" s="314"/>
      <c r="R1533" s="279" t="b">
        <f t="shared" si="74"/>
        <v>0</v>
      </c>
      <c r="S1533" s="334"/>
    </row>
    <row r="1534" spans="2:19" ht="24.9" customHeight="1" x14ac:dyDescent="0.3">
      <c r="B1534" s="311"/>
      <c r="C1534" s="267">
        <f t="shared" si="75"/>
        <v>1</v>
      </c>
      <c r="D1534" s="268" t="str">
        <f t="shared" si="76"/>
        <v>Janeiro</v>
      </c>
      <c r="E1534" s="269"/>
      <c r="F1534" s="270" t="str">
        <f>IF(E1534="","",VLOOKUP(E1534,Relatório!B:I,2,FALSE))</f>
        <v/>
      </c>
      <c r="G1534" s="271"/>
      <c r="H1534" s="272"/>
      <c r="I1534" s="271"/>
      <c r="J1534" s="271"/>
      <c r="K1534" s="312"/>
      <c r="L1534" s="353"/>
      <c r="M1534" s="271"/>
      <c r="N1534" s="271"/>
      <c r="O1534" s="276"/>
      <c r="P1534" s="313"/>
      <c r="Q1534" s="314"/>
      <c r="R1534" s="279" t="b">
        <f t="shared" si="74"/>
        <v>0</v>
      </c>
      <c r="S1534" s="334"/>
    </row>
    <row r="1535" spans="2:19" ht="24.9" customHeight="1" x14ac:dyDescent="0.3">
      <c r="B1535" s="311"/>
      <c r="C1535" s="267">
        <f t="shared" si="75"/>
        <v>1</v>
      </c>
      <c r="D1535" s="268" t="str">
        <f t="shared" si="76"/>
        <v>Janeiro</v>
      </c>
      <c r="E1535" s="269"/>
      <c r="F1535" s="270" t="str">
        <f>IF(E1535="","",VLOOKUP(E1535,Relatório!B:I,2,FALSE))</f>
        <v/>
      </c>
      <c r="G1535" s="271"/>
      <c r="H1535" s="272"/>
      <c r="I1535" s="271"/>
      <c r="J1535" s="271"/>
      <c r="K1535" s="312"/>
      <c r="L1535" s="353"/>
      <c r="M1535" s="271"/>
      <c r="N1535" s="271"/>
      <c r="O1535" s="276"/>
      <c r="P1535" s="313"/>
      <c r="Q1535" s="314"/>
      <c r="R1535" s="279" t="b">
        <f t="shared" si="74"/>
        <v>0</v>
      </c>
      <c r="S1535" s="334"/>
    </row>
    <row r="1536" spans="2:19" ht="24.9" customHeight="1" x14ac:dyDescent="0.3">
      <c r="B1536" s="311"/>
      <c r="C1536" s="267">
        <f t="shared" si="75"/>
        <v>1</v>
      </c>
      <c r="D1536" s="268" t="str">
        <f t="shared" si="76"/>
        <v>Janeiro</v>
      </c>
      <c r="E1536" s="269"/>
      <c r="F1536" s="270" t="str">
        <f>IF(E1536="","",VLOOKUP(E1536,Relatório!B:I,2,FALSE))</f>
        <v/>
      </c>
      <c r="G1536" s="271"/>
      <c r="H1536" s="272"/>
      <c r="I1536" s="271"/>
      <c r="J1536" s="271"/>
      <c r="K1536" s="312"/>
      <c r="L1536" s="353"/>
      <c r="M1536" s="271"/>
      <c r="N1536" s="271"/>
      <c r="O1536" s="276"/>
      <c r="P1536" s="313"/>
      <c r="Q1536" s="314"/>
      <c r="R1536" s="279" t="b">
        <f t="shared" si="74"/>
        <v>0</v>
      </c>
      <c r="S1536" s="334"/>
    </row>
    <row r="1537" spans="2:19" ht="24.9" customHeight="1" x14ac:dyDescent="0.3">
      <c r="B1537" s="311"/>
      <c r="C1537" s="267">
        <f t="shared" si="75"/>
        <v>1</v>
      </c>
      <c r="D1537" s="268" t="str">
        <f t="shared" si="76"/>
        <v>Janeiro</v>
      </c>
      <c r="E1537" s="269"/>
      <c r="F1537" s="270" t="str">
        <f>IF(E1537="","",VLOOKUP(E1537,Relatório!B:I,2,FALSE))</f>
        <v/>
      </c>
      <c r="G1537" s="271"/>
      <c r="H1537" s="272"/>
      <c r="I1537" s="271"/>
      <c r="J1537" s="271"/>
      <c r="K1537" s="312"/>
      <c r="L1537" s="353"/>
      <c r="M1537" s="271"/>
      <c r="N1537" s="271"/>
      <c r="O1537" s="276"/>
      <c r="P1537" s="313"/>
      <c r="Q1537" s="314"/>
      <c r="R1537" s="279" t="b">
        <f t="shared" si="74"/>
        <v>0</v>
      </c>
      <c r="S1537" s="334"/>
    </row>
    <row r="1538" spans="2:19" ht="24.9" customHeight="1" x14ac:dyDescent="0.3">
      <c r="B1538" s="311"/>
      <c r="C1538" s="267">
        <f t="shared" si="75"/>
        <v>1</v>
      </c>
      <c r="D1538" s="268" t="str">
        <f t="shared" si="76"/>
        <v>Janeiro</v>
      </c>
      <c r="E1538" s="269"/>
      <c r="F1538" s="270" t="str">
        <f>IF(E1538="","",VLOOKUP(E1538,Relatório!B:I,2,FALSE))</f>
        <v/>
      </c>
      <c r="G1538" s="271"/>
      <c r="H1538" s="272"/>
      <c r="I1538" s="271"/>
      <c r="J1538" s="271"/>
      <c r="K1538" s="312"/>
      <c r="L1538" s="353"/>
      <c r="M1538" s="271"/>
      <c r="N1538" s="271"/>
      <c r="O1538" s="276"/>
      <c r="P1538" s="313"/>
      <c r="Q1538" s="314"/>
      <c r="R1538" s="279" t="b">
        <f t="shared" si="74"/>
        <v>0</v>
      </c>
      <c r="S1538" s="334"/>
    </row>
    <row r="1539" spans="2:19" ht="24.9" customHeight="1" x14ac:dyDescent="0.3">
      <c r="B1539" s="311"/>
      <c r="C1539" s="267">
        <f t="shared" si="75"/>
        <v>1</v>
      </c>
      <c r="D1539" s="268" t="str">
        <f t="shared" si="76"/>
        <v>Janeiro</v>
      </c>
      <c r="E1539" s="269"/>
      <c r="F1539" s="270" t="str">
        <f>IF(E1539="","",VLOOKUP(E1539,Relatório!B:I,2,FALSE))</f>
        <v/>
      </c>
      <c r="G1539" s="271"/>
      <c r="H1539" s="272"/>
      <c r="I1539" s="271"/>
      <c r="J1539" s="271"/>
      <c r="K1539" s="312"/>
      <c r="L1539" s="353"/>
      <c r="M1539" s="271"/>
      <c r="N1539" s="271"/>
      <c r="O1539" s="276"/>
      <c r="P1539" s="313"/>
      <c r="Q1539" s="314"/>
      <c r="R1539" s="279" t="b">
        <f t="shared" si="74"/>
        <v>0</v>
      </c>
      <c r="S1539" s="334"/>
    </row>
    <row r="1540" spans="2:19" ht="24.9" customHeight="1" x14ac:dyDescent="0.3">
      <c r="B1540" s="311"/>
      <c r="C1540" s="267">
        <f t="shared" si="75"/>
        <v>1</v>
      </c>
      <c r="D1540" s="268" t="str">
        <f t="shared" si="76"/>
        <v>Janeiro</v>
      </c>
      <c r="E1540" s="269"/>
      <c r="F1540" s="270" t="str">
        <f>IF(E1540="","",VLOOKUP(E1540,Relatório!B:I,2,FALSE))</f>
        <v/>
      </c>
      <c r="G1540" s="271"/>
      <c r="H1540" s="272"/>
      <c r="I1540" s="271"/>
      <c r="J1540" s="271"/>
      <c r="K1540" s="312"/>
      <c r="L1540" s="353"/>
      <c r="M1540" s="271"/>
      <c r="N1540" s="271"/>
      <c r="O1540" s="276"/>
      <c r="P1540" s="313"/>
      <c r="Q1540" s="314"/>
      <c r="R1540" s="279" t="b">
        <f t="shared" si="74"/>
        <v>0</v>
      </c>
      <c r="S1540" s="334"/>
    </row>
    <row r="1541" spans="2:19" ht="24.9" customHeight="1" x14ac:dyDescent="0.3">
      <c r="B1541" s="311"/>
      <c r="C1541" s="267">
        <f t="shared" si="75"/>
        <v>1</v>
      </c>
      <c r="D1541" s="268" t="str">
        <f t="shared" si="76"/>
        <v>Janeiro</v>
      </c>
      <c r="E1541" s="269"/>
      <c r="F1541" s="270" t="str">
        <f>IF(E1541="","",VLOOKUP(E1541,Relatório!B:I,2,FALSE))</f>
        <v/>
      </c>
      <c r="G1541" s="271"/>
      <c r="H1541" s="272"/>
      <c r="I1541" s="271"/>
      <c r="J1541" s="271"/>
      <c r="K1541" s="312"/>
      <c r="L1541" s="353"/>
      <c r="M1541" s="271"/>
      <c r="N1541" s="271"/>
      <c r="O1541" s="276"/>
      <c r="P1541" s="313"/>
      <c r="Q1541" s="314"/>
      <c r="R1541" s="279" t="b">
        <f t="shared" si="74"/>
        <v>0</v>
      </c>
      <c r="S1541" s="334"/>
    </row>
    <row r="1542" spans="2:19" ht="24.9" customHeight="1" x14ac:dyDescent="0.3">
      <c r="B1542" s="311"/>
      <c r="C1542" s="267">
        <f t="shared" si="75"/>
        <v>1</v>
      </c>
      <c r="D1542" s="268" t="str">
        <f t="shared" si="76"/>
        <v>Janeiro</v>
      </c>
      <c r="E1542" s="269"/>
      <c r="F1542" s="270" t="str">
        <f>IF(E1542="","",VLOOKUP(E1542,Relatório!B:I,2,FALSE))</f>
        <v/>
      </c>
      <c r="G1542" s="271"/>
      <c r="H1542" s="272"/>
      <c r="I1542" s="271"/>
      <c r="J1542" s="271"/>
      <c r="K1542" s="312"/>
      <c r="L1542" s="353"/>
      <c r="M1542" s="271"/>
      <c r="N1542" s="271"/>
      <c r="O1542" s="276"/>
      <c r="P1542" s="313"/>
      <c r="Q1542" s="314"/>
      <c r="R1542" s="279" t="b">
        <f t="shared" si="74"/>
        <v>0</v>
      </c>
      <c r="S1542" s="334"/>
    </row>
    <row r="1543" spans="2:19" ht="24.9" customHeight="1" x14ac:dyDescent="0.3">
      <c r="B1543" s="311"/>
      <c r="C1543" s="267">
        <f t="shared" si="75"/>
        <v>1</v>
      </c>
      <c r="D1543" s="268" t="str">
        <f t="shared" si="76"/>
        <v>Janeiro</v>
      </c>
      <c r="E1543" s="269"/>
      <c r="F1543" s="270" t="str">
        <f>IF(E1543="","",VLOOKUP(E1543,Relatório!B:I,2,FALSE))</f>
        <v/>
      </c>
      <c r="G1543" s="271"/>
      <c r="H1543" s="272"/>
      <c r="I1543" s="271"/>
      <c r="J1543" s="271"/>
      <c r="K1543" s="312"/>
      <c r="L1543" s="353"/>
      <c r="M1543" s="271"/>
      <c r="N1543" s="271"/>
      <c r="O1543" s="276"/>
      <c r="P1543" s="313"/>
      <c r="Q1543" s="314"/>
      <c r="R1543" s="279" t="b">
        <f t="shared" si="74"/>
        <v>0</v>
      </c>
      <c r="S1543" s="334"/>
    </row>
    <row r="1544" spans="2:19" ht="24.9" customHeight="1" x14ac:dyDescent="0.3">
      <c r="B1544" s="311"/>
      <c r="C1544" s="267">
        <f t="shared" si="75"/>
        <v>1</v>
      </c>
      <c r="D1544" s="268" t="str">
        <f t="shared" si="76"/>
        <v>Janeiro</v>
      </c>
      <c r="E1544" s="269"/>
      <c r="F1544" s="270" t="str">
        <f>IF(E1544="","",VLOOKUP(E1544,Relatório!B:I,2,FALSE))</f>
        <v/>
      </c>
      <c r="G1544" s="271"/>
      <c r="H1544" s="272"/>
      <c r="I1544" s="271"/>
      <c r="J1544" s="271"/>
      <c r="K1544" s="312"/>
      <c r="L1544" s="353"/>
      <c r="M1544" s="271"/>
      <c r="N1544" s="271"/>
      <c r="O1544" s="276"/>
      <c r="P1544" s="313"/>
      <c r="Q1544" s="314"/>
      <c r="R1544" s="279" t="b">
        <f t="shared" si="74"/>
        <v>0</v>
      </c>
      <c r="S1544" s="334"/>
    </row>
    <row r="1545" spans="2:19" ht="24.9" customHeight="1" x14ac:dyDescent="0.3">
      <c r="B1545" s="311"/>
      <c r="C1545" s="267">
        <f t="shared" si="75"/>
        <v>1</v>
      </c>
      <c r="D1545" s="268" t="str">
        <f t="shared" si="76"/>
        <v>Janeiro</v>
      </c>
      <c r="E1545" s="269"/>
      <c r="F1545" s="270" t="str">
        <f>IF(E1545="","",VLOOKUP(E1545,Relatório!B:I,2,FALSE))</f>
        <v/>
      </c>
      <c r="G1545" s="271"/>
      <c r="H1545" s="272"/>
      <c r="I1545" s="271"/>
      <c r="J1545" s="271"/>
      <c r="K1545" s="312"/>
      <c r="L1545" s="353"/>
      <c r="M1545" s="271"/>
      <c r="N1545" s="271"/>
      <c r="O1545" s="276"/>
      <c r="P1545" s="313"/>
      <c r="Q1545" s="314"/>
      <c r="R1545" s="279" t="b">
        <f t="shared" ref="R1545:R1608" si="77">IF(O1545="sim",P1545-Q1545+R1544,IF(O1545="NÃO",R1544))</f>
        <v>0</v>
      </c>
      <c r="S1545" s="334"/>
    </row>
    <row r="1546" spans="2:19" ht="24.9" customHeight="1" x14ac:dyDescent="0.3">
      <c r="B1546" s="311"/>
      <c r="C1546" s="267">
        <f t="shared" si="75"/>
        <v>1</v>
      </c>
      <c r="D1546" s="268" t="str">
        <f t="shared" si="76"/>
        <v>Janeiro</v>
      </c>
      <c r="E1546" s="269"/>
      <c r="F1546" s="270" t="str">
        <f>IF(E1546="","",VLOOKUP(E1546,Relatório!B:I,2,FALSE))</f>
        <v/>
      </c>
      <c r="G1546" s="271"/>
      <c r="H1546" s="272"/>
      <c r="I1546" s="271"/>
      <c r="J1546" s="271"/>
      <c r="K1546" s="312"/>
      <c r="L1546" s="353"/>
      <c r="M1546" s="271"/>
      <c r="N1546" s="271"/>
      <c r="O1546" s="276"/>
      <c r="P1546" s="313"/>
      <c r="Q1546" s="314"/>
      <c r="R1546" s="279" t="b">
        <f t="shared" si="77"/>
        <v>0</v>
      </c>
      <c r="S1546" s="334"/>
    </row>
    <row r="1547" spans="2:19" ht="24.9" customHeight="1" x14ac:dyDescent="0.3">
      <c r="B1547" s="311"/>
      <c r="C1547" s="267">
        <f t="shared" si="75"/>
        <v>1</v>
      </c>
      <c r="D1547" s="268" t="str">
        <f t="shared" si="76"/>
        <v>Janeiro</v>
      </c>
      <c r="E1547" s="269"/>
      <c r="F1547" s="270" t="str">
        <f>IF(E1547="","",VLOOKUP(E1547,Relatório!B:I,2,FALSE))</f>
        <v/>
      </c>
      <c r="G1547" s="271"/>
      <c r="H1547" s="272"/>
      <c r="I1547" s="271"/>
      <c r="J1547" s="271"/>
      <c r="K1547" s="312"/>
      <c r="L1547" s="353"/>
      <c r="M1547" s="271"/>
      <c r="N1547" s="271"/>
      <c r="O1547" s="276"/>
      <c r="P1547" s="313"/>
      <c r="Q1547" s="314"/>
      <c r="R1547" s="279" t="b">
        <f t="shared" si="77"/>
        <v>0</v>
      </c>
      <c r="S1547" s="334"/>
    </row>
    <row r="1548" spans="2:19" ht="24.9" customHeight="1" x14ac:dyDescent="0.3">
      <c r="B1548" s="311"/>
      <c r="C1548" s="267">
        <f t="shared" si="75"/>
        <v>1</v>
      </c>
      <c r="D1548" s="268" t="str">
        <f t="shared" si="76"/>
        <v>Janeiro</v>
      </c>
      <c r="E1548" s="269"/>
      <c r="F1548" s="270" t="str">
        <f>IF(E1548="","",VLOOKUP(E1548,Relatório!B:I,2,FALSE))</f>
        <v/>
      </c>
      <c r="G1548" s="271"/>
      <c r="H1548" s="272"/>
      <c r="I1548" s="271"/>
      <c r="J1548" s="271"/>
      <c r="K1548" s="312"/>
      <c r="L1548" s="353"/>
      <c r="M1548" s="271"/>
      <c r="N1548" s="271"/>
      <c r="O1548" s="276"/>
      <c r="P1548" s="313"/>
      <c r="Q1548" s="314"/>
      <c r="R1548" s="279" t="b">
        <f t="shared" si="77"/>
        <v>0</v>
      </c>
      <c r="S1548" s="334"/>
    </row>
    <row r="1549" spans="2:19" ht="24.9" customHeight="1" x14ac:dyDescent="0.3">
      <c r="B1549" s="311"/>
      <c r="C1549" s="267">
        <f t="shared" si="75"/>
        <v>1</v>
      </c>
      <c r="D1549" s="268" t="str">
        <f t="shared" si="76"/>
        <v>Janeiro</v>
      </c>
      <c r="E1549" s="269"/>
      <c r="F1549" s="270" t="str">
        <f>IF(E1549="","",VLOOKUP(E1549,Relatório!B:I,2,FALSE))</f>
        <v/>
      </c>
      <c r="G1549" s="271"/>
      <c r="H1549" s="272"/>
      <c r="I1549" s="271"/>
      <c r="J1549" s="271"/>
      <c r="K1549" s="312"/>
      <c r="L1549" s="353"/>
      <c r="M1549" s="271"/>
      <c r="N1549" s="271"/>
      <c r="O1549" s="276"/>
      <c r="P1549" s="313"/>
      <c r="Q1549" s="314"/>
      <c r="R1549" s="279" t="b">
        <f t="shared" si="77"/>
        <v>0</v>
      </c>
      <c r="S1549" s="334"/>
    </row>
    <row r="1550" spans="2:19" ht="24.9" customHeight="1" x14ac:dyDescent="0.3">
      <c r="B1550" s="311"/>
      <c r="C1550" s="267">
        <f t="shared" si="75"/>
        <v>1</v>
      </c>
      <c r="D1550" s="268" t="str">
        <f t="shared" si="76"/>
        <v>Janeiro</v>
      </c>
      <c r="E1550" s="269"/>
      <c r="F1550" s="270" t="str">
        <f>IF(E1550="","",VLOOKUP(E1550,Relatório!B:I,2,FALSE))</f>
        <v/>
      </c>
      <c r="G1550" s="271"/>
      <c r="H1550" s="272"/>
      <c r="I1550" s="271"/>
      <c r="J1550" s="271"/>
      <c r="K1550" s="312"/>
      <c r="L1550" s="353"/>
      <c r="M1550" s="271"/>
      <c r="N1550" s="271"/>
      <c r="O1550" s="276"/>
      <c r="P1550" s="313"/>
      <c r="Q1550" s="314"/>
      <c r="R1550" s="279" t="b">
        <f t="shared" si="77"/>
        <v>0</v>
      </c>
      <c r="S1550" s="334"/>
    </row>
    <row r="1551" spans="2:19" ht="24.9" customHeight="1" x14ac:dyDescent="0.3">
      <c r="B1551" s="311"/>
      <c r="C1551" s="267">
        <f t="shared" si="75"/>
        <v>1</v>
      </c>
      <c r="D1551" s="268" t="str">
        <f t="shared" si="76"/>
        <v>Janeiro</v>
      </c>
      <c r="E1551" s="269"/>
      <c r="F1551" s="270" t="str">
        <f>IF(E1551="","",VLOOKUP(E1551,Relatório!B:I,2,FALSE))</f>
        <v/>
      </c>
      <c r="G1551" s="271"/>
      <c r="H1551" s="272"/>
      <c r="I1551" s="271"/>
      <c r="J1551" s="271"/>
      <c r="K1551" s="312"/>
      <c r="L1551" s="353"/>
      <c r="M1551" s="271"/>
      <c r="N1551" s="271"/>
      <c r="O1551" s="276"/>
      <c r="P1551" s="313"/>
      <c r="Q1551" s="314"/>
      <c r="R1551" s="279" t="b">
        <f t="shared" si="77"/>
        <v>0</v>
      </c>
      <c r="S1551" s="334"/>
    </row>
    <row r="1552" spans="2:19" ht="24.9" customHeight="1" x14ac:dyDescent="0.3">
      <c r="B1552" s="311"/>
      <c r="C1552" s="267">
        <f t="shared" si="75"/>
        <v>1</v>
      </c>
      <c r="D1552" s="268" t="str">
        <f t="shared" si="76"/>
        <v>Janeiro</v>
      </c>
      <c r="E1552" s="269"/>
      <c r="F1552" s="270" t="str">
        <f>IF(E1552="","",VLOOKUP(E1552,Relatório!B:I,2,FALSE))</f>
        <v/>
      </c>
      <c r="G1552" s="271"/>
      <c r="H1552" s="272"/>
      <c r="I1552" s="271"/>
      <c r="J1552" s="271"/>
      <c r="K1552" s="312"/>
      <c r="L1552" s="353"/>
      <c r="M1552" s="271"/>
      <c r="N1552" s="271"/>
      <c r="O1552" s="276"/>
      <c r="P1552" s="313"/>
      <c r="Q1552" s="314"/>
      <c r="R1552" s="279" t="b">
        <f t="shared" si="77"/>
        <v>0</v>
      </c>
      <c r="S1552" s="334"/>
    </row>
    <row r="1553" spans="2:19" ht="24.9" customHeight="1" x14ac:dyDescent="0.3">
      <c r="B1553" s="311"/>
      <c r="C1553" s="267">
        <f t="shared" si="75"/>
        <v>1</v>
      </c>
      <c r="D1553" s="268" t="str">
        <f t="shared" si="76"/>
        <v>Janeiro</v>
      </c>
      <c r="E1553" s="269"/>
      <c r="F1553" s="270" t="str">
        <f>IF(E1553="","",VLOOKUP(E1553,Relatório!B:I,2,FALSE))</f>
        <v/>
      </c>
      <c r="G1553" s="271"/>
      <c r="H1553" s="272"/>
      <c r="I1553" s="271"/>
      <c r="J1553" s="271"/>
      <c r="K1553" s="312"/>
      <c r="L1553" s="353"/>
      <c r="M1553" s="271"/>
      <c r="N1553" s="271"/>
      <c r="O1553" s="276"/>
      <c r="P1553" s="313"/>
      <c r="Q1553" s="314"/>
      <c r="R1553" s="279" t="b">
        <f t="shared" si="77"/>
        <v>0</v>
      </c>
      <c r="S1553" s="334"/>
    </row>
    <row r="1554" spans="2:19" ht="24.9" customHeight="1" x14ac:dyDescent="0.3">
      <c r="B1554" s="311"/>
      <c r="C1554" s="267">
        <f t="shared" si="75"/>
        <v>1</v>
      </c>
      <c r="D1554" s="268" t="str">
        <f t="shared" si="76"/>
        <v>Janeiro</v>
      </c>
      <c r="E1554" s="269"/>
      <c r="F1554" s="270" t="str">
        <f>IF(E1554="","",VLOOKUP(E1554,Relatório!B:I,2,FALSE))</f>
        <v/>
      </c>
      <c r="G1554" s="271"/>
      <c r="H1554" s="272"/>
      <c r="I1554" s="271"/>
      <c r="J1554" s="271"/>
      <c r="K1554" s="312"/>
      <c r="L1554" s="353"/>
      <c r="M1554" s="271"/>
      <c r="N1554" s="271"/>
      <c r="O1554" s="276"/>
      <c r="P1554" s="313"/>
      <c r="Q1554" s="314"/>
      <c r="R1554" s="279" t="b">
        <f t="shared" si="77"/>
        <v>0</v>
      </c>
      <c r="S1554" s="334"/>
    </row>
    <row r="1555" spans="2:19" ht="24.9" customHeight="1" x14ac:dyDescent="0.3">
      <c r="B1555" s="311"/>
      <c r="C1555" s="267">
        <f t="shared" si="75"/>
        <v>1</v>
      </c>
      <c r="D1555" s="268" t="str">
        <f t="shared" si="76"/>
        <v>Janeiro</v>
      </c>
      <c r="E1555" s="269"/>
      <c r="F1555" s="270" t="str">
        <f>IF(E1555="","",VLOOKUP(E1555,Relatório!B:I,2,FALSE))</f>
        <v/>
      </c>
      <c r="G1555" s="271"/>
      <c r="H1555" s="272"/>
      <c r="I1555" s="271"/>
      <c r="J1555" s="271"/>
      <c r="K1555" s="312"/>
      <c r="L1555" s="353"/>
      <c r="M1555" s="271"/>
      <c r="N1555" s="271"/>
      <c r="O1555" s="276"/>
      <c r="P1555" s="313"/>
      <c r="Q1555" s="314"/>
      <c r="R1555" s="279" t="b">
        <f t="shared" si="77"/>
        <v>0</v>
      </c>
      <c r="S1555" s="334"/>
    </row>
    <row r="1556" spans="2:19" ht="24.9" customHeight="1" x14ac:dyDescent="0.3">
      <c r="B1556" s="311"/>
      <c r="C1556" s="267">
        <f t="shared" si="75"/>
        <v>1</v>
      </c>
      <c r="D1556" s="268" t="str">
        <f t="shared" si="76"/>
        <v>Janeiro</v>
      </c>
      <c r="E1556" s="269"/>
      <c r="F1556" s="270" t="str">
        <f>IF(E1556="","",VLOOKUP(E1556,Relatório!B:I,2,FALSE))</f>
        <v/>
      </c>
      <c r="G1556" s="271"/>
      <c r="H1556" s="272"/>
      <c r="I1556" s="271"/>
      <c r="J1556" s="271"/>
      <c r="K1556" s="312"/>
      <c r="L1556" s="353"/>
      <c r="M1556" s="271"/>
      <c r="N1556" s="271"/>
      <c r="O1556" s="276"/>
      <c r="P1556" s="313"/>
      <c r="Q1556" s="314"/>
      <c r="R1556" s="279" t="b">
        <f t="shared" si="77"/>
        <v>0</v>
      </c>
      <c r="S1556" s="334"/>
    </row>
    <row r="1557" spans="2:19" ht="24.9" customHeight="1" x14ac:dyDescent="0.3">
      <c r="B1557" s="311"/>
      <c r="C1557" s="267">
        <f t="shared" si="75"/>
        <v>1</v>
      </c>
      <c r="D1557" s="268" t="str">
        <f t="shared" si="76"/>
        <v>Janeiro</v>
      </c>
      <c r="E1557" s="269"/>
      <c r="F1557" s="270" t="str">
        <f>IF(E1557="","",VLOOKUP(E1557,Relatório!B:I,2,FALSE))</f>
        <v/>
      </c>
      <c r="G1557" s="271"/>
      <c r="H1557" s="272"/>
      <c r="I1557" s="271"/>
      <c r="J1557" s="271"/>
      <c r="K1557" s="312"/>
      <c r="L1557" s="353"/>
      <c r="M1557" s="271"/>
      <c r="N1557" s="271"/>
      <c r="O1557" s="276"/>
      <c r="P1557" s="313"/>
      <c r="Q1557" s="314"/>
      <c r="R1557" s="279" t="b">
        <f t="shared" si="77"/>
        <v>0</v>
      </c>
      <c r="S1557" s="334"/>
    </row>
    <row r="1558" spans="2:19" ht="24.9" customHeight="1" x14ac:dyDescent="0.3">
      <c r="B1558" s="311"/>
      <c r="C1558" s="267">
        <f t="shared" si="75"/>
        <v>1</v>
      </c>
      <c r="D1558" s="268" t="str">
        <f t="shared" si="76"/>
        <v>Janeiro</v>
      </c>
      <c r="E1558" s="269"/>
      <c r="F1558" s="270" t="str">
        <f>IF(E1558="","",VLOOKUP(E1558,Relatório!B:I,2,FALSE))</f>
        <v/>
      </c>
      <c r="G1558" s="271"/>
      <c r="H1558" s="272"/>
      <c r="I1558" s="271"/>
      <c r="J1558" s="271"/>
      <c r="K1558" s="312"/>
      <c r="L1558" s="353"/>
      <c r="M1558" s="271"/>
      <c r="N1558" s="271"/>
      <c r="O1558" s="276"/>
      <c r="P1558" s="313"/>
      <c r="Q1558" s="314"/>
      <c r="R1558" s="279" t="b">
        <f t="shared" si="77"/>
        <v>0</v>
      </c>
      <c r="S1558" s="334"/>
    </row>
    <row r="1559" spans="2:19" ht="24.9" customHeight="1" x14ac:dyDescent="0.3">
      <c r="B1559" s="311"/>
      <c r="C1559" s="267">
        <f t="shared" si="75"/>
        <v>1</v>
      </c>
      <c r="D1559" s="268" t="str">
        <f t="shared" si="76"/>
        <v>Janeiro</v>
      </c>
      <c r="E1559" s="269"/>
      <c r="F1559" s="270" t="str">
        <f>IF(E1559="","",VLOOKUP(E1559,Relatório!B:I,2,FALSE))</f>
        <v/>
      </c>
      <c r="G1559" s="271"/>
      <c r="H1559" s="272"/>
      <c r="I1559" s="271"/>
      <c r="J1559" s="271"/>
      <c r="K1559" s="312"/>
      <c r="L1559" s="353"/>
      <c r="M1559" s="271"/>
      <c r="N1559" s="271"/>
      <c r="O1559" s="276"/>
      <c r="P1559" s="313"/>
      <c r="Q1559" s="314"/>
      <c r="R1559" s="279" t="b">
        <f t="shared" si="77"/>
        <v>0</v>
      </c>
      <c r="S1559" s="334"/>
    </row>
    <row r="1560" spans="2:19" ht="24.9" customHeight="1" x14ac:dyDescent="0.3">
      <c r="B1560" s="311"/>
      <c r="C1560" s="267">
        <f t="shared" si="75"/>
        <v>1</v>
      </c>
      <c r="D1560" s="268" t="str">
        <f t="shared" si="76"/>
        <v>Janeiro</v>
      </c>
      <c r="E1560" s="269"/>
      <c r="F1560" s="270" t="str">
        <f>IF(E1560="","",VLOOKUP(E1560,Relatório!B:I,2,FALSE))</f>
        <v/>
      </c>
      <c r="G1560" s="271"/>
      <c r="H1560" s="272"/>
      <c r="I1560" s="271"/>
      <c r="J1560" s="271"/>
      <c r="K1560" s="312"/>
      <c r="L1560" s="353"/>
      <c r="M1560" s="271"/>
      <c r="N1560" s="271"/>
      <c r="O1560" s="276"/>
      <c r="P1560" s="313"/>
      <c r="Q1560" s="314"/>
      <c r="R1560" s="279" t="b">
        <f t="shared" si="77"/>
        <v>0</v>
      </c>
      <c r="S1560" s="334"/>
    </row>
    <row r="1561" spans="2:19" ht="24.9" customHeight="1" x14ac:dyDescent="0.3">
      <c r="B1561" s="311"/>
      <c r="C1561" s="267">
        <f t="shared" ref="C1561:C1624" si="78">MONTH(B1561)</f>
        <v>1</v>
      </c>
      <c r="D1561" s="268" t="str">
        <f t="shared" ref="D1561:D1624" si="79">IF(C1561=1,"Janeiro",IF(C1561=2,"Fevereiro",IF(C1561=3,"Março",IF(C1561=4,"Abril",IF(C1561=5,"Maio",IF(C1561=6,"Junho",IF(C1561=7,"Julho",IF(C1561=8,"Agosto",IF(C1561=9,"Setembro",IF(C1561=10,"Outubro",IF(C1561=11,"Novembro",IF(C1561=12,"Dezembro",""))))))))))))</f>
        <v>Janeiro</v>
      </c>
      <c r="E1561" s="269"/>
      <c r="F1561" s="270" t="str">
        <f>IF(E1561="","",VLOOKUP(E1561,Relatório!B:I,2,FALSE))</f>
        <v/>
      </c>
      <c r="G1561" s="271"/>
      <c r="H1561" s="272"/>
      <c r="I1561" s="271"/>
      <c r="J1561" s="271"/>
      <c r="K1561" s="312"/>
      <c r="L1561" s="353"/>
      <c r="M1561" s="271"/>
      <c r="N1561" s="271"/>
      <c r="O1561" s="276"/>
      <c r="P1561" s="313"/>
      <c r="Q1561" s="314"/>
      <c r="R1561" s="279" t="b">
        <f t="shared" si="77"/>
        <v>0</v>
      </c>
      <c r="S1561" s="334"/>
    </row>
    <row r="1562" spans="2:19" ht="24.9" customHeight="1" x14ac:dyDescent="0.3">
      <c r="B1562" s="311"/>
      <c r="C1562" s="267">
        <f t="shared" si="78"/>
        <v>1</v>
      </c>
      <c r="D1562" s="268" t="str">
        <f t="shared" si="79"/>
        <v>Janeiro</v>
      </c>
      <c r="E1562" s="269"/>
      <c r="F1562" s="270" t="str">
        <f>IF(E1562="","",VLOOKUP(E1562,Relatório!B:I,2,FALSE))</f>
        <v/>
      </c>
      <c r="G1562" s="271"/>
      <c r="H1562" s="272"/>
      <c r="I1562" s="271"/>
      <c r="J1562" s="271"/>
      <c r="K1562" s="312"/>
      <c r="L1562" s="353"/>
      <c r="M1562" s="271"/>
      <c r="N1562" s="271"/>
      <c r="O1562" s="276"/>
      <c r="P1562" s="313"/>
      <c r="Q1562" s="314"/>
      <c r="R1562" s="279" t="b">
        <f t="shared" si="77"/>
        <v>0</v>
      </c>
      <c r="S1562" s="334"/>
    </row>
    <row r="1563" spans="2:19" ht="24.9" customHeight="1" x14ac:dyDescent="0.3">
      <c r="B1563" s="311"/>
      <c r="C1563" s="267">
        <f t="shared" si="78"/>
        <v>1</v>
      </c>
      <c r="D1563" s="268" t="str">
        <f t="shared" si="79"/>
        <v>Janeiro</v>
      </c>
      <c r="E1563" s="269"/>
      <c r="F1563" s="270" t="str">
        <f>IF(E1563="","",VLOOKUP(E1563,Relatório!B:I,2,FALSE))</f>
        <v/>
      </c>
      <c r="G1563" s="271"/>
      <c r="H1563" s="272"/>
      <c r="I1563" s="271"/>
      <c r="J1563" s="271"/>
      <c r="K1563" s="312"/>
      <c r="L1563" s="353"/>
      <c r="M1563" s="271"/>
      <c r="N1563" s="271"/>
      <c r="O1563" s="276"/>
      <c r="P1563" s="313"/>
      <c r="Q1563" s="314"/>
      <c r="R1563" s="279" t="b">
        <f t="shared" si="77"/>
        <v>0</v>
      </c>
      <c r="S1563" s="334"/>
    </row>
    <row r="1564" spans="2:19" ht="24.9" customHeight="1" x14ac:dyDescent="0.3">
      <c r="B1564" s="311"/>
      <c r="C1564" s="267">
        <f t="shared" si="78"/>
        <v>1</v>
      </c>
      <c r="D1564" s="268" t="str">
        <f t="shared" si="79"/>
        <v>Janeiro</v>
      </c>
      <c r="E1564" s="269"/>
      <c r="F1564" s="270" t="str">
        <f>IF(E1564="","",VLOOKUP(E1564,Relatório!B:I,2,FALSE))</f>
        <v/>
      </c>
      <c r="G1564" s="271"/>
      <c r="H1564" s="272"/>
      <c r="I1564" s="271"/>
      <c r="J1564" s="271"/>
      <c r="K1564" s="312"/>
      <c r="L1564" s="353"/>
      <c r="M1564" s="271"/>
      <c r="N1564" s="271"/>
      <c r="O1564" s="276"/>
      <c r="P1564" s="313"/>
      <c r="Q1564" s="314"/>
      <c r="R1564" s="279" t="b">
        <f t="shared" si="77"/>
        <v>0</v>
      </c>
      <c r="S1564" s="334"/>
    </row>
    <row r="1565" spans="2:19" ht="24.9" customHeight="1" x14ac:dyDescent="0.3">
      <c r="B1565" s="311"/>
      <c r="C1565" s="267">
        <f t="shared" si="78"/>
        <v>1</v>
      </c>
      <c r="D1565" s="268" t="str">
        <f t="shared" si="79"/>
        <v>Janeiro</v>
      </c>
      <c r="E1565" s="269"/>
      <c r="F1565" s="270" t="str">
        <f>IF(E1565="","",VLOOKUP(E1565,Relatório!B:I,2,FALSE))</f>
        <v/>
      </c>
      <c r="G1565" s="271"/>
      <c r="H1565" s="272"/>
      <c r="I1565" s="271"/>
      <c r="J1565" s="271"/>
      <c r="K1565" s="312"/>
      <c r="L1565" s="353"/>
      <c r="M1565" s="271"/>
      <c r="N1565" s="271"/>
      <c r="O1565" s="276"/>
      <c r="P1565" s="313"/>
      <c r="Q1565" s="314"/>
      <c r="R1565" s="279" t="b">
        <f t="shared" si="77"/>
        <v>0</v>
      </c>
      <c r="S1565" s="334"/>
    </row>
    <row r="1566" spans="2:19" ht="24.9" customHeight="1" x14ac:dyDescent="0.3">
      <c r="B1566" s="311"/>
      <c r="C1566" s="267">
        <f t="shared" si="78"/>
        <v>1</v>
      </c>
      <c r="D1566" s="268" t="str">
        <f t="shared" si="79"/>
        <v>Janeiro</v>
      </c>
      <c r="E1566" s="269"/>
      <c r="F1566" s="270" t="str">
        <f>IF(E1566="","",VLOOKUP(E1566,Relatório!B:I,2,FALSE))</f>
        <v/>
      </c>
      <c r="G1566" s="271"/>
      <c r="H1566" s="272"/>
      <c r="I1566" s="271"/>
      <c r="J1566" s="271"/>
      <c r="K1566" s="312"/>
      <c r="L1566" s="353"/>
      <c r="M1566" s="271"/>
      <c r="N1566" s="271"/>
      <c r="O1566" s="276"/>
      <c r="P1566" s="313"/>
      <c r="Q1566" s="314"/>
      <c r="R1566" s="279" t="b">
        <f t="shared" si="77"/>
        <v>0</v>
      </c>
      <c r="S1566" s="334"/>
    </row>
    <row r="1567" spans="2:19" ht="24.9" customHeight="1" x14ac:dyDescent="0.3">
      <c r="B1567" s="311"/>
      <c r="C1567" s="267">
        <f t="shared" si="78"/>
        <v>1</v>
      </c>
      <c r="D1567" s="268" t="str">
        <f t="shared" si="79"/>
        <v>Janeiro</v>
      </c>
      <c r="E1567" s="269"/>
      <c r="F1567" s="270" t="str">
        <f>IF(E1567="","",VLOOKUP(E1567,Relatório!B:I,2,FALSE))</f>
        <v/>
      </c>
      <c r="G1567" s="271"/>
      <c r="H1567" s="272"/>
      <c r="I1567" s="271"/>
      <c r="J1567" s="271"/>
      <c r="K1567" s="312"/>
      <c r="L1567" s="353"/>
      <c r="M1567" s="271"/>
      <c r="N1567" s="271"/>
      <c r="O1567" s="276"/>
      <c r="P1567" s="313"/>
      <c r="Q1567" s="314"/>
      <c r="R1567" s="279" t="b">
        <f t="shared" si="77"/>
        <v>0</v>
      </c>
      <c r="S1567" s="334"/>
    </row>
    <row r="1568" spans="2:19" ht="24.9" customHeight="1" x14ac:dyDescent="0.3">
      <c r="B1568" s="311"/>
      <c r="C1568" s="267">
        <f t="shared" si="78"/>
        <v>1</v>
      </c>
      <c r="D1568" s="268" t="str">
        <f t="shared" si="79"/>
        <v>Janeiro</v>
      </c>
      <c r="E1568" s="269"/>
      <c r="F1568" s="270" t="str">
        <f>IF(E1568="","",VLOOKUP(E1568,Relatório!B:I,2,FALSE))</f>
        <v/>
      </c>
      <c r="G1568" s="271"/>
      <c r="H1568" s="272"/>
      <c r="I1568" s="271"/>
      <c r="J1568" s="271"/>
      <c r="K1568" s="312"/>
      <c r="L1568" s="353"/>
      <c r="M1568" s="271"/>
      <c r="N1568" s="271"/>
      <c r="O1568" s="276"/>
      <c r="P1568" s="313"/>
      <c r="Q1568" s="314"/>
      <c r="R1568" s="279" t="b">
        <f t="shared" si="77"/>
        <v>0</v>
      </c>
      <c r="S1568" s="334"/>
    </row>
    <row r="1569" spans="2:19" ht="24.9" customHeight="1" x14ac:dyDescent="0.3">
      <c r="B1569" s="311"/>
      <c r="C1569" s="267">
        <f t="shared" si="78"/>
        <v>1</v>
      </c>
      <c r="D1569" s="268" t="str">
        <f t="shared" si="79"/>
        <v>Janeiro</v>
      </c>
      <c r="E1569" s="269"/>
      <c r="F1569" s="270" t="str">
        <f>IF(E1569="","",VLOOKUP(E1569,Relatório!B:I,2,FALSE))</f>
        <v/>
      </c>
      <c r="G1569" s="271"/>
      <c r="H1569" s="272"/>
      <c r="I1569" s="271"/>
      <c r="J1569" s="271"/>
      <c r="K1569" s="312"/>
      <c r="L1569" s="353"/>
      <c r="M1569" s="271"/>
      <c r="N1569" s="271"/>
      <c r="O1569" s="276"/>
      <c r="P1569" s="313"/>
      <c r="Q1569" s="314"/>
      <c r="R1569" s="279" t="b">
        <f t="shared" si="77"/>
        <v>0</v>
      </c>
      <c r="S1569" s="334"/>
    </row>
    <row r="1570" spans="2:19" ht="24.9" customHeight="1" x14ac:dyDescent="0.3">
      <c r="B1570" s="311"/>
      <c r="C1570" s="267">
        <f t="shared" si="78"/>
        <v>1</v>
      </c>
      <c r="D1570" s="268" t="str">
        <f t="shared" si="79"/>
        <v>Janeiro</v>
      </c>
      <c r="E1570" s="269"/>
      <c r="F1570" s="270" t="str">
        <f>IF(E1570="","",VLOOKUP(E1570,Relatório!B:I,2,FALSE))</f>
        <v/>
      </c>
      <c r="G1570" s="271"/>
      <c r="H1570" s="272"/>
      <c r="I1570" s="271"/>
      <c r="J1570" s="271"/>
      <c r="K1570" s="312"/>
      <c r="L1570" s="353"/>
      <c r="M1570" s="271"/>
      <c r="N1570" s="271"/>
      <c r="O1570" s="276"/>
      <c r="P1570" s="313"/>
      <c r="Q1570" s="314"/>
      <c r="R1570" s="279" t="b">
        <f t="shared" si="77"/>
        <v>0</v>
      </c>
      <c r="S1570" s="334"/>
    </row>
    <row r="1571" spans="2:19" ht="24.9" customHeight="1" x14ac:dyDescent="0.3">
      <c r="B1571" s="311"/>
      <c r="C1571" s="267">
        <f t="shared" si="78"/>
        <v>1</v>
      </c>
      <c r="D1571" s="268" t="str">
        <f t="shared" si="79"/>
        <v>Janeiro</v>
      </c>
      <c r="E1571" s="269"/>
      <c r="F1571" s="270" t="str">
        <f>IF(E1571="","",VLOOKUP(E1571,Relatório!B:I,2,FALSE))</f>
        <v/>
      </c>
      <c r="G1571" s="271"/>
      <c r="H1571" s="272"/>
      <c r="I1571" s="271"/>
      <c r="J1571" s="271"/>
      <c r="K1571" s="312"/>
      <c r="L1571" s="353"/>
      <c r="M1571" s="271"/>
      <c r="N1571" s="271"/>
      <c r="O1571" s="276"/>
      <c r="P1571" s="313"/>
      <c r="Q1571" s="314"/>
      <c r="R1571" s="279" t="b">
        <f t="shared" si="77"/>
        <v>0</v>
      </c>
      <c r="S1571" s="334"/>
    </row>
    <row r="1572" spans="2:19" ht="24.9" customHeight="1" x14ac:dyDescent="0.3">
      <c r="B1572" s="311"/>
      <c r="C1572" s="267">
        <f t="shared" si="78"/>
        <v>1</v>
      </c>
      <c r="D1572" s="268" t="str">
        <f t="shared" si="79"/>
        <v>Janeiro</v>
      </c>
      <c r="E1572" s="269"/>
      <c r="F1572" s="270" t="str">
        <f>IF(E1572="","",VLOOKUP(E1572,Relatório!B:I,2,FALSE))</f>
        <v/>
      </c>
      <c r="G1572" s="271"/>
      <c r="H1572" s="272"/>
      <c r="I1572" s="271"/>
      <c r="J1572" s="271"/>
      <c r="K1572" s="312"/>
      <c r="L1572" s="353"/>
      <c r="M1572" s="271"/>
      <c r="N1572" s="271"/>
      <c r="O1572" s="276"/>
      <c r="P1572" s="313"/>
      <c r="Q1572" s="314"/>
      <c r="R1572" s="279" t="b">
        <f t="shared" si="77"/>
        <v>0</v>
      </c>
      <c r="S1572" s="334"/>
    </row>
    <row r="1573" spans="2:19" ht="24.9" customHeight="1" x14ac:dyDescent="0.3">
      <c r="B1573" s="311"/>
      <c r="C1573" s="267">
        <f t="shared" si="78"/>
        <v>1</v>
      </c>
      <c r="D1573" s="268" t="str">
        <f t="shared" si="79"/>
        <v>Janeiro</v>
      </c>
      <c r="E1573" s="269"/>
      <c r="F1573" s="270" t="str">
        <f>IF(E1573="","",VLOOKUP(E1573,Relatório!B:I,2,FALSE))</f>
        <v/>
      </c>
      <c r="G1573" s="271"/>
      <c r="H1573" s="272"/>
      <c r="I1573" s="271"/>
      <c r="J1573" s="271"/>
      <c r="K1573" s="312"/>
      <c r="L1573" s="353"/>
      <c r="M1573" s="271"/>
      <c r="N1573" s="271"/>
      <c r="O1573" s="276"/>
      <c r="P1573" s="313"/>
      <c r="Q1573" s="314"/>
      <c r="R1573" s="279" t="b">
        <f t="shared" si="77"/>
        <v>0</v>
      </c>
      <c r="S1573" s="334"/>
    </row>
    <row r="1574" spans="2:19" ht="24.9" customHeight="1" x14ac:dyDescent="0.3">
      <c r="B1574" s="311"/>
      <c r="C1574" s="267">
        <f t="shared" si="78"/>
        <v>1</v>
      </c>
      <c r="D1574" s="268" t="str">
        <f t="shared" si="79"/>
        <v>Janeiro</v>
      </c>
      <c r="E1574" s="269"/>
      <c r="F1574" s="270" t="str">
        <f>IF(E1574="","",VLOOKUP(E1574,Relatório!B:I,2,FALSE))</f>
        <v/>
      </c>
      <c r="G1574" s="271"/>
      <c r="H1574" s="272"/>
      <c r="I1574" s="271"/>
      <c r="J1574" s="271"/>
      <c r="K1574" s="312"/>
      <c r="L1574" s="353"/>
      <c r="M1574" s="271"/>
      <c r="N1574" s="271"/>
      <c r="O1574" s="276"/>
      <c r="P1574" s="313"/>
      <c r="Q1574" s="314"/>
      <c r="R1574" s="279" t="b">
        <f t="shared" si="77"/>
        <v>0</v>
      </c>
      <c r="S1574" s="334"/>
    </row>
    <row r="1575" spans="2:19" ht="24.9" customHeight="1" x14ac:dyDescent="0.3">
      <c r="B1575" s="311"/>
      <c r="C1575" s="267">
        <f t="shared" si="78"/>
        <v>1</v>
      </c>
      <c r="D1575" s="268" t="str">
        <f t="shared" si="79"/>
        <v>Janeiro</v>
      </c>
      <c r="E1575" s="269"/>
      <c r="F1575" s="270" t="str">
        <f>IF(E1575="","",VLOOKUP(E1575,Relatório!B:I,2,FALSE))</f>
        <v/>
      </c>
      <c r="G1575" s="271"/>
      <c r="H1575" s="272"/>
      <c r="I1575" s="271"/>
      <c r="J1575" s="271"/>
      <c r="K1575" s="312"/>
      <c r="L1575" s="353"/>
      <c r="M1575" s="271"/>
      <c r="N1575" s="271"/>
      <c r="O1575" s="276"/>
      <c r="P1575" s="313"/>
      <c r="Q1575" s="314"/>
      <c r="R1575" s="279" t="b">
        <f t="shared" si="77"/>
        <v>0</v>
      </c>
      <c r="S1575" s="334"/>
    </row>
    <row r="1576" spans="2:19" ht="24.9" customHeight="1" x14ac:dyDescent="0.3">
      <c r="B1576" s="311"/>
      <c r="C1576" s="267">
        <f t="shared" si="78"/>
        <v>1</v>
      </c>
      <c r="D1576" s="268" t="str">
        <f t="shared" si="79"/>
        <v>Janeiro</v>
      </c>
      <c r="E1576" s="269"/>
      <c r="F1576" s="270" t="str">
        <f>IF(E1576="","",VLOOKUP(E1576,Relatório!B:I,2,FALSE))</f>
        <v/>
      </c>
      <c r="G1576" s="271"/>
      <c r="H1576" s="272"/>
      <c r="I1576" s="271"/>
      <c r="J1576" s="271"/>
      <c r="K1576" s="312"/>
      <c r="L1576" s="353"/>
      <c r="M1576" s="271"/>
      <c r="N1576" s="271"/>
      <c r="O1576" s="276"/>
      <c r="P1576" s="313"/>
      <c r="Q1576" s="314"/>
      <c r="R1576" s="279" t="b">
        <f t="shared" si="77"/>
        <v>0</v>
      </c>
      <c r="S1576" s="334"/>
    </row>
    <row r="1577" spans="2:19" ht="24.9" customHeight="1" x14ac:dyDescent="0.3">
      <c r="B1577" s="311"/>
      <c r="C1577" s="267">
        <f t="shared" si="78"/>
        <v>1</v>
      </c>
      <c r="D1577" s="268" t="str">
        <f t="shared" si="79"/>
        <v>Janeiro</v>
      </c>
      <c r="E1577" s="269"/>
      <c r="F1577" s="270" t="str">
        <f>IF(E1577="","",VLOOKUP(E1577,Relatório!B:I,2,FALSE))</f>
        <v/>
      </c>
      <c r="G1577" s="271"/>
      <c r="H1577" s="272"/>
      <c r="I1577" s="271"/>
      <c r="J1577" s="271"/>
      <c r="K1577" s="312"/>
      <c r="L1577" s="353"/>
      <c r="M1577" s="271"/>
      <c r="N1577" s="271"/>
      <c r="O1577" s="276"/>
      <c r="P1577" s="313"/>
      <c r="Q1577" s="314"/>
      <c r="R1577" s="279" t="b">
        <f t="shared" si="77"/>
        <v>0</v>
      </c>
      <c r="S1577" s="334"/>
    </row>
    <row r="1578" spans="2:19" ht="24.9" customHeight="1" x14ac:dyDescent="0.3">
      <c r="B1578" s="311"/>
      <c r="C1578" s="267">
        <f t="shared" si="78"/>
        <v>1</v>
      </c>
      <c r="D1578" s="268" t="str">
        <f t="shared" si="79"/>
        <v>Janeiro</v>
      </c>
      <c r="E1578" s="269"/>
      <c r="F1578" s="270" t="str">
        <f>IF(E1578="","",VLOOKUP(E1578,Relatório!B:I,2,FALSE))</f>
        <v/>
      </c>
      <c r="G1578" s="271"/>
      <c r="H1578" s="272"/>
      <c r="I1578" s="271"/>
      <c r="J1578" s="271"/>
      <c r="K1578" s="312"/>
      <c r="L1578" s="353"/>
      <c r="M1578" s="271"/>
      <c r="N1578" s="271"/>
      <c r="O1578" s="276"/>
      <c r="P1578" s="313"/>
      <c r="Q1578" s="314"/>
      <c r="R1578" s="279" t="b">
        <f t="shared" si="77"/>
        <v>0</v>
      </c>
      <c r="S1578" s="334"/>
    </row>
    <row r="1579" spans="2:19" ht="24.9" customHeight="1" x14ac:dyDescent="0.3">
      <c r="B1579" s="311"/>
      <c r="C1579" s="267">
        <f t="shared" si="78"/>
        <v>1</v>
      </c>
      <c r="D1579" s="268" t="str">
        <f t="shared" si="79"/>
        <v>Janeiro</v>
      </c>
      <c r="E1579" s="269"/>
      <c r="F1579" s="270" t="str">
        <f>IF(E1579="","",VLOOKUP(E1579,Relatório!B:I,2,FALSE))</f>
        <v/>
      </c>
      <c r="G1579" s="271"/>
      <c r="H1579" s="272"/>
      <c r="I1579" s="271"/>
      <c r="J1579" s="271"/>
      <c r="K1579" s="312"/>
      <c r="L1579" s="353"/>
      <c r="M1579" s="271"/>
      <c r="N1579" s="271"/>
      <c r="O1579" s="276"/>
      <c r="P1579" s="313"/>
      <c r="Q1579" s="314"/>
      <c r="R1579" s="279" t="b">
        <f t="shared" si="77"/>
        <v>0</v>
      </c>
      <c r="S1579" s="334"/>
    </row>
    <row r="1580" spans="2:19" ht="24.9" customHeight="1" x14ac:dyDescent="0.3">
      <c r="B1580" s="311"/>
      <c r="C1580" s="267">
        <f t="shared" si="78"/>
        <v>1</v>
      </c>
      <c r="D1580" s="268" t="str">
        <f t="shared" si="79"/>
        <v>Janeiro</v>
      </c>
      <c r="E1580" s="269"/>
      <c r="F1580" s="270" t="str">
        <f>IF(E1580="","",VLOOKUP(E1580,Relatório!B:I,2,FALSE))</f>
        <v/>
      </c>
      <c r="G1580" s="271"/>
      <c r="H1580" s="272"/>
      <c r="I1580" s="271"/>
      <c r="J1580" s="271"/>
      <c r="K1580" s="312"/>
      <c r="L1580" s="353"/>
      <c r="M1580" s="271"/>
      <c r="N1580" s="271"/>
      <c r="O1580" s="276"/>
      <c r="P1580" s="313"/>
      <c r="Q1580" s="314"/>
      <c r="R1580" s="279" t="b">
        <f t="shared" si="77"/>
        <v>0</v>
      </c>
      <c r="S1580" s="334"/>
    </row>
    <row r="1581" spans="2:19" ht="24.9" customHeight="1" x14ac:dyDescent="0.3">
      <c r="B1581" s="311"/>
      <c r="C1581" s="267">
        <f t="shared" si="78"/>
        <v>1</v>
      </c>
      <c r="D1581" s="268" t="str">
        <f t="shared" si="79"/>
        <v>Janeiro</v>
      </c>
      <c r="E1581" s="269"/>
      <c r="F1581" s="270" t="str">
        <f>IF(E1581="","",VLOOKUP(E1581,Relatório!B:I,2,FALSE))</f>
        <v/>
      </c>
      <c r="G1581" s="271"/>
      <c r="H1581" s="272"/>
      <c r="I1581" s="271"/>
      <c r="J1581" s="271"/>
      <c r="K1581" s="312"/>
      <c r="L1581" s="353"/>
      <c r="M1581" s="271"/>
      <c r="N1581" s="271"/>
      <c r="O1581" s="276"/>
      <c r="P1581" s="313"/>
      <c r="Q1581" s="314"/>
      <c r="R1581" s="279" t="b">
        <f t="shared" si="77"/>
        <v>0</v>
      </c>
      <c r="S1581" s="334"/>
    </row>
    <row r="1582" spans="2:19" ht="24.9" customHeight="1" x14ac:dyDescent="0.3">
      <c r="B1582" s="311"/>
      <c r="C1582" s="267">
        <f t="shared" si="78"/>
        <v>1</v>
      </c>
      <c r="D1582" s="268" t="str">
        <f t="shared" si="79"/>
        <v>Janeiro</v>
      </c>
      <c r="E1582" s="269"/>
      <c r="F1582" s="270" t="str">
        <f>IF(E1582="","",VLOOKUP(E1582,Relatório!B:I,2,FALSE))</f>
        <v/>
      </c>
      <c r="G1582" s="271"/>
      <c r="H1582" s="272"/>
      <c r="I1582" s="271"/>
      <c r="J1582" s="271"/>
      <c r="K1582" s="312"/>
      <c r="L1582" s="353"/>
      <c r="M1582" s="271"/>
      <c r="N1582" s="271"/>
      <c r="O1582" s="276"/>
      <c r="P1582" s="313"/>
      <c r="Q1582" s="314"/>
      <c r="R1582" s="279" t="b">
        <f t="shared" si="77"/>
        <v>0</v>
      </c>
      <c r="S1582" s="334"/>
    </row>
    <row r="1583" spans="2:19" ht="24.9" customHeight="1" x14ac:dyDescent="0.3">
      <c r="B1583" s="311"/>
      <c r="C1583" s="267">
        <f t="shared" si="78"/>
        <v>1</v>
      </c>
      <c r="D1583" s="268" t="str">
        <f t="shared" si="79"/>
        <v>Janeiro</v>
      </c>
      <c r="E1583" s="269"/>
      <c r="F1583" s="270" t="str">
        <f>IF(E1583="","",VLOOKUP(E1583,Relatório!B:I,2,FALSE))</f>
        <v/>
      </c>
      <c r="G1583" s="271"/>
      <c r="H1583" s="272"/>
      <c r="I1583" s="271"/>
      <c r="J1583" s="271"/>
      <c r="K1583" s="312"/>
      <c r="L1583" s="353"/>
      <c r="M1583" s="271"/>
      <c r="N1583" s="271"/>
      <c r="O1583" s="276"/>
      <c r="P1583" s="313"/>
      <c r="Q1583" s="314"/>
      <c r="R1583" s="279" t="b">
        <f t="shared" si="77"/>
        <v>0</v>
      </c>
      <c r="S1583" s="334"/>
    </row>
    <row r="1584" spans="2:19" ht="24.9" customHeight="1" x14ac:dyDescent="0.3">
      <c r="B1584" s="311"/>
      <c r="C1584" s="267">
        <f t="shared" si="78"/>
        <v>1</v>
      </c>
      <c r="D1584" s="268" t="str">
        <f t="shared" si="79"/>
        <v>Janeiro</v>
      </c>
      <c r="E1584" s="269"/>
      <c r="F1584" s="270" t="str">
        <f>IF(E1584="","",VLOOKUP(E1584,Relatório!B:I,2,FALSE))</f>
        <v/>
      </c>
      <c r="G1584" s="271"/>
      <c r="H1584" s="272"/>
      <c r="I1584" s="271"/>
      <c r="J1584" s="271"/>
      <c r="K1584" s="312"/>
      <c r="L1584" s="353"/>
      <c r="M1584" s="271"/>
      <c r="N1584" s="271"/>
      <c r="O1584" s="276"/>
      <c r="P1584" s="313"/>
      <c r="Q1584" s="314"/>
      <c r="R1584" s="279" t="b">
        <f t="shared" si="77"/>
        <v>0</v>
      </c>
      <c r="S1584" s="334"/>
    </row>
    <row r="1585" spans="2:19" ht="24.9" customHeight="1" x14ac:dyDescent="0.3">
      <c r="B1585" s="311"/>
      <c r="C1585" s="267">
        <f t="shared" si="78"/>
        <v>1</v>
      </c>
      <c r="D1585" s="268" t="str">
        <f t="shared" si="79"/>
        <v>Janeiro</v>
      </c>
      <c r="E1585" s="269"/>
      <c r="F1585" s="270" t="str">
        <f>IF(E1585="","",VLOOKUP(E1585,Relatório!B:I,2,FALSE))</f>
        <v/>
      </c>
      <c r="G1585" s="271"/>
      <c r="H1585" s="272"/>
      <c r="I1585" s="271"/>
      <c r="J1585" s="271"/>
      <c r="K1585" s="312"/>
      <c r="L1585" s="353"/>
      <c r="M1585" s="271"/>
      <c r="N1585" s="271"/>
      <c r="O1585" s="276"/>
      <c r="P1585" s="313"/>
      <c r="Q1585" s="314"/>
      <c r="R1585" s="279" t="b">
        <f t="shared" si="77"/>
        <v>0</v>
      </c>
      <c r="S1585" s="334"/>
    </row>
    <row r="1586" spans="2:19" ht="24.9" customHeight="1" x14ac:dyDescent="0.3">
      <c r="B1586" s="311"/>
      <c r="C1586" s="267">
        <f t="shared" si="78"/>
        <v>1</v>
      </c>
      <c r="D1586" s="268" t="str">
        <f t="shared" si="79"/>
        <v>Janeiro</v>
      </c>
      <c r="E1586" s="269"/>
      <c r="F1586" s="270" t="str">
        <f>IF(E1586="","",VLOOKUP(E1586,Relatório!B:I,2,FALSE))</f>
        <v/>
      </c>
      <c r="G1586" s="271"/>
      <c r="H1586" s="272"/>
      <c r="I1586" s="271"/>
      <c r="J1586" s="271"/>
      <c r="K1586" s="312"/>
      <c r="L1586" s="353"/>
      <c r="M1586" s="271"/>
      <c r="N1586" s="271"/>
      <c r="O1586" s="276"/>
      <c r="P1586" s="313"/>
      <c r="Q1586" s="314"/>
      <c r="R1586" s="279" t="b">
        <f t="shared" si="77"/>
        <v>0</v>
      </c>
      <c r="S1586" s="334"/>
    </row>
    <row r="1587" spans="2:19" ht="24.9" customHeight="1" x14ac:dyDescent="0.3">
      <c r="B1587" s="311"/>
      <c r="C1587" s="267">
        <f t="shared" si="78"/>
        <v>1</v>
      </c>
      <c r="D1587" s="268" t="str">
        <f t="shared" si="79"/>
        <v>Janeiro</v>
      </c>
      <c r="E1587" s="269"/>
      <c r="F1587" s="270" t="str">
        <f>IF(E1587="","",VLOOKUP(E1587,Relatório!B:I,2,FALSE))</f>
        <v/>
      </c>
      <c r="G1587" s="271"/>
      <c r="H1587" s="272"/>
      <c r="I1587" s="271"/>
      <c r="J1587" s="271"/>
      <c r="K1587" s="312"/>
      <c r="L1587" s="353"/>
      <c r="M1587" s="271"/>
      <c r="N1587" s="271"/>
      <c r="O1587" s="276"/>
      <c r="P1587" s="313"/>
      <c r="Q1587" s="314"/>
      <c r="R1587" s="279" t="b">
        <f t="shared" si="77"/>
        <v>0</v>
      </c>
      <c r="S1587" s="334"/>
    </row>
    <row r="1588" spans="2:19" ht="24.9" customHeight="1" x14ac:dyDescent="0.3">
      <c r="B1588" s="311"/>
      <c r="C1588" s="267">
        <f t="shared" si="78"/>
        <v>1</v>
      </c>
      <c r="D1588" s="268" t="str">
        <f t="shared" si="79"/>
        <v>Janeiro</v>
      </c>
      <c r="E1588" s="269"/>
      <c r="F1588" s="270" t="str">
        <f>IF(E1588="","",VLOOKUP(E1588,Relatório!B:I,2,FALSE))</f>
        <v/>
      </c>
      <c r="G1588" s="271"/>
      <c r="H1588" s="272"/>
      <c r="I1588" s="271"/>
      <c r="J1588" s="271"/>
      <c r="K1588" s="312"/>
      <c r="L1588" s="353"/>
      <c r="M1588" s="271"/>
      <c r="N1588" s="271"/>
      <c r="O1588" s="276"/>
      <c r="P1588" s="313"/>
      <c r="Q1588" s="314"/>
      <c r="R1588" s="279" t="b">
        <f t="shared" si="77"/>
        <v>0</v>
      </c>
      <c r="S1588" s="334"/>
    </row>
    <row r="1589" spans="2:19" ht="24.9" customHeight="1" x14ac:dyDescent="0.3">
      <c r="B1589" s="311"/>
      <c r="C1589" s="267">
        <f t="shared" si="78"/>
        <v>1</v>
      </c>
      <c r="D1589" s="268" t="str">
        <f t="shared" si="79"/>
        <v>Janeiro</v>
      </c>
      <c r="E1589" s="269"/>
      <c r="F1589" s="270" t="str">
        <f>IF(E1589="","",VLOOKUP(E1589,Relatório!B:I,2,FALSE))</f>
        <v/>
      </c>
      <c r="G1589" s="271"/>
      <c r="H1589" s="272"/>
      <c r="I1589" s="271"/>
      <c r="J1589" s="271"/>
      <c r="K1589" s="312"/>
      <c r="L1589" s="353"/>
      <c r="M1589" s="271"/>
      <c r="N1589" s="271"/>
      <c r="O1589" s="276"/>
      <c r="P1589" s="313"/>
      <c r="Q1589" s="314"/>
      <c r="R1589" s="279" t="b">
        <f t="shared" si="77"/>
        <v>0</v>
      </c>
      <c r="S1589" s="334"/>
    </row>
    <row r="1590" spans="2:19" ht="24.9" customHeight="1" x14ac:dyDescent="0.3">
      <c r="B1590" s="311"/>
      <c r="C1590" s="267">
        <f t="shared" si="78"/>
        <v>1</v>
      </c>
      <c r="D1590" s="268" t="str">
        <f t="shared" si="79"/>
        <v>Janeiro</v>
      </c>
      <c r="E1590" s="269"/>
      <c r="F1590" s="270" t="str">
        <f>IF(E1590="","",VLOOKUP(E1590,Relatório!B:I,2,FALSE))</f>
        <v/>
      </c>
      <c r="G1590" s="271"/>
      <c r="H1590" s="272"/>
      <c r="I1590" s="271"/>
      <c r="J1590" s="271"/>
      <c r="K1590" s="312"/>
      <c r="L1590" s="353"/>
      <c r="M1590" s="271"/>
      <c r="N1590" s="271"/>
      <c r="O1590" s="276"/>
      <c r="P1590" s="313"/>
      <c r="Q1590" s="314"/>
      <c r="R1590" s="279" t="b">
        <f t="shared" si="77"/>
        <v>0</v>
      </c>
      <c r="S1590" s="334"/>
    </row>
    <row r="1591" spans="2:19" ht="24.9" customHeight="1" x14ac:dyDescent="0.3">
      <c r="B1591" s="311"/>
      <c r="C1591" s="267">
        <f t="shared" si="78"/>
        <v>1</v>
      </c>
      <c r="D1591" s="268" t="str">
        <f t="shared" si="79"/>
        <v>Janeiro</v>
      </c>
      <c r="E1591" s="269"/>
      <c r="F1591" s="270" t="str">
        <f>IF(E1591="","",VLOOKUP(E1591,Relatório!B:I,2,FALSE))</f>
        <v/>
      </c>
      <c r="G1591" s="271"/>
      <c r="H1591" s="272"/>
      <c r="I1591" s="271"/>
      <c r="J1591" s="271"/>
      <c r="K1591" s="312"/>
      <c r="L1591" s="353"/>
      <c r="M1591" s="271"/>
      <c r="N1591" s="271"/>
      <c r="O1591" s="276"/>
      <c r="P1591" s="313"/>
      <c r="Q1591" s="314"/>
      <c r="R1591" s="279" t="b">
        <f t="shared" si="77"/>
        <v>0</v>
      </c>
      <c r="S1591" s="334"/>
    </row>
    <row r="1592" spans="2:19" ht="24.9" customHeight="1" x14ac:dyDescent="0.3">
      <c r="B1592" s="311"/>
      <c r="C1592" s="267">
        <f t="shared" si="78"/>
        <v>1</v>
      </c>
      <c r="D1592" s="268" t="str">
        <f t="shared" si="79"/>
        <v>Janeiro</v>
      </c>
      <c r="E1592" s="269"/>
      <c r="F1592" s="270" t="str">
        <f>IF(E1592="","",VLOOKUP(E1592,Relatório!B:I,2,FALSE))</f>
        <v/>
      </c>
      <c r="G1592" s="271"/>
      <c r="H1592" s="272"/>
      <c r="I1592" s="271"/>
      <c r="J1592" s="271"/>
      <c r="K1592" s="312"/>
      <c r="L1592" s="353"/>
      <c r="M1592" s="271"/>
      <c r="N1592" s="271"/>
      <c r="O1592" s="276"/>
      <c r="P1592" s="313"/>
      <c r="Q1592" s="314"/>
      <c r="R1592" s="279" t="b">
        <f t="shared" si="77"/>
        <v>0</v>
      </c>
      <c r="S1592" s="334"/>
    </row>
    <row r="1593" spans="2:19" ht="24.9" customHeight="1" x14ac:dyDescent="0.3">
      <c r="B1593" s="311"/>
      <c r="C1593" s="267">
        <f t="shared" si="78"/>
        <v>1</v>
      </c>
      <c r="D1593" s="268" t="str">
        <f t="shared" si="79"/>
        <v>Janeiro</v>
      </c>
      <c r="E1593" s="269"/>
      <c r="F1593" s="270" t="str">
        <f>IF(E1593="","",VLOOKUP(E1593,Relatório!B:I,2,FALSE))</f>
        <v/>
      </c>
      <c r="G1593" s="271"/>
      <c r="H1593" s="272"/>
      <c r="I1593" s="271"/>
      <c r="J1593" s="271"/>
      <c r="K1593" s="312"/>
      <c r="L1593" s="353"/>
      <c r="M1593" s="271"/>
      <c r="N1593" s="271"/>
      <c r="O1593" s="276"/>
      <c r="P1593" s="313"/>
      <c r="Q1593" s="314"/>
      <c r="R1593" s="279" t="b">
        <f t="shared" si="77"/>
        <v>0</v>
      </c>
      <c r="S1593" s="334"/>
    </row>
    <row r="1594" spans="2:19" ht="24.9" customHeight="1" x14ac:dyDescent="0.3">
      <c r="B1594" s="311"/>
      <c r="C1594" s="267">
        <f t="shared" si="78"/>
        <v>1</v>
      </c>
      <c r="D1594" s="268" t="str">
        <f t="shared" si="79"/>
        <v>Janeiro</v>
      </c>
      <c r="E1594" s="269"/>
      <c r="F1594" s="270" t="str">
        <f>IF(E1594="","",VLOOKUP(E1594,Relatório!B:I,2,FALSE))</f>
        <v/>
      </c>
      <c r="G1594" s="271"/>
      <c r="H1594" s="272"/>
      <c r="I1594" s="271"/>
      <c r="J1594" s="271"/>
      <c r="K1594" s="312"/>
      <c r="L1594" s="353"/>
      <c r="M1594" s="271"/>
      <c r="N1594" s="271"/>
      <c r="O1594" s="276"/>
      <c r="P1594" s="313"/>
      <c r="Q1594" s="314"/>
      <c r="R1594" s="279" t="b">
        <f t="shared" si="77"/>
        <v>0</v>
      </c>
      <c r="S1594" s="334"/>
    </row>
    <row r="1595" spans="2:19" ht="24.9" customHeight="1" x14ac:dyDescent="0.3">
      <c r="B1595" s="311"/>
      <c r="C1595" s="267">
        <f t="shared" si="78"/>
        <v>1</v>
      </c>
      <c r="D1595" s="268" t="str">
        <f t="shared" si="79"/>
        <v>Janeiro</v>
      </c>
      <c r="E1595" s="269"/>
      <c r="F1595" s="270" t="str">
        <f>IF(E1595="","",VLOOKUP(E1595,Relatório!B:I,2,FALSE))</f>
        <v/>
      </c>
      <c r="G1595" s="271"/>
      <c r="H1595" s="272"/>
      <c r="I1595" s="271"/>
      <c r="J1595" s="271"/>
      <c r="K1595" s="312"/>
      <c r="L1595" s="353"/>
      <c r="M1595" s="271"/>
      <c r="N1595" s="271"/>
      <c r="O1595" s="276"/>
      <c r="P1595" s="313"/>
      <c r="Q1595" s="314"/>
      <c r="R1595" s="279" t="b">
        <f t="shared" si="77"/>
        <v>0</v>
      </c>
      <c r="S1595" s="334"/>
    </row>
    <row r="1596" spans="2:19" ht="24.9" customHeight="1" x14ac:dyDescent="0.3">
      <c r="B1596" s="311"/>
      <c r="C1596" s="267">
        <f t="shared" si="78"/>
        <v>1</v>
      </c>
      <c r="D1596" s="268" t="str">
        <f t="shared" si="79"/>
        <v>Janeiro</v>
      </c>
      <c r="E1596" s="269"/>
      <c r="F1596" s="270" t="str">
        <f>IF(E1596="","",VLOOKUP(E1596,Relatório!B:I,2,FALSE))</f>
        <v/>
      </c>
      <c r="G1596" s="271"/>
      <c r="H1596" s="272"/>
      <c r="I1596" s="271"/>
      <c r="J1596" s="271"/>
      <c r="K1596" s="312"/>
      <c r="L1596" s="353"/>
      <c r="M1596" s="271"/>
      <c r="N1596" s="271"/>
      <c r="O1596" s="276"/>
      <c r="P1596" s="313"/>
      <c r="Q1596" s="314"/>
      <c r="R1596" s="279" t="b">
        <f t="shared" si="77"/>
        <v>0</v>
      </c>
      <c r="S1596" s="334"/>
    </row>
    <row r="1597" spans="2:19" ht="24.9" customHeight="1" x14ac:dyDescent="0.3">
      <c r="B1597" s="311"/>
      <c r="C1597" s="267">
        <f t="shared" si="78"/>
        <v>1</v>
      </c>
      <c r="D1597" s="268" t="str">
        <f t="shared" si="79"/>
        <v>Janeiro</v>
      </c>
      <c r="E1597" s="269"/>
      <c r="F1597" s="270" t="str">
        <f>IF(E1597="","",VLOOKUP(E1597,Relatório!B:I,2,FALSE))</f>
        <v/>
      </c>
      <c r="G1597" s="271"/>
      <c r="H1597" s="272"/>
      <c r="I1597" s="271"/>
      <c r="J1597" s="271"/>
      <c r="K1597" s="312"/>
      <c r="L1597" s="353"/>
      <c r="M1597" s="271"/>
      <c r="N1597" s="271"/>
      <c r="O1597" s="276"/>
      <c r="P1597" s="313"/>
      <c r="Q1597" s="314"/>
      <c r="R1597" s="279" t="b">
        <f t="shared" si="77"/>
        <v>0</v>
      </c>
      <c r="S1597" s="334"/>
    </row>
    <row r="1598" spans="2:19" ht="24.9" customHeight="1" x14ac:dyDescent="0.3">
      <c r="B1598" s="311"/>
      <c r="C1598" s="267">
        <f t="shared" si="78"/>
        <v>1</v>
      </c>
      <c r="D1598" s="268" t="str">
        <f t="shared" si="79"/>
        <v>Janeiro</v>
      </c>
      <c r="E1598" s="269"/>
      <c r="F1598" s="270" t="str">
        <f>IF(E1598="","",VLOOKUP(E1598,Relatório!B:I,2,FALSE))</f>
        <v/>
      </c>
      <c r="G1598" s="271"/>
      <c r="H1598" s="272"/>
      <c r="I1598" s="271"/>
      <c r="J1598" s="271"/>
      <c r="K1598" s="312"/>
      <c r="L1598" s="353"/>
      <c r="M1598" s="271"/>
      <c r="N1598" s="271"/>
      <c r="O1598" s="276"/>
      <c r="P1598" s="313"/>
      <c r="Q1598" s="314"/>
      <c r="R1598" s="279" t="b">
        <f t="shared" si="77"/>
        <v>0</v>
      </c>
      <c r="S1598" s="334"/>
    </row>
    <row r="1599" spans="2:19" ht="24.9" customHeight="1" x14ac:dyDescent="0.3">
      <c r="B1599" s="311"/>
      <c r="C1599" s="267">
        <f t="shared" si="78"/>
        <v>1</v>
      </c>
      <c r="D1599" s="268" t="str">
        <f t="shared" si="79"/>
        <v>Janeiro</v>
      </c>
      <c r="E1599" s="269"/>
      <c r="F1599" s="270" t="str">
        <f>IF(E1599="","",VLOOKUP(E1599,Relatório!B:I,2,FALSE))</f>
        <v/>
      </c>
      <c r="G1599" s="271"/>
      <c r="H1599" s="272"/>
      <c r="I1599" s="271"/>
      <c r="J1599" s="271"/>
      <c r="K1599" s="312"/>
      <c r="L1599" s="353"/>
      <c r="M1599" s="271"/>
      <c r="N1599" s="271"/>
      <c r="O1599" s="276"/>
      <c r="P1599" s="313"/>
      <c r="Q1599" s="314"/>
      <c r="R1599" s="279" t="b">
        <f t="shared" si="77"/>
        <v>0</v>
      </c>
      <c r="S1599" s="334"/>
    </row>
    <row r="1600" spans="2:19" ht="24.9" customHeight="1" x14ac:dyDescent="0.3">
      <c r="B1600" s="311"/>
      <c r="C1600" s="267">
        <f t="shared" si="78"/>
        <v>1</v>
      </c>
      <c r="D1600" s="268" t="str">
        <f t="shared" si="79"/>
        <v>Janeiro</v>
      </c>
      <c r="E1600" s="269"/>
      <c r="F1600" s="270" t="str">
        <f>IF(E1600="","",VLOOKUP(E1600,Relatório!B:I,2,FALSE))</f>
        <v/>
      </c>
      <c r="G1600" s="271"/>
      <c r="H1600" s="272"/>
      <c r="I1600" s="271"/>
      <c r="J1600" s="271"/>
      <c r="K1600" s="312"/>
      <c r="L1600" s="353"/>
      <c r="M1600" s="271"/>
      <c r="N1600" s="271"/>
      <c r="O1600" s="276"/>
      <c r="P1600" s="313"/>
      <c r="Q1600" s="314"/>
      <c r="R1600" s="279" t="b">
        <f t="shared" si="77"/>
        <v>0</v>
      </c>
      <c r="S1600" s="334"/>
    </row>
    <row r="1601" spans="2:19" ht="24.9" customHeight="1" x14ac:dyDescent="0.3">
      <c r="B1601" s="311"/>
      <c r="C1601" s="267">
        <f t="shared" si="78"/>
        <v>1</v>
      </c>
      <c r="D1601" s="268" t="str">
        <f t="shared" si="79"/>
        <v>Janeiro</v>
      </c>
      <c r="E1601" s="269"/>
      <c r="F1601" s="270" t="str">
        <f>IF(E1601="","",VLOOKUP(E1601,Relatório!B:I,2,FALSE))</f>
        <v/>
      </c>
      <c r="G1601" s="271"/>
      <c r="H1601" s="272"/>
      <c r="I1601" s="271"/>
      <c r="J1601" s="271"/>
      <c r="K1601" s="312"/>
      <c r="L1601" s="353"/>
      <c r="M1601" s="271"/>
      <c r="N1601" s="271"/>
      <c r="O1601" s="276"/>
      <c r="P1601" s="313"/>
      <c r="Q1601" s="314"/>
      <c r="R1601" s="279" t="b">
        <f t="shared" si="77"/>
        <v>0</v>
      </c>
      <c r="S1601" s="334"/>
    </row>
    <row r="1602" spans="2:19" ht="24.9" customHeight="1" x14ac:dyDescent="0.3">
      <c r="B1602" s="311"/>
      <c r="C1602" s="267">
        <f t="shared" si="78"/>
        <v>1</v>
      </c>
      <c r="D1602" s="268" t="str">
        <f t="shared" si="79"/>
        <v>Janeiro</v>
      </c>
      <c r="E1602" s="269"/>
      <c r="F1602" s="270" t="str">
        <f>IF(E1602="","",VLOOKUP(E1602,Relatório!B:I,2,FALSE))</f>
        <v/>
      </c>
      <c r="G1602" s="271"/>
      <c r="H1602" s="272"/>
      <c r="I1602" s="271"/>
      <c r="J1602" s="271"/>
      <c r="K1602" s="312"/>
      <c r="L1602" s="353"/>
      <c r="M1602" s="271"/>
      <c r="N1602" s="271"/>
      <c r="O1602" s="276"/>
      <c r="P1602" s="313"/>
      <c r="Q1602" s="314"/>
      <c r="R1602" s="279" t="b">
        <f t="shared" si="77"/>
        <v>0</v>
      </c>
      <c r="S1602" s="334"/>
    </row>
    <row r="1603" spans="2:19" ht="24.9" customHeight="1" x14ac:dyDescent="0.3">
      <c r="B1603" s="311"/>
      <c r="C1603" s="267">
        <f t="shared" si="78"/>
        <v>1</v>
      </c>
      <c r="D1603" s="268" t="str">
        <f t="shared" si="79"/>
        <v>Janeiro</v>
      </c>
      <c r="E1603" s="269"/>
      <c r="F1603" s="270" t="str">
        <f>IF(E1603="","",VLOOKUP(E1603,Relatório!B:I,2,FALSE))</f>
        <v/>
      </c>
      <c r="G1603" s="271"/>
      <c r="H1603" s="272"/>
      <c r="I1603" s="271"/>
      <c r="J1603" s="271"/>
      <c r="K1603" s="312"/>
      <c r="L1603" s="353"/>
      <c r="M1603" s="271"/>
      <c r="N1603" s="271"/>
      <c r="O1603" s="276"/>
      <c r="P1603" s="313"/>
      <c r="Q1603" s="314"/>
      <c r="R1603" s="279" t="b">
        <f t="shared" si="77"/>
        <v>0</v>
      </c>
      <c r="S1603" s="334"/>
    </row>
    <row r="1604" spans="2:19" ht="24.9" customHeight="1" x14ac:dyDescent="0.3">
      <c r="B1604" s="311"/>
      <c r="C1604" s="267">
        <f t="shared" si="78"/>
        <v>1</v>
      </c>
      <c r="D1604" s="268" t="str">
        <f t="shared" si="79"/>
        <v>Janeiro</v>
      </c>
      <c r="E1604" s="269"/>
      <c r="F1604" s="270" t="str">
        <f>IF(E1604="","",VLOOKUP(E1604,Relatório!B:I,2,FALSE))</f>
        <v/>
      </c>
      <c r="G1604" s="271"/>
      <c r="H1604" s="272"/>
      <c r="I1604" s="271"/>
      <c r="J1604" s="271"/>
      <c r="K1604" s="312"/>
      <c r="L1604" s="353"/>
      <c r="M1604" s="271"/>
      <c r="N1604" s="271"/>
      <c r="O1604" s="276"/>
      <c r="P1604" s="313"/>
      <c r="Q1604" s="314"/>
      <c r="R1604" s="279" t="b">
        <f t="shared" si="77"/>
        <v>0</v>
      </c>
      <c r="S1604" s="334"/>
    </row>
    <row r="1605" spans="2:19" ht="24.9" customHeight="1" x14ac:dyDescent="0.3">
      <c r="B1605" s="311"/>
      <c r="C1605" s="267">
        <f t="shared" si="78"/>
        <v>1</v>
      </c>
      <c r="D1605" s="268" t="str">
        <f t="shared" si="79"/>
        <v>Janeiro</v>
      </c>
      <c r="E1605" s="269"/>
      <c r="F1605" s="270" t="str">
        <f>IF(E1605="","",VLOOKUP(E1605,Relatório!B:I,2,FALSE))</f>
        <v/>
      </c>
      <c r="G1605" s="271"/>
      <c r="H1605" s="272"/>
      <c r="I1605" s="271"/>
      <c r="J1605" s="271"/>
      <c r="K1605" s="312"/>
      <c r="L1605" s="353"/>
      <c r="M1605" s="271"/>
      <c r="N1605" s="271"/>
      <c r="O1605" s="276"/>
      <c r="P1605" s="313"/>
      <c r="Q1605" s="314"/>
      <c r="R1605" s="279" t="b">
        <f t="shared" si="77"/>
        <v>0</v>
      </c>
      <c r="S1605" s="334"/>
    </row>
    <row r="1606" spans="2:19" ht="24.9" customHeight="1" x14ac:dyDescent="0.3">
      <c r="B1606" s="311"/>
      <c r="C1606" s="267">
        <f t="shared" si="78"/>
        <v>1</v>
      </c>
      <c r="D1606" s="268" t="str">
        <f t="shared" si="79"/>
        <v>Janeiro</v>
      </c>
      <c r="E1606" s="269"/>
      <c r="F1606" s="270" t="str">
        <f>IF(E1606="","",VLOOKUP(E1606,Relatório!B:I,2,FALSE))</f>
        <v/>
      </c>
      <c r="G1606" s="271"/>
      <c r="H1606" s="272"/>
      <c r="I1606" s="271"/>
      <c r="J1606" s="271"/>
      <c r="K1606" s="312"/>
      <c r="L1606" s="353"/>
      <c r="M1606" s="271"/>
      <c r="N1606" s="271"/>
      <c r="O1606" s="276"/>
      <c r="P1606" s="313"/>
      <c r="Q1606" s="314"/>
      <c r="R1606" s="279" t="b">
        <f t="shared" si="77"/>
        <v>0</v>
      </c>
      <c r="S1606" s="334"/>
    </row>
    <row r="1607" spans="2:19" ht="24.9" customHeight="1" x14ac:dyDescent="0.3">
      <c r="B1607" s="311"/>
      <c r="C1607" s="267">
        <f t="shared" si="78"/>
        <v>1</v>
      </c>
      <c r="D1607" s="268" t="str">
        <f t="shared" si="79"/>
        <v>Janeiro</v>
      </c>
      <c r="E1607" s="269"/>
      <c r="F1607" s="270" t="str">
        <f>IF(E1607="","",VLOOKUP(E1607,Relatório!B:I,2,FALSE))</f>
        <v/>
      </c>
      <c r="G1607" s="271"/>
      <c r="H1607" s="272"/>
      <c r="I1607" s="271"/>
      <c r="J1607" s="271"/>
      <c r="K1607" s="312"/>
      <c r="L1607" s="353"/>
      <c r="M1607" s="271"/>
      <c r="N1607" s="271"/>
      <c r="O1607" s="276"/>
      <c r="P1607" s="313"/>
      <c r="Q1607" s="314"/>
      <c r="R1607" s="279" t="b">
        <f t="shared" si="77"/>
        <v>0</v>
      </c>
      <c r="S1607" s="334"/>
    </row>
    <row r="1608" spans="2:19" ht="24.9" customHeight="1" x14ac:dyDescent="0.3">
      <c r="B1608" s="311"/>
      <c r="C1608" s="267">
        <f t="shared" si="78"/>
        <v>1</v>
      </c>
      <c r="D1608" s="268" t="str">
        <f t="shared" si="79"/>
        <v>Janeiro</v>
      </c>
      <c r="E1608" s="269"/>
      <c r="F1608" s="270" t="str">
        <f>IF(E1608="","",VLOOKUP(E1608,Relatório!B:I,2,FALSE))</f>
        <v/>
      </c>
      <c r="G1608" s="271"/>
      <c r="H1608" s="272"/>
      <c r="I1608" s="271"/>
      <c r="J1608" s="271"/>
      <c r="K1608" s="312"/>
      <c r="L1608" s="353"/>
      <c r="M1608" s="271"/>
      <c r="N1608" s="271"/>
      <c r="O1608" s="276"/>
      <c r="P1608" s="313"/>
      <c r="Q1608" s="314"/>
      <c r="R1608" s="279" t="b">
        <f t="shared" si="77"/>
        <v>0</v>
      </c>
      <c r="S1608" s="334"/>
    </row>
    <row r="1609" spans="2:19" ht="24.9" customHeight="1" x14ac:dyDescent="0.3">
      <c r="B1609" s="311"/>
      <c r="C1609" s="267">
        <f t="shared" si="78"/>
        <v>1</v>
      </c>
      <c r="D1609" s="268" t="str">
        <f t="shared" si="79"/>
        <v>Janeiro</v>
      </c>
      <c r="E1609" s="269"/>
      <c r="F1609" s="270" t="str">
        <f>IF(E1609="","",VLOOKUP(E1609,Relatório!B:I,2,FALSE))</f>
        <v/>
      </c>
      <c r="G1609" s="271"/>
      <c r="H1609" s="272"/>
      <c r="I1609" s="271"/>
      <c r="J1609" s="271"/>
      <c r="K1609" s="312"/>
      <c r="L1609" s="353"/>
      <c r="M1609" s="271"/>
      <c r="N1609" s="271"/>
      <c r="O1609" s="276"/>
      <c r="P1609" s="313"/>
      <c r="Q1609" s="314"/>
      <c r="R1609" s="279" t="b">
        <f t="shared" ref="R1609:R1672" si="80">IF(O1609="sim",P1609-Q1609+R1608,IF(O1609="NÃO",R1608))</f>
        <v>0</v>
      </c>
      <c r="S1609" s="334"/>
    </row>
    <row r="1610" spans="2:19" ht="24.9" customHeight="1" x14ac:dyDescent="0.3">
      <c r="B1610" s="311"/>
      <c r="C1610" s="267">
        <f t="shared" si="78"/>
        <v>1</v>
      </c>
      <c r="D1610" s="268" t="str">
        <f t="shared" si="79"/>
        <v>Janeiro</v>
      </c>
      <c r="E1610" s="269"/>
      <c r="F1610" s="270" t="str">
        <f>IF(E1610="","",VLOOKUP(E1610,Relatório!B:I,2,FALSE))</f>
        <v/>
      </c>
      <c r="G1610" s="271"/>
      <c r="H1610" s="272"/>
      <c r="I1610" s="271"/>
      <c r="J1610" s="271"/>
      <c r="K1610" s="312"/>
      <c r="L1610" s="353"/>
      <c r="M1610" s="271"/>
      <c r="N1610" s="271"/>
      <c r="O1610" s="276"/>
      <c r="P1610" s="313"/>
      <c r="Q1610" s="314"/>
      <c r="R1610" s="279" t="b">
        <f t="shared" si="80"/>
        <v>0</v>
      </c>
      <c r="S1610" s="334"/>
    </row>
    <row r="1611" spans="2:19" ht="24.9" customHeight="1" x14ac:dyDescent="0.3">
      <c r="B1611" s="311"/>
      <c r="C1611" s="267">
        <f t="shared" si="78"/>
        <v>1</v>
      </c>
      <c r="D1611" s="268" t="str">
        <f t="shared" si="79"/>
        <v>Janeiro</v>
      </c>
      <c r="E1611" s="269"/>
      <c r="F1611" s="270" t="str">
        <f>IF(E1611="","",VLOOKUP(E1611,Relatório!B:I,2,FALSE))</f>
        <v/>
      </c>
      <c r="G1611" s="271"/>
      <c r="H1611" s="272"/>
      <c r="I1611" s="271"/>
      <c r="J1611" s="271"/>
      <c r="K1611" s="312"/>
      <c r="L1611" s="353"/>
      <c r="M1611" s="271"/>
      <c r="N1611" s="271"/>
      <c r="O1611" s="276"/>
      <c r="P1611" s="313"/>
      <c r="Q1611" s="314"/>
      <c r="R1611" s="279" t="b">
        <f t="shared" si="80"/>
        <v>0</v>
      </c>
      <c r="S1611" s="334"/>
    </row>
    <row r="1612" spans="2:19" ht="24.9" customHeight="1" x14ac:dyDescent="0.3">
      <c r="B1612" s="311"/>
      <c r="C1612" s="267">
        <f t="shared" si="78"/>
        <v>1</v>
      </c>
      <c r="D1612" s="268" t="str">
        <f t="shared" si="79"/>
        <v>Janeiro</v>
      </c>
      <c r="E1612" s="269"/>
      <c r="F1612" s="270" t="str">
        <f>IF(E1612="","",VLOOKUP(E1612,Relatório!B:I,2,FALSE))</f>
        <v/>
      </c>
      <c r="G1612" s="271"/>
      <c r="H1612" s="272"/>
      <c r="I1612" s="271"/>
      <c r="J1612" s="271"/>
      <c r="K1612" s="312"/>
      <c r="L1612" s="353"/>
      <c r="M1612" s="271"/>
      <c r="N1612" s="271"/>
      <c r="O1612" s="276"/>
      <c r="P1612" s="313"/>
      <c r="Q1612" s="314"/>
      <c r="R1612" s="279" t="b">
        <f t="shared" si="80"/>
        <v>0</v>
      </c>
      <c r="S1612" s="334"/>
    </row>
    <row r="1613" spans="2:19" ht="24.9" customHeight="1" x14ac:dyDescent="0.3">
      <c r="B1613" s="311"/>
      <c r="C1613" s="267">
        <f t="shared" si="78"/>
        <v>1</v>
      </c>
      <c r="D1613" s="268" t="str">
        <f t="shared" si="79"/>
        <v>Janeiro</v>
      </c>
      <c r="E1613" s="269"/>
      <c r="F1613" s="270" t="str">
        <f>IF(E1613="","",VLOOKUP(E1613,Relatório!B:I,2,FALSE))</f>
        <v/>
      </c>
      <c r="G1613" s="271"/>
      <c r="H1613" s="272"/>
      <c r="I1613" s="271"/>
      <c r="J1613" s="271"/>
      <c r="K1613" s="312"/>
      <c r="L1613" s="353"/>
      <c r="M1613" s="271"/>
      <c r="N1613" s="271"/>
      <c r="O1613" s="276"/>
      <c r="P1613" s="313"/>
      <c r="Q1613" s="314"/>
      <c r="R1613" s="279" t="b">
        <f t="shared" si="80"/>
        <v>0</v>
      </c>
      <c r="S1613" s="334"/>
    </row>
    <row r="1614" spans="2:19" ht="24.9" customHeight="1" x14ac:dyDescent="0.3">
      <c r="B1614" s="311"/>
      <c r="C1614" s="267">
        <f t="shared" si="78"/>
        <v>1</v>
      </c>
      <c r="D1614" s="268" t="str">
        <f t="shared" si="79"/>
        <v>Janeiro</v>
      </c>
      <c r="E1614" s="269"/>
      <c r="F1614" s="270" t="str">
        <f>IF(E1614="","",VLOOKUP(E1614,Relatório!B:I,2,FALSE))</f>
        <v/>
      </c>
      <c r="G1614" s="271"/>
      <c r="H1614" s="272"/>
      <c r="I1614" s="271"/>
      <c r="J1614" s="271"/>
      <c r="K1614" s="312"/>
      <c r="L1614" s="353"/>
      <c r="M1614" s="271"/>
      <c r="N1614" s="271"/>
      <c r="O1614" s="276"/>
      <c r="P1614" s="313"/>
      <c r="Q1614" s="314"/>
      <c r="R1614" s="279" t="b">
        <f t="shared" si="80"/>
        <v>0</v>
      </c>
      <c r="S1614" s="334"/>
    </row>
    <row r="1615" spans="2:19" ht="24.9" customHeight="1" x14ac:dyDescent="0.3">
      <c r="B1615" s="311"/>
      <c r="C1615" s="267">
        <f t="shared" si="78"/>
        <v>1</v>
      </c>
      <c r="D1615" s="268" t="str">
        <f t="shared" si="79"/>
        <v>Janeiro</v>
      </c>
      <c r="E1615" s="269"/>
      <c r="F1615" s="270" t="str">
        <f>IF(E1615="","",VLOOKUP(E1615,Relatório!B:I,2,FALSE))</f>
        <v/>
      </c>
      <c r="G1615" s="271"/>
      <c r="H1615" s="272"/>
      <c r="I1615" s="271"/>
      <c r="J1615" s="271"/>
      <c r="K1615" s="312"/>
      <c r="L1615" s="353"/>
      <c r="M1615" s="271"/>
      <c r="N1615" s="271"/>
      <c r="O1615" s="276"/>
      <c r="P1615" s="313"/>
      <c r="Q1615" s="314"/>
      <c r="R1615" s="279" t="b">
        <f t="shared" si="80"/>
        <v>0</v>
      </c>
      <c r="S1615" s="334"/>
    </row>
    <row r="1616" spans="2:19" ht="24.9" customHeight="1" x14ac:dyDescent="0.3">
      <c r="B1616" s="311"/>
      <c r="C1616" s="267">
        <f t="shared" si="78"/>
        <v>1</v>
      </c>
      <c r="D1616" s="268" t="str">
        <f t="shared" si="79"/>
        <v>Janeiro</v>
      </c>
      <c r="E1616" s="269"/>
      <c r="F1616" s="270" t="str">
        <f>IF(E1616="","",VLOOKUP(E1616,Relatório!B:I,2,FALSE))</f>
        <v/>
      </c>
      <c r="G1616" s="271"/>
      <c r="H1616" s="272"/>
      <c r="I1616" s="271"/>
      <c r="J1616" s="271"/>
      <c r="K1616" s="312"/>
      <c r="L1616" s="353"/>
      <c r="M1616" s="271"/>
      <c r="N1616" s="271"/>
      <c r="O1616" s="276"/>
      <c r="P1616" s="313"/>
      <c r="Q1616" s="314"/>
      <c r="R1616" s="279" t="b">
        <f t="shared" si="80"/>
        <v>0</v>
      </c>
      <c r="S1616" s="334"/>
    </row>
    <row r="1617" spans="2:19" ht="24.9" customHeight="1" x14ac:dyDescent="0.3">
      <c r="B1617" s="311"/>
      <c r="C1617" s="267">
        <f t="shared" si="78"/>
        <v>1</v>
      </c>
      <c r="D1617" s="268" t="str">
        <f t="shared" si="79"/>
        <v>Janeiro</v>
      </c>
      <c r="E1617" s="269"/>
      <c r="F1617" s="270" t="str">
        <f>IF(E1617="","",VLOOKUP(E1617,Relatório!B:I,2,FALSE))</f>
        <v/>
      </c>
      <c r="G1617" s="271"/>
      <c r="H1617" s="272"/>
      <c r="I1617" s="271"/>
      <c r="J1617" s="271"/>
      <c r="K1617" s="312"/>
      <c r="L1617" s="353"/>
      <c r="M1617" s="271"/>
      <c r="N1617" s="271"/>
      <c r="O1617" s="276"/>
      <c r="P1617" s="313"/>
      <c r="Q1617" s="314"/>
      <c r="R1617" s="279" t="b">
        <f t="shared" si="80"/>
        <v>0</v>
      </c>
      <c r="S1617" s="334"/>
    </row>
    <row r="1618" spans="2:19" ht="24.9" customHeight="1" x14ac:dyDescent="0.3">
      <c r="B1618" s="311"/>
      <c r="C1618" s="267">
        <f t="shared" si="78"/>
        <v>1</v>
      </c>
      <c r="D1618" s="268" t="str">
        <f t="shared" si="79"/>
        <v>Janeiro</v>
      </c>
      <c r="E1618" s="269"/>
      <c r="F1618" s="270" t="str">
        <f>IF(E1618="","",VLOOKUP(E1618,Relatório!B:I,2,FALSE))</f>
        <v/>
      </c>
      <c r="G1618" s="271"/>
      <c r="H1618" s="272"/>
      <c r="I1618" s="271"/>
      <c r="J1618" s="271"/>
      <c r="K1618" s="312"/>
      <c r="L1618" s="353"/>
      <c r="M1618" s="271"/>
      <c r="N1618" s="271"/>
      <c r="O1618" s="276"/>
      <c r="P1618" s="313"/>
      <c r="Q1618" s="314"/>
      <c r="R1618" s="279" t="b">
        <f t="shared" si="80"/>
        <v>0</v>
      </c>
      <c r="S1618" s="334"/>
    </row>
    <row r="1619" spans="2:19" ht="24.9" customHeight="1" x14ac:dyDescent="0.3">
      <c r="B1619" s="311"/>
      <c r="C1619" s="267">
        <f t="shared" si="78"/>
        <v>1</v>
      </c>
      <c r="D1619" s="268" t="str">
        <f t="shared" si="79"/>
        <v>Janeiro</v>
      </c>
      <c r="E1619" s="269"/>
      <c r="F1619" s="270" t="str">
        <f>IF(E1619="","",VLOOKUP(E1619,Relatório!B:I,2,FALSE))</f>
        <v/>
      </c>
      <c r="G1619" s="271"/>
      <c r="H1619" s="272"/>
      <c r="I1619" s="271"/>
      <c r="J1619" s="271"/>
      <c r="K1619" s="312"/>
      <c r="L1619" s="353"/>
      <c r="M1619" s="271"/>
      <c r="N1619" s="271"/>
      <c r="O1619" s="276"/>
      <c r="P1619" s="313"/>
      <c r="Q1619" s="314"/>
      <c r="R1619" s="279" t="b">
        <f t="shared" si="80"/>
        <v>0</v>
      </c>
      <c r="S1619" s="334"/>
    </row>
    <row r="1620" spans="2:19" ht="24.9" customHeight="1" x14ac:dyDescent="0.3">
      <c r="B1620" s="311"/>
      <c r="C1620" s="267">
        <f t="shared" si="78"/>
        <v>1</v>
      </c>
      <c r="D1620" s="268" t="str">
        <f t="shared" si="79"/>
        <v>Janeiro</v>
      </c>
      <c r="E1620" s="269"/>
      <c r="F1620" s="270" t="str">
        <f>IF(E1620="","",VLOOKUP(E1620,Relatório!B:I,2,FALSE))</f>
        <v/>
      </c>
      <c r="G1620" s="271"/>
      <c r="H1620" s="272"/>
      <c r="I1620" s="271"/>
      <c r="J1620" s="271"/>
      <c r="K1620" s="312"/>
      <c r="L1620" s="353"/>
      <c r="M1620" s="271"/>
      <c r="N1620" s="271"/>
      <c r="O1620" s="276"/>
      <c r="P1620" s="313"/>
      <c r="Q1620" s="314"/>
      <c r="R1620" s="279" t="b">
        <f t="shared" si="80"/>
        <v>0</v>
      </c>
      <c r="S1620" s="334"/>
    </row>
    <row r="1621" spans="2:19" ht="24.9" customHeight="1" x14ac:dyDescent="0.3">
      <c r="B1621" s="311"/>
      <c r="C1621" s="267">
        <f t="shared" si="78"/>
        <v>1</v>
      </c>
      <c r="D1621" s="268" t="str">
        <f t="shared" si="79"/>
        <v>Janeiro</v>
      </c>
      <c r="E1621" s="269"/>
      <c r="F1621" s="270" t="str">
        <f>IF(E1621="","",VLOOKUP(E1621,Relatório!B:I,2,FALSE))</f>
        <v/>
      </c>
      <c r="G1621" s="271"/>
      <c r="H1621" s="272"/>
      <c r="I1621" s="271"/>
      <c r="J1621" s="271"/>
      <c r="K1621" s="312"/>
      <c r="L1621" s="353"/>
      <c r="M1621" s="271"/>
      <c r="N1621" s="271"/>
      <c r="O1621" s="276"/>
      <c r="P1621" s="313"/>
      <c r="Q1621" s="314"/>
      <c r="R1621" s="279" t="b">
        <f t="shared" si="80"/>
        <v>0</v>
      </c>
      <c r="S1621" s="334"/>
    </row>
    <row r="1622" spans="2:19" ht="24.9" customHeight="1" x14ac:dyDescent="0.3">
      <c r="B1622" s="311"/>
      <c r="C1622" s="267">
        <f t="shared" si="78"/>
        <v>1</v>
      </c>
      <c r="D1622" s="268" t="str">
        <f t="shared" si="79"/>
        <v>Janeiro</v>
      </c>
      <c r="E1622" s="269"/>
      <c r="F1622" s="270" t="str">
        <f>IF(E1622="","",VLOOKUP(E1622,Relatório!B:I,2,FALSE))</f>
        <v/>
      </c>
      <c r="G1622" s="271"/>
      <c r="H1622" s="272"/>
      <c r="I1622" s="271"/>
      <c r="J1622" s="271"/>
      <c r="K1622" s="312"/>
      <c r="L1622" s="353"/>
      <c r="M1622" s="271"/>
      <c r="N1622" s="271"/>
      <c r="O1622" s="276"/>
      <c r="P1622" s="313"/>
      <c r="Q1622" s="314"/>
      <c r="R1622" s="279" t="b">
        <f t="shared" si="80"/>
        <v>0</v>
      </c>
      <c r="S1622" s="334"/>
    </row>
    <row r="1623" spans="2:19" ht="24.9" customHeight="1" x14ac:dyDescent="0.3">
      <c r="B1623" s="311"/>
      <c r="C1623" s="267">
        <f t="shared" si="78"/>
        <v>1</v>
      </c>
      <c r="D1623" s="268" t="str">
        <f t="shared" si="79"/>
        <v>Janeiro</v>
      </c>
      <c r="E1623" s="269"/>
      <c r="F1623" s="270" t="str">
        <f>IF(E1623="","",VLOOKUP(E1623,Relatório!B:I,2,FALSE))</f>
        <v/>
      </c>
      <c r="G1623" s="271"/>
      <c r="H1623" s="272"/>
      <c r="I1623" s="271"/>
      <c r="J1623" s="271"/>
      <c r="K1623" s="312"/>
      <c r="L1623" s="353"/>
      <c r="M1623" s="271"/>
      <c r="N1623" s="271"/>
      <c r="O1623" s="276"/>
      <c r="P1623" s="313"/>
      <c r="Q1623" s="314"/>
      <c r="R1623" s="279" t="b">
        <f t="shared" si="80"/>
        <v>0</v>
      </c>
      <c r="S1623" s="334"/>
    </row>
    <row r="1624" spans="2:19" ht="24.9" customHeight="1" x14ac:dyDescent="0.3">
      <c r="B1624" s="311"/>
      <c r="C1624" s="267">
        <f t="shared" si="78"/>
        <v>1</v>
      </c>
      <c r="D1624" s="268" t="str">
        <f t="shared" si="79"/>
        <v>Janeiro</v>
      </c>
      <c r="E1624" s="269"/>
      <c r="F1624" s="270" t="str">
        <f>IF(E1624="","",VLOOKUP(E1624,Relatório!B:I,2,FALSE))</f>
        <v/>
      </c>
      <c r="G1624" s="271"/>
      <c r="H1624" s="272"/>
      <c r="I1624" s="271"/>
      <c r="J1624" s="271"/>
      <c r="K1624" s="312"/>
      <c r="L1624" s="353"/>
      <c r="M1624" s="271"/>
      <c r="N1624" s="271"/>
      <c r="O1624" s="276"/>
      <c r="P1624" s="313"/>
      <c r="Q1624" s="314"/>
      <c r="R1624" s="279" t="b">
        <f t="shared" si="80"/>
        <v>0</v>
      </c>
      <c r="S1624" s="334"/>
    </row>
    <row r="1625" spans="2:19" ht="24.9" customHeight="1" x14ac:dyDescent="0.3">
      <c r="B1625" s="311"/>
      <c r="C1625" s="267">
        <f t="shared" ref="C1625:C1688" si="81">MONTH(B1625)</f>
        <v>1</v>
      </c>
      <c r="D1625" s="268" t="str">
        <f t="shared" ref="D1625:D1688" si="82">IF(C1625=1,"Janeiro",IF(C1625=2,"Fevereiro",IF(C1625=3,"Março",IF(C1625=4,"Abril",IF(C1625=5,"Maio",IF(C1625=6,"Junho",IF(C1625=7,"Julho",IF(C1625=8,"Agosto",IF(C1625=9,"Setembro",IF(C1625=10,"Outubro",IF(C1625=11,"Novembro",IF(C1625=12,"Dezembro",""))))))))))))</f>
        <v>Janeiro</v>
      </c>
      <c r="E1625" s="269"/>
      <c r="F1625" s="270" t="str">
        <f>IF(E1625="","",VLOOKUP(E1625,Relatório!B:I,2,FALSE))</f>
        <v/>
      </c>
      <c r="G1625" s="271"/>
      <c r="H1625" s="272"/>
      <c r="I1625" s="271"/>
      <c r="J1625" s="271"/>
      <c r="K1625" s="312"/>
      <c r="L1625" s="353"/>
      <c r="M1625" s="271"/>
      <c r="N1625" s="271"/>
      <c r="O1625" s="276"/>
      <c r="P1625" s="313"/>
      <c r="Q1625" s="314"/>
      <c r="R1625" s="279" t="b">
        <f t="shared" si="80"/>
        <v>0</v>
      </c>
      <c r="S1625" s="334"/>
    </row>
    <row r="1626" spans="2:19" ht="24.9" customHeight="1" x14ac:dyDescent="0.3">
      <c r="B1626" s="311"/>
      <c r="C1626" s="267">
        <f t="shared" si="81"/>
        <v>1</v>
      </c>
      <c r="D1626" s="268" t="str">
        <f t="shared" si="82"/>
        <v>Janeiro</v>
      </c>
      <c r="E1626" s="269"/>
      <c r="F1626" s="270" t="str">
        <f>IF(E1626="","",VLOOKUP(E1626,Relatório!B:I,2,FALSE))</f>
        <v/>
      </c>
      <c r="G1626" s="271"/>
      <c r="H1626" s="272"/>
      <c r="I1626" s="271"/>
      <c r="J1626" s="271"/>
      <c r="K1626" s="312"/>
      <c r="L1626" s="353"/>
      <c r="M1626" s="271"/>
      <c r="N1626" s="271"/>
      <c r="O1626" s="276"/>
      <c r="P1626" s="313"/>
      <c r="Q1626" s="314"/>
      <c r="R1626" s="279" t="b">
        <f t="shared" si="80"/>
        <v>0</v>
      </c>
      <c r="S1626" s="334"/>
    </row>
    <row r="1627" spans="2:19" ht="24.9" customHeight="1" x14ac:dyDescent="0.3">
      <c r="B1627" s="311"/>
      <c r="C1627" s="267">
        <f t="shared" si="81"/>
        <v>1</v>
      </c>
      <c r="D1627" s="268" t="str">
        <f t="shared" si="82"/>
        <v>Janeiro</v>
      </c>
      <c r="E1627" s="269"/>
      <c r="F1627" s="270" t="str">
        <f>IF(E1627="","",VLOOKUP(E1627,Relatório!B:I,2,FALSE))</f>
        <v/>
      </c>
      <c r="G1627" s="271"/>
      <c r="H1627" s="272"/>
      <c r="I1627" s="271"/>
      <c r="J1627" s="271"/>
      <c r="K1627" s="312"/>
      <c r="L1627" s="353"/>
      <c r="M1627" s="271"/>
      <c r="N1627" s="271"/>
      <c r="O1627" s="276"/>
      <c r="P1627" s="313"/>
      <c r="Q1627" s="314"/>
      <c r="R1627" s="279" t="b">
        <f t="shared" si="80"/>
        <v>0</v>
      </c>
      <c r="S1627" s="334"/>
    </row>
    <row r="1628" spans="2:19" ht="24.9" customHeight="1" x14ac:dyDescent="0.3">
      <c r="B1628" s="311"/>
      <c r="C1628" s="267">
        <f t="shared" si="81"/>
        <v>1</v>
      </c>
      <c r="D1628" s="268" t="str">
        <f t="shared" si="82"/>
        <v>Janeiro</v>
      </c>
      <c r="E1628" s="269"/>
      <c r="F1628" s="270" t="str">
        <f>IF(E1628="","",VLOOKUP(E1628,Relatório!B:I,2,FALSE))</f>
        <v/>
      </c>
      <c r="G1628" s="271"/>
      <c r="H1628" s="272"/>
      <c r="I1628" s="271"/>
      <c r="J1628" s="271"/>
      <c r="K1628" s="312"/>
      <c r="L1628" s="353"/>
      <c r="M1628" s="271"/>
      <c r="N1628" s="271"/>
      <c r="O1628" s="276"/>
      <c r="P1628" s="313"/>
      <c r="Q1628" s="314"/>
      <c r="R1628" s="279" t="b">
        <f t="shared" si="80"/>
        <v>0</v>
      </c>
      <c r="S1628" s="334"/>
    </row>
    <row r="1629" spans="2:19" ht="24.9" customHeight="1" x14ac:dyDescent="0.3">
      <c r="B1629" s="311"/>
      <c r="C1629" s="267">
        <f t="shared" si="81"/>
        <v>1</v>
      </c>
      <c r="D1629" s="268" t="str">
        <f t="shared" si="82"/>
        <v>Janeiro</v>
      </c>
      <c r="E1629" s="269"/>
      <c r="F1629" s="270" t="str">
        <f>IF(E1629="","",VLOOKUP(E1629,Relatório!B:I,2,FALSE))</f>
        <v/>
      </c>
      <c r="G1629" s="271"/>
      <c r="H1629" s="272"/>
      <c r="I1629" s="271"/>
      <c r="J1629" s="271"/>
      <c r="K1629" s="312"/>
      <c r="L1629" s="353"/>
      <c r="M1629" s="271"/>
      <c r="N1629" s="271"/>
      <c r="O1629" s="276"/>
      <c r="P1629" s="313"/>
      <c r="Q1629" s="314"/>
      <c r="R1629" s="279" t="b">
        <f t="shared" si="80"/>
        <v>0</v>
      </c>
      <c r="S1629" s="334"/>
    </row>
    <row r="1630" spans="2:19" ht="24.9" customHeight="1" x14ac:dyDescent="0.3">
      <c r="B1630" s="311"/>
      <c r="C1630" s="267">
        <f t="shared" si="81"/>
        <v>1</v>
      </c>
      <c r="D1630" s="268" t="str">
        <f t="shared" si="82"/>
        <v>Janeiro</v>
      </c>
      <c r="E1630" s="269"/>
      <c r="F1630" s="270" t="str">
        <f>IF(E1630="","",VLOOKUP(E1630,Relatório!B:I,2,FALSE))</f>
        <v/>
      </c>
      <c r="G1630" s="271"/>
      <c r="H1630" s="272"/>
      <c r="I1630" s="271"/>
      <c r="J1630" s="271"/>
      <c r="K1630" s="312"/>
      <c r="L1630" s="353"/>
      <c r="M1630" s="271"/>
      <c r="N1630" s="271"/>
      <c r="O1630" s="276"/>
      <c r="P1630" s="313"/>
      <c r="Q1630" s="314"/>
      <c r="R1630" s="279" t="b">
        <f t="shared" si="80"/>
        <v>0</v>
      </c>
      <c r="S1630" s="334"/>
    </row>
    <row r="1631" spans="2:19" ht="24.9" customHeight="1" x14ac:dyDescent="0.3">
      <c r="B1631" s="311"/>
      <c r="C1631" s="267">
        <f t="shared" si="81"/>
        <v>1</v>
      </c>
      <c r="D1631" s="268" t="str">
        <f t="shared" si="82"/>
        <v>Janeiro</v>
      </c>
      <c r="E1631" s="269"/>
      <c r="F1631" s="270" t="str">
        <f>IF(E1631="","",VLOOKUP(E1631,Relatório!B:I,2,FALSE))</f>
        <v/>
      </c>
      <c r="G1631" s="271"/>
      <c r="H1631" s="272"/>
      <c r="I1631" s="271"/>
      <c r="J1631" s="271"/>
      <c r="K1631" s="312"/>
      <c r="L1631" s="353"/>
      <c r="M1631" s="271"/>
      <c r="N1631" s="271"/>
      <c r="O1631" s="276"/>
      <c r="P1631" s="313"/>
      <c r="Q1631" s="314"/>
      <c r="R1631" s="279" t="b">
        <f t="shared" si="80"/>
        <v>0</v>
      </c>
      <c r="S1631" s="334"/>
    </row>
    <row r="1632" spans="2:19" ht="24.9" customHeight="1" x14ac:dyDescent="0.3">
      <c r="B1632" s="311"/>
      <c r="C1632" s="267">
        <f t="shared" si="81"/>
        <v>1</v>
      </c>
      <c r="D1632" s="268" t="str">
        <f t="shared" si="82"/>
        <v>Janeiro</v>
      </c>
      <c r="E1632" s="269"/>
      <c r="F1632" s="270" t="str">
        <f>IF(E1632="","",VLOOKUP(E1632,Relatório!B:I,2,FALSE))</f>
        <v/>
      </c>
      <c r="G1632" s="271"/>
      <c r="H1632" s="272"/>
      <c r="I1632" s="271"/>
      <c r="J1632" s="271"/>
      <c r="K1632" s="312"/>
      <c r="L1632" s="353"/>
      <c r="M1632" s="271"/>
      <c r="N1632" s="271"/>
      <c r="O1632" s="276"/>
      <c r="P1632" s="313"/>
      <c r="Q1632" s="314"/>
      <c r="R1632" s="279" t="b">
        <f t="shared" si="80"/>
        <v>0</v>
      </c>
      <c r="S1632" s="334"/>
    </row>
    <row r="1633" spans="2:19" ht="24.9" customHeight="1" x14ac:dyDescent="0.3">
      <c r="B1633" s="311"/>
      <c r="C1633" s="267">
        <f t="shared" si="81"/>
        <v>1</v>
      </c>
      <c r="D1633" s="268" t="str">
        <f t="shared" si="82"/>
        <v>Janeiro</v>
      </c>
      <c r="E1633" s="269"/>
      <c r="F1633" s="270" t="str">
        <f>IF(E1633="","",VLOOKUP(E1633,Relatório!B:I,2,FALSE))</f>
        <v/>
      </c>
      <c r="G1633" s="271"/>
      <c r="H1633" s="272"/>
      <c r="I1633" s="271"/>
      <c r="J1633" s="271"/>
      <c r="K1633" s="312"/>
      <c r="L1633" s="353"/>
      <c r="M1633" s="271"/>
      <c r="N1633" s="271"/>
      <c r="O1633" s="276"/>
      <c r="P1633" s="313"/>
      <c r="Q1633" s="314"/>
      <c r="R1633" s="279" t="b">
        <f t="shared" si="80"/>
        <v>0</v>
      </c>
      <c r="S1633" s="334"/>
    </row>
    <row r="1634" spans="2:19" ht="24.9" customHeight="1" x14ac:dyDescent="0.3">
      <c r="B1634" s="311"/>
      <c r="C1634" s="267">
        <f t="shared" si="81"/>
        <v>1</v>
      </c>
      <c r="D1634" s="268" t="str">
        <f t="shared" si="82"/>
        <v>Janeiro</v>
      </c>
      <c r="E1634" s="269"/>
      <c r="F1634" s="270" t="str">
        <f>IF(E1634="","",VLOOKUP(E1634,Relatório!B:I,2,FALSE))</f>
        <v/>
      </c>
      <c r="G1634" s="271"/>
      <c r="H1634" s="272"/>
      <c r="I1634" s="271"/>
      <c r="J1634" s="271"/>
      <c r="K1634" s="312"/>
      <c r="L1634" s="353"/>
      <c r="M1634" s="271"/>
      <c r="N1634" s="271"/>
      <c r="O1634" s="276"/>
      <c r="P1634" s="313"/>
      <c r="Q1634" s="314"/>
      <c r="R1634" s="279" t="b">
        <f t="shared" si="80"/>
        <v>0</v>
      </c>
      <c r="S1634" s="334"/>
    </row>
    <row r="1635" spans="2:19" ht="24.9" customHeight="1" x14ac:dyDescent="0.3">
      <c r="B1635" s="311"/>
      <c r="C1635" s="267">
        <f t="shared" si="81"/>
        <v>1</v>
      </c>
      <c r="D1635" s="268" t="str">
        <f t="shared" si="82"/>
        <v>Janeiro</v>
      </c>
      <c r="E1635" s="269"/>
      <c r="F1635" s="270" t="str">
        <f>IF(E1635="","",VLOOKUP(E1635,Relatório!B:I,2,FALSE))</f>
        <v/>
      </c>
      <c r="G1635" s="271"/>
      <c r="H1635" s="272"/>
      <c r="I1635" s="271"/>
      <c r="J1635" s="271"/>
      <c r="K1635" s="312"/>
      <c r="L1635" s="353"/>
      <c r="M1635" s="271"/>
      <c r="N1635" s="271"/>
      <c r="O1635" s="276"/>
      <c r="P1635" s="313"/>
      <c r="Q1635" s="314"/>
      <c r="R1635" s="279" t="b">
        <f t="shared" si="80"/>
        <v>0</v>
      </c>
      <c r="S1635" s="334"/>
    </row>
    <row r="1636" spans="2:19" ht="24.9" customHeight="1" x14ac:dyDescent="0.3">
      <c r="B1636" s="311"/>
      <c r="C1636" s="267">
        <f t="shared" si="81"/>
        <v>1</v>
      </c>
      <c r="D1636" s="268" t="str">
        <f t="shared" si="82"/>
        <v>Janeiro</v>
      </c>
      <c r="E1636" s="269"/>
      <c r="F1636" s="270" t="str">
        <f>IF(E1636="","",VLOOKUP(E1636,Relatório!B:I,2,FALSE))</f>
        <v/>
      </c>
      <c r="G1636" s="271"/>
      <c r="H1636" s="272"/>
      <c r="I1636" s="271"/>
      <c r="J1636" s="271"/>
      <c r="K1636" s="312"/>
      <c r="L1636" s="353"/>
      <c r="M1636" s="271"/>
      <c r="N1636" s="271"/>
      <c r="O1636" s="276"/>
      <c r="P1636" s="313"/>
      <c r="Q1636" s="314"/>
      <c r="R1636" s="279" t="b">
        <f t="shared" si="80"/>
        <v>0</v>
      </c>
      <c r="S1636" s="334"/>
    </row>
    <row r="1637" spans="2:19" ht="24.9" customHeight="1" x14ac:dyDescent="0.3">
      <c r="B1637" s="311"/>
      <c r="C1637" s="267">
        <f t="shared" si="81"/>
        <v>1</v>
      </c>
      <c r="D1637" s="268" t="str">
        <f t="shared" si="82"/>
        <v>Janeiro</v>
      </c>
      <c r="E1637" s="269"/>
      <c r="F1637" s="270" t="str">
        <f>IF(E1637="","",VLOOKUP(E1637,Relatório!B:I,2,FALSE))</f>
        <v/>
      </c>
      <c r="G1637" s="271"/>
      <c r="H1637" s="272"/>
      <c r="I1637" s="271"/>
      <c r="J1637" s="271"/>
      <c r="K1637" s="312"/>
      <c r="L1637" s="353"/>
      <c r="M1637" s="271"/>
      <c r="N1637" s="271"/>
      <c r="O1637" s="276"/>
      <c r="P1637" s="313"/>
      <c r="Q1637" s="314"/>
      <c r="R1637" s="279" t="b">
        <f t="shared" si="80"/>
        <v>0</v>
      </c>
      <c r="S1637" s="334"/>
    </row>
    <row r="1638" spans="2:19" ht="24.9" customHeight="1" x14ac:dyDescent="0.3">
      <c r="B1638" s="311"/>
      <c r="C1638" s="267">
        <f t="shared" si="81"/>
        <v>1</v>
      </c>
      <c r="D1638" s="268" t="str">
        <f t="shared" si="82"/>
        <v>Janeiro</v>
      </c>
      <c r="E1638" s="269"/>
      <c r="F1638" s="270" t="str">
        <f>IF(E1638="","",VLOOKUP(E1638,Relatório!B:I,2,FALSE))</f>
        <v/>
      </c>
      <c r="G1638" s="271"/>
      <c r="H1638" s="272"/>
      <c r="I1638" s="271"/>
      <c r="J1638" s="271"/>
      <c r="K1638" s="312"/>
      <c r="L1638" s="353"/>
      <c r="M1638" s="271"/>
      <c r="N1638" s="271"/>
      <c r="O1638" s="276"/>
      <c r="P1638" s="313"/>
      <c r="Q1638" s="314"/>
      <c r="R1638" s="279" t="b">
        <f t="shared" si="80"/>
        <v>0</v>
      </c>
      <c r="S1638" s="334"/>
    </row>
    <row r="1639" spans="2:19" ht="24.9" customHeight="1" x14ac:dyDescent="0.3">
      <c r="B1639" s="311"/>
      <c r="C1639" s="267">
        <f t="shared" si="81"/>
        <v>1</v>
      </c>
      <c r="D1639" s="268" t="str">
        <f t="shared" si="82"/>
        <v>Janeiro</v>
      </c>
      <c r="E1639" s="269"/>
      <c r="F1639" s="270" t="str">
        <f>IF(E1639="","",VLOOKUP(E1639,Relatório!B:I,2,FALSE))</f>
        <v/>
      </c>
      <c r="G1639" s="271"/>
      <c r="H1639" s="272"/>
      <c r="I1639" s="271"/>
      <c r="J1639" s="271"/>
      <c r="K1639" s="312"/>
      <c r="L1639" s="353"/>
      <c r="M1639" s="271"/>
      <c r="N1639" s="271"/>
      <c r="O1639" s="276"/>
      <c r="P1639" s="313"/>
      <c r="Q1639" s="314"/>
      <c r="R1639" s="279" t="b">
        <f t="shared" si="80"/>
        <v>0</v>
      </c>
      <c r="S1639" s="334"/>
    </row>
    <row r="1640" spans="2:19" ht="24.9" customHeight="1" x14ac:dyDescent="0.3">
      <c r="B1640" s="311"/>
      <c r="C1640" s="267">
        <f t="shared" si="81"/>
        <v>1</v>
      </c>
      <c r="D1640" s="268" t="str">
        <f t="shared" si="82"/>
        <v>Janeiro</v>
      </c>
      <c r="E1640" s="269"/>
      <c r="F1640" s="270" t="str">
        <f>IF(E1640="","",VLOOKUP(E1640,Relatório!B:I,2,FALSE))</f>
        <v/>
      </c>
      <c r="G1640" s="271"/>
      <c r="H1640" s="272"/>
      <c r="I1640" s="271"/>
      <c r="J1640" s="271"/>
      <c r="K1640" s="312"/>
      <c r="L1640" s="353"/>
      <c r="M1640" s="271"/>
      <c r="N1640" s="271"/>
      <c r="O1640" s="276"/>
      <c r="P1640" s="313"/>
      <c r="Q1640" s="314"/>
      <c r="R1640" s="279" t="b">
        <f t="shared" si="80"/>
        <v>0</v>
      </c>
      <c r="S1640" s="334"/>
    </row>
    <row r="1641" spans="2:19" ht="24.9" customHeight="1" x14ac:dyDescent="0.3">
      <c r="B1641" s="311"/>
      <c r="C1641" s="267">
        <f t="shared" si="81"/>
        <v>1</v>
      </c>
      <c r="D1641" s="268" t="str">
        <f t="shared" si="82"/>
        <v>Janeiro</v>
      </c>
      <c r="E1641" s="269"/>
      <c r="F1641" s="270" t="str">
        <f>IF(E1641="","",VLOOKUP(E1641,Relatório!B:I,2,FALSE))</f>
        <v/>
      </c>
      <c r="G1641" s="271"/>
      <c r="H1641" s="272"/>
      <c r="I1641" s="271"/>
      <c r="J1641" s="271"/>
      <c r="K1641" s="312"/>
      <c r="L1641" s="353"/>
      <c r="M1641" s="271"/>
      <c r="N1641" s="271"/>
      <c r="O1641" s="276"/>
      <c r="P1641" s="313"/>
      <c r="Q1641" s="314"/>
      <c r="R1641" s="279" t="b">
        <f t="shared" si="80"/>
        <v>0</v>
      </c>
      <c r="S1641" s="334"/>
    </row>
    <row r="1642" spans="2:19" ht="24.9" customHeight="1" x14ac:dyDescent="0.3">
      <c r="B1642" s="311"/>
      <c r="C1642" s="267">
        <f t="shared" si="81"/>
        <v>1</v>
      </c>
      <c r="D1642" s="268" t="str">
        <f t="shared" si="82"/>
        <v>Janeiro</v>
      </c>
      <c r="E1642" s="269"/>
      <c r="F1642" s="270" t="str">
        <f>IF(E1642="","",VLOOKUP(E1642,Relatório!B:I,2,FALSE))</f>
        <v/>
      </c>
      <c r="G1642" s="271"/>
      <c r="H1642" s="272"/>
      <c r="I1642" s="271"/>
      <c r="J1642" s="271"/>
      <c r="K1642" s="312"/>
      <c r="L1642" s="353"/>
      <c r="M1642" s="271"/>
      <c r="N1642" s="271"/>
      <c r="O1642" s="276"/>
      <c r="P1642" s="313"/>
      <c r="Q1642" s="314"/>
      <c r="R1642" s="279" t="b">
        <f t="shared" si="80"/>
        <v>0</v>
      </c>
      <c r="S1642" s="334"/>
    </row>
    <row r="1643" spans="2:19" ht="24.9" customHeight="1" x14ac:dyDescent="0.3">
      <c r="B1643" s="311"/>
      <c r="C1643" s="267">
        <f t="shared" si="81"/>
        <v>1</v>
      </c>
      <c r="D1643" s="268" t="str">
        <f t="shared" si="82"/>
        <v>Janeiro</v>
      </c>
      <c r="E1643" s="269"/>
      <c r="F1643" s="270" t="str">
        <f>IF(E1643="","",VLOOKUP(E1643,Relatório!B:I,2,FALSE))</f>
        <v/>
      </c>
      <c r="G1643" s="271"/>
      <c r="H1643" s="272"/>
      <c r="I1643" s="271"/>
      <c r="J1643" s="271"/>
      <c r="K1643" s="312"/>
      <c r="L1643" s="353"/>
      <c r="M1643" s="271"/>
      <c r="N1643" s="271"/>
      <c r="O1643" s="276"/>
      <c r="P1643" s="313"/>
      <c r="Q1643" s="314"/>
      <c r="R1643" s="279" t="b">
        <f t="shared" si="80"/>
        <v>0</v>
      </c>
      <c r="S1643" s="334"/>
    </row>
    <row r="1644" spans="2:19" ht="24.9" customHeight="1" x14ac:dyDescent="0.3">
      <c r="B1644" s="311"/>
      <c r="C1644" s="267">
        <f t="shared" si="81"/>
        <v>1</v>
      </c>
      <c r="D1644" s="268" t="str">
        <f t="shared" si="82"/>
        <v>Janeiro</v>
      </c>
      <c r="E1644" s="269"/>
      <c r="F1644" s="270" t="str">
        <f>IF(E1644="","",VLOOKUP(E1644,Relatório!B:I,2,FALSE))</f>
        <v/>
      </c>
      <c r="G1644" s="271"/>
      <c r="H1644" s="272"/>
      <c r="I1644" s="271"/>
      <c r="J1644" s="271"/>
      <c r="K1644" s="312"/>
      <c r="L1644" s="353"/>
      <c r="M1644" s="271"/>
      <c r="N1644" s="271"/>
      <c r="O1644" s="276"/>
      <c r="P1644" s="313"/>
      <c r="Q1644" s="314"/>
      <c r="R1644" s="279" t="b">
        <f t="shared" si="80"/>
        <v>0</v>
      </c>
      <c r="S1644" s="334"/>
    </row>
    <row r="1645" spans="2:19" ht="24.9" customHeight="1" x14ac:dyDescent="0.3">
      <c r="B1645" s="311"/>
      <c r="C1645" s="267">
        <f t="shared" si="81"/>
        <v>1</v>
      </c>
      <c r="D1645" s="268" t="str">
        <f t="shared" si="82"/>
        <v>Janeiro</v>
      </c>
      <c r="E1645" s="269"/>
      <c r="F1645" s="270" t="str">
        <f>IF(E1645="","",VLOOKUP(E1645,Relatório!B:I,2,FALSE))</f>
        <v/>
      </c>
      <c r="G1645" s="271"/>
      <c r="H1645" s="272"/>
      <c r="I1645" s="271"/>
      <c r="J1645" s="271"/>
      <c r="K1645" s="312"/>
      <c r="L1645" s="353"/>
      <c r="M1645" s="271"/>
      <c r="N1645" s="271"/>
      <c r="O1645" s="276"/>
      <c r="P1645" s="313"/>
      <c r="Q1645" s="314"/>
      <c r="R1645" s="279" t="b">
        <f t="shared" si="80"/>
        <v>0</v>
      </c>
      <c r="S1645" s="334"/>
    </row>
    <row r="1646" spans="2:19" ht="24.9" customHeight="1" x14ac:dyDescent="0.3">
      <c r="B1646" s="311"/>
      <c r="C1646" s="267">
        <f t="shared" si="81"/>
        <v>1</v>
      </c>
      <c r="D1646" s="268" t="str">
        <f t="shared" si="82"/>
        <v>Janeiro</v>
      </c>
      <c r="E1646" s="269"/>
      <c r="F1646" s="270" t="str">
        <f>IF(E1646="","",VLOOKUP(E1646,Relatório!B:I,2,FALSE))</f>
        <v/>
      </c>
      <c r="G1646" s="271"/>
      <c r="H1646" s="272"/>
      <c r="I1646" s="271"/>
      <c r="J1646" s="271"/>
      <c r="K1646" s="312"/>
      <c r="L1646" s="353"/>
      <c r="M1646" s="271"/>
      <c r="N1646" s="271"/>
      <c r="O1646" s="276"/>
      <c r="P1646" s="313"/>
      <c r="Q1646" s="314"/>
      <c r="R1646" s="279" t="b">
        <f t="shared" si="80"/>
        <v>0</v>
      </c>
      <c r="S1646" s="334"/>
    </row>
    <row r="1647" spans="2:19" ht="24.9" customHeight="1" x14ac:dyDescent="0.3">
      <c r="B1647" s="311"/>
      <c r="C1647" s="267">
        <f t="shared" si="81"/>
        <v>1</v>
      </c>
      <c r="D1647" s="268" t="str">
        <f t="shared" si="82"/>
        <v>Janeiro</v>
      </c>
      <c r="E1647" s="269"/>
      <c r="F1647" s="270" t="str">
        <f>IF(E1647="","",VLOOKUP(E1647,Relatório!B:I,2,FALSE))</f>
        <v/>
      </c>
      <c r="G1647" s="271"/>
      <c r="H1647" s="272"/>
      <c r="I1647" s="271"/>
      <c r="J1647" s="271"/>
      <c r="K1647" s="312"/>
      <c r="L1647" s="353"/>
      <c r="M1647" s="271"/>
      <c r="N1647" s="271"/>
      <c r="O1647" s="276"/>
      <c r="P1647" s="313"/>
      <c r="Q1647" s="314"/>
      <c r="R1647" s="279" t="b">
        <f t="shared" si="80"/>
        <v>0</v>
      </c>
      <c r="S1647" s="334"/>
    </row>
    <row r="1648" spans="2:19" ht="24.9" customHeight="1" x14ac:dyDescent="0.3">
      <c r="B1648" s="311"/>
      <c r="C1648" s="267">
        <f t="shared" si="81"/>
        <v>1</v>
      </c>
      <c r="D1648" s="268" t="str">
        <f t="shared" si="82"/>
        <v>Janeiro</v>
      </c>
      <c r="E1648" s="269"/>
      <c r="F1648" s="270" t="str">
        <f>IF(E1648="","",VLOOKUP(E1648,Relatório!B:I,2,FALSE))</f>
        <v/>
      </c>
      <c r="G1648" s="271"/>
      <c r="H1648" s="272"/>
      <c r="I1648" s="271"/>
      <c r="J1648" s="271"/>
      <c r="K1648" s="312"/>
      <c r="L1648" s="353"/>
      <c r="M1648" s="271"/>
      <c r="N1648" s="271"/>
      <c r="O1648" s="276"/>
      <c r="P1648" s="313"/>
      <c r="Q1648" s="314"/>
      <c r="R1648" s="279" t="b">
        <f t="shared" si="80"/>
        <v>0</v>
      </c>
      <c r="S1648" s="334"/>
    </row>
    <row r="1649" spans="2:19" ht="24.9" customHeight="1" x14ac:dyDescent="0.3">
      <c r="B1649" s="311"/>
      <c r="C1649" s="267">
        <f t="shared" si="81"/>
        <v>1</v>
      </c>
      <c r="D1649" s="268" t="str">
        <f t="shared" si="82"/>
        <v>Janeiro</v>
      </c>
      <c r="E1649" s="269"/>
      <c r="F1649" s="270" t="str">
        <f>IF(E1649="","",VLOOKUP(E1649,Relatório!B:I,2,FALSE))</f>
        <v/>
      </c>
      <c r="G1649" s="271"/>
      <c r="H1649" s="272"/>
      <c r="I1649" s="271"/>
      <c r="J1649" s="271"/>
      <c r="K1649" s="312"/>
      <c r="L1649" s="353"/>
      <c r="M1649" s="271"/>
      <c r="N1649" s="271"/>
      <c r="O1649" s="276"/>
      <c r="P1649" s="313"/>
      <c r="Q1649" s="314"/>
      <c r="R1649" s="279" t="b">
        <f t="shared" si="80"/>
        <v>0</v>
      </c>
      <c r="S1649" s="334"/>
    </row>
    <row r="1650" spans="2:19" ht="24.9" customHeight="1" x14ac:dyDescent="0.3">
      <c r="B1650" s="311"/>
      <c r="C1650" s="267">
        <f t="shared" si="81"/>
        <v>1</v>
      </c>
      <c r="D1650" s="268" t="str">
        <f t="shared" si="82"/>
        <v>Janeiro</v>
      </c>
      <c r="E1650" s="269"/>
      <c r="F1650" s="270" t="str">
        <f>IF(E1650="","",VLOOKUP(E1650,Relatório!B:I,2,FALSE))</f>
        <v/>
      </c>
      <c r="G1650" s="271"/>
      <c r="H1650" s="272"/>
      <c r="I1650" s="271"/>
      <c r="J1650" s="271"/>
      <c r="K1650" s="312"/>
      <c r="L1650" s="353"/>
      <c r="M1650" s="271"/>
      <c r="N1650" s="271"/>
      <c r="O1650" s="276"/>
      <c r="P1650" s="313"/>
      <c r="Q1650" s="314"/>
      <c r="R1650" s="279" t="b">
        <f t="shared" si="80"/>
        <v>0</v>
      </c>
      <c r="S1650" s="334"/>
    </row>
    <row r="1651" spans="2:19" ht="24.9" customHeight="1" x14ac:dyDescent="0.3">
      <c r="B1651" s="311"/>
      <c r="C1651" s="267">
        <f t="shared" si="81"/>
        <v>1</v>
      </c>
      <c r="D1651" s="268" t="str">
        <f t="shared" si="82"/>
        <v>Janeiro</v>
      </c>
      <c r="E1651" s="269"/>
      <c r="F1651" s="270" t="str">
        <f>IF(E1651="","",VLOOKUP(E1651,Relatório!B:I,2,FALSE))</f>
        <v/>
      </c>
      <c r="G1651" s="271"/>
      <c r="H1651" s="272"/>
      <c r="I1651" s="271"/>
      <c r="J1651" s="271"/>
      <c r="K1651" s="312"/>
      <c r="L1651" s="353"/>
      <c r="M1651" s="271"/>
      <c r="N1651" s="271"/>
      <c r="O1651" s="276"/>
      <c r="P1651" s="313"/>
      <c r="Q1651" s="314"/>
      <c r="R1651" s="279" t="b">
        <f t="shared" si="80"/>
        <v>0</v>
      </c>
      <c r="S1651" s="334"/>
    </row>
    <row r="1652" spans="2:19" ht="24.9" customHeight="1" x14ac:dyDescent="0.3">
      <c r="B1652" s="311"/>
      <c r="C1652" s="267">
        <f t="shared" si="81"/>
        <v>1</v>
      </c>
      <c r="D1652" s="268" t="str">
        <f t="shared" si="82"/>
        <v>Janeiro</v>
      </c>
      <c r="E1652" s="269"/>
      <c r="F1652" s="270" t="str">
        <f>IF(E1652="","",VLOOKUP(E1652,Relatório!B:I,2,FALSE))</f>
        <v/>
      </c>
      <c r="G1652" s="271"/>
      <c r="H1652" s="272"/>
      <c r="I1652" s="271"/>
      <c r="J1652" s="271"/>
      <c r="K1652" s="312"/>
      <c r="L1652" s="353"/>
      <c r="M1652" s="271"/>
      <c r="N1652" s="271"/>
      <c r="O1652" s="276"/>
      <c r="P1652" s="313"/>
      <c r="Q1652" s="314"/>
      <c r="R1652" s="279" t="b">
        <f t="shared" si="80"/>
        <v>0</v>
      </c>
      <c r="S1652" s="334"/>
    </row>
    <row r="1653" spans="2:19" ht="24.9" customHeight="1" x14ac:dyDescent="0.3">
      <c r="B1653" s="311"/>
      <c r="C1653" s="267">
        <f t="shared" si="81"/>
        <v>1</v>
      </c>
      <c r="D1653" s="268" t="str">
        <f t="shared" si="82"/>
        <v>Janeiro</v>
      </c>
      <c r="E1653" s="269"/>
      <c r="F1653" s="270" t="str">
        <f>IF(E1653="","",VLOOKUP(E1653,Relatório!B:I,2,FALSE))</f>
        <v/>
      </c>
      <c r="G1653" s="271"/>
      <c r="H1653" s="272"/>
      <c r="I1653" s="271"/>
      <c r="J1653" s="271"/>
      <c r="K1653" s="312"/>
      <c r="L1653" s="353"/>
      <c r="M1653" s="271"/>
      <c r="N1653" s="271"/>
      <c r="O1653" s="276"/>
      <c r="P1653" s="313"/>
      <c r="Q1653" s="314"/>
      <c r="R1653" s="279" t="b">
        <f t="shared" si="80"/>
        <v>0</v>
      </c>
      <c r="S1653" s="334"/>
    </row>
    <row r="1654" spans="2:19" ht="24.9" customHeight="1" x14ac:dyDescent="0.3">
      <c r="B1654" s="311"/>
      <c r="C1654" s="267">
        <f t="shared" si="81"/>
        <v>1</v>
      </c>
      <c r="D1654" s="268" t="str">
        <f t="shared" si="82"/>
        <v>Janeiro</v>
      </c>
      <c r="E1654" s="269"/>
      <c r="F1654" s="270" t="str">
        <f>IF(E1654="","",VLOOKUP(E1654,Relatório!B:I,2,FALSE))</f>
        <v/>
      </c>
      <c r="G1654" s="271"/>
      <c r="H1654" s="272"/>
      <c r="I1654" s="271"/>
      <c r="J1654" s="271"/>
      <c r="K1654" s="312"/>
      <c r="L1654" s="353"/>
      <c r="M1654" s="271"/>
      <c r="N1654" s="271"/>
      <c r="O1654" s="276"/>
      <c r="P1654" s="313"/>
      <c r="Q1654" s="314"/>
      <c r="R1654" s="279" t="b">
        <f t="shared" si="80"/>
        <v>0</v>
      </c>
      <c r="S1654" s="334"/>
    </row>
    <row r="1655" spans="2:19" ht="24.9" customHeight="1" x14ac:dyDescent="0.3">
      <c r="B1655" s="311"/>
      <c r="C1655" s="267">
        <f t="shared" si="81"/>
        <v>1</v>
      </c>
      <c r="D1655" s="268" t="str">
        <f t="shared" si="82"/>
        <v>Janeiro</v>
      </c>
      <c r="E1655" s="269"/>
      <c r="F1655" s="270" t="str">
        <f>IF(E1655="","",VLOOKUP(E1655,Relatório!B:I,2,FALSE))</f>
        <v/>
      </c>
      <c r="G1655" s="271"/>
      <c r="H1655" s="272"/>
      <c r="I1655" s="271"/>
      <c r="J1655" s="271"/>
      <c r="K1655" s="312"/>
      <c r="L1655" s="353"/>
      <c r="M1655" s="271"/>
      <c r="N1655" s="271"/>
      <c r="O1655" s="276"/>
      <c r="P1655" s="313"/>
      <c r="Q1655" s="314"/>
      <c r="R1655" s="279" t="b">
        <f t="shared" si="80"/>
        <v>0</v>
      </c>
      <c r="S1655" s="334"/>
    </row>
    <row r="1656" spans="2:19" ht="24.9" customHeight="1" x14ac:dyDescent="0.3">
      <c r="B1656" s="311"/>
      <c r="C1656" s="267">
        <f t="shared" si="81"/>
        <v>1</v>
      </c>
      <c r="D1656" s="268" t="str">
        <f t="shared" si="82"/>
        <v>Janeiro</v>
      </c>
      <c r="E1656" s="269"/>
      <c r="F1656" s="270" t="str">
        <f>IF(E1656="","",VLOOKUP(E1656,Relatório!B:I,2,FALSE))</f>
        <v/>
      </c>
      <c r="G1656" s="271"/>
      <c r="H1656" s="272"/>
      <c r="I1656" s="271"/>
      <c r="J1656" s="271"/>
      <c r="K1656" s="312"/>
      <c r="L1656" s="353"/>
      <c r="M1656" s="271"/>
      <c r="N1656" s="271"/>
      <c r="O1656" s="276"/>
      <c r="P1656" s="313"/>
      <c r="Q1656" s="314"/>
      <c r="R1656" s="279" t="b">
        <f t="shared" si="80"/>
        <v>0</v>
      </c>
      <c r="S1656" s="334"/>
    </row>
    <row r="1657" spans="2:19" ht="24.9" customHeight="1" x14ac:dyDescent="0.3">
      <c r="B1657" s="311"/>
      <c r="C1657" s="267">
        <f t="shared" si="81"/>
        <v>1</v>
      </c>
      <c r="D1657" s="268" t="str">
        <f t="shared" si="82"/>
        <v>Janeiro</v>
      </c>
      <c r="E1657" s="269"/>
      <c r="F1657" s="270" t="str">
        <f>IF(E1657="","",VLOOKUP(E1657,Relatório!B:I,2,FALSE))</f>
        <v/>
      </c>
      <c r="G1657" s="271"/>
      <c r="H1657" s="272"/>
      <c r="I1657" s="271"/>
      <c r="J1657" s="271"/>
      <c r="K1657" s="312"/>
      <c r="L1657" s="353"/>
      <c r="M1657" s="271"/>
      <c r="N1657" s="271"/>
      <c r="O1657" s="276"/>
      <c r="P1657" s="313"/>
      <c r="Q1657" s="314"/>
      <c r="R1657" s="279" t="b">
        <f t="shared" si="80"/>
        <v>0</v>
      </c>
      <c r="S1657" s="334"/>
    </row>
    <row r="1658" spans="2:19" ht="24.9" customHeight="1" x14ac:dyDescent="0.3">
      <c r="B1658" s="311"/>
      <c r="C1658" s="267">
        <f t="shared" si="81"/>
        <v>1</v>
      </c>
      <c r="D1658" s="268" t="str">
        <f t="shared" si="82"/>
        <v>Janeiro</v>
      </c>
      <c r="E1658" s="269"/>
      <c r="F1658" s="270" t="str">
        <f>IF(E1658="","",VLOOKUP(E1658,Relatório!B:I,2,FALSE))</f>
        <v/>
      </c>
      <c r="G1658" s="271"/>
      <c r="H1658" s="272"/>
      <c r="I1658" s="271"/>
      <c r="J1658" s="271"/>
      <c r="K1658" s="312"/>
      <c r="L1658" s="353"/>
      <c r="M1658" s="271"/>
      <c r="N1658" s="271"/>
      <c r="O1658" s="276"/>
      <c r="P1658" s="313"/>
      <c r="Q1658" s="314"/>
      <c r="R1658" s="279" t="b">
        <f t="shared" si="80"/>
        <v>0</v>
      </c>
      <c r="S1658" s="334"/>
    </row>
    <row r="1659" spans="2:19" ht="24.9" customHeight="1" x14ac:dyDescent="0.3">
      <c r="B1659" s="311"/>
      <c r="C1659" s="267">
        <f t="shared" si="81"/>
        <v>1</v>
      </c>
      <c r="D1659" s="268" t="str">
        <f t="shared" si="82"/>
        <v>Janeiro</v>
      </c>
      <c r="E1659" s="269"/>
      <c r="F1659" s="270" t="str">
        <f>IF(E1659="","",VLOOKUP(E1659,Relatório!B:I,2,FALSE))</f>
        <v/>
      </c>
      <c r="G1659" s="271"/>
      <c r="H1659" s="272"/>
      <c r="I1659" s="271"/>
      <c r="J1659" s="271"/>
      <c r="K1659" s="312"/>
      <c r="L1659" s="353"/>
      <c r="M1659" s="271"/>
      <c r="N1659" s="271"/>
      <c r="O1659" s="276"/>
      <c r="P1659" s="313"/>
      <c r="Q1659" s="314"/>
      <c r="R1659" s="279" t="b">
        <f t="shared" si="80"/>
        <v>0</v>
      </c>
      <c r="S1659" s="334"/>
    </row>
    <row r="1660" spans="2:19" ht="24.9" customHeight="1" x14ac:dyDescent="0.3">
      <c r="B1660" s="311"/>
      <c r="C1660" s="267">
        <f t="shared" si="81"/>
        <v>1</v>
      </c>
      <c r="D1660" s="268" t="str">
        <f t="shared" si="82"/>
        <v>Janeiro</v>
      </c>
      <c r="E1660" s="269"/>
      <c r="F1660" s="270" t="str">
        <f>IF(E1660="","",VLOOKUP(E1660,Relatório!B:I,2,FALSE))</f>
        <v/>
      </c>
      <c r="G1660" s="271"/>
      <c r="H1660" s="272"/>
      <c r="I1660" s="271"/>
      <c r="J1660" s="271"/>
      <c r="K1660" s="312"/>
      <c r="L1660" s="353"/>
      <c r="M1660" s="271"/>
      <c r="N1660" s="271"/>
      <c r="O1660" s="276"/>
      <c r="P1660" s="313"/>
      <c r="Q1660" s="314"/>
      <c r="R1660" s="279" t="b">
        <f t="shared" si="80"/>
        <v>0</v>
      </c>
      <c r="S1660" s="334"/>
    </row>
    <row r="1661" spans="2:19" ht="24.9" customHeight="1" x14ac:dyDescent="0.3">
      <c r="B1661" s="311"/>
      <c r="C1661" s="267">
        <f t="shared" si="81"/>
        <v>1</v>
      </c>
      <c r="D1661" s="268" t="str">
        <f t="shared" si="82"/>
        <v>Janeiro</v>
      </c>
      <c r="E1661" s="269"/>
      <c r="F1661" s="270" t="str">
        <f>IF(E1661="","",VLOOKUP(E1661,Relatório!B:I,2,FALSE))</f>
        <v/>
      </c>
      <c r="G1661" s="271"/>
      <c r="H1661" s="272"/>
      <c r="I1661" s="271"/>
      <c r="J1661" s="271"/>
      <c r="K1661" s="312"/>
      <c r="L1661" s="353"/>
      <c r="M1661" s="271"/>
      <c r="N1661" s="271"/>
      <c r="O1661" s="276"/>
      <c r="P1661" s="313"/>
      <c r="Q1661" s="314"/>
      <c r="R1661" s="279" t="b">
        <f t="shared" si="80"/>
        <v>0</v>
      </c>
      <c r="S1661" s="334"/>
    </row>
    <row r="1662" spans="2:19" ht="24.9" customHeight="1" x14ac:dyDescent="0.3">
      <c r="B1662" s="311"/>
      <c r="C1662" s="267">
        <f t="shared" si="81"/>
        <v>1</v>
      </c>
      <c r="D1662" s="268" t="str">
        <f t="shared" si="82"/>
        <v>Janeiro</v>
      </c>
      <c r="E1662" s="269"/>
      <c r="F1662" s="270" t="str">
        <f>IF(E1662="","",VLOOKUP(E1662,Relatório!B:I,2,FALSE))</f>
        <v/>
      </c>
      <c r="G1662" s="271"/>
      <c r="H1662" s="272"/>
      <c r="I1662" s="271"/>
      <c r="J1662" s="271"/>
      <c r="K1662" s="312"/>
      <c r="L1662" s="353"/>
      <c r="M1662" s="271"/>
      <c r="N1662" s="271"/>
      <c r="O1662" s="276"/>
      <c r="P1662" s="313"/>
      <c r="Q1662" s="314"/>
      <c r="R1662" s="279" t="b">
        <f t="shared" si="80"/>
        <v>0</v>
      </c>
      <c r="S1662" s="334"/>
    </row>
    <row r="1663" spans="2:19" ht="24.9" customHeight="1" x14ac:dyDescent="0.3">
      <c r="B1663" s="311"/>
      <c r="C1663" s="267">
        <f t="shared" si="81"/>
        <v>1</v>
      </c>
      <c r="D1663" s="268" t="str">
        <f t="shared" si="82"/>
        <v>Janeiro</v>
      </c>
      <c r="E1663" s="269"/>
      <c r="F1663" s="270" t="str">
        <f>IF(E1663="","",VLOOKUP(E1663,Relatório!B:I,2,FALSE))</f>
        <v/>
      </c>
      <c r="G1663" s="271"/>
      <c r="H1663" s="272"/>
      <c r="I1663" s="271"/>
      <c r="J1663" s="271"/>
      <c r="K1663" s="312"/>
      <c r="L1663" s="353"/>
      <c r="M1663" s="271"/>
      <c r="N1663" s="271"/>
      <c r="O1663" s="276"/>
      <c r="P1663" s="313"/>
      <c r="Q1663" s="314"/>
      <c r="R1663" s="279" t="b">
        <f t="shared" si="80"/>
        <v>0</v>
      </c>
      <c r="S1663" s="334"/>
    </row>
    <row r="1664" spans="2:19" ht="24.9" customHeight="1" x14ac:dyDescent="0.3">
      <c r="B1664" s="311"/>
      <c r="C1664" s="267">
        <f t="shared" si="81"/>
        <v>1</v>
      </c>
      <c r="D1664" s="268" t="str">
        <f t="shared" si="82"/>
        <v>Janeiro</v>
      </c>
      <c r="E1664" s="269"/>
      <c r="F1664" s="270" t="str">
        <f>IF(E1664="","",VLOOKUP(E1664,Relatório!B:I,2,FALSE))</f>
        <v/>
      </c>
      <c r="G1664" s="271"/>
      <c r="H1664" s="272"/>
      <c r="I1664" s="271"/>
      <c r="J1664" s="271"/>
      <c r="K1664" s="312"/>
      <c r="L1664" s="353"/>
      <c r="M1664" s="271"/>
      <c r="N1664" s="271"/>
      <c r="O1664" s="276"/>
      <c r="P1664" s="313"/>
      <c r="Q1664" s="314"/>
      <c r="R1664" s="279" t="b">
        <f t="shared" si="80"/>
        <v>0</v>
      </c>
      <c r="S1664" s="334"/>
    </row>
    <row r="1665" spans="2:19" ht="24.9" customHeight="1" x14ac:dyDescent="0.3">
      <c r="B1665" s="311"/>
      <c r="C1665" s="267">
        <f t="shared" si="81"/>
        <v>1</v>
      </c>
      <c r="D1665" s="268" t="str">
        <f t="shared" si="82"/>
        <v>Janeiro</v>
      </c>
      <c r="E1665" s="269"/>
      <c r="F1665" s="270" t="str">
        <f>IF(E1665="","",VLOOKUP(E1665,Relatório!B:I,2,FALSE))</f>
        <v/>
      </c>
      <c r="G1665" s="271"/>
      <c r="H1665" s="272"/>
      <c r="I1665" s="271"/>
      <c r="J1665" s="271"/>
      <c r="K1665" s="312"/>
      <c r="L1665" s="353"/>
      <c r="M1665" s="271"/>
      <c r="N1665" s="271"/>
      <c r="O1665" s="276"/>
      <c r="P1665" s="313"/>
      <c r="Q1665" s="314"/>
      <c r="R1665" s="279" t="b">
        <f t="shared" si="80"/>
        <v>0</v>
      </c>
      <c r="S1665" s="334"/>
    </row>
    <row r="1666" spans="2:19" ht="24.9" customHeight="1" x14ac:dyDescent="0.3">
      <c r="B1666" s="311"/>
      <c r="C1666" s="267">
        <f t="shared" si="81"/>
        <v>1</v>
      </c>
      <c r="D1666" s="268" t="str">
        <f t="shared" si="82"/>
        <v>Janeiro</v>
      </c>
      <c r="E1666" s="269"/>
      <c r="F1666" s="270" t="str">
        <f>IF(E1666="","",VLOOKUP(E1666,Relatório!B:I,2,FALSE))</f>
        <v/>
      </c>
      <c r="G1666" s="271"/>
      <c r="H1666" s="272"/>
      <c r="I1666" s="271"/>
      <c r="J1666" s="271"/>
      <c r="K1666" s="312"/>
      <c r="L1666" s="353"/>
      <c r="M1666" s="271"/>
      <c r="N1666" s="271"/>
      <c r="O1666" s="276"/>
      <c r="P1666" s="313"/>
      <c r="Q1666" s="314"/>
      <c r="R1666" s="279" t="b">
        <f t="shared" si="80"/>
        <v>0</v>
      </c>
      <c r="S1666" s="334"/>
    </row>
    <row r="1667" spans="2:19" ht="24.9" customHeight="1" x14ac:dyDescent="0.3">
      <c r="B1667" s="311"/>
      <c r="C1667" s="267">
        <f t="shared" si="81"/>
        <v>1</v>
      </c>
      <c r="D1667" s="268" t="str">
        <f t="shared" si="82"/>
        <v>Janeiro</v>
      </c>
      <c r="E1667" s="269"/>
      <c r="F1667" s="270" t="str">
        <f>IF(E1667="","",VLOOKUP(E1667,Relatório!B:I,2,FALSE))</f>
        <v/>
      </c>
      <c r="G1667" s="271"/>
      <c r="H1667" s="272"/>
      <c r="I1667" s="271"/>
      <c r="J1667" s="271"/>
      <c r="K1667" s="312"/>
      <c r="L1667" s="353"/>
      <c r="M1667" s="271"/>
      <c r="N1667" s="271"/>
      <c r="O1667" s="276"/>
      <c r="P1667" s="313"/>
      <c r="Q1667" s="314"/>
      <c r="R1667" s="279" t="b">
        <f t="shared" si="80"/>
        <v>0</v>
      </c>
      <c r="S1667" s="334"/>
    </row>
    <row r="1668" spans="2:19" ht="24.9" customHeight="1" x14ac:dyDescent="0.3">
      <c r="B1668" s="311"/>
      <c r="C1668" s="267">
        <f t="shared" si="81"/>
        <v>1</v>
      </c>
      <c r="D1668" s="268" t="str">
        <f t="shared" si="82"/>
        <v>Janeiro</v>
      </c>
      <c r="E1668" s="269"/>
      <c r="F1668" s="270" t="str">
        <f>IF(E1668="","",VLOOKUP(E1668,Relatório!B:I,2,FALSE))</f>
        <v/>
      </c>
      <c r="G1668" s="271"/>
      <c r="H1668" s="272"/>
      <c r="I1668" s="271"/>
      <c r="J1668" s="271"/>
      <c r="K1668" s="312"/>
      <c r="L1668" s="353"/>
      <c r="M1668" s="271"/>
      <c r="N1668" s="271"/>
      <c r="O1668" s="276"/>
      <c r="P1668" s="313"/>
      <c r="Q1668" s="314"/>
      <c r="R1668" s="279" t="b">
        <f t="shared" si="80"/>
        <v>0</v>
      </c>
      <c r="S1668" s="334"/>
    </row>
    <row r="1669" spans="2:19" ht="24.9" customHeight="1" x14ac:dyDescent="0.3">
      <c r="B1669" s="311"/>
      <c r="C1669" s="267">
        <f t="shared" si="81"/>
        <v>1</v>
      </c>
      <c r="D1669" s="268" t="str">
        <f t="shared" si="82"/>
        <v>Janeiro</v>
      </c>
      <c r="E1669" s="269"/>
      <c r="F1669" s="270" t="str">
        <f>IF(E1669="","",VLOOKUP(E1669,Relatório!B:I,2,FALSE))</f>
        <v/>
      </c>
      <c r="G1669" s="271"/>
      <c r="H1669" s="272"/>
      <c r="I1669" s="271"/>
      <c r="J1669" s="271"/>
      <c r="K1669" s="312"/>
      <c r="L1669" s="353"/>
      <c r="M1669" s="271"/>
      <c r="N1669" s="271"/>
      <c r="O1669" s="276"/>
      <c r="P1669" s="313"/>
      <c r="Q1669" s="314"/>
      <c r="R1669" s="279" t="b">
        <f t="shared" si="80"/>
        <v>0</v>
      </c>
      <c r="S1669" s="334"/>
    </row>
    <row r="1670" spans="2:19" ht="24.9" customHeight="1" x14ac:dyDescent="0.3">
      <c r="B1670" s="311"/>
      <c r="C1670" s="267">
        <f t="shared" si="81"/>
        <v>1</v>
      </c>
      <c r="D1670" s="268" t="str">
        <f t="shared" si="82"/>
        <v>Janeiro</v>
      </c>
      <c r="E1670" s="269"/>
      <c r="F1670" s="270" t="str">
        <f>IF(E1670="","",VLOOKUP(E1670,Relatório!B:I,2,FALSE))</f>
        <v/>
      </c>
      <c r="G1670" s="271"/>
      <c r="H1670" s="272"/>
      <c r="I1670" s="271"/>
      <c r="J1670" s="271"/>
      <c r="K1670" s="312"/>
      <c r="L1670" s="353"/>
      <c r="M1670" s="271"/>
      <c r="N1670" s="271"/>
      <c r="O1670" s="276"/>
      <c r="P1670" s="313"/>
      <c r="Q1670" s="314"/>
      <c r="R1670" s="279" t="b">
        <f t="shared" si="80"/>
        <v>0</v>
      </c>
      <c r="S1670" s="334"/>
    </row>
    <row r="1671" spans="2:19" ht="24.9" customHeight="1" x14ac:dyDescent="0.3">
      <c r="B1671" s="311"/>
      <c r="C1671" s="267">
        <f t="shared" si="81"/>
        <v>1</v>
      </c>
      <c r="D1671" s="268" t="str">
        <f t="shared" si="82"/>
        <v>Janeiro</v>
      </c>
      <c r="E1671" s="269"/>
      <c r="F1671" s="270" t="str">
        <f>IF(E1671="","",VLOOKUP(E1671,Relatório!B:I,2,FALSE))</f>
        <v/>
      </c>
      <c r="G1671" s="271"/>
      <c r="H1671" s="272"/>
      <c r="I1671" s="271"/>
      <c r="J1671" s="271"/>
      <c r="K1671" s="312"/>
      <c r="L1671" s="353"/>
      <c r="M1671" s="271"/>
      <c r="N1671" s="271"/>
      <c r="O1671" s="276"/>
      <c r="P1671" s="313"/>
      <c r="Q1671" s="314"/>
      <c r="R1671" s="279" t="b">
        <f t="shared" si="80"/>
        <v>0</v>
      </c>
      <c r="S1671" s="334"/>
    </row>
    <row r="1672" spans="2:19" ht="24.9" customHeight="1" x14ac:dyDescent="0.3">
      <c r="B1672" s="311"/>
      <c r="C1672" s="267">
        <f t="shared" si="81"/>
        <v>1</v>
      </c>
      <c r="D1672" s="268" t="str">
        <f t="shared" si="82"/>
        <v>Janeiro</v>
      </c>
      <c r="E1672" s="269"/>
      <c r="F1672" s="270" t="str">
        <f>IF(E1672="","",VLOOKUP(E1672,Relatório!B:I,2,FALSE))</f>
        <v/>
      </c>
      <c r="G1672" s="271"/>
      <c r="H1672" s="272"/>
      <c r="I1672" s="271"/>
      <c r="J1672" s="271"/>
      <c r="K1672" s="312"/>
      <c r="L1672" s="353"/>
      <c r="M1672" s="271"/>
      <c r="N1672" s="271"/>
      <c r="O1672" s="276"/>
      <c r="P1672" s="313"/>
      <c r="Q1672" s="314"/>
      <c r="R1672" s="279" t="b">
        <f t="shared" si="80"/>
        <v>0</v>
      </c>
      <c r="S1672" s="334"/>
    </row>
    <row r="1673" spans="2:19" ht="24.9" customHeight="1" x14ac:dyDescent="0.3">
      <c r="B1673" s="311"/>
      <c r="C1673" s="267">
        <f t="shared" si="81"/>
        <v>1</v>
      </c>
      <c r="D1673" s="268" t="str">
        <f t="shared" si="82"/>
        <v>Janeiro</v>
      </c>
      <c r="E1673" s="269"/>
      <c r="F1673" s="270" t="str">
        <f>IF(E1673="","",VLOOKUP(E1673,Relatório!B:I,2,FALSE))</f>
        <v/>
      </c>
      <c r="G1673" s="271"/>
      <c r="H1673" s="272"/>
      <c r="I1673" s="271"/>
      <c r="J1673" s="271"/>
      <c r="K1673" s="312"/>
      <c r="L1673" s="353"/>
      <c r="M1673" s="271"/>
      <c r="N1673" s="271"/>
      <c r="O1673" s="276"/>
      <c r="P1673" s="313"/>
      <c r="Q1673" s="314"/>
      <c r="R1673" s="279" t="b">
        <f t="shared" ref="R1673:R1736" si="83">IF(O1673="sim",P1673-Q1673+R1672,IF(O1673="NÃO",R1672))</f>
        <v>0</v>
      </c>
      <c r="S1673" s="334"/>
    </row>
    <row r="1674" spans="2:19" ht="24.9" customHeight="1" x14ac:dyDescent="0.3">
      <c r="B1674" s="311"/>
      <c r="C1674" s="267">
        <f t="shared" si="81"/>
        <v>1</v>
      </c>
      <c r="D1674" s="268" t="str">
        <f t="shared" si="82"/>
        <v>Janeiro</v>
      </c>
      <c r="E1674" s="269"/>
      <c r="F1674" s="270" t="str">
        <f>IF(E1674="","",VLOOKUP(E1674,Relatório!B:I,2,FALSE))</f>
        <v/>
      </c>
      <c r="G1674" s="271"/>
      <c r="H1674" s="272"/>
      <c r="I1674" s="271"/>
      <c r="J1674" s="271"/>
      <c r="K1674" s="312"/>
      <c r="L1674" s="353"/>
      <c r="M1674" s="271"/>
      <c r="N1674" s="271"/>
      <c r="O1674" s="276"/>
      <c r="P1674" s="313"/>
      <c r="Q1674" s="314"/>
      <c r="R1674" s="279" t="b">
        <f t="shared" si="83"/>
        <v>0</v>
      </c>
      <c r="S1674" s="334"/>
    </row>
    <row r="1675" spans="2:19" ht="24.9" customHeight="1" x14ac:dyDescent="0.3">
      <c r="B1675" s="311"/>
      <c r="C1675" s="267">
        <f t="shared" si="81"/>
        <v>1</v>
      </c>
      <c r="D1675" s="268" t="str">
        <f t="shared" si="82"/>
        <v>Janeiro</v>
      </c>
      <c r="E1675" s="269"/>
      <c r="F1675" s="270" t="str">
        <f>IF(E1675="","",VLOOKUP(E1675,Relatório!B:I,2,FALSE))</f>
        <v/>
      </c>
      <c r="G1675" s="271"/>
      <c r="H1675" s="272"/>
      <c r="I1675" s="271"/>
      <c r="J1675" s="271"/>
      <c r="K1675" s="312"/>
      <c r="L1675" s="353"/>
      <c r="M1675" s="271"/>
      <c r="N1675" s="271"/>
      <c r="O1675" s="276"/>
      <c r="P1675" s="313"/>
      <c r="Q1675" s="314"/>
      <c r="R1675" s="279" t="b">
        <f t="shared" si="83"/>
        <v>0</v>
      </c>
      <c r="S1675" s="334"/>
    </row>
    <row r="1676" spans="2:19" ht="24.9" customHeight="1" x14ac:dyDescent="0.3">
      <c r="B1676" s="311"/>
      <c r="C1676" s="267">
        <f t="shared" si="81"/>
        <v>1</v>
      </c>
      <c r="D1676" s="268" t="str">
        <f t="shared" si="82"/>
        <v>Janeiro</v>
      </c>
      <c r="E1676" s="269"/>
      <c r="F1676" s="270" t="str">
        <f>IF(E1676="","",VLOOKUP(E1676,Relatório!B:I,2,FALSE))</f>
        <v/>
      </c>
      <c r="G1676" s="271"/>
      <c r="H1676" s="272"/>
      <c r="I1676" s="271"/>
      <c r="J1676" s="271"/>
      <c r="K1676" s="312"/>
      <c r="L1676" s="353"/>
      <c r="M1676" s="271"/>
      <c r="N1676" s="271"/>
      <c r="O1676" s="276"/>
      <c r="P1676" s="313"/>
      <c r="Q1676" s="314"/>
      <c r="R1676" s="279" t="b">
        <f t="shared" si="83"/>
        <v>0</v>
      </c>
      <c r="S1676" s="334"/>
    </row>
    <row r="1677" spans="2:19" ht="24.9" customHeight="1" x14ac:dyDescent="0.3">
      <c r="B1677" s="311"/>
      <c r="C1677" s="267">
        <f t="shared" si="81"/>
        <v>1</v>
      </c>
      <c r="D1677" s="268" t="str">
        <f t="shared" si="82"/>
        <v>Janeiro</v>
      </c>
      <c r="E1677" s="269"/>
      <c r="F1677" s="270" t="str">
        <f>IF(E1677="","",VLOOKUP(E1677,Relatório!B:I,2,FALSE))</f>
        <v/>
      </c>
      <c r="G1677" s="271"/>
      <c r="H1677" s="272"/>
      <c r="I1677" s="271"/>
      <c r="J1677" s="271"/>
      <c r="K1677" s="312"/>
      <c r="L1677" s="353"/>
      <c r="M1677" s="271"/>
      <c r="N1677" s="271"/>
      <c r="O1677" s="276"/>
      <c r="P1677" s="313"/>
      <c r="Q1677" s="314"/>
      <c r="R1677" s="279" t="b">
        <f t="shared" si="83"/>
        <v>0</v>
      </c>
      <c r="S1677" s="334"/>
    </row>
    <row r="1678" spans="2:19" ht="24.9" customHeight="1" x14ac:dyDescent="0.3">
      <c r="B1678" s="311"/>
      <c r="C1678" s="267">
        <f t="shared" si="81"/>
        <v>1</v>
      </c>
      <c r="D1678" s="268" t="str">
        <f t="shared" si="82"/>
        <v>Janeiro</v>
      </c>
      <c r="E1678" s="269"/>
      <c r="F1678" s="270" t="str">
        <f>IF(E1678="","",VLOOKUP(E1678,Relatório!B:I,2,FALSE))</f>
        <v/>
      </c>
      <c r="G1678" s="271"/>
      <c r="H1678" s="272"/>
      <c r="I1678" s="271"/>
      <c r="J1678" s="271"/>
      <c r="K1678" s="312"/>
      <c r="L1678" s="353"/>
      <c r="M1678" s="271"/>
      <c r="N1678" s="271"/>
      <c r="O1678" s="276"/>
      <c r="P1678" s="313"/>
      <c r="Q1678" s="314"/>
      <c r="R1678" s="279" t="b">
        <f t="shared" si="83"/>
        <v>0</v>
      </c>
      <c r="S1678" s="334"/>
    </row>
    <row r="1679" spans="2:19" ht="24.9" customHeight="1" x14ac:dyDescent="0.3">
      <c r="B1679" s="311"/>
      <c r="C1679" s="267">
        <f t="shared" si="81"/>
        <v>1</v>
      </c>
      <c r="D1679" s="268" t="str">
        <f t="shared" si="82"/>
        <v>Janeiro</v>
      </c>
      <c r="E1679" s="269"/>
      <c r="F1679" s="270" t="str">
        <f>IF(E1679="","",VLOOKUP(E1679,Relatório!B:I,2,FALSE))</f>
        <v/>
      </c>
      <c r="G1679" s="271"/>
      <c r="H1679" s="272"/>
      <c r="I1679" s="271"/>
      <c r="J1679" s="271"/>
      <c r="K1679" s="312"/>
      <c r="L1679" s="353"/>
      <c r="M1679" s="271"/>
      <c r="N1679" s="271"/>
      <c r="O1679" s="276"/>
      <c r="P1679" s="313"/>
      <c r="Q1679" s="314"/>
      <c r="R1679" s="279" t="b">
        <f t="shared" si="83"/>
        <v>0</v>
      </c>
      <c r="S1679" s="334"/>
    </row>
    <row r="1680" spans="2:19" ht="24.9" customHeight="1" x14ac:dyDescent="0.3">
      <c r="B1680" s="311"/>
      <c r="C1680" s="267">
        <f t="shared" si="81"/>
        <v>1</v>
      </c>
      <c r="D1680" s="268" t="str">
        <f t="shared" si="82"/>
        <v>Janeiro</v>
      </c>
      <c r="E1680" s="269"/>
      <c r="F1680" s="270" t="str">
        <f>IF(E1680="","",VLOOKUP(E1680,Relatório!B:I,2,FALSE))</f>
        <v/>
      </c>
      <c r="G1680" s="271"/>
      <c r="H1680" s="272"/>
      <c r="I1680" s="271"/>
      <c r="J1680" s="271"/>
      <c r="K1680" s="312"/>
      <c r="L1680" s="353"/>
      <c r="M1680" s="271"/>
      <c r="N1680" s="271"/>
      <c r="O1680" s="276"/>
      <c r="P1680" s="313"/>
      <c r="Q1680" s="314"/>
      <c r="R1680" s="279" t="b">
        <f t="shared" si="83"/>
        <v>0</v>
      </c>
      <c r="S1680" s="334"/>
    </row>
    <row r="1681" spans="2:19" ht="24.9" customHeight="1" x14ac:dyDescent="0.3">
      <c r="B1681" s="311"/>
      <c r="C1681" s="267">
        <f t="shared" si="81"/>
        <v>1</v>
      </c>
      <c r="D1681" s="268" t="str">
        <f t="shared" si="82"/>
        <v>Janeiro</v>
      </c>
      <c r="E1681" s="269"/>
      <c r="F1681" s="270" t="str">
        <f>IF(E1681="","",VLOOKUP(E1681,Relatório!B:I,2,FALSE))</f>
        <v/>
      </c>
      <c r="G1681" s="271"/>
      <c r="H1681" s="272"/>
      <c r="I1681" s="271"/>
      <c r="J1681" s="271"/>
      <c r="K1681" s="312"/>
      <c r="L1681" s="353"/>
      <c r="M1681" s="271"/>
      <c r="N1681" s="271"/>
      <c r="O1681" s="276"/>
      <c r="P1681" s="313"/>
      <c r="Q1681" s="314"/>
      <c r="R1681" s="279" t="b">
        <f t="shared" si="83"/>
        <v>0</v>
      </c>
      <c r="S1681" s="334"/>
    </row>
    <row r="1682" spans="2:19" ht="24.9" customHeight="1" x14ac:dyDescent="0.3">
      <c r="B1682" s="311"/>
      <c r="C1682" s="267">
        <f t="shared" si="81"/>
        <v>1</v>
      </c>
      <c r="D1682" s="268" t="str">
        <f t="shared" si="82"/>
        <v>Janeiro</v>
      </c>
      <c r="E1682" s="269"/>
      <c r="F1682" s="270" t="str">
        <f>IF(E1682="","",VLOOKUP(E1682,Relatório!B:I,2,FALSE))</f>
        <v/>
      </c>
      <c r="G1682" s="271"/>
      <c r="H1682" s="272"/>
      <c r="I1682" s="271"/>
      <c r="J1682" s="271"/>
      <c r="K1682" s="312"/>
      <c r="L1682" s="353"/>
      <c r="M1682" s="271"/>
      <c r="N1682" s="271"/>
      <c r="O1682" s="276"/>
      <c r="P1682" s="313"/>
      <c r="Q1682" s="314"/>
      <c r="R1682" s="279" t="b">
        <f t="shared" si="83"/>
        <v>0</v>
      </c>
      <c r="S1682" s="334"/>
    </row>
    <row r="1683" spans="2:19" ht="24.9" customHeight="1" x14ac:dyDescent="0.3">
      <c r="B1683" s="311"/>
      <c r="C1683" s="267">
        <f t="shared" si="81"/>
        <v>1</v>
      </c>
      <c r="D1683" s="268" t="str">
        <f t="shared" si="82"/>
        <v>Janeiro</v>
      </c>
      <c r="E1683" s="269"/>
      <c r="F1683" s="270" t="str">
        <f>IF(E1683="","",VLOOKUP(E1683,Relatório!B:I,2,FALSE))</f>
        <v/>
      </c>
      <c r="G1683" s="271"/>
      <c r="H1683" s="272"/>
      <c r="I1683" s="271"/>
      <c r="J1683" s="271"/>
      <c r="K1683" s="312"/>
      <c r="L1683" s="353"/>
      <c r="M1683" s="271"/>
      <c r="N1683" s="271"/>
      <c r="O1683" s="276"/>
      <c r="P1683" s="313"/>
      <c r="Q1683" s="314"/>
      <c r="R1683" s="279" t="b">
        <f t="shared" si="83"/>
        <v>0</v>
      </c>
      <c r="S1683" s="334"/>
    </row>
    <row r="1684" spans="2:19" ht="24.9" customHeight="1" x14ac:dyDescent="0.3">
      <c r="B1684" s="311"/>
      <c r="C1684" s="267">
        <f t="shared" si="81"/>
        <v>1</v>
      </c>
      <c r="D1684" s="268" t="str">
        <f t="shared" si="82"/>
        <v>Janeiro</v>
      </c>
      <c r="E1684" s="269"/>
      <c r="F1684" s="270" t="str">
        <f>IF(E1684="","",VLOOKUP(E1684,Relatório!B:I,2,FALSE))</f>
        <v/>
      </c>
      <c r="G1684" s="271"/>
      <c r="H1684" s="272"/>
      <c r="I1684" s="271"/>
      <c r="J1684" s="271"/>
      <c r="K1684" s="312"/>
      <c r="L1684" s="353"/>
      <c r="M1684" s="271"/>
      <c r="N1684" s="271"/>
      <c r="O1684" s="276"/>
      <c r="P1684" s="313"/>
      <c r="Q1684" s="314"/>
      <c r="R1684" s="279" t="b">
        <f t="shared" si="83"/>
        <v>0</v>
      </c>
      <c r="S1684" s="334"/>
    </row>
    <row r="1685" spans="2:19" ht="24.9" customHeight="1" x14ac:dyDescent="0.3">
      <c r="B1685" s="311"/>
      <c r="C1685" s="267">
        <f t="shared" si="81"/>
        <v>1</v>
      </c>
      <c r="D1685" s="268" t="str">
        <f t="shared" si="82"/>
        <v>Janeiro</v>
      </c>
      <c r="E1685" s="269"/>
      <c r="F1685" s="270" t="str">
        <f>IF(E1685="","",VLOOKUP(E1685,Relatório!B:I,2,FALSE))</f>
        <v/>
      </c>
      <c r="G1685" s="271"/>
      <c r="H1685" s="272"/>
      <c r="I1685" s="271"/>
      <c r="J1685" s="271"/>
      <c r="K1685" s="312"/>
      <c r="L1685" s="353"/>
      <c r="M1685" s="271"/>
      <c r="N1685" s="271"/>
      <c r="O1685" s="276"/>
      <c r="P1685" s="313"/>
      <c r="Q1685" s="314"/>
      <c r="R1685" s="279" t="b">
        <f t="shared" si="83"/>
        <v>0</v>
      </c>
      <c r="S1685" s="334"/>
    </row>
    <row r="1686" spans="2:19" ht="24.9" customHeight="1" x14ac:dyDescent="0.3">
      <c r="B1686" s="311"/>
      <c r="C1686" s="267">
        <f t="shared" si="81"/>
        <v>1</v>
      </c>
      <c r="D1686" s="268" t="str">
        <f t="shared" si="82"/>
        <v>Janeiro</v>
      </c>
      <c r="E1686" s="269"/>
      <c r="F1686" s="270" t="str">
        <f>IF(E1686="","",VLOOKUP(E1686,Relatório!B:I,2,FALSE))</f>
        <v/>
      </c>
      <c r="G1686" s="271"/>
      <c r="H1686" s="272"/>
      <c r="I1686" s="271"/>
      <c r="J1686" s="271"/>
      <c r="K1686" s="312"/>
      <c r="L1686" s="353"/>
      <c r="M1686" s="271"/>
      <c r="N1686" s="271"/>
      <c r="O1686" s="276"/>
      <c r="P1686" s="313"/>
      <c r="Q1686" s="314"/>
      <c r="R1686" s="279" t="b">
        <f t="shared" si="83"/>
        <v>0</v>
      </c>
      <c r="S1686" s="334"/>
    </row>
    <row r="1687" spans="2:19" ht="24.9" customHeight="1" x14ac:dyDescent="0.3">
      <c r="B1687" s="311"/>
      <c r="C1687" s="267">
        <f t="shared" si="81"/>
        <v>1</v>
      </c>
      <c r="D1687" s="268" t="str">
        <f t="shared" si="82"/>
        <v>Janeiro</v>
      </c>
      <c r="E1687" s="269"/>
      <c r="F1687" s="270" t="str">
        <f>IF(E1687="","",VLOOKUP(E1687,Relatório!B:I,2,FALSE))</f>
        <v/>
      </c>
      <c r="G1687" s="271"/>
      <c r="H1687" s="272"/>
      <c r="I1687" s="271"/>
      <c r="J1687" s="271"/>
      <c r="K1687" s="312"/>
      <c r="L1687" s="353"/>
      <c r="M1687" s="271"/>
      <c r="N1687" s="271"/>
      <c r="O1687" s="276"/>
      <c r="P1687" s="313"/>
      <c r="Q1687" s="314"/>
      <c r="R1687" s="279" t="b">
        <f t="shared" si="83"/>
        <v>0</v>
      </c>
      <c r="S1687" s="334"/>
    </row>
    <row r="1688" spans="2:19" ht="24.9" customHeight="1" x14ac:dyDescent="0.3">
      <c r="B1688" s="311"/>
      <c r="C1688" s="267">
        <f t="shared" si="81"/>
        <v>1</v>
      </c>
      <c r="D1688" s="268" t="str">
        <f t="shared" si="82"/>
        <v>Janeiro</v>
      </c>
      <c r="E1688" s="269"/>
      <c r="F1688" s="270" t="str">
        <f>IF(E1688="","",VLOOKUP(E1688,Relatório!B:I,2,FALSE))</f>
        <v/>
      </c>
      <c r="G1688" s="271"/>
      <c r="H1688" s="272"/>
      <c r="I1688" s="271"/>
      <c r="J1688" s="271"/>
      <c r="K1688" s="312"/>
      <c r="L1688" s="353"/>
      <c r="M1688" s="271"/>
      <c r="N1688" s="271"/>
      <c r="O1688" s="276"/>
      <c r="P1688" s="313"/>
      <c r="Q1688" s="314"/>
      <c r="R1688" s="279" t="b">
        <f t="shared" si="83"/>
        <v>0</v>
      </c>
      <c r="S1688" s="334"/>
    </row>
    <row r="1689" spans="2:19" ht="24.9" customHeight="1" x14ac:dyDescent="0.3">
      <c r="B1689" s="311"/>
      <c r="C1689" s="267">
        <f t="shared" ref="C1689:C1752" si="84">MONTH(B1689)</f>
        <v>1</v>
      </c>
      <c r="D1689" s="268" t="str">
        <f t="shared" ref="D1689:D1752" si="85">IF(C1689=1,"Janeiro",IF(C1689=2,"Fevereiro",IF(C1689=3,"Março",IF(C1689=4,"Abril",IF(C1689=5,"Maio",IF(C1689=6,"Junho",IF(C1689=7,"Julho",IF(C1689=8,"Agosto",IF(C1689=9,"Setembro",IF(C1689=10,"Outubro",IF(C1689=11,"Novembro",IF(C1689=12,"Dezembro",""))))))))))))</f>
        <v>Janeiro</v>
      </c>
      <c r="E1689" s="269"/>
      <c r="F1689" s="270" t="str">
        <f>IF(E1689="","",VLOOKUP(E1689,Relatório!B:I,2,FALSE))</f>
        <v/>
      </c>
      <c r="G1689" s="271"/>
      <c r="H1689" s="272"/>
      <c r="I1689" s="271"/>
      <c r="J1689" s="271"/>
      <c r="K1689" s="312"/>
      <c r="L1689" s="353"/>
      <c r="M1689" s="271"/>
      <c r="N1689" s="271"/>
      <c r="O1689" s="276"/>
      <c r="P1689" s="313"/>
      <c r="Q1689" s="314"/>
      <c r="R1689" s="279" t="b">
        <f t="shared" si="83"/>
        <v>0</v>
      </c>
      <c r="S1689" s="334"/>
    </row>
    <row r="1690" spans="2:19" ht="24.9" customHeight="1" x14ac:dyDescent="0.3">
      <c r="B1690" s="311"/>
      <c r="C1690" s="267">
        <f t="shared" si="84"/>
        <v>1</v>
      </c>
      <c r="D1690" s="268" t="str">
        <f t="shared" si="85"/>
        <v>Janeiro</v>
      </c>
      <c r="E1690" s="269"/>
      <c r="F1690" s="270" t="str">
        <f>IF(E1690="","",VLOOKUP(E1690,Relatório!B:I,2,FALSE))</f>
        <v/>
      </c>
      <c r="G1690" s="271"/>
      <c r="H1690" s="272"/>
      <c r="I1690" s="271"/>
      <c r="J1690" s="271"/>
      <c r="K1690" s="312"/>
      <c r="L1690" s="353"/>
      <c r="M1690" s="271"/>
      <c r="N1690" s="271"/>
      <c r="O1690" s="276"/>
      <c r="P1690" s="313"/>
      <c r="Q1690" s="314"/>
      <c r="R1690" s="279" t="b">
        <f t="shared" si="83"/>
        <v>0</v>
      </c>
      <c r="S1690" s="334"/>
    </row>
    <row r="1691" spans="2:19" ht="24.9" customHeight="1" x14ac:dyDescent="0.3">
      <c r="B1691" s="311"/>
      <c r="C1691" s="267">
        <f t="shared" si="84"/>
        <v>1</v>
      </c>
      <c r="D1691" s="268" t="str">
        <f t="shared" si="85"/>
        <v>Janeiro</v>
      </c>
      <c r="E1691" s="269"/>
      <c r="F1691" s="270" t="str">
        <f>IF(E1691="","",VLOOKUP(E1691,Relatório!B:I,2,FALSE))</f>
        <v/>
      </c>
      <c r="G1691" s="271"/>
      <c r="H1691" s="272"/>
      <c r="I1691" s="271"/>
      <c r="J1691" s="271"/>
      <c r="K1691" s="312"/>
      <c r="L1691" s="353"/>
      <c r="M1691" s="271"/>
      <c r="N1691" s="271"/>
      <c r="O1691" s="276"/>
      <c r="P1691" s="313"/>
      <c r="Q1691" s="314"/>
      <c r="R1691" s="279" t="b">
        <f t="shared" si="83"/>
        <v>0</v>
      </c>
      <c r="S1691" s="334"/>
    </row>
    <row r="1692" spans="2:19" ht="24.9" customHeight="1" x14ac:dyDescent="0.3">
      <c r="B1692" s="311"/>
      <c r="C1692" s="267">
        <f t="shared" si="84"/>
        <v>1</v>
      </c>
      <c r="D1692" s="268" t="str">
        <f t="shared" si="85"/>
        <v>Janeiro</v>
      </c>
      <c r="E1692" s="269"/>
      <c r="F1692" s="270" t="str">
        <f>IF(E1692="","",VLOOKUP(E1692,Relatório!B:I,2,FALSE))</f>
        <v/>
      </c>
      <c r="G1692" s="271"/>
      <c r="H1692" s="272"/>
      <c r="I1692" s="271"/>
      <c r="J1692" s="271"/>
      <c r="K1692" s="312"/>
      <c r="L1692" s="353"/>
      <c r="M1692" s="271"/>
      <c r="N1692" s="271"/>
      <c r="O1692" s="276"/>
      <c r="P1692" s="313"/>
      <c r="Q1692" s="314"/>
      <c r="R1692" s="279" t="b">
        <f t="shared" si="83"/>
        <v>0</v>
      </c>
      <c r="S1692" s="334"/>
    </row>
    <row r="1693" spans="2:19" ht="24.9" customHeight="1" x14ac:dyDescent="0.3">
      <c r="B1693" s="311"/>
      <c r="C1693" s="267">
        <f t="shared" si="84"/>
        <v>1</v>
      </c>
      <c r="D1693" s="268" t="str">
        <f t="shared" si="85"/>
        <v>Janeiro</v>
      </c>
      <c r="E1693" s="269"/>
      <c r="F1693" s="270" t="str">
        <f>IF(E1693="","",VLOOKUP(E1693,Relatório!B:I,2,FALSE))</f>
        <v/>
      </c>
      <c r="G1693" s="271"/>
      <c r="H1693" s="272"/>
      <c r="I1693" s="271"/>
      <c r="J1693" s="271"/>
      <c r="K1693" s="312"/>
      <c r="L1693" s="353"/>
      <c r="M1693" s="271"/>
      <c r="N1693" s="271"/>
      <c r="O1693" s="276"/>
      <c r="P1693" s="313"/>
      <c r="Q1693" s="314"/>
      <c r="R1693" s="279" t="b">
        <f t="shared" si="83"/>
        <v>0</v>
      </c>
      <c r="S1693" s="334"/>
    </row>
    <row r="1694" spans="2:19" ht="24.9" customHeight="1" x14ac:dyDescent="0.3">
      <c r="B1694" s="311"/>
      <c r="C1694" s="267">
        <f t="shared" si="84"/>
        <v>1</v>
      </c>
      <c r="D1694" s="268" t="str">
        <f t="shared" si="85"/>
        <v>Janeiro</v>
      </c>
      <c r="E1694" s="269"/>
      <c r="F1694" s="270" t="str">
        <f>IF(E1694="","",VLOOKUP(E1694,Relatório!B:I,2,FALSE))</f>
        <v/>
      </c>
      <c r="G1694" s="271"/>
      <c r="H1694" s="272"/>
      <c r="I1694" s="271"/>
      <c r="J1694" s="271"/>
      <c r="K1694" s="312"/>
      <c r="L1694" s="353"/>
      <c r="M1694" s="271"/>
      <c r="N1694" s="271"/>
      <c r="O1694" s="276"/>
      <c r="P1694" s="313"/>
      <c r="Q1694" s="314"/>
      <c r="R1694" s="279" t="b">
        <f t="shared" si="83"/>
        <v>0</v>
      </c>
      <c r="S1694" s="334"/>
    </row>
    <row r="1695" spans="2:19" ht="24.9" customHeight="1" x14ac:dyDescent="0.3">
      <c r="B1695" s="311"/>
      <c r="C1695" s="267">
        <f t="shared" si="84"/>
        <v>1</v>
      </c>
      <c r="D1695" s="268" t="str">
        <f t="shared" si="85"/>
        <v>Janeiro</v>
      </c>
      <c r="E1695" s="269"/>
      <c r="F1695" s="270" t="str">
        <f>IF(E1695="","",VLOOKUP(E1695,Relatório!B:I,2,FALSE))</f>
        <v/>
      </c>
      <c r="G1695" s="271"/>
      <c r="H1695" s="272"/>
      <c r="I1695" s="271"/>
      <c r="J1695" s="271"/>
      <c r="K1695" s="312"/>
      <c r="L1695" s="353"/>
      <c r="M1695" s="271"/>
      <c r="N1695" s="271"/>
      <c r="O1695" s="276"/>
      <c r="P1695" s="313"/>
      <c r="Q1695" s="314"/>
      <c r="R1695" s="279" t="b">
        <f t="shared" si="83"/>
        <v>0</v>
      </c>
      <c r="S1695" s="334"/>
    </row>
    <row r="1696" spans="2:19" ht="24.9" customHeight="1" x14ac:dyDescent="0.3">
      <c r="B1696" s="311"/>
      <c r="C1696" s="267">
        <f t="shared" si="84"/>
        <v>1</v>
      </c>
      <c r="D1696" s="268" t="str">
        <f t="shared" si="85"/>
        <v>Janeiro</v>
      </c>
      <c r="E1696" s="269"/>
      <c r="F1696" s="270" t="str">
        <f>IF(E1696="","",VLOOKUP(E1696,Relatório!B:I,2,FALSE))</f>
        <v/>
      </c>
      <c r="G1696" s="271"/>
      <c r="H1696" s="272"/>
      <c r="I1696" s="271"/>
      <c r="J1696" s="271"/>
      <c r="K1696" s="312"/>
      <c r="L1696" s="353"/>
      <c r="M1696" s="271"/>
      <c r="N1696" s="271"/>
      <c r="O1696" s="276"/>
      <c r="P1696" s="313"/>
      <c r="Q1696" s="314"/>
      <c r="R1696" s="279" t="b">
        <f t="shared" si="83"/>
        <v>0</v>
      </c>
      <c r="S1696" s="334"/>
    </row>
    <row r="1697" spans="2:19" ht="24.9" customHeight="1" x14ac:dyDescent="0.3">
      <c r="B1697" s="311"/>
      <c r="C1697" s="267">
        <f t="shared" si="84"/>
        <v>1</v>
      </c>
      <c r="D1697" s="268" t="str">
        <f t="shared" si="85"/>
        <v>Janeiro</v>
      </c>
      <c r="E1697" s="269"/>
      <c r="F1697" s="270" t="str">
        <f>IF(E1697="","",VLOOKUP(E1697,Relatório!B:I,2,FALSE))</f>
        <v/>
      </c>
      <c r="G1697" s="271"/>
      <c r="H1697" s="272"/>
      <c r="I1697" s="271"/>
      <c r="J1697" s="271"/>
      <c r="K1697" s="312"/>
      <c r="L1697" s="353"/>
      <c r="M1697" s="271"/>
      <c r="N1697" s="271"/>
      <c r="O1697" s="276"/>
      <c r="P1697" s="313"/>
      <c r="Q1697" s="314"/>
      <c r="R1697" s="279" t="b">
        <f t="shared" si="83"/>
        <v>0</v>
      </c>
      <c r="S1697" s="334"/>
    </row>
    <row r="1698" spans="2:19" ht="24.9" customHeight="1" x14ac:dyDescent="0.3">
      <c r="B1698" s="311"/>
      <c r="C1698" s="267">
        <f t="shared" si="84"/>
        <v>1</v>
      </c>
      <c r="D1698" s="268" t="str">
        <f t="shared" si="85"/>
        <v>Janeiro</v>
      </c>
      <c r="E1698" s="269"/>
      <c r="F1698" s="270" t="str">
        <f>IF(E1698="","",VLOOKUP(E1698,Relatório!B:I,2,FALSE))</f>
        <v/>
      </c>
      <c r="G1698" s="271"/>
      <c r="H1698" s="272"/>
      <c r="I1698" s="271"/>
      <c r="J1698" s="271"/>
      <c r="K1698" s="312"/>
      <c r="L1698" s="353"/>
      <c r="M1698" s="271"/>
      <c r="N1698" s="271"/>
      <c r="O1698" s="276"/>
      <c r="P1698" s="313"/>
      <c r="Q1698" s="314"/>
      <c r="R1698" s="279" t="b">
        <f t="shared" si="83"/>
        <v>0</v>
      </c>
      <c r="S1698" s="334"/>
    </row>
    <row r="1699" spans="2:19" ht="24.9" customHeight="1" x14ac:dyDescent="0.3">
      <c r="B1699" s="311"/>
      <c r="C1699" s="267">
        <f t="shared" si="84"/>
        <v>1</v>
      </c>
      <c r="D1699" s="268" t="str">
        <f t="shared" si="85"/>
        <v>Janeiro</v>
      </c>
      <c r="E1699" s="269"/>
      <c r="F1699" s="270" t="str">
        <f>IF(E1699="","",VLOOKUP(E1699,Relatório!B:I,2,FALSE))</f>
        <v/>
      </c>
      <c r="G1699" s="271"/>
      <c r="H1699" s="272"/>
      <c r="I1699" s="271"/>
      <c r="J1699" s="271"/>
      <c r="K1699" s="312"/>
      <c r="L1699" s="353"/>
      <c r="M1699" s="271"/>
      <c r="N1699" s="271"/>
      <c r="O1699" s="276"/>
      <c r="P1699" s="313"/>
      <c r="Q1699" s="314"/>
      <c r="R1699" s="279" t="b">
        <f t="shared" si="83"/>
        <v>0</v>
      </c>
      <c r="S1699" s="334"/>
    </row>
    <row r="1700" spans="2:19" ht="24.9" customHeight="1" x14ac:dyDescent="0.3">
      <c r="B1700" s="311"/>
      <c r="C1700" s="267">
        <f t="shared" si="84"/>
        <v>1</v>
      </c>
      <c r="D1700" s="268" t="str">
        <f t="shared" si="85"/>
        <v>Janeiro</v>
      </c>
      <c r="E1700" s="269"/>
      <c r="F1700" s="270" t="str">
        <f>IF(E1700="","",VLOOKUP(E1700,Relatório!B:I,2,FALSE))</f>
        <v/>
      </c>
      <c r="G1700" s="271"/>
      <c r="H1700" s="272"/>
      <c r="I1700" s="271"/>
      <c r="J1700" s="271"/>
      <c r="K1700" s="312"/>
      <c r="L1700" s="353"/>
      <c r="M1700" s="271"/>
      <c r="N1700" s="271"/>
      <c r="O1700" s="276"/>
      <c r="P1700" s="313"/>
      <c r="Q1700" s="314"/>
      <c r="R1700" s="279" t="b">
        <f t="shared" si="83"/>
        <v>0</v>
      </c>
      <c r="S1700" s="334"/>
    </row>
    <row r="1701" spans="2:19" ht="24.9" customHeight="1" x14ac:dyDescent="0.3">
      <c r="B1701" s="311"/>
      <c r="C1701" s="267">
        <f t="shared" si="84"/>
        <v>1</v>
      </c>
      <c r="D1701" s="268" t="str">
        <f t="shared" si="85"/>
        <v>Janeiro</v>
      </c>
      <c r="E1701" s="269"/>
      <c r="F1701" s="270" t="str">
        <f>IF(E1701="","",VLOOKUP(E1701,Relatório!B:I,2,FALSE))</f>
        <v/>
      </c>
      <c r="G1701" s="271"/>
      <c r="H1701" s="272"/>
      <c r="I1701" s="271"/>
      <c r="J1701" s="271"/>
      <c r="K1701" s="312"/>
      <c r="L1701" s="353"/>
      <c r="M1701" s="271"/>
      <c r="N1701" s="271"/>
      <c r="O1701" s="276"/>
      <c r="P1701" s="313"/>
      <c r="Q1701" s="314"/>
      <c r="R1701" s="279" t="b">
        <f t="shared" si="83"/>
        <v>0</v>
      </c>
      <c r="S1701" s="334"/>
    </row>
    <row r="1702" spans="2:19" ht="24.9" customHeight="1" x14ac:dyDescent="0.3">
      <c r="B1702" s="311"/>
      <c r="C1702" s="267">
        <f t="shared" si="84"/>
        <v>1</v>
      </c>
      <c r="D1702" s="268" t="str">
        <f t="shared" si="85"/>
        <v>Janeiro</v>
      </c>
      <c r="E1702" s="269"/>
      <c r="F1702" s="270" t="str">
        <f>IF(E1702="","",VLOOKUP(E1702,Relatório!B:I,2,FALSE))</f>
        <v/>
      </c>
      <c r="G1702" s="271"/>
      <c r="H1702" s="272"/>
      <c r="I1702" s="271"/>
      <c r="J1702" s="271"/>
      <c r="K1702" s="312"/>
      <c r="L1702" s="353"/>
      <c r="M1702" s="271"/>
      <c r="N1702" s="271"/>
      <c r="O1702" s="276"/>
      <c r="P1702" s="313"/>
      <c r="Q1702" s="314"/>
      <c r="R1702" s="279" t="b">
        <f t="shared" si="83"/>
        <v>0</v>
      </c>
      <c r="S1702" s="334"/>
    </row>
    <row r="1703" spans="2:19" ht="24.9" customHeight="1" x14ac:dyDescent="0.3">
      <c r="B1703" s="311"/>
      <c r="C1703" s="267">
        <f t="shared" si="84"/>
        <v>1</v>
      </c>
      <c r="D1703" s="268" t="str">
        <f t="shared" si="85"/>
        <v>Janeiro</v>
      </c>
      <c r="E1703" s="269"/>
      <c r="F1703" s="270" t="str">
        <f>IF(E1703="","",VLOOKUP(E1703,Relatório!B:I,2,FALSE))</f>
        <v/>
      </c>
      <c r="G1703" s="271"/>
      <c r="H1703" s="272"/>
      <c r="I1703" s="271"/>
      <c r="J1703" s="271"/>
      <c r="K1703" s="312"/>
      <c r="L1703" s="353"/>
      <c r="M1703" s="271"/>
      <c r="N1703" s="271"/>
      <c r="O1703" s="276"/>
      <c r="P1703" s="313"/>
      <c r="Q1703" s="314"/>
      <c r="R1703" s="279" t="b">
        <f t="shared" si="83"/>
        <v>0</v>
      </c>
      <c r="S1703" s="334"/>
    </row>
    <row r="1704" spans="2:19" ht="24.9" customHeight="1" x14ac:dyDescent="0.3">
      <c r="B1704" s="311"/>
      <c r="C1704" s="267">
        <f t="shared" si="84"/>
        <v>1</v>
      </c>
      <c r="D1704" s="268" t="str">
        <f t="shared" si="85"/>
        <v>Janeiro</v>
      </c>
      <c r="E1704" s="269"/>
      <c r="F1704" s="270" t="str">
        <f>IF(E1704="","",VLOOKUP(E1704,Relatório!B:I,2,FALSE))</f>
        <v/>
      </c>
      <c r="G1704" s="271"/>
      <c r="H1704" s="272"/>
      <c r="I1704" s="271"/>
      <c r="J1704" s="271"/>
      <c r="K1704" s="312"/>
      <c r="L1704" s="353"/>
      <c r="M1704" s="271"/>
      <c r="N1704" s="271"/>
      <c r="O1704" s="276"/>
      <c r="P1704" s="313"/>
      <c r="Q1704" s="314"/>
      <c r="R1704" s="279" t="b">
        <f t="shared" si="83"/>
        <v>0</v>
      </c>
      <c r="S1704" s="334"/>
    </row>
    <row r="1705" spans="2:19" ht="24.9" customHeight="1" x14ac:dyDescent="0.3">
      <c r="B1705" s="311"/>
      <c r="C1705" s="267">
        <f t="shared" si="84"/>
        <v>1</v>
      </c>
      <c r="D1705" s="268" t="str">
        <f t="shared" si="85"/>
        <v>Janeiro</v>
      </c>
      <c r="E1705" s="269"/>
      <c r="F1705" s="270" t="str">
        <f>IF(E1705="","",VLOOKUP(E1705,Relatório!B:I,2,FALSE))</f>
        <v/>
      </c>
      <c r="G1705" s="271"/>
      <c r="H1705" s="272"/>
      <c r="I1705" s="271"/>
      <c r="J1705" s="271"/>
      <c r="K1705" s="312"/>
      <c r="L1705" s="353"/>
      <c r="M1705" s="271"/>
      <c r="N1705" s="271"/>
      <c r="O1705" s="276"/>
      <c r="P1705" s="313"/>
      <c r="Q1705" s="314"/>
      <c r="R1705" s="279" t="b">
        <f t="shared" si="83"/>
        <v>0</v>
      </c>
      <c r="S1705" s="334"/>
    </row>
    <row r="1706" spans="2:19" ht="24.9" customHeight="1" x14ac:dyDescent="0.3">
      <c r="B1706" s="311"/>
      <c r="C1706" s="267">
        <f t="shared" si="84"/>
        <v>1</v>
      </c>
      <c r="D1706" s="268" t="str">
        <f t="shared" si="85"/>
        <v>Janeiro</v>
      </c>
      <c r="E1706" s="269"/>
      <c r="F1706" s="270" t="str">
        <f>IF(E1706="","",VLOOKUP(E1706,Relatório!B:I,2,FALSE))</f>
        <v/>
      </c>
      <c r="G1706" s="271"/>
      <c r="H1706" s="272"/>
      <c r="I1706" s="271"/>
      <c r="J1706" s="271"/>
      <c r="K1706" s="312"/>
      <c r="L1706" s="353"/>
      <c r="M1706" s="271"/>
      <c r="N1706" s="271"/>
      <c r="O1706" s="276"/>
      <c r="P1706" s="313"/>
      <c r="Q1706" s="314"/>
      <c r="R1706" s="279" t="b">
        <f t="shared" si="83"/>
        <v>0</v>
      </c>
      <c r="S1706" s="334"/>
    </row>
    <row r="1707" spans="2:19" ht="24.9" customHeight="1" x14ac:dyDescent="0.3">
      <c r="B1707" s="311"/>
      <c r="C1707" s="267">
        <f t="shared" si="84"/>
        <v>1</v>
      </c>
      <c r="D1707" s="268" t="str">
        <f t="shared" si="85"/>
        <v>Janeiro</v>
      </c>
      <c r="E1707" s="269"/>
      <c r="F1707" s="270" t="str">
        <f>IF(E1707="","",VLOOKUP(E1707,Relatório!B:I,2,FALSE))</f>
        <v/>
      </c>
      <c r="G1707" s="271"/>
      <c r="H1707" s="272"/>
      <c r="I1707" s="271"/>
      <c r="J1707" s="271"/>
      <c r="K1707" s="312"/>
      <c r="L1707" s="353"/>
      <c r="M1707" s="271"/>
      <c r="N1707" s="271"/>
      <c r="O1707" s="276"/>
      <c r="P1707" s="313"/>
      <c r="Q1707" s="314"/>
      <c r="R1707" s="279" t="b">
        <f t="shared" si="83"/>
        <v>0</v>
      </c>
      <c r="S1707" s="334"/>
    </row>
    <row r="1708" spans="2:19" ht="24.9" customHeight="1" x14ac:dyDescent="0.3">
      <c r="B1708" s="311"/>
      <c r="C1708" s="267">
        <f t="shared" si="84"/>
        <v>1</v>
      </c>
      <c r="D1708" s="268" t="str">
        <f t="shared" si="85"/>
        <v>Janeiro</v>
      </c>
      <c r="E1708" s="269"/>
      <c r="F1708" s="270" t="str">
        <f>IF(E1708="","",VLOOKUP(E1708,Relatório!B:I,2,FALSE))</f>
        <v/>
      </c>
      <c r="G1708" s="271"/>
      <c r="H1708" s="272"/>
      <c r="I1708" s="271"/>
      <c r="J1708" s="271"/>
      <c r="K1708" s="312"/>
      <c r="L1708" s="353"/>
      <c r="M1708" s="271"/>
      <c r="N1708" s="271"/>
      <c r="O1708" s="276"/>
      <c r="P1708" s="313"/>
      <c r="Q1708" s="314"/>
      <c r="R1708" s="279" t="b">
        <f t="shared" si="83"/>
        <v>0</v>
      </c>
      <c r="S1708" s="334"/>
    </row>
    <row r="1709" spans="2:19" ht="24.9" customHeight="1" x14ac:dyDescent="0.3">
      <c r="B1709" s="311"/>
      <c r="C1709" s="267">
        <f t="shared" si="84"/>
        <v>1</v>
      </c>
      <c r="D1709" s="268" t="str">
        <f t="shared" si="85"/>
        <v>Janeiro</v>
      </c>
      <c r="E1709" s="269"/>
      <c r="F1709" s="270" t="str">
        <f>IF(E1709="","",VLOOKUP(E1709,Relatório!B:I,2,FALSE))</f>
        <v/>
      </c>
      <c r="G1709" s="271"/>
      <c r="H1709" s="272"/>
      <c r="I1709" s="271"/>
      <c r="J1709" s="271"/>
      <c r="K1709" s="312"/>
      <c r="L1709" s="353"/>
      <c r="M1709" s="271"/>
      <c r="N1709" s="271"/>
      <c r="O1709" s="276"/>
      <c r="P1709" s="313"/>
      <c r="Q1709" s="314"/>
      <c r="R1709" s="279" t="b">
        <f t="shared" si="83"/>
        <v>0</v>
      </c>
      <c r="S1709" s="334"/>
    </row>
    <row r="1710" spans="2:19" ht="24.9" customHeight="1" x14ac:dyDescent="0.3">
      <c r="B1710" s="311"/>
      <c r="C1710" s="267">
        <f t="shared" si="84"/>
        <v>1</v>
      </c>
      <c r="D1710" s="268" t="str">
        <f t="shared" si="85"/>
        <v>Janeiro</v>
      </c>
      <c r="E1710" s="269"/>
      <c r="F1710" s="270" t="str">
        <f>IF(E1710="","",VLOOKUP(E1710,Relatório!B:I,2,FALSE))</f>
        <v/>
      </c>
      <c r="G1710" s="271"/>
      <c r="H1710" s="272"/>
      <c r="I1710" s="271"/>
      <c r="J1710" s="271"/>
      <c r="K1710" s="312"/>
      <c r="L1710" s="353"/>
      <c r="M1710" s="271"/>
      <c r="N1710" s="271"/>
      <c r="O1710" s="276"/>
      <c r="P1710" s="313"/>
      <c r="Q1710" s="314"/>
      <c r="R1710" s="279" t="b">
        <f t="shared" si="83"/>
        <v>0</v>
      </c>
      <c r="S1710" s="334"/>
    </row>
    <row r="1711" spans="2:19" ht="24.9" customHeight="1" x14ac:dyDescent="0.3">
      <c r="B1711" s="311"/>
      <c r="C1711" s="267">
        <f t="shared" si="84"/>
        <v>1</v>
      </c>
      <c r="D1711" s="268" t="str">
        <f t="shared" si="85"/>
        <v>Janeiro</v>
      </c>
      <c r="E1711" s="269"/>
      <c r="F1711" s="270" t="str">
        <f>IF(E1711="","",VLOOKUP(E1711,Relatório!B:I,2,FALSE))</f>
        <v/>
      </c>
      <c r="G1711" s="271"/>
      <c r="H1711" s="272"/>
      <c r="I1711" s="271"/>
      <c r="J1711" s="271"/>
      <c r="K1711" s="312"/>
      <c r="L1711" s="353"/>
      <c r="M1711" s="271"/>
      <c r="N1711" s="271"/>
      <c r="O1711" s="276"/>
      <c r="P1711" s="313"/>
      <c r="Q1711" s="314"/>
      <c r="R1711" s="279" t="b">
        <f t="shared" si="83"/>
        <v>0</v>
      </c>
      <c r="S1711" s="334"/>
    </row>
    <row r="1712" spans="2:19" ht="24.9" customHeight="1" x14ac:dyDescent="0.3">
      <c r="B1712" s="311"/>
      <c r="C1712" s="267">
        <f t="shared" si="84"/>
        <v>1</v>
      </c>
      <c r="D1712" s="268" t="str">
        <f t="shared" si="85"/>
        <v>Janeiro</v>
      </c>
      <c r="E1712" s="269"/>
      <c r="F1712" s="270" t="str">
        <f>IF(E1712="","",VLOOKUP(E1712,Relatório!B:I,2,FALSE))</f>
        <v/>
      </c>
      <c r="G1712" s="271"/>
      <c r="H1712" s="272"/>
      <c r="I1712" s="271"/>
      <c r="J1712" s="271"/>
      <c r="K1712" s="312"/>
      <c r="L1712" s="353"/>
      <c r="M1712" s="271"/>
      <c r="N1712" s="271"/>
      <c r="O1712" s="276"/>
      <c r="P1712" s="313"/>
      <c r="Q1712" s="314"/>
      <c r="R1712" s="279" t="b">
        <f t="shared" si="83"/>
        <v>0</v>
      </c>
      <c r="S1712" s="334"/>
    </row>
    <row r="1713" spans="2:19" ht="24.9" customHeight="1" x14ac:dyDescent="0.3">
      <c r="B1713" s="311"/>
      <c r="C1713" s="267">
        <f t="shared" si="84"/>
        <v>1</v>
      </c>
      <c r="D1713" s="268" t="str">
        <f t="shared" si="85"/>
        <v>Janeiro</v>
      </c>
      <c r="E1713" s="269"/>
      <c r="F1713" s="270" t="str">
        <f>IF(E1713="","",VLOOKUP(E1713,Relatório!B:I,2,FALSE))</f>
        <v/>
      </c>
      <c r="G1713" s="271"/>
      <c r="H1713" s="272"/>
      <c r="I1713" s="271"/>
      <c r="J1713" s="271"/>
      <c r="K1713" s="312"/>
      <c r="L1713" s="353"/>
      <c r="M1713" s="271"/>
      <c r="N1713" s="271"/>
      <c r="O1713" s="276"/>
      <c r="P1713" s="313"/>
      <c r="Q1713" s="314"/>
      <c r="R1713" s="279" t="b">
        <f t="shared" si="83"/>
        <v>0</v>
      </c>
      <c r="S1713" s="334"/>
    </row>
    <row r="1714" spans="2:19" ht="24.9" customHeight="1" x14ac:dyDescent="0.3">
      <c r="B1714" s="311"/>
      <c r="C1714" s="267">
        <f t="shared" si="84"/>
        <v>1</v>
      </c>
      <c r="D1714" s="268" t="str">
        <f t="shared" si="85"/>
        <v>Janeiro</v>
      </c>
      <c r="E1714" s="269"/>
      <c r="F1714" s="270" t="str">
        <f>IF(E1714="","",VLOOKUP(E1714,Relatório!B:I,2,FALSE))</f>
        <v/>
      </c>
      <c r="G1714" s="271"/>
      <c r="H1714" s="272"/>
      <c r="I1714" s="271"/>
      <c r="J1714" s="271"/>
      <c r="K1714" s="312"/>
      <c r="L1714" s="353"/>
      <c r="M1714" s="271"/>
      <c r="N1714" s="271"/>
      <c r="O1714" s="276"/>
      <c r="P1714" s="313"/>
      <c r="Q1714" s="314"/>
      <c r="R1714" s="279" t="b">
        <f t="shared" si="83"/>
        <v>0</v>
      </c>
      <c r="S1714" s="334"/>
    </row>
    <row r="1715" spans="2:19" ht="24.9" customHeight="1" x14ac:dyDescent="0.3">
      <c r="B1715" s="311"/>
      <c r="C1715" s="267">
        <f t="shared" si="84"/>
        <v>1</v>
      </c>
      <c r="D1715" s="268" t="str">
        <f t="shared" si="85"/>
        <v>Janeiro</v>
      </c>
      <c r="E1715" s="269"/>
      <c r="F1715" s="270" t="str">
        <f>IF(E1715="","",VLOOKUP(E1715,Relatório!B:I,2,FALSE))</f>
        <v/>
      </c>
      <c r="G1715" s="271"/>
      <c r="H1715" s="272"/>
      <c r="I1715" s="271"/>
      <c r="J1715" s="271"/>
      <c r="K1715" s="312"/>
      <c r="L1715" s="353"/>
      <c r="M1715" s="271"/>
      <c r="N1715" s="271"/>
      <c r="O1715" s="276"/>
      <c r="P1715" s="313"/>
      <c r="Q1715" s="314"/>
      <c r="R1715" s="279" t="b">
        <f t="shared" si="83"/>
        <v>0</v>
      </c>
      <c r="S1715" s="334"/>
    </row>
    <row r="1716" spans="2:19" ht="24.9" customHeight="1" x14ac:dyDescent="0.3">
      <c r="B1716" s="311"/>
      <c r="C1716" s="267">
        <f t="shared" si="84"/>
        <v>1</v>
      </c>
      <c r="D1716" s="268" t="str">
        <f t="shared" si="85"/>
        <v>Janeiro</v>
      </c>
      <c r="E1716" s="269"/>
      <c r="F1716" s="270" t="str">
        <f>IF(E1716="","",VLOOKUP(E1716,Relatório!B:I,2,FALSE))</f>
        <v/>
      </c>
      <c r="G1716" s="271"/>
      <c r="H1716" s="272"/>
      <c r="I1716" s="271"/>
      <c r="J1716" s="271"/>
      <c r="K1716" s="312"/>
      <c r="L1716" s="353"/>
      <c r="M1716" s="271"/>
      <c r="N1716" s="271"/>
      <c r="O1716" s="276"/>
      <c r="P1716" s="313"/>
      <c r="Q1716" s="314"/>
      <c r="R1716" s="279" t="b">
        <f t="shared" si="83"/>
        <v>0</v>
      </c>
      <c r="S1716" s="334"/>
    </row>
    <row r="1717" spans="2:19" ht="24.9" customHeight="1" x14ac:dyDescent="0.3">
      <c r="B1717" s="311"/>
      <c r="C1717" s="267">
        <f t="shared" si="84"/>
        <v>1</v>
      </c>
      <c r="D1717" s="268" t="str">
        <f t="shared" si="85"/>
        <v>Janeiro</v>
      </c>
      <c r="E1717" s="269"/>
      <c r="F1717" s="270" t="str">
        <f>IF(E1717="","",VLOOKUP(E1717,Relatório!B:I,2,FALSE))</f>
        <v/>
      </c>
      <c r="G1717" s="271"/>
      <c r="H1717" s="272"/>
      <c r="I1717" s="271"/>
      <c r="J1717" s="271"/>
      <c r="K1717" s="312"/>
      <c r="L1717" s="353"/>
      <c r="M1717" s="271"/>
      <c r="N1717" s="271"/>
      <c r="O1717" s="276"/>
      <c r="P1717" s="313"/>
      <c r="Q1717" s="314"/>
      <c r="R1717" s="279" t="b">
        <f t="shared" si="83"/>
        <v>0</v>
      </c>
      <c r="S1717" s="334"/>
    </row>
    <row r="1718" spans="2:19" ht="24.9" customHeight="1" x14ac:dyDescent="0.3">
      <c r="B1718" s="311"/>
      <c r="C1718" s="267">
        <f t="shared" si="84"/>
        <v>1</v>
      </c>
      <c r="D1718" s="268" t="str">
        <f t="shared" si="85"/>
        <v>Janeiro</v>
      </c>
      <c r="E1718" s="269"/>
      <c r="F1718" s="270" t="str">
        <f>IF(E1718="","",VLOOKUP(E1718,Relatório!B:I,2,FALSE))</f>
        <v/>
      </c>
      <c r="G1718" s="271"/>
      <c r="H1718" s="272"/>
      <c r="I1718" s="271"/>
      <c r="J1718" s="271"/>
      <c r="K1718" s="312"/>
      <c r="L1718" s="353"/>
      <c r="M1718" s="271"/>
      <c r="N1718" s="271"/>
      <c r="O1718" s="276"/>
      <c r="P1718" s="313"/>
      <c r="Q1718" s="314"/>
      <c r="R1718" s="279" t="b">
        <f t="shared" si="83"/>
        <v>0</v>
      </c>
      <c r="S1718" s="334"/>
    </row>
    <row r="1719" spans="2:19" ht="24.9" customHeight="1" x14ac:dyDescent="0.3">
      <c r="B1719" s="311"/>
      <c r="C1719" s="267">
        <f t="shared" si="84"/>
        <v>1</v>
      </c>
      <c r="D1719" s="268" t="str">
        <f t="shared" si="85"/>
        <v>Janeiro</v>
      </c>
      <c r="E1719" s="269"/>
      <c r="F1719" s="270" t="str">
        <f>IF(E1719="","",VLOOKUP(E1719,Relatório!B:I,2,FALSE))</f>
        <v/>
      </c>
      <c r="G1719" s="271"/>
      <c r="H1719" s="272"/>
      <c r="I1719" s="271"/>
      <c r="J1719" s="271"/>
      <c r="K1719" s="312"/>
      <c r="L1719" s="353"/>
      <c r="M1719" s="271"/>
      <c r="N1719" s="271"/>
      <c r="O1719" s="276"/>
      <c r="P1719" s="313"/>
      <c r="Q1719" s="314"/>
      <c r="R1719" s="279" t="b">
        <f t="shared" si="83"/>
        <v>0</v>
      </c>
      <c r="S1719" s="334"/>
    </row>
    <row r="1720" spans="2:19" ht="24.9" customHeight="1" x14ac:dyDescent="0.3">
      <c r="B1720" s="311"/>
      <c r="C1720" s="267">
        <f t="shared" si="84"/>
        <v>1</v>
      </c>
      <c r="D1720" s="268" t="str">
        <f t="shared" si="85"/>
        <v>Janeiro</v>
      </c>
      <c r="E1720" s="269"/>
      <c r="F1720" s="270" t="str">
        <f>IF(E1720="","",VLOOKUP(E1720,Relatório!B:I,2,FALSE))</f>
        <v/>
      </c>
      <c r="G1720" s="271"/>
      <c r="H1720" s="272"/>
      <c r="I1720" s="271"/>
      <c r="J1720" s="271"/>
      <c r="K1720" s="312"/>
      <c r="L1720" s="353"/>
      <c r="M1720" s="271"/>
      <c r="N1720" s="271"/>
      <c r="O1720" s="276"/>
      <c r="P1720" s="313"/>
      <c r="Q1720" s="314"/>
      <c r="R1720" s="279" t="b">
        <f t="shared" si="83"/>
        <v>0</v>
      </c>
      <c r="S1720" s="334"/>
    </row>
    <row r="1721" spans="2:19" ht="24.9" customHeight="1" x14ac:dyDescent="0.3">
      <c r="B1721" s="311"/>
      <c r="C1721" s="267">
        <f t="shared" si="84"/>
        <v>1</v>
      </c>
      <c r="D1721" s="268" t="str">
        <f t="shared" si="85"/>
        <v>Janeiro</v>
      </c>
      <c r="E1721" s="269"/>
      <c r="F1721" s="270" t="str">
        <f>IF(E1721="","",VLOOKUP(E1721,Relatório!B:I,2,FALSE))</f>
        <v/>
      </c>
      <c r="G1721" s="271"/>
      <c r="H1721" s="272"/>
      <c r="I1721" s="271"/>
      <c r="J1721" s="271"/>
      <c r="K1721" s="312"/>
      <c r="L1721" s="353"/>
      <c r="M1721" s="271"/>
      <c r="N1721" s="271"/>
      <c r="O1721" s="276"/>
      <c r="P1721" s="313"/>
      <c r="Q1721" s="314"/>
      <c r="R1721" s="279" t="b">
        <f t="shared" si="83"/>
        <v>0</v>
      </c>
      <c r="S1721" s="334"/>
    </row>
    <row r="1722" spans="2:19" ht="24.9" customHeight="1" x14ac:dyDescent="0.3">
      <c r="B1722" s="311"/>
      <c r="C1722" s="267">
        <f t="shared" si="84"/>
        <v>1</v>
      </c>
      <c r="D1722" s="268" t="str">
        <f t="shared" si="85"/>
        <v>Janeiro</v>
      </c>
      <c r="E1722" s="269"/>
      <c r="F1722" s="270" t="str">
        <f>IF(E1722="","",VLOOKUP(E1722,Relatório!B:I,2,FALSE))</f>
        <v/>
      </c>
      <c r="G1722" s="271"/>
      <c r="H1722" s="272"/>
      <c r="I1722" s="271"/>
      <c r="J1722" s="271"/>
      <c r="K1722" s="312"/>
      <c r="L1722" s="353"/>
      <c r="M1722" s="271"/>
      <c r="N1722" s="271"/>
      <c r="O1722" s="276"/>
      <c r="P1722" s="313"/>
      <c r="Q1722" s="314"/>
      <c r="R1722" s="279" t="b">
        <f t="shared" si="83"/>
        <v>0</v>
      </c>
      <c r="S1722" s="334"/>
    </row>
    <row r="1723" spans="2:19" ht="24.9" customHeight="1" x14ac:dyDescent="0.3">
      <c r="B1723" s="311"/>
      <c r="C1723" s="267">
        <f t="shared" si="84"/>
        <v>1</v>
      </c>
      <c r="D1723" s="268" t="str">
        <f t="shared" si="85"/>
        <v>Janeiro</v>
      </c>
      <c r="E1723" s="269"/>
      <c r="F1723" s="270" t="str">
        <f>IF(E1723="","",VLOOKUP(E1723,Relatório!B:I,2,FALSE))</f>
        <v/>
      </c>
      <c r="G1723" s="271"/>
      <c r="H1723" s="272"/>
      <c r="I1723" s="271"/>
      <c r="J1723" s="271"/>
      <c r="K1723" s="312"/>
      <c r="L1723" s="353"/>
      <c r="M1723" s="271"/>
      <c r="N1723" s="271"/>
      <c r="O1723" s="276"/>
      <c r="P1723" s="313"/>
      <c r="Q1723" s="314"/>
      <c r="R1723" s="279" t="b">
        <f t="shared" si="83"/>
        <v>0</v>
      </c>
      <c r="S1723" s="334"/>
    </row>
    <row r="1724" spans="2:19" ht="24.9" customHeight="1" x14ac:dyDescent="0.3">
      <c r="B1724" s="311"/>
      <c r="C1724" s="267">
        <f t="shared" si="84"/>
        <v>1</v>
      </c>
      <c r="D1724" s="268" t="str">
        <f t="shared" si="85"/>
        <v>Janeiro</v>
      </c>
      <c r="E1724" s="269"/>
      <c r="F1724" s="270" t="str">
        <f>IF(E1724="","",VLOOKUP(E1724,Relatório!B:I,2,FALSE))</f>
        <v/>
      </c>
      <c r="G1724" s="271"/>
      <c r="H1724" s="272"/>
      <c r="I1724" s="271"/>
      <c r="J1724" s="271"/>
      <c r="K1724" s="312"/>
      <c r="L1724" s="353"/>
      <c r="M1724" s="271"/>
      <c r="N1724" s="271"/>
      <c r="O1724" s="276"/>
      <c r="P1724" s="313"/>
      <c r="Q1724" s="314"/>
      <c r="R1724" s="279" t="b">
        <f t="shared" si="83"/>
        <v>0</v>
      </c>
      <c r="S1724" s="334"/>
    </row>
    <row r="1725" spans="2:19" ht="24.9" customHeight="1" x14ac:dyDescent="0.3">
      <c r="B1725" s="311"/>
      <c r="C1725" s="267">
        <f t="shared" si="84"/>
        <v>1</v>
      </c>
      <c r="D1725" s="268" t="str">
        <f t="shared" si="85"/>
        <v>Janeiro</v>
      </c>
      <c r="E1725" s="269"/>
      <c r="F1725" s="270" t="str">
        <f>IF(E1725="","",VLOOKUP(E1725,Relatório!B:I,2,FALSE))</f>
        <v/>
      </c>
      <c r="G1725" s="271"/>
      <c r="H1725" s="272"/>
      <c r="I1725" s="271"/>
      <c r="J1725" s="271"/>
      <c r="K1725" s="312"/>
      <c r="L1725" s="353"/>
      <c r="M1725" s="271"/>
      <c r="N1725" s="271"/>
      <c r="O1725" s="276"/>
      <c r="P1725" s="313"/>
      <c r="Q1725" s="314"/>
      <c r="R1725" s="279" t="b">
        <f t="shared" si="83"/>
        <v>0</v>
      </c>
      <c r="S1725" s="334"/>
    </row>
    <row r="1726" spans="2:19" ht="24.9" customHeight="1" x14ac:dyDescent="0.3">
      <c r="B1726" s="311"/>
      <c r="C1726" s="267">
        <f t="shared" si="84"/>
        <v>1</v>
      </c>
      <c r="D1726" s="268" t="str">
        <f t="shared" si="85"/>
        <v>Janeiro</v>
      </c>
      <c r="E1726" s="269"/>
      <c r="F1726" s="270" t="str">
        <f>IF(E1726="","",VLOOKUP(E1726,Relatório!B:I,2,FALSE))</f>
        <v/>
      </c>
      <c r="G1726" s="271"/>
      <c r="H1726" s="272"/>
      <c r="I1726" s="271"/>
      <c r="J1726" s="271"/>
      <c r="K1726" s="312"/>
      <c r="L1726" s="353"/>
      <c r="M1726" s="271"/>
      <c r="N1726" s="271"/>
      <c r="O1726" s="276"/>
      <c r="P1726" s="313"/>
      <c r="Q1726" s="314"/>
      <c r="R1726" s="279" t="b">
        <f t="shared" si="83"/>
        <v>0</v>
      </c>
      <c r="S1726" s="334"/>
    </row>
    <row r="1727" spans="2:19" ht="24.9" customHeight="1" x14ac:dyDescent="0.3">
      <c r="B1727" s="311"/>
      <c r="C1727" s="267">
        <f t="shared" si="84"/>
        <v>1</v>
      </c>
      <c r="D1727" s="268" t="str">
        <f t="shared" si="85"/>
        <v>Janeiro</v>
      </c>
      <c r="E1727" s="269"/>
      <c r="F1727" s="270" t="str">
        <f>IF(E1727="","",VLOOKUP(E1727,Relatório!B:I,2,FALSE))</f>
        <v/>
      </c>
      <c r="G1727" s="271"/>
      <c r="H1727" s="272"/>
      <c r="I1727" s="271"/>
      <c r="J1727" s="271"/>
      <c r="K1727" s="312"/>
      <c r="L1727" s="353"/>
      <c r="M1727" s="271"/>
      <c r="N1727" s="271"/>
      <c r="O1727" s="276"/>
      <c r="P1727" s="313"/>
      <c r="Q1727" s="314"/>
      <c r="R1727" s="279" t="b">
        <f t="shared" si="83"/>
        <v>0</v>
      </c>
      <c r="S1727" s="334"/>
    </row>
    <row r="1728" spans="2:19" ht="24.9" customHeight="1" x14ac:dyDescent="0.3">
      <c r="B1728" s="311"/>
      <c r="C1728" s="267">
        <f t="shared" si="84"/>
        <v>1</v>
      </c>
      <c r="D1728" s="268" t="str">
        <f t="shared" si="85"/>
        <v>Janeiro</v>
      </c>
      <c r="E1728" s="269"/>
      <c r="F1728" s="270" t="str">
        <f>IF(E1728="","",VLOOKUP(E1728,Relatório!B:I,2,FALSE))</f>
        <v/>
      </c>
      <c r="G1728" s="271"/>
      <c r="H1728" s="272"/>
      <c r="I1728" s="271"/>
      <c r="J1728" s="271"/>
      <c r="K1728" s="312"/>
      <c r="L1728" s="353"/>
      <c r="M1728" s="271"/>
      <c r="N1728" s="271"/>
      <c r="O1728" s="276"/>
      <c r="P1728" s="313"/>
      <c r="Q1728" s="314"/>
      <c r="R1728" s="279" t="b">
        <f t="shared" si="83"/>
        <v>0</v>
      </c>
      <c r="S1728" s="334"/>
    </row>
    <row r="1729" spans="2:19" ht="24.9" customHeight="1" x14ac:dyDescent="0.3">
      <c r="B1729" s="311"/>
      <c r="C1729" s="267">
        <f t="shared" si="84"/>
        <v>1</v>
      </c>
      <c r="D1729" s="268" t="str">
        <f t="shared" si="85"/>
        <v>Janeiro</v>
      </c>
      <c r="E1729" s="269"/>
      <c r="F1729" s="270" t="str">
        <f>IF(E1729="","",VLOOKUP(E1729,Relatório!B:I,2,FALSE))</f>
        <v/>
      </c>
      <c r="G1729" s="271"/>
      <c r="H1729" s="272"/>
      <c r="I1729" s="271"/>
      <c r="J1729" s="271"/>
      <c r="K1729" s="312"/>
      <c r="L1729" s="353"/>
      <c r="M1729" s="271"/>
      <c r="N1729" s="271"/>
      <c r="O1729" s="276"/>
      <c r="P1729" s="313"/>
      <c r="Q1729" s="314"/>
      <c r="R1729" s="279" t="b">
        <f t="shared" si="83"/>
        <v>0</v>
      </c>
      <c r="S1729" s="334"/>
    </row>
    <row r="1730" spans="2:19" ht="24.9" customHeight="1" x14ac:dyDescent="0.3">
      <c r="B1730" s="311"/>
      <c r="C1730" s="267">
        <f t="shared" si="84"/>
        <v>1</v>
      </c>
      <c r="D1730" s="268" t="str">
        <f t="shared" si="85"/>
        <v>Janeiro</v>
      </c>
      <c r="E1730" s="269"/>
      <c r="F1730" s="270" t="str">
        <f>IF(E1730="","",VLOOKUP(E1730,Relatório!B:I,2,FALSE))</f>
        <v/>
      </c>
      <c r="G1730" s="271"/>
      <c r="H1730" s="272"/>
      <c r="I1730" s="271"/>
      <c r="J1730" s="271"/>
      <c r="K1730" s="312"/>
      <c r="L1730" s="353"/>
      <c r="M1730" s="271"/>
      <c r="N1730" s="271"/>
      <c r="O1730" s="276"/>
      <c r="P1730" s="313"/>
      <c r="Q1730" s="314"/>
      <c r="R1730" s="279" t="b">
        <f t="shared" si="83"/>
        <v>0</v>
      </c>
      <c r="S1730" s="334"/>
    </row>
    <row r="1731" spans="2:19" ht="24.9" customHeight="1" x14ac:dyDescent="0.3">
      <c r="B1731" s="311"/>
      <c r="C1731" s="267">
        <f t="shared" si="84"/>
        <v>1</v>
      </c>
      <c r="D1731" s="268" t="str">
        <f t="shared" si="85"/>
        <v>Janeiro</v>
      </c>
      <c r="E1731" s="269"/>
      <c r="F1731" s="270" t="str">
        <f>IF(E1731="","",VLOOKUP(E1731,Relatório!B:I,2,FALSE))</f>
        <v/>
      </c>
      <c r="G1731" s="271"/>
      <c r="H1731" s="272"/>
      <c r="I1731" s="271"/>
      <c r="J1731" s="271"/>
      <c r="K1731" s="312"/>
      <c r="L1731" s="353"/>
      <c r="M1731" s="271"/>
      <c r="N1731" s="271"/>
      <c r="O1731" s="276"/>
      <c r="P1731" s="313"/>
      <c r="Q1731" s="314"/>
      <c r="R1731" s="279" t="b">
        <f t="shared" si="83"/>
        <v>0</v>
      </c>
      <c r="S1731" s="334"/>
    </row>
    <row r="1732" spans="2:19" ht="24.9" customHeight="1" x14ac:dyDescent="0.3">
      <c r="B1732" s="311"/>
      <c r="C1732" s="267">
        <f t="shared" si="84"/>
        <v>1</v>
      </c>
      <c r="D1732" s="268" t="str">
        <f t="shared" si="85"/>
        <v>Janeiro</v>
      </c>
      <c r="E1732" s="269"/>
      <c r="F1732" s="270" t="str">
        <f>IF(E1732="","",VLOOKUP(E1732,Relatório!B:I,2,FALSE))</f>
        <v/>
      </c>
      <c r="G1732" s="271"/>
      <c r="H1732" s="272"/>
      <c r="I1732" s="271"/>
      <c r="J1732" s="271"/>
      <c r="K1732" s="312"/>
      <c r="L1732" s="353"/>
      <c r="M1732" s="271"/>
      <c r="N1732" s="271"/>
      <c r="O1732" s="276"/>
      <c r="P1732" s="313"/>
      <c r="Q1732" s="314"/>
      <c r="R1732" s="279" t="b">
        <f t="shared" si="83"/>
        <v>0</v>
      </c>
      <c r="S1732" s="334"/>
    </row>
    <row r="1733" spans="2:19" ht="24.9" customHeight="1" x14ac:dyDescent="0.3">
      <c r="B1733" s="311"/>
      <c r="C1733" s="267">
        <f t="shared" si="84"/>
        <v>1</v>
      </c>
      <c r="D1733" s="268" t="str">
        <f t="shared" si="85"/>
        <v>Janeiro</v>
      </c>
      <c r="E1733" s="269"/>
      <c r="F1733" s="270" t="str">
        <f>IF(E1733="","",VLOOKUP(E1733,Relatório!B:I,2,FALSE))</f>
        <v/>
      </c>
      <c r="G1733" s="271"/>
      <c r="H1733" s="272"/>
      <c r="I1733" s="271"/>
      <c r="J1733" s="271"/>
      <c r="K1733" s="312"/>
      <c r="L1733" s="353"/>
      <c r="M1733" s="271"/>
      <c r="N1733" s="271"/>
      <c r="O1733" s="276"/>
      <c r="P1733" s="313"/>
      <c r="Q1733" s="314"/>
      <c r="R1733" s="279" t="b">
        <f t="shared" si="83"/>
        <v>0</v>
      </c>
      <c r="S1733" s="334"/>
    </row>
    <row r="1734" spans="2:19" ht="24.9" customHeight="1" x14ac:dyDescent="0.3">
      <c r="B1734" s="311"/>
      <c r="C1734" s="267">
        <f t="shared" si="84"/>
        <v>1</v>
      </c>
      <c r="D1734" s="268" t="str">
        <f t="shared" si="85"/>
        <v>Janeiro</v>
      </c>
      <c r="E1734" s="269"/>
      <c r="F1734" s="270" t="str">
        <f>IF(E1734="","",VLOOKUP(E1734,Relatório!B:I,2,FALSE))</f>
        <v/>
      </c>
      <c r="G1734" s="271"/>
      <c r="H1734" s="272"/>
      <c r="I1734" s="271"/>
      <c r="J1734" s="271"/>
      <c r="K1734" s="312"/>
      <c r="L1734" s="353"/>
      <c r="M1734" s="271"/>
      <c r="N1734" s="271"/>
      <c r="O1734" s="276"/>
      <c r="P1734" s="313"/>
      <c r="Q1734" s="314"/>
      <c r="R1734" s="279" t="b">
        <f t="shared" si="83"/>
        <v>0</v>
      </c>
      <c r="S1734" s="334"/>
    </row>
    <row r="1735" spans="2:19" ht="24.9" customHeight="1" x14ac:dyDescent="0.3">
      <c r="B1735" s="311"/>
      <c r="C1735" s="267">
        <f t="shared" si="84"/>
        <v>1</v>
      </c>
      <c r="D1735" s="268" t="str">
        <f t="shared" si="85"/>
        <v>Janeiro</v>
      </c>
      <c r="E1735" s="269"/>
      <c r="F1735" s="270" t="str">
        <f>IF(E1735="","",VLOOKUP(E1735,Relatório!B:I,2,FALSE))</f>
        <v/>
      </c>
      <c r="G1735" s="271"/>
      <c r="H1735" s="272"/>
      <c r="I1735" s="271"/>
      <c r="J1735" s="271"/>
      <c r="K1735" s="312"/>
      <c r="L1735" s="353"/>
      <c r="M1735" s="271"/>
      <c r="N1735" s="271"/>
      <c r="O1735" s="276"/>
      <c r="P1735" s="313"/>
      <c r="Q1735" s="314"/>
      <c r="R1735" s="279" t="b">
        <f t="shared" si="83"/>
        <v>0</v>
      </c>
      <c r="S1735" s="334"/>
    </row>
    <row r="1736" spans="2:19" ht="24.9" customHeight="1" x14ac:dyDescent="0.3">
      <c r="B1736" s="311"/>
      <c r="C1736" s="267">
        <f t="shared" si="84"/>
        <v>1</v>
      </c>
      <c r="D1736" s="268" t="str">
        <f t="shared" si="85"/>
        <v>Janeiro</v>
      </c>
      <c r="E1736" s="269"/>
      <c r="F1736" s="270" t="str">
        <f>IF(E1736="","",VLOOKUP(E1736,Relatório!B:I,2,FALSE))</f>
        <v/>
      </c>
      <c r="G1736" s="271"/>
      <c r="H1736" s="272"/>
      <c r="I1736" s="271"/>
      <c r="J1736" s="271"/>
      <c r="K1736" s="312"/>
      <c r="L1736" s="353"/>
      <c r="M1736" s="271"/>
      <c r="N1736" s="271"/>
      <c r="O1736" s="276"/>
      <c r="P1736" s="313"/>
      <c r="Q1736" s="314"/>
      <c r="R1736" s="279" t="b">
        <f t="shared" si="83"/>
        <v>0</v>
      </c>
      <c r="S1736" s="334"/>
    </row>
    <row r="1737" spans="2:19" ht="24.9" customHeight="1" x14ac:dyDescent="0.3">
      <c r="B1737" s="311"/>
      <c r="C1737" s="267">
        <f t="shared" si="84"/>
        <v>1</v>
      </c>
      <c r="D1737" s="268" t="str">
        <f t="shared" si="85"/>
        <v>Janeiro</v>
      </c>
      <c r="E1737" s="269"/>
      <c r="F1737" s="270" t="str">
        <f>IF(E1737="","",VLOOKUP(E1737,Relatório!B:I,2,FALSE))</f>
        <v/>
      </c>
      <c r="G1737" s="271"/>
      <c r="H1737" s="272"/>
      <c r="I1737" s="271"/>
      <c r="J1737" s="271"/>
      <c r="K1737" s="312"/>
      <c r="L1737" s="353"/>
      <c r="M1737" s="271"/>
      <c r="N1737" s="271"/>
      <c r="O1737" s="276"/>
      <c r="P1737" s="313"/>
      <c r="Q1737" s="314"/>
      <c r="R1737" s="279" t="b">
        <f t="shared" ref="R1737:R1800" si="86">IF(O1737="sim",P1737-Q1737+R1736,IF(O1737="NÃO",R1736))</f>
        <v>0</v>
      </c>
      <c r="S1737" s="334"/>
    </row>
    <row r="1738" spans="2:19" ht="24.9" customHeight="1" x14ac:dyDescent="0.3">
      <c r="B1738" s="311"/>
      <c r="C1738" s="267">
        <f t="shared" si="84"/>
        <v>1</v>
      </c>
      <c r="D1738" s="268" t="str">
        <f t="shared" si="85"/>
        <v>Janeiro</v>
      </c>
      <c r="E1738" s="269"/>
      <c r="F1738" s="270" t="str">
        <f>IF(E1738="","",VLOOKUP(E1738,Relatório!B:I,2,FALSE))</f>
        <v/>
      </c>
      <c r="G1738" s="271"/>
      <c r="H1738" s="272"/>
      <c r="I1738" s="271"/>
      <c r="J1738" s="271"/>
      <c r="K1738" s="312"/>
      <c r="L1738" s="353"/>
      <c r="M1738" s="271"/>
      <c r="N1738" s="271"/>
      <c r="O1738" s="276"/>
      <c r="P1738" s="313"/>
      <c r="Q1738" s="314"/>
      <c r="R1738" s="279" t="b">
        <f t="shared" si="86"/>
        <v>0</v>
      </c>
      <c r="S1738" s="334"/>
    </row>
    <row r="1739" spans="2:19" ht="24.9" customHeight="1" x14ac:dyDescent="0.3">
      <c r="B1739" s="311"/>
      <c r="C1739" s="267">
        <f t="shared" si="84"/>
        <v>1</v>
      </c>
      <c r="D1739" s="268" t="str">
        <f t="shared" si="85"/>
        <v>Janeiro</v>
      </c>
      <c r="E1739" s="269"/>
      <c r="F1739" s="270" t="str">
        <f>IF(E1739="","",VLOOKUP(E1739,Relatório!B:I,2,FALSE))</f>
        <v/>
      </c>
      <c r="G1739" s="271"/>
      <c r="H1739" s="272"/>
      <c r="I1739" s="271"/>
      <c r="J1739" s="271"/>
      <c r="K1739" s="312"/>
      <c r="L1739" s="353"/>
      <c r="M1739" s="271"/>
      <c r="N1739" s="271"/>
      <c r="O1739" s="276"/>
      <c r="P1739" s="313"/>
      <c r="Q1739" s="314"/>
      <c r="R1739" s="279" t="b">
        <f t="shared" si="86"/>
        <v>0</v>
      </c>
      <c r="S1739" s="334"/>
    </row>
    <row r="1740" spans="2:19" ht="24.9" customHeight="1" x14ac:dyDescent="0.3">
      <c r="B1740" s="311"/>
      <c r="C1740" s="267">
        <f t="shared" si="84"/>
        <v>1</v>
      </c>
      <c r="D1740" s="268" t="str">
        <f t="shared" si="85"/>
        <v>Janeiro</v>
      </c>
      <c r="E1740" s="269"/>
      <c r="F1740" s="270" t="str">
        <f>IF(E1740="","",VLOOKUP(E1740,Relatório!B:I,2,FALSE))</f>
        <v/>
      </c>
      <c r="G1740" s="271"/>
      <c r="H1740" s="272"/>
      <c r="I1740" s="271"/>
      <c r="J1740" s="271"/>
      <c r="K1740" s="312"/>
      <c r="L1740" s="353"/>
      <c r="M1740" s="271"/>
      <c r="N1740" s="271"/>
      <c r="O1740" s="276"/>
      <c r="P1740" s="313"/>
      <c r="Q1740" s="314"/>
      <c r="R1740" s="279" t="b">
        <f t="shared" si="86"/>
        <v>0</v>
      </c>
      <c r="S1740" s="334"/>
    </row>
    <row r="1741" spans="2:19" ht="24.9" customHeight="1" x14ac:dyDescent="0.3">
      <c r="B1741" s="311"/>
      <c r="C1741" s="267">
        <f t="shared" si="84"/>
        <v>1</v>
      </c>
      <c r="D1741" s="268" t="str">
        <f t="shared" si="85"/>
        <v>Janeiro</v>
      </c>
      <c r="E1741" s="269"/>
      <c r="F1741" s="270" t="str">
        <f>IF(E1741="","",VLOOKUP(E1741,Relatório!B:I,2,FALSE))</f>
        <v/>
      </c>
      <c r="G1741" s="271"/>
      <c r="H1741" s="272"/>
      <c r="I1741" s="271"/>
      <c r="J1741" s="271"/>
      <c r="K1741" s="312"/>
      <c r="L1741" s="353"/>
      <c r="M1741" s="271"/>
      <c r="N1741" s="271"/>
      <c r="O1741" s="276"/>
      <c r="P1741" s="313"/>
      <c r="Q1741" s="314"/>
      <c r="R1741" s="279" t="b">
        <f t="shared" si="86"/>
        <v>0</v>
      </c>
      <c r="S1741" s="334"/>
    </row>
    <row r="1742" spans="2:19" ht="24.9" customHeight="1" x14ac:dyDescent="0.3">
      <c r="B1742" s="311"/>
      <c r="C1742" s="267">
        <f t="shared" si="84"/>
        <v>1</v>
      </c>
      <c r="D1742" s="268" t="str">
        <f t="shared" si="85"/>
        <v>Janeiro</v>
      </c>
      <c r="E1742" s="269"/>
      <c r="F1742" s="270" t="str">
        <f>IF(E1742="","",VLOOKUP(E1742,Relatório!B:I,2,FALSE))</f>
        <v/>
      </c>
      <c r="G1742" s="271"/>
      <c r="H1742" s="272"/>
      <c r="I1742" s="271"/>
      <c r="J1742" s="271"/>
      <c r="K1742" s="312"/>
      <c r="L1742" s="353"/>
      <c r="M1742" s="271"/>
      <c r="N1742" s="271"/>
      <c r="O1742" s="276"/>
      <c r="P1742" s="313"/>
      <c r="Q1742" s="314"/>
      <c r="R1742" s="279" t="b">
        <f t="shared" si="86"/>
        <v>0</v>
      </c>
      <c r="S1742" s="334"/>
    </row>
    <row r="1743" spans="2:19" ht="24.9" customHeight="1" x14ac:dyDescent="0.3">
      <c r="B1743" s="311"/>
      <c r="C1743" s="267">
        <f t="shared" si="84"/>
        <v>1</v>
      </c>
      <c r="D1743" s="268" t="str">
        <f t="shared" si="85"/>
        <v>Janeiro</v>
      </c>
      <c r="E1743" s="269"/>
      <c r="F1743" s="270" t="str">
        <f>IF(E1743="","",VLOOKUP(E1743,Relatório!B:I,2,FALSE))</f>
        <v/>
      </c>
      <c r="G1743" s="271"/>
      <c r="H1743" s="272"/>
      <c r="I1743" s="271"/>
      <c r="J1743" s="271"/>
      <c r="K1743" s="312"/>
      <c r="L1743" s="353"/>
      <c r="M1743" s="271"/>
      <c r="N1743" s="271"/>
      <c r="O1743" s="276"/>
      <c r="P1743" s="313"/>
      <c r="Q1743" s="314"/>
      <c r="R1743" s="279" t="b">
        <f t="shared" si="86"/>
        <v>0</v>
      </c>
      <c r="S1743" s="334"/>
    </row>
    <row r="1744" spans="2:19" ht="24.9" customHeight="1" x14ac:dyDescent="0.3">
      <c r="B1744" s="311"/>
      <c r="C1744" s="267">
        <f t="shared" si="84"/>
        <v>1</v>
      </c>
      <c r="D1744" s="268" t="str">
        <f t="shared" si="85"/>
        <v>Janeiro</v>
      </c>
      <c r="E1744" s="269"/>
      <c r="F1744" s="270" t="str">
        <f>IF(E1744="","",VLOOKUP(E1744,Relatório!B:I,2,FALSE))</f>
        <v/>
      </c>
      <c r="G1744" s="271"/>
      <c r="H1744" s="272"/>
      <c r="I1744" s="271"/>
      <c r="J1744" s="271"/>
      <c r="K1744" s="312"/>
      <c r="L1744" s="353"/>
      <c r="M1744" s="271"/>
      <c r="N1744" s="271"/>
      <c r="O1744" s="276"/>
      <c r="P1744" s="313"/>
      <c r="Q1744" s="314"/>
      <c r="R1744" s="279" t="b">
        <f t="shared" si="86"/>
        <v>0</v>
      </c>
      <c r="S1744" s="334"/>
    </row>
    <row r="1745" spans="2:19" ht="24.9" customHeight="1" x14ac:dyDescent="0.3">
      <c r="B1745" s="311"/>
      <c r="C1745" s="267">
        <f t="shared" si="84"/>
        <v>1</v>
      </c>
      <c r="D1745" s="268" t="str">
        <f t="shared" si="85"/>
        <v>Janeiro</v>
      </c>
      <c r="E1745" s="269"/>
      <c r="F1745" s="270" t="str">
        <f>IF(E1745="","",VLOOKUP(E1745,Relatório!B:I,2,FALSE))</f>
        <v/>
      </c>
      <c r="G1745" s="271"/>
      <c r="H1745" s="272"/>
      <c r="I1745" s="271"/>
      <c r="J1745" s="271"/>
      <c r="K1745" s="312"/>
      <c r="L1745" s="353"/>
      <c r="M1745" s="271"/>
      <c r="N1745" s="271"/>
      <c r="O1745" s="276"/>
      <c r="P1745" s="313"/>
      <c r="Q1745" s="314"/>
      <c r="R1745" s="279" t="b">
        <f t="shared" si="86"/>
        <v>0</v>
      </c>
      <c r="S1745" s="334"/>
    </row>
    <row r="1746" spans="2:19" ht="24.9" customHeight="1" x14ac:dyDescent="0.3">
      <c r="B1746" s="311"/>
      <c r="C1746" s="267">
        <f t="shared" si="84"/>
        <v>1</v>
      </c>
      <c r="D1746" s="268" t="str">
        <f t="shared" si="85"/>
        <v>Janeiro</v>
      </c>
      <c r="E1746" s="269"/>
      <c r="F1746" s="270" t="str">
        <f>IF(E1746="","",VLOOKUP(E1746,Relatório!B:I,2,FALSE))</f>
        <v/>
      </c>
      <c r="G1746" s="271"/>
      <c r="H1746" s="272"/>
      <c r="I1746" s="271"/>
      <c r="J1746" s="271"/>
      <c r="K1746" s="312"/>
      <c r="L1746" s="353"/>
      <c r="M1746" s="271"/>
      <c r="N1746" s="271"/>
      <c r="O1746" s="276"/>
      <c r="P1746" s="313"/>
      <c r="Q1746" s="314"/>
      <c r="R1746" s="279" t="b">
        <f t="shared" si="86"/>
        <v>0</v>
      </c>
      <c r="S1746" s="334"/>
    </row>
    <row r="1747" spans="2:19" ht="24.9" customHeight="1" x14ac:dyDescent="0.3">
      <c r="B1747" s="311"/>
      <c r="C1747" s="267">
        <f t="shared" si="84"/>
        <v>1</v>
      </c>
      <c r="D1747" s="268" t="str">
        <f t="shared" si="85"/>
        <v>Janeiro</v>
      </c>
      <c r="E1747" s="269"/>
      <c r="F1747" s="270" t="str">
        <f>IF(E1747="","",VLOOKUP(E1747,Relatório!B:I,2,FALSE))</f>
        <v/>
      </c>
      <c r="G1747" s="271"/>
      <c r="H1747" s="272"/>
      <c r="I1747" s="271"/>
      <c r="J1747" s="271"/>
      <c r="K1747" s="312"/>
      <c r="L1747" s="353"/>
      <c r="M1747" s="271"/>
      <c r="N1747" s="271"/>
      <c r="O1747" s="276"/>
      <c r="P1747" s="313"/>
      <c r="Q1747" s="314"/>
      <c r="R1747" s="279" t="b">
        <f t="shared" si="86"/>
        <v>0</v>
      </c>
      <c r="S1747" s="334"/>
    </row>
    <row r="1748" spans="2:19" ht="24.9" customHeight="1" x14ac:dyDescent="0.3">
      <c r="B1748" s="311"/>
      <c r="C1748" s="267">
        <f t="shared" si="84"/>
        <v>1</v>
      </c>
      <c r="D1748" s="268" t="str">
        <f t="shared" si="85"/>
        <v>Janeiro</v>
      </c>
      <c r="E1748" s="269"/>
      <c r="F1748" s="270" t="str">
        <f>IF(E1748="","",VLOOKUP(E1748,Relatório!B:I,2,FALSE))</f>
        <v/>
      </c>
      <c r="G1748" s="271"/>
      <c r="H1748" s="272"/>
      <c r="I1748" s="271"/>
      <c r="J1748" s="271"/>
      <c r="K1748" s="312"/>
      <c r="L1748" s="353"/>
      <c r="M1748" s="271"/>
      <c r="N1748" s="271"/>
      <c r="O1748" s="276"/>
      <c r="P1748" s="313"/>
      <c r="Q1748" s="314"/>
      <c r="R1748" s="279" t="b">
        <f t="shared" si="86"/>
        <v>0</v>
      </c>
      <c r="S1748" s="334"/>
    </row>
    <row r="1749" spans="2:19" ht="24.9" customHeight="1" x14ac:dyDescent="0.3">
      <c r="B1749" s="311"/>
      <c r="C1749" s="267">
        <f t="shared" si="84"/>
        <v>1</v>
      </c>
      <c r="D1749" s="268" t="str">
        <f t="shared" si="85"/>
        <v>Janeiro</v>
      </c>
      <c r="E1749" s="269"/>
      <c r="F1749" s="270" t="str">
        <f>IF(E1749="","",VLOOKUP(E1749,Relatório!B:I,2,FALSE))</f>
        <v/>
      </c>
      <c r="G1749" s="271"/>
      <c r="H1749" s="272"/>
      <c r="I1749" s="271"/>
      <c r="J1749" s="271"/>
      <c r="K1749" s="312"/>
      <c r="L1749" s="353"/>
      <c r="M1749" s="271"/>
      <c r="N1749" s="271"/>
      <c r="O1749" s="276"/>
      <c r="P1749" s="313"/>
      <c r="Q1749" s="314"/>
      <c r="R1749" s="279" t="b">
        <f t="shared" si="86"/>
        <v>0</v>
      </c>
      <c r="S1749" s="334"/>
    </row>
    <row r="1750" spans="2:19" ht="24.9" customHeight="1" x14ac:dyDescent="0.3">
      <c r="B1750" s="311"/>
      <c r="C1750" s="267">
        <f t="shared" si="84"/>
        <v>1</v>
      </c>
      <c r="D1750" s="268" t="str">
        <f t="shared" si="85"/>
        <v>Janeiro</v>
      </c>
      <c r="E1750" s="269"/>
      <c r="F1750" s="270" t="str">
        <f>IF(E1750="","",VLOOKUP(E1750,Relatório!B:I,2,FALSE))</f>
        <v/>
      </c>
      <c r="G1750" s="271"/>
      <c r="H1750" s="272"/>
      <c r="I1750" s="271"/>
      <c r="J1750" s="271"/>
      <c r="K1750" s="312"/>
      <c r="L1750" s="353"/>
      <c r="M1750" s="271"/>
      <c r="N1750" s="271"/>
      <c r="O1750" s="276"/>
      <c r="P1750" s="313"/>
      <c r="Q1750" s="314"/>
      <c r="R1750" s="279" t="b">
        <f t="shared" si="86"/>
        <v>0</v>
      </c>
      <c r="S1750" s="334"/>
    </row>
    <row r="1751" spans="2:19" ht="24.9" customHeight="1" x14ac:dyDescent="0.3">
      <c r="B1751" s="311"/>
      <c r="C1751" s="267">
        <f t="shared" si="84"/>
        <v>1</v>
      </c>
      <c r="D1751" s="268" t="str">
        <f t="shared" si="85"/>
        <v>Janeiro</v>
      </c>
      <c r="E1751" s="269"/>
      <c r="F1751" s="270" t="str">
        <f>IF(E1751="","",VLOOKUP(E1751,Relatório!B:I,2,FALSE))</f>
        <v/>
      </c>
      <c r="G1751" s="271"/>
      <c r="H1751" s="272"/>
      <c r="I1751" s="271"/>
      <c r="J1751" s="271"/>
      <c r="K1751" s="312"/>
      <c r="L1751" s="353"/>
      <c r="M1751" s="271"/>
      <c r="N1751" s="271"/>
      <c r="O1751" s="276"/>
      <c r="P1751" s="313"/>
      <c r="Q1751" s="314"/>
      <c r="R1751" s="279" t="b">
        <f t="shared" si="86"/>
        <v>0</v>
      </c>
      <c r="S1751" s="334"/>
    </row>
    <row r="1752" spans="2:19" ht="24.9" customHeight="1" x14ac:dyDescent="0.3">
      <c r="B1752" s="311"/>
      <c r="C1752" s="267">
        <f t="shared" si="84"/>
        <v>1</v>
      </c>
      <c r="D1752" s="268" t="str">
        <f t="shared" si="85"/>
        <v>Janeiro</v>
      </c>
      <c r="E1752" s="269"/>
      <c r="F1752" s="270" t="str">
        <f>IF(E1752="","",VLOOKUP(E1752,Relatório!B:I,2,FALSE))</f>
        <v/>
      </c>
      <c r="G1752" s="271"/>
      <c r="H1752" s="272"/>
      <c r="I1752" s="271"/>
      <c r="J1752" s="271"/>
      <c r="K1752" s="312"/>
      <c r="L1752" s="353"/>
      <c r="M1752" s="271"/>
      <c r="N1752" s="271"/>
      <c r="O1752" s="276"/>
      <c r="P1752" s="313"/>
      <c r="Q1752" s="314"/>
      <c r="R1752" s="279" t="b">
        <f t="shared" si="86"/>
        <v>0</v>
      </c>
      <c r="S1752" s="334"/>
    </row>
    <row r="1753" spans="2:19" ht="24.9" customHeight="1" x14ac:dyDescent="0.3">
      <c r="B1753" s="311"/>
      <c r="C1753" s="267">
        <f t="shared" ref="C1753:C1816" si="87">MONTH(B1753)</f>
        <v>1</v>
      </c>
      <c r="D1753" s="268" t="str">
        <f t="shared" ref="D1753:D1816" si="88">IF(C1753=1,"Janeiro",IF(C1753=2,"Fevereiro",IF(C1753=3,"Março",IF(C1753=4,"Abril",IF(C1753=5,"Maio",IF(C1753=6,"Junho",IF(C1753=7,"Julho",IF(C1753=8,"Agosto",IF(C1753=9,"Setembro",IF(C1753=10,"Outubro",IF(C1753=11,"Novembro",IF(C1753=12,"Dezembro",""))))))))))))</f>
        <v>Janeiro</v>
      </c>
      <c r="E1753" s="269"/>
      <c r="F1753" s="270" t="str">
        <f>IF(E1753="","",VLOOKUP(E1753,Relatório!B:I,2,FALSE))</f>
        <v/>
      </c>
      <c r="G1753" s="271"/>
      <c r="H1753" s="272"/>
      <c r="I1753" s="271"/>
      <c r="J1753" s="271"/>
      <c r="K1753" s="312"/>
      <c r="L1753" s="353"/>
      <c r="M1753" s="271"/>
      <c r="N1753" s="271"/>
      <c r="O1753" s="276"/>
      <c r="P1753" s="313"/>
      <c r="Q1753" s="314"/>
      <c r="R1753" s="279" t="b">
        <f t="shared" si="86"/>
        <v>0</v>
      </c>
      <c r="S1753" s="334"/>
    </row>
    <row r="1754" spans="2:19" ht="24.9" customHeight="1" x14ac:dyDescent="0.3">
      <c r="B1754" s="311"/>
      <c r="C1754" s="267">
        <f t="shared" si="87"/>
        <v>1</v>
      </c>
      <c r="D1754" s="268" t="str">
        <f t="shared" si="88"/>
        <v>Janeiro</v>
      </c>
      <c r="E1754" s="269"/>
      <c r="F1754" s="270" t="str">
        <f>IF(E1754="","",VLOOKUP(E1754,Relatório!B:I,2,FALSE))</f>
        <v/>
      </c>
      <c r="G1754" s="271"/>
      <c r="H1754" s="272"/>
      <c r="I1754" s="271"/>
      <c r="J1754" s="271"/>
      <c r="K1754" s="312"/>
      <c r="L1754" s="353"/>
      <c r="M1754" s="271"/>
      <c r="N1754" s="271"/>
      <c r="O1754" s="276"/>
      <c r="P1754" s="313"/>
      <c r="Q1754" s="314"/>
      <c r="R1754" s="279" t="b">
        <f t="shared" si="86"/>
        <v>0</v>
      </c>
      <c r="S1754" s="334"/>
    </row>
    <row r="1755" spans="2:19" ht="24.9" customHeight="1" x14ac:dyDescent="0.3">
      <c r="B1755" s="311"/>
      <c r="C1755" s="267">
        <f t="shared" si="87"/>
        <v>1</v>
      </c>
      <c r="D1755" s="268" t="str">
        <f t="shared" si="88"/>
        <v>Janeiro</v>
      </c>
      <c r="E1755" s="269"/>
      <c r="F1755" s="270" t="str">
        <f>IF(E1755="","",VLOOKUP(E1755,Relatório!B:I,2,FALSE))</f>
        <v/>
      </c>
      <c r="G1755" s="271"/>
      <c r="H1755" s="272"/>
      <c r="I1755" s="271"/>
      <c r="J1755" s="271"/>
      <c r="K1755" s="312"/>
      <c r="L1755" s="353"/>
      <c r="M1755" s="271"/>
      <c r="N1755" s="271"/>
      <c r="O1755" s="276"/>
      <c r="P1755" s="313"/>
      <c r="Q1755" s="314"/>
      <c r="R1755" s="279" t="b">
        <f t="shared" si="86"/>
        <v>0</v>
      </c>
      <c r="S1755" s="334"/>
    </row>
    <row r="1756" spans="2:19" ht="24.9" customHeight="1" x14ac:dyDescent="0.3">
      <c r="B1756" s="311"/>
      <c r="C1756" s="267">
        <f t="shared" si="87"/>
        <v>1</v>
      </c>
      <c r="D1756" s="268" t="str">
        <f t="shared" si="88"/>
        <v>Janeiro</v>
      </c>
      <c r="E1756" s="269"/>
      <c r="F1756" s="270" t="str">
        <f>IF(E1756="","",VLOOKUP(E1756,Relatório!B:I,2,FALSE))</f>
        <v/>
      </c>
      <c r="G1756" s="271"/>
      <c r="H1756" s="272"/>
      <c r="I1756" s="271"/>
      <c r="J1756" s="271"/>
      <c r="K1756" s="312"/>
      <c r="L1756" s="353"/>
      <c r="M1756" s="271"/>
      <c r="N1756" s="271"/>
      <c r="O1756" s="276"/>
      <c r="P1756" s="313"/>
      <c r="Q1756" s="314"/>
      <c r="R1756" s="279" t="b">
        <f t="shared" si="86"/>
        <v>0</v>
      </c>
      <c r="S1756" s="334"/>
    </row>
    <row r="1757" spans="2:19" ht="24.9" customHeight="1" x14ac:dyDescent="0.3">
      <c r="B1757" s="311"/>
      <c r="C1757" s="267">
        <f t="shared" si="87"/>
        <v>1</v>
      </c>
      <c r="D1757" s="268" t="str">
        <f t="shared" si="88"/>
        <v>Janeiro</v>
      </c>
      <c r="E1757" s="269"/>
      <c r="F1757" s="270" t="str">
        <f>IF(E1757="","",VLOOKUP(E1757,Relatório!B:I,2,FALSE))</f>
        <v/>
      </c>
      <c r="G1757" s="271"/>
      <c r="H1757" s="272"/>
      <c r="I1757" s="271"/>
      <c r="J1757" s="271"/>
      <c r="K1757" s="312"/>
      <c r="L1757" s="353"/>
      <c r="M1757" s="271"/>
      <c r="N1757" s="271"/>
      <c r="O1757" s="276"/>
      <c r="P1757" s="313"/>
      <c r="Q1757" s="314"/>
      <c r="R1757" s="279" t="b">
        <f t="shared" si="86"/>
        <v>0</v>
      </c>
      <c r="S1757" s="334"/>
    </row>
    <row r="1758" spans="2:19" ht="24.9" customHeight="1" x14ac:dyDescent="0.3">
      <c r="B1758" s="311"/>
      <c r="C1758" s="267">
        <f t="shared" si="87"/>
        <v>1</v>
      </c>
      <c r="D1758" s="268" t="str">
        <f t="shared" si="88"/>
        <v>Janeiro</v>
      </c>
      <c r="E1758" s="269"/>
      <c r="F1758" s="270" t="str">
        <f>IF(E1758="","",VLOOKUP(E1758,Relatório!B:I,2,FALSE))</f>
        <v/>
      </c>
      <c r="G1758" s="271"/>
      <c r="H1758" s="272"/>
      <c r="I1758" s="271"/>
      <c r="J1758" s="271"/>
      <c r="K1758" s="312"/>
      <c r="L1758" s="353"/>
      <c r="M1758" s="271"/>
      <c r="N1758" s="271"/>
      <c r="O1758" s="276"/>
      <c r="P1758" s="313"/>
      <c r="Q1758" s="314"/>
      <c r="R1758" s="279" t="b">
        <f t="shared" si="86"/>
        <v>0</v>
      </c>
      <c r="S1758" s="334"/>
    </row>
    <row r="1759" spans="2:19" ht="24.9" customHeight="1" x14ac:dyDescent="0.3">
      <c r="B1759" s="311"/>
      <c r="C1759" s="267">
        <f t="shared" si="87"/>
        <v>1</v>
      </c>
      <c r="D1759" s="268" t="str">
        <f t="shared" si="88"/>
        <v>Janeiro</v>
      </c>
      <c r="E1759" s="269"/>
      <c r="F1759" s="270" t="str">
        <f>IF(E1759="","",VLOOKUP(E1759,Relatório!B:I,2,FALSE))</f>
        <v/>
      </c>
      <c r="G1759" s="271"/>
      <c r="H1759" s="272"/>
      <c r="I1759" s="271"/>
      <c r="J1759" s="271"/>
      <c r="K1759" s="312"/>
      <c r="L1759" s="353"/>
      <c r="M1759" s="271"/>
      <c r="N1759" s="271"/>
      <c r="O1759" s="276"/>
      <c r="P1759" s="313"/>
      <c r="Q1759" s="314"/>
      <c r="R1759" s="279" t="b">
        <f t="shared" si="86"/>
        <v>0</v>
      </c>
      <c r="S1759" s="334"/>
    </row>
    <row r="1760" spans="2:19" ht="24.9" customHeight="1" x14ac:dyDescent="0.3">
      <c r="B1760" s="311"/>
      <c r="C1760" s="267">
        <f t="shared" si="87"/>
        <v>1</v>
      </c>
      <c r="D1760" s="268" t="str">
        <f t="shared" si="88"/>
        <v>Janeiro</v>
      </c>
      <c r="E1760" s="269"/>
      <c r="F1760" s="270" t="str">
        <f>IF(E1760="","",VLOOKUP(E1760,Relatório!B:I,2,FALSE))</f>
        <v/>
      </c>
      <c r="G1760" s="271"/>
      <c r="H1760" s="272"/>
      <c r="I1760" s="271"/>
      <c r="J1760" s="271"/>
      <c r="K1760" s="312"/>
      <c r="L1760" s="353"/>
      <c r="M1760" s="271"/>
      <c r="N1760" s="271"/>
      <c r="O1760" s="276"/>
      <c r="P1760" s="313"/>
      <c r="Q1760" s="314"/>
      <c r="R1760" s="279" t="b">
        <f t="shared" si="86"/>
        <v>0</v>
      </c>
      <c r="S1760" s="334"/>
    </row>
    <row r="1761" spans="2:19" ht="24.9" customHeight="1" x14ac:dyDescent="0.3">
      <c r="B1761" s="311"/>
      <c r="C1761" s="267">
        <f t="shared" si="87"/>
        <v>1</v>
      </c>
      <c r="D1761" s="268" t="str">
        <f t="shared" si="88"/>
        <v>Janeiro</v>
      </c>
      <c r="E1761" s="269"/>
      <c r="F1761" s="270" t="str">
        <f>IF(E1761="","",VLOOKUP(E1761,Relatório!B:I,2,FALSE))</f>
        <v/>
      </c>
      <c r="G1761" s="271"/>
      <c r="H1761" s="272"/>
      <c r="I1761" s="271"/>
      <c r="J1761" s="271"/>
      <c r="K1761" s="312"/>
      <c r="L1761" s="353"/>
      <c r="M1761" s="271"/>
      <c r="N1761" s="271"/>
      <c r="O1761" s="276"/>
      <c r="P1761" s="313"/>
      <c r="Q1761" s="314"/>
      <c r="R1761" s="279" t="b">
        <f t="shared" si="86"/>
        <v>0</v>
      </c>
      <c r="S1761" s="334"/>
    </row>
    <row r="1762" spans="2:19" ht="24.9" customHeight="1" x14ac:dyDescent="0.3">
      <c r="B1762" s="311"/>
      <c r="C1762" s="267">
        <f t="shared" si="87"/>
        <v>1</v>
      </c>
      <c r="D1762" s="268" t="str">
        <f t="shared" si="88"/>
        <v>Janeiro</v>
      </c>
      <c r="E1762" s="269"/>
      <c r="F1762" s="270" t="str">
        <f>IF(E1762="","",VLOOKUP(E1762,Relatório!B:I,2,FALSE))</f>
        <v/>
      </c>
      <c r="G1762" s="271"/>
      <c r="H1762" s="272"/>
      <c r="I1762" s="271"/>
      <c r="J1762" s="271"/>
      <c r="K1762" s="312"/>
      <c r="L1762" s="353"/>
      <c r="M1762" s="271"/>
      <c r="N1762" s="271"/>
      <c r="O1762" s="276"/>
      <c r="P1762" s="313"/>
      <c r="Q1762" s="314"/>
      <c r="R1762" s="279" t="b">
        <f t="shared" si="86"/>
        <v>0</v>
      </c>
      <c r="S1762" s="334"/>
    </row>
    <row r="1763" spans="2:19" ht="24.9" customHeight="1" x14ac:dyDescent="0.3">
      <c r="B1763" s="311"/>
      <c r="C1763" s="267">
        <f t="shared" si="87"/>
        <v>1</v>
      </c>
      <c r="D1763" s="268" t="str">
        <f t="shared" si="88"/>
        <v>Janeiro</v>
      </c>
      <c r="E1763" s="269"/>
      <c r="F1763" s="270" t="str">
        <f>IF(E1763="","",VLOOKUP(E1763,Relatório!B:I,2,FALSE))</f>
        <v/>
      </c>
      <c r="G1763" s="271"/>
      <c r="H1763" s="272"/>
      <c r="I1763" s="271"/>
      <c r="J1763" s="271"/>
      <c r="K1763" s="312"/>
      <c r="L1763" s="353"/>
      <c r="M1763" s="271"/>
      <c r="N1763" s="271"/>
      <c r="O1763" s="276"/>
      <c r="P1763" s="313"/>
      <c r="Q1763" s="314"/>
      <c r="R1763" s="279" t="b">
        <f t="shared" si="86"/>
        <v>0</v>
      </c>
      <c r="S1763" s="334"/>
    </row>
    <row r="1764" spans="2:19" ht="24.9" customHeight="1" x14ac:dyDescent="0.3">
      <c r="B1764" s="311"/>
      <c r="C1764" s="267">
        <f t="shared" si="87"/>
        <v>1</v>
      </c>
      <c r="D1764" s="268" t="str">
        <f t="shared" si="88"/>
        <v>Janeiro</v>
      </c>
      <c r="E1764" s="269"/>
      <c r="F1764" s="270" t="str">
        <f>IF(E1764="","",VLOOKUP(E1764,Relatório!B:I,2,FALSE))</f>
        <v/>
      </c>
      <c r="G1764" s="271"/>
      <c r="H1764" s="272"/>
      <c r="I1764" s="271"/>
      <c r="J1764" s="271"/>
      <c r="K1764" s="312"/>
      <c r="L1764" s="353"/>
      <c r="M1764" s="271"/>
      <c r="N1764" s="271"/>
      <c r="O1764" s="276"/>
      <c r="P1764" s="313"/>
      <c r="Q1764" s="314"/>
      <c r="R1764" s="279" t="b">
        <f t="shared" si="86"/>
        <v>0</v>
      </c>
      <c r="S1764" s="334"/>
    </row>
    <row r="1765" spans="2:19" ht="24.9" customHeight="1" x14ac:dyDescent="0.3">
      <c r="B1765" s="311"/>
      <c r="C1765" s="267">
        <f t="shared" si="87"/>
        <v>1</v>
      </c>
      <c r="D1765" s="268" t="str">
        <f t="shared" si="88"/>
        <v>Janeiro</v>
      </c>
      <c r="E1765" s="269"/>
      <c r="F1765" s="270" t="str">
        <f>IF(E1765="","",VLOOKUP(E1765,Relatório!B:I,2,FALSE))</f>
        <v/>
      </c>
      <c r="G1765" s="271"/>
      <c r="H1765" s="272"/>
      <c r="I1765" s="271"/>
      <c r="J1765" s="271"/>
      <c r="K1765" s="312"/>
      <c r="L1765" s="353"/>
      <c r="M1765" s="271"/>
      <c r="N1765" s="271"/>
      <c r="O1765" s="276"/>
      <c r="P1765" s="313"/>
      <c r="Q1765" s="314"/>
      <c r="R1765" s="279" t="b">
        <f t="shared" si="86"/>
        <v>0</v>
      </c>
      <c r="S1765" s="334"/>
    </row>
    <row r="1766" spans="2:19" ht="24.9" customHeight="1" x14ac:dyDescent="0.3">
      <c r="B1766" s="311"/>
      <c r="C1766" s="267">
        <f t="shared" si="87"/>
        <v>1</v>
      </c>
      <c r="D1766" s="268" t="str">
        <f t="shared" si="88"/>
        <v>Janeiro</v>
      </c>
      <c r="E1766" s="269"/>
      <c r="F1766" s="270" t="str">
        <f>IF(E1766="","",VLOOKUP(E1766,Relatório!B:I,2,FALSE))</f>
        <v/>
      </c>
      <c r="G1766" s="271"/>
      <c r="H1766" s="272"/>
      <c r="I1766" s="271"/>
      <c r="J1766" s="271"/>
      <c r="K1766" s="312"/>
      <c r="L1766" s="353"/>
      <c r="M1766" s="271"/>
      <c r="N1766" s="271"/>
      <c r="O1766" s="276"/>
      <c r="P1766" s="313"/>
      <c r="Q1766" s="314"/>
      <c r="R1766" s="279" t="b">
        <f t="shared" si="86"/>
        <v>0</v>
      </c>
      <c r="S1766" s="334"/>
    </row>
    <row r="1767" spans="2:19" ht="24.9" customHeight="1" x14ac:dyDescent="0.3">
      <c r="B1767" s="311"/>
      <c r="C1767" s="267">
        <f t="shared" si="87"/>
        <v>1</v>
      </c>
      <c r="D1767" s="268" t="str">
        <f t="shared" si="88"/>
        <v>Janeiro</v>
      </c>
      <c r="E1767" s="269"/>
      <c r="F1767" s="270" t="str">
        <f>IF(E1767="","",VLOOKUP(E1767,Relatório!B:I,2,FALSE))</f>
        <v/>
      </c>
      <c r="G1767" s="271"/>
      <c r="H1767" s="272"/>
      <c r="I1767" s="271"/>
      <c r="J1767" s="271"/>
      <c r="K1767" s="312"/>
      <c r="L1767" s="353"/>
      <c r="M1767" s="271"/>
      <c r="N1767" s="271"/>
      <c r="O1767" s="276"/>
      <c r="P1767" s="313"/>
      <c r="Q1767" s="314"/>
      <c r="R1767" s="279" t="b">
        <f t="shared" si="86"/>
        <v>0</v>
      </c>
      <c r="S1767" s="334"/>
    </row>
    <row r="1768" spans="2:19" ht="24.9" customHeight="1" x14ac:dyDescent="0.3">
      <c r="B1768" s="311"/>
      <c r="C1768" s="267">
        <f t="shared" si="87"/>
        <v>1</v>
      </c>
      <c r="D1768" s="268" t="str">
        <f t="shared" si="88"/>
        <v>Janeiro</v>
      </c>
      <c r="E1768" s="269"/>
      <c r="F1768" s="270" t="str">
        <f>IF(E1768="","",VLOOKUP(E1768,Relatório!B:I,2,FALSE))</f>
        <v/>
      </c>
      <c r="G1768" s="271"/>
      <c r="H1768" s="272"/>
      <c r="I1768" s="271"/>
      <c r="J1768" s="271"/>
      <c r="K1768" s="312"/>
      <c r="L1768" s="353"/>
      <c r="M1768" s="271"/>
      <c r="N1768" s="271"/>
      <c r="O1768" s="276"/>
      <c r="P1768" s="313"/>
      <c r="Q1768" s="314"/>
      <c r="R1768" s="279" t="b">
        <f t="shared" si="86"/>
        <v>0</v>
      </c>
      <c r="S1768" s="334"/>
    </row>
    <row r="1769" spans="2:19" ht="24.9" customHeight="1" x14ac:dyDescent="0.3">
      <c r="B1769" s="311"/>
      <c r="C1769" s="267">
        <f t="shared" si="87"/>
        <v>1</v>
      </c>
      <c r="D1769" s="268" t="str">
        <f t="shared" si="88"/>
        <v>Janeiro</v>
      </c>
      <c r="E1769" s="269"/>
      <c r="F1769" s="270" t="str">
        <f>IF(E1769="","",VLOOKUP(E1769,Relatório!B:I,2,FALSE))</f>
        <v/>
      </c>
      <c r="G1769" s="271"/>
      <c r="H1769" s="272"/>
      <c r="I1769" s="271"/>
      <c r="J1769" s="271"/>
      <c r="K1769" s="312"/>
      <c r="L1769" s="353"/>
      <c r="M1769" s="271"/>
      <c r="N1769" s="271"/>
      <c r="O1769" s="276"/>
      <c r="P1769" s="313"/>
      <c r="Q1769" s="314"/>
      <c r="R1769" s="279" t="b">
        <f t="shared" si="86"/>
        <v>0</v>
      </c>
      <c r="S1769" s="334"/>
    </row>
    <row r="1770" spans="2:19" ht="24.9" customHeight="1" x14ac:dyDescent="0.3">
      <c r="B1770" s="311"/>
      <c r="C1770" s="267">
        <f t="shared" si="87"/>
        <v>1</v>
      </c>
      <c r="D1770" s="268" t="str">
        <f t="shared" si="88"/>
        <v>Janeiro</v>
      </c>
      <c r="E1770" s="269"/>
      <c r="F1770" s="270" t="str">
        <f>IF(E1770="","",VLOOKUP(E1770,Relatório!B:I,2,FALSE))</f>
        <v/>
      </c>
      <c r="G1770" s="271"/>
      <c r="H1770" s="272"/>
      <c r="I1770" s="271"/>
      <c r="J1770" s="271"/>
      <c r="K1770" s="312"/>
      <c r="L1770" s="353"/>
      <c r="M1770" s="271"/>
      <c r="N1770" s="271"/>
      <c r="O1770" s="276"/>
      <c r="P1770" s="313"/>
      <c r="Q1770" s="314"/>
      <c r="R1770" s="279" t="b">
        <f t="shared" si="86"/>
        <v>0</v>
      </c>
      <c r="S1770" s="334"/>
    </row>
    <row r="1771" spans="2:19" ht="24.9" customHeight="1" x14ac:dyDescent="0.3">
      <c r="B1771" s="311"/>
      <c r="C1771" s="267">
        <f t="shared" si="87"/>
        <v>1</v>
      </c>
      <c r="D1771" s="268" t="str">
        <f t="shared" si="88"/>
        <v>Janeiro</v>
      </c>
      <c r="E1771" s="269"/>
      <c r="F1771" s="270" t="str">
        <f>IF(E1771="","",VLOOKUP(E1771,Relatório!B:I,2,FALSE))</f>
        <v/>
      </c>
      <c r="G1771" s="271"/>
      <c r="H1771" s="272"/>
      <c r="I1771" s="271"/>
      <c r="J1771" s="271"/>
      <c r="K1771" s="312"/>
      <c r="L1771" s="353"/>
      <c r="M1771" s="271"/>
      <c r="N1771" s="271"/>
      <c r="O1771" s="276"/>
      <c r="P1771" s="313"/>
      <c r="Q1771" s="314"/>
      <c r="R1771" s="279" t="b">
        <f t="shared" si="86"/>
        <v>0</v>
      </c>
      <c r="S1771" s="334"/>
    </row>
    <row r="1772" spans="2:19" ht="24.9" customHeight="1" x14ac:dyDescent="0.3">
      <c r="B1772" s="311"/>
      <c r="C1772" s="267">
        <f t="shared" si="87"/>
        <v>1</v>
      </c>
      <c r="D1772" s="268" t="str">
        <f t="shared" si="88"/>
        <v>Janeiro</v>
      </c>
      <c r="E1772" s="269"/>
      <c r="F1772" s="270" t="str">
        <f>IF(E1772="","",VLOOKUP(E1772,Relatório!B:I,2,FALSE))</f>
        <v/>
      </c>
      <c r="G1772" s="271"/>
      <c r="H1772" s="272"/>
      <c r="I1772" s="271"/>
      <c r="J1772" s="271"/>
      <c r="K1772" s="312"/>
      <c r="L1772" s="353"/>
      <c r="M1772" s="271"/>
      <c r="N1772" s="271"/>
      <c r="O1772" s="276"/>
      <c r="P1772" s="313"/>
      <c r="Q1772" s="314"/>
      <c r="R1772" s="279" t="b">
        <f t="shared" si="86"/>
        <v>0</v>
      </c>
      <c r="S1772" s="334"/>
    </row>
    <row r="1773" spans="2:19" ht="24.9" customHeight="1" x14ac:dyDescent="0.3">
      <c r="B1773" s="311"/>
      <c r="C1773" s="267">
        <f t="shared" si="87"/>
        <v>1</v>
      </c>
      <c r="D1773" s="268" t="str">
        <f t="shared" si="88"/>
        <v>Janeiro</v>
      </c>
      <c r="E1773" s="269"/>
      <c r="F1773" s="270" t="str">
        <f>IF(E1773="","",VLOOKUP(E1773,Relatório!B:I,2,FALSE))</f>
        <v/>
      </c>
      <c r="G1773" s="271"/>
      <c r="H1773" s="272"/>
      <c r="I1773" s="271"/>
      <c r="J1773" s="271"/>
      <c r="K1773" s="312"/>
      <c r="L1773" s="353"/>
      <c r="M1773" s="271"/>
      <c r="N1773" s="271"/>
      <c r="O1773" s="276"/>
      <c r="P1773" s="313"/>
      <c r="Q1773" s="314"/>
      <c r="R1773" s="279" t="b">
        <f t="shared" si="86"/>
        <v>0</v>
      </c>
      <c r="S1773" s="334"/>
    </row>
    <row r="1774" spans="2:19" ht="24.9" customHeight="1" x14ac:dyDescent="0.3">
      <c r="B1774" s="311"/>
      <c r="C1774" s="267">
        <f t="shared" si="87"/>
        <v>1</v>
      </c>
      <c r="D1774" s="268" t="str">
        <f t="shared" si="88"/>
        <v>Janeiro</v>
      </c>
      <c r="E1774" s="269"/>
      <c r="F1774" s="270" t="str">
        <f>IF(E1774="","",VLOOKUP(E1774,Relatório!B:I,2,FALSE))</f>
        <v/>
      </c>
      <c r="G1774" s="271"/>
      <c r="H1774" s="272"/>
      <c r="I1774" s="271"/>
      <c r="J1774" s="271"/>
      <c r="K1774" s="312"/>
      <c r="L1774" s="353"/>
      <c r="M1774" s="271"/>
      <c r="N1774" s="271"/>
      <c r="O1774" s="276"/>
      <c r="P1774" s="313"/>
      <c r="Q1774" s="314"/>
      <c r="R1774" s="279" t="b">
        <f t="shared" si="86"/>
        <v>0</v>
      </c>
      <c r="S1774" s="334"/>
    </row>
    <row r="1775" spans="2:19" ht="24.9" customHeight="1" x14ac:dyDescent="0.3">
      <c r="B1775" s="311"/>
      <c r="C1775" s="267">
        <f t="shared" si="87"/>
        <v>1</v>
      </c>
      <c r="D1775" s="268" t="str">
        <f t="shared" si="88"/>
        <v>Janeiro</v>
      </c>
      <c r="E1775" s="269"/>
      <c r="F1775" s="270" t="str">
        <f>IF(E1775="","",VLOOKUP(E1775,Relatório!B:I,2,FALSE))</f>
        <v/>
      </c>
      <c r="G1775" s="271"/>
      <c r="H1775" s="272"/>
      <c r="I1775" s="271"/>
      <c r="J1775" s="271"/>
      <c r="K1775" s="312"/>
      <c r="L1775" s="353"/>
      <c r="M1775" s="271"/>
      <c r="N1775" s="271"/>
      <c r="O1775" s="276"/>
      <c r="P1775" s="313"/>
      <c r="Q1775" s="314"/>
      <c r="R1775" s="279" t="b">
        <f t="shared" si="86"/>
        <v>0</v>
      </c>
      <c r="S1775" s="334"/>
    </row>
    <row r="1776" spans="2:19" ht="24.9" customHeight="1" x14ac:dyDescent="0.3">
      <c r="B1776" s="311"/>
      <c r="C1776" s="267">
        <f t="shared" si="87"/>
        <v>1</v>
      </c>
      <c r="D1776" s="268" t="str">
        <f t="shared" si="88"/>
        <v>Janeiro</v>
      </c>
      <c r="E1776" s="269"/>
      <c r="F1776" s="270" t="str">
        <f>IF(E1776="","",VLOOKUP(E1776,Relatório!B:I,2,FALSE))</f>
        <v/>
      </c>
      <c r="G1776" s="271"/>
      <c r="H1776" s="272"/>
      <c r="I1776" s="271"/>
      <c r="J1776" s="271"/>
      <c r="K1776" s="312"/>
      <c r="L1776" s="353"/>
      <c r="M1776" s="271"/>
      <c r="N1776" s="271"/>
      <c r="O1776" s="276"/>
      <c r="P1776" s="313"/>
      <c r="Q1776" s="314"/>
      <c r="R1776" s="279" t="b">
        <f t="shared" si="86"/>
        <v>0</v>
      </c>
      <c r="S1776" s="334"/>
    </row>
    <row r="1777" spans="2:19" ht="24.9" customHeight="1" x14ac:dyDescent="0.3">
      <c r="B1777" s="311"/>
      <c r="C1777" s="267">
        <f t="shared" si="87"/>
        <v>1</v>
      </c>
      <c r="D1777" s="268" t="str">
        <f t="shared" si="88"/>
        <v>Janeiro</v>
      </c>
      <c r="E1777" s="269"/>
      <c r="F1777" s="270" t="str">
        <f>IF(E1777="","",VLOOKUP(E1777,Relatório!B:I,2,FALSE))</f>
        <v/>
      </c>
      <c r="G1777" s="271"/>
      <c r="H1777" s="272"/>
      <c r="I1777" s="271"/>
      <c r="J1777" s="271"/>
      <c r="K1777" s="312"/>
      <c r="L1777" s="353"/>
      <c r="M1777" s="271"/>
      <c r="N1777" s="271"/>
      <c r="O1777" s="276"/>
      <c r="P1777" s="313"/>
      <c r="Q1777" s="314"/>
      <c r="R1777" s="279" t="b">
        <f t="shared" si="86"/>
        <v>0</v>
      </c>
      <c r="S1777" s="334"/>
    </row>
    <row r="1778" spans="2:19" ht="24.9" customHeight="1" x14ac:dyDescent="0.3">
      <c r="B1778" s="311"/>
      <c r="C1778" s="267">
        <f t="shared" si="87"/>
        <v>1</v>
      </c>
      <c r="D1778" s="268" t="str">
        <f t="shared" si="88"/>
        <v>Janeiro</v>
      </c>
      <c r="E1778" s="269"/>
      <c r="F1778" s="270" t="str">
        <f>IF(E1778="","",VLOOKUP(E1778,Relatório!B:I,2,FALSE))</f>
        <v/>
      </c>
      <c r="G1778" s="271"/>
      <c r="H1778" s="272"/>
      <c r="I1778" s="271"/>
      <c r="J1778" s="271"/>
      <c r="K1778" s="312"/>
      <c r="L1778" s="353"/>
      <c r="M1778" s="271"/>
      <c r="N1778" s="271"/>
      <c r="O1778" s="276"/>
      <c r="P1778" s="313"/>
      <c r="Q1778" s="314"/>
      <c r="R1778" s="279" t="b">
        <f t="shared" si="86"/>
        <v>0</v>
      </c>
      <c r="S1778" s="334"/>
    </row>
    <row r="1779" spans="2:19" ht="24.9" customHeight="1" x14ac:dyDescent="0.3">
      <c r="B1779" s="311"/>
      <c r="C1779" s="267">
        <f t="shared" si="87"/>
        <v>1</v>
      </c>
      <c r="D1779" s="268" t="str">
        <f t="shared" si="88"/>
        <v>Janeiro</v>
      </c>
      <c r="E1779" s="269"/>
      <c r="F1779" s="270" t="str">
        <f>IF(E1779="","",VLOOKUP(E1779,Relatório!B:I,2,FALSE))</f>
        <v/>
      </c>
      <c r="G1779" s="271"/>
      <c r="H1779" s="272"/>
      <c r="I1779" s="271"/>
      <c r="J1779" s="271"/>
      <c r="K1779" s="312"/>
      <c r="L1779" s="353"/>
      <c r="M1779" s="271"/>
      <c r="N1779" s="271"/>
      <c r="O1779" s="276"/>
      <c r="P1779" s="313"/>
      <c r="Q1779" s="314"/>
      <c r="R1779" s="279" t="b">
        <f t="shared" si="86"/>
        <v>0</v>
      </c>
      <c r="S1779" s="334"/>
    </row>
    <row r="1780" spans="2:19" ht="24.9" customHeight="1" x14ac:dyDescent="0.3">
      <c r="B1780" s="311"/>
      <c r="C1780" s="267">
        <f t="shared" si="87"/>
        <v>1</v>
      </c>
      <c r="D1780" s="268" t="str">
        <f t="shared" si="88"/>
        <v>Janeiro</v>
      </c>
      <c r="E1780" s="269"/>
      <c r="F1780" s="270" t="str">
        <f>IF(E1780="","",VLOOKUP(E1780,Relatório!B:I,2,FALSE))</f>
        <v/>
      </c>
      <c r="G1780" s="271"/>
      <c r="H1780" s="272"/>
      <c r="I1780" s="271"/>
      <c r="J1780" s="271"/>
      <c r="K1780" s="312"/>
      <c r="L1780" s="353"/>
      <c r="M1780" s="271"/>
      <c r="N1780" s="271"/>
      <c r="O1780" s="276"/>
      <c r="P1780" s="313"/>
      <c r="Q1780" s="314"/>
      <c r="R1780" s="279" t="b">
        <f t="shared" si="86"/>
        <v>0</v>
      </c>
      <c r="S1780" s="334"/>
    </row>
    <row r="1781" spans="2:19" ht="24.9" customHeight="1" x14ac:dyDescent="0.3">
      <c r="B1781" s="311"/>
      <c r="C1781" s="267">
        <f t="shared" si="87"/>
        <v>1</v>
      </c>
      <c r="D1781" s="268" t="str">
        <f t="shared" si="88"/>
        <v>Janeiro</v>
      </c>
      <c r="E1781" s="269"/>
      <c r="F1781" s="270" t="str">
        <f>IF(E1781="","",VLOOKUP(E1781,Relatório!B:I,2,FALSE))</f>
        <v/>
      </c>
      <c r="G1781" s="271"/>
      <c r="H1781" s="272"/>
      <c r="I1781" s="271"/>
      <c r="J1781" s="271"/>
      <c r="K1781" s="312"/>
      <c r="L1781" s="353"/>
      <c r="M1781" s="271"/>
      <c r="N1781" s="271"/>
      <c r="O1781" s="276"/>
      <c r="P1781" s="313"/>
      <c r="Q1781" s="314"/>
      <c r="R1781" s="279" t="b">
        <f t="shared" si="86"/>
        <v>0</v>
      </c>
      <c r="S1781" s="334"/>
    </row>
    <row r="1782" spans="2:19" ht="24.9" customHeight="1" x14ac:dyDescent="0.3">
      <c r="B1782" s="311"/>
      <c r="C1782" s="267">
        <f t="shared" si="87"/>
        <v>1</v>
      </c>
      <c r="D1782" s="268" t="str">
        <f t="shared" si="88"/>
        <v>Janeiro</v>
      </c>
      <c r="E1782" s="269"/>
      <c r="F1782" s="270" t="str">
        <f>IF(E1782="","",VLOOKUP(E1782,Relatório!B:I,2,FALSE))</f>
        <v/>
      </c>
      <c r="G1782" s="271"/>
      <c r="H1782" s="272"/>
      <c r="I1782" s="271"/>
      <c r="J1782" s="271"/>
      <c r="K1782" s="312"/>
      <c r="L1782" s="353"/>
      <c r="M1782" s="271"/>
      <c r="N1782" s="271"/>
      <c r="O1782" s="276"/>
      <c r="P1782" s="313"/>
      <c r="Q1782" s="314"/>
      <c r="R1782" s="279" t="b">
        <f t="shared" si="86"/>
        <v>0</v>
      </c>
      <c r="S1782" s="334"/>
    </row>
    <row r="1783" spans="2:19" ht="24.9" customHeight="1" x14ac:dyDescent="0.3">
      <c r="B1783" s="311"/>
      <c r="C1783" s="267">
        <f t="shared" si="87"/>
        <v>1</v>
      </c>
      <c r="D1783" s="268" t="str">
        <f t="shared" si="88"/>
        <v>Janeiro</v>
      </c>
      <c r="E1783" s="269"/>
      <c r="F1783" s="270" t="str">
        <f>IF(E1783="","",VLOOKUP(E1783,Relatório!B:I,2,FALSE))</f>
        <v/>
      </c>
      <c r="G1783" s="271"/>
      <c r="H1783" s="272"/>
      <c r="I1783" s="271"/>
      <c r="J1783" s="271"/>
      <c r="K1783" s="312"/>
      <c r="L1783" s="353"/>
      <c r="M1783" s="271"/>
      <c r="N1783" s="271"/>
      <c r="O1783" s="276"/>
      <c r="P1783" s="313"/>
      <c r="Q1783" s="314"/>
      <c r="R1783" s="279" t="b">
        <f t="shared" si="86"/>
        <v>0</v>
      </c>
      <c r="S1783" s="334"/>
    </row>
    <row r="1784" spans="2:19" ht="24.9" customHeight="1" x14ac:dyDescent="0.3">
      <c r="B1784" s="311"/>
      <c r="C1784" s="267">
        <f t="shared" si="87"/>
        <v>1</v>
      </c>
      <c r="D1784" s="268" t="str">
        <f t="shared" si="88"/>
        <v>Janeiro</v>
      </c>
      <c r="E1784" s="269"/>
      <c r="F1784" s="270" t="str">
        <f>IF(E1784="","",VLOOKUP(E1784,Relatório!B:I,2,FALSE))</f>
        <v/>
      </c>
      <c r="G1784" s="271"/>
      <c r="H1784" s="272"/>
      <c r="I1784" s="271"/>
      <c r="J1784" s="271"/>
      <c r="K1784" s="312"/>
      <c r="L1784" s="353"/>
      <c r="M1784" s="271"/>
      <c r="N1784" s="271"/>
      <c r="O1784" s="276"/>
      <c r="P1784" s="313"/>
      <c r="Q1784" s="314"/>
      <c r="R1784" s="279" t="b">
        <f t="shared" si="86"/>
        <v>0</v>
      </c>
      <c r="S1784" s="334"/>
    </row>
    <row r="1785" spans="2:19" ht="24.9" customHeight="1" x14ac:dyDescent="0.3">
      <c r="B1785" s="311"/>
      <c r="C1785" s="267">
        <f t="shared" si="87"/>
        <v>1</v>
      </c>
      <c r="D1785" s="268" t="str">
        <f t="shared" si="88"/>
        <v>Janeiro</v>
      </c>
      <c r="E1785" s="269"/>
      <c r="F1785" s="270" t="str">
        <f>IF(E1785="","",VLOOKUP(E1785,Relatório!B:I,2,FALSE))</f>
        <v/>
      </c>
      <c r="G1785" s="271"/>
      <c r="H1785" s="272"/>
      <c r="I1785" s="271"/>
      <c r="J1785" s="271"/>
      <c r="K1785" s="312"/>
      <c r="L1785" s="353"/>
      <c r="M1785" s="271"/>
      <c r="N1785" s="271"/>
      <c r="O1785" s="276"/>
      <c r="P1785" s="313"/>
      <c r="Q1785" s="314"/>
      <c r="R1785" s="279" t="b">
        <f t="shared" si="86"/>
        <v>0</v>
      </c>
      <c r="S1785" s="334"/>
    </row>
    <row r="1786" spans="2:19" ht="24.9" customHeight="1" x14ac:dyDescent="0.3">
      <c r="B1786" s="311"/>
      <c r="C1786" s="267">
        <f t="shared" si="87"/>
        <v>1</v>
      </c>
      <c r="D1786" s="268" t="str">
        <f t="shared" si="88"/>
        <v>Janeiro</v>
      </c>
      <c r="E1786" s="269"/>
      <c r="F1786" s="270" t="str">
        <f>IF(E1786="","",VLOOKUP(E1786,Relatório!B:I,2,FALSE))</f>
        <v/>
      </c>
      <c r="G1786" s="271"/>
      <c r="H1786" s="272"/>
      <c r="I1786" s="271"/>
      <c r="J1786" s="271"/>
      <c r="K1786" s="312"/>
      <c r="L1786" s="353"/>
      <c r="M1786" s="271"/>
      <c r="N1786" s="271"/>
      <c r="O1786" s="276"/>
      <c r="P1786" s="313"/>
      <c r="Q1786" s="314"/>
      <c r="R1786" s="279" t="b">
        <f t="shared" si="86"/>
        <v>0</v>
      </c>
      <c r="S1786" s="334"/>
    </row>
    <row r="1787" spans="2:19" ht="24.9" customHeight="1" x14ac:dyDescent="0.3">
      <c r="B1787" s="311"/>
      <c r="C1787" s="267">
        <f t="shared" si="87"/>
        <v>1</v>
      </c>
      <c r="D1787" s="268" t="str">
        <f t="shared" si="88"/>
        <v>Janeiro</v>
      </c>
      <c r="E1787" s="269"/>
      <c r="F1787" s="270" t="str">
        <f>IF(E1787="","",VLOOKUP(E1787,Relatório!B:I,2,FALSE))</f>
        <v/>
      </c>
      <c r="G1787" s="271"/>
      <c r="H1787" s="272"/>
      <c r="I1787" s="271"/>
      <c r="J1787" s="271"/>
      <c r="K1787" s="312"/>
      <c r="L1787" s="353"/>
      <c r="M1787" s="271"/>
      <c r="N1787" s="271"/>
      <c r="O1787" s="276"/>
      <c r="P1787" s="313"/>
      <c r="Q1787" s="314"/>
      <c r="R1787" s="279" t="b">
        <f t="shared" si="86"/>
        <v>0</v>
      </c>
      <c r="S1787" s="334"/>
    </row>
    <row r="1788" spans="2:19" ht="24.9" customHeight="1" x14ac:dyDescent="0.3">
      <c r="B1788" s="311"/>
      <c r="C1788" s="267">
        <f t="shared" si="87"/>
        <v>1</v>
      </c>
      <c r="D1788" s="268" t="str">
        <f t="shared" si="88"/>
        <v>Janeiro</v>
      </c>
      <c r="E1788" s="269"/>
      <c r="F1788" s="270" t="str">
        <f>IF(E1788="","",VLOOKUP(E1788,Relatório!B:I,2,FALSE))</f>
        <v/>
      </c>
      <c r="G1788" s="271"/>
      <c r="H1788" s="272"/>
      <c r="I1788" s="271"/>
      <c r="J1788" s="271"/>
      <c r="K1788" s="312"/>
      <c r="L1788" s="353"/>
      <c r="M1788" s="271"/>
      <c r="N1788" s="271"/>
      <c r="O1788" s="276"/>
      <c r="P1788" s="313"/>
      <c r="Q1788" s="314"/>
      <c r="R1788" s="279" t="b">
        <f t="shared" si="86"/>
        <v>0</v>
      </c>
      <c r="S1788" s="334"/>
    </row>
    <row r="1789" spans="2:19" ht="24.9" customHeight="1" x14ac:dyDescent="0.3">
      <c r="B1789" s="311"/>
      <c r="C1789" s="267">
        <f t="shared" si="87"/>
        <v>1</v>
      </c>
      <c r="D1789" s="268" t="str">
        <f t="shared" si="88"/>
        <v>Janeiro</v>
      </c>
      <c r="E1789" s="269"/>
      <c r="F1789" s="270" t="str">
        <f>IF(E1789="","",VLOOKUP(E1789,Relatório!B:I,2,FALSE))</f>
        <v/>
      </c>
      <c r="G1789" s="271"/>
      <c r="H1789" s="272"/>
      <c r="I1789" s="271"/>
      <c r="J1789" s="271"/>
      <c r="K1789" s="312"/>
      <c r="L1789" s="353"/>
      <c r="M1789" s="271"/>
      <c r="N1789" s="271"/>
      <c r="O1789" s="276"/>
      <c r="P1789" s="313"/>
      <c r="Q1789" s="314"/>
      <c r="R1789" s="279" t="b">
        <f t="shared" si="86"/>
        <v>0</v>
      </c>
      <c r="S1789" s="334"/>
    </row>
    <row r="1790" spans="2:19" ht="24.9" customHeight="1" x14ac:dyDescent="0.3">
      <c r="B1790" s="311"/>
      <c r="C1790" s="267">
        <f t="shared" si="87"/>
        <v>1</v>
      </c>
      <c r="D1790" s="268" t="str">
        <f t="shared" si="88"/>
        <v>Janeiro</v>
      </c>
      <c r="E1790" s="269"/>
      <c r="F1790" s="270" t="str">
        <f>IF(E1790="","",VLOOKUP(E1790,Relatório!B:I,2,FALSE))</f>
        <v/>
      </c>
      <c r="G1790" s="271"/>
      <c r="H1790" s="272"/>
      <c r="I1790" s="271"/>
      <c r="J1790" s="271"/>
      <c r="K1790" s="312"/>
      <c r="L1790" s="353"/>
      <c r="M1790" s="271"/>
      <c r="N1790" s="271"/>
      <c r="O1790" s="276"/>
      <c r="P1790" s="313"/>
      <c r="Q1790" s="314"/>
      <c r="R1790" s="279" t="b">
        <f t="shared" si="86"/>
        <v>0</v>
      </c>
      <c r="S1790" s="334"/>
    </row>
    <row r="1791" spans="2:19" ht="24.9" customHeight="1" x14ac:dyDescent="0.3">
      <c r="B1791" s="311"/>
      <c r="C1791" s="267">
        <f t="shared" si="87"/>
        <v>1</v>
      </c>
      <c r="D1791" s="268" t="str">
        <f t="shared" si="88"/>
        <v>Janeiro</v>
      </c>
      <c r="E1791" s="269"/>
      <c r="F1791" s="270" t="str">
        <f>IF(E1791="","",VLOOKUP(E1791,Relatório!B:I,2,FALSE))</f>
        <v/>
      </c>
      <c r="G1791" s="271"/>
      <c r="H1791" s="272"/>
      <c r="I1791" s="271"/>
      <c r="J1791" s="271"/>
      <c r="K1791" s="312"/>
      <c r="L1791" s="353"/>
      <c r="M1791" s="271"/>
      <c r="N1791" s="271"/>
      <c r="O1791" s="276"/>
      <c r="P1791" s="313"/>
      <c r="Q1791" s="314"/>
      <c r="R1791" s="279" t="b">
        <f t="shared" si="86"/>
        <v>0</v>
      </c>
      <c r="S1791" s="334"/>
    </row>
    <row r="1792" spans="2:19" ht="24.9" customHeight="1" x14ac:dyDescent="0.3">
      <c r="B1792" s="311"/>
      <c r="C1792" s="267">
        <f t="shared" si="87"/>
        <v>1</v>
      </c>
      <c r="D1792" s="268" t="str">
        <f t="shared" si="88"/>
        <v>Janeiro</v>
      </c>
      <c r="E1792" s="269"/>
      <c r="F1792" s="270" t="str">
        <f>IF(E1792="","",VLOOKUP(E1792,Relatório!B:I,2,FALSE))</f>
        <v/>
      </c>
      <c r="G1792" s="271"/>
      <c r="H1792" s="272"/>
      <c r="I1792" s="271"/>
      <c r="J1792" s="271"/>
      <c r="K1792" s="312"/>
      <c r="L1792" s="353"/>
      <c r="M1792" s="271"/>
      <c r="N1792" s="271"/>
      <c r="O1792" s="276"/>
      <c r="P1792" s="313"/>
      <c r="Q1792" s="314"/>
      <c r="R1792" s="279" t="b">
        <f t="shared" si="86"/>
        <v>0</v>
      </c>
      <c r="S1792" s="334"/>
    </row>
    <row r="1793" spans="2:19" ht="24.9" customHeight="1" x14ac:dyDescent="0.3">
      <c r="B1793" s="311"/>
      <c r="C1793" s="267">
        <f t="shared" si="87"/>
        <v>1</v>
      </c>
      <c r="D1793" s="268" t="str">
        <f t="shared" si="88"/>
        <v>Janeiro</v>
      </c>
      <c r="E1793" s="269"/>
      <c r="F1793" s="270" t="str">
        <f>IF(E1793="","",VLOOKUP(E1793,Relatório!B:I,2,FALSE))</f>
        <v/>
      </c>
      <c r="G1793" s="271"/>
      <c r="H1793" s="272"/>
      <c r="I1793" s="271"/>
      <c r="J1793" s="271"/>
      <c r="K1793" s="312"/>
      <c r="L1793" s="353"/>
      <c r="M1793" s="271"/>
      <c r="N1793" s="271"/>
      <c r="O1793" s="276"/>
      <c r="P1793" s="313"/>
      <c r="Q1793" s="314"/>
      <c r="R1793" s="279" t="b">
        <f t="shared" si="86"/>
        <v>0</v>
      </c>
      <c r="S1793" s="334"/>
    </row>
    <row r="1794" spans="2:19" ht="24.9" customHeight="1" x14ac:dyDescent="0.3">
      <c r="B1794" s="311"/>
      <c r="C1794" s="267">
        <f t="shared" si="87"/>
        <v>1</v>
      </c>
      <c r="D1794" s="268" t="str">
        <f t="shared" si="88"/>
        <v>Janeiro</v>
      </c>
      <c r="E1794" s="269"/>
      <c r="F1794" s="270" t="str">
        <f>IF(E1794="","",VLOOKUP(E1794,Relatório!B:I,2,FALSE))</f>
        <v/>
      </c>
      <c r="G1794" s="271"/>
      <c r="H1794" s="272"/>
      <c r="I1794" s="271"/>
      <c r="J1794" s="271"/>
      <c r="K1794" s="312"/>
      <c r="L1794" s="353"/>
      <c r="M1794" s="271"/>
      <c r="N1794" s="271"/>
      <c r="O1794" s="276"/>
      <c r="P1794" s="313"/>
      <c r="Q1794" s="314"/>
      <c r="R1794" s="279" t="b">
        <f t="shared" si="86"/>
        <v>0</v>
      </c>
      <c r="S1794" s="334"/>
    </row>
    <row r="1795" spans="2:19" ht="24.9" customHeight="1" x14ac:dyDescent="0.3">
      <c r="B1795" s="311"/>
      <c r="C1795" s="267">
        <f t="shared" si="87"/>
        <v>1</v>
      </c>
      <c r="D1795" s="268" t="str">
        <f t="shared" si="88"/>
        <v>Janeiro</v>
      </c>
      <c r="E1795" s="269"/>
      <c r="F1795" s="270" t="str">
        <f>IF(E1795="","",VLOOKUP(E1795,Relatório!B:I,2,FALSE))</f>
        <v/>
      </c>
      <c r="G1795" s="271"/>
      <c r="H1795" s="272"/>
      <c r="I1795" s="271"/>
      <c r="J1795" s="271"/>
      <c r="K1795" s="312"/>
      <c r="L1795" s="353"/>
      <c r="M1795" s="271"/>
      <c r="N1795" s="271"/>
      <c r="O1795" s="276"/>
      <c r="P1795" s="313"/>
      <c r="Q1795" s="314"/>
      <c r="R1795" s="279" t="b">
        <f t="shared" si="86"/>
        <v>0</v>
      </c>
      <c r="S1795" s="334"/>
    </row>
    <row r="1796" spans="2:19" ht="24.9" customHeight="1" x14ac:dyDescent="0.3">
      <c r="B1796" s="311"/>
      <c r="C1796" s="267">
        <f t="shared" si="87"/>
        <v>1</v>
      </c>
      <c r="D1796" s="268" t="str">
        <f t="shared" si="88"/>
        <v>Janeiro</v>
      </c>
      <c r="E1796" s="269"/>
      <c r="F1796" s="270" t="str">
        <f>IF(E1796="","",VLOOKUP(E1796,Relatório!B:I,2,FALSE))</f>
        <v/>
      </c>
      <c r="G1796" s="271"/>
      <c r="H1796" s="272"/>
      <c r="I1796" s="271"/>
      <c r="J1796" s="271"/>
      <c r="K1796" s="312"/>
      <c r="L1796" s="353"/>
      <c r="M1796" s="271"/>
      <c r="N1796" s="271"/>
      <c r="O1796" s="276"/>
      <c r="P1796" s="313"/>
      <c r="Q1796" s="314"/>
      <c r="R1796" s="279" t="b">
        <f t="shared" si="86"/>
        <v>0</v>
      </c>
      <c r="S1796" s="334"/>
    </row>
    <row r="1797" spans="2:19" ht="24.9" customHeight="1" x14ac:dyDescent="0.3">
      <c r="B1797" s="311"/>
      <c r="C1797" s="267">
        <f t="shared" si="87"/>
        <v>1</v>
      </c>
      <c r="D1797" s="268" t="str">
        <f t="shared" si="88"/>
        <v>Janeiro</v>
      </c>
      <c r="E1797" s="269"/>
      <c r="F1797" s="270" t="str">
        <f>IF(E1797="","",VLOOKUP(E1797,Relatório!B:I,2,FALSE))</f>
        <v/>
      </c>
      <c r="G1797" s="271"/>
      <c r="H1797" s="272"/>
      <c r="I1797" s="271"/>
      <c r="J1797" s="271"/>
      <c r="K1797" s="312"/>
      <c r="L1797" s="353"/>
      <c r="M1797" s="271"/>
      <c r="N1797" s="271"/>
      <c r="O1797" s="276"/>
      <c r="P1797" s="313"/>
      <c r="Q1797" s="314"/>
      <c r="R1797" s="279" t="b">
        <f t="shared" si="86"/>
        <v>0</v>
      </c>
      <c r="S1797" s="334"/>
    </row>
    <row r="1798" spans="2:19" ht="24.9" customHeight="1" x14ac:dyDescent="0.3">
      <c r="B1798" s="311"/>
      <c r="C1798" s="267">
        <f t="shared" si="87"/>
        <v>1</v>
      </c>
      <c r="D1798" s="268" t="str">
        <f t="shared" si="88"/>
        <v>Janeiro</v>
      </c>
      <c r="E1798" s="269"/>
      <c r="F1798" s="270" t="str">
        <f>IF(E1798="","",VLOOKUP(E1798,Relatório!B:I,2,FALSE))</f>
        <v/>
      </c>
      <c r="G1798" s="271"/>
      <c r="H1798" s="272"/>
      <c r="I1798" s="271"/>
      <c r="J1798" s="271"/>
      <c r="K1798" s="312"/>
      <c r="L1798" s="353"/>
      <c r="M1798" s="271"/>
      <c r="N1798" s="271"/>
      <c r="O1798" s="276"/>
      <c r="P1798" s="313"/>
      <c r="Q1798" s="314"/>
      <c r="R1798" s="279" t="b">
        <f t="shared" si="86"/>
        <v>0</v>
      </c>
      <c r="S1798" s="334"/>
    </row>
    <row r="1799" spans="2:19" ht="24.9" customHeight="1" x14ac:dyDescent="0.3">
      <c r="B1799" s="311"/>
      <c r="C1799" s="267">
        <f t="shared" si="87"/>
        <v>1</v>
      </c>
      <c r="D1799" s="268" t="str">
        <f t="shared" si="88"/>
        <v>Janeiro</v>
      </c>
      <c r="E1799" s="269"/>
      <c r="F1799" s="270" t="str">
        <f>IF(E1799="","",VLOOKUP(E1799,Relatório!B:I,2,FALSE))</f>
        <v/>
      </c>
      <c r="G1799" s="271"/>
      <c r="H1799" s="272"/>
      <c r="I1799" s="271"/>
      <c r="J1799" s="271"/>
      <c r="K1799" s="312"/>
      <c r="L1799" s="353"/>
      <c r="M1799" s="271"/>
      <c r="N1799" s="271"/>
      <c r="O1799" s="276"/>
      <c r="P1799" s="313"/>
      <c r="Q1799" s="314"/>
      <c r="R1799" s="279" t="b">
        <f t="shared" si="86"/>
        <v>0</v>
      </c>
      <c r="S1799" s="334"/>
    </row>
    <row r="1800" spans="2:19" ht="24.9" customHeight="1" x14ac:dyDescent="0.3">
      <c r="B1800" s="311"/>
      <c r="C1800" s="267">
        <f t="shared" si="87"/>
        <v>1</v>
      </c>
      <c r="D1800" s="268" t="str">
        <f t="shared" si="88"/>
        <v>Janeiro</v>
      </c>
      <c r="E1800" s="269"/>
      <c r="F1800" s="270" t="str">
        <f>IF(E1800="","",VLOOKUP(E1800,Relatório!B:I,2,FALSE))</f>
        <v/>
      </c>
      <c r="G1800" s="271"/>
      <c r="H1800" s="272"/>
      <c r="I1800" s="271"/>
      <c r="J1800" s="271"/>
      <c r="K1800" s="312"/>
      <c r="L1800" s="353"/>
      <c r="M1800" s="271"/>
      <c r="N1800" s="271"/>
      <c r="O1800" s="276"/>
      <c r="P1800" s="313"/>
      <c r="Q1800" s="314"/>
      <c r="R1800" s="279" t="b">
        <f t="shared" si="86"/>
        <v>0</v>
      </c>
      <c r="S1800" s="334"/>
    </row>
    <row r="1801" spans="2:19" ht="24.9" customHeight="1" x14ac:dyDescent="0.3">
      <c r="B1801" s="311"/>
      <c r="C1801" s="267">
        <f t="shared" si="87"/>
        <v>1</v>
      </c>
      <c r="D1801" s="268" t="str">
        <f t="shared" si="88"/>
        <v>Janeiro</v>
      </c>
      <c r="E1801" s="269"/>
      <c r="F1801" s="270" t="str">
        <f>IF(E1801="","",VLOOKUP(E1801,Relatório!B:I,2,FALSE))</f>
        <v/>
      </c>
      <c r="G1801" s="271"/>
      <c r="H1801" s="272"/>
      <c r="I1801" s="271"/>
      <c r="J1801" s="271"/>
      <c r="K1801" s="312"/>
      <c r="L1801" s="353"/>
      <c r="M1801" s="271"/>
      <c r="N1801" s="271"/>
      <c r="O1801" s="276"/>
      <c r="P1801" s="313"/>
      <c r="Q1801" s="314"/>
      <c r="R1801" s="279" t="b">
        <f t="shared" ref="R1801:R1864" si="89">IF(O1801="sim",P1801-Q1801+R1800,IF(O1801="NÃO",R1800))</f>
        <v>0</v>
      </c>
      <c r="S1801" s="334"/>
    </row>
    <row r="1802" spans="2:19" ht="24.9" customHeight="1" x14ac:dyDescent="0.3">
      <c r="B1802" s="311"/>
      <c r="C1802" s="267">
        <f t="shared" si="87"/>
        <v>1</v>
      </c>
      <c r="D1802" s="268" t="str">
        <f t="shared" si="88"/>
        <v>Janeiro</v>
      </c>
      <c r="E1802" s="269"/>
      <c r="F1802" s="270" t="str">
        <f>IF(E1802="","",VLOOKUP(E1802,Relatório!B:I,2,FALSE))</f>
        <v/>
      </c>
      <c r="G1802" s="271"/>
      <c r="H1802" s="272"/>
      <c r="I1802" s="271"/>
      <c r="J1802" s="271"/>
      <c r="K1802" s="312"/>
      <c r="L1802" s="353"/>
      <c r="M1802" s="271"/>
      <c r="N1802" s="271"/>
      <c r="O1802" s="276"/>
      <c r="P1802" s="313"/>
      <c r="Q1802" s="314"/>
      <c r="R1802" s="279" t="b">
        <f t="shared" si="89"/>
        <v>0</v>
      </c>
      <c r="S1802" s="334"/>
    </row>
    <row r="1803" spans="2:19" ht="24.9" customHeight="1" x14ac:dyDescent="0.3">
      <c r="B1803" s="311"/>
      <c r="C1803" s="267">
        <f t="shared" si="87"/>
        <v>1</v>
      </c>
      <c r="D1803" s="268" t="str">
        <f t="shared" si="88"/>
        <v>Janeiro</v>
      </c>
      <c r="E1803" s="269"/>
      <c r="F1803" s="270" t="str">
        <f>IF(E1803="","",VLOOKUP(E1803,Relatório!B:I,2,FALSE))</f>
        <v/>
      </c>
      <c r="G1803" s="271"/>
      <c r="H1803" s="272"/>
      <c r="I1803" s="271"/>
      <c r="J1803" s="271"/>
      <c r="K1803" s="312"/>
      <c r="L1803" s="353"/>
      <c r="M1803" s="271"/>
      <c r="N1803" s="271"/>
      <c r="O1803" s="276"/>
      <c r="P1803" s="313"/>
      <c r="Q1803" s="314"/>
      <c r="R1803" s="279" t="b">
        <f t="shared" si="89"/>
        <v>0</v>
      </c>
      <c r="S1803" s="334"/>
    </row>
    <row r="1804" spans="2:19" ht="24.9" customHeight="1" x14ac:dyDescent="0.3">
      <c r="B1804" s="311"/>
      <c r="C1804" s="267">
        <f t="shared" si="87"/>
        <v>1</v>
      </c>
      <c r="D1804" s="268" t="str">
        <f t="shared" si="88"/>
        <v>Janeiro</v>
      </c>
      <c r="E1804" s="269"/>
      <c r="F1804" s="270" t="str">
        <f>IF(E1804="","",VLOOKUP(E1804,Relatório!B:I,2,FALSE))</f>
        <v/>
      </c>
      <c r="G1804" s="271"/>
      <c r="H1804" s="272"/>
      <c r="I1804" s="271"/>
      <c r="J1804" s="271"/>
      <c r="K1804" s="312"/>
      <c r="L1804" s="353"/>
      <c r="M1804" s="271"/>
      <c r="N1804" s="271"/>
      <c r="O1804" s="276"/>
      <c r="P1804" s="313"/>
      <c r="Q1804" s="314"/>
      <c r="R1804" s="279" t="b">
        <f t="shared" si="89"/>
        <v>0</v>
      </c>
      <c r="S1804" s="334"/>
    </row>
    <row r="1805" spans="2:19" ht="24.9" customHeight="1" x14ac:dyDescent="0.3">
      <c r="B1805" s="311"/>
      <c r="C1805" s="267">
        <f t="shared" si="87"/>
        <v>1</v>
      </c>
      <c r="D1805" s="268" t="str">
        <f t="shared" si="88"/>
        <v>Janeiro</v>
      </c>
      <c r="E1805" s="269"/>
      <c r="F1805" s="270" t="str">
        <f>IF(E1805="","",VLOOKUP(E1805,Relatório!B:I,2,FALSE))</f>
        <v/>
      </c>
      <c r="G1805" s="271"/>
      <c r="H1805" s="272"/>
      <c r="I1805" s="271"/>
      <c r="J1805" s="271"/>
      <c r="K1805" s="312"/>
      <c r="L1805" s="353"/>
      <c r="M1805" s="271"/>
      <c r="N1805" s="271"/>
      <c r="O1805" s="276"/>
      <c r="P1805" s="313"/>
      <c r="Q1805" s="314"/>
      <c r="R1805" s="279" t="b">
        <f t="shared" si="89"/>
        <v>0</v>
      </c>
      <c r="S1805" s="334"/>
    </row>
    <row r="1806" spans="2:19" ht="24.9" customHeight="1" x14ac:dyDescent="0.3">
      <c r="B1806" s="311"/>
      <c r="C1806" s="267">
        <f t="shared" si="87"/>
        <v>1</v>
      </c>
      <c r="D1806" s="268" t="str">
        <f t="shared" si="88"/>
        <v>Janeiro</v>
      </c>
      <c r="E1806" s="269"/>
      <c r="F1806" s="270" t="str">
        <f>IF(E1806="","",VLOOKUP(E1806,Relatório!B:I,2,FALSE))</f>
        <v/>
      </c>
      <c r="G1806" s="271"/>
      <c r="H1806" s="272"/>
      <c r="I1806" s="271"/>
      <c r="J1806" s="271"/>
      <c r="K1806" s="312"/>
      <c r="L1806" s="353"/>
      <c r="M1806" s="271"/>
      <c r="N1806" s="271"/>
      <c r="O1806" s="276"/>
      <c r="P1806" s="313"/>
      <c r="Q1806" s="314"/>
      <c r="R1806" s="279" t="b">
        <f t="shared" si="89"/>
        <v>0</v>
      </c>
      <c r="S1806" s="334"/>
    </row>
    <row r="1807" spans="2:19" ht="24.9" customHeight="1" x14ac:dyDescent="0.3">
      <c r="B1807" s="311"/>
      <c r="C1807" s="267">
        <f t="shared" si="87"/>
        <v>1</v>
      </c>
      <c r="D1807" s="268" t="str">
        <f t="shared" si="88"/>
        <v>Janeiro</v>
      </c>
      <c r="E1807" s="269"/>
      <c r="F1807" s="270" t="str">
        <f>IF(E1807="","",VLOOKUP(E1807,Relatório!B:I,2,FALSE))</f>
        <v/>
      </c>
      <c r="G1807" s="271"/>
      <c r="H1807" s="272"/>
      <c r="I1807" s="271"/>
      <c r="J1807" s="271"/>
      <c r="K1807" s="312"/>
      <c r="L1807" s="353"/>
      <c r="M1807" s="271"/>
      <c r="N1807" s="271"/>
      <c r="O1807" s="276"/>
      <c r="P1807" s="313"/>
      <c r="Q1807" s="314"/>
      <c r="R1807" s="279" t="b">
        <f t="shared" si="89"/>
        <v>0</v>
      </c>
      <c r="S1807" s="334"/>
    </row>
    <row r="1808" spans="2:19" ht="24.9" customHeight="1" x14ac:dyDescent="0.3">
      <c r="B1808" s="311"/>
      <c r="C1808" s="267">
        <f t="shared" si="87"/>
        <v>1</v>
      </c>
      <c r="D1808" s="268" t="str">
        <f t="shared" si="88"/>
        <v>Janeiro</v>
      </c>
      <c r="E1808" s="269"/>
      <c r="F1808" s="270" t="str">
        <f>IF(E1808="","",VLOOKUP(E1808,Relatório!B:I,2,FALSE))</f>
        <v/>
      </c>
      <c r="G1808" s="271"/>
      <c r="H1808" s="272"/>
      <c r="I1808" s="271"/>
      <c r="J1808" s="271"/>
      <c r="K1808" s="312"/>
      <c r="L1808" s="353"/>
      <c r="M1808" s="271"/>
      <c r="N1808" s="271"/>
      <c r="O1808" s="276"/>
      <c r="P1808" s="313"/>
      <c r="Q1808" s="314"/>
      <c r="R1808" s="279" t="b">
        <f t="shared" si="89"/>
        <v>0</v>
      </c>
      <c r="S1808" s="334"/>
    </row>
    <row r="1809" spans="2:19" ht="24.9" customHeight="1" x14ac:dyDescent="0.3">
      <c r="B1809" s="311"/>
      <c r="C1809" s="267">
        <f t="shared" si="87"/>
        <v>1</v>
      </c>
      <c r="D1809" s="268" t="str">
        <f t="shared" si="88"/>
        <v>Janeiro</v>
      </c>
      <c r="E1809" s="269"/>
      <c r="F1809" s="270" t="str">
        <f>IF(E1809="","",VLOOKUP(E1809,Relatório!B:I,2,FALSE))</f>
        <v/>
      </c>
      <c r="G1809" s="271"/>
      <c r="H1809" s="272"/>
      <c r="I1809" s="271"/>
      <c r="J1809" s="271"/>
      <c r="K1809" s="312"/>
      <c r="L1809" s="353"/>
      <c r="M1809" s="271"/>
      <c r="N1809" s="271"/>
      <c r="O1809" s="276"/>
      <c r="P1809" s="313"/>
      <c r="Q1809" s="314"/>
      <c r="R1809" s="279" t="b">
        <f t="shared" si="89"/>
        <v>0</v>
      </c>
      <c r="S1809" s="334"/>
    </row>
    <row r="1810" spans="2:19" ht="24.9" customHeight="1" x14ac:dyDescent="0.3">
      <c r="B1810" s="311"/>
      <c r="C1810" s="267">
        <f t="shared" si="87"/>
        <v>1</v>
      </c>
      <c r="D1810" s="268" t="str">
        <f t="shared" si="88"/>
        <v>Janeiro</v>
      </c>
      <c r="E1810" s="269"/>
      <c r="F1810" s="270" t="str">
        <f>IF(E1810="","",VLOOKUP(E1810,Relatório!B:I,2,FALSE))</f>
        <v/>
      </c>
      <c r="G1810" s="271"/>
      <c r="H1810" s="272"/>
      <c r="I1810" s="271"/>
      <c r="J1810" s="271"/>
      <c r="K1810" s="312"/>
      <c r="L1810" s="353"/>
      <c r="M1810" s="271"/>
      <c r="N1810" s="271"/>
      <c r="O1810" s="276"/>
      <c r="P1810" s="313"/>
      <c r="Q1810" s="314"/>
      <c r="R1810" s="279" t="b">
        <f t="shared" si="89"/>
        <v>0</v>
      </c>
      <c r="S1810" s="334"/>
    </row>
    <row r="1811" spans="2:19" ht="24.9" customHeight="1" x14ac:dyDescent="0.3">
      <c r="B1811" s="311"/>
      <c r="C1811" s="267">
        <f t="shared" si="87"/>
        <v>1</v>
      </c>
      <c r="D1811" s="268" t="str">
        <f t="shared" si="88"/>
        <v>Janeiro</v>
      </c>
      <c r="E1811" s="269"/>
      <c r="F1811" s="270" t="str">
        <f>IF(E1811="","",VLOOKUP(E1811,Relatório!B:I,2,FALSE))</f>
        <v/>
      </c>
      <c r="G1811" s="271"/>
      <c r="H1811" s="272"/>
      <c r="I1811" s="271"/>
      <c r="J1811" s="271"/>
      <c r="K1811" s="312"/>
      <c r="L1811" s="353"/>
      <c r="M1811" s="271"/>
      <c r="N1811" s="271"/>
      <c r="O1811" s="276"/>
      <c r="P1811" s="313"/>
      <c r="Q1811" s="314"/>
      <c r="R1811" s="279" t="b">
        <f t="shared" si="89"/>
        <v>0</v>
      </c>
      <c r="S1811" s="334"/>
    </row>
    <row r="1812" spans="2:19" ht="24.9" customHeight="1" x14ac:dyDescent="0.3">
      <c r="B1812" s="311"/>
      <c r="C1812" s="267">
        <f t="shared" si="87"/>
        <v>1</v>
      </c>
      <c r="D1812" s="268" t="str">
        <f t="shared" si="88"/>
        <v>Janeiro</v>
      </c>
      <c r="E1812" s="269"/>
      <c r="F1812" s="270" t="str">
        <f>IF(E1812="","",VLOOKUP(E1812,Relatório!B:I,2,FALSE))</f>
        <v/>
      </c>
      <c r="G1812" s="271"/>
      <c r="H1812" s="272"/>
      <c r="I1812" s="271"/>
      <c r="J1812" s="271"/>
      <c r="K1812" s="312"/>
      <c r="L1812" s="353"/>
      <c r="M1812" s="271"/>
      <c r="N1812" s="271"/>
      <c r="O1812" s="276"/>
      <c r="P1812" s="313"/>
      <c r="Q1812" s="314"/>
      <c r="R1812" s="279" t="b">
        <f t="shared" si="89"/>
        <v>0</v>
      </c>
      <c r="S1812" s="334"/>
    </row>
    <row r="1813" spans="2:19" ht="24.9" customHeight="1" x14ac:dyDescent="0.3">
      <c r="B1813" s="311"/>
      <c r="C1813" s="267">
        <f t="shared" si="87"/>
        <v>1</v>
      </c>
      <c r="D1813" s="268" t="str">
        <f t="shared" si="88"/>
        <v>Janeiro</v>
      </c>
      <c r="E1813" s="269"/>
      <c r="F1813" s="270" t="str">
        <f>IF(E1813="","",VLOOKUP(E1813,Relatório!B:I,2,FALSE))</f>
        <v/>
      </c>
      <c r="G1813" s="271"/>
      <c r="H1813" s="272"/>
      <c r="I1813" s="271"/>
      <c r="J1813" s="271"/>
      <c r="K1813" s="312"/>
      <c r="L1813" s="353"/>
      <c r="M1813" s="271"/>
      <c r="N1813" s="271"/>
      <c r="O1813" s="276"/>
      <c r="P1813" s="313"/>
      <c r="Q1813" s="314"/>
      <c r="R1813" s="279" t="b">
        <f t="shared" si="89"/>
        <v>0</v>
      </c>
      <c r="S1813" s="334"/>
    </row>
    <row r="1814" spans="2:19" ht="24.9" customHeight="1" x14ac:dyDescent="0.3">
      <c r="B1814" s="311"/>
      <c r="C1814" s="267">
        <f t="shared" si="87"/>
        <v>1</v>
      </c>
      <c r="D1814" s="268" t="str">
        <f t="shared" si="88"/>
        <v>Janeiro</v>
      </c>
      <c r="E1814" s="269"/>
      <c r="F1814" s="270" t="str">
        <f>IF(E1814="","",VLOOKUP(E1814,Relatório!B:I,2,FALSE))</f>
        <v/>
      </c>
      <c r="G1814" s="271"/>
      <c r="H1814" s="272"/>
      <c r="I1814" s="271"/>
      <c r="J1814" s="271"/>
      <c r="K1814" s="312"/>
      <c r="L1814" s="353"/>
      <c r="M1814" s="271"/>
      <c r="N1814" s="271"/>
      <c r="O1814" s="276"/>
      <c r="P1814" s="313"/>
      <c r="Q1814" s="314"/>
      <c r="R1814" s="279" t="b">
        <f t="shared" si="89"/>
        <v>0</v>
      </c>
      <c r="S1814" s="334"/>
    </row>
    <row r="1815" spans="2:19" ht="24.9" customHeight="1" x14ac:dyDescent="0.3">
      <c r="B1815" s="311"/>
      <c r="C1815" s="267">
        <f t="shared" si="87"/>
        <v>1</v>
      </c>
      <c r="D1815" s="268" t="str">
        <f t="shared" si="88"/>
        <v>Janeiro</v>
      </c>
      <c r="E1815" s="269"/>
      <c r="F1815" s="270" t="str">
        <f>IF(E1815="","",VLOOKUP(E1815,Relatório!B:I,2,FALSE))</f>
        <v/>
      </c>
      <c r="G1815" s="271"/>
      <c r="H1815" s="272"/>
      <c r="I1815" s="271"/>
      <c r="J1815" s="271"/>
      <c r="K1815" s="312"/>
      <c r="L1815" s="353"/>
      <c r="M1815" s="271"/>
      <c r="N1815" s="271"/>
      <c r="O1815" s="276"/>
      <c r="P1815" s="313"/>
      <c r="Q1815" s="314"/>
      <c r="R1815" s="279" t="b">
        <f t="shared" si="89"/>
        <v>0</v>
      </c>
      <c r="S1815" s="334"/>
    </row>
    <row r="1816" spans="2:19" ht="24.9" customHeight="1" x14ac:dyDescent="0.3">
      <c r="B1816" s="311"/>
      <c r="C1816" s="267">
        <f t="shared" si="87"/>
        <v>1</v>
      </c>
      <c r="D1816" s="268" t="str">
        <f t="shared" si="88"/>
        <v>Janeiro</v>
      </c>
      <c r="E1816" s="269"/>
      <c r="F1816" s="270" t="str">
        <f>IF(E1816="","",VLOOKUP(E1816,Relatório!B:I,2,FALSE))</f>
        <v/>
      </c>
      <c r="G1816" s="271"/>
      <c r="H1816" s="272"/>
      <c r="I1816" s="271"/>
      <c r="J1816" s="271"/>
      <c r="K1816" s="312"/>
      <c r="L1816" s="353"/>
      <c r="M1816" s="271"/>
      <c r="N1816" s="271"/>
      <c r="O1816" s="276"/>
      <c r="P1816" s="313"/>
      <c r="Q1816" s="314"/>
      <c r="R1816" s="279" t="b">
        <f t="shared" si="89"/>
        <v>0</v>
      </c>
      <c r="S1816" s="334"/>
    </row>
    <row r="1817" spans="2:19" ht="24.9" customHeight="1" x14ac:dyDescent="0.3">
      <c r="B1817" s="311"/>
      <c r="C1817" s="267">
        <f t="shared" ref="C1817:C1880" si="90">MONTH(B1817)</f>
        <v>1</v>
      </c>
      <c r="D1817" s="268" t="str">
        <f t="shared" ref="D1817:D1880" si="91">IF(C1817=1,"Janeiro",IF(C1817=2,"Fevereiro",IF(C1817=3,"Março",IF(C1817=4,"Abril",IF(C1817=5,"Maio",IF(C1817=6,"Junho",IF(C1817=7,"Julho",IF(C1817=8,"Agosto",IF(C1817=9,"Setembro",IF(C1817=10,"Outubro",IF(C1817=11,"Novembro",IF(C1817=12,"Dezembro",""))))))))))))</f>
        <v>Janeiro</v>
      </c>
      <c r="E1817" s="269"/>
      <c r="F1817" s="270" t="str">
        <f>IF(E1817="","",VLOOKUP(E1817,Relatório!B:I,2,FALSE))</f>
        <v/>
      </c>
      <c r="G1817" s="271"/>
      <c r="H1817" s="272"/>
      <c r="I1817" s="271"/>
      <c r="J1817" s="271"/>
      <c r="K1817" s="312"/>
      <c r="L1817" s="353"/>
      <c r="M1817" s="271"/>
      <c r="N1817" s="271"/>
      <c r="O1817" s="276"/>
      <c r="P1817" s="313"/>
      <c r="Q1817" s="314"/>
      <c r="R1817" s="279" t="b">
        <f t="shared" si="89"/>
        <v>0</v>
      </c>
      <c r="S1817" s="334"/>
    </row>
    <row r="1818" spans="2:19" ht="24.9" customHeight="1" x14ac:dyDescent="0.3">
      <c r="B1818" s="311"/>
      <c r="C1818" s="267">
        <f t="shared" si="90"/>
        <v>1</v>
      </c>
      <c r="D1818" s="268" t="str">
        <f t="shared" si="91"/>
        <v>Janeiro</v>
      </c>
      <c r="E1818" s="269"/>
      <c r="F1818" s="270" t="str">
        <f>IF(E1818="","",VLOOKUP(E1818,Relatório!B:I,2,FALSE))</f>
        <v/>
      </c>
      <c r="G1818" s="271"/>
      <c r="H1818" s="272"/>
      <c r="I1818" s="271"/>
      <c r="J1818" s="271"/>
      <c r="K1818" s="312"/>
      <c r="L1818" s="353"/>
      <c r="M1818" s="271"/>
      <c r="N1818" s="271"/>
      <c r="O1818" s="276"/>
      <c r="P1818" s="313"/>
      <c r="Q1818" s="314"/>
      <c r="R1818" s="279" t="b">
        <f t="shared" si="89"/>
        <v>0</v>
      </c>
      <c r="S1818" s="334"/>
    </row>
    <row r="1819" spans="2:19" ht="24.9" customHeight="1" x14ac:dyDescent="0.3">
      <c r="B1819" s="311"/>
      <c r="C1819" s="267">
        <f t="shared" si="90"/>
        <v>1</v>
      </c>
      <c r="D1819" s="268" t="str">
        <f t="shared" si="91"/>
        <v>Janeiro</v>
      </c>
      <c r="E1819" s="269"/>
      <c r="F1819" s="270" t="str">
        <f>IF(E1819="","",VLOOKUP(E1819,Relatório!B:I,2,FALSE))</f>
        <v/>
      </c>
      <c r="G1819" s="271"/>
      <c r="H1819" s="272"/>
      <c r="I1819" s="271"/>
      <c r="J1819" s="271"/>
      <c r="K1819" s="312"/>
      <c r="L1819" s="353"/>
      <c r="M1819" s="271"/>
      <c r="N1819" s="271"/>
      <c r="O1819" s="276"/>
      <c r="P1819" s="313"/>
      <c r="Q1819" s="314"/>
      <c r="R1819" s="279" t="b">
        <f t="shared" si="89"/>
        <v>0</v>
      </c>
      <c r="S1819" s="334"/>
    </row>
    <row r="1820" spans="2:19" ht="24.9" customHeight="1" x14ac:dyDescent="0.3">
      <c r="B1820" s="311"/>
      <c r="C1820" s="267">
        <f t="shared" si="90"/>
        <v>1</v>
      </c>
      <c r="D1820" s="268" t="str">
        <f t="shared" si="91"/>
        <v>Janeiro</v>
      </c>
      <c r="E1820" s="269"/>
      <c r="F1820" s="270" t="str">
        <f>IF(E1820="","",VLOOKUP(E1820,Relatório!B:I,2,FALSE))</f>
        <v/>
      </c>
      <c r="G1820" s="271"/>
      <c r="H1820" s="272"/>
      <c r="I1820" s="271"/>
      <c r="J1820" s="271"/>
      <c r="K1820" s="312"/>
      <c r="L1820" s="353"/>
      <c r="M1820" s="271"/>
      <c r="N1820" s="271"/>
      <c r="O1820" s="276"/>
      <c r="P1820" s="313"/>
      <c r="Q1820" s="314"/>
      <c r="R1820" s="279" t="b">
        <f t="shared" si="89"/>
        <v>0</v>
      </c>
      <c r="S1820" s="334"/>
    </row>
    <row r="1821" spans="2:19" ht="24.9" customHeight="1" x14ac:dyDescent="0.3">
      <c r="B1821" s="311"/>
      <c r="C1821" s="267">
        <f t="shared" si="90"/>
        <v>1</v>
      </c>
      <c r="D1821" s="268" t="str">
        <f t="shared" si="91"/>
        <v>Janeiro</v>
      </c>
      <c r="E1821" s="269"/>
      <c r="F1821" s="270" t="str">
        <f>IF(E1821="","",VLOOKUP(E1821,Relatório!B:I,2,FALSE))</f>
        <v/>
      </c>
      <c r="G1821" s="271"/>
      <c r="H1821" s="272"/>
      <c r="I1821" s="271"/>
      <c r="J1821" s="271"/>
      <c r="K1821" s="312"/>
      <c r="L1821" s="353"/>
      <c r="M1821" s="271"/>
      <c r="N1821" s="271"/>
      <c r="O1821" s="276"/>
      <c r="P1821" s="313"/>
      <c r="Q1821" s="314"/>
      <c r="R1821" s="279" t="b">
        <f t="shared" si="89"/>
        <v>0</v>
      </c>
      <c r="S1821" s="334"/>
    </row>
    <row r="1822" spans="2:19" ht="24.9" customHeight="1" x14ac:dyDescent="0.3">
      <c r="B1822" s="311"/>
      <c r="C1822" s="267">
        <f t="shared" si="90"/>
        <v>1</v>
      </c>
      <c r="D1822" s="268" t="str">
        <f t="shared" si="91"/>
        <v>Janeiro</v>
      </c>
      <c r="E1822" s="269"/>
      <c r="F1822" s="270" t="str">
        <f>IF(E1822="","",VLOOKUP(E1822,Relatório!B:I,2,FALSE))</f>
        <v/>
      </c>
      <c r="G1822" s="271"/>
      <c r="H1822" s="272"/>
      <c r="I1822" s="271"/>
      <c r="J1822" s="271"/>
      <c r="K1822" s="312"/>
      <c r="L1822" s="353"/>
      <c r="M1822" s="271"/>
      <c r="N1822" s="271"/>
      <c r="O1822" s="276"/>
      <c r="P1822" s="313"/>
      <c r="Q1822" s="314"/>
      <c r="R1822" s="279" t="b">
        <f t="shared" si="89"/>
        <v>0</v>
      </c>
      <c r="S1822" s="334"/>
    </row>
    <row r="1823" spans="2:19" ht="24.9" customHeight="1" x14ac:dyDescent="0.3">
      <c r="B1823" s="311"/>
      <c r="C1823" s="267">
        <f t="shared" si="90"/>
        <v>1</v>
      </c>
      <c r="D1823" s="268" t="str">
        <f t="shared" si="91"/>
        <v>Janeiro</v>
      </c>
      <c r="E1823" s="269"/>
      <c r="F1823" s="270" t="str">
        <f>IF(E1823="","",VLOOKUP(E1823,Relatório!B:I,2,FALSE))</f>
        <v/>
      </c>
      <c r="G1823" s="271"/>
      <c r="H1823" s="272"/>
      <c r="I1823" s="271"/>
      <c r="J1823" s="271"/>
      <c r="K1823" s="312"/>
      <c r="L1823" s="353"/>
      <c r="M1823" s="271"/>
      <c r="N1823" s="271"/>
      <c r="O1823" s="276"/>
      <c r="P1823" s="313"/>
      <c r="Q1823" s="314"/>
      <c r="R1823" s="279" t="b">
        <f t="shared" si="89"/>
        <v>0</v>
      </c>
      <c r="S1823" s="334"/>
    </row>
    <row r="1824" spans="2:19" ht="24.9" customHeight="1" x14ac:dyDescent="0.3">
      <c r="B1824" s="311"/>
      <c r="C1824" s="267">
        <f t="shared" si="90"/>
        <v>1</v>
      </c>
      <c r="D1824" s="268" t="str">
        <f t="shared" si="91"/>
        <v>Janeiro</v>
      </c>
      <c r="E1824" s="269"/>
      <c r="F1824" s="270" t="str">
        <f>IF(E1824="","",VLOOKUP(E1824,Relatório!B:I,2,FALSE))</f>
        <v/>
      </c>
      <c r="G1824" s="271"/>
      <c r="H1824" s="272"/>
      <c r="I1824" s="271"/>
      <c r="J1824" s="271"/>
      <c r="K1824" s="312"/>
      <c r="L1824" s="353"/>
      <c r="M1824" s="271"/>
      <c r="N1824" s="271"/>
      <c r="O1824" s="276"/>
      <c r="P1824" s="313"/>
      <c r="Q1824" s="314"/>
      <c r="R1824" s="279" t="b">
        <f t="shared" si="89"/>
        <v>0</v>
      </c>
      <c r="S1824" s="334"/>
    </row>
    <row r="1825" spans="2:19" ht="24.9" customHeight="1" x14ac:dyDescent="0.3">
      <c r="B1825" s="311"/>
      <c r="C1825" s="267">
        <f t="shared" si="90"/>
        <v>1</v>
      </c>
      <c r="D1825" s="268" t="str">
        <f t="shared" si="91"/>
        <v>Janeiro</v>
      </c>
      <c r="E1825" s="269"/>
      <c r="F1825" s="270" t="str">
        <f>IF(E1825="","",VLOOKUP(E1825,Relatório!B:I,2,FALSE))</f>
        <v/>
      </c>
      <c r="G1825" s="271"/>
      <c r="H1825" s="272"/>
      <c r="I1825" s="271"/>
      <c r="J1825" s="271"/>
      <c r="K1825" s="312"/>
      <c r="L1825" s="353"/>
      <c r="M1825" s="271"/>
      <c r="N1825" s="271"/>
      <c r="O1825" s="276"/>
      <c r="P1825" s="313"/>
      <c r="Q1825" s="314"/>
      <c r="R1825" s="279" t="b">
        <f t="shared" si="89"/>
        <v>0</v>
      </c>
      <c r="S1825" s="334"/>
    </row>
    <row r="1826" spans="2:19" ht="24.9" customHeight="1" x14ac:dyDescent="0.3">
      <c r="B1826" s="311"/>
      <c r="C1826" s="267">
        <f t="shared" si="90"/>
        <v>1</v>
      </c>
      <c r="D1826" s="268" t="str">
        <f t="shared" si="91"/>
        <v>Janeiro</v>
      </c>
      <c r="E1826" s="269"/>
      <c r="F1826" s="270" t="str">
        <f>IF(E1826="","",VLOOKUP(E1826,Relatório!B:I,2,FALSE))</f>
        <v/>
      </c>
      <c r="G1826" s="271"/>
      <c r="H1826" s="272"/>
      <c r="I1826" s="271"/>
      <c r="J1826" s="271"/>
      <c r="K1826" s="312"/>
      <c r="L1826" s="353"/>
      <c r="M1826" s="271"/>
      <c r="N1826" s="271"/>
      <c r="O1826" s="276"/>
      <c r="P1826" s="313"/>
      <c r="Q1826" s="314"/>
      <c r="R1826" s="279" t="b">
        <f t="shared" si="89"/>
        <v>0</v>
      </c>
      <c r="S1826" s="334"/>
    </row>
    <row r="1827" spans="2:19" ht="24.9" customHeight="1" x14ac:dyDescent="0.3">
      <c r="B1827" s="311"/>
      <c r="C1827" s="267">
        <f t="shared" si="90"/>
        <v>1</v>
      </c>
      <c r="D1827" s="268" t="str">
        <f t="shared" si="91"/>
        <v>Janeiro</v>
      </c>
      <c r="E1827" s="269"/>
      <c r="F1827" s="270" t="str">
        <f>IF(E1827="","",VLOOKUP(E1827,Relatório!B:I,2,FALSE))</f>
        <v/>
      </c>
      <c r="G1827" s="271"/>
      <c r="H1827" s="272"/>
      <c r="I1827" s="271"/>
      <c r="J1827" s="271"/>
      <c r="K1827" s="312"/>
      <c r="L1827" s="353"/>
      <c r="M1827" s="271"/>
      <c r="N1827" s="271"/>
      <c r="O1827" s="276"/>
      <c r="P1827" s="313"/>
      <c r="Q1827" s="314"/>
      <c r="R1827" s="279" t="b">
        <f t="shared" si="89"/>
        <v>0</v>
      </c>
      <c r="S1827" s="334"/>
    </row>
    <row r="1828" spans="2:19" ht="24.9" customHeight="1" x14ac:dyDescent="0.3">
      <c r="B1828" s="311"/>
      <c r="C1828" s="267">
        <f t="shared" si="90"/>
        <v>1</v>
      </c>
      <c r="D1828" s="268" t="str">
        <f t="shared" si="91"/>
        <v>Janeiro</v>
      </c>
      <c r="E1828" s="269"/>
      <c r="F1828" s="270" t="str">
        <f>IF(E1828="","",VLOOKUP(E1828,Relatório!B:I,2,FALSE))</f>
        <v/>
      </c>
      <c r="G1828" s="271"/>
      <c r="H1828" s="272"/>
      <c r="I1828" s="271"/>
      <c r="J1828" s="271"/>
      <c r="K1828" s="312"/>
      <c r="L1828" s="353"/>
      <c r="M1828" s="271"/>
      <c r="N1828" s="271"/>
      <c r="O1828" s="276"/>
      <c r="P1828" s="313"/>
      <c r="Q1828" s="314"/>
      <c r="R1828" s="279" t="b">
        <f t="shared" si="89"/>
        <v>0</v>
      </c>
      <c r="S1828" s="334"/>
    </row>
    <row r="1829" spans="2:19" ht="24.9" customHeight="1" x14ac:dyDescent="0.3">
      <c r="B1829" s="311"/>
      <c r="C1829" s="267">
        <f t="shared" si="90"/>
        <v>1</v>
      </c>
      <c r="D1829" s="268" t="str">
        <f t="shared" si="91"/>
        <v>Janeiro</v>
      </c>
      <c r="E1829" s="269"/>
      <c r="F1829" s="270" t="str">
        <f>IF(E1829="","",VLOOKUP(E1829,Relatório!B:I,2,FALSE))</f>
        <v/>
      </c>
      <c r="G1829" s="271"/>
      <c r="H1829" s="272"/>
      <c r="I1829" s="271"/>
      <c r="J1829" s="271"/>
      <c r="K1829" s="312"/>
      <c r="L1829" s="353"/>
      <c r="M1829" s="271"/>
      <c r="N1829" s="271"/>
      <c r="O1829" s="276"/>
      <c r="P1829" s="313"/>
      <c r="Q1829" s="314"/>
      <c r="R1829" s="279" t="b">
        <f t="shared" si="89"/>
        <v>0</v>
      </c>
      <c r="S1829" s="334"/>
    </row>
    <row r="1830" spans="2:19" ht="24.9" customHeight="1" x14ac:dyDescent="0.3">
      <c r="B1830" s="311"/>
      <c r="C1830" s="267">
        <f t="shared" si="90"/>
        <v>1</v>
      </c>
      <c r="D1830" s="268" t="str">
        <f t="shared" si="91"/>
        <v>Janeiro</v>
      </c>
      <c r="E1830" s="269"/>
      <c r="F1830" s="270" t="str">
        <f>IF(E1830="","",VLOOKUP(E1830,Relatório!B:I,2,FALSE))</f>
        <v/>
      </c>
      <c r="G1830" s="271"/>
      <c r="H1830" s="272"/>
      <c r="I1830" s="271"/>
      <c r="J1830" s="271"/>
      <c r="K1830" s="312"/>
      <c r="L1830" s="353"/>
      <c r="M1830" s="271"/>
      <c r="N1830" s="271"/>
      <c r="O1830" s="276"/>
      <c r="P1830" s="313"/>
      <c r="Q1830" s="314"/>
      <c r="R1830" s="279" t="b">
        <f t="shared" si="89"/>
        <v>0</v>
      </c>
      <c r="S1830" s="334"/>
    </row>
    <row r="1831" spans="2:19" ht="24.9" customHeight="1" x14ac:dyDescent="0.3">
      <c r="B1831" s="311"/>
      <c r="C1831" s="267">
        <f t="shared" si="90"/>
        <v>1</v>
      </c>
      <c r="D1831" s="268" t="str">
        <f t="shared" si="91"/>
        <v>Janeiro</v>
      </c>
      <c r="E1831" s="269"/>
      <c r="F1831" s="270" t="str">
        <f>IF(E1831="","",VLOOKUP(E1831,Relatório!B:I,2,FALSE))</f>
        <v/>
      </c>
      <c r="G1831" s="271"/>
      <c r="H1831" s="272"/>
      <c r="I1831" s="271"/>
      <c r="J1831" s="271"/>
      <c r="K1831" s="312"/>
      <c r="L1831" s="353"/>
      <c r="M1831" s="271"/>
      <c r="N1831" s="271"/>
      <c r="O1831" s="276"/>
      <c r="P1831" s="313"/>
      <c r="Q1831" s="314"/>
      <c r="R1831" s="279" t="b">
        <f t="shared" si="89"/>
        <v>0</v>
      </c>
      <c r="S1831" s="334"/>
    </row>
    <row r="1832" spans="2:19" ht="24.9" customHeight="1" x14ac:dyDescent="0.3">
      <c r="B1832" s="311"/>
      <c r="C1832" s="267">
        <f t="shared" si="90"/>
        <v>1</v>
      </c>
      <c r="D1832" s="268" t="str">
        <f t="shared" si="91"/>
        <v>Janeiro</v>
      </c>
      <c r="E1832" s="269"/>
      <c r="F1832" s="270" t="str">
        <f>IF(E1832="","",VLOOKUP(E1832,Relatório!B:I,2,FALSE))</f>
        <v/>
      </c>
      <c r="G1832" s="271"/>
      <c r="H1832" s="272"/>
      <c r="I1832" s="271"/>
      <c r="J1832" s="271"/>
      <c r="K1832" s="312"/>
      <c r="L1832" s="353"/>
      <c r="M1832" s="271"/>
      <c r="N1832" s="271"/>
      <c r="O1832" s="276"/>
      <c r="P1832" s="313"/>
      <c r="Q1832" s="314"/>
      <c r="R1832" s="279" t="b">
        <f t="shared" si="89"/>
        <v>0</v>
      </c>
      <c r="S1832" s="334"/>
    </row>
    <row r="1833" spans="2:19" ht="24.9" customHeight="1" x14ac:dyDescent="0.3">
      <c r="B1833" s="311"/>
      <c r="C1833" s="267">
        <f t="shared" si="90"/>
        <v>1</v>
      </c>
      <c r="D1833" s="268" t="str">
        <f t="shared" si="91"/>
        <v>Janeiro</v>
      </c>
      <c r="E1833" s="269"/>
      <c r="F1833" s="270" t="str">
        <f>IF(E1833="","",VLOOKUP(E1833,Relatório!B:I,2,FALSE))</f>
        <v/>
      </c>
      <c r="G1833" s="271"/>
      <c r="H1833" s="272"/>
      <c r="I1833" s="271"/>
      <c r="J1833" s="271"/>
      <c r="K1833" s="312"/>
      <c r="L1833" s="353"/>
      <c r="M1833" s="271"/>
      <c r="N1833" s="271"/>
      <c r="O1833" s="276"/>
      <c r="P1833" s="313"/>
      <c r="Q1833" s="314"/>
      <c r="R1833" s="279" t="b">
        <f t="shared" si="89"/>
        <v>0</v>
      </c>
      <c r="S1833" s="334"/>
    </row>
    <row r="1834" spans="2:19" ht="24.9" customHeight="1" x14ac:dyDescent="0.3">
      <c r="B1834" s="311"/>
      <c r="C1834" s="267">
        <f t="shared" si="90"/>
        <v>1</v>
      </c>
      <c r="D1834" s="268" t="str">
        <f t="shared" si="91"/>
        <v>Janeiro</v>
      </c>
      <c r="E1834" s="269"/>
      <c r="F1834" s="270" t="str">
        <f>IF(E1834="","",VLOOKUP(E1834,Relatório!B:I,2,FALSE))</f>
        <v/>
      </c>
      <c r="G1834" s="271"/>
      <c r="H1834" s="272"/>
      <c r="I1834" s="271"/>
      <c r="J1834" s="271"/>
      <c r="K1834" s="312"/>
      <c r="L1834" s="353"/>
      <c r="M1834" s="271"/>
      <c r="N1834" s="271"/>
      <c r="O1834" s="276"/>
      <c r="P1834" s="313"/>
      <c r="Q1834" s="314"/>
      <c r="R1834" s="279" t="b">
        <f t="shared" si="89"/>
        <v>0</v>
      </c>
      <c r="S1834" s="334"/>
    </row>
    <row r="1835" spans="2:19" ht="24.9" customHeight="1" x14ac:dyDescent="0.3">
      <c r="B1835" s="311"/>
      <c r="C1835" s="267">
        <f t="shared" si="90"/>
        <v>1</v>
      </c>
      <c r="D1835" s="268" t="str">
        <f t="shared" si="91"/>
        <v>Janeiro</v>
      </c>
      <c r="E1835" s="269"/>
      <c r="F1835" s="270" t="str">
        <f>IF(E1835="","",VLOOKUP(E1835,Relatório!B:I,2,FALSE))</f>
        <v/>
      </c>
      <c r="G1835" s="271"/>
      <c r="H1835" s="272"/>
      <c r="I1835" s="271"/>
      <c r="J1835" s="271"/>
      <c r="K1835" s="312"/>
      <c r="L1835" s="353"/>
      <c r="M1835" s="271"/>
      <c r="N1835" s="271"/>
      <c r="O1835" s="276"/>
      <c r="P1835" s="313"/>
      <c r="Q1835" s="314"/>
      <c r="R1835" s="279" t="b">
        <f t="shared" si="89"/>
        <v>0</v>
      </c>
      <c r="S1835" s="334"/>
    </row>
    <row r="1836" spans="2:19" ht="24.9" customHeight="1" x14ac:dyDescent="0.3">
      <c r="B1836" s="311"/>
      <c r="C1836" s="267">
        <f t="shared" si="90"/>
        <v>1</v>
      </c>
      <c r="D1836" s="268" t="str">
        <f t="shared" si="91"/>
        <v>Janeiro</v>
      </c>
      <c r="E1836" s="269"/>
      <c r="F1836" s="270" t="str">
        <f>IF(E1836="","",VLOOKUP(E1836,Relatório!B:I,2,FALSE))</f>
        <v/>
      </c>
      <c r="G1836" s="271"/>
      <c r="H1836" s="272"/>
      <c r="I1836" s="271"/>
      <c r="J1836" s="271"/>
      <c r="K1836" s="312"/>
      <c r="L1836" s="353"/>
      <c r="M1836" s="271"/>
      <c r="N1836" s="271"/>
      <c r="O1836" s="276"/>
      <c r="P1836" s="313"/>
      <c r="Q1836" s="314"/>
      <c r="R1836" s="279" t="b">
        <f t="shared" si="89"/>
        <v>0</v>
      </c>
      <c r="S1836" s="334"/>
    </row>
    <row r="1837" spans="2:19" ht="24.9" customHeight="1" x14ac:dyDescent="0.3">
      <c r="B1837" s="311"/>
      <c r="C1837" s="267">
        <f t="shared" si="90"/>
        <v>1</v>
      </c>
      <c r="D1837" s="268" t="str">
        <f t="shared" si="91"/>
        <v>Janeiro</v>
      </c>
      <c r="E1837" s="269"/>
      <c r="F1837" s="270" t="str">
        <f>IF(E1837="","",VLOOKUP(E1837,Relatório!B:I,2,FALSE))</f>
        <v/>
      </c>
      <c r="G1837" s="271"/>
      <c r="H1837" s="272"/>
      <c r="I1837" s="271"/>
      <c r="J1837" s="271"/>
      <c r="K1837" s="312"/>
      <c r="L1837" s="353"/>
      <c r="M1837" s="271"/>
      <c r="N1837" s="271"/>
      <c r="O1837" s="276"/>
      <c r="P1837" s="313"/>
      <c r="Q1837" s="314"/>
      <c r="R1837" s="279" t="b">
        <f t="shared" si="89"/>
        <v>0</v>
      </c>
      <c r="S1837" s="334"/>
    </row>
    <row r="1838" spans="2:19" ht="24.9" customHeight="1" x14ac:dyDescent="0.3">
      <c r="B1838" s="311"/>
      <c r="C1838" s="267">
        <f t="shared" si="90"/>
        <v>1</v>
      </c>
      <c r="D1838" s="268" t="str">
        <f t="shared" si="91"/>
        <v>Janeiro</v>
      </c>
      <c r="E1838" s="269"/>
      <c r="F1838" s="270" t="str">
        <f>IF(E1838="","",VLOOKUP(E1838,Relatório!B:I,2,FALSE))</f>
        <v/>
      </c>
      <c r="G1838" s="271"/>
      <c r="H1838" s="272"/>
      <c r="I1838" s="271"/>
      <c r="J1838" s="271"/>
      <c r="K1838" s="312"/>
      <c r="L1838" s="353"/>
      <c r="M1838" s="271"/>
      <c r="N1838" s="271"/>
      <c r="O1838" s="276"/>
      <c r="P1838" s="313"/>
      <c r="Q1838" s="314"/>
      <c r="R1838" s="279" t="b">
        <f t="shared" si="89"/>
        <v>0</v>
      </c>
      <c r="S1838" s="334"/>
    </row>
    <row r="1839" spans="2:19" ht="24.9" customHeight="1" x14ac:dyDescent="0.3">
      <c r="B1839" s="311"/>
      <c r="C1839" s="267">
        <f t="shared" si="90"/>
        <v>1</v>
      </c>
      <c r="D1839" s="268" t="str">
        <f t="shared" si="91"/>
        <v>Janeiro</v>
      </c>
      <c r="E1839" s="269"/>
      <c r="F1839" s="270" t="str">
        <f>IF(E1839="","",VLOOKUP(E1839,Relatório!B:I,2,FALSE))</f>
        <v/>
      </c>
      <c r="G1839" s="271"/>
      <c r="H1839" s="272"/>
      <c r="I1839" s="271"/>
      <c r="J1839" s="271"/>
      <c r="K1839" s="312"/>
      <c r="L1839" s="353"/>
      <c r="M1839" s="271"/>
      <c r="N1839" s="271"/>
      <c r="O1839" s="276"/>
      <c r="P1839" s="313"/>
      <c r="Q1839" s="314"/>
      <c r="R1839" s="279" t="b">
        <f t="shared" si="89"/>
        <v>0</v>
      </c>
      <c r="S1839" s="334"/>
    </row>
    <row r="1840" spans="2:19" ht="24.9" customHeight="1" x14ac:dyDescent="0.3">
      <c r="B1840" s="311"/>
      <c r="C1840" s="267">
        <f t="shared" si="90"/>
        <v>1</v>
      </c>
      <c r="D1840" s="268" t="str">
        <f t="shared" si="91"/>
        <v>Janeiro</v>
      </c>
      <c r="E1840" s="269"/>
      <c r="F1840" s="270" t="str">
        <f>IF(E1840="","",VLOOKUP(E1840,Relatório!B:I,2,FALSE))</f>
        <v/>
      </c>
      <c r="G1840" s="271"/>
      <c r="H1840" s="272"/>
      <c r="I1840" s="271"/>
      <c r="J1840" s="271"/>
      <c r="K1840" s="312"/>
      <c r="L1840" s="353"/>
      <c r="M1840" s="271"/>
      <c r="N1840" s="271"/>
      <c r="O1840" s="276"/>
      <c r="P1840" s="313"/>
      <c r="Q1840" s="314"/>
      <c r="R1840" s="279" t="b">
        <f t="shared" si="89"/>
        <v>0</v>
      </c>
      <c r="S1840" s="334"/>
    </row>
    <row r="1841" spans="2:19" ht="24.9" customHeight="1" x14ac:dyDescent="0.3">
      <c r="B1841" s="311"/>
      <c r="C1841" s="267">
        <f t="shared" si="90"/>
        <v>1</v>
      </c>
      <c r="D1841" s="268" t="str">
        <f t="shared" si="91"/>
        <v>Janeiro</v>
      </c>
      <c r="E1841" s="269"/>
      <c r="F1841" s="270" t="str">
        <f>IF(E1841="","",VLOOKUP(E1841,Relatório!B:I,2,FALSE))</f>
        <v/>
      </c>
      <c r="G1841" s="271"/>
      <c r="H1841" s="272"/>
      <c r="I1841" s="271"/>
      <c r="J1841" s="271"/>
      <c r="K1841" s="312"/>
      <c r="L1841" s="353"/>
      <c r="M1841" s="271"/>
      <c r="N1841" s="271"/>
      <c r="O1841" s="276"/>
      <c r="P1841" s="313"/>
      <c r="Q1841" s="314"/>
      <c r="R1841" s="279" t="b">
        <f t="shared" si="89"/>
        <v>0</v>
      </c>
      <c r="S1841" s="334"/>
    </row>
    <row r="1842" spans="2:19" ht="24.9" customHeight="1" x14ac:dyDescent="0.3">
      <c r="B1842" s="311"/>
      <c r="C1842" s="267">
        <f t="shared" si="90"/>
        <v>1</v>
      </c>
      <c r="D1842" s="268" t="str">
        <f t="shared" si="91"/>
        <v>Janeiro</v>
      </c>
      <c r="E1842" s="269"/>
      <c r="F1842" s="270" t="str">
        <f>IF(E1842="","",VLOOKUP(E1842,Relatório!B:I,2,FALSE))</f>
        <v/>
      </c>
      <c r="G1842" s="271"/>
      <c r="H1842" s="272"/>
      <c r="I1842" s="271"/>
      <c r="J1842" s="271"/>
      <c r="K1842" s="312"/>
      <c r="L1842" s="353"/>
      <c r="M1842" s="271"/>
      <c r="N1842" s="271"/>
      <c r="O1842" s="276"/>
      <c r="P1842" s="313"/>
      <c r="Q1842" s="314"/>
      <c r="R1842" s="279" t="b">
        <f t="shared" si="89"/>
        <v>0</v>
      </c>
      <c r="S1842" s="334"/>
    </row>
    <row r="1843" spans="2:19" ht="24.9" customHeight="1" x14ac:dyDescent="0.3">
      <c r="B1843" s="311"/>
      <c r="C1843" s="267">
        <f t="shared" si="90"/>
        <v>1</v>
      </c>
      <c r="D1843" s="268" t="str">
        <f t="shared" si="91"/>
        <v>Janeiro</v>
      </c>
      <c r="E1843" s="269"/>
      <c r="F1843" s="270" t="str">
        <f>IF(E1843="","",VLOOKUP(E1843,Relatório!B:I,2,FALSE))</f>
        <v/>
      </c>
      <c r="G1843" s="271"/>
      <c r="H1843" s="272"/>
      <c r="I1843" s="271"/>
      <c r="J1843" s="271"/>
      <c r="K1843" s="312"/>
      <c r="L1843" s="353"/>
      <c r="M1843" s="271"/>
      <c r="N1843" s="271"/>
      <c r="O1843" s="276"/>
      <c r="P1843" s="313"/>
      <c r="Q1843" s="314"/>
      <c r="R1843" s="279" t="b">
        <f t="shared" si="89"/>
        <v>0</v>
      </c>
      <c r="S1843" s="334"/>
    </row>
    <row r="1844" spans="2:19" ht="24.9" customHeight="1" x14ac:dyDescent="0.3">
      <c r="B1844" s="311"/>
      <c r="C1844" s="267">
        <f t="shared" si="90"/>
        <v>1</v>
      </c>
      <c r="D1844" s="268" t="str">
        <f t="shared" si="91"/>
        <v>Janeiro</v>
      </c>
      <c r="E1844" s="269"/>
      <c r="F1844" s="270" t="str">
        <f>IF(E1844="","",VLOOKUP(E1844,Relatório!B:I,2,FALSE))</f>
        <v/>
      </c>
      <c r="G1844" s="271"/>
      <c r="H1844" s="272"/>
      <c r="I1844" s="271"/>
      <c r="J1844" s="271"/>
      <c r="K1844" s="312"/>
      <c r="L1844" s="353"/>
      <c r="M1844" s="271"/>
      <c r="N1844" s="271"/>
      <c r="O1844" s="276"/>
      <c r="P1844" s="313"/>
      <c r="Q1844" s="314"/>
      <c r="R1844" s="279" t="b">
        <f t="shared" si="89"/>
        <v>0</v>
      </c>
      <c r="S1844" s="334"/>
    </row>
    <row r="1845" spans="2:19" ht="24.9" customHeight="1" x14ac:dyDescent="0.3">
      <c r="B1845" s="311"/>
      <c r="C1845" s="267">
        <f t="shared" si="90"/>
        <v>1</v>
      </c>
      <c r="D1845" s="268" t="str">
        <f t="shared" si="91"/>
        <v>Janeiro</v>
      </c>
      <c r="E1845" s="269"/>
      <c r="F1845" s="270" t="str">
        <f>IF(E1845="","",VLOOKUP(E1845,Relatório!B:I,2,FALSE))</f>
        <v/>
      </c>
      <c r="G1845" s="271"/>
      <c r="H1845" s="272"/>
      <c r="I1845" s="271"/>
      <c r="J1845" s="271"/>
      <c r="K1845" s="312"/>
      <c r="L1845" s="353"/>
      <c r="M1845" s="271"/>
      <c r="N1845" s="271"/>
      <c r="O1845" s="276"/>
      <c r="P1845" s="313"/>
      <c r="Q1845" s="314"/>
      <c r="R1845" s="279" t="b">
        <f t="shared" si="89"/>
        <v>0</v>
      </c>
      <c r="S1845" s="334"/>
    </row>
    <row r="1846" spans="2:19" ht="24.9" customHeight="1" x14ac:dyDescent="0.3">
      <c r="B1846" s="311"/>
      <c r="C1846" s="267">
        <f t="shared" si="90"/>
        <v>1</v>
      </c>
      <c r="D1846" s="268" t="str">
        <f t="shared" si="91"/>
        <v>Janeiro</v>
      </c>
      <c r="E1846" s="269"/>
      <c r="F1846" s="270" t="str">
        <f>IF(E1846="","",VLOOKUP(E1846,Relatório!B:I,2,FALSE))</f>
        <v/>
      </c>
      <c r="G1846" s="271"/>
      <c r="H1846" s="272"/>
      <c r="I1846" s="271"/>
      <c r="J1846" s="271"/>
      <c r="K1846" s="312"/>
      <c r="L1846" s="353"/>
      <c r="M1846" s="271"/>
      <c r="N1846" s="271"/>
      <c r="O1846" s="276"/>
      <c r="P1846" s="313"/>
      <c r="Q1846" s="314"/>
      <c r="R1846" s="279" t="b">
        <f t="shared" si="89"/>
        <v>0</v>
      </c>
      <c r="S1846" s="334"/>
    </row>
    <row r="1847" spans="2:19" ht="24.9" customHeight="1" x14ac:dyDescent="0.3">
      <c r="B1847" s="311"/>
      <c r="C1847" s="267">
        <f t="shared" si="90"/>
        <v>1</v>
      </c>
      <c r="D1847" s="268" t="str">
        <f t="shared" si="91"/>
        <v>Janeiro</v>
      </c>
      <c r="E1847" s="269"/>
      <c r="F1847" s="270" t="str">
        <f>IF(E1847="","",VLOOKUP(E1847,Relatório!B:I,2,FALSE))</f>
        <v/>
      </c>
      <c r="G1847" s="271"/>
      <c r="H1847" s="272"/>
      <c r="I1847" s="271"/>
      <c r="J1847" s="271"/>
      <c r="K1847" s="312"/>
      <c r="L1847" s="353"/>
      <c r="M1847" s="271"/>
      <c r="N1847" s="271"/>
      <c r="O1847" s="276"/>
      <c r="P1847" s="313"/>
      <c r="Q1847" s="314"/>
      <c r="R1847" s="279" t="b">
        <f t="shared" si="89"/>
        <v>0</v>
      </c>
      <c r="S1847" s="334"/>
    </row>
    <row r="1848" spans="2:19" ht="24.9" customHeight="1" x14ac:dyDescent="0.3">
      <c r="B1848" s="311"/>
      <c r="C1848" s="267">
        <f t="shared" si="90"/>
        <v>1</v>
      </c>
      <c r="D1848" s="268" t="str">
        <f t="shared" si="91"/>
        <v>Janeiro</v>
      </c>
      <c r="E1848" s="269"/>
      <c r="F1848" s="270" t="str">
        <f>IF(E1848="","",VLOOKUP(E1848,Relatório!B:I,2,FALSE))</f>
        <v/>
      </c>
      <c r="G1848" s="271"/>
      <c r="H1848" s="272"/>
      <c r="I1848" s="271"/>
      <c r="J1848" s="271"/>
      <c r="K1848" s="312"/>
      <c r="L1848" s="353"/>
      <c r="M1848" s="271"/>
      <c r="N1848" s="271"/>
      <c r="O1848" s="276"/>
      <c r="P1848" s="313"/>
      <c r="Q1848" s="314"/>
      <c r="R1848" s="279" t="b">
        <f t="shared" si="89"/>
        <v>0</v>
      </c>
      <c r="S1848" s="334"/>
    </row>
    <row r="1849" spans="2:19" ht="24.9" customHeight="1" x14ac:dyDescent="0.3">
      <c r="B1849" s="311"/>
      <c r="C1849" s="267">
        <f t="shared" si="90"/>
        <v>1</v>
      </c>
      <c r="D1849" s="268" t="str">
        <f t="shared" si="91"/>
        <v>Janeiro</v>
      </c>
      <c r="E1849" s="269"/>
      <c r="F1849" s="270" t="str">
        <f>IF(E1849="","",VLOOKUP(E1849,Relatório!B:I,2,FALSE))</f>
        <v/>
      </c>
      <c r="G1849" s="271"/>
      <c r="H1849" s="272"/>
      <c r="I1849" s="271"/>
      <c r="J1849" s="271"/>
      <c r="K1849" s="312"/>
      <c r="L1849" s="353"/>
      <c r="M1849" s="271"/>
      <c r="N1849" s="271"/>
      <c r="O1849" s="276"/>
      <c r="P1849" s="313"/>
      <c r="Q1849" s="314"/>
      <c r="R1849" s="279" t="b">
        <f t="shared" si="89"/>
        <v>0</v>
      </c>
      <c r="S1849" s="334"/>
    </row>
    <row r="1850" spans="2:19" ht="24.9" customHeight="1" x14ac:dyDescent="0.3">
      <c r="B1850" s="311"/>
      <c r="C1850" s="267">
        <f t="shared" si="90"/>
        <v>1</v>
      </c>
      <c r="D1850" s="268" t="str">
        <f t="shared" si="91"/>
        <v>Janeiro</v>
      </c>
      <c r="E1850" s="269"/>
      <c r="F1850" s="270" t="str">
        <f>IF(E1850="","",VLOOKUP(E1850,Relatório!B:I,2,FALSE))</f>
        <v/>
      </c>
      <c r="G1850" s="271"/>
      <c r="H1850" s="272"/>
      <c r="I1850" s="271"/>
      <c r="J1850" s="271"/>
      <c r="K1850" s="312"/>
      <c r="L1850" s="353"/>
      <c r="M1850" s="271"/>
      <c r="N1850" s="271"/>
      <c r="O1850" s="276"/>
      <c r="P1850" s="313"/>
      <c r="Q1850" s="314"/>
      <c r="R1850" s="279" t="b">
        <f t="shared" si="89"/>
        <v>0</v>
      </c>
      <c r="S1850" s="334"/>
    </row>
    <row r="1851" spans="2:19" ht="24.9" customHeight="1" x14ac:dyDescent="0.3">
      <c r="B1851" s="311"/>
      <c r="C1851" s="267">
        <f t="shared" si="90"/>
        <v>1</v>
      </c>
      <c r="D1851" s="268" t="str">
        <f t="shared" si="91"/>
        <v>Janeiro</v>
      </c>
      <c r="E1851" s="269"/>
      <c r="F1851" s="270" t="str">
        <f>IF(E1851="","",VLOOKUP(E1851,Relatório!B:I,2,FALSE))</f>
        <v/>
      </c>
      <c r="G1851" s="271"/>
      <c r="H1851" s="272"/>
      <c r="I1851" s="271"/>
      <c r="J1851" s="271"/>
      <c r="K1851" s="312"/>
      <c r="L1851" s="353"/>
      <c r="M1851" s="271"/>
      <c r="N1851" s="271"/>
      <c r="O1851" s="276"/>
      <c r="P1851" s="313"/>
      <c r="Q1851" s="314"/>
      <c r="R1851" s="279" t="b">
        <f t="shared" si="89"/>
        <v>0</v>
      </c>
      <c r="S1851" s="334"/>
    </row>
    <row r="1852" spans="2:19" ht="24.9" customHeight="1" x14ac:dyDescent="0.3">
      <c r="B1852" s="311"/>
      <c r="C1852" s="267">
        <f t="shared" si="90"/>
        <v>1</v>
      </c>
      <c r="D1852" s="268" t="str">
        <f t="shared" si="91"/>
        <v>Janeiro</v>
      </c>
      <c r="E1852" s="269"/>
      <c r="F1852" s="270" t="str">
        <f>IF(E1852="","",VLOOKUP(E1852,Relatório!B:I,2,FALSE))</f>
        <v/>
      </c>
      <c r="G1852" s="271"/>
      <c r="H1852" s="272"/>
      <c r="I1852" s="271"/>
      <c r="J1852" s="271"/>
      <c r="K1852" s="312"/>
      <c r="L1852" s="353"/>
      <c r="M1852" s="271"/>
      <c r="N1852" s="271"/>
      <c r="O1852" s="276"/>
      <c r="P1852" s="313"/>
      <c r="Q1852" s="314"/>
      <c r="R1852" s="279" t="b">
        <f t="shared" si="89"/>
        <v>0</v>
      </c>
      <c r="S1852" s="334"/>
    </row>
    <row r="1853" spans="2:19" ht="24.9" customHeight="1" x14ac:dyDescent="0.3">
      <c r="B1853" s="311"/>
      <c r="C1853" s="267">
        <f t="shared" si="90"/>
        <v>1</v>
      </c>
      <c r="D1853" s="268" t="str">
        <f t="shared" si="91"/>
        <v>Janeiro</v>
      </c>
      <c r="E1853" s="269"/>
      <c r="F1853" s="270" t="str">
        <f>IF(E1853="","",VLOOKUP(E1853,Relatório!B:I,2,FALSE))</f>
        <v/>
      </c>
      <c r="G1853" s="271"/>
      <c r="H1853" s="272"/>
      <c r="I1853" s="271"/>
      <c r="J1853" s="271"/>
      <c r="K1853" s="312"/>
      <c r="L1853" s="353"/>
      <c r="M1853" s="271"/>
      <c r="N1853" s="271"/>
      <c r="O1853" s="276"/>
      <c r="P1853" s="313"/>
      <c r="Q1853" s="314"/>
      <c r="R1853" s="279" t="b">
        <f t="shared" si="89"/>
        <v>0</v>
      </c>
      <c r="S1853" s="334"/>
    </row>
    <row r="1854" spans="2:19" ht="24.9" customHeight="1" x14ac:dyDescent="0.3">
      <c r="B1854" s="311"/>
      <c r="C1854" s="267">
        <f t="shared" si="90"/>
        <v>1</v>
      </c>
      <c r="D1854" s="268" t="str">
        <f t="shared" si="91"/>
        <v>Janeiro</v>
      </c>
      <c r="E1854" s="269"/>
      <c r="F1854" s="270" t="str">
        <f>IF(E1854="","",VLOOKUP(E1854,Relatório!B:I,2,FALSE))</f>
        <v/>
      </c>
      <c r="G1854" s="271"/>
      <c r="H1854" s="272"/>
      <c r="I1854" s="271"/>
      <c r="J1854" s="271"/>
      <c r="K1854" s="312"/>
      <c r="L1854" s="353"/>
      <c r="M1854" s="271"/>
      <c r="N1854" s="271"/>
      <c r="O1854" s="276"/>
      <c r="P1854" s="313"/>
      <c r="Q1854" s="314"/>
      <c r="R1854" s="279" t="b">
        <f t="shared" si="89"/>
        <v>0</v>
      </c>
      <c r="S1854" s="334"/>
    </row>
    <row r="1855" spans="2:19" ht="24.9" customHeight="1" x14ac:dyDescent="0.3">
      <c r="B1855" s="311"/>
      <c r="C1855" s="267">
        <f t="shared" si="90"/>
        <v>1</v>
      </c>
      <c r="D1855" s="268" t="str">
        <f t="shared" si="91"/>
        <v>Janeiro</v>
      </c>
      <c r="E1855" s="269"/>
      <c r="F1855" s="270" t="str">
        <f>IF(E1855="","",VLOOKUP(E1855,Relatório!B:I,2,FALSE))</f>
        <v/>
      </c>
      <c r="G1855" s="271"/>
      <c r="H1855" s="272"/>
      <c r="I1855" s="271"/>
      <c r="J1855" s="271"/>
      <c r="K1855" s="312"/>
      <c r="L1855" s="353"/>
      <c r="M1855" s="271"/>
      <c r="N1855" s="271"/>
      <c r="O1855" s="276"/>
      <c r="P1855" s="313"/>
      <c r="Q1855" s="314"/>
      <c r="R1855" s="279" t="b">
        <f t="shared" si="89"/>
        <v>0</v>
      </c>
      <c r="S1855" s="334"/>
    </row>
    <row r="1856" spans="2:19" ht="24.9" customHeight="1" x14ac:dyDescent="0.3">
      <c r="B1856" s="311"/>
      <c r="C1856" s="267">
        <f t="shared" si="90"/>
        <v>1</v>
      </c>
      <c r="D1856" s="268" t="str">
        <f t="shared" si="91"/>
        <v>Janeiro</v>
      </c>
      <c r="E1856" s="269"/>
      <c r="F1856" s="270" t="str">
        <f>IF(E1856="","",VLOOKUP(E1856,Relatório!B:I,2,FALSE))</f>
        <v/>
      </c>
      <c r="G1856" s="271"/>
      <c r="H1856" s="272"/>
      <c r="I1856" s="271"/>
      <c r="J1856" s="271"/>
      <c r="K1856" s="312"/>
      <c r="L1856" s="353"/>
      <c r="M1856" s="271"/>
      <c r="N1856" s="271"/>
      <c r="O1856" s="276"/>
      <c r="P1856" s="313"/>
      <c r="Q1856" s="314"/>
      <c r="R1856" s="279" t="b">
        <f t="shared" si="89"/>
        <v>0</v>
      </c>
      <c r="S1856" s="334"/>
    </row>
    <row r="1857" spans="2:19" ht="24.9" customHeight="1" x14ac:dyDescent="0.3">
      <c r="B1857" s="311"/>
      <c r="C1857" s="267">
        <f t="shared" si="90"/>
        <v>1</v>
      </c>
      <c r="D1857" s="268" t="str">
        <f t="shared" si="91"/>
        <v>Janeiro</v>
      </c>
      <c r="E1857" s="269"/>
      <c r="F1857" s="270" t="str">
        <f>IF(E1857="","",VLOOKUP(E1857,Relatório!B:I,2,FALSE))</f>
        <v/>
      </c>
      <c r="G1857" s="271"/>
      <c r="H1857" s="272"/>
      <c r="I1857" s="271"/>
      <c r="J1857" s="271"/>
      <c r="K1857" s="312"/>
      <c r="L1857" s="353"/>
      <c r="M1857" s="271"/>
      <c r="N1857" s="271"/>
      <c r="O1857" s="276"/>
      <c r="P1857" s="313"/>
      <c r="Q1857" s="314"/>
      <c r="R1857" s="279" t="b">
        <f t="shared" si="89"/>
        <v>0</v>
      </c>
      <c r="S1857" s="334"/>
    </row>
    <row r="1858" spans="2:19" ht="24.9" customHeight="1" x14ac:dyDescent="0.3">
      <c r="B1858" s="311"/>
      <c r="C1858" s="267">
        <f t="shared" si="90"/>
        <v>1</v>
      </c>
      <c r="D1858" s="268" t="str">
        <f t="shared" si="91"/>
        <v>Janeiro</v>
      </c>
      <c r="E1858" s="269"/>
      <c r="F1858" s="270" t="str">
        <f>IF(E1858="","",VLOOKUP(E1858,Relatório!B:I,2,FALSE))</f>
        <v/>
      </c>
      <c r="G1858" s="271"/>
      <c r="H1858" s="272"/>
      <c r="I1858" s="271"/>
      <c r="J1858" s="271"/>
      <c r="K1858" s="312"/>
      <c r="L1858" s="353"/>
      <c r="M1858" s="271"/>
      <c r="N1858" s="271"/>
      <c r="O1858" s="276"/>
      <c r="P1858" s="313"/>
      <c r="Q1858" s="314"/>
      <c r="R1858" s="279" t="b">
        <f t="shared" si="89"/>
        <v>0</v>
      </c>
      <c r="S1858" s="334"/>
    </row>
    <row r="1859" spans="2:19" ht="24.9" customHeight="1" x14ac:dyDescent="0.3">
      <c r="B1859" s="311"/>
      <c r="C1859" s="267">
        <f t="shared" si="90"/>
        <v>1</v>
      </c>
      <c r="D1859" s="268" t="str">
        <f t="shared" si="91"/>
        <v>Janeiro</v>
      </c>
      <c r="E1859" s="269"/>
      <c r="F1859" s="270" t="str">
        <f>IF(E1859="","",VLOOKUP(E1859,Relatório!B:I,2,FALSE))</f>
        <v/>
      </c>
      <c r="G1859" s="271"/>
      <c r="H1859" s="272"/>
      <c r="I1859" s="271"/>
      <c r="J1859" s="271"/>
      <c r="K1859" s="312"/>
      <c r="L1859" s="353"/>
      <c r="M1859" s="271"/>
      <c r="N1859" s="271"/>
      <c r="O1859" s="276"/>
      <c r="P1859" s="313"/>
      <c r="Q1859" s="314"/>
      <c r="R1859" s="279" t="b">
        <f t="shared" si="89"/>
        <v>0</v>
      </c>
      <c r="S1859" s="334"/>
    </row>
    <row r="1860" spans="2:19" ht="24.9" customHeight="1" x14ac:dyDescent="0.3">
      <c r="B1860" s="311"/>
      <c r="C1860" s="267">
        <f t="shared" si="90"/>
        <v>1</v>
      </c>
      <c r="D1860" s="268" t="str">
        <f t="shared" si="91"/>
        <v>Janeiro</v>
      </c>
      <c r="E1860" s="269"/>
      <c r="F1860" s="270" t="str">
        <f>IF(E1860="","",VLOOKUP(E1860,Relatório!B:I,2,FALSE))</f>
        <v/>
      </c>
      <c r="G1860" s="271"/>
      <c r="H1860" s="272"/>
      <c r="I1860" s="271"/>
      <c r="J1860" s="271"/>
      <c r="K1860" s="312"/>
      <c r="L1860" s="353"/>
      <c r="M1860" s="271"/>
      <c r="N1860" s="271"/>
      <c r="O1860" s="276"/>
      <c r="P1860" s="313"/>
      <c r="Q1860" s="314"/>
      <c r="R1860" s="279" t="b">
        <f t="shared" si="89"/>
        <v>0</v>
      </c>
      <c r="S1860" s="334"/>
    </row>
    <row r="1861" spans="2:19" ht="24.9" customHeight="1" x14ac:dyDescent="0.3">
      <c r="B1861" s="311"/>
      <c r="C1861" s="267">
        <f t="shared" si="90"/>
        <v>1</v>
      </c>
      <c r="D1861" s="268" t="str">
        <f t="shared" si="91"/>
        <v>Janeiro</v>
      </c>
      <c r="E1861" s="269"/>
      <c r="F1861" s="270" t="str">
        <f>IF(E1861="","",VLOOKUP(E1861,Relatório!B:I,2,FALSE))</f>
        <v/>
      </c>
      <c r="G1861" s="271"/>
      <c r="H1861" s="272"/>
      <c r="I1861" s="271"/>
      <c r="J1861" s="271"/>
      <c r="K1861" s="312"/>
      <c r="L1861" s="353"/>
      <c r="M1861" s="271"/>
      <c r="N1861" s="271"/>
      <c r="O1861" s="276"/>
      <c r="P1861" s="313"/>
      <c r="Q1861" s="314"/>
      <c r="R1861" s="279" t="b">
        <f t="shared" si="89"/>
        <v>0</v>
      </c>
      <c r="S1861" s="334"/>
    </row>
    <row r="1862" spans="2:19" ht="24.9" customHeight="1" x14ac:dyDescent="0.3">
      <c r="B1862" s="311"/>
      <c r="C1862" s="267">
        <f t="shared" si="90"/>
        <v>1</v>
      </c>
      <c r="D1862" s="268" t="str">
        <f t="shared" si="91"/>
        <v>Janeiro</v>
      </c>
      <c r="E1862" s="269"/>
      <c r="F1862" s="270" t="str">
        <f>IF(E1862="","",VLOOKUP(E1862,Relatório!B:I,2,FALSE))</f>
        <v/>
      </c>
      <c r="G1862" s="271"/>
      <c r="H1862" s="272"/>
      <c r="I1862" s="271"/>
      <c r="J1862" s="271"/>
      <c r="K1862" s="312"/>
      <c r="L1862" s="353"/>
      <c r="M1862" s="271"/>
      <c r="N1862" s="271"/>
      <c r="O1862" s="276"/>
      <c r="P1862" s="313"/>
      <c r="Q1862" s="314"/>
      <c r="R1862" s="279" t="b">
        <f t="shared" si="89"/>
        <v>0</v>
      </c>
      <c r="S1862" s="334"/>
    </row>
    <row r="1863" spans="2:19" ht="24.9" customHeight="1" x14ac:dyDescent="0.3">
      <c r="B1863" s="311"/>
      <c r="C1863" s="267">
        <f t="shared" si="90"/>
        <v>1</v>
      </c>
      <c r="D1863" s="268" t="str">
        <f t="shared" si="91"/>
        <v>Janeiro</v>
      </c>
      <c r="E1863" s="269"/>
      <c r="F1863" s="270" t="str">
        <f>IF(E1863="","",VLOOKUP(E1863,Relatório!B:I,2,FALSE))</f>
        <v/>
      </c>
      <c r="G1863" s="271"/>
      <c r="H1863" s="272"/>
      <c r="I1863" s="271"/>
      <c r="J1863" s="271"/>
      <c r="K1863" s="312"/>
      <c r="L1863" s="353"/>
      <c r="M1863" s="271"/>
      <c r="N1863" s="271"/>
      <c r="O1863" s="276"/>
      <c r="P1863" s="313"/>
      <c r="Q1863" s="314"/>
      <c r="R1863" s="279" t="b">
        <f t="shared" si="89"/>
        <v>0</v>
      </c>
      <c r="S1863" s="334"/>
    </row>
    <row r="1864" spans="2:19" ht="24.9" customHeight="1" x14ac:dyDescent="0.3">
      <c r="B1864" s="311"/>
      <c r="C1864" s="267">
        <f t="shared" si="90"/>
        <v>1</v>
      </c>
      <c r="D1864" s="268" t="str">
        <f t="shared" si="91"/>
        <v>Janeiro</v>
      </c>
      <c r="E1864" s="269"/>
      <c r="F1864" s="270" t="str">
        <f>IF(E1864="","",VLOOKUP(E1864,Relatório!B:I,2,FALSE))</f>
        <v/>
      </c>
      <c r="G1864" s="271"/>
      <c r="H1864" s="272"/>
      <c r="I1864" s="271"/>
      <c r="J1864" s="271"/>
      <c r="K1864" s="312"/>
      <c r="L1864" s="353"/>
      <c r="M1864" s="271"/>
      <c r="N1864" s="271"/>
      <c r="O1864" s="276"/>
      <c r="P1864" s="313"/>
      <c r="Q1864" s="314"/>
      <c r="R1864" s="279" t="b">
        <f t="shared" si="89"/>
        <v>0</v>
      </c>
      <c r="S1864" s="334"/>
    </row>
    <row r="1865" spans="2:19" ht="24.9" customHeight="1" x14ac:dyDescent="0.3">
      <c r="B1865" s="311"/>
      <c r="C1865" s="267">
        <f t="shared" si="90"/>
        <v>1</v>
      </c>
      <c r="D1865" s="268" t="str">
        <f t="shared" si="91"/>
        <v>Janeiro</v>
      </c>
      <c r="E1865" s="269"/>
      <c r="F1865" s="270" t="str">
        <f>IF(E1865="","",VLOOKUP(E1865,Relatório!B:I,2,FALSE))</f>
        <v/>
      </c>
      <c r="G1865" s="271"/>
      <c r="H1865" s="272"/>
      <c r="I1865" s="271"/>
      <c r="J1865" s="271"/>
      <c r="K1865" s="312"/>
      <c r="L1865" s="353"/>
      <c r="M1865" s="271"/>
      <c r="N1865" s="271"/>
      <c r="O1865" s="276"/>
      <c r="P1865" s="313"/>
      <c r="Q1865" s="314"/>
      <c r="R1865" s="279" t="b">
        <f t="shared" ref="R1865:R1928" si="92">IF(O1865="sim",P1865-Q1865+R1864,IF(O1865="NÃO",R1864))</f>
        <v>0</v>
      </c>
      <c r="S1865" s="334"/>
    </row>
    <row r="1866" spans="2:19" ht="24.9" customHeight="1" x14ac:dyDescent="0.3">
      <c r="B1866" s="311"/>
      <c r="C1866" s="267">
        <f t="shared" si="90"/>
        <v>1</v>
      </c>
      <c r="D1866" s="268" t="str">
        <f t="shared" si="91"/>
        <v>Janeiro</v>
      </c>
      <c r="E1866" s="269"/>
      <c r="F1866" s="270" t="str">
        <f>IF(E1866="","",VLOOKUP(E1866,Relatório!B:I,2,FALSE))</f>
        <v/>
      </c>
      <c r="G1866" s="271"/>
      <c r="H1866" s="272"/>
      <c r="I1866" s="271"/>
      <c r="J1866" s="271"/>
      <c r="K1866" s="312"/>
      <c r="L1866" s="353"/>
      <c r="M1866" s="271"/>
      <c r="N1866" s="271"/>
      <c r="O1866" s="276"/>
      <c r="P1866" s="313"/>
      <c r="Q1866" s="314"/>
      <c r="R1866" s="279" t="b">
        <f t="shared" si="92"/>
        <v>0</v>
      </c>
      <c r="S1866" s="334"/>
    </row>
    <row r="1867" spans="2:19" ht="24.9" customHeight="1" x14ac:dyDescent="0.3">
      <c r="B1867" s="311"/>
      <c r="C1867" s="267">
        <f t="shared" si="90"/>
        <v>1</v>
      </c>
      <c r="D1867" s="268" t="str">
        <f t="shared" si="91"/>
        <v>Janeiro</v>
      </c>
      <c r="E1867" s="269"/>
      <c r="F1867" s="270" t="str">
        <f>IF(E1867="","",VLOOKUP(E1867,Relatório!B:I,2,FALSE))</f>
        <v/>
      </c>
      <c r="G1867" s="271"/>
      <c r="H1867" s="272"/>
      <c r="I1867" s="271"/>
      <c r="J1867" s="271"/>
      <c r="K1867" s="312"/>
      <c r="L1867" s="353"/>
      <c r="M1867" s="271"/>
      <c r="N1867" s="271"/>
      <c r="O1867" s="276"/>
      <c r="P1867" s="313"/>
      <c r="Q1867" s="314"/>
      <c r="R1867" s="279" t="b">
        <f t="shared" si="92"/>
        <v>0</v>
      </c>
      <c r="S1867" s="334"/>
    </row>
    <row r="1868" spans="2:19" ht="24.9" customHeight="1" x14ac:dyDescent="0.3">
      <c r="B1868" s="311"/>
      <c r="C1868" s="267">
        <f t="shared" si="90"/>
        <v>1</v>
      </c>
      <c r="D1868" s="268" t="str">
        <f t="shared" si="91"/>
        <v>Janeiro</v>
      </c>
      <c r="E1868" s="269"/>
      <c r="F1868" s="270" t="str">
        <f>IF(E1868="","",VLOOKUP(E1868,Relatório!B:I,2,FALSE))</f>
        <v/>
      </c>
      <c r="G1868" s="271"/>
      <c r="H1868" s="272"/>
      <c r="I1868" s="271"/>
      <c r="J1868" s="271"/>
      <c r="K1868" s="312"/>
      <c r="L1868" s="353"/>
      <c r="M1868" s="271"/>
      <c r="N1868" s="271"/>
      <c r="O1868" s="276"/>
      <c r="P1868" s="313"/>
      <c r="Q1868" s="314"/>
      <c r="R1868" s="279" t="b">
        <f t="shared" si="92"/>
        <v>0</v>
      </c>
      <c r="S1868" s="334"/>
    </row>
    <row r="1869" spans="2:19" ht="24.9" customHeight="1" x14ac:dyDescent="0.3">
      <c r="B1869" s="311"/>
      <c r="C1869" s="267">
        <f t="shared" si="90"/>
        <v>1</v>
      </c>
      <c r="D1869" s="268" t="str">
        <f t="shared" si="91"/>
        <v>Janeiro</v>
      </c>
      <c r="E1869" s="269"/>
      <c r="F1869" s="270" t="str">
        <f>IF(E1869="","",VLOOKUP(E1869,Relatório!B:I,2,FALSE))</f>
        <v/>
      </c>
      <c r="G1869" s="271"/>
      <c r="H1869" s="272"/>
      <c r="I1869" s="271"/>
      <c r="J1869" s="271"/>
      <c r="K1869" s="312"/>
      <c r="L1869" s="353"/>
      <c r="M1869" s="271"/>
      <c r="N1869" s="271"/>
      <c r="O1869" s="276"/>
      <c r="P1869" s="313"/>
      <c r="Q1869" s="314"/>
      <c r="R1869" s="279" t="b">
        <f t="shared" si="92"/>
        <v>0</v>
      </c>
      <c r="S1869" s="334"/>
    </row>
    <row r="1870" spans="2:19" ht="24.9" customHeight="1" x14ac:dyDescent="0.3">
      <c r="B1870" s="311"/>
      <c r="C1870" s="267">
        <f t="shared" si="90"/>
        <v>1</v>
      </c>
      <c r="D1870" s="268" t="str">
        <f t="shared" si="91"/>
        <v>Janeiro</v>
      </c>
      <c r="E1870" s="269"/>
      <c r="F1870" s="270" t="str">
        <f>IF(E1870="","",VLOOKUP(E1870,Relatório!B:I,2,FALSE))</f>
        <v/>
      </c>
      <c r="G1870" s="271"/>
      <c r="H1870" s="272"/>
      <c r="I1870" s="271"/>
      <c r="J1870" s="271"/>
      <c r="K1870" s="312"/>
      <c r="L1870" s="353"/>
      <c r="M1870" s="271"/>
      <c r="N1870" s="271"/>
      <c r="O1870" s="276"/>
      <c r="P1870" s="313"/>
      <c r="Q1870" s="314"/>
      <c r="R1870" s="279" t="b">
        <f t="shared" si="92"/>
        <v>0</v>
      </c>
      <c r="S1870" s="334"/>
    </row>
    <row r="1871" spans="2:19" ht="24.9" customHeight="1" x14ac:dyDescent="0.3">
      <c r="B1871" s="311"/>
      <c r="C1871" s="267">
        <f t="shared" si="90"/>
        <v>1</v>
      </c>
      <c r="D1871" s="268" t="str">
        <f t="shared" si="91"/>
        <v>Janeiro</v>
      </c>
      <c r="E1871" s="269"/>
      <c r="F1871" s="270" t="str">
        <f>IF(E1871="","",VLOOKUP(E1871,Relatório!B:I,2,FALSE))</f>
        <v/>
      </c>
      <c r="G1871" s="271"/>
      <c r="H1871" s="272"/>
      <c r="I1871" s="271"/>
      <c r="J1871" s="271"/>
      <c r="K1871" s="312"/>
      <c r="L1871" s="353"/>
      <c r="M1871" s="271"/>
      <c r="N1871" s="271"/>
      <c r="O1871" s="276"/>
      <c r="P1871" s="313"/>
      <c r="Q1871" s="314"/>
      <c r="R1871" s="279" t="b">
        <f t="shared" si="92"/>
        <v>0</v>
      </c>
      <c r="S1871" s="334"/>
    </row>
    <row r="1872" spans="2:19" ht="24.9" customHeight="1" x14ac:dyDescent="0.3">
      <c r="B1872" s="311"/>
      <c r="C1872" s="267">
        <f t="shared" si="90"/>
        <v>1</v>
      </c>
      <c r="D1872" s="268" t="str">
        <f t="shared" si="91"/>
        <v>Janeiro</v>
      </c>
      <c r="E1872" s="269"/>
      <c r="F1872" s="270" t="str">
        <f>IF(E1872="","",VLOOKUP(E1872,Relatório!B:I,2,FALSE))</f>
        <v/>
      </c>
      <c r="G1872" s="271"/>
      <c r="H1872" s="272"/>
      <c r="I1872" s="271"/>
      <c r="J1872" s="271"/>
      <c r="K1872" s="312"/>
      <c r="L1872" s="353"/>
      <c r="M1872" s="271"/>
      <c r="N1872" s="271"/>
      <c r="O1872" s="276"/>
      <c r="P1872" s="313"/>
      <c r="Q1872" s="314"/>
      <c r="R1872" s="279" t="b">
        <f t="shared" si="92"/>
        <v>0</v>
      </c>
      <c r="S1872" s="334"/>
    </row>
    <row r="1873" spans="2:19" ht="24.9" customHeight="1" x14ac:dyDescent="0.3">
      <c r="B1873" s="311"/>
      <c r="C1873" s="267">
        <f t="shared" si="90"/>
        <v>1</v>
      </c>
      <c r="D1873" s="268" t="str">
        <f t="shared" si="91"/>
        <v>Janeiro</v>
      </c>
      <c r="E1873" s="269"/>
      <c r="F1873" s="270" t="str">
        <f>IF(E1873="","",VLOOKUP(E1873,Relatório!B:I,2,FALSE))</f>
        <v/>
      </c>
      <c r="G1873" s="271"/>
      <c r="H1873" s="272"/>
      <c r="I1873" s="271"/>
      <c r="J1873" s="271"/>
      <c r="K1873" s="312"/>
      <c r="L1873" s="353"/>
      <c r="M1873" s="271"/>
      <c r="N1873" s="271"/>
      <c r="O1873" s="276"/>
      <c r="P1873" s="313"/>
      <c r="Q1873" s="314"/>
      <c r="R1873" s="279" t="b">
        <f t="shared" si="92"/>
        <v>0</v>
      </c>
      <c r="S1873" s="334"/>
    </row>
    <row r="1874" spans="2:19" ht="24.9" customHeight="1" x14ac:dyDescent="0.3">
      <c r="B1874" s="311"/>
      <c r="C1874" s="267">
        <f t="shared" si="90"/>
        <v>1</v>
      </c>
      <c r="D1874" s="268" t="str">
        <f t="shared" si="91"/>
        <v>Janeiro</v>
      </c>
      <c r="E1874" s="269"/>
      <c r="F1874" s="270" t="str">
        <f>IF(E1874="","",VLOOKUP(E1874,Relatório!B:I,2,FALSE))</f>
        <v/>
      </c>
      <c r="G1874" s="271"/>
      <c r="H1874" s="272"/>
      <c r="I1874" s="271"/>
      <c r="J1874" s="271"/>
      <c r="K1874" s="312"/>
      <c r="L1874" s="353"/>
      <c r="M1874" s="271"/>
      <c r="N1874" s="271"/>
      <c r="O1874" s="276"/>
      <c r="P1874" s="313"/>
      <c r="Q1874" s="314"/>
      <c r="R1874" s="279" t="b">
        <f t="shared" si="92"/>
        <v>0</v>
      </c>
      <c r="S1874" s="334"/>
    </row>
    <row r="1875" spans="2:19" ht="24.9" customHeight="1" x14ac:dyDescent="0.3">
      <c r="B1875" s="311"/>
      <c r="C1875" s="267">
        <f t="shared" si="90"/>
        <v>1</v>
      </c>
      <c r="D1875" s="268" t="str">
        <f t="shared" si="91"/>
        <v>Janeiro</v>
      </c>
      <c r="E1875" s="269"/>
      <c r="F1875" s="270" t="str">
        <f>IF(E1875="","",VLOOKUP(E1875,Relatório!B:I,2,FALSE))</f>
        <v/>
      </c>
      <c r="G1875" s="271"/>
      <c r="H1875" s="272"/>
      <c r="I1875" s="271"/>
      <c r="J1875" s="271"/>
      <c r="K1875" s="312"/>
      <c r="L1875" s="353"/>
      <c r="M1875" s="271"/>
      <c r="N1875" s="271"/>
      <c r="O1875" s="276"/>
      <c r="P1875" s="313"/>
      <c r="Q1875" s="314"/>
      <c r="R1875" s="279" t="b">
        <f t="shared" si="92"/>
        <v>0</v>
      </c>
      <c r="S1875" s="334"/>
    </row>
    <row r="1876" spans="2:19" ht="24.9" customHeight="1" x14ac:dyDescent="0.3">
      <c r="B1876" s="311"/>
      <c r="C1876" s="267">
        <f t="shared" si="90"/>
        <v>1</v>
      </c>
      <c r="D1876" s="268" t="str">
        <f t="shared" si="91"/>
        <v>Janeiro</v>
      </c>
      <c r="E1876" s="269"/>
      <c r="F1876" s="270" t="str">
        <f>IF(E1876="","",VLOOKUP(E1876,Relatório!B:I,2,FALSE))</f>
        <v/>
      </c>
      <c r="G1876" s="271"/>
      <c r="H1876" s="272"/>
      <c r="I1876" s="271"/>
      <c r="J1876" s="271"/>
      <c r="K1876" s="312"/>
      <c r="L1876" s="353"/>
      <c r="M1876" s="271"/>
      <c r="N1876" s="271"/>
      <c r="O1876" s="276"/>
      <c r="P1876" s="313"/>
      <c r="Q1876" s="314"/>
      <c r="R1876" s="279" t="b">
        <f t="shared" si="92"/>
        <v>0</v>
      </c>
      <c r="S1876" s="334"/>
    </row>
    <row r="1877" spans="2:19" ht="24.9" customHeight="1" x14ac:dyDescent="0.3">
      <c r="B1877" s="311"/>
      <c r="C1877" s="267">
        <f t="shared" si="90"/>
        <v>1</v>
      </c>
      <c r="D1877" s="268" t="str">
        <f t="shared" si="91"/>
        <v>Janeiro</v>
      </c>
      <c r="E1877" s="269"/>
      <c r="F1877" s="270" t="str">
        <f>IF(E1877="","",VLOOKUP(E1877,Relatório!B:I,2,FALSE))</f>
        <v/>
      </c>
      <c r="G1877" s="271"/>
      <c r="H1877" s="272"/>
      <c r="I1877" s="271"/>
      <c r="J1877" s="271"/>
      <c r="K1877" s="312"/>
      <c r="L1877" s="353"/>
      <c r="M1877" s="271"/>
      <c r="N1877" s="271"/>
      <c r="O1877" s="276"/>
      <c r="P1877" s="313"/>
      <c r="Q1877" s="314"/>
      <c r="R1877" s="279" t="b">
        <f t="shared" si="92"/>
        <v>0</v>
      </c>
      <c r="S1877" s="334"/>
    </row>
    <row r="1878" spans="2:19" ht="24.9" customHeight="1" x14ac:dyDescent="0.3">
      <c r="B1878" s="311"/>
      <c r="C1878" s="267">
        <f t="shared" si="90"/>
        <v>1</v>
      </c>
      <c r="D1878" s="268" t="str">
        <f t="shared" si="91"/>
        <v>Janeiro</v>
      </c>
      <c r="E1878" s="269"/>
      <c r="F1878" s="270" t="str">
        <f>IF(E1878="","",VLOOKUP(E1878,Relatório!B:I,2,FALSE))</f>
        <v/>
      </c>
      <c r="G1878" s="271"/>
      <c r="H1878" s="272"/>
      <c r="I1878" s="271"/>
      <c r="J1878" s="271"/>
      <c r="K1878" s="312"/>
      <c r="L1878" s="353"/>
      <c r="M1878" s="271"/>
      <c r="N1878" s="271"/>
      <c r="O1878" s="276"/>
      <c r="P1878" s="313"/>
      <c r="Q1878" s="314"/>
      <c r="R1878" s="279" t="b">
        <f t="shared" si="92"/>
        <v>0</v>
      </c>
      <c r="S1878" s="334"/>
    </row>
    <row r="1879" spans="2:19" ht="24.9" customHeight="1" x14ac:dyDescent="0.3">
      <c r="B1879" s="311"/>
      <c r="C1879" s="267">
        <f t="shared" si="90"/>
        <v>1</v>
      </c>
      <c r="D1879" s="268" t="str">
        <f t="shared" si="91"/>
        <v>Janeiro</v>
      </c>
      <c r="E1879" s="269"/>
      <c r="F1879" s="270" t="str">
        <f>IF(E1879="","",VLOOKUP(E1879,Relatório!B:I,2,FALSE))</f>
        <v/>
      </c>
      <c r="G1879" s="271"/>
      <c r="H1879" s="272"/>
      <c r="I1879" s="271"/>
      <c r="J1879" s="271"/>
      <c r="K1879" s="312"/>
      <c r="L1879" s="353"/>
      <c r="M1879" s="271"/>
      <c r="N1879" s="271"/>
      <c r="O1879" s="276"/>
      <c r="P1879" s="313"/>
      <c r="Q1879" s="314"/>
      <c r="R1879" s="279" t="b">
        <f t="shared" si="92"/>
        <v>0</v>
      </c>
      <c r="S1879" s="334"/>
    </row>
    <row r="1880" spans="2:19" ht="24.9" customHeight="1" x14ac:dyDescent="0.3">
      <c r="B1880" s="311"/>
      <c r="C1880" s="267">
        <f t="shared" si="90"/>
        <v>1</v>
      </c>
      <c r="D1880" s="268" t="str">
        <f t="shared" si="91"/>
        <v>Janeiro</v>
      </c>
      <c r="E1880" s="269"/>
      <c r="F1880" s="270" t="str">
        <f>IF(E1880="","",VLOOKUP(E1880,Relatório!B:I,2,FALSE))</f>
        <v/>
      </c>
      <c r="G1880" s="271"/>
      <c r="H1880" s="272"/>
      <c r="I1880" s="271"/>
      <c r="J1880" s="271"/>
      <c r="K1880" s="312"/>
      <c r="L1880" s="353"/>
      <c r="M1880" s="271"/>
      <c r="N1880" s="271"/>
      <c r="O1880" s="276"/>
      <c r="P1880" s="313"/>
      <c r="Q1880" s="314"/>
      <c r="R1880" s="279" t="b">
        <f t="shared" si="92"/>
        <v>0</v>
      </c>
      <c r="S1880" s="334"/>
    </row>
    <row r="1881" spans="2:19" ht="24.9" customHeight="1" x14ac:dyDescent="0.3">
      <c r="B1881" s="311"/>
      <c r="C1881" s="267">
        <f t="shared" ref="C1881:C2135" si="93">MONTH(B1881)</f>
        <v>1</v>
      </c>
      <c r="D1881" s="268" t="str">
        <f t="shared" ref="D1881:D2135" si="94">IF(C1881=1,"Janeiro",IF(C1881=2,"Fevereiro",IF(C1881=3,"Março",IF(C1881=4,"Abril",IF(C1881=5,"Maio",IF(C1881=6,"Junho",IF(C1881=7,"Julho",IF(C1881=8,"Agosto",IF(C1881=9,"Setembro",IF(C1881=10,"Outubro",IF(C1881=11,"Novembro",IF(C1881=12,"Dezembro",""))))))))))))</f>
        <v>Janeiro</v>
      </c>
      <c r="E1881" s="269"/>
      <c r="F1881" s="270" t="str">
        <f>IF(E1881="","",VLOOKUP(E1881,Relatório!B:I,2,FALSE))</f>
        <v/>
      </c>
      <c r="G1881" s="271"/>
      <c r="H1881" s="272"/>
      <c r="I1881" s="271"/>
      <c r="J1881" s="271"/>
      <c r="K1881" s="312"/>
      <c r="L1881" s="353"/>
      <c r="M1881" s="271"/>
      <c r="N1881" s="271"/>
      <c r="O1881" s="276"/>
      <c r="P1881" s="313"/>
      <c r="Q1881" s="314"/>
      <c r="R1881" s="279" t="b">
        <f t="shared" si="92"/>
        <v>0</v>
      </c>
      <c r="S1881" s="334"/>
    </row>
    <row r="1882" spans="2:19" ht="24.9" customHeight="1" x14ac:dyDescent="0.3">
      <c r="B1882" s="311"/>
      <c r="C1882" s="267">
        <f t="shared" si="93"/>
        <v>1</v>
      </c>
      <c r="D1882" s="268" t="str">
        <f t="shared" si="94"/>
        <v>Janeiro</v>
      </c>
      <c r="E1882" s="269"/>
      <c r="F1882" s="270" t="str">
        <f>IF(E1882="","",VLOOKUP(E1882,Relatório!B:I,2,FALSE))</f>
        <v/>
      </c>
      <c r="G1882" s="271"/>
      <c r="H1882" s="272"/>
      <c r="I1882" s="271"/>
      <c r="J1882" s="271"/>
      <c r="K1882" s="312"/>
      <c r="L1882" s="353"/>
      <c r="M1882" s="271"/>
      <c r="N1882" s="271"/>
      <c r="O1882" s="276"/>
      <c r="P1882" s="313"/>
      <c r="Q1882" s="314"/>
      <c r="R1882" s="279" t="b">
        <f t="shared" si="92"/>
        <v>0</v>
      </c>
      <c r="S1882" s="334"/>
    </row>
    <row r="1883" spans="2:19" ht="24.9" customHeight="1" x14ac:dyDescent="0.3">
      <c r="B1883" s="311"/>
      <c r="C1883" s="267">
        <f t="shared" si="93"/>
        <v>1</v>
      </c>
      <c r="D1883" s="268" t="str">
        <f t="shared" si="94"/>
        <v>Janeiro</v>
      </c>
      <c r="E1883" s="269"/>
      <c r="F1883" s="270" t="str">
        <f>IF(E1883="","",VLOOKUP(E1883,Relatório!B:I,2,FALSE))</f>
        <v/>
      </c>
      <c r="G1883" s="271"/>
      <c r="H1883" s="272"/>
      <c r="I1883" s="271"/>
      <c r="J1883" s="271"/>
      <c r="K1883" s="312"/>
      <c r="L1883" s="353"/>
      <c r="M1883" s="271"/>
      <c r="N1883" s="271"/>
      <c r="O1883" s="276"/>
      <c r="P1883" s="313"/>
      <c r="Q1883" s="314"/>
      <c r="R1883" s="279" t="b">
        <f t="shared" si="92"/>
        <v>0</v>
      </c>
      <c r="S1883" s="334"/>
    </row>
    <row r="1884" spans="2:19" ht="24.9" customHeight="1" x14ac:dyDescent="0.3">
      <c r="B1884" s="311"/>
      <c r="C1884" s="267">
        <f t="shared" si="93"/>
        <v>1</v>
      </c>
      <c r="D1884" s="268" t="str">
        <f t="shared" si="94"/>
        <v>Janeiro</v>
      </c>
      <c r="E1884" s="269"/>
      <c r="F1884" s="270" t="str">
        <f>IF(E1884="","",VLOOKUP(E1884,Relatório!B:I,2,FALSE))</f>
        <v/>
      </c>
      <c r="G1884" s="271"/>
      <c r="H1884" s="272"/>
      <c r="I1884" s="271"/>
      <c r="J1884" s="271"/>
      <c r="K1884" s="312"/>
      <c r="L1884" s="353"/>
      <c r="M1884" s="271"/>
      <c r="N1884" s="271"/>
      <c r="O1884" s="276"/>
      <c r="P1884" s="313"/>
      <c r="Q1884" s="314"/>
      <c r="R1884" s="279" t="b">
        <f t="shared" si="92"/>
        <v>0</v>
      </c>
      <c r="S1884" s="334"/>
    </row>
    <row r="1885" spans="2:19" ht="24.9" customHeight="1" x14ac:dyDescent="0.3">
      <c r="B1885" s="311"/>
      <c r="C1885" s="267">
        <f t="shared" si="93"/>
        <v>1</v>
      </c>
      <c r="D1885" s="268" t="str">
        <f t="shared" si="94"/>
        <v>Janeiro</v>
      </c>
      <c r="E1885" s="269"/>
      <c r="F1885" s="270" t="str">
        <f>IF(E1885="","",VLOOKUP(E1885,Relatório!B:I,2,FALSE))</f>
        <v/>
      </c>
      <c r="G1885" s="271"/>
      <c r="H1885" s="272"/>
      <c r="I1885" s="271"/>
      <c r="J1885" s="271"/>
      <c r="K1885" s="312"/>
      <c r="L1885" s="353"/>
      <c r="M1885" s="271"/>
      <c r="N1885" s="271"/>
      <c r="O1885" s="276"/>
      <c r="P1885" s="313"/>
      <c r="Q1885" s="314"/>
      <c r="R1885" s="279" t="b">
        <f t="shared" si="92"/>
        <v>0</v>
      </c>
      <c r="S1885" s="334"/>
    </row>
    <row r="1886" spans="2:19" ht="24.9" customHeight="1" x14ac:dyDescent="0.3">
      <c r="B1886" s="311"/>
      <c r="C1886" s="267">
        <f t="shared" si="93"/>
        <v>1</v>
      </c>
      <c r="D1886" s="268" t="str">
        <f t="shared" si="94"/>
        <v>Janeiro</v>
      </c>
      <c r="E1886" s="269"/>
      <c r="F1886" s="270" t="str">
        <f>IF(E1886="","",VLOOKUP(E1886,Relatório!B:I,2,FALSE))</f>
        <v/>
      </c>
      <c r="G1886" s="271"/>
      <c r="H1886" s="272"/>
      <c r="I1886" s="271"/>
      <c r="J1886" s="271"/>
      <c r="K1886" s="312"/>
      <c r="L1886" s="353"/>
      <c r="M1886" s="271"/>
      <c r="N1886" s="271"/>
      <c r="O1886" s="276"/>
      <c r="P1886" s="313"/>
      <c r="Q1886" s="314"/>
      <c r="R1886" s="279" t="b">
        <f t="shared" si="92"/>
        <v>0</v>
      </c>
      <c r="S1886" s="334"/>
    </row>
    <row r="1887" spans="2:19" ht="24.9" customHeight="1" x14ac:dyDescent="0.3">
      <c r="B1887" s="311"/>
      <c r="C1887" s="267">
        <f t="shared" si="93"/>
        <v>1</v>
      </c>
      <c r="D1887" s="268" t="str">
        <f t="shared" si="94"/>
        <v>Janeiro</v>
      </c>
      <c r="E1887" s="269"/>
      <c r="F1887" s="270" t="str">
        <f>IF(E1887="","",VLOOKUP(E1887,Relatório!B:I,2,FALSE))</f>
        <v/>
      </c>
      <c r="G1887" s="271"/>
      <c r="H1887" s="272"/>
      <c r="I1887" s="271"/>
      <c r="J1887" s="271"/>
      <c r="K1887" s="312"/>
      <c r="L1887" s="353"/>
      <c r="M1887" s="271"/>
      <c r="N1887" s="271"/>
      <c r="O1887" s="276"/>
      <c r="P1887" s="313"/>
      <c r="Q1887" s="314"/>
      <c r="R1887" s="279" t="b">
        <f t="shared" si="92"/>
        <v>0</v>
      </c>
      <c r="S1887" s="334"/>
    </row>
    <row r="1888" spans="2:19" ht="24.9" customHeight="1" x14ac:dyDescent="0.3">
      <c r="B1888" s="311"/>
      <c r="C1888" s="267">
        <f t="shared" si="93"/>
        <v>1</v>
      </c>
      <c r="D1888" s="268" t="str">
        <f t="shared" si="94"/>
        <v>Janeiro</v>
      </c>
      <c r="E1888" s="269"/>
      <c r="F1888" s="270" t="str">
        <f>IF(E1888="","",VLOOKUP(E1888,Relatório!B:I,2,FALSE))</f>
        <v/>
      </c>
      <c r="G1888" s="271"/>
      <c r="H1888" s="272"/>
      <c r="I1888" s="271"/>
      <c r="J1888" s="271"/>
      <c r="K1888" s="312"/>
      <c r="L1888" s="353"/>
      <c r="M1888" s="271"/>
      <c r="N1888" s="271"/>
      <c r="O1888" s="276"/>
      <c r="P1888" s="313"/>
      <c r="Q1888" s="314"/>
      <c r="R1888" s="279" t="b">
        <f t="shared" si="92"/>
        <v>0</v>
      </c>
      <c r="S1888" s="334"/>
    </row>
    <row r="1889" spans="2:19" ht="24.9" customHeight="1" x14ac:dyDescent="0.3">
      <c r="B1889" s="311"/>
      <c r="C1889" s="267">
        <f t="shared" si="93"/>
        <v>1</v>
      </c>
      <c r="D1889" s="268" t="str">
        <f t="shared" si="94"/>
        <v>Janeiro</v>
      </c>
      <c r="E1889" s="269"/>
      <c r="F1889" s="270" t="str">
        <f>IF(E1889="","",VLOOKUP(E1889,Relatório!B:I,2,FALSE))</f>
        <v/>
      </c>
      <c r="G1889" s="271"/>
      <c r="H1889" s="272"/>
      <c r="I1889" s="271"/>
      <c r="J1889" s="271"/>
      <c r="K1889" s="312"/>
      <c r="L1889" s="353"/>
      <c r="M1889" s="271"/>
      <c r="N1889" s="271"/>
      <c r="O1889" s="276"/>
      <c r="P1889" s="313"/>
      <c r="Q1889" s="314"/>
      <c r="R1889" s="279" t="b">
        <f t="shared" si="92"/>
        <v>0</v>
      </c>
      <c r="S1889" s="334"/>
    </row>
    <row r="1890" spans="2:19" ht="24.9" customHeight="1" x14ac:dyDescent="0.3">
      <c r="B1890" s="311"/>
      <c r="C1890" s="267">
        <f t="shared" si="93"/>
        <v>1</v>
      </c>
      <c r="D1890" s="268" t="str">
        <f t="shared" si="94"/>
        <v>Janeiro</v>
      </c>
      <c r="E1890" s="269"/>
      <c r="F1890" s="270" t="str">
        <f>IF(E1890="","",VLOOKUP(E1890,Relatório!B:I,2,FALSE))</f>
        <v/>
      </c>
      <c r="G1890" s="271"/>
      <c r="H1890" s="272"/>
      <c r="I1890" s="271"/>
      <c r="J1890" s="271"/>
      <c r="K1890" s="312"/>
      <c r="L1890" s="353"/>
      <c r="M1890" s="271"/>
      <c r="N1890" s="271"/>
      <c r="O1890" s="276"/>
      <c r="P1890" s="313"/>
      <c r="Q1890" s="314"/>
      <c r="R1890" s="279" t="b">
        <f t="shared" si="92"/>
        <v>0</v>
      </c>
      <c r="S1890" s="334"/>
    </row>
    <row r="1891" spans="2:19" ht="24.9" customHeight="1" x14ac:dyDescent="0.3">
      <c r="B1891" s="311"/>
      <c r="C1891" s="267">
        <f t="shared" si="93"/>
        <v>1</v>
      </c>
      <c r="D1891" s="268" t="str">
        <f t="shared" si="94"/>
        <v>Janeiro</v>
      </c>
      <c r="E1891" s="269"/>
      <c r="F1891" s="270" t="str">
        <f>IF(E1891="","",VLOOKUP(E1891,Relatório!B:I,2,FALSE))</f>
        <v/>
      </c>
      <c r="G1891" s="271"/>
      <c r="H1891" s="272"/>
      <c r="I1891" s="271"/>
      <c r="J1891" s="271"/>
      <c r="K1891" s="312"/>
      <c r="L1891" s="353"/>
      <c r="M1891" s="271"/>
      <c r="N1891" s="271"/>
      <c r="O1891" s="276"/>
      <c r="P1891" s="313"/>
      <c r="Q1891" s="314"/>
      <c r="R1891" s="279" t="b">
        <f t="shared" si="92"/>
        <v>0</v>
      </c>
      <c r="S1891" s="334"/>
    </row>
    <row r="1892" spans="2:19" ht="24.9" customHeight="1" x14ac:dyDescent="0.3">
      <c r="B1892" s="311"/>
      <c r="C1892" s="267">
        <f t="shared" si="93"/>
        <v>1</v>
      </c>
      <c r="D1892" s="268" t="str">
        <f t="shared" si="94"/>
        <v>Janeiro</v>
      </c>
      <c r="E1892" s="269"/>
      <c r="F1892" s="270" t="str">
        <f>IF(E1892="","",VLOOKUP(E1892,Relatório!B:I,2,FALSE))</f>
        <v/>
      </c>
      <c r="G1892" s="271"/>
      <c r="H1892" s="272"/>
      <c r="I1892" s="271"/>
      <c r="J1892" s="271"/>
      <c r="K1892" s="312"/>
      <c r="L1892" s="353"/>
      <c r="M1892" s="271"/>
      <c r="N1892" s="271"/>
      <c r="O1892" s="276"/>
      <c r="P1892" s="313"/>
      <c r="Q1892" s="314"/>
      <c r="R1892" s="279" t="b">
        <f t="shared" si="92"/>
        <v>0</v>
      </c>
      <c r="S1892" s="334"/>
    </row>
    <row r="1893" spans="2:19" ht="24.9" customHeight="1" x14ac:dyDescent="0.3">
      <c r="B1893" s="311"/>
      <c r="C1893" s="267">
        <f t="shared" si="93"/>
        <v>1</v>
      </c>
      <c r="D1893" s="268" t="str">
        <f t="shared" si="94"/>
        <v>Janeiro</v>
      </c>
      <c r="E1893" s="269"/>
      <c r="F1893" s="270" t="str">
        <f>IF(E1893="","",VLOOKUP(E1893,Relatório!B:I,2,FALSE))</f>
        <v/>
      </c>
      <c r="G1893" s="271"/>
      <c r="H1893" s="272"/>
      <c r="I1893" s="271"/>
      <c r="J1893" s="271"/>
      <c r="K1893" s="312"/>
      <c r="L1893" s="353"/>
      <c r="M1893" s="271"/>
      <c r="N1893" s="271"/>
      <c r="O1893" s="276"/>
      <c r="P1893" s="313"/>
      <c r="Q1893" s="314"/>
      <c r="R1893" s="279" t="b">
        <f t="shared" si="92"/>
        <v>0</v>
      </c>
      <c r="S1893" s="334"/>
    </row>
    <row r="1894" spans="2:19" ht="24.9" customHeight="1" x14ac:dyDescent="0.3">
      <c r="B1894" s="311"/>
      <c r="C1894" s="267">
        <f t="shared" si="93"/>
        <v>1</v>
      </c>
      <c r="D1894" s="268" t="str">
        <f t="shared" si="94"/>
        <v>Janeiro</v>
      </c>
      <c r="E1894" s="269"/>
      <c r="F1894" s="270" t="str">
        <f>IF(E1894="","",VLOOKUP(E1894,Relatório!B:I,2,FALSE))</f>
        <v/>
      </c>
      <c r="G1894" s="271"/>
      <c r="H1894" s="272"/>
      <c r="I1894" s="271"/>
      <c r="J1894" s="271"/>
      <c r="K1894" s="312"/>
      <c r="L1894" s="353"/>
      <c r="M1894" s="271"/>
      <c r="N1894" s="271"/>
      <c r="O1894" s="276"/>
      <c r="P1894" s="313"/>
      <c r="Q1894" s="314"/>
      <c r="R1894" s="279" t="b">
        <f t="shared" si="92"/>
        <v>0</v>
      </c>
      <c r="S1894" s="334"/>
    </row>
    <row r="1895" spans="2:19" ht="24.9" customHeight="1" x14ac:dyDescent="0.3">
      <c r="B1895" s="311"/>
      <c r="C1895" s="267">
        <f t="shared" si="93"/>
        <v>1</v>
      </c>
      <c r="D1895" s="268" t="str">
        <f t="shared" si="94"/>
        <v>Janeiro</v>
      </c>
      <c r="E1895" s="269"/>
      <c r="F1895" s="270" t="str">
        <f>IF(E1895="","",VLOOKUP(E1895,Relatório!B:I,2,FALSE))</f>
        <v/>
      </c>
      <c r="G1895" s="271"/>
      <c r="H1895" s="272"/>
      <c r="I1895" s="271"/>
      <c r="J1895" s="271"/>
      <c r="K1895" s="312"/>
      <c r="L1895" s="353"/>
      <c r="M1895" s="271"/>
      <c r="N1895" s="271"/>
      <c r="O1895" s="276"/>
      <c r="P1895" s="313"/>
      <c r="Q1895" s="314"/>
      <c r="R1895" s="279" t="b">
        <f t="shared" si="92"/>
        <v>0</v>
      </c>
      <c r="S1895" s="334"/>
    </row>
    <row r="1896" spans="2:19" ht="24.9" customHeight="1" x14ac:dyDescent="0.3">
      <c r="B1896" s="311"/>
      <c r="C1896" s="267">
        <f t="shared" si="93"/>
        <v>1</v>
      </c>
      <c r="D1896" s="268" t="str">
        <f t="shared" si="94"/>
        <v>Janeiro</v>
      </c>
      <c r="E1896" s="269"/>
      <c r="F1896" s="270" t="str">
        <f>IF(E1896="","",VLOOKUP(E1896,Relatório!B:I,2,FALSE))</f>
        <v/>
      </c>
      <c r="G1896" s="271"/>
      <c r="H1896" s="272"/>
      <c r="I1896" s="271"/>
      <c r="J1896" s="271"/>
      <c r="K1896" s="312"/>
      <c r="L1896" s="353"/>
      <c r="M1896" s="271"/>
      <c r="N1896" s="271"/>
      <c r="O1896" s="276"/>
      <c r="P1896" s="313"/>
      <c r="Q1896" s="314"/>
      <c r="R1896" s="279" t="b">
        <f t="shared" si="92"/>
        <v>0</v>
      </c>
      <c r="S1896" s="334"/>
    </row>
    <row r="1897" spans="2:19" ht="24.9" customHeight="1" x14ac:dyDescent="0.3">
      <c r="B1897" s="311"/>
      <c r="C1897" s="267">
        <f t="shared" si="93"/>
        <v>1</v>
      </c>
      <c r="D1897" s="268" t="str">
        <f t="shared" si="94"/>
        <v>Janeiro</v>
      </c>
      <c r="E1897" s="269"/>
      <c r="F1897" s="270" t="str">
        <f>IF(E1897="","",VLOOKUP(E1897,Relatório!B:I,2,FALSE))</f>
        <v/>
      </c>
      <c r="G1897" s="271"/>
      <c r="H1897" s="272"/>
      <c r="I1897" s="271"/>
      <c r="J1897" s="271"/>
      <c r="K1897" s="312"/>
      <c r="L1897" s="353"/>
      <c r="M1897" s="271"/>
      <c r="N1897" s="271"/>
      <c r="O1897" s="276"/>
      <c r="P1897" s="313"/>
      <c r="Q1897" s="314"/>
      <c r="R1897" s="279" t="b">
        <f t="shared" si="92"/>
        <v>0</v>
      </c>
      <c r="S1897" s="334"/>
    </row>
    <row r="1898" spans="2:19" ht="24.9" customHeight="1" x14ac:dyDescent="0.3">
      <c r="B1898" s="311"/>
      <c r="C1898" s="267">
        <f t="shared" si="93"/>
        <v>1</v>
      </c>
      <c r="D1898" s="268" t="str">
        <f t="shared" si="94"/>
        <v>Janeiro</v>
      </c>
      <c r="E1898" s="269"/>
      <c r="F1898" s="270" t="str">
        <f>IF(E1898="","",VLOOKUP(E1898,Relatório!B:I,2,FALSE))</f>
        <v/>
      </c>
      <c r="G1898" s="271"/>
      <c r="H1898" s="272"/>
      <c r="I1898" s="271"/>
      <c r="J1898" s="271"/>
      <c r="K1898" s="312"/>
      <c r="L1898" s="353"/>
      <c r="M1898" s="271"/>
      <c r="N1898" s="271"/>
      <c r="O1898" s="276"/>
      <c r="P1898" s="313"/>
      <c r="Q1898" s="314"/>
      <c r="R1898" s="279" t="b">
        <f t="shared" si="92"/>
        <v>0</v>
      </c>
      <c r="S1898" s="334"/>
    </row>
    <row r="1899" spans="2:19" ht="24.9" customHeight="1" x14ac:dyDescent="0.3">
      <c r="B1899" s="311"/>
      <c r="C1899" s="267">
        <f t="shared" si="93"/>
        <v>1</v>
      </c>
      <c r="D1899" s="268" t="str">
        <f t="shared" si="94"/>
        <v>Janeiro</v>
      </c>
      <c r="E1899" s="269"/>
      <c r="F1899" s="270" t="str">
        <f>IF(E1899="","",VLOOKUP(E1899,Relatório!B:I,2,FALSE))</f>
        <v/>
      </c>
      <c r="G1899" s="271"/>
      <c r="H1899" s="272"/>
      <c r="I1899" s="271"/>
      <c r="J1899" s="271"/>
      <c r="K1899" s="312"/>
      <c r="L1899" s="353"/>
      <c r="M1899" s="271"/>
      <c r="N1899" s="271"/>
      <c r="O1899" s="276"/>
      <c r="P1899" s="313"/>
      <c r="Q1899" s="314"/>
      <c r="R1899" s="279" t="b">
        <f t="shared" si="92"/>
        <v>0</v>
      </c>
      <c r="S1899" s="334"/>
    </row>
    <row r="1900" spans="2:19" ht="24.9" customHeight="1" x14ac:dyDescent="0.3">
      <c r="B1900" s="311"/>
      <c r="C1900" s="267">
        <f t="shared" si="93"/>
        <v>1</v>
      </c>
      <c r="D1900" s="268" t="str">
        <f t="shared" si="94"/>
        <v>Janeiro</v>
      </c>
      <c r="E1900" s="269"/>
      <c r="F1900" s="270" t="str">
        <f>IF(E1900="","",VLOOKUP(E1900,Relatório!B:I,2,FALSE))</f>
        <v/>
      </c>
      <c r="G1900" s="271"/>
      <c r="H1900" s="272"/>
      <c r="I1900" s="271"/>
      <c r="J1900" s="271"/>
      <c r="K1900" s="312"/>
      <c r="L1900" s="353"/>
      <c r="M1900" s="271"/>
      <c r="N1900" s="271"/>
      <c r="O1900" s="276"/>
      <c r="P1900" s="313"/>
      <c r="Q1900" s="314"/>
      <c r="R1900" s="279" t="b">
        <f t="shared" si="92"/>
        <v>0</v>
      </c>
      <c r="S1900" s="334"/>
    </row>
    <row r="1901" spans="2:19" ht="24.9" customHeight="1" x14ac:dyDescent="0.3">
      <c r="B1901" s="311"/>
      <c r="C1901" s="267">
        <f t="shared" si="93"/>
        <v>1</v>
      </c>
      <c r="D1901" s="268" t="str">
        <f t="shared" si="94"/>
        <v>Janeiro</v>
      </c>
      <c r="E1901" s="269"/>
      <c r="F1901" s="270" t="str">
        <f>IF(E1901="","",VLOOKUP(E1901,Relatório!B:I,2,FALSE))</f>
        <v/>
      </c>
      <c r="G1901" s="271"/>
      <c r="H1901" s="272"/>
      <c r="I1901" s="271"/>
      <c r="J1901" s="271"/>
      <c r="K1901" s="312"/>
      <c r="L1901" s="353"/>
      <c r="M1901" s="271"/>
      <c r="N1901" s="271"/>
      <c r="O1901" s="276"/>
      <c r="P1901" s="313"/>
      <c r="Q1901" s="314"/>
      <c r="R1901" s="279" t="b">
        <f t="shared" si="92"/>
        <v>0</v>
      </c>
      <c r="S1901" s="334"/>
    </row>
    <row r="1902" spans="2:19" ht="24.9" customHeight="1" x14ac:dyDescent="0.3">
      <c r="B1902" s="311"/>
      <c r="C1902" s="267">
        <f t="shared" si="93"/>
        <v>1</v>
      </c>
      <c r="D1902" s="268" t="str">
        <f t="shared" si="94"/>
        <v>Janeiro</v>
      </c>
      <c r="E1902" s="269"/>
      <c r="F1902" s="270" t="str">
        <f>IF(E1902="","",VLOOKUP(E1902,Relatório!B:I,2,FALSE))</f>
        <v/>
      </c>
      <c r="G1902" s="271"/>
      <c r="H1902" s="272"/>
      <c r="I1902" s="271"/>
      <c r="J1902" s="271"/>
      <c r="K1902" s="312"/>
      <c r="L1902" s="353"/>
      <c r="M1902" s="271"/>
      <c r="N1902" s="271"/>
      <c r="O1902" s="276"/>
      <c r="P1902" s="313"/>
      <c r="Q1902" s="314"/>
      <c r="R1902" s="279" t="b">
        <f t="shared" si="92"/>
        <v>0</v>
      </c>
      <c r="S1902" s="334"/>
    </row>
    <row r="1903" spans="2:19" ht="24.9" customHeight="1" x14ac:dyDescent="0.3">
      <c r="B1903" s="311"/>
      <c r="C1903" s="267">
        <f t="shared" si="93"/>
        <v>1</v>
      </c>
      <c r="D1903" s="268" t="str">
        <f t="shared" si="94"/>
        <v>Janeiro</v>
      </c>
      <c r="E1903" s="269"/>
      <c r="F1903" s="270" t="str">
        <f>IF(E1903="","",VLOOKUP(E1903,Relatório!B:I,2,FALSE))</f>
        <v/>
      </c>
      <c r="G1903" s="271"/>
      <c r="H1903" s="272"/>
      <c r="I1903" s="271"/>
      <c r="J1903" s="271"/>
      <c r="K1903" s="312"/>
      <c r="L1903" s="353"/>
      <c r="M1903" s="271"/>
      <c r="N1903" s="271"/>
      <c r="O1903" s="276"/>
      <c r="P1903" s="313"/>
      <c r="Q1903" s="314"/>
      <c r="R1903" s="279" t="b">
        <f t="shared" si="92"/>
        <v>0</v>
      </c>
      <c r="S1903" s="334"/>
    </row>
    <row r="1904" spans="2:19" ht="24.9" customHeight="1" x14ac:dyDescent="0.3">
      <c r="B1904" s="311"/>
      <c r="C1904" s="267">
        <f t="shared" si="93"/>
        <v>1</v>
      </c>
      <c r="D1904" s="268" t="str">
        <f t="shared" si="94"/>
        <v>Janeiro</v>
      </c>
      <c r="E1904" s="269"/>
      <c r="F1904" s="270" t="str">
        <f>IF(E1904="","",VLOOKUP(E1904,Relatório!B:I,2,FALSE))</f>
        <v/>
      </c>
      <c r="G1904" s="271"/>
      <c r="H1904" s="272"/>
      <c r="I1904" s="271"/>
      <c r="J1904" s="271"/>
      <c r="K1904" s="312"/>
      <c r="L1904" s="353"/>
      <c r="M1904" s="271"/>
      <c r="N1904" s="271"/>
      <c r="O1904" s="276"/>
      <c r="P1904" s="313"/>
      <c r="Q1904" s="314"/>
      <c r="R1904" s="279" t="b">
        <f t="shared" si="92"/>
        <v>0</v>
      </c>
      <c r="S1904" s="334"/>
    </row>
    <row r="1905" spans="2:19" ht="24.9" customHeight="1" x14ac:dyDescent="0.3">
      <c r="B1905" s="311"/>
      <c r="C1905" s="267">
        <f t="shared" si="93"/>
        <v>1</v>
      </c>
      <c r="D1905" s="268" t="str">
        <f t="shared" si="94"/>
        <v>Janeiro</v>
      </c>
      <c r="E1905" s="269"/>
      <c r="F1905" s="270" t="str">
        <f>IF(E1905="","",VLOOKUP(E1905,Relatório!B:I,2,FALSE))</f>
        <v/>
      </c>
      <c r="G1905" s="271"/>
      <c r="H1905" s="272"/>
      <c r="I1905" s="271"/>
      <c r="J1905" s="271"/>
      <c r="K1905" s="312"/>
      <c r="L1905" s="353"/>
      <c r="M1905" s="271"/>
      <c r="N1905" s="271"/>
      <c r="O1905" s="276"/>
      <c r="P1905" s="313"/>
      <c r="Q1905" s="314"/>
      <c r="R1905" s="279" t="b">
        <f t="shared" si="92"/>
        <v>0</v>
      </c>
      <c r="S1905" s="334"/>
    </row>
    <row r="1906" spans="2:19" ht="24.9" customHeight="1" x14ac:dyDescent="0.3">
      <c r="B1906" s="311"/>
      <c r="C1906" s="267">
        <f t="shared" si="93"/>
        <v>1</v>
      </c>
      <c r="D1906" s="268" t="str">
        <f t="shared" si="94"/>
        <v>Janeiro</v>
      </c>
      <c r="E1906" s="269"/>
      <c r="F1906" s="270" t="str">
        <f>IF(E1906="","",VLOOKUP(E1906,Relatório!B:I,2,FALSE))</f>
        <v/>
      </c>
      <c r="G1906" s="271"/>
      <c r="H1906" s="272"/>
      <c r="I1906" s="271"/>
      <c r="J1906" s="271"/>
      <c r="K1906" s="312"/>
      <c r="L1906" s="353"/>
      <c r="M1906" s="271"/>
      <c r="N1906" s="271"/>
      <c r="O1906" s="276"/>
      <c r="P1906" s="313"/>
      <c r="Q1906" s="314"/>
      <c r="R1906" s="279" t="b">
        <f t="shared" si="92"/>
        <v>0</v>
      </c>
      <c r="S1906" s="334"/>
    </row>
    <row r="1907" spans="2:19" ht="24.9" customHeight="1" x14ac:dyDescent="0.3">
      <c r="B1907" s="311"/>
      <c r="C1907" s="267">
        <f t="shared" si="93"/>
        <v>1</v>
      </c>
      <c r="D1907" s="268" t="str">
        <f t="shared" si="94"/>
        <v>Janeiro</v>
      </c>
      <c r="E1907" s="269"/>
      <c r="F1907" s="270" t="str">
        <f>IF(E1907="","",VLOOKUP(E1907,Relatório!B:I,2,FALSE))</f>
        <v/>
      </c>
      <c r="G1907" s="271"/>
      <c r="H1907" s="272"/>
      <c r="I1907" s="271"/>
      <c r="J1907" s="271"/>
      <c r="K1907" s="312"/>
      <c r="L1907" s="353"/>
      <c r="M1907" s="271"/>
      <c r="N1907" s="271"/>
      <c r="O1907" s="276"/>
      <c r="P1907" s="313"/>
      <c r="Q1907" s="314"/>
      <c r="R1907" s="279" t="b">
        <f t="shared" si="92"/>
        <v>0</v>
      </c>
      <c r="S1907" s="334"/>
    </row>
    <row r="1908" spans="2:19" ht="24.9" customHeight="1" x14ac:dyDescent="0.3">
      <c r="B1908" s="311"/>
      <c r="C1908" s="267">
        <f t="shared" si="93"/>
        <v>1</v>
      </c>
      <c r="D1908" s="268" t="str">
        <f t="shared" si="94"/>
        <v>Janeiro</v>
      </c>
      <c r="E1908" s="269"/>
      <c r="F1908" s="270" t="str">
        <f>IF(E1908="","",VLOOKUP(E1908,Relatório!B:I,2,FALSE))</f>
        <v/>
      </c>
      <c r="G1908" s="271"/>
      <c r="H1908" s="272"/>
      <c r="I1908" s="271"/>
      <c r="J1908" s="271"/>
      <c r="K1908" s="312"/>
      <c r="L1908" s="353"/>
      <c r="M1908" s="271"/>
      <c r="N1908" s="271"/>
      <c r="O1908" s="276"/>
      <c r="P1908" s="313"/>
      <c r="Q1908" s="314"/>
      <c r="R1908" s="279" t="b">
        <f t="shared" si="92"/>
        <v>0</v>
      </c>
      <c r="S1908" s="334"/>
    </row>
    <row r="1909" spans="2:19" ht="24.9" customHeight="1" x14ac:dyDescent="0.3">
      <c r="B1909" s="311"/>
      <c r="C1909" s="267">
        <f t="shared" si="93"/>
        <v>1</v>
      </c>
      <c r="D1909" s="268" t="str">
        <f t="shared" si="94"/>
        <v>Janeiro</v>
      </c>
      <c r="E1909" s="269"/>
      <c r="F1909" s="270" t="str">
        <f>IF(E1909="","",VLOOKUP(E1909,Relatório!B:I,2,FALSE))</f>
        <v/>
      </c>
      <c r="G1909" s="271"/>
      <c r="H1909" s="272"/>
      <c r="I1909" s="271"/>
      <c r="J1909" s="271"/>
      <c r="K1909" s="312"/>
      <c r="L1909" s="353"/>
      <c r="M1909" s="271"/>
      <c r="N1909" s="271"/>
      <c r="O1909" s="276"/>
      <c r="P1909" s="313"/>
      <c r="Q1909" s="314"/>
      <c r="R1909" s="279" t="b">
        <f t="shared" si="92"/>
        <v>0</v>
      </c>
      <c r="S1909" s="334"/>
    </row>
    <row r="1910" spans="2:19" ht="24.9" customHeight="1" x14ac:dyDescent="0.3">
      <c r="B1910" s="311"/>
      <c r="C1910" s="267">
        <f t="shared" si="93"/>
        <v>1</v>
      </c>
      <c r="D1910" s="268" t="str">
        <f t="shared" si="94"/>
        <v>Janeiro</v>
      </c>
      <c r="E1910" s="269"/>
      <c r="F1910" s="270" t="str">
        <f>IF(E1910="","",VLOOKUP(E1910,Relatório!B:I,2,FALSE))</f>
        <v/>
      </c>
      <c r="G1910" s="271"/>
      <c r="H1910" s="272"/>
      <c r="I1910" s="271"/>
      <c r="J1910" s="271"/>
      <c r="K1910" s="312"/>
      <c r="L1910" s="353"/>
      <c r="M1910" s="271"/>
      <c r="N1910" s="271"/>
      <c r="O1910" s="276"/>
      <c r="P1910" s="313"/>
      <c r="Q1910" s="314"/>
      <c r="R1910" s="279" t="b">
        <f t="shared" si="92"/>
        <v>0</v>
      </c>
      <c r="S1910" s="334"/>
    </row>
    <row r="1911" spans="2:19" ht="24.9" customHeight="1" x14ac:dyDescent="0.3">
      <c r="B1911" s="311"/>
      <c r="C1911" s="267">
        <f t="shared" si="93"/>
        <v>1</v>
      </c>
      <c r="D1911" s="268" t="str">
        <f t="shared" si="94"/>
        <v>Janeiro</v>
      </c>
      <c r="E1911" s="269"/>
      <c r="F1911" s="270" t="str">
        <f>IF(E1911="","",VLOOKUP(E1911,Relatório!B:I,2,FALSE))</f>
        <v/>
      </c>
      <c r="G1911" s="271"/>
      <c r="H1911" s="272"/>
      <c r="I1911" s="271"/>
      <c r="J1911" s="271"/>
      <c r="K1911" s="312"/>
      <c r="L1911" s="353"/>
      <c r="M1911" s="271"/>
      <c r="N1911" s="271"/>
      <c r="O1911" s="276"/>
      <c r="P1911" s="313"/>
      <c r="Q1911" s="314"/>
      <c r="R1911" s="279" t="b">
        <f t="shared" si="92"/>
        <v>0</v>
      </c>
      <c r="S1911" s="334"/>
    </row>
    <row r="1912" spans="2:19" ht="24.9" customHeight="1" x14ac:dyDescent="0.3">
      <c r="B1912" s="311"/>
      <c r="C1912" s="267">
        <f t="shared" si="93"/>
        <v>1</v>
      </c>
      <c r="D1912" s="268" t="str">
        <f t="shared" si="94"/>
        <v>Janeiro</v>
      </c>
      <c r="E1912" s="269"/>
      <c r="F1912" s="270" t="str">
        <f>IF(E1912="","",VLOOKUP(E1912,Relatório!B:I,2,FALSE))</f>
        <v/>
      </c>
      <c r="G1912" s="271"/>
      <c r="H1912" s="272"/>
      <c r="I1912" s="271"/>
      <c r="J1912" s="271"/>
      <c r="K1912" s="312"/>
      <c r="L1912" s="353"/>
      <c r="M1912" s="271"/>
      <c r="N1912" s="271"/>
      <c r="O1912" s="276"/>
      <c r="P1912" s="313"/>
      <c r="Q1912" s="314"/>
      <c r="R1912" s="279" t="b">
        <f t="shared" si="92"/>
        <v>0</v>
      </c>
      <c r="S1912" s="334"/>
    </row>
    <row r="1913" spans="2:19" ht="24.9" customHeight="1" x14ac:dyDescent="0.3">
      <c r="B1913" s="311"/>
      <c r="C1913" s="267">
        <f t="shared" si="93"/>
        <v>1</v>
      </c>
      <c r="D1913" s="268" t="str">
        <f t="shared" si="94"/>
        <v>Janeiro</v>
      </c>
      <c r="E1913" s="269"/>
      <c r="F1913" s="270" t="str">
        <f>IF(E1913="","",VLOOKUP(E1913,Relatório!B:I,2,FALSE))</f>
        <v/>
      </c>
      <c r="G1913" s="271"/>
      <c r="H1913" s="272"/>
      <c r="I1913" s="271"/>
      <c r="J1913" s="271"/>
      <c r="K1913" s="312"/>
      <c r="L1913" s="353"/>
      <c r="M1913" s="271"/>
      <c r="N1913" s="271"/>
      <c r="O1913" s="276"/>
      <c r="P1913" s="313"/>
      <c r="Q1913" s="314"/>
      <c r="R1913" s="279" t="b">
        <f t="shared" si="92"/>
        <v>0</v>
      </c>
      <c r="S1913" s="334"/>
    </row>
    <row r="1914" spans="2:19" ht="24.9" customHeight="1" x14ac:dyDescent="0.3">
      <c r="B1914" s="311"/>
      <c r="C1914" s="267">
        <f t="shared" si="93"/>
        <v>1</v>
      </c>
      <c r="D1914" s="268" t="str">
        <f t="shared" si="94"/>
        <v>Janeiro</v>
      </c>
      <c r="E1914" s="269"/>
      <c r="F1914" s="270" t="str">
        <f>IF(E1914="","",VLOOKUP(E1914,Relatório!B:I,2,FALSE))</f>
        <v/>
      </c>
      <c r="G1914" s="271"/>
      <c r="H1914" s="272"/>
      <c r="I1914" s="271"/>
      <c r="J1914" s="271"/>
      <c r="K1914" s="312"/>
      <c r="L1914" s="353"/>
      <c r="M1914" s="271"/>
      <c r="N1914" s="271"/>
      <c r="O1914" s="276"/>
      <c r="P1914" s="313"/>
      <c r="Q1914" s="314"/>
      <c r="R1914" s="279" t="b">
        <f t="shared" si="92"/>
        <v>0</v>
      </c>
      <c r="S1914" s="334"/>
    </row>
    <row r="1915" spans="2:19" ht="24.9" customHeight="1" x14ac:dyDescent="0.3">
      <c r="B1915" s="311"/>
      <c r="C1915" s="267">
        <f t="shared" si="93"/>
        <v>1</v>
      </c>
      <c r="D1915" s="268" t="str">
        <f t="shared" si="94"/>
        <v>Janeiro</v>
      </c>
      <c r="E1915" s="269"/>
      <c r="F1915" s="270" t="str">
        <f>IF(E1915="","",VLOOKUP(E1915,Relatório!B:I,2,FALSE))</f>
        <v/>
      </c>
      <c r="G1915" s="271"/>
      <c r="H1915" s="272"/>
      <c r="I1915" s="271"/>
      <c r="J1915" s="271"/>
      <c r="K1915" s="312"/>
      <c r="L1915" s="353"/>
      <c r="M1915" s="271"/>
      <c r="N1915" s="271"/>
      <c r="O1915" s="276"/>
      <c r="P1915" s="313"/>
      <c r="Q1915" s="314"/>
      <c r="R1915" s="279" t="b">
        <f t="shared" si="92"/>
        <v>0</v>
      </c>
      <c r="S1915" s="334"/>
    </row>
    <row r="1916" spans="2:19" ht="24.9" customHeight="1" x14ac:dyDescent="0.3">
      <c r="B1916" s="311"/>
      <c r="C1916" s="267">
        <f t="shared" si="93"/>
        <v>1</v>
      </c>
      <c r="D1916" s="268" t="str">
        <f t="shared" si="94"/>
        <v>Janeiro</v>
      </c>
      <c r="E1916" s="269"/>
      <c r="F1916" s="270" t="str">
        <f>IF(E1916="","",VLOOKUP(E1916,Relatório!B:I,2,FALSE))</f>
        <v/>
      </c>
      <c r="G1916" s="271"/>
      <c r="H1916" s="272"/>
      <c r="I1916" s="271"/>
      <c r="J1916" s="271"/>
      <c r="K1916" s="312"/>
      <c r="L1916" s="353"/>
      <c r="M1916" s="271"/>
      <c r="N1916" s="271"/>
      <c r="O1916" s="276"/>
      <c r="P1916" s="313"/>
      <c r="Q1916" s="314"/>
      <c r="R1916" s="279" t="b">
        <f t="shared" si="92"/>
        <v>0</v>
      </c>
      <c r="S1916" s="334"/>
    </row>
    <row r="1917" spans="2:19" ht="24.9" customHeight="1" x14ac:dyDescent="0.3">
      <c r="B1917" s="311"/>
      <c r="C1917" s="267">
        <f t="shared" si="93"/>
        <v>1</v>
      </c>
      <c r="D1917" s="268" t="str">
        <f t="shared" si="94"/>
        <v>Janeiro</v>
      </c>
      <c r="E1917" s="269"/>
      <c r="F1917" s="270" t="str">
        <f>IF(E1917="","",VLOOKUP(E1917,Relatório!B:I,2,FALSE))</f>
        <v/>
      </c>
      <c r="G1917" s="271"/>
      <c r="H1917" s="272"/>
      <c r="I1917" s="271"/>
      <c r="J1917" s="271"/>
      <c r="K1917" s="312"/>
      <c r="L1917" s="353"/>
      <c r="M1917" s="271"/>
      <c r="N1917" s="271"/>
      <c r="O1917" s="276"/>
      <c r="P1917" s="313"/>
      <c r="Q1917" s="314"/>
      <c r="R1917" s="279" t="b">
        <f t="shared" si="92"/>
        <v>0</v>
      </c>
      <c r="S1917" s="334"/>
    </row>
    <row r="1918" spans="2:19" ht="24.9" customHeight="1" x14ac:dyDescent="0.3">
      <c r="B1918" s="311"/>
      <c r="C1918" s="267">
        <f t="shared" si="93"/>
        <v>1</v>
      </c>
      <c r="D1918" s="268" t="str">
        <f t="shared" si="94"/>
        <v>Janeiro</v>
      </c>
      <c r="E1918" s="269"/>
      <c r="F1918" s="270" t="str">
        <f>IF(E1918="","",VLOOKUP(E1918,Relatório!B:I,2,FALSE))</f>
        <v/>
      </c>
      <c r="G1918" s="271"/>
      <c r="H1918" s="272"/>
      <c r="I1918" s="271"/>
      <c r="J1918" s="271"/>
      <c r="K1918" s="312"/>
      <c r="L1918" s="353"/>
      <c r="M1918" s="271"/>
      <c r="N1918" s="271"/>
      <c r="O1918" s="276"/>
      <c r="P1918" s="313"/>
      <c r="Q1918" s="314"/>
      <c r="R1918" s="279" t="b">
        <f t="shared" si="92"/>
        <v>0</v>
      </c>
      <c r="S1918" s="334"/>
    </row>
    <row r="1919" spans="2:19" ht="24.9" customHeight="1" x14ac:dyDescent="0.3">
      <c r="B1919" s="311"/>
      <c r="C1919" s="267">
        <f t="shared" si="93"/>
        <v>1</v>
      </c>
      <c r="D1919" s="268" t="str">
        <f t="shared" si="94"/>
        <v>Janeiro</v>
      </c>
      <c r="E1919" s="269"/>
      <c r="F1919" s="270" t="str">
        <f>IF(E1919="","",VLOOKUP(E1919,Relatório!B:I,2,FALSE))</f>
        <v/>
      </c>
      <c r="G1919" s="271"/>
      <c r="H1919" s="272"/>
      <c r="I1919" s="271"/>
      <c r="J1919" s="271"/>
      <c r="K1919" s="312"/>
      <c r="L1919" s="353"/>
      <c r="M1919" s="271"/>
      <c r="N1919" s="271"/>
      <c r="O1919" s="276"/>
      <c r="P1919" s="313"/>
      <c r="Q1919" s="314"/>
      <c r="R1919" s="279" t="b">
        <f t="shared" si="92"/>
        <v>0</v>
      </c>
      <c r="S1919" s="334"/>
    </row>
    <row r="1920" spans="2:19" ht="24.9" customHeight="1" x14ac:dyDescent="0.3">
      <c r="B1920" s="311"/>
      <c r="C1920" s="267">
        <f t="shared" si="93"/>
        <v>1</v>
      </c>
      <c r="D1920" s="268" t="str">
        <f t="shared" si="94"/>
        <v>Janeiro</v>
      </c>
      <c r="E1920" s="269"/>
      <c r="F1920" s="270" t="str">
        <f>IF(E1920="","",VLOOKUP(E1920,Relatório!B:I,2,FALSE))</f>
        <v/>
      </c>
      <c r="G1920" s="271"/>
      <c r="H1920" s="272"/>
      <c r="I1920" s="271"/>
      <c r="J1920" s="271"/>
      <c r="K1920" s="312"/>
      <c r="L1920" s="353"/>
      <c r="M1920" s="271"/>
      <c r="N1920" s="271"/>
      <c r="O1920" s="276"/>
      <c r="P1920" s="313"/>
      <c r="Q1920" s="314"/>
      <c r="R1920" s="279" t="b">
        <f t="shared" si="92"/>
        <v>0</v>
      </c>
      <c r="S1920" s="334"/>
    </row>
    <row r="1921" spans="2:19" ht="24.9" customHeight="1" x14ac:dyDescent="0.3">
      <c r="B1921" s="311"/>
      <c r="C1921" s="267">
        <f t="shared" si="93"/>
        <v>1</v>
      </c>
      <c r="D1921" s="268" t="str">
        <f t="shared" si="94"/>
        <v>Janeiro</v>
      </c>
      <c r="E1921" s="269"/>
      <c r="F1921" s="270" t="str">
        <f>IF(E1921="","",VLOOKUP(E1921,Relatório!B:I,2,FALSE))</f>
        <v/>
      </c>
      <c r="G1921" s="271"/>
      <c r="H1921" s="272"/>
      <c r="I1921" s="271"/>
      <c r="J1921" s="271"/>
      <c r="K1921" s="312"/>
      <c r="L1921" s="353"/>
      <c r="M1921" s="271"/>
      <c r="N1921" s="271"/>
      <c r="O1921" s="276"/>
      <c r="P1921" s="313"/>
      <c r="Q1921" s="314"/>
      <c r="R1921" s="279" t="b">
        <f t="shared" si="92"/>
        <v>0</v>
      </c>
      <c r="S1921" s="334"/>
    </row>
    <row r="1922" spans="2:19" ht="24.9" customHeight="1" x14ac:dyDescent="0.3">
      <c r="B1922" s="311"/>
      <c r="C1922" s="267">
        <f t="shared" si="93"/>
        <v>1</v>
      </c>
      <c r="D1922" s="268" t="str">
        <f t="shared" si="94"/>
        <v>Janeiro</v>
      </c>
      <c r="E1922" s="269"/>
      <c r="F1922" s="270" t="str">
        <f>IF(E1922="","",VLOOKUP(E1922,Relatório!B:I,2,FALSE))</f>
        <v/>
      </c>
      <c r="G1922" s="271"/>
      <c r="H1922" s="272"/>
      <c r="I1922" s="271"/>
      <c r="J1922" s="271"/>
      <c r="K1922" s="312"/>
      <c r="L1922" s="353"/>
      <c r="M1922" s="271"/>
      <c r="N1922" s="271"/>
      <c r="O1922" s="276"/>
      <c r="P1922" s="313"/>
      <c r="Q1922" s="314"/>
      <c r="R1922" s="279" t="b">
        <f t="shared" si="92"/>
        <v>0</v>
      </c>
      <c r="S1922" s="334"/>
    </row>
    <row r="1923" spans="2:19" ht="24.9" customHeight="1" x14ac:dyDescent="0.3">
      <c r="B1923" s="311"/>
      <c r="C1923" s="267">
        <f t="shared" si="93"/>
        <v>1</v>
      </c>
      <c r="D1923" s="268" t="str">
        <f t="shared" si="94"/>
        <v>Janeiro</v>
      </c>
      <c r="E1923" s="269"/>
      <c r="F1923" s="270" t="str">
        <f>IF(E1923="","",VLOOKUP(E1923,Relatório!B:I,2,FALSE))</f>
        <v/>
      </c>
      <c r="G1923" s="271"/>
      <c r="H1923" s="272"/>
      <c r="I1923" s="271"/>
      <c r="J1923" s="271"/>
      <c r="K1923" s="312"/>
      <c r="L1923" s="353"/>
      <c r="M1923" s="271"/>
      <c r="N1923" s="271"/>
      <c r="O1923" s="276"/>
      <c r="P1923" s="313"/>
      <c r="Q1923" s="314"/>
      <c r="R1923" s="279" t="b">
        <f t="shared" si="92"/>
        <v>0</v>
      </c>
      <c r="S1923" s="334"/>
    </row>
    <row r="1924" spans="2:19" ht="24.9" customHeight="1" x14ac:dyDescent="0.3">
      <c r="B1924" s="311"/>
      <c r="C1924" s="267">
        <f t="shared" si="93"/>
        <v>1</v>
      </c>
      <c r="D1924" s="268" t="str">
        <f t="shared" si="94"/>
        <v>Janeiro</v>
      </c>
      <c r="E1924" s="269"/>
      <c r="F1924" s="270" t="str">
        <f>IF(E1924="","",VLOOKUP(E1924,Relatório!B:I,2,FALSE))</f>
        <v/>
      </c>
      <c r="G1924" s="271"/>
      <c r="H1924" s="272"/>
      <c r="I1924" s="271"/>
      <c r="J1924" s="271"/>
      <c r="K1924" s="312"/>
      <c r="L1924" s="353"/>
      <c r="M1924" s="271"/>
      <c r="N1924" s="271"/>
      <c r="O1924" s="276"/>
      <c r="P1924" s="313"/>
      <c r="Q1924" s="314"/>
      <c r="R1924" s="279" t="b">
        <f t="shared" si="92"/>
        <v>0</v>
      </c>
      <c r="S1924" s="334"/>
    </row>
    <row r="1925" spans="2:19" ht="24.9" customHeight="1" x14ac:dyDescent="0.3">
      <c r="B1925" s="311"/>
      <c r="C1925" s="267">
        <f t="shared" si="93"/>
        <v>1</v>
      </c>
      <c r="D1925" s="268" t="str">
        <f t="shared" si="94"/>
        <v>Janeiro</v>
      </c>
      <c r="E1925" s="269"/>
      <c r="F1925" s="270" t="str">
        <f>IF(E1925="","",VLOOKUP(E1925,Relatório!B:I,2,FALSE))</f>
        <v/>
      </c>
      <c r="G1925" s="271"/>
      <c r="H1925" s="272"/>
      <c r="I1925" s="271"/>
      <c r="J1925" s="271"/>
      <c r="K1925" s="312"/>
      <c r="L1925" s="353"/>
      <c r="M1925" s="271"/>
      <c r="N1925" s="271"/>
      <c r="O1925" s="276"/>
      <c r="P1925" s="313"/>
      <c r="Q1925" s="314"/>
      <c r="R1925" s="279" t="b">
        <f t="shared" si="92"/>
        <v>0</v>
      </c>
      <c r="S1925" s="334"/>
    </row>
    <row r="1926" spans="2:19" ht="24.9" customHeight="1" x14ac:dyDescent="0.3">
      <c r="B1926" s="311"/>
      <c r="C1926" s="267">
        <f t="shared" si="93"/>
        <v>1</v>
      </c>
      <c r="D1926" s="268" t="str">
        <f t="shared" si="94"/>
        <v>Janeiro</v>
      </c>
      <c r="E1926" s="269"/>
      <c r="F1926" s="270" t="str">
        <f>IF(E1926="","",VLOOKUP(E1926,Relatório!B:I,2,FALSE))</f>
        <v/>
      </c>
      <c r="G1926" s="271"/>
      <c r="H1926" s="272"/>
      <c r="I1926" s="271"/>
      <c r="J1926" s="271"/>
      <c r="K1926" s="312"/>
      <c r="L1926" s="353"/>
      <c r="M1926" s="271"/>
      <c r="N1926" s="271"/>
      <c r="O1926" s="276"/>
      <c r="P1926" s="313"/>
      <c r="Q1926" s="314"/>
      <c r="R1926" s="279" t="b">
        <f t="shared" si="92"/>
        <v>0</v>
      </c>
      <c r="S1926" s="334"/>
    </row>
    <row r="1927" spans="2:19" ht="24.9" customHeight="1" x14ac:dyDescent="0.3">
      <c r="B1927" s="311"/>
      <c r="C1927" s="267">
        <f t="shared" si="93"/>
        <v>1</v>
      </c>
      <c r="D1927" s="268" t="str">
        <f t="shared" si="94"/>
        <v>Janeiro</v>
      </c>
      <c r="E1927" s="269"/>
      <c r="F1927" s="270" t="str">
        <f>IF(E1927="","",VLOOKUP(E1927,Relatório!B:I,2,FALSE))</f>
        <v/>
      </c>
      <c r="G1927" s="271"/>
      <c r="H1927" s="272"/>
      <c r="I1927" s="271"/>
      <c r="J1927" s="271"/>
      <c r="K1927" s="312"/>
      <c r="L1927" s="353"/>
      <c r="M1927" s="271"/>
      <c r="N1927" s="271"/>
      <c r="O1927" s="276"/>
      <c r="P1927" s="313"/>
      <c r="Q1927" s="314"/>
      <c r="R1927" s="279" t="b">
        <f t="shared" si="92"/>
        <v>0</v>
      </c>
      <c r="S1927" s="334"/>
    </row>
    <row r="1928" spans="2:19" ht="24.9" customHeight="1" x14ac:dyDescent="0.3">
      <c r="B1928" s="311"/>
      <c r="C1928" s="267">
        <f t="shared" si="93"/>
        <v>1</v>
      </c>
      <c r="D1928" s="268" t="str">
        <f t="shared" si="94"/>
        <v>Janeiro</v>
      </c>
      <c r="E1928" s="269"/>
      <c r="F1928" s="270" t="str">
        <f>IF(E1928="","",VLOOKUP(E1928,Relatório!B:I,2,FALSE))</f>
        <v/>
      </c>
      <c r="G1928" s="271"/>
      <c r="H1928" s="272"/>
      <c r="I1928" s="271"/>
      <c r="J1928" s="271"/>
      <c r="K1928" s="312"/>
      <c r="L1928" s="353"/>
      <c r="M1928" s="271"/>
      <c r="N1928" s="271"/>
      <c r="O1928" s="276"/>
      <c r="P1928" s="313"/>
      <c r="Q1928" s="314"/>
      <c r="R1928" s="279" t="b">
        <f t="shared" si="92"/>
        <v>0</v>
      </c>
      <c r="S1928" s="334"/>
    </row>
    <row r="1929" spans="2:19" ht="24.9" customHeight="1" x14ac:dyDescent="0.3">
      <c r="B1929" s="311"/>
      <c r="C1929" s="267">
        <f t="shared" si="93"/>
        <v>1</v>
      </c>
      <c r="D1929" s="268" t="str">
        <f t="shared" si="94"/>
        <v>Janeiro</v>
      </c>
      <c r="E1929" s="269"/>
      <c r="F1929" s="270" t="str">
        <f>IF(E1929="","",VLOOKUP(E1929,Relatório!B:I,2,FALSE))</f>
        <v/>
      </c>
      <c r="G1929" s="271"/>
      <c r="H1929" s="272"/>
      <c r="I1929" s="271"/>
      <c r="J1929" s="271"/>
      <c r="K1929" s="312"/>
      <c r="L1929" s="353"/>
      <c r="M1929" s="271"/>
      <c r="N1929" s="271"/>
      <c r="O1929" s="276"/>
      <c r="P1929" s="313"/>
      <c r="Q1929" s="314"/>
      <c r="R1929" s="279" t="b">
        <f t="shared" ref="R1929:R1992" si="95">IF(O1929="sim",P1929-Q1929+R1928,IF(O1929="NÃO",R1928))</f>
        <v>0</v>
      </c>
      <c r="S1929" s="334"/>
    </row>
    <row r="1930" spans="2:19" ht="24.9" customHeight="1" x14ac:dyDescent="0.3">
      <c r="B1930" s="311"/>
      <c r="C1930" s="267">
        <f t="shared" si="93"/>
        <v>1</v>
      </c>
      <c r="D1930" s="268" t="str">
        <f t="shared" si="94"/>
        <v>Janeiro</v>
      </c>
      <c r="E1930" s="269"/>
      <c r="F1930" s="270" t="str">
        <f>IF(E1930="","",VLOOKUP(E1930,Relatório!B:I,2,FALSE))</f>
        <v/>
      </c>
      <c r="G1930" s="271"/>
      <c r="H1930" s="272"/>
      <c r="I1930" s="271"/>
      <c r="J1930" s="271"/>
      <c r="K1930" s="312"/>
      <c r="L1930" s="353"/>
      <c r="M1930" s="271"/>
      <c r="N1930" s="271"/>
      <c r="O1930" s="276"/>
      <c r="P1930" s="313"/>
      <c r="Q1930" s="314"/>
      <c r="R1930" s="279" t="b">
        <f t="shared" si="95"/>
        <v>0</v>
      </c>
      <c r="S1930" s="334"/>
    </row>
    <row r="1931" spans="2:19" ht="24.9" customHeight="1" x14ac:dyDescent="0.3">
      <c r="B1931" s="311"/>
      <c r="C1931" s="267">
        <f t="shared" si="93"/>
        <v>1</v>
      </c>
      <c r="D1931" s="268" t="str">
        <f t="shared" si="94"/>
        <v>Janeiro</v>
      </c>
      <c r="E1931" s="269"/>
      <c r="F1931" s="270" t="str">
        <f>IF(E1931="","",VLOOKUP(E1931,Relatório!B:I,2,FALSE))</f>
        <v/>
      </c>
      <c r="G1931" s="271"/>
      <c r="H1931" s="272"/>
      <c r="I1931" s="271"/>
      <c r="J1931" s="271"/>
      <c r="K1931" s="312"/>
      <c r="L1931" s="353"/>
      <c r="M1931" s="271"/>
      <c r="N1931" s="271"/>
      <c r="O1931" s="276"/>
      <c r="P1931" s="313"/>
      <c r="Q1931" s="314"/>
      <c r="R1931" s="279" t="b">
        <f t="shared" si="95"/>
        <v>0</v>
      </c>
      <c r="S1931" s="334"/>
    </row>
    <row r="1932" spans="2:19" ht="24.9" customHeight="1" x14ac:dyDescent="0.3">
      <c r="B1932" s="311"/>
      <c r="C1932" s="267">
        <f t="shared" si="93"/>
        <v>1</v>
      </c>
      <c r="D1932" s="268" t="str">
        <f t="shared" si="94"/>
        <v>Janeiro</v>
      </c>
      <c r="E1932" s="269"/>
      <c r="F1932" s="270" t="str">
        <f>IF(E1932="","",VLOOKUP(E1932,Relatório!B:I,2,FALSE))</f>
        <v/>
      </c>
      <c r="G1932" s="271"/>
      <c r="H1932" s="272"/>
      <c r="I1932" s="271"/>
      <c r="J1932" s="271"/>
      <c r="K1932" s="312"/>
      <c r="L1932" s="353"/>
      <c r="M1932" s="271"/>
      <c r="N1932" s="271"/>
      <c r="O1932" s="276"/>
      <c r="P1932" s="313"/>
      <c r="Q1932" s="314"/>
      <c r="R1932" s="279" t="b">
        <f t="shared" si="95"/>
        <v>0</v>
      </c>
      <c r="S1932" s="334"/>
    </row>
    <row r="1933" spans="2:19" ht="24.9" customHeight="1" x14ac:dyDescent="0.3">
      <c r="B1933" s="311"/>
      <c r="C1933" s="267">
        <f t="shared" si="93"/>
        <v>1</v>
      </c>
      <c r="D1933" s="268" t="str">
        <f t="shared" si="94"/>
        <v>Janeiro</v>
      </c>
      <c r="E1933" s="269"/>
      <c r="F1933" s="270" t="str">
        <f>IF(E1933="","",VLOOKUP(E1933,Relatório!B:I,2,FALSE))</f>
        <v/>
      </c>
      <c r="G1933" s="271"/>
      <c r="H1933" s="272"/>
      <c r="I1933" s="271"/>
      <c r="J1933" s="271"/>
      <c r="K1933" s="312"/>
      <c r="L1933" s="353"/>
      <c r="M1933" s="271"/>
      <c r="N1933" s="271"/>
      <c r="O1933" s="276"/>
      <c r="P1933" s="313"/>
      <c r="Q1933" s="314"/>
      <c r="R1933" s="279" t="b">
        <f t="shared" si="95"/>
        <v>0</v>
      </c>
      <c r="S1933" s="334"/>
    </row>
    <row r="1934" spans="2:19" ht="24.9" customHeight="1" x14ac:dyDescent="0.3">
      <c r="B1934" s="311"/>
      <c r="C1934" s="267">
        <f t="shared" si="93"/>
        <v>1</v>
      </c>
      <c r="D1934" s="268" t="str">
        <f t="shared" si="94"/>
        <v>Janeiro</v>
      </c>
      <c r="E1934" s="269"/>
      <c r="F1934" s="270" t="str">
        <f>IF(E1934="","",VLOOKUP(E1934,Relatório!B:I,2,FALSE))</f>
        <v/>
      </c>
      <c r="G1934" s="271"/>
      <c r="H1934" s="272"/>
      <c r="I1934" s="271"/>
      <c r="J1934" s="271"/>
      <c r="K1934" s="312"/>
      <c r="L1934" s="353"/>
      <c r="M1934" s="271"/>
      <c r="N1934" s="271"/>
      <c r="O1934" s="276"/>
      <c r="P1934" s="313"/>
      <c r="Q1934" s="314"/>
      <c r="R1934" s="279" t="b">
        <f t="shared" si="95"/>
        <v>0</v>
      </c>
      <c r="S1934" s="334"/>
    </row>
    <row r="1935" spans="2:19" ht="24.9" customHeight="1" x14ac:dyDescent="0.3">
      <c r="B1935" s="311"/>
      <c r="C1935" s="267">
        <f t="shared" si="93"/>
        <v>1</v>
      </c>
      <c r="D1935" s="268" t="str">
        <f t="shared" si="94"/>
        <v>Janeiro</v>
      </c>
      <c r="E1935" s="269"/>
      <c r="F1935" s="270" t="str">
        <f>IF(E1935="","",VLOOKUP(E1935,Relatório!B:I,2,FALSE))</f>
        <v/>
      </c>
      <c r="G1935" s="271"/>
      <c r="H1935" s="272"/>
      <c r="I1935" s="271"/>
      <c r="J1935" s="271"/>
      <c r="K1935" s="312"/>
      <c r="L1935" s="353"/>
      <c r="M1935" s="271"/>
      <c r="N1935" s="271"/>
      <c r="O1935" s="276"/>
      <c r="P1935" s="313"/>
      <c r="Q1935" s="314"/>
      <c r="R1935" s="279" t="b">
        <f t="shared" si="95"/>
        <v>0</v>
      </c>
      <c r="S1935" s="334"/>
    </row>
    <row r="1936" spans="2:19" ht="24.9" customHeight="1" x14ac:dyDescent="0.3">
      <c r="B1936" s="311"/>
      <c r="C1936" s="267">
        <f t="shared" si="93"/>
        <v>1</v>
      </c>
      <c r="D1936" s="268" t="str">
        <f t="shared" si="94"/>
        <v>Janeiro</v>
      </c>
      <c r="E1936" s="269"/>
      <c r="F1936" s="270" t="str">
        <f>IF(E1936="","",VLOOKUP(E1936,Relatório!B:I,2,FALSE))</f>
        <v/>
      </c>
      <c r="G1936" s="271"/>
      <c r="H1936" s="272"/>
      <c r="I1936" s="271"/>
      <c r="J1936" s="271"/>
      <c r="K1936" s="312"/>
      <c r="L1936" s="353"/>
      <c r="M1936" s="271"/>
      <c r="N1936" s="271"/>
      <c r="O1936" s="276"/>
      <c r="P1936" s="313"/>
      <c r="Q1936" s="314"/>
      <c r="R1936" s="279" t="b">
        <f t="shared" si="95"/>
        <v>0</v>
      </c>
      <c r="S1936" s="334"/>
    </row>
    <row r="1937" spans="2:19" ht="24.9" customHeight="1" x14ac:dyDescent="0.3">
      <c r="B1937" s="311"/>
      <c r="C1937" s="267">
        <f t="shared" si="93"/>
        <v>1</v>
      </c>
      <c r="D1937" s="268" t="str">
        <f t="shared" si="94"/>
        <v>Janeiro</v>
      </c>
      <c r="E1937" s="269"/>
      <c r="F1937" s="270" t="str">
        <f>IF(E1937="","",VLOOKUP(E1937,Relatório!B:I,2,FALSE))</f>
        <v/>
      </c>
      <c r="G1937" s="271"/>
      <c r="H1937" s="272"/>
      <c r="I1937" s="271"/>
      <c r="J1937" s="271"/>
      <c r="K1937" s="312"/>
      <c r="L1937" s="353"/>
      <c r="M1937" s="271"/>
      <c r="N1937" s="271"/>
      <c r="O1937" s="276"/>
      <c r="P1937" s="313"/>
      <c r="Q1937" s="314"/>
      <c r="R1937" s="279" t="b">
        <f t="shared" si="95"/>
        <v>0</v>
      </c>
      <c r="S1937" s="334"/>
    </row>
    <row r="1938" spans="2:19" ht="24.9" customHeight="1" x14ac:dyDescent="0.3">
      <c r="B1938" s="311"/>
      <c r="C1938" s="267">
        <f t="shared" si="93"/>
        <v>1</v>
      </c>
      <c r="D1938" s="268" t="str">
        <f t="shared" si="94"/>
        <v>Janeiro</v>
      </c>
      <c r="E1938" s="269"/>
      <c r="F1938" s="270" t="str">
        <f>IF(E1938="","",VLOOKUP(E1938,Relatório!B:I,2,FALSE))</f>
        <v/>
      </c>
      <c r="G1938" s="271"/>
      <c r="H1938" s="272"/>
      <c r="I1938" s="271"/>
      <c r="J1938" s="271"/>
      <c r="K1938" s="312"/>
      <c r="L1938" s="353"/>
      <c r="M1938" s="271"/>
      <c r="N1938" s="271"/>
      <c r="O1938" s="276"/>
      <c r="P1938" s="313"/>
      <c r="Q1938" s="314"/>
      <c r="R1938" s="279" t="b">
        <f t="shared" si="95"/>
        <v>0</v>
      </c>
      <c r="S1938" s="334"/>
    </row>
    <row r="1939" spans="2:19" ht="24.9" customHeight="1" x14ac:dyDescent="0.3">
      <c r="B1939" s="311"/>
      <c r="C1939" s="267">
        <f t="shared" si="93"/>
        <v>1</v>
      </c>
      <c r="D1939" s="268" t="str">
        <f t="shared" si="94"/>
        <v>Janeiro</v>
      </c>
      <c r="E1939" s="269"/>
      <c r="F1939" s="270" t="str">
        <f>IF(E1939="","",VLOOKUP(E1939,Relatório!B:I,2,FALSE))</f>
        <v/>
      </c>
      <c r="G1939" s="271"/>
      <c r="H1939" s="272"/>
      <c r="I1939" s="271"/>
      <c r="J1939" s="271"/>
      <c r="K1939" s="312"/>
      <c r="L1939" s="353"/>
      <c r="M1939" s="271"/>
      <c r="N1939" s="271"/>
      <c r="O1939" s="276"/>
      <c r="P1939" s="313"/>
      <c r="Q1939" s="314"/>
      <c r="R1939" s="279" t="b">
        <f t="shared" si="95"/>
        <v>0</v>
      </c>
      <c r="S1939" s="334"/>
    </row>
    <row r="1940" spans="2:19" ht="24.9" customHeight="1" x14ac:dyDescent="0.3">
      <c r="B1940" s="311"/>
      <c r="C1940" s="267">
        <f t="shared" si="93"/>
        <v>1</v>
      </c>
      <c r="D1940" s="268" t="str">
        <f t="shared" si="94"/>
        <v>Janeiro</v>
      </c>
      <c r="E1940" s="269"/>
      <c r="F1940" s="270" t="str">
        <f>IF(E1940="","",VLOOKUP(E1940,Relatório!B:I,2,FALSE))</f>
        <v/>
      </c>
      <c r="G1940" s="271"/>
      <c r="H1940" s="272"/>
      <c r="I1940" s="271"/>
      <c r="J1940" s="271"/>
      <c r="K1940" s="312"/>
      <c r="L1940" s="353"/>
      <c r="M1940" s="271"/>
      <c r="N1940" s="271"/>
      <c r="O1940" s="276"/>
      <c r="P1940" s="313"/>
      <c r="Q1940" s="314"/>
      <c r="R1940" s="279" t="b">
        <f t="shared" si="95"/>
        <v>0</v>
      </c>
      <c r="S1940" s="334"/>
    </row>
    <row r="1941" spans="2:19" ht="24.9" customHeight="1" x14ac:dyDescent="0.3">
      <c r="B1941" s="311"/>
      <c r="C1941" s="267">
        <f t="shared" si="93"/>
        <v>1</v>
      </c>
      <c r="D1941" s="268" t="str">
        <f t="shared" si="94"/>
        <v>Janeiro</v>
      </c>
      <c r="E1941" s="269"/>
      <c r="F1941" s="270" t="str">
        <f>IF(E1941="","",VLOOKUP(E1941,Relatório!B:I,2,FALSE))</f>
        <v/>
      </c>
      <c r="G1941" s="271"/>
      <c r="H1941" s="272"/>
      <c r="I1941" s="271"/>
      <c r="J1941" s="271"/>
      <c r="K1941" s="312"/>
      <c r="L1941" s="353"/>
      <c r="M1941" s="271"/>
      <c r="N1941" s="271"/>
      <c r="O1941" s="276"/>
      <c r="P1941" s="313"/>
      <c r="Q1941" s="314"/>
      <c r="R1941" s="279" t="b">
        <f t="shared" si="95"/>
        <v>0</v>
      </c>
      <c r="S1941" s="334"/>
    </row>
    <row r="1942" spans="2:19" ht="24.9" customHeight="1" x14ac:dyDescent="0.3">
      <c r="B1942" s="311"/>
      <c r="C1942" s="267">
        <f t="shared" si="93"/>
        <v>1</v>
      </c>
      <c r="D1942" s="268" t="str">
        <f t="shared" si="94"/>
        <v>Janeiro</v>
      </c>
      <c r="E1942" s="269"/>
      <c r="F1942" s="270" t="str">
        <f>IF(E1942="","",VLOOKUP(E1942,Relatório!B:I,2,FALSE))</f>
        <v/>
      </c>
      <c r="G1942" s="271"/>
      <c r="H1942" s="272"/>
      <c r="I1942" s="271"/>
      <c r="J1942" s="271"/>
      <c r="K1942" s="312"/>
      <c r="L1942" s="353"/>
      <c r="M1942" s="271"/>
      <c r="N1942" s="271"/>
      <c r="O1942" s="276"/>
      <c r="P1942" s="313"/>
      <c r="Q1942" s="314"/>
      <c r="R1942" s="279" t="b">
        <f t="shared" si="95"/>
        <v>0</v>
      </c>
      <c r="S1942" s="334"/>
    </row>
    <row r="1943" spans="2:19" ht="24.9" customHeight="1" x14ac:dyDescent="0.3">
      <c r="B1943" s="311"/>
      <c r="C1943" s="267">
        <f t="shared" si="93"/>
        <v>1</v>
      </c>
      <c r="D1943" s="268" t="str">
        <f t="shared" si="94"/>
        <v>Janeiro</v>
      </c>
      <c r="E1943" s="269"/>
      <c r="F1943" s="270" t="str">
        <f>IF(E1943="","",VLOOKUP(E1943,Relatório!B:I,2,FALSE))</f>
        <v/>
      </c>
      <c r="G1943" s="271"/>
      <c r="H1943" s="272"/>
      <c r="I1943" s="271"/>
      <c r="J1943" s="271"/>
      <c r="K1943" s="312"/>
      <c r="L1943" s="353"/>
      <c r="M1943" s="271"/>
      <c r="N1943" s="271"/>
      <c r="O1943" s="276"/>
      <c r="P1943" s="313"/>
      <c r="Q1943" s="314"/>
      <c r="R1943" s="279" t="b">
        <f t="shared" si="95"/>
        <v>0</v>
      </c>
      <c r="S1943" s="334"/>
    </row>
    <row r="1944" spans="2:19" ht="24.9" customHeight="1" x14ac:dyDescent="0.3">
      <c r="B1944" s="311"/>
      <c r="C1944" s="267">
        <f t="shared" si="93"/>
        <v>1</v>
      </c>
      <c r="D1944" s="268" t="str">
        <f t="shared" si="94"/>
        <v>Janeiro</v>
      </c>
      <c r="E1944" s="269"/>
      <c r="F1944" s="270" t="str">
        <f>IF(E1944="","",VLOOKUP(E1944,Relatório!B:I,2,FALSE))</f>
        <v/>
      </c>
      <c r="G1944" s="271"/>
      <c r="H1944" s="272"/>
      <c r="I1944" s="271"/>
      <c r="J1944" s="271"/>
      <c r="K1944" s="312"/>
      <c r="L1944" s="353"/>
      <c r="M1944" s="271"/>
      <c r="N1944" s="271"/>
      <c r="O1944" s="276"/>
      <c r="P1944" s="313"/>
      <c r="Q1944" s="314"/>
      <c r="R1944" s="279" t="b">
        <f t="shared" si="95"/>
        <v>0</v>
      </c>
      <c r="S1944" s="334"/>
    </row>
    <row r="1945" spans="2:19" ht="24.9" customHeight="1" x14ac:dyDescent="0.3">
      <c r="B1945" s="311"/>
      <c r="C1945" s="267">
        <f t="shared" si="93"/>
        <v>1</v>
      </c>
      <c r="D1945" s="268" t="str">
        <f t="shared" si="94"/>
        <v>Janeiro</v>
      </c>
      <c r="E1945" s="269"/>
      <c r="F1945" s="270" t="str">
        <f>IF(E1945="","",VLOOKUP(E1945,Relatório!B:I,2,FALSE))</f>
        <v/>
      </c>
      <c r="G1945" s="271"/>
      <c r="H1945" s="272"/>
      <c r="I1945" s="271"/>
      <c r="J1945" s="271"/>
      <c r="K1945" s="312"/>
      <c r="L1945" s="353"/>
      <c r="M1945" s="271"/>
      <c r="N1945" s="271"/>
      <c r="O1945" s="276"/>
      <c r="P1945" s="313"/>
      <c r="Q1945" s="314"/>
      <c r="R1945" s="279" t="b">
        <f t="shared" si="95"/>
        <v>0</v>
      </c>
      <c r="S1945" s="334"/>
    </row>
    <row r="1946" spans="2:19" ht="24.9" customHeight="1" x14ac:dyDescent="0.3">
      <c r="B1946" s="311"/>
      <c r="C1946" s="267">
        <f t="shared" si="93"/>
        <v>1</v>
      </c>
      <c r="D1946" s="268" t="str">
        <f t="shared" si="94"/>
        <v>Janeiro</v>
      </c>
      <c r="E1946" s="269"/>
      <c r="F1946" s="270" t="str">
        <f>IF(E1946="","",VLOOKUP(E1946,Relatório!B:I,2,FALSE))</f>
        <v/>
      </c>
      <c r="G1946" s="271"/>
      <c r="H1946" s="272"/>
      <c r="I1946" s="271"/>
      <c r="J1946" s="271"/>
      <c r="K1946" s="312"/>
      <c r="L1946" s="353"/>
      <c r="M1946" s="271"/>
      <c r="N1946" s="271"/>
      <c r="O1946" s="276"/>
      <c r="P1946" s="313"/>
      <c r="Q1946" s="314"/>
      <c r="R1946" s="279" t="b">
        <f t="shared" si="95"/>
        <v>0</v>
      </c>
      <c r="S1946" s="334"/>
    </row>
    <row r="1947" spans="2:19" ht="24.9" customHeight="1" x14ac:dyDescent="0.3">
      <c r="B1947" s="311"/>
      <c r="C1947" s="267">
        <f t="shared" si="93"/>
        <v>1</v>
      </c>
      <c r="D1947" s="268" t="str">
        <f t="shared" si="94"/>
        <v>Janeiro</v>
      </c>
      <c r="E1947" s="269"/>
      <c r="F1947" s="270" t="str">
        <f>IF(E1947="","",VLOOKUP(E1947,Relatório!B:I,2,FALSE))</f>
        <v/>
      </c>
      <c r="G1947" s="271"/>
      <c r="H1947" s="272"/>
      <c r="I1947" s="271"/>
      <c r="J1947" s="271"/>
      <c r="K1947" s="312"/>
      <c r="L1947" s="353"/>
      <c r="M1947" s="271"/>
      <c r="N1947" s="271"/>
      <c r="O1947" s="276"/>
      <c r="P1947" s="313"/>
      <c r="Q1947" s="314"/>
      <c r="R1947" s="279" t="b">
        <f t="shared" si="95"/>
        <v>0</v>
      </c>
      <c r="S1947" s="334"/>
    </row>
    <row r="1948" spans="2:19" ht="24.9" customHeight="1" x14ac:dyDescent="0.3">
      <c r="B1948" s="311"/>
      <c r="C1948" s="267">
        <f t="shared" si="93"/>
        <v>1</v>
      </c>
      <c r="D1948" s="268" t="str">
        <f t="shared" si="94"/>
        <v>Janeiro</v>
      </c>
      <c r="E1948" s="269"/>
      <c r="F1948" s="270" t="str">
        <f>IF(E1948="","",VLOOKUP(E1948,Relatório!B:I,2,FALSE))</f>
        <v/>
      </c>
      <c r="G1948" s="271"/>
      <c r="H1948" s="272"/>
      <c r="I1948" s="271"/>
      <c r="J1948" s="271"/>
      <c r="K1948" s="312"/>
      <c r="L1948" s="353"/>
      <c r="M1948" s="271"/>
      <c r="N1948" s="271"/>
      <c r="O1948" s="276"/>
      <c r="P1948" s="313"/>
      <c r="Q1948" s="314"/>
      <c r="R1948" s="279" t="b">
        <f t="shared" si="95"/>
        <v>0</v>
      </c>
      <c r="S1948" s="334"/>
    </row>
    <row r="1949" spans="2:19" ht="24.9" customHeight="1" x14ac:dyDescent="0.3">
      <c r="B1949" s="311"/>
      <c r="C1949" s="267">
        <f t="shared" si="93"/>
        <v>1</v>
      </c>
      <c r="D1949" s="268" t="str">
        <f t="shared" si="94"/>
        <v>Janeiro</v>
      </c>
      <c r="E1949" s="269"/>
      <c r="F1949" s="270" t="str">
        <f>IF(E1949="","",VLOOKUP(E1949,Relatório!B:I,2,FALSE))</f>
        <v/>
      </c>
      <c r="G1949" s="271"/>
      <c r="H1949" s="272"/>
      <c r="I1949" s="271"/>
      <c r="J1949" s="271"/>
      <c r="K1949" s="312"/>
      <c r="L1949" s="353"/>
      <c r="M1949" s="271"/>
      <c r="N1949" s="271"/>
      <c r="O1949" s="276"/>
      <c r="P1949" s="313"/>
      <c r="Q1949" s="314"/>
      <c r="R1949" s="279" t="b">
        <f t="shared" si="95"/>
        <v>0</v>
      </c>
      <c r="S1949" s="334"/>
    </row>
    <row r="1950" spans="2:19" ht="24.9" customHeight="1" x14ac:dyDescent="0.3">
      <c r="B1950" s="311"/>
      <c r="C1950" s="267">
        <f t="shared" si="93"/>
        <v>1</v>
      </c>
      <c r="D1950" s="268" t="str">
        <f t="shared" si="94"/>
        <v>Janeiro</v>
      </c>
      <c r="E1950" s="269"/>
      <c r="F1950" s="270" t="str">
        <f>IF(E1950="","",VLOOKUP(E1950,Relatório!B:I,2,FALSE))</f>
        <v/>
      </c>
      <c r="G1950" s="271"/>
      <c r="H1950" s="272"/>
      <c r="I1950" s="271"/>
      <c r="J1950" s="271"/>
      <c r="K1950" s="312"/>
      <c r="L1950" s="353"/>
      <c r="M1950" s="271"/>
      <c r="N1950" s="271"/>
      <c r="O1950" s="276"/>
      <c r="P1950" s="313"/>
      <c r="Q1950" s="314"/>
      <c r="R1950" s="279" t="b">
        <f t="shared" si="95"/>
        <v>0</v>
      </c>
      <c r="S1950" s="334"/>
    </row>
    <row r="1951" spans="2:19" ht="24.9" customHeight="1" x14ac:dyDescent="0.3">
      <c r="B1951" s="311"/>
      <c r="C1951" s="267">
        <f t="shared" si="93"/>
        <v>1</v>
      </c>
      <c r="D1951" s="268" t="str">
        <f t="shared" si="94"/>
        <v>Janeiro</v>
      </c>
      <c r="E1951" s="269"/>
      <c r="F1951" s="270" t="str">
        <f>IF(E1951="","",VLOOKUP(E1951,Relatório!B:I,2,FALSE))</f>
        <v/>
      </c>
      <c r="G1951" s="271"/>
      <c r="H1951" s="272"/>
      <c r="I1951" s="271"/>
      <c r="J1951" s="271"/>
      <c r="K1951" s="312"/>
      <c r="L1951" s="353"/>
      <c r="M1951" s="271"/>
      <c r="N1951" s="271"/>
      <c r="O1951" s="276"/>
      <c r="P1951" s="313"/>
      <c r="Q1951" s="314"/>
      <c r="R1951" s="279" t="b">
        <f t="shared" si="95"/>
        <v>0</v>
      </c>
      <c r="S1951" s="334"/>
    </row>
    <row r="1952" spans="2:19" ht="24.9" customHeight="1" x14ac:dyDescent="0.3">
      <c r="B1952" s="311"/>
      <c r="C1952" s="267">
        <f t="shared" si="93"/>
        <v>1</v>
      </c>
      <c r="D1952" s="268" t="str">
        <f t="shared" si="94"/>
        <v>Janeiro</v>
      </c>
      <c r="E1952" s="269"/>
      <c r="F1952" s="270" t="str">
        <f>IF(E1952="","",VLOOKUP(E1952,Relatório!B:I,2,FALSE))</f>
        <v/>
      </c>
      <c r="G1952" s="271"/>
      <c r="H1952" s="272"/>
      <c r="I1952" s="271"/>
      <c r="J1952" s="271"/>
      <c r="K1952" s="312"/>
      <c r="L1952" s="353"/>
      <c r="M1952" s="271"/>
      <c r="N1952" s="271"/>
      <c r="O1952" s="276"/>
      <c r="P1952" s="313"/>
      <c r="Q1952" s="314"/>
      <c r="R1952" s="279" t="b">
        <f t="shared" si="95"/>
        <v>0</v>
      </c>
      <c r="S1952" s="334"/>
    </row>
    <row r="1953" spans="2:19" ht="24.9" customHeight="1" x14ac:dyDescent="0.3">
      <c r="B1953" s="311"/>
      <c r="C1953" s="267">
        <f t="shared" si="93"/>
        <v>1</v>
      </c>
      <c r="D1953" s="268" t="str">
        <f t="shared" si="94"/>
        <v>Janeiro</v>
      </c>
      <c r="E1953" s="269"/>
      <c r="F1953" s="270" t="str">
        <f>IF(E1953="","",VLOOKUP(E1953,Relatório!B:I,2,FALSE))</f>
        <v/>
      </c>
      <c r="G1953" s="271"/>
      <c r="H1953" s="272"/>
      <c r="I1953" s="271"/>
      <c r="J1953" s="271"/>
      <c r="K1953" s="312"/>
      <c r="L1953" s="353"/>
      <c r="M1953" s="271"/>
      <c r="N1953" s="271"/>
      <c r="O1953" s="276"/>
      <c r="P1953" s="313"/>
      <c r="Q1953" s="314"/>
      <c r="R1953" s="279" t="b">
        <f t="shared" si="95"/>
        <v>0</v>
      </c>
      <c r="S1953" s="334"/>
    </row>
    <row r="1954" spans="2:19" ht="24.9" customHeight="1" x14ac:dyDescent="0.3">
      <c r="B1954" s="311"/>
      <c r="C1954" s="267">
        <f t="shared" si="93"/>
        <v>1</v>
      </c>
      <c r="D1954" s="268" t="str">
        <f t="shared" si="94"/>
        <v>Janeiro</v>
      </c>
      <c r="E1954" s="269"/>
      <c r="F1954" s="270" t="str">
        <f>IF(E1954="","",VLOOKUP(E1954,Relatório!B:I,2,FALSE))</f>
        <v/>
      </c>
      <c r="G1954" s="271"/>
      <c r="H1954" s="272"/>
      <c r="I1954" s="271"/>
      <c r="J1954" s="271"/>
      <c r="K1954" s="312"/>
      <c r="L1954" s="353"/>
      <c r="M1954" s="271"/>
      <c r="N1954" s="271"/>
      <c r="O1954" s="276"/>
      <c r="P1954" s="313"/>
      <c r="Q1954" s="314"/>
      <c r="R1954" s="279" t="b">
        <f t="shared" si="95"/>
        <v>0</v>
      </c>
      <c r="S1954" s="334"/>
    </row>
    <row r="1955" spans="2:19" ht="24.9" customHeight="1" x14ac:dyDescent="0.3">
      <c r="B1955" s="311"/>
      <c r="C1955" s="267">
        <f t="shared" si="93"/>
        <v>1</v>
      </c>
      <c r="D1955" s="268" t="str">
        <f t="shared" si="94"/>
        <v>Janeiro</v>
      </c>
      <c r="E1955" s="269"/>
      <c r="F1955" s="270" t="str">
        <f>IF(E1955="","",VLOOKUP(E1955,Relatório!B:I,2,FALSE))</f>
        <v/>
      </c>
      <c r="G1955" s="271"/>
      <c r="H1955" s="272"/>
      <c r="I1955" s="271"/>
      <c r="J1955" s="271"/>
      <c r="K1955" s="312"/>
      <c r="L1955" s="353"/>
      <c r="M1955" s="271"/>
      <c r="N1955" s="271"/>
      <c r="O1955" s="276"/>
      <c r="P1955" s="313"/>
      <c r="Q1955" s="314"/>
      <c r="R1955" s="279" t="b">
        <f t="shared" si="95"/>
        <v>0</v>
      </c>
      <c r="S1955" s="334"/>
    </row>
    <row r="1956" spans="2:19" ht="24.9" customHeight="1" x14ac:dyDescent="0.3">
      <c r="B1956" s="311"/>
      <c r="C1956" s="267">
        <f t="shared" si="93"/>
        <v>1</v>
      </c>
      <c r="D1956" s="268" t="str">
        <f t="shared" si="94"/>
        <v>Janeiro</v>
      </c>
      <c r="E1956" s="269"/>
      <c r="F1956" s="270" t="str">
        <f>IF(E1956="","",VLOOKUP(E1956,Relatório!B:I,2,FALSE))</f>
        <v/>
      </c>
      <c r="G1956" s="271"/>
      <c r="H1956" s="272"/>
      <c r="I1956" s="271"/>
      <c r="J1956" s="271"/>
      <c r="K1956" s="312"/>
      <c r="L1956" s="353"/>
      <c r="M1956" s="271"/>
      <c r="N1956" s="271"/>
      <c r="O1956" s="276"/>
      <c r="P1956" s="313"/>
      <c r="Q1956" s="314"/>
      <c r="R1956" s="279" t="b">
        <f t="shared" si="95"/>
        <v>0</v>
      </c>
      <c r="S1956" s="334"/>
    </row>
    <row r="1957" spans="2:19" ht="24.9" customHeight="1" x14ac:dyDescent="0.3">
      <c r="B1957" s="311"/>
      <c r="C1957" s="267">
        <f t="shared" si="93"/>
        <v>1</v>
      </c>
      <c r="D1957" s="268" t="str">
        <f t="shared" si="94"/>
        <v>Janeiro</v>
      </c>
      <c r="E1957" s="269"/>
      <c r="F1957" s="270" t="str">
        <f>IF(E1957="","",VLOOKUP(E1957,Relatório!B:I,2,FALSE))</f>
        <v/>
      </c>
      <c r="G1957" s="271"/>
      <c r="H1957" s="272"/>
      <c r="I1957" s="271"/>
      <c r="J1957" s="271"/>
      <c r="K1957" s="312"/>
      <c r="L1957" s="353"/>
      <c r="M1957" s="271"/>
      <c r="N1957" s="271"/>
      <c r="O1957" s="276"/>
      <c r="P1957" s="313"/>
      <c r="Q1957" s="314"/>
      <c r="R1957" s="279" t="b">
        <f t="shared" si="95"/>
        <v>0</v>
      </c>
      <c r="S1957" s="334"/>
    </row>
    <row r="1958" spans="2:19" ht="24.9" customHeight="1" x14ac:dyDescent="0.3">
      <c r="B1958" s="311"/>
      <c r="C1958" s="267">
        <f t="shared" si="93"/>
        <v>1</v>
      </c>
      <c r="D1958" s="268" t="str">
        <f t="shared" si="94"/>
        <v>Janeiro</v>
      </c>
      <c r="E1958" s="269"/>
      <c r="F1958" s="270" t="str">
        <f>IF(E1958="","",VLOOKUP(E1958,Relatório!B:I,2,FALSE))</f>
        <v/>
      </c>
      <c r="G1958" s="271"/>
      <c r="H1958" s="272"/>
      <c r="I1958" s="271"/>
      <c r="J1958" s="271"/>
      <c r="K1958" s="312"/>
      <c r="L1958" s="353"/>
      <c r="M1958" s="271"/>
      <c r="N1958" s="271"/>
      <c r="O1958" s="276"/>
      <c r="P1958" s="313"/>
      <c r="Q1958" s="314"/>
      <c r="R1958" s="279" t="b">
        <f t="shared" si="95"/>
        <v>0</v>
      </c>
      <c r="S1958" s="334"/>
    </row>
    <row r="1959" spans="2:19" ht="24.9" customHeight="1" x14ac:dyDescent="0.3">
      <c r="B1959" s="311"/>
      <c r="C1959" s="267">
        <f t="shared" si="93"/>
        <v>1</v>
      </c>
      <c r="D1959" s="268" t="str">
        <f t="shared" si="94"/>
        <v>Janeiro</v>
      </c>
      <c r="E1959" s="269"/>
      <c r="F1959" s="270" t="str">
        <f>IF(E1959="","",VLOOKUP(E1959,Relatório!B:I,2,FALSE))</f>
        <v/>
      </c>
      <c r="G1959" s="271"/>
      <c r="H1959" s="272"/>
      <c r="I1959" s="271"/>
      <c r="J1959" s="271"/>
      <c r="K1959" s="312"/>
      <c r="L1959" s="353"/>
      <c r="M1959" s="271"/>
      <c r="N1959" s="271"/>
      <c r="O1959" s="276"/>
      <c r="P1959" s="313"/>
      <c r="Q1959" s="314"/>
      <c r="R1959" s="279" t="b">
        <f t="shared" si="95"/>
        <v>0</v>
      </c>
      <c r="S1959" s="334"/>
    </row>
    <row r="1960" spans="2:19" ht="24.9" customHeight="1" x14ac:dyDescent="0.3">
      <c r="B1960" s="311"/>
      <c r="C1960" s="267">
        <f t="shared" si="93"/>
        <v>1</v>
      </c>
      <c r="D1960" s="268" t="str">
        <f t="shared" si="94"/>
        <v>Janeiro</v>
      </c>
      <c r="E1960" s="269"/>
      <c r="F1960" s="270" t="str">
        <f>IF(E1960="","",VLOOKUP(E1960,Relatório!B:I,2,FALSE))</f>
        <v/>
      </c>
      <c r="G1960" s="271"/>
      <c r="H1960" s="272"/>
      <c r="I1960" s="271"/>
      <c r="J1960" s="271"/>
      <c r="K1960" s="312"/>
      <c r="L1960" s="353"/>
      <c r="M1960" s="271"/>
      <c r="N1960" s="271"/>
      <c r="O1960" s="276"/>
      <c r="P1960" s="313"/>
      <c r="Q1960" s="314"/>
      <c r="R1960" s="279" t="b">
        <f t="shared" si="95"/>
        <v>0</v>
      </c>
      <c r="S1960" s="334"/>
    </row>
    <row r="1961" spans="2:19" ht="24.9" customHeight="1" x14ac:dyDescent="0.3">
      <c r="B1961" s="311"/>
      <c r="C1961" s="267">
        <f t="shared" si="93"/>
        <v>1</v>
      </c>
      <c r="D1961" s="268" t="str">
        <f t="shared" si="94"/>
        <v>Janeiro</v>
      </c>
      <c r="E1961" s="269"/>
      <c r="F1961" s="270" t="str">
        <f>IF(E1961="","",VLOOKUP(E1961,Relatório!B:I,2,FALSE))</f>
        <v/>
      </c>
      <c r="G1961" s="271"/>
      <c r="H1961" s="272"/>
      <c r="I1961" s="271"/>
      <c r="J1961" s="271"/>
      <c r="K1961" s="312"/>
      <c r="L1961" s="353"/>
      <c r="M1961" s="271"/>
      <c r="N1961" s="271"/>
      <c r="O1961" s="276"/>
      <c r="P1961" s="313"/>
      <c r="Q1961" s="314"/>
      <c r="R1961" s="279" t="b">
        <f t="shared" si="95"/>
        <v>0</v>
      </c>
      <c r="S1961" s="334"/>
    </row>
    <row r="1962" spans="2:19" ht="24.9" customHeight="1" x14ac:dyDescent="0.3">
      <c r="B1962" s="311"/>
      <c r="C1962" s="267">
        <f t="shared" si="93"/>
        <v>1</v>
      </c>
      <c r="D1962" s="268" t="str">
        <f t="shared" si="94"/>
        <v>Janeiro</v>
      </c>
      <c r="E1962" s="269"/>
      <c r="F1962" s="270" t="str">
        <f>IF(E1962="","",VLOOKUP(E1962,Relatório!B:I,2,FALSE))</f>
        <v/>
      </c>
      <c r="G1962" s="271"/>
      <c r="H1962" s="272"/>
      <c r="I1962" s="271"/>
      <c r="J1962" s="271"/>
      <c r="K1962" s="312"/>
      <c r="L1962" s="353"/>
      <c r="M1962" s="271"/>
      <c r="N1962" s="271"/>
      <c r="O1962" s="276"/>
      <c r="P1962" s="313"/>
      <c r="Q1962" s="314"/>
      <c r="R1962" s="279" t="b">
        <f t="shared" si="95"/>
        <v>0</v>
      </c>
      <c r="S1962" s="334"/>
    </row>
    <row r="1963" spans="2:19" ht="24.9" customHeight="1" x14ac:dyDescent="0.3">
      <c r="B1963" s="311"/>
      <c r="C1963" s="267">
        <f t="shared" si="93"/>
        <v>1</v>
      </c>
      <c r="D1963" s="268" t="str">
        <f t="shared" si="94"/>
        <v>Janeiro</v>
      </c>
      <c r="E1963" s="269"/>
      <c r="F1963" s="270" t="str">
        <f>IF(E1963="","",VLOOKUP(E1963,Relatório!B:I,2,FALSE))</f>
        <v/>
      </c>
      <c r="G1963" s="271"/>
      <c r="H1963" s="272"/>
      <c r="I1963" s="271"/>
      <c r="J1963" s="271"/>
      <c r="K1963" s="312"/>
      <c r="L1963" s="353"/>
      <c r="M1963" s="271"/>
      <c r="N1963" s="271"/>
      <c r="O1963" s="276"/>
      <c r="P1963" s="313"/>
      <c r="Q1963" s="314"/>
      <c r="R1963" s="279" t="b">
        <f t="shared" si="95"/>
        <v>0</v>
      </c>
      <c r="S1963" s="334"/>
    </row>
    <row r="1964" spans="2:19" ht="24.9" customHeight="1" x14ac:dyDescent="0.3">
      <c r="B1964" s="311"/>
      <c r="C1964" s="267">
        <f t="shared" si="93"/>
        <v>1</v>
      </c>
      <c r="D1964" s="268" t="str">
        <f t="shared" si="94"/>
        <v>Janeiro</v>
      </c>
      <c r="E1964" s="269"/>
      <c r="F1964" s="270" t="str">
        <f>IF(E1964="","",VLOOKUP(E1964,Relatório!B:I,2,FALSE))</f>
        <v/>
      </c>
      <c r="G1964" s="271"/>
      <c r="H1964" s="272"/>
      <c r="I1964" s="271"/>
      <c r="J1964" s="271"/>
      <c r="K1964" s="312"/>
      <c r="L1964" s="353"/>
      <c r="M1964" s="271"/>
      <c r="N1964" s="271"/>
      <c r="O1964" s="276"/>
      <c r="P1964" s="313"/>
      <c r="Q1964" s="314"/>
      <c r="R1964" s="279" t="b">
        <f t="shared" si="95"/>
        <v>0</v>
      </c>
      <c r="S1964" s="334"/>
    </row>
    <row r="1965" spans="2:19" ht="24.9" customHeight="1" x14ac:dyDescent="0.3">
      <c r="B1965" s="311"/>
      <c r="C1965" s="267">
        <f t="shared" si="93"/>
        <v>1</v>
      </c>
      <c r="D1965" s="268" t="str">
        <f t="shared" si="94"/>
        <v>Janeiro</v>
      </c>
      <c r="E1965" s="269"/>
      <c r="F1965" s="270" t="str">
        <f>IF(E1965="","",VLOOKUP(E1965,Relatório!B:I,2,FALSE))</f>
        <v/>
      </c>
      <c r="G1965" s="271"/>
      <c r="H1965" s="272"/>
      <c r="I1965" s="271"/>
      <c r="J1965" s="271"/>
      <c r="K1965" s="312"/>
      <c r="L1965" s="353"/>
      <c r="M1965" s="271"/>
      <c r="N1965" s="271"/>
      <c r="O1965" s="276"/>
      <c r="P1965" s="313"/>
      <c r="Q1965" s="314"/>
      <c r="R1965" s="279" t="b">
        <f t="shared" si="95"/>
        <v>0</v>
      </c>
      <c r="S1965" s="334"/>
    </row>
    <row r="1966" spans="2:19" ht="24.9" customHeight="1" x14ac:dyDescent="0.3">
      <c r="B1966" s="311"/>
      <c r="C1966" s="267">
        <f t="shared" si="93"/>
        <v>1</v>
      </c>
      <c r="D1966" s="268" t="str">
        <f t="shared" si="94"/>
        <v>Janeiro</v>
      </c>
      <c r="E1966" s="269"/>
      <c r="F1966" s="270" t="str">
        <f>IF(E1966="","",VLOOKUP(E1966,Relatório!B:I,2,FALSE))</f>
        <v/>
      </c>
      <c r="G1966" s="271"/>
      <c r="H1966" s="272"/>
      <c r="I1966" s="271"/>
      <c r="J1966" s="271"/>
      <c r="K1966" s="312"/>
      <c r="L1966" s="353"/>
      <c r="M1966" s="271"/>
      <c r="N1966" s="271"/>
      <c r="O1966" s="276"/>
      <c r="P1966" s="313"/>
      <c r="Q1966" s="314"/>
      <c r="R1966" s="279" t="b">
        <f t="shared" si="95"/>
        <v>0</v>
      </c>
      <c r="S1966" s="334"/>
    </row>
    <row r="1967" spans="2:19" ht="24.9" customHeight="1" x14ac:dyDescent="0.3">
      <c r="B1967" s="311"/>
      <c r="C1967" s="267">
        <f t="shared" si="93"/>
        <v>1</v>
      </c>
      <c r="D1967" s="268" t="str">
        <f t="shared" si="94"/>
        <v>Janeiro</v>
      </c>
      <c r="E1967" s="269"/>
      <c r="F1967" s="270" t="str">
        <f>IF(E1967="","",VLOOKUP(E1967,Relatório!B:I,2,FALSE))</f>
        <v/>
      </c>
      <c r="G1967" s="271"/>
      <c r="H1967" s="272"/>
      <c r="I1967" s="271"/>
      <c r="J1967" s="271"/>
      <c r="K1967" s="312"/>
      <c r="L1967" s="353"/>
      <c r="M1967" s="271"/>
      <c r="N1967" s="271"/>
      <c r="O1967" s="276"/>
      <c r="P1967" s="313"/>
      <c r="Q1967" s="314"/>
      <c r="R1967" s="279" t="b">
        <f t="shared" si="95"/>
        <v>0</v>
      </c>
      <c r="S1967" s="334"/>
    </row>
    <row r="1968" spans="2:19" ht="24.9" customHeight="1" x14ac:dyDescent="0.3">
      <c r="B1968" s="311"/>
      <c r="C1968" s="267">
        <f t="shared" si="93"/>
        <v>1</v>
      </c>
      <c r="D1968" s="268" t="str">
        <f t="shared" si="94"/>
        <v>Janeiro</v>
      </c>
      <c r="E1968" s="269"/>
      <c r="F1968" s="270" t="str">
        <f>IF(E1968="","",VLOOKUP(E1968,Relatório!B:I,2,FALSE))</f>
        <v/>
      </c>
      <c r="G1968" s="271"/>
      <c r="H1968" s="272"/>
      <c r="I1968" s="271"/>
      <c r="J1968" s="271"/>
      <c r="K1968" s="312"/>
      <c r="L1968" s="353"/>
      <c r="M1968" s="271"/>
      <c r="N1968" s="271"/>
      <c r="O1968" s="276"/>
      <c r="P1968" s="313"/>
      <c r="Q1968" s="314"/>
      <c r="R1968" s="279" t="b">
        <f t="shared" si="95"/>
        <v>0</v>
      </c>
      <c r="S1968" s="334"/>
    </row>
    <row r="1969" spans="2:19" ht="24.9" customHeight="1" x14ac:dyDescent="0.3">
      <c r="B1969" s="311"/>
      <c r="C1969" s="267">
        <f t="shared" si="93"/>
        <v>1</v>
      </c>
      <c r="D1969" s="268" t="str">
        <f t="shared" si="94"/>
        <v>Janeiro</v>
      </c>
      <c r="E1969" s="269"/>
      <c r="F1969" s="270" t="str">
        <f>IF(E1969="","",VLOOKUP(E1969,Relatório!B:I,2,FALSE))</f>
        <v/>
      </c>
      <c r="G1969" s="271"/>
      <c r="H1969" s="272"/>
      <c r="I1969" s="271"/>
      <c r="J1969" s="271"/>
      <c r="K1969" s="312"/>
      <c r="L1969" s="353"/>
      <c r="M1969" s="271"/>
      <c r="N1969" s="271"/>
      <c r="O1969" s="276"/>
      <c r="P1969" s="313"/>
      <c r="Q1969" s="314"/>
      <c r="R1969" s="279" t="b">
        <f t="shared" si="95"/>
        <v>0</v>
      </c>
      <c r="S1969" s="334"/>
    </row>
    <row r="1970" spans="2:19" ht="24.9" customHeight="1" x14ac:dyDescent="0.3">
      <c r="B1970" s="311"/>
      <c r="C1970" s="267">
        <f t="shared" si="93"/>
        <v>1</v>
      </c>
      <c r="D1970" s="268" t="str">
        <f t="shared" si="94"/>
        <v>Janeiro</v>
      </c>
      <c r="E1970" s="269"/>
      <c r="F1970" s="270" t="str">
        <f>IF(E1970="","",VLOOKUP(E1970,Relatório!B:I,2,FALSE))</f>
        <v/>
      </c>
      <c r="G1970" s="271"/>
      <c r="H1970" s="272"/>
      <c r="I1970" s="271"/>
      <c r="J1970" s="271"/>
      <c r="K1970" s="312"/>
      <c r="L1970" s="353"/>
      <c r="M1970" s="271"/>
      <c r="N1970" s="271"/>
      <c r="O1970" s="276"/>
      <c r="P1970" s="313"/>
      <c r="Q1970" s="314"/>
      <c r="R1970" s="279" t="b">
        <f t="shared" si="95"/>
        <v>0</v>
      </c>
      <c r="S1970" s="334"/>
    </row>
    <row r="1971" spans="2:19" ht="24.9" customHeight="1" x14ac:dyDescent="0.3">
      <c r="B1971" s="311"/>
      <c r="C1971" s="267">
        <f t="shared" si="93"/>
        <v>1</v>
      </c>
      <c r="D1971" s="268" t="str">
        <f t="shared" si="94"/>
        <v>Janeiro</v>
      </c>
      <c r="E1971" s="269"/>
      <c r="F1971" s="270" t="str">
        <f>IF(E1971="","",VLOOKUP(E1971,Relatório!B:I,2,FALSE))</f>
        <v/>
      </c>
      <c r="G1971" s="271"/>
      <c r="H1971" s="272"/>
      <c r="I1971" s="271"/>
      <c r="J1971" s="271"/>
      <c r="K1971" s="312"/>
      <c r="L1971" s="353"/>
      <c r="M1971" s="271"/>
      <c r="N1971" s="271"/>
      <c r="O1971" s="276"/>
      <c r="P1971" s="313"/>
      <c r="Q1971" s="314"/>
      <c r="R1971" s="279" t="b">
        <f t="shared" si="95"/>
        <v>0</v>
      </c>
      <c r="S1971" s="334"/>
    </row>
    <row r="1972" spans="2:19" ht="24.9" customHeight="1" x14ac:dyDescent="0.3">
      <c r="B1972" s="311"/>
      <c r="C1972" s="267">
        <f t="shared" si="93"/>
        <v>1</v>
      </c>
      <c r="D1972" s="268" t="str">
        <f t="shared" si="94"/>
        <v>Janeiro</v>
      </c>
      <c r="E1972" s="269"/>
      <c r="F1972" s="270" t="str">
        <f>IF(E1972="","",VLOOKUP(E1972,Relatório!B:I,2,FALSE))</f>
        <v/>
      </c>
      <c r="G1972" s="271"/>
      <c r="H1972" s="272"/>
      <c r="I1972" s="271"/>
      <c r="J1972" s="271"/>
      <c r="K1972" s="312"/>
      <c r="L1972" s="353"/>
      <c r="M1972" s="271"/>
      <c r="N1972" s="271"/>
      <c r="O1972" s="276"/>
      <c r="P1972" s="313"/>
      <c r="Q1972" s="314"/>
      <c r="R1972" s="279" t="b">
        <f t="shared" si="95"/>
        <v>0</v>
      </c>
      <c r="S1972" s="334"/>
    </row>
    <row r="1973" spans="2:19" ht="24.9" customHeight="1" x14ac:dyDescent="0.3">
      <c r="B1973" s="311"/>
      <c r="C1973" s="267">
        <f t="shared" si="93"/>
        <v>1</v>
      </c>
      <c r="D1973" s="268" t="str">
        <f t="shared" si="94"/>
        <v>Janeiro</v>
      </c>
      <c r="E1973" s="269"/>
      <c r="F1973" s="270" t="str">
        <f>IF(E1973="","",VLOOKUP(E1973,Relatório!B:I,2,FALSE))</f>
        <v/>
      </c>
      <c r="G1973" s="271"/>
      <c r="H1973" s="272"/>
      <c r="I1973" s="271"/>
      <c r="J1973" s="271"/>
      <c r="K1973" s="312"/>
      <c r="L1973" s="353"/>
      <c r="M1973" s="271"/>
      <c r="N1973" s="271"/>
      <c r="O1973" s="276"/>
      <c r="P1973" s="313"/>
      <c r="Q1973" s="314"/>
      <c r="R1973" s="279" t="b">
        <f t="shared" si="95"/>
        <v>0</v>
      </c>
      <c r="S1973" s="334"/>
    </row>
    <row r="1974" spans="2:19" ht="24.9" customHeight="1" x14ac:dyDescent="0.3">
      <c r="B1974" s="311"/>
      <c r="C1974" s="267">
        <f t="shared" si="93"/>
        <v>1</v>
      </c>
      <c r="D1974" s="268" t="str">
        <f t="shared" si="94"/>
        <v>Janeiro</v>
      </c>
      <c r="E1974" s="269"/>
      <c r="F1974" s="270" t="str">
        <f>IF(E1974="","",VLOOKUP(E1974,Relatório!B:I,2,FALSE))</f>
        <v/>
      </c>
      <c r="G1974" s="271"/>
      <c r="H1974" s="272"/>
      <c r="I1974" s="271"/>
      <c r="J1974" s="271"/>
      <c r="K1974" s="312"/>
      <c r="L1974" s="353"/>
      <c r="M1974" s="271"/>
      <c r="N1974" s="271"/>
      <c r="O1974" s="276"/>
      <c r="P1974" s="313"/>
      <c r="Q1974" s="314"/>
      <c r="R1974" s="279" t="b">
        <f t="shared" si="95"/>
        <v>0</v>
      </c>
      <c r="S1974" s="334"/>
    </row>
    <row r="1975" spans="2:19" ht="24.9" customHeight="1" x14ac:dyDescent="0.3">
      <c r="B1975" s="311"/>
      <c r="C1975" s="267">
        <f t="shared" si="93"/>
        <v>1</v>
      </c>
      <c r="D1975" s="268" t="str">
        <f t="shared" si="94"/>
        <v>Janeiro</v>
      </c>
      <c r="E1975" s="269"/>
      <c r="F1975" s="270" t="str">
        <f>IF(E1975="","",VLOOKUP(E1975,Relatório!B:I,2,FALSE))</f>
        <v/>
      </c>
      <c r="G1975" s="271"/>
      <c r="H1975" s="272"/>
      <c r="I1975" s="271"/>
      <c r="J1975" s="271"/>
      <c r="K1975" s="312"/>
      <c r="L1975" s="353"/>
      <c r="M1975" s="271"/>
      <c r="N1975" s="271"/>
      <c r="O1975" s="276"/>
      <c r="P1975" s="313"/>
      <c r="Q1975" s="314"/>
      <c r="R1975" s="279" t="b">
        <f t="shared" si="95"/>
        <v>0</v>
      </c>
      <c r="S1975" s="334"/>
    </row>
    <row r="1976" spans="2:19" ht="24.9" customHeight="1" x14ac:dyDescent="0.3">
      <c r="B1976" s="311"/>
      <c r="C1976" s="267">
        <f t="shared" si="93"/>
        <v>1</v>
      </c>
      <c r="D1976" s="268" t="str">
        <f t="shared" si="94"/>
        <v>Janeiro</v>
      </c>
      <c r="E1976" s="269"/>
      <c r="F1976" s="270" t="str">
        <f>IF(E1976="","",VLOOKUP(E1976,Relatório!B:I,2,FALSE))</f>
        <v/>
      </c>
      <c r="G1976" s="271"/>
      <c r="H1976" s="272"/>
      <c r="I1976" s="271"/>
      <c r="J1976" s="271"/>
      <c r="K1976" s="312"/>
      <c r="L1976" s="353"/>
      <c r="M1976" s="271"/>
      <c r="N1976" s="271"/>
      <c r="O1976" s="276"/>
      <c r="P1976" s="313"/>
      <c r="Q1976" s="314"/>
      <c r="R1976" s="279" t="b">
        <f t="shared" si="95"/>
        <v>0</v>
      </c>
      <c r="S1976" s="334"/>
    </row>
    <row r="1977" spans="2:19" ht="24.9" customHeight="1" x14ac:dyDescent="0.3">
      <c r="B1977" s="311"/>
      <c r="C1977" s="267">
        <f t="shared" si="93"/>
        <v>1</v>
      </c>
      <c r="D1977" s="268" t="str">
        <f t="shared" si="94"/>
        <v>Janeiro</v>
      </c>
      <c r="E1977" s="269"/>
      <c r="F1977" s="270" t="str">
        <f>IF(E1977="","",VLOOKUP(E1977,Relatório!B:I,2,FALSE))</f>
        <v/>
      </c>
      <c r="G1977" s="271"/>
      <c r="H1977" s="272"/>
      <c r="I1977" s="271"/>
      <c r="J1977" s="271"/>
      <c r="K1977" s="312"/>
      <c r="L1977" s="353"/>
      <c r="M1977" s="271"/>
      <c r="N1977" s="271"/>
      <c r="O1977" s="276"/>
      <c r="P1977" s="313"/>
      <c r="Q1977" s="314"/>
      <c r="R1977" s="279" t="b">
        <f t="shared" si="95"/>
        <v>0</v>
      </c>
      <c r="S1977" s="334"/>
    </row>
    <row r="1978" spans="2:19" ht="24.9" customHeight="1" x14ac:dyDescent="0.3">
      <c r="B1978" s="311"/>
      <c r="C1978" s="267">
        <f t="shared" si="93"/>
        <v>1</v>
      </c>
      <c r="D1978" s="268" t="str">
        <f t="shared" si="94"/>
        <v>Janeiro</v>
      </c>
      <c r="E1978" s="269"/>
      <c r="F1978" s="270" t="str">
        <f>IF(E1978="","",VLOOKUP(E1978,Relatório!B:I,2,FALSE))</f>
        <v/>
      </c>
      <c r="G1978" s="271"/>
      <c r="H1978" s="272"/>
      <c r="I1978" s="271"/>
      <c r="J1978" s="271"/>
      <c r="K1978" s="312"/>
      <c r="L1978" s="353"/>
      <c r="M1978" s="271"/>
      <c r="N1978" s="271"/>
      <c r="O1978" s="276"/>
      <c r="P1978" s="313"/>
      <c r="Q1978" s="314"/>
      <c r="R1978" s="279" t="b">
        <f t="shared" si="95"/>
        <v>0</v>
      </c>
      <c r="S1978" s="334"/>
    </row>
    <row r="1979" spans="2:19" ht="24.9" customHeight="1" x14ac:dyDescent="0.3">
      <c r="B1979" s="311"/>
      <c r="C1979" s="267">
        <f t="shared" si="93"/>
        <v>1</v>
      </c>
      <c r="D1979" s="268" t="str">
        <f t="shared" si="94"/>
        <v>Janeiro</v>
      </c>
      <c r="E1979" s="269"/>
      <c r="F1979" s="270" t="str">
        <f>IF(E1979="","",VLOOKUP(E1979,Relatório!B:I,2,FALSE))</f>
        <v/>
      </c>
      <c r="G1979" s="271"/>
      <c r="H1979" s="272"/>
      <c r="I1979" s="271"/>
      <c r="J1979" s="271"/>
      <c r="K1979" s="312"/>
      <c r="L1979" s="353"/>
      <c r="M1979" s="271"/>
      <c r="N1979" s="271"/>
      <c r="O1979" s="276"/>
      <c r="P1979" s="313"/>
      <c r="Q1979" s="314"/>
      <c r="R1979" s="279" t="b">
        <f t="shared" si="95"/>
        <v>0</v>
      </c>
      <c r="S1979" s="334"/>
    </row>
    <row r="1980" spans="2:19" ht="24.9" customHeight="1" x14ac:dyDescent="0.3">
      <c r="B1980" s="311"/>
      <c r="C1980" s="267">
        <f t="shared" si="93"/>
        <v>1</v>
      </c>
      <c r="D1980" s="268" t="str">
        <f t="shared" si="94"/>
        <v>Janeiro</v>
      </c>
      <c r="E1980" s="269"/>
      <c r="F1980" s="270" t="str">
        <f>IF(E1980="","",VLOOKUP(E1980,Relatório!B:I,2,FALSE))</f>
        <v/>
      </c>
      <c r="G1980" s="271"/>
      <c r="H1980" s="272"/>
      <c r="I1980" s="271"/>
      <c r="J1980" s="271"/>
      <c r="K1980" s="312"/>
      <c r="L1980" s="353"/>
      <c r="M1980" s="271"/>
      <c r="N1980" s="271"/>
      <c r="O1980" s="276"/>
      <c r="P1980" s="313"/>
      <c r="Q1980" s="314"/>
      <c r="R1980" s="279" t="b">
        <f t="shared" si="95"/>
        <v>0</v>
      </c>
      <c r="S1980" s="334"/>
    </row>
    <row r="1981" spans="2:19" ht="24.9" customHeight="1" x14ac:dyDescent="0.3">
      <c r="B1981" s="311"/>
      <c r="C1981" s="267">
        <f t="shared" si="93"/>
        <v>1</v>
      </c>
      <c r="D1981" s="268" t="str">
        <f t="shared" si="94"/>
        <v>Janeiro</v>
      </c>
      <c r="E1981" s="269"/>
      <c r="F1981" s="270" t="str">
        <f>IF(E1981="","",VLOOKUP(E1981,Relatório!B:I,2,FALSE))</f>
        <v/>
      </c>
      <c r="G1981" s="271"/>
      <c r="H1981" s="272"/>
      <c r="I1981" s="271"/>
      <c r="J1981" s="271"/>
      <c r="K1981" s="312"/>
      <c r="L1981" s="353"/>
      <c r="M1981" s="271"/>
      <c r="N1981" s="271"/>
      <c r="O1981" s="276"/>
      <c r="P1981" s="313"/>
      <c r="Q1981" s="314"/>
      <c r="R1981" s="279" t="b">
        <f t="shared" si="95"/>
        <v>0</v>
      </c>
      <c r="S1981" s="334"/>
    </row>
    <row r="1982" spans="2:19" ht="24.9" customHeight="1" x14ac:dyDescent="0.3">
      <c r="B1982" s="311"/>
      <c r="C1982" s="267">
        <f t="shared" si="93"/>
        <v>1</v>
      </c>
      <c r="D1982" s="268" t="str">
        <f t="shared" si="94"/>
        <v>Janeiro</v>
      </c>
      <c r="E1982" s="269"/>
      <c r="F1982" s="270" t="str">
        <f>IF(E1982="","",VLOOKUP(E1982,Relatório!B:I,2,FALSE))</f>
        <v/>
      </c>
      <c r="G1982" s="271"/>
      <c r="H1982" s="272"/>
      <c r="I1982" s="271"/>
      <c r="J1982" s="271"/>
      <c r="K1982" s="312"/>
      <c r="L1982" s="353"/>
      <c r="M1982" s="271"/>
      <c r="N1982" s="271"/>
      <c r="O1982" s="276"/>
      <c r="P1982" s="313"/>
      <c r="Q1982" s="314"/>
      <c r="R1982" s="279" t="b">
        <f t="shared" si="95"/>
        <v>0</v>
      </c>
      <c r="S1982" s="334"/>
    </row>
    <row r="1983" spans="2:19" ht="24.9" customHeight="1" x14ac:dyDescent="0.3">
      <c r="B1983" s="311"/>
      <c r="C1983" s="267">
        <f t="shared" si="93"/>
        <v>1</v>
      </c>
      <c r="D1983" s="268" t="str">
        <f t="shared" si="94"/>
        <v>Janeiro</v>
      </c>
      <c r="E1983" s="269"/>
      <c r="F1983" s="270" t="str">
        <f>IF(E1983="","",VLOOKUP(E1983,Relatório!B:I,2,FALSE))</f>
        <v/>
      </c>
      <c r="G1983" s="271"/>
      <c r="H1983" s="272"/>
      <c r="I1983" s="271"/>
      <c r="J1983" s="271"/>
      <c r="K1983" s="312"/>
      <c r="L1983" s="353"/>
      <c r="M1983" s="271"/>
      <c r="N1983" s="271"/>
      <c r="O1983" s="276"/>
      <c r="P1983" s="313"/>
      <c r="Q1983" s="314"/>
      <c r="R1983" s="279" t="b">
        <f t="shared" si="95"/>
        <v>0</v>
      </c>
      <c r="S1983" s="334"/>
    </row>
    <row r="1984" spans="2:19" ht="24.9" customHeight="1" x14ac:dyDescent="0.3">
      <c r="B1984" s="311"/>
      <c r="C1984" s="267">
        <f t="shared" si="93"/>
        <v>1</v>
      </c>
      <c r="D1984" s="268" t="str">
        <f t="shared" si="94"/>
        <v>Janeiro</v>
      </c>
      <c r="E1984" s="269"/>
      <c r="F1984" s="270" t="str">
        <f>IF(E1984="","",VLOOKUP(E1984,Relatório!B:I,2,FALSE))</f>
        <v/>
      </c>
      <c r="G1984" s="271"/>
      <c r="H1984" s="272"/>
      <c r="I1984" s="271"/>
      <c r="J1984" s="271"/>
      <c r="K1984" s="312"/>
      <c r="L1984" s="353"/>
      <c r="M1984" s="271"/>
      <c r="N1984" s="271"/>
      <c r="O1984" s="276"/>
      <c r="P1984" s="313"/>
      <c r="Q1984" s="314"/>
      <c r="R1984" s="279" t="b">
        <f t="shared" si="95"/>
        <v>0</v>
      </c>
      <c r="S1984" s="334"/>
    </row>
    <row r="1985" spans="2:19" ht="24.9" customHeight="1" x14ac:dyDescent="0.3">
      <c r="B1985" s="311"/>
      <c r="C1985" s="267">
        <f t="shared" si="93"/>
        <v>1</v>
      </c>
      <c r="D1985" s="268" t="str">
        <f t="shared" si="94"/>
        <v>Janeiro</v>
      </c>
      <c r="E1985" s="269"/>
      <c r="F1985" s="270" t="str">
        <f>IF(E1985="","",VLOOKUP(E1985,Relatório!B:I,2,FALSE))</f>
        <v/>
      </c>
      <c r="G1985" s="271"/>
      <c r="H1985" s="272"/>
      <c r="I1985" s="271"/>
      <c r="J1985" s="271"/>
      <c r="K1985" s="312"/>
      <c r="L1985" s="353"/>
      <c r="M1985" s="271"/>
      <c r="N1985" s="271"/>
      <c r="O1985" s="276"/>
      <c r="P1985" s="313"/>
      <c r="Q1985" s="314"/>
      <c r="R1985" s="279" t="b">
        <f t="shared" si="95"/>
        <v>0</v>
      </c>
      <c r="S1985" s="334"/>
    </row>
    <row r="1986" spans="2:19" ht="24.9" customHeight="1" x14ac:dyDescent="0.3">
      <c r="B1986" s="311"/>
      <c r="C1986" s="267">
        <f t="shared" si="93"/>
        <v>1</v>
      </c>
      <c r="D1986" s="268" t="str">
        <f t="shared" si="94"/>
        <v>Janeiro</v>
      </c>
      <c r="E1986" s="269"/>
      <c r="F1986" s="270" t="str">
        <f>IF(E1986="","",VLOOKUP(E1986,Relatório!B:I,2,FALSE))</f>
        <v/>
      </c>
      <c r="G1986" s="271"/>
      <c r="H1986" s="272"/>
      <c r="I1986" s="271"/>
      <c r="J1986" s="271"/>
      <c r="K1986" s="312"/>
      <c r="L1986" s="353"/>
      <c r="M1986" s="271"/>
      <c r="N1986" s="271"/>
      <c r="O1986" s="276"/>
      <c r="P1986" s="313"/>
      <c r="Q1986" s="314"/>
      <c r="R1986" s="279" t="b">
        <f t="shared" si="95"/>
        <v>0</v>
      </c>
      <c r="S1986" s="334"/>
    </row>
    <row r="1987" spans="2:19" ht="24.9" customHeight="1" x14ac:dyDescent="0.3">
      <c r="B1987" s="311"/>
      <c r="C1987" s="267">
        <f t="shared" si="93"/>
        <v>1</v>
      </c>
      <c r="D1987" s="268" t="str">
        <f t="shared" si="94"/>
        <v>Janeiro</v>
      </c>
      <c r="E1987" s="269"/>
      <c r="F1987" s="270" t="str">
        <f>IF(E1987="","",VLOOKUP(E1987,Relatório!B:I,2,FALSE))</f>
        <v/>
      </c>
      <c r="G1987" s="271"/>
      <c r="H1987" s="272"/>
      <c r="I1987" s="271"/>
      <c r="J1987" s="271"/>
      <c r="K1987" s="312"/>
      <c r="L1987" s="353"/>
      <c r="M1987" s="271"/>
      <c r="N1987" s="271"/>
      <c r="O1987" s="276"/>
      <c r="P1987" s="313"/>
      <c r="Q1987" s="314"/>
      <c r="R1987" s="279" t="b">
        <f t="shared" si="95"/>
        <v>0</v>
      </c>
      <c r="S1987" s="334"/>
    </row>
    <row r="1988" spans="2:19" ht="24.9" customHeight="1" x14ac:dyDescent="0.3">
      <c r="B1988" s="311"/>
      <c r="C1988" s="267">
        <f t="shared" si="93"/>
        <v>1</v>
      </c>
      <c r="D1988" s="268" t="str">
        <f t="shared" si="94"/>
        <v>Janeiro</v>
      </c>
      <c r="E1988" s="269"/>
      <c r="F1988" s="270" t="str">
        <f>IF(E1988="","",VLOOKUP(E1988,Relatório!B:I,2,FALSE))</f>
        <v/>
      </c>
      <c r="G1988" s="271"/>
      <c r="H1988" s="272"/>
      <c r="I1988" s="271"/>
      <c r="J1988" s="271"/>
      <c r="K1988" s="312"/>
      <c r="L1988" s="353"/>
      <c r="M1988" s="271"/>
      <c r="N1988" s="271"/>
      <c r="O1988" s="276"/>
      <c r="P1988" s="313"/>
      <c r="Q1988" s="314"/>
      <c r="R1988" s="279" t="b">
        <f t="shared" si="95"/>
        <v>0</v>
      </c>
      <c r="S1988" s="334"/>
    </row>
    <row r="1989" spans="2:19" ht="24.9" customHeight="1" x14ac:dyDescent="0.3">
      <c r="B1989" s="311"/>
      <c r="C1989" s="267">
        <f t="shared" si="93"/>
        <v>1</v>
      </c>
      <c r="D1989" s="268" t="str">
        <f t="shared" si="94"/>
        <v>Janeiro</v>
      </c>
      <c r="E1989" s="269"/>
      <c r="F1989" s="270" t="str">
        <f>IF(E1989="","",VLOOKUP(E1989,Relatório!B:I,2,FALSE))</f>
        <v/>
      </c>
      <c r="G1989" s="271"/>
      <c r="H1989" s="272"/>
      <c r="I1989" s="271"/>
      <c r="J1989" s="271"/>
      <c r="K1989" s="312"/>
      <c r="L1989" s="353"/>
      <c r="M1989" s="271"/>
      <c r="N1989" s="271"/>
      <c r="O1989" s="276"/>
      <c r="P1989" s="313"/>
      <c r="Q1989" s="314"/>
      <c r="R1989" s="279" t="b">
        <f t="shared" si="95"/>
        <v>0</v>
      </c>
      <c r="S1989" s="334"/>
    </row>
    <row r="1990" spans="2:19" ht="24.9" customHeight="1" x14ac:dyDescent="0.3">
      <c r="B1990" s="311"/>
      <c r="C1990" s="267">
        <f t="shared" si="93"/>
        <v>1</v>
      </c>
      <c r="D1990" s="268" t="str">
        <f t="shared" si="94"/>
        <v>Janeiro</v>
      </c>
      <c r="E1990" s="269"/>
      <c r="F1990" s="270" t="str">
        <f>IF(E1990="","",VLOOKUP(E1990,Relatório!B:I,2,FALSE))</f>
        <v/>
      </c>
      <c r="G1990" s="271"/>
      <c r="H1990" s="272"/>
      <c r="I1990" s="271"/>
      <c r="J1990" s="271"/>
      <c r="K1990" s="312"/>
      <c r="L1990" s="353"/>
      <c r="M1990" s="271"/>
      <c r="N1990" s="271"/>
      <c r="O1990" s="276"/>
      <c r="P1990" s="313"/>
      <c r="Q1990" s="314"/>
      <c r="R1990" s="279" t="b">
        <f t="shared" si="95"/>
        <v>0</v>
      </c>
      <c r="S1990" s="334"/>
    </row>
    <row r="1991" spans="2:19" ht="24.9" customHeight="1" x14ac:dyDescent="0.3">
      <c r="B1991" s="311"/>
      <c r="C1991" s="267">
        <f t="shared" si="93"/>
        <v>1</v>
      </c>
      <c r="D1991" s="268" t="str">
        <f t="shared" si="94"/>
        <v>Janeiro</v>
      </c>
      <c r="E1991" s="269"/>
      <c r="F1991" s="270" t="str">
        <f>IF(E1991="","",VLOOKUP(E1991,Relatório!B:I,2,FALSE))</f>
        <v/>
      </c>
      <c r="G1991" s="271"/>
      <c r="H1991" s="272"/>
      <c r="I1991" s="271"/>
      <c r="J1991" s="271"/>
      <c r="K1991" s="312"/>
      <c r="L1991" s="353"/>
      <c r="M1991" s="271"/>
      <c r="N1991" s="271"/>
      <c r="O1991" s="276"/>
      <c r="P1991" s="313"/>
      <c r="Q1991" s="314"/>
      <c r="R1991" s="279" t="b">
        <f t="shared" si="95"/>
        <v>0</v>
      </c>
      <c r="S1991" s="334"/>
    </row>
    <row r="1992" spans="2:19" ht="24.9" customHeight="1" x14ac:dyDescent="0.3">
      <c r="B1992" s="311"/>
      <c r="C1992" s="267">
        <f t="shared" si="93"/>
        <v>1</v>
      </c>
      <c r="D1992" s="268" t="str">
        <f t="shared" si="94"/>
        <v>Janeiro</v>
      </c>
      <c r="E1992" s="269"/>
      <c r="F1992" s="270" t="str">
        <f>IF(E1992="","",VLOOKUP(E1992,Relatório!B:I,2,FALSE))</f>
        <v/>
      </c>
      <c r="G1992" s="271"/>
      <c r="H1992" s="272"/>
      <c r="I1992" s="271"/>
      <c r="J1992" s="271"/>
      <c r="K1992" s="312"/>
      <c r="L1992" s="353"/>
      <c r="M1992" s="271"/>
      <c r="N1992" s="271"/>
      <c r="O1992" s="276"/>
      <c r="P1992" s="313"/>
      <c r="Q1992" s="314"/>
      <c r="R1992" s="279" t="b">
        <f t="shared" si="95"/>
        <v>0</v>
      </c>
      <c r="S1992" s="334"/>
    </row>
    <row r="1993" spans="2:19" ht="24.9" customHeight="1" x14ac:dyDescent="0.3">
      <c r="B1993" s="311"/>
      <c r="C1993" s="267">
        <f t="shared" si="93"/>
        <v>1</v>
      </c>
      <c r="D1993" s="268" t="str">
        <f t="shared" si="94"/>
        <v>Janeiro</v>
      </c>
      <c r="E1993" s="269"/>
      <c r="F1993" s="270" t="str">
        <f>IF(E1993="","",VLOOKUP(E1993,Relatório!B:I,2,FALSE))</f>
        <v/>
      </c>
      <c r="G1993" s="271"/>
      <c r="H1993" s="272"/>
      <c r="I1993" s="271"/>
      <c r="J1993" s="271"/>
      <c r="K1993" s="312"/>
      <c r="L1993" s="353"/>
      <c r="M1993" s="271"/>
      <c r="N1993" s="271"/>
      <c r="O1993" s="276"/>
      <c r="P1993" s="313"/>
      <c r="Q1993" s="314"/>
      <c r="R1993" s="279" t="b">
        <f t="shared" ref="R1993:R2056" si="96">IF(O1993="sim",P1993-Q1993+R1992,IF(O1993="NÃO",R1992))</f>
        <v>0</v>
      </c>
      <c r="S1993" s="334"/>
    </row>
    <row r="1994" spans="2:19" ht="24.9" customHeight="1" x14ac:dyDescent="0.3">
      <c r="B1994" s="311"/>
      <c r="C1994" s="267">
        <f t="shared" si="93"/>
        <v>1</v>
      </c>
      <c r="D1994" s="268" t="str">
        <f t="shared" si="94"/>
        <v>Janeiro</v>
      </c>
      <c r="E1994" s="269"/>
      <c r="F1994" s="270" t="str">
        <f>IF(E1994="","",VLOOKUP(E1994,Relatório!B:I,2,FALSE))</f>
        <v/>
      </c>
      <c r="G1994" s="271"/>
      <c r="H1994" s="272"/>
      <c r="I1994" s="271"/>
      <c r="J1994" s="271"/>
      <c r="K1994" s="312"/>
      <c r="L1994" s="353"/>
      <c r="M1994" s="271"/>
      <c r="N1994" s="271"/>
      <c r="O1994" s="276"/>
      <c r="P1994" s="313"/>
      <c r="Q1994" s="314"/>
      <c r="R1994" s="279" t="b">
        <f t="shared" si="96"/>
        <v>0</v>
      </c>
      <c r="S1994" s="334"/>
    </row>
    <row r="1995" spans="2:19" ht="24.9" customHeight="1" x14ac:dyDescent="0.3">
      <c r="B1995" s="311"/>
      <c r="C1995" s="267">
        <f t="shared" si="93"/>
        <v>1</v>
      </c>
      <c r="D1995" s="268" t="str">
        <f t="shared" si="94"/>
        <v>Janeiro</v>
      </c>
      <c r="E1995" s="269"/>
      <c r="F1995" s="270" t="str">
        <f>IF(E1995="","",VLOOKUP(E1995,Relatório!B:I,2,FALSE))</f>
        <v/>
      </c>
      <c r="G1995" s="271"/>
      <c r="H1995" s="272"/>
      <c r="I1995" s="271"/>
      <c r="J1995" s="271"/>
      <c r="K1995" s="312"/>
      <c r="L1995" s="353"/>
      <c r="M1995" s="271"/>
      <c r="N1995" s="271"/>
      <c r="O1995" s="276"/>
      <c r="P1995" s="313"/>
      <c r="Q1995" s="314"/>
      <c r="R1995" s="279" t="b">
        <f t="shared" si="96"/>
        <v>0</v>
      </c>
      <c r="S1995" s="334"/>
    </row>
    <row r="1996" spans="2:19" ht="24.9" customHeight="1" x14ac:dyDescent="0.3">
      <c r="B1996" s="311"/>
      <c r="C1996" s="267">
        <f t="shared" si="93"/>
        <v>1</v>
      </c>
      <c r="D1996" s="268" t="str">
        <f t="shared" si="94"/>
        <v>Janeiro</v>
      </c>
      <c r="E1996" s="269"/>
      <c r="F1996" s="270" t="str">
        <f>IF(E1996="","",VLOOKUP(E1996,Relatório!B:I,2,FALSE))</f>
        <v/>
      </c>
      <c r="G1996" s="271"/>
      <c r="H1996" s="272"/>
      <c r="I1996" s="271"/>
      <c r="J1996" s="271"/>
      <c r="K1996" s="312"/>
      <c r="L1996" s="353"/>
      <c r="M1996" s="271"/>
      <c r="N1996" s="271"/>
      <c r="O1996" s="276"/>
      <c r="P1996" s="313"/>
      <c r="Q1996" s="314"/>
      <c r="R1996" s="279" t="b">
        <f t="shared" si="96"/>
        <v>0</v>
      </c>
      <c r="S1996" s="334"/>
    </row>
    <row r="1997" spans="2:19" ht="24.9" customHeight="1" x14ac:dyDescent="0.3">
      <c r="B1997" s="311"/>
      <c r="C1997" s="267">
        <f t="shared" si="93"/>
        <v>1</v>
      </c>
      <c r="D1997" s="268" t="str">
        <f t="shared" si="94"/>
        <v>Janeiro</v>
      </c>
      <c r="E1997" s="269"/>
      <c r="F1997" s="270" t="str">
        <f>IF(E1997="","",VLOOKUP(E1997,Relatório!B:I,2,FALSE))</f>
        <v/>
      </c>
      <c r="G1997" s="271"/>
      <c r="H1997" s="272"/>
      <c r="I1997" s="271"/>
      <c r="J1997" s="271"/>
      <c r="K1997" s="312"/>
      <c r="L1997" s="353"/>
      <c r="M1997" s="271"/>
      <c r="N1997" s="271"/>
      <c r="O1997" s="276"/>
      <c r="P1997" s="313"/>
      <c r="Q1997" s="314"/>
      <c r="R1997" s="279" t="b">
        <f t="shared" si="96"/>
        <v>0</v>
      </c>
      <c r="S1997" s="334"/>
    </row>
    <row r="1998" spans="2:19" ht="24.9" customHeight="1" x14ac:dyDescent="0.3">
      <c r="B1998" s="311"/>
      <c r="C1998" s="267">
        <f t="shared" si="93"/>
        <v>1</v>
      </c>
      <c r="D1998" s="268" t="str">
        <f t="shared" si="94"/>
        <v>Janeiro</v>
      </c>
      <c r="E1998" s="269"/>
      <c r="F1998" s="270" t="str">
        <f>IF(E1998="","",VLOOKUP(E1998,Relatório!B:I,2,FALSE))</f>
        <v/>
      </c>
      <c r="G1998" s="271"/>
      <c r="H1998" s="272"/>
      <c r="I1998" s="271"/>
      <c r="J1998" s="271"/>
      <c r="K1998" s="312"/>
      <c r="L1998" s="353"/>
      <c r="M1998" s="271"/>
      <c r="N1998" s="271"/>
      <c r="O1998" s="276"/>
      <c r="P1998" s="313"/>
      <c r="Q1998" s="314"/>
      <c r="R1998" s="279" t="b">
        <f t="shared" si="96"/>
        <v>0</v>
      </c>
      <c r="S1998" s="334"/>
    </row>
    <row r="1999" spans="2:19" ht="24.9" customHeight="1" x14ac:dyDescent="0.3">
      <c r="B1999" s="311"/>
      <c r="C1999" s="267">
        <f t="shared" si="93"/>
        <v>1</v>
      </c>
      <c r="D1999" s="268" t="str">
        <f t="shared" si="94"/>
        <v>Janeiro</v>
      </c>
      <c r="E1999" s="269"/>
      <c r="F1999" s="270" t="str">
        <f>IF(E1999="","",VLOOKUP(E1999,Relatório!B:I,2,FALSE))</f>
        <v/>
      </c>
      <c r="G1999" s="271"/>
      <c r="H1999" s="272"/>
      <c r="I1999" s="271"/>
      <c r="J1999" s="271"/>
      <c r="K1999" s="312"/>
      <c r="L1999" s="353"/>
      <c r="M1999" s="271"/>
      <c r="N1999" s="271"/>
      <c r="O1999" s="276"/>
      <c r="P1999" s="313"/>
      <c r="Q1999" s="314"/>
      <c r="R1999" s="279" t="b">
        <f t="shared" si="96"/>
        <v>0</v>
      </c>
      <c r="S1999" s="334"/>
    </row>
    <row r="2000" spans="2:19" ht="24.9" customHeight="1" x14ac:dyDescent="0.3">
      <c r="B2000" s="311"/>
      <c r="C2000" s="267">
        <f t="shared" si="93"/>
        <v>1</v>
      </c>
      <c r="D2000" s="268" t="str">
        <f t="shared" si="94"/>
        <v>Janeiro</v>
      </c>
      <c r="E2000" s="269"/>
      <c r="F2000" s="270" t="str">
        <f>IF(E2000="","",VLOOKUP(E2000,Relatório!B:I,2,FALSE))</f>
        <v/>
      </c>
      <c r="G2000" s="271"/>
      <c r="H2000" s="272"/>
      <c r="I2000" s="271"/>
      <c r="J2000" s="271"/>
      <c r="K2000" s="312"/>
      <c r="L2000" s="353"/>
      <c r="M2000" s="271"/>
      <c r="N2000" s="271"/>
      <c r="O2000" s="276"/>
      <c r="P2000" s="313"/>
      <c r="Q2000" s="314"/>
      <c r="R2000" s="279" t="b">
        <f t="shared" si="96"/>
        <v>0</v>
      </c>
      <c r="S2000" s="334"/>
    </row>
    <row r="2001" spans="2:19" ht="24.9" customHeight="1" x14ac:dyDescent="0.3">
      <c r="B2001" s="311"/>
      <c r="C2001" s="267">
        <f t="shared" si="93"/>
        <v>1</v>
      </c>
      <c r="D2001" s="268" t="str">
        <f t="shared" si="94"/>
        <v>Janeiro</v>
      </c>
      <c r="E2001" s="269"/>
      <c r="F2001" s="270" t="str">
        <f>IF(E2001="","",VLOOKUP(E2001,Relatório!B:I,2,FALSE))</f>
        <v/>
      </c>
      <c r="G2001" s="271"/>
      <c r="H2001" s="272"/>
      <c r="I2001" s="271"/>
      <c r="J2001" s="271"/>
      <c r="K2001" s="312"/>
      <c r="L2001" s="353"/>
      <c r="M2001" s="271"/>
      <c r="N2001" s="271"/>
      <c r="O2001" s="276"/>
      <c r="P2001" s="313"/>
      <c r="Q2001" s="314"/>
      <c r="R2001" s="279" t="b">
        <f t="shared" si="96"/>
        <v>0</v>
      </c>
      <c r="S2001" s="334"/>
    </row>
    <row r="2002" spans="2:19" ht="24.9" customHeight="1" x14ac:dyDescent="0.3">
      <c r="B2002" s="311"/>
      <c r="C2002" s="267">
        <f t="shared" si="93"/>
        <v>1</v>
      </c>
      <c r="D2002" s="268" t="str">
        <f t="shared" si="94"/>
        <v>Janeiro</v>
      </c>
      <c r="E2002" s="269"/>
      <c r="F2002" s="270" t="str">
        <f>IF(E2002="","",VLOOKUP(E2002,Relatório!B:I,2,FALSE))</f>
        <v/>
      </c>
      <c r="G2002" s="271"/>
      <c r="H2002" s="272"/>
      <c r="I2002" s="271"/>
      <c r="J2002" s="271"/>
      <c r="K2002" s="312"/>
      <c r="L2002" s="353"/>
      <c r="M2002" s="271"/>
      <c r="N2002" s="271"/>
      <c r="O2002" s="276"/>
      <c r="P2002" s="313"/>
      <c r="Q2002" s="314"/>
      <c r="R2002" s="279" t="b">
        <f t="shared" si="96"/>
        <v>0</v>
      </c>
      <c r="S2002" s="334"/>
    </row>
    <row r="2003" spans="2:19" ht="24.9" customHeight="1" x14ac:dyDescent="0.3">
      <c r="B2003" s="311"/>
      <c r="C2003" s="267">
        <f t="shared" si="93"/>
        <v>1</v>
      </c>
      <c r="D2003" s="268" t="str">
        <f t="shared" si="94"/>
        <v>Janeiro</v>
      </c>
      <c r="E2003" s="269"/>
      <c r="F2003" s="270" t="str">
        <f>IF(E2003="","",VLOOKUP(E2003,Relatório!B:I,2,FALSE))</f>
        <v/>
      </c>
      <c r="G2003" s="271"/>
      <c r="H2003" s="272"/>
      <c r="I2003" s="271"/>
      <c r="J2003" s="271"/>
      <c r="K2003" s="312"/>
      <c r="L2003" s="353"/>
      <c r="M2003" s="271"/>
      <c r="N2003" s="271"/>
      <c r="O2003" s="276"/>
      <c r="P2003" s="313"/>
      <c r="Q2003" s="314"/>
      <c r="R2003" s="279" t="b">
        <f t="shared" si="96"/>
        <v>0</v>
      </c>
      <c r="S2003" s="334"/>
    </row>
    <row r="2004" spans="2:19" ht="24.9" customHeight="1" x14ac:dyDescent="0.3">
      <c r="B2004" s="311"/>
      <c r="C2004" s="267">
        <f t="shared" si="93"/>
        <v>1</v>
      </c>
      <c r="D2004" s="268" t="str">
        <f t="shared" si="94"/>
        <v>Janeiro</v>
      </c>
      <c r="E2004" s="269"/>
      <c r="F2004" s="270" t="str">
        <f>IF(E2004="","",VLOOKUP(E2004,Relatório!B:I,2,FALSE))</f>
        <v/>
      </c>
      <c r="G2004" s="271"/>
      <c r="H2004" s="272"/>
      <c r="I2004" s="271"/>
      <c r="J2004" s="271"/>
      <c r="K2004" s="312"/>
      <c r="L2004" s="353"/>
      <c r="M2004" s="271"/>
      <c r="N2004" s="271"/>
      <c r="O2004" s="276"/>
      <c r="P2004" s="313"/>
      <c r="Q2004" s="314"/>
      <c r="R2004" s="279" t="b">
        <f t="shared" si="96"/>
        <v>0</v>
      </c>
      <c r="S2004" s="334"/>
    </row>
    <row r="2005" spans="2:19" ht="24.9" customHeight="1" x14ac:dyDescent="0.3">
      <c r="B2005" s="311"/>
      <c r="C2005" s="267">
        <f t="shared" si="93"/>
        <v>1</v>
      </c>
      <c r="D2005" s="268" t="str">
        <f t="shared" si="94"/>
        <v>Janeiro</v>
      </c>
      <c r="E2005" s="269"/>
      <c r="F2005" s="270" t="str">
        <f>IF(E2005="","",VLOOKUP(E2005,Relatório!B:I,2,FALSE))</f>
        <v/>
      </c>
      <c r="G2005" s="271"/>
      <c r="H2005" s="272"/>
      <c r="I2005" s="271"/>
      <c r="J2005" s="271"/>
      <c r="K2005" s="312"/>
      <c r="L2005" s="353"/>
      <c r="M2005" s="271"/>
      <c r="N2005" s="271"/>
      <c r="O2005" s="276"/>
      <c r="P2005" s="313"/>
      <c r="Q2005" s="314"/>
      <c r="R2005" s="279" t="b">
        <f t="shared" si="96"/>
        <v>0</v>
      </c>
      <c r="S2005" s="334"/>
    </row>
    <row r="2006" spans="2:19" ht="24.9" customHeight="1" x14ac:dyDescent="0.3">
      <c r="B2006" s="311"/>
      <c r="C2006" s="267">
        <f t="shared" si="93"/>
        <v>1</v>
      </c>
      <c r="D2006" s="268" t="str">
        <f t="shared" si="94"/>
        <v>Janeiro</v>
      </c>
      <c r="E2006" s="269"/>
      <c r="F2006" s="270" t="str">
        <f>IF(E2006="","",VLOOKUP(E2006,Relatório!B:I,2,FALSE))</f>
        <v/>
      </c>
      <c r="G2006" s="271"/>
      <c r="H2006" s="272"/>
      <c r="I2006" s="271"/>
      <c r="J2006" s="271"/>
      <c r="K2006" s="312"/>
      <c r="L2006" s="353"/>
      <c r="M2006" s="271"/>
      <c r="N2006" s="271"/>
      <c r="O2006" s="276"/>
      <c r="P2006" s="313"/>
      <c r="Q2006" s="314"/>
      <c r="R2006" s="279" t="b">
        <f t="shared" si="96"/>
        <v>0</v>
      </c>
      <c r="S2006" s="334"/>
    </row>
    <row r="2007" spans="2:19" ht="24.9" customHeight="1" x14ac:dyDescent="0.3">
      <c r="B2007" s="311"/>
      <c r="C2007" s="267">
        <f t="shared" si="93"/>
        <v>1</v>
      </c>
      <c r="D2007" s="268" t="str">
        <f t="shared" si="94"/>
        <v>Janeiro</v>
      </c>
      <c r="E2007" s="269"/>
      <c r="F2007" s="270" t="str">
        <f>IF(E2007="","",VLOOKUP(E2007,Relatório!B:I,2,FALSE))</f>
        <v/>
      </c>
      <c r="G2007" s="271"/>
      <c r="H2007" s="272"/>
      <c r="I2007" s="271"/>
      <c r="J2007" s="271"/>
      <c r="K2007" s="312"/>
      <c r="L2007" s="353"/>
      <c r="M2007" s="271"/>
      <c r="N2007" s="271"/>
      <c r="O2007" s="276"/>
      <c r="P2007" s="313"/>
      <c r="Q2007" s="314"/>
      <c r="R2007" s="279" t="b">
        <f t="shared" si="96"/>
        <v>0</v>
      </c>
      <c r="S2007" s="334"/>
    </row>
    <row r="2008" spans="2:19" ht="24.9" customHeight="1" x14ac:dyDescent="0.3">
      <c r="B2008" s="311"/>
      <c r="C2008" s="267">
        <f t="shared" si="93"/>
        <v>1</v>
      </c>
      <c r="D2008" s="268" t="str">
        <f t="shared" si="94"/>
        <v>Janeiro</v>
      </c>
      <c r="E2008" s="269"/>
      <c r="F2008" s="270" t="str">
        <f>IF(E2008="","",VLOOKUP(E2008,Relatório!B:I,2,FALSE))</f>
        <v/>
      </c>
      <c r="G2008" s="271"/>
      <c r="H2008" s="272"/>
      <c r="I2008" s="271"/>
      <c r="J2008" s="271"/>
      <c r="K2008" s="312"/>
      <c r="L2008" s="353"/>
      <c r="M2008" s="271"/>
      <c r="N2008" s="271"/>
      <c r="O2008" s="276"/>
      <c r="P2008" s="313"/>
      <c r="Q2008" s="314"/>
      <c r="R2008" s="279" t="b">
        <f t="shared" si="96"/>
        <v>0</v>
      </c>
      <c r="S2008" s="334"/>
    </row>
    <row r="2009" spans="2:19" ht="24.9" customHeight="1" x14ac:dyDescent="0.3">
      <c r="B2009" s="311"/>
      <c r="C2009" s="267">
        <f t="shared" si="93"/>
        <v>1</v>
      </c>
      <c r="D2009" s="268" t="str">
        <f t="shared" si="94"/>
        <v>Janeiro</v>
      </c>
      <c r="E2009" s="269"/>
      <c r="F2009" s="270" t="str">
        <f>IF(E2009="","",VLOOKUP(E2009,Relatório!B:I,2,FALSE))</f>
        <v/>
      </c>
      <c r="G2009" s="271"/>
      <c r="H2009" s="272"/>
      <c r="I2009" s="271"/>
      <c r="J2009" s="271"/>
      <c r="K2009" s="312"/>
      <c r="L2009" s="353"/>
      <c r="M2009" s="271"/>
      <c r="N2009" s="271"/>
      <c r="O2009" s="276"/>
      <c r="P2009" s="313"/>
      <c r="Q2009" s="314"/>
      <c r="R2009" s="279" t="b">
        <f t="shared" si="96"/>
        <v>0</v>
      </c>
      <c r="S2009" s="334"/>
    </row>
    <row r="2010" spans="2:19" ht="24.9" customHeight="1" x14ac:dyDescent="0.3">
      <c r="B2010" s="311"/>
      <c r="C2010" s="267">
        <f t="shared" si="93"/>
        <v>1</v>
      </c>
      <c r="D2010" s="268" t="str">
        <f t="shared" si="94"/>
        <v>Janeiro</v>
      </c>
      <c r="E2010" s="269"/>
      <c r="F2010" s="270" t="str">
        <f>IF(E2010="","",VLOOKUP(E2010,Relatório!B:I,2,FALSE))</f>
        <v/>
      </c>
      <c r="G2010" s="271"/>
      <c r="H2010" s="272"/>
      <c r="I2010" s="271"/>
      <c r="J2010" s="271"/>
      <c r="K2010" s="312"/>
      <c r="L2010" s="353"/>
      <c r="M2010" s="271"/>
      <c r="N2010" s="271"/>
      <c r="O2010" s="276"/>
      <c r="P2010" s="313"/>
      <c r="Q2010" s="314"/>
      <c r="R2010" s="279" t="b">
        <f t="shared" si="96"/>
        <v>0</v>
      </c>
      <c r="S2010" s="334"/>
    </row>
    <row r="2011" spans="2:19" ht="24.9" customHeight="1" x14ac:dyDescent="0.3">
      <c r="B2011" s="311"/>
      <c r="C2011" s="267">
        <f t="shared" si="93"/>
        <v>1</v>
      </c>
      <c r="D2011" s="268" t="str">
        <f t="shared" si="94"/>
        <v>Janeiro</v>
      </c>
      <c r="E2011" s="269"/>
      <c r="F2011" s="270" t="str">
        <f>IF(E2011="","",VLOOKUP(E2011,Relatório!B:I,2,FALSE))</f>
        <v/>
      </c>
      <c r="G2011" s="271"/>
      <c r="H2011" s="272"/>
      <c r="I2011" s="271"/>
      <c r="J2011" s="271"/>
      <c r="K2011" s="312"/>
      <c r="L2011" s="353"/>
      <c r="M2011" s="271"/>
      <c r="N2011" s="271"/>
      <c r="O2011" s="276"/>
      <c r="P2011" s="313"/>
      <c r="Q2011" s="314"/>
      <c r="R2011" s="279" t="b">
        <f t="shared" si="96"/>
        <v>0</v>
      </c>
      <c r="S2011" s="334"/>
    </row>
    <row r="2012" spans="2:19" ht="24.9" customHeight="1" x14ac:dyDescent="0.3">
      <c r="B2012" s="311"/>
      <c r="C2012" s="267">
        <f t="shared" si="93"/>
        <v>1</v>
      </c>
      <c r="D2012" s="268" t="str">
        <f t="shared" si="94"/>
        <v>Janeiro</v>
      </c>
      <c r="E2012" s="269"/>
      <c r="F2012" s="270" t="str">
        <f>IF(E2012="","",VLOOKUP(E2012,Relatório!B:I,2,FALSE))</f>
        <v/>
      </c>
      <c r="G2012" s="271"/>
      <c r="H2012" s="272"/>
      <c r="I2012" s="271"/>
      <c r="J2012" s="271"/>
      <c r="K2012" s="312"/>
      <c r="L2012" s="353"/>
      <c r="M2012" s="271"/>
      <c r="N2012" s="271"/>
      <c r="O2012" s="276"/>
      <c r="P2012" s="313"/>
      <c r="Q2012" s="314"/>
      <c r="R2012" s="279" t="b">
        <f t="shared" si="96"/>
        <v>0</v>
      </c>
      <c r="S2012" s="334"/>
    </row>
    <row r="2013" spans="2:19" ht="24.9" customHeight="1" x14ac:dyDescent="0.3">
      <c r="B2013" s="311"/>
      <c r="C2013" s="267">
        <f t="shared" si="93"/>
        <v>1</v>
      </c>
      <c r="D2013" s="268" t="str">
        <f t="shared" si="94"/>
        <v>Janeiro</v>
      </c>
      <c r="E2013" s="269"/>
      <c r="F2013" s="270" t="str">
        <f>IF(E2013="","",VLOOKUP(E2013,Relatório!B:I,2,FALSE))</f>
        <v/>
      </c>
      <c r="G2013" s="271"/>
      <c r="H2013" s="272"/>
      <c r="I2013" s="271"/>
      <c r="J2013" s="271"/>
      <c r="K2013" s="312"/>
      <c r="L2013" s="353"/>
      <c r="M2013" s="271"/>
      <c r="N2013" s="271"/>
      <c r="O2013" s="276"/>
      <c r="P2013" s="313"/>
      <c r="Q2013" s="314"/>
      <c r="R2013" s="279" t="b">
        <f t="shared" si="96"/>
        <v>0</v>
      </c>
      <c r="S2013" s="334"/>
    </row>
    <row r="2014" spans="2:19" ht="24.9" customHeight="1" x14ac:dyDescent="0.3">
      <c r="B2014" s="311"/>
      <c r="C2014" s="267">
        <f t="shared" si="93"/>
        <v>1</v>
      </c>
      <c r="D2014" s="268" t="str">
        <f t="shared" si="94"/>
        <v>Janeiro</v>
      </c>
      <c r="E2014" s="269"/>
      <c r="F2014" s="270" t="str">
        <f>IF(E2014="","",VLOOKUP(E2014,Relatório!B:I,2,FALSE))</f>
        <v/>
      </c>
      <c r="G2014" s="271"/>
      <c r="H2014" s="272"/>
      <c r="I2014" s="271"/>
      <c r="J2014" s="271"/>
      <c r="K2014" s="312"/>
      <c r="L2014" s="353"/>
      <c r="M2014" s="271"/>
      <c r="N2014" s="271"/>
      <c r="O2014" s="276"/>
      <c r="P2014" s="313"/>
      <c r="Q2014" s="314"/>
      <c r="R2014" s="279" t="b">
        <f t="shared" si="96"/>
        <v>0</v>
      </c>
      <c r="S2014" s="334"/>
    </row>
    <row r="2015" spans="2:19" ht="24.9" customHeight="1" x14ac:dyDescent="0.3">
      <c r="B2015" s="311"/>
      <c r="C2015" s="267">
        <f t="shared" si="93"/>
        <v>1</v>
      </c>
      <c r="D2015" s="268" t="str">
        <f t="shared" si="94"/>
        <v>Janeiro</v>
      </c>
      <c r="E2015" s="269"/>
      <c r="F2015" s="270" t="str">
        <f>IF(E2015="","",VLOOKUP(E2015,Relatório!B:I,2,FALSE))</f>
        <v/>
      </c>
      <c r="G2015" s="271"/>
      <c r="H2015" s="272"/>
      <c r="I2015" s="271"/>
      <c r="J2015" s="271"/>
      <c r="K2015" s="312"/>
      <c r="L2015" s="353"/>
      <c r="M2015" s="271"/>
      <c r="N2015" s="271"/>
      <c r="O2015" s="276"/>
      <c r="P2015" s="313"/>
      <c r="Q2015" s="314"/>
      <c r="R2015" s="279" t="b">
        <f t="shared" si="96"/>
        <v>0</v>
      </c>
      <c r="S2015" s="334"/>
    </row>
    <row r="2016" spans="2:19" ht="24.9" customHeight="1" x14ac:dyDescent="0.3">
      <c r="B2016" s="311"/>
      <c r="C2016" s="267">
        <f t="shared" si="93"/>
        <v>1</v>
      </c>
      <c r="D2016" s="268" t="str">
        <f t="shared" si="94"/>
        <v>Janeiro</v>
      </c>
      <c r="E2016" s="269"/>
      <c r="F2016" s="270" t="str">
        <f>IF(E2016="","",VLOOKUP(E2016,Relatório!B:I,2,FALSE))</f>
        <v/>
      </c>
      <c r="G2016" s="271"/>
      <c r="H2016" s="272"/>
      <c r="I2016" s="271"/>
      <c r="J2016" s="271"/>
      <c r="K2016" s="312"/>
      <c r="L2016" s="353"/>
      <c r="M2016" s="271"/>
      <c r="N2016" s="271"/>
      <c r="O2016" s="276"/>
      <c r="P2016" s="313"/>
      <c r="Q2016" s="314"/>
      <c r="R2016" s="279" t="b">
        <f t="shared" si="96"/>
        <v>0</v>
      </c>
      <c r="S2016" s="334"/>
    </row>
    <row r="2017" spans="2:19" ht="24.9" customHeight="1" x14ac:dyDescent="0.3">
      <c r="B2017" s="311"/>
      <c r="C2017" s="267">
        <f t="shared" si="93"/>
        <v>1</v>
      </c>
      <c r="D2017" s="268" t="str">
        <f t="shared" si="94"/>
        <v>Janeiro</v>
      </c>
      <c r="E2017" s="269"/>
      <c r="F2017" s="270" t="str">
        <f>IF(E2017="","",VLOOKUP(E2017,Relatório!B:I,2,FALSE))</f>
        <v/>
      </c>
      <c r="G2017" s="271"/>
      <c r="H2017" s="272"/>
      <c r="I2017" s="271"/>
      <c r="J2017" s="271"/>
      <c r="K2017" s="312"/>
      <c r="L2017" s="353"/>
      <c r="M2017" s="271"/>
      <c r="N2017" s="271"/>
      <c r="O2017" s="276"/>
      <c r="P2017" s="313"/>
      <c r="Q2017" s="314"/>
      <c r="R2017" s="279" t="b">
        <f t="shared" si="96"/>
        <v>0</v>
      </c>
      <c r="S2017" s="334"/>
    </row>
    <row r="2018" spans="2:19" ht="24.9" customHeight="1" x14ac:dyDescent="0.3">
      <c r="B2018" s="311"/>
      <c r="C2018" s="267">
        <f t="shared" si="93"/>
        <v>1</v>
      </c>
      <c r="D2018" s="268" t="str">
        <f t="shared" si="94"/>
        <v>Janeiro</v>
      </c>
      <c r="E2018" s="269"/>
      <c r="F2018" s="270" t="str">
        <f>IF(E2018="","",VLOOKUP(E2018,Relatório!B:I,2,FALSE))</f>
        <v/>
      </c>
      <c r="G2018" s="271"/>
      <c r="H2018" s="272"/>
      <c r="I2018" s="271"/>
      <c r="J2018" s="271"/>
      <c r="K2018" s="312"/>
      <c r="L2018" s="353"/>
      <c r="M2018" s="271"/>
      <c r="N2018" s="271"/>
      <c r="O2018" s="276"/>
      <c r="P2018" s="313"/>
      <c r="Q2018" s="314"/>
      <c r="R2018" s="279" t="b">
        <f t="shared" si="96"/>
        <v>0</v>
      </c>
      <c r="S2018" s="334"/>
    </row>
    <row r="2019" spans="2:19" ht="24.9" customHeight="1" x14ac:dyDescent="0.3">
      <c r="B2019" s="311"/>
      <c r="C2019" s="267">
        <f t="shared" si="93"/>
        <v>1</v>
      </c>
      <c r="D2019" s="268" t="str">
        <f t="shared" si="94"/>
        <v>Janeiro</v>
      </c>
      <c r="E2019" s="269"/>
      <c r="F2019" s="270" t="str">
        <f>IF(E2019="","",VLOOKUP(E2019,Relatório!B:I,2,FALSE))</f>
        <v/>
      </c>
      <c r="G2019" s="271"/>
      <c r="H2019" s="272"/>
      <c r="I2019" s="271"/>
      <c r="J2019" s="271"/>
      <c r="K2019" s="312"/>
      <c r="L2019" s="353"/>
      <c r="M2019" s="271"/>
      <c r="N2019" s="271"/>
      <c r="O2019" s="276"/>
      <c r="P2019" s="313"/>
      <c r="Q2019" s="314"/>
      <c r="R2019" s="279" t="b">
        <f t="shared" si="96"/>
        <v>0</v>
      </c>
      <c r="S2019" s="334"/>
    </row>
    <row r="2020" spans="2:19" ht="24.9" customHeight="1" x14ac:dyDescent="0.3">
      <c r="B2020" s="311"/>
      <c r="C2020" s="267">
        <f t="shared" si="93"/>
        <v>1</v>
      </c>
      <c r="D2020" s="268" t="str">
        <f t="shared" si="94"/>
        <v>Janeiro</v>
      </c>
      <c r="E2020" s="269"/>
      <c r="F2020" s="270" t="str">
        <f>IF(E2020="","",VLOOKUP(E2020,Relatório!B:I,2,FALSE))</f>
        <v/>
      </c>
      <c r="G2020" s="271"/>
      <c r="H2020" s="272"/>
      <c r="I2020" s="271"/>
      <c r="J2020" s="271"/>
      <c r="K2020" s="312"/>
      <c r="L2020" s="353"/>
      <c r="M2020" s="271"/>
      <c r="N2020" s="271"/>
      <c r="O2020" s="276"/>
      <c r="P2020" s="313"/>
      <c r="Q2020" s="314"/>
      <c r="R2020" s="279" t="b">
        <f t="shared" si="96"/>
        <v>0</v>
      </c>
      <c r="S2020" s="334"/>
    </row>
    <row r="2021" spans="2:19" ht="24.9" customHeight="1" x14ac:dyDescent="0.3">
      <c r="B2021" s="311"/>
      <c r="C2021" s="267">
        <f t="shared" si="93"/>
        <v>1</v>
      </c>
      <c r="D2021" s="268" t="str">
        <f t="shared" si="94"/>
        <v>Janeiro</v>
      </c>
      <c r="E2021" s="269"/>
      <c r="F2021" s="270" t="str">
        <f>IF(E2021="","",VLOOKUP(E2021,Relatório!B:I,2,FALSE))</f>
        <v/>
      </c>
      <c r="G2021" s="271"/>
      <c r="H2021" s="272"/>
      <c r="I2021" s="271"/>
      <c r="J2021" s="271"/>
      <c r="K2021" s="312"/>
      <c r="L2021" s="353"/>
      <c r="M2021" s="271"/>
      <c r="N2021" s="271"/>
      <c r="O2021" s="276"/>
      <c r="P2021" s="313"/>
      <c r="Q2021" s="314"/>
      <c r="R2021" s="279" t="b">
        <f t="shared" si="96"/>
        <v>0</v>
      </c>
      <c r="S2021" s="334"/>
    </row>
    <row r="2022" spans="2:19" ht="24.9" customHeight="1" x14ac:dyDescent="0.3">
      <c r="B2022" s="311"/>
      <c r="C2022" s="267">
        <f t="shared" si="93"/>
        <v>1</v>
      </c>
      <c r="D2022" s="268" t="str">
        <f t="shared" si="94"/>
        <v>Janeiro</v>
      </c>
      <c r="E2022" s="269"/>
      <c r="F2022" s="270" t="str">
        <f>IF(E2022="","",VLOOKUP(E2022,Relatório!B:I,2,FALSE))</f>
        <v/>
      </c>
      <c r="G2022" s="271"/>
      <c r="H2022" s="272"/>
      <c r="I2022" s="271"/>
      <c r="J2022" s="271"/>
      <c r="K2022" s="312"/>
      <c r="L2022" s="353"/>
      <c r="M2022" s="271"/>
      <c r="N2022" s="271"/>
      <c r="O2022" s="276"/>
      <c r="P2022" s="313"/>
      <c r="Q2022" s="314"/>
      <c r="R2022" s="279" t="b">
        <f t="shared" si="96"/>
        <v>0</v>
      </c>
      <c r="S2022" s="334"/>
    </row>
    <row r="2023" spans="2:19" ht="24.9" customHeight="1" x14ac:dyDescent="0.3">
      <c r="B2023" s="311"/>
      <c r="C2023" s="267">
        <f t="shared" si="93"/>
        <v>1</v>
      </c>
      <c r="D2023" s="268" t="str">
        <f t="shared" si="94"/>
        <v>Janeiro</v>
      </c>
      <c r="E2023" s="269"/>
      <c r="F2023" s="270" t="str">
        <f>IF(E2023="","",VLOOKUP(E2023,Relatório!B:I,2,FALSE))</f>
        <v/>
      </c>
      <c r="G2023" s="271"/>
      <c r="H2023" s="272"/>
      <c r="I2023" s="271"/>
      <c r="J2023" s="271"/>
      <c r="K2023" s="312"/>
      <c r="L2023" s="353"/>
      <c r="M2023" s="271"/>
      <c r="N2023" s="271"/>
      <c r="O2023" s="276"/>
      <c r="P2023" s="313"/>
      <c r="Q2023" s="314"/>
      <c r="R2023" s="279" t="b">
        <f t="shared" si="96"/>
        <v>0</v>
      </c>
      <c r="S2023" s="334"/>
    </row>
    <row r="2024" spans="2:19" ht="24.9" customHeight="1" x14ac:dyDescent="0.3">
      <c r="B2024" s="311"/>
      <c r="C2024" s="267">
        <f t="shared" si="93"/>
        <v>1</v>
      </c>
      <c r="D2024" s="268" t="str">
        <f t="shared" si="94"/>
        <v>Janeiro</v>
      </c>
      <c r="E2024" s="269"/>
      <c r="F2024" s="270" t="str">
        <f>IF(E2024="","",VLOOKUP(E2024,Relatório!B:I,2,FALSE))</f>
        <v/>
      </c>
      <c r="G2024" s="271"/>
      <c r="H2024" s="272"/>
      <c r="I2024" s="271"/>
      <c r="J2024" s="271"/>
      <c r="K2024" s="312"/>
      <c r="L2024" s="353"/>
      <c r="M2024" s="271"/>
      <c r="N2024" s="271"/>
      <c r="O2024" s="276"/>
      <c r="P2024" s="313"/>
      <c r="Q2024" s="314"/>
      <c r="R2024" s="279" t="b">
        <f t="shared" si="96"/>
        <v>0</v>
      </c>
      <c r="S2024" s="334"/>
    </row>
    <row r="2025" spans="2:19" ht="24.9" customHeight="1" x14ac:dyDescent="0.3">
      <c r="B2025" s="311"/>
      <c r="C2025" s="267">
        <f t="shared" si="93"/>
        <v>1</v>
      </c>
      <c r="D2025" s="268" t="str">
        <f t="shared" si="94"/>
        <v>Janeiro</v>
      </c>
      <c r="E2025" s="269"/>
      <c r="F2025" s="270" t="str">
        <f>IF(E2025="","",VLOOKUP(E2025,Relatório!B:I,2,FALSE))</f>
        <v/>
      </c>
      <c r="G2025" s="271"/>
      <c r="H2025" s="272"/>
      <c r="I2025" s="271"/>
      <c r="J2025" s="271"/>
      <c r="K2025" s="312"/>
      <c r="L2025" s="353"/>
      <c r="M2025" s="271"/>
      <c r="N2025" s="271"/>
      <c r="O2025" s="276"/>
      <c r="P2025" s="313"/>
      <c r="Q2025" s="314"/>
      <c r="R2025" s="279" t="b">
        <f t="shared" si="96"/>
        <v>0</v>
      </c>
      <c r="S2025" s="334"/>
    </row>
    <row r="2026" spans="2:19" ht="24.9" customHeight="1" x14ac:dyDescent="0.3">
      <c r="B2026" s="311"/>
      <c r="C2026" s="267">
        <f t="shared" si="93"/>
        <v>1</v>
      </c>
      <c r="D2026" s="268" t="str">
        <f t="shared" si="94"/>
        <v>Janeiro</v>
      </c>
      <c r="E2026" s="269"/>
      <c r="F2026" s="270" t="str">
        <f>IF(E2026="","",VLOOKUP(E2026,Relatório!B:I,2,FALSE))</f>
        <v/>
      </c>
      <c r="G2026" s="271"/>
      <c r="H2026" s="272"/>
      <c r="I2026" s="271"/>
      <c r="J2026" s="271"/>
      <c r="K2026" s="312"/>
      <c r="L2026" s="353"/>
      <c r="M2026" s="271"/>
      <c r="N2026" s="271"/>
      <c r="O2026" s="276"/>
      <c r="P2026" s="313"/>
      <c r="Q2026" s="314"/>
      <c r="R2026" s="279" t="b">
        <f t="shared" si="96"/>
        <v>0</v>
      </c>
      <c r="S2026" s="334"/>
    </row>
    <row r="2027" spans="2:19" ht="24.9" customHeight="1" x14ac:dyDescent="0.3">
      <c r="B2027" s="311"/>
      <c r="C2027" s="267">
        <f t="shared" si="93"/>
        <v>1</v>
      </c>
      <c r="D2027" s="268" t="str">
        <f t="shared" si="94"/>
        <v>Janeiro</v>
      </c>
      <c r="E2027" s="269"/>
      <c r="F2027" s="270" t="str">
        <f>IF(E2027="","",VLOOKUP(E2027,Relatório!B:I,2,FALSE))</f>
        <v/>
      </c>
      <c r="G2027" s="271"/>
      <c r="H2027" s="272"/>
      <c r="I2027" s="271"/>
      <c r="J2027" s="271"/>
      <c r="K2027" s="312"/>
      <c r="L2027" s="353"/>
      <c r="M2027" s="271"/>
      <c r="N2027" s="271"/>
      <c r="O2027" s="276"/>
      <c r="P2027" s="313"/>
      <c r="Q2027" s="314"/>
      <c r="R2027" s="279" t="b">
        <f t="shared" si="96"/>
        <v>0</v>
      </c>
      <c r="S2027" s="334"/>
    </row>
    <row r="2028" spans="2:19" ht="24.9" customHeight="1" x14ac:dyDescent="0.3">
      <c r="B2028" s="311"/>
      <c r="C2028" s="267">
        <f t="shared" si="93"/>
        <v>1</v>
      </c>
      <c r="D2028" s="268" t="str">
        <f t="shared" si="94"/>
        <v>Janeiro</v>
      </c>
      <c r="E2028" s="269"/>
      <c r="F2028" s="270" t="str">
        <f>IF(E2028="","",VLOOKUP(E2028,Relatório!B:I,2,FALSE))</f>
        <v/>
      </c>
      <c r="G2028" s="271"/>
      <c r="H2028" s="272"/>
      <c r="I2028" s="271"/>
      <c r="J2028" s="271"/>
      <c r="K2028" s="312"/>
      <c r="L2028" s="353"/>
      <c r="M2028" s="271"/>
      <c r="N2028" s="271"/>
      <c r="O2028" s="276"/>
      <c r="P2028" s="313"/>
      <c r="Q2028" s="314"/>
      <c r="R2028" s="279" t="b">
        <f t="shared" si="96"/>
        <v>0</v>
      </c>
      <c r="S2028" s="334"/>
    </row>
    <row r="2029" spans="2:19" ht="24.9" customHeight="1" x14ac:dyDescent="0.3">
      <c r="B2029" s="311"/>
      <c r="C2029" s="267">
        <f t="shared" si="93"/>
        <v>1</v>
      </c>
      <c r="D2029" s="268" t="str">
        <f t="shared" si="94"/>
        <v>Janeiro</v>
      </c>
      <c r="E2029" s="269"/>
      <c r="F2029" s="270" t="str">
        <f>IF(E2029="","",VLOOKUP(E2029,Relatório!B:I,2,FALSE))</f>
        <v/>
      </c>
      <c r="G2029" s="271"/>
      <c r="H2029" s="272"/>
      <c r="I2029" s="271"/>
      <c r="J2029" s="271"/>
      <c r="K2029" s="312"/>
      <c r="L2029" s="353"/>
      <c r="M2029" s="271"/>
      <c r="N2029" s="271"/>
      <c r="O2029" s="276"/>
      <c r="P2029" s="313"/>
      <c r="Q2029" s="314"/>
      <c r="R2029" s="279" t="b">
        <f t="shared" si="96"/>
        <v>0</v>
      </c>
      <c r="S2029" s="334"/>
    </row>
    <row r="2030" spans="2:19" ht="24.9" customHeight="1" x14ac:dyDescent="0.3">
      <c r="B2030" s="311"/>
      <c r="C2030" s="267">
        <f t="shared" si="93"/>
        <v>1</v>
      </c>
      <c r="D2030" s="268" t="str">
        <f t="shared" si="94"/>
        <v>Janeiro</v>
      </c>
      <c r="E2030" s="269"/>
      <c r="F2030" s="270" t="str">
        <f>IF(E2030="","",VLOOKUP(E2030,Relatório!B:I,2,FALSE))</f>
        <v/>
      </c>
      <c r="G2030" s="271"/>
      <c r="H2030" s="272"/>
      <c r="I2030" s="271"/>
      <c r="J2030" s="271"/>
      <c r="K2030" s="312"/>
      <c r="L2030" s="353"/>
      <c r="M2030" s="271"/>
      <c r="N2030" s="271"/>
      <c r="O2030" s="276"/>
      <c r="P2030" s="313"/>
      <c r="Q2030" s="314"/>
      <c r="R2030" s="279" t="b">
        <f t="shared" si="96"/>
        <v>0</v>
      </c>
      <c r="S2030" s="334"/>
    </row>
    <row r="2031" spans="2:19" ht="24.9" customHeight="1" x14ac:dyDescent="0.3">
      <c r="B2031" s="311"/>
      <c r="C2031" s="267">
        <f t="shared" si="93"/>
        <v>1</v>
      </c>
      <c r="D2031" s="268" t="str">
        <f t="shared" si="94"/>
        <v>Janeiro</v>
      </c>
      <c r="E2031" s="269"/>
      <c r="F2031" s="270" t="str">
        <f>IF(E2031="","",VLOOKUP(E2031,Relatório!B:I,2,FALSE))</f>
        <v/>
      </c>
      <c r="G2031" s="271"/>
      <c r="H2031" s="272"/>
      <c r="I2031" s="271"/>
      <c r="J2031" s="271"/>
      <c r="K2031" s="312"/>
      <c r="L2031" s="353"/>
      <c r="M2031" s="271"/>
      <c r="N2031" s="271"/>
      <c r="O2031" s="276"/>
      <c r="P2031" s="313"/>
      <c r="Q2031" s="314"/>
      <c r="R2031" s="279" t="b">
        <f t="shared" si="96"/>
        <v>0</v>
      </c>
      <c r="S2031" s="334"/>
    </row>
    <row r="2032" spans="2:19" ht="24.9" customHeight="1" x14ac:dyDescent="0.3">
      <c r="B2032" s="311"/>
      <c r="C2032" s="267">
        <f t="shared" si="93"/>
        <v>1</v>
      </c>
      <c r="D2032" s="268" t="str">
        <f t="shared" si="94"/>
        <v>Janeiro</v>
      </c>
      <c r="E2032" s="269"/>
      <c r="F2032" s="270" t="str">
        <f>IF(E2032="","",VLOOKUP(E2032,Relatório!B:I,2,FALSE))</f>
        <v/>
      </c>
      <c r="G2032" s="271"/>
      <c r="H2032" s="272"/>
      <c r="I2032" s="271"/>
      <c r="J2032" s="271"/>
      <c r="K2032" s="312"/>
      <c r="L2032" s="353"/>
      <c r="M2032" s="271"/>
      <c r="N2032" s="271"/>
      <c r="O2032" s="276"/>
      <c r="P2032" s="313"/>
      <c r="Q2032" s="314"/>
      <c r="R2032" s="279" t="b">
        <f t="shared" si="96"/>
        <v>0</v>
      </c>
      <c r="S2032" s="334"/>
    </row>
    <row r="2033" spans="2:19" ht="24.9" customHeight="1" x14ac:dyDescent="0.3">
      <c r="B2033" s="311"/>
      <c r="C2033" s="267">
        <f t="shared" si="93"/>
        <v>1</v>
      </c>
      <c r="D2033" s="268" t="str">
        <f t="shared" si="94"/>
        <v>Janeiro</v>
      </c>
      <c r="E2033" s="269"/>
      <c r="F2033" s="270" t="str">
        <f>IF(E2033="","",VLOOKUP(E2033,Relatório!B:I,2,FALSE))</f>
        <v/>
      </c>
      <c r="G2033" s="271"/>
      <c r="H2033" s="272"/>
      <c r="I2033" s="271"/>
      <c r="J2033" s="271"/>
      <c r="K2033" s="312"/>
      <c r="L2033" s="353"/>
      <c r="M2033" s="271"/>
      <c r="N2033" s="271"/>
      <c r="O2033" s="276"/>
      <c r="P2033" s="313"/>
      <c r="Q2033" s="314"/>
      <c r="R2033" s="279" t="b">
        <f t="shared" si="96"/>
        <v>0</v>
      </c>
      <c r="S2033" s="334"/>
    </row>
    <row r="2034" spans="2:19" ht="24.9" customHeight="1" x14ac:dyDescent="0.3">
      <c r="B2034" s="311"/>
      <c r="C2034" s="267">
        <f t="shared" si="93"/>
        <v>1</v>
      </c>
      <c r="D2034" s="268" t="str">
        <f t="shared" si="94"/>
        <v>Janeiro</v>
      </c>
      <c r="E2034" s="269"/>
      <c r="F2034" s="270" t="str">
        <f>IF(E2034="","",VLOOKUP(E2034,Relatório!B:I,2,FALSE))</f>
        <v/>
      </c>
      <c r="G2034" s="271"/>
      <c r="H2034" s="272"/>
      <c r="I2034" s="271"/>
      <c r="J2034" s="271"/>
      <c r="K2034" s="312"/>
      <c r="L2034" s="353"/>
      <c r="M2034" s="271"/>
      <c r="N2034" s="271"/>
      <c r="O2034" s="276"/>
      <c r="P2034" s="313"/>
      <c r="Q2034" s="314"/>
      <c r="R2034" s="279" t="b">
        <f t="shared" si="96"/>
        <v>0</v>
      </c>
      <c r="S2034" s="334"/>
    </row>
    <row r="2035" spans="2:19" ht="24.9" customHeight="1" x14ac:dyDescent="0.3">
      <c r="B2035" s="311"/>
      <c r="C2035" s="267">
        <f t="shared" si="93"/>
        <v>1</v>
      </c>
      <c r="D2035" s="268" t="str">
        <f t="shared" si="94"/>
        <v>Janeiro</v>
      </c>
      <c r="E2035" s="269"/>
      <c r="F2035" s="270" t="str">
        <f>IF(E2035="","",VLOOKUP(E2035,Relatório!B:I,2,FALSE))</f>
        <v/>
      </c>
      <c r="G2035" s="271"/>
      <c r="H2035" s="272"/>
      <c r="I2035" s="271"/>
      <c r="J2035" s="271"/>
      <c r="K2035" s="312"/>
      <c r="L2035" s="353"/>
      <c r="M2035" s="271"/>
      <c r="N2035" s="271"/>
      <c r="O2035" s="276"/>
      <c r="P2035" s="313"/>
      <c r="Q2035" s="314"/>
      <c r="R2035" s="279" t="b">
        <f t="shared" si="96"/>
        <v>0</v>
      </c>
      <c r="S2035" s="334"/>
    </row>
    <row r="2036" spans="2:19" ht="24.9" customHeight="1" x14ac:dyDescent="0.3">
      <c r="B2036" s="311"/>
      <c r="C2036" s="267">
        <f t="shared" si="93"/>
        <v>1</v>
      </c>
      <c r="D2036" s="268" t="str">
        <f t="shared" si="94"/>
        <v>Janeiro</v>
      </c>
      <c r="E2036" s="269"/>
      <c r="F2036" s="270" t="str">
        <f>IF(E2036="","",VLOOKUP(E2036,Relatório!B:I,2,FALSE))</f>
        <v/>
      </c>
      <c r="G2036" s="271"/>
      <c r="H2036" s="272"/>
      <c r="I2036" s="271"/>
      <c r="J2036" s="271"/>
      <c r="K2036" s="312"/>
      <c r="L2036" s="353"/>
      <c r="M2036" s="271"/>
      <c r="N2036" s="271"/>
      <c r="O2036" s="276"/>
      <c r="P2036" s="313"/>
      <c r="Q2036" s="314"/>
      <c r="R2036" s="279" t="b">
        <f t="shared" si="96"/>
        <v>0</v>
      </c>
      <c r="S2036" s="334"/>
    </row>
    <row r="2037" spans="2:19" ht="24.9" customHeight="1" x14ac:dyDescent="0.3">
      <c r="B2037" s="311"/>
      <c r="C2037" s="267">
        <f t="shared" si="93"/>
        <v>1</v>
      </c>
      <c r="D2037" s="268" t="str">
        <f t="shared" si="94"/>
        <v>Janeiro</v>
      </c>
      <c r="E2037" s="269"/>
      <c r="F2037" s="270" t="str">
        <f>IF(E2037="","",VLOOKUP(E2037,Relatório!B:I,2,FALSE))</f>
        <v/>
      </c>
      <c r="G2037" s="271"/>
      <c r="H2037" s="272"/>
      <c r="I2037" s="271"/>
      <c r="J2037" s="271"/>
      <c r="K2037" s="312"/>
      <c r="L2037" s="353"/>
      <c r="M2037" s="271"/>
      <c r="N2037" s="271"/>
      <c r="O2037" s="276"/>
      <c r="P2037" s="313"/>
      <c r="Q2037" s="314"/>
      <c r="R2037" s="279" t="b">
        <f t="shared" si="96"/>
        <v>0</v>
      </c>
      <c r="S2037" s="334"/>
    </row>
    <row r="2038" spans="2:19" ht="24.9" customHeight="1" x14ac:dyDescent="0.3">
      <c r="B2038" s="311"/>
      <c r="C2038" s="267">
        <f t="shared" si="93"/>
        <v>1</v>
      </c>
      <c r="D2038" s="268" t="str">
        <f t="shared" si="94"/>
        <v>Janeiro</v>
      </c>
      <c r="E2038" s="269"/>
      <c r="F2038" s="270" t="str">
        <f>IF(E2038="","",VLOOKUP(E2038,Relatório!B:I,2,FALSE))</f>
        <v/>
      </c>
      <c r="G2038" s="271"/>
      <c r="H2038" s="272"/>
      <c r="I2038" s="271"/>
      <c r="J2038" s="271"/>
      <c r="K2038" s="312"/>
      <c r="L2038" s="353"/>
      <c r="M2038" s="271"/>
      <c r="N2038" s="271"/>
      <c r="O2038" s="276"/>
      <c r="P2038" s="313"/>
      <c r="Q2038" s="314"/>
      <c r="R2038" s="279" t="b">
        <f t="shared" si="96"/>
        <v>0</v>
      </c>
      <c r="S2038" s="334"/>
    </row>
    <row r="2039" spans="2:19" ht="24.9" customHeight="1" x14ac:dyDescent="0.3">
      <c r="B2039" s="311"/>
      <c r="C2039" s="267">
        <f t="shared" si="93"/>
        <v>1</v>
      </c>
      <c r="D2039" s="268" t="str">
        <f t="shared" si="94"/>
        <v>Janeiro</v>
      </c>
      <c r="E2039" s="269"/>
      <c r="F2039" s="270" t="str">
        <f>IF(E2039="","",VLOOKUP(E2039,Relatório!B:I,2,FALSE))</f>
        <v/>
      </c>
      <c r="G2039" s="271"/>
      <c r="H2039" s="272"/>
      <c r="I2039" s="271"/>
      <c r="J2039" s="271"/>
      <c r="K2039" s="312"/>
      <c r="L2039" s="353"/>
      <c r="M2039" s="271"/>
      <c r="N2039" s="271"/>
      <c r="O2039" s="276"/>
      <c r="P2039" s="313"/>
      <c r="Q2039" s="314"/>
      <c r="R2039" s="279" t="b">
        <f t="shared" si="96"/>
        <v>0</v>
      </c>
      <c r="S2039" s="334"/>
    </row>
    <row r="2040" spans="2:19" ht="24.9" customHeight="1" x14ac:dyDescent="0.3">
      <c r="B2040" s="311"/>
      <c r="C2040" s="267">
        <f t="shared" si="93"/>
        <v>1</v>
      </c>
      <c r="D2040" s="268" t="str">
        <f t="shared" si="94"/>
        <v>Janeiro</v>
      </c>
      <c r="E2040" s="269"/>
      <c r="F2040" s="270" t="str">
        <f>IF(E2040="","",VLOOKUP(E2040,Relatório!B:I,2,FALSE))</f>
        <v/>
      </c>
      <c r="G2040" s="271"/>
      <c r="H2040" s="272"/>
      <c r="I2040" s="271"/>
      <c r="J2040" s="271"/>
      <c r="K2040" s="312"/>
      <c r="L2040" s="353"/>
      <c r="M2040" s="271"/>
      <c r="N2040" s="271"/>
      <c r="O2040" s="276"/>
      <c r="P2040" s="313"/>
      <c r="Q2040" s="314"/>
      <c r="R2040" s="279" t="b">
        <f t="shared" si="96"/>
        <v>0</v>
      </c>
      <c r="S2040" s="334"/>
    </row>
    <row r="2041" spans="2:19" ht="24.9" customHeight="1" x14ac:dyDescent="0.3">
      <c r="B2041" s="311"/>
      <c r="C2041" s="267">
        <f t="shared" si="93"/>
        <v>1</v>
      </c>
      <c r="D2041" s="268" t="str">
        <f t="shared" si="94"/>
        <v>Janeiro</v>
      </c>
      <c r="E2041" s="269"/>
      <c r="F2041" s="270" t="str">
        <f>IF(E2041="","",VLOOKUP(E2041,Relatório!B:I,2,FALSE))</f>
        <v/>
      </c>
      <c r="G2041" s="271"/>
      <c r="H2041" s="272"/>
      <c r="I2041" s="271"/>
      <c r="J2041" s="271"/>
      <c r="K2041" s="312"/>
      <c r="L2041" s="353"/>
      <c r="M2041" s="271"/>
      <c r="N2041" s="271"/>
      <c r="O2041" s="276"/>
      <c r="P2041" s="313"/>
      <c r="Q2041" s="314"/>
      <c r="R2041" s="279" t="b">
        <f t="shared" si="96"/>
        <v>0</v>
      </c>
      <c r="S2041" s="334"/>
    </row>
    <row r="2042" spans="2:19" ht="24.9" customHeight="1" x14ac:dyDescent="0.3">
      <c r="B2042" s="311"/>
      <c r="C2042" s="267">
        <f t="shared" si="93"/>
        <v>1</v>
      </c>
      <c r="D2042" s="268" t="str">
        <f t="shared" si="94"/>
        <v>Janeiro</v>
      </c>
      <c r="E2042" s="269"/>
      <c r="F2042" s="270" t="str">
        <f>IF(E2042="","",VLOOKUP(E2042,Relatório!B:I,2,FALSE))</f>
        <v/>
      </c>
      <c r="G2042" s="271"/>
      <c r="H2042" s="272"/>
      <c r="I2042" s="271"/>
      <c r="J2042" s="271"/>
      <c r="K2042" s="312"/>
      <c r="L2042" s="353"/>
      <c r="M2042" s="271"/>
      <c r="N2042" s="271"/>
      <c r="O2042" s="276"/>
      <c r="P2042" s="313"/>
      <c r="Q2042" s="314"/>
      <c r="R2042" s="279" t="b">
        <f t="shared" si="96"/>
        <v>0</v>
      </c>
      <c r="S2042" s="334"/>
    </row>
    <row r="2043" spans="2:19" ht="24.9" customHeight="1" x14ac:dyDescent="0.3">
      <c r="B2043" s="311"/>
      <c r="C2043" s="267">
        <f t="shared" si="93"/>
        <v>1</v>
      </c>
      <c r="D2043" s="268" t="str">
        <f t="shared" si="94"/>
        <v>Janeiro</v>
      </c>
      <c r="E2043" s="269"/>
      <c r="F2043" s="270" t="str">
        <f>IF(E2043="","",VLOOKUP(E2043,Relatório!B:I,2,FALSE))</f>
        <v/>
      </c>
      <c r="G2043" s="271"/>
      <c r="H2043" s="272"/>
      <c r="I2043" s="271"/>
      <c r="J2043" s="271"/>
      <c r="K2043" s="312"/>
      <c r="L2043" s="353"/>
      <c r="M2043" s="271"/>
      <c r="N2043" s="271"/>
      <c r="O2043" s="276"/>
      <c r="P2043" s="313"/>
      <c r="Q2043" s="314"/>
      <c r="R2043" s="279" t="b">
        <f t="shared" si="96"/>
        <v>0</v>
      </c>
      <c r="S2043" s="334"/>
    </row>
    <row r="2044" spans="2:19" ht="24.9" customHeight="1" x14ac:dyDescent="0.3">
      <c r="B2044" s="311"/>
      <c r="C2044" s="267">
        <f t="shared" si="93"/>
        <v>1</v>
      </c>
      <c r="D2044" s="268" t="str">
        <f t="shared" si="94"/>
        <v>Janeiro</v>
      </c>
      <c r="E2044" s="269"/>
      <c r="F2044" s="270" t="str">
        <f>IF(E2044="","",VLOOKUP(E2044,Relatório!B:I,2,FALSE))</f>
        <v/>
      </c>
      <c r="G2044" s="271"/>
      <c r="H2044" s="272"/>
      <c r="I2044" s="271"/>
      <c r="J2044" s="271"/>
      <c r="K2044" s="312"/>
      <c r="L2044" s="353"/>
      <c r="M2044" s="271"/>
      <c r="N2044" s="271"/>
      <c r="O2044" s="276"/>
      <c r="P2044" s="313"/>
      <c r="Q2044" s="314"/>
      <c r="R2044" s="279" t="b">
        <f t="shared" si="96"/>
        <v>0</v>
      </c>
      <c r="S2044" s="334"/>
    </row>
    <row r="2045" spans="2:19" ht="24.9" customHeight="1" x14ac:dyDescent="0.3">
      <c r="B2045" s="311"/>
      <c r="C2045" s="267">
        <f t="shared" si="93"/>
        <v>1</v>
      </c>
      <c r="D2045" s="268" t="str">
        <f t="shared" si="94"/>
        <v>Janeiro</v>
      </c>
      <c r="E2045" s="269"/>
      <c r="F2045" s="270" t="str">
        <f>IF(E2045="","",VLOOKUP(E2045,Relatório!B:I,2,FALSE))</f>
        <v/>
      </c>
      <c r="G2045" s="271"/>
      <c r="H2045" s="272"/>
      <c r="I2045" s="271"/>
      <c r="J2045" s="271"/>
      <c r="K2045" s="312"/>
      <c r="L2045" s="353"/>
      <c r="M2045" s="271"/>
      <c r="N2045" s="271"/>
      <c r="O2045" s="276"/>
      <c r="P2045" s="313"/>
      <c r="Q2045" s="314"/>
      <c r="R2045" s="279" t="b">
        <f t="shared" si="96"/>
        <v>0</v>
      </c>
      <c r="S2045" s="334"/>
    </row>
    <row r="2046" spans="2:19" ht="24.9" customHeight="1" x14ac:dyDescent="0.3">
      <c r="B2046" s="311"/>
      <c r="C2046" s="267">
        <f t="shared" si="93"/>
        <v>1</v>
      </c>
      <c r="D2046" s="268" t="str">
        <f t="shared" si="94"/>
        <v>Janeiro</v>
      </c>
      <c r="E2046" s="269"/>
      <c r="F2046" s="270" t="str">
        <f>IF(E2046="","",VLOOKUP(E2046,Relatório!B:I,2,FALSE))</f>
        <v/>
      </c>
      <c r="G2046" s="271"/>
      <c r="H2046" s="272"/>
      <c r="I2046" s="271"/>
      <c r="J2046" s="271"/>
      <c r="K2046" s="312"/>
      <c r="L2046" s="353"/>
      <c r="M2046" s="271"/>
      <c r="N2046" s="271"/>
      <c r="O2046" s="276"/>
      <c r="P2046" s="313"/>
      <c r="Q2046" s="314"/>
      <c r="R2046" s="279" t="b">
        <f t="shared" si="96"/>
        <v>0</v>
      </c>
      <c r="S2046" s="334"/>
    </row>
    <row r="2047" spans="2:19" ht="24.9" customHeight="1" x14ac:dyDescent="0.3">
      <c r="B2047" s="311"/>
      <c r="C2047" s="267">
        <f t="shared" si="93"/>
        <v>1</v>
      </c>
      <c r="D2047" s="268" t="str">
        <f t="shared" si="94"/>
        <v>Janeiro</v>
      </c>
      <c r="E2047" s="269"/>
      <c r="F2047" s="270" t="str">
        <f>IF(E2047="","",VLOOKUP(E2047,Relatório!B:I,2,FALSE))</f>
        <v/>
      </c>
      <c r="G2047" s="271"/>
      <c r="H2047" s="272"/>
      <c r="I2047" s="271"/>
      <c r="J2047" s="271"/>
      <c r="K2047" s="312"/>
      <c r="L2047" s="353"/>
      <c r="M2047" s="271"/>
      <c r="N2047" s="271"/>
      <c r="O2047" s="276"/>
      <c r="P2047" s="313"/>
      <c r="Q2047" s="314"/>
      <c r="R2047" s="279" t="b">
        <f t="shared" si="96"/>
        <v>0</v>
      </c>
      <c r="S2047" s="334"/>
    </row>
    <row r="2048" spans="2:19" ht="24.9" customHeight="1" x14ac:dyDescent="0.3">
      <c r="B2048" s="311"/>
      <c r="C2048" s="267">
        <f t="shared" si="93"/>
        <v>1</v>
      </c>
      <c r="D2048" s="268" t="str">
        <f t="shared" si="94"/>
        <v>Janeiro</v>
      </c>
      <c r="E2048" s="269"/>
      <c r="F2048" s="270" t="str">
        <f>IF(E2048="","",VLOOKUP(E2048,Relatório!B:I,2,FALSE))</f>
        <v/>
      </c>
      <c r="G2048" s="271"/>
      <c r="H2048" s="272"/>
      <c r="I2048" s="271"/>
      <c r="J2048" s="271"/>
      <c r="K2048" s="312"/>
      <c r="L2048" s="353"/>
      <c r="M2048" s="271"/>
      <c r="N2048" s="271"/>
      <c r="O2048" s="276"/>
      <c r="P2048" s="313"/>
      <c r="Q2048" s="314"/>
      <c r="R2048" s="279" t="b">
        <f t="shared" si="96"/>
        <v>0</v>
      </c>
      <c r="S2048" s="334"/>
    </row>
    <row r="2049" spans="2:19" ht="24.9" customHeight="1" x14ac:dyDescent="0.3">
      <c r="B2049" s="311"/>
      <c r="C2049" s="267">
        <f t="shared" si="93"/>
        <v>1</v>
      </c>
      <c r="D2049" s="268" t="str">
        <f t="shared" si="94"/>
        <v>Janeiro</v>
      </c>
      <c r="E2049" s="269"/>
      <c r="F2049" s="270" t="str">
        <f>IF(E2049="","",VLOOKUP(E2049,Relatório!B:I,2,FALSE))</f>
        <v/>
      </c>
      <c r="G2049" s="271"/>
      <c r="H2049" s="272"/>
      <c r="I2049" s="271"/>
      <c r="J2049" s="271"/>
      <c r="K2049" s="312"/>
      <c r="L2049" s="353"/>
      <c r="M2049" s="271"/>
      <c r="N2049" s="271"/>
      <c r="O2049" s="276"/>
      <c r="P2049" s="313"/>
      <c r="Q2049" s="314"/>
      <c r="R2049" s="279" t="b">
        <f t="shared" si="96"/>
        <v>0</v>
      </c>
      <c r="S2049" s="334"/>
    </row>
    <row r="2050" spans="2:19" ht="24.9" customHeight="1" x14ac:dyDescent="0.3">
      <c r="B2050" s="311"/>
      <c r="C2050" s="267">
        <f t="shared" si="93"/>
        <v>1</v>
      </c>
      <c r="D2050" s="268" t="str">
        <f t="shared" si="94"/>
        <v>Janeiro</v>
      </c>
      <c r="E2050" s="269"/>
      <c r="F2050" s="270" t="str">
        <f>IF(E2050="","",VLOOKUP(E2050,Relatório!B:I,2,FALSE))</f>
        <v/>
      </c>
      <c r="G2050" s="271"/>
      <c r="H2050" s="272"/>
      <c r="I2050" s="271"/>
      <c r="J2050" s="271"/>
      <c r="K2050" s="312"/>
      <c r="L2050" s="353"/>
      <c r="M2050" s="271"/>
      <c r="N2050" s="271"/>
      <c r="O2050" s="276"/>
      <c r="P2050" s="313"/>
      <c r="Q2050" s="314"/>
      <c r="R2050" s="279" t="b">
        <f t="shared" si="96"/>
        <v>0</v>
      </c>
      <c r="S2050" s="334"/>
    </row>
    <row r="2051" spans="2:19" ht="24.9" customHeight="1" x14ac:dyDescent="0.3">
      <c r="B2051" s="311"/>
      <c r="C2051" s="267">
        <f t="shared" si="93"/>
        <v>1</v>
      </c>
      <c r="D2051" s="268" t="str">
        <f t="shared" si="94"/>
        <v>Janeiro</v>
      </c>
      <c r="E2051" s="269"/>
      <c r="F2051" s="270" t="str">
        <f>IF(E2051="","",VLOOKUP(E2051,Relatório!B:I,2,FALSE))</f>
        <v/>
      </c>
      <c r="G2051" s="271"/>
      <c r="H2051" s="272"/>
      <c r="I2051" s="271"/>
      <c r="J2051" s="271"/>
      <c r="K2051" s="312"/>
      <c r="L2051" s="353"/>
      <c r="M2051" s="271"/>
      <c r="N2051" s="271"/>
      <c r="O2051" s="276"/>
      <c r="P2051" s="313"/>
      <c r="Q2051" s="314"/>
      <c r="R2051" s="279" t="b">
        <f t="shared" si="96"/>
        <v>0</v>
      </c>
      <c r="S2051" s="334"/>
    </row>
    <row r="2052" spans="2:19" ht="24.9" customHeight="1" x14ac:dyDescent="0.3">
      <c r="B2052" s="311"/>
      <c r="C2052" s="267">
        <f t="shared" si="93"/>
        <v>1</v>
      </c>
      <c r="D2052" s="268" t="str">
        <f t="shared" si="94"/>
        <v>Janeiro</v>
      </c>
      <c r="E2052" s="269"/>
      <c r="F2052" s="270" t="str">
        <f>IF(E2052="","",VLOOKUP(E2052,Relatório!B:I,2,FALSE))</f>
        <v/>
      </c>
      <c r="G2052" s="271"/>
      <c r="H2052" s="272"/>
      <c r="I2052" s="271"/>
      <c r="J2052" s="271"/>
      <c r="K2052" s="312"/>
      <c r="L2052" s="353"/>
      <c r="M2052" s="271"/>
      <c r="N2052" s="271"/>
      <c r="O2052" s="276"/>
      <c r="P2052" s="313"/>
      <c r="Q2052" s="314"/>
      <c r="R2052" s="279" t="b">
        <f t="shared" si="96"/>
        <v>0</v>
      </c>
      <c r="S2052" s="334"/>
    </row>
    <row r="2053" spans="2:19" ht="24.9" customHeight="1" x14ac:dyDescent="0.3">
      <c r="B2053" s="311"/>
      <c r="C2053" s="267">
        <f t="shared" si="93"/>
        <v>1</v>
      </c>
      <c r="D2053" s="268" t="str">
        <f t="shared" si="94"/>
        <v>Janeiro</v>
      </c>
      <c r="E2053" s="269"/>
      <c r="F2053" s="270" t="str">
        <f>IF(E2053="","",VLOOKUP(E2053,Relatório!B:I,2,FALSE))</f>
        <v/>
      </c>
      <c r="G2053" s="271"/>
      <c r="H2053" s="272"/>
      <c r="I2053" s="271"/>
      <c r="J2053" s="271"/>
      <c r="K2053" s="312"/>
      <c r="L2053" s="353"/>
      <c r="M2053" s="271"/>
      <c r="N2053" s="271"/>
      <c r="O2053" s="276"/>
      <c r="P2053" s="313"/>
      <c r="Q2053" s="314"/>
      <c r="R2053" s="279" t="b">
        <f t="shared" si="96"/>
        <v>0</v>
      </c>
      <c r="S2053" s="334"/>
    </row>
    <row r="2054" spans="2:19" ht="24.9" customHeight="1" x14ac:dyDescent="0.3">
      <c r="B2054" s="311"/>
      <c r="C2054" s="267">
        <f t="shared" si="93"/>
        <v>1</v>
      </c>
      <c r="D2054" s="268" t="str">
        <f t="shared" si="94"/>
        <v>Janeiro</v>
      </c>
      <c r="E2054" s="269"/>
      <c r="F2054" s="270" t="str">
        <f>IF(E2054="","",VLOOKUP(E2054,Relatório!B:I,2,FALSE))</f>
        <v/>
      </c>
      <c r="G2054" s="271"/>
      <c r="H2054" s="272"/>
      <c r="I2054" s="271"/>
      <c r="J2054" s="271"/>
      <c r="K2054" s="312"/>
      <c r="L2054" s="353"/>
      <c r="M2054" s="271"/>
      <c r="N2054" s="271"/>
      <c r="O2054" s="276"/>
      <c r="P2054" s="313"/>
      <c r="Q2054" s="314"/>
      <c r="R2054" s="279" t="b">
        <f t="shared" si="96"/>
        <v>0</v>
      </c>
      <c r="S2054" s="334"/>
    </row>
    <row r="2055" spans="2:19" ht="24.9" customHeight="1" x14ac:dyDescent="0.3">
      <c r="B2055" s="311"/>
      <c r="C2055" s="267">
        <f t="shared" si="93"/>
        <v>1</v>
      </c>
      <c r="D2055" s="268" t="str">
        <f t="shared" si="94"/>
        <v>Janeiro</v>
      </c>
      <c r="E2055" s="269"/>
      <c r="F2055" s="270" t="str">
        <f>IF(E2055="","",VLOOKUP(E2055,Relatório!B:I,2,FALSE))</f>
        <v/>
      </c>
      <c r="G2055" s="271"/>
      <c r="H2055" s="272"/>
      <c r="I2055" s="271"/>
      <c r="J2055" s="271"/>
      <c r="K2055" s="312"/>
      <c r="L2055" s="353"/>
      <c r="M2055" s="271"/>
      <c r="N2055" s="271"/>
      <c r="O2055" s="276"/>
      <c r="P2055" s="313"/>
      <c r="Q2055" s="314"/>
      <c r="R2055" s="279" t="b">
        <f t="shared" si="96"/>
        <v>0</v>
      </c>
      <c r="S2055" s="334"/>
    </row>
    <row r="2056" spans="2:19" ht="24.9" customHeight="1" x14ac:dyDescent="0.3">
      <c r="B2056" s="311"/>
      <c r="C2056" s="267">
        <f t="shared" si="93"/>
        <v>1</v>
      </c>
      <c r="D2056" s="268" t="str">
        <f t="shared" si="94"/>
        <v>Janeiro</v>
      </c>
      <c r="E2056" s="269"/>
      <c r="F2056" s="270" t="str">
        <f>IF(E2056="","",VLOOKUP(E2056,Relatório!B:I,2,FALSE))</f>
        <v/>
      </c>
      <c r="G2056" s="271"/>
      <c r="H2056" s="272"/>
      <c r="I2056" s="271"/>
      <c r="J2056" s="271"/>
      <c r="K2056" s="312"/>
      <c r="L2056" s="353"/>
      <c r="M2056" s="271"/>
      <c r="N2056" s="271"/>
      <c r="O2056" s="276"/>
      <c r="P2056" s="313"/>
      <c r="Q2056" s="314"/>
      <c r="R2056" s="279" t="b">
        <f t="shared" si="96"/>
        <v>0</v>
      </c>
      <c r="S2056" s="334"/>
    </row>
    <row r="2057" spans="2:19" ht="24.9" customHeight="1" x14ac:dyDescent="0.3">
      <c r="B2057" s="311"/>
      <c r="C2057" s="267">
        <f t="shared" si="93"/>
        <v>1</v>
      </c>
      <c r="D2057" s="268" t="str">
        <f t="shared" si="94"/>
        <v>Janeiro</v>
      </c>
      <c r="E2057" s="269"/>
      <c r="F2057" s="270" t="str">
        <f>IF(E2057="","",VLOOKUP(E2057,Relatório!B:I,2,FALSE))</f>
        <v/>
      </c>
      <c r="G2057" s="271"/>
      <c r="H2057" s="272"/>
      <c r="I2057" s="271"/>
      <c r="J2057" s="271"/>
      <c r="K2057" s="312"/>
      <c r="L2057" s="353"/>
      <c r="M2057" s="271"/>
      <c r="N2057" s="271"/>
      <c r="O2057" s="276"/>
      <c r="P2057" s="313"/>
      <c r="Q2057" s="314"/>
      <c r="R2057" s="279" t="b">
        <f t="shared" ref="R2057:R2120" si="97">IF(O2057="sim",P2057-Q2057+R2056,IF(O2057="NÃO",R2056))</f>
        <v>0</v>
      </c>
      <c r="S2057" s="334"/>
    </row>
    <row r="2058" spans="2:19" ht="24.9" customHeight="1" x14ac:dyDescent="0.3">
      <c r="B2058" s="311"/>
      <c r="C2058" s="267">
        <f t="shared" si="93"/>
        <v>1</v>
      </c>
      <c r="D2058" s="268" t="str">
        <f t="shared" si="94"/>
        <v>Janeiro</v>
      </c>
      <c r="E2058" s="269"/>
      <c r="F2058" s="270" t="str">
        <f>IF(E2058="","",VLOOKUP(E2058,Relatório!B:I,2,FALSE))</f>
        <v/>
      </c>
      <c r="G2058" s="271"/>
      <c r="H2058" s="272"/>
      <c r="I2058" s="271"/>
      <c r="J2058" s="271"/>
      <c r="K2058" s="312"/>
      <c r="L2058" s="353"/>
      <c r="M2058" s="271"/>
      <c r="N2058" s="271"/>
      <c r="O2058" s="276"/>
      <c r="P2058" s="313"/>
      <c r="Q2058" s="314"/>
      <c r="R2058" s="279" t="b">
        <f t="shared" si="97"/>
        <v>0</v>
      </c>
      <c r="S2058" s="334"/>
    </row>
    <row r="2059" spans="2:19" ht="24.9" customHeight="1" x14ac:dyDescent="0.3">
      <c r="B2059" s="311"/>
      <c r="C2059" s="267">
        <f t="shared" si="93"/>
        <v>1</v>
      </c>
      <c r="D2059" s="268" t="str">
        <f t="shared" si="94"/>
        <v>Janeiro</v>
      </c>
      <c r="E2059" s="269"/>
      <c r="F2059" s="270" t="str">
        <f>IF(E2059="","",VLOOKUP(E2059,Relatório!B:I,2,FALSE))</f>
        <v/>
      </c>
      <c r="G2059" s="271"/>
      <c r="H2059" s="272"/>
      <c r="I2059" s="271"/>
      <c r="J2059" s="271"/>
      <c r="K2059" s="312"/>
      <c r="L2059" s="353"/>
      <c r="M2059" s="271"/>
      <c r="N2059" s="271"/>
      <c r="O2059" s="276"/>
      <c r="P2059" s="313"/>
      <c r="Q2059" s="314"/>
      <c r="R2059" s="279" t="b">
        <f t="shared" si="97"/>
        <v>0</v>
      </c>
      <c r="S2059" s="334"/>
    </row>
    <row r="2060" spans="2:19" ht="24.9" customHeight="1" x14ac:dyDescent="0.3">
      <c r="B2060" s="311"/>
      <c r="C2060" s="267">
        <f t="shared" si="93"/>
        <v>1</v>
      </c>
      <c r="D2060" s="268" t="str">
        <f t="shared" si="94"/>
        <v>Janeiro</v>
      </c>
      <c r="E2060" s="269"/>
      <c r="F2060" s="270" t="str">
        <f>IF(E2060="","",VLOOKUP(E2060,Relatório!B:I,2,FALSE))</f>
        <v/>
      </c>
      <c r="G2060" s="271"/>
      <c r="H2060" s="272"/>
      <c r="I2060" s="271"/>
      <c r="J2060" s="271"/>
      <c r="K2060" s="312"/>
      <c r="L2060" s="353"/>
      <c r="M2060" s="271"/>
      <c r="N2060" s="271"/>
      <c r="O2060" s="276"/>
      <c r="P2060" s="313"/>
      <c r="Q2060" s="314"/>
      <c r="R2060" s="279" t="b">
        <f t="shared" si="97"/>
        <v>0</v>
      </c>
      <c r="S2060" s="334"/>
    </row>
    <row r="2061" spans="2:19" ht="24.9" customHeight="1" x14ac:dyDescent="0.3">
      <c r="B2061" s="311"/>
      <c r="C2061" s="267">
        <f t="shared" si="93"/>
        <v>1</v>
      </c>
      <c r="D2061" s="268" t="str">
        <f t="shared" si="94"/>
        <v>Janeiro</v>
      </c>
      <c r="E2061" s="269"/>
      <c r="F2061" s="270" t="str">
        <f>IF(E2061="","",VLOOKUP(E2061,Relatório!B:I,2,FALSE))</f>
        <v/>
      </c>
      <c r="G2061" s="271"/>
      <c r="H2061" s="272"/>
      <c r="I2061" s="271"/>
      <c r="J2061" s="271"/>
      <c r="K2061" s="312"/>
      <c r="L2061" s="353"/>
      <c r="M2061" s="271"/>
      <c r="N2061" s="271"/>
      <c r="O2061" s="276"/>
      <c r="P2061" s="313"/>
      <c r="Q2061" s="314"/>
      <c r="R2061" s="279" t="b">
        <f t="shared" si="97"/>
        <v>0</v>
      </c>
      <c r="S2061" s="334"/>
    </row>
    <row r="2062" spans="2:19" ht="24.9" customHeight="1" x14ac:dyDescent="0.3">
      <c r="B2062" s="311"/>
      <c r="C2062" s="267">
        <f t="shared" si="93"/>
        <v>1</v>
      </c>
      <c r="D2062" s="268" t="str">
        <f t="shared" si="94"/>
        <v>Janeiro</v>
      </c>
      <c r="E2062" s="269"/>
      <c r="F2062" s="270" t="str">
        <f>IF(E2062="","",VLOOKUP(E2062,Relatório!B:I,2,FALSE))</f>
        <v/>
      </c>
      <c r="G2062" s="271"/>
      <c r="H2062" s="272"/>
      <c r="I2062" s="271"/>
      <c r="J2062" s="271"/>
      <c r="K2062" s="312"/>
      <c r="L2062" s="353"/>
      <c r="M2062" s="271"/>
      <c r="N2062" s="271"/>
      <c r="O2062" s="276"/>
      <c r="P2062" s="313"/>
      <c r="Q2062" s="314"/>
      <c r="R2062" s="279" t="b">
        <f t="shared" si="97"/>
        <v>0</v>
      </c>
      <c r="S2062" s="334"/>
    </row>
    <row r="2063" spans="2:19" ht="24.9" customHeight="1" x14ac:dyDescent="0.3">
      <c r="B2063" s="311"/>
      <c r="C2063" s="267">
        <f t="shared" si="93"/>
        <v>1</v>
      </c>
      <c r="D2063" s="268" t="str">
        <f t="shared" si="94"/>
        <v>Janeiro</v>
      </c>
      <c r="E2063" s="269"/>
      <c r="F2063" s="270" t="str">
        <f>IF(E2063="","",VLOOKUP(E2063,Relatório!B:I,2,FALSE))</f>
        <v/>
      </c>
      <c r="G2063" s="271"/>
      <c r="H2063" s="272"/>
      <c r="I2063" s="271"/>
      <c r="J2063" s="271"/>
      <c r="K2063" s="312"/>
      <c r="L2063" s="353"/>
      <c r="M2063" s="271"/>
      <c r="N2063" s="271"/>
      <c r="O2063" s="276"/>
      <c r="P2063" s="313"/>
      <c r="Q2063" s="314"/>
      <c r="R2063" s="279" t="b">
        <f t="shared" si="97"/>
        <v>0</v>
      </c>
      <c r="S2063" s="334"/>
    </row>
    <row r="2064" spans="2:19" ht="24.9" customHeight="1" x14ac:dyDescent="0.3">
      <c r="B2064" s="311"/>
      <c r="C2064" s="267">
        <f t="shared" si="93"/>
        <v>1</v>
      </c>
      <c r="D2064" s="268" t="str">
        <f t="shared" si="94"/>
        <v>Janeiro</v>
      </c>
      <c r="E2064" s="269"/>
      <c r="F2064" s="270" t="str">
        <f>IF(E2064="","",VLOOKUP(E2064,Relatório!B:I,2,FALSE))</f>
        <v/>
      </c>
      <c r="G2064" s="271"/>
      <c r="H2064" s="272"/>
      <c r="I2064" s="271"/>
      <c r="J2064" s="271"/>
      <c r="K2064" s="312"/>
      <c r="L2064" s="353"/>
      <c r="M2064" s="271"/>
      <c r="N2064" s="271"/>
      <c r="O2064" s="276"/>
      <c r="P2064" s="313"/>
      <c r="Q2064" s="314"/>
      <c r="R2064" s="279" t="b">
        <f t="shared" si="97"/>
        <v>0</v>
      </c>
      <c r="S2064" s="334"/>
    </row>
    <row r="2065" spans="2:19" ht="24.9" customHeight="1" x14ac:dyDescent="0.3">
      <c r="B2065" s="311"/>
      <c r="C2065" s="267">
        <f t="shared" si="93"/>
        <v>1</v>
      </c>
      <c r="D2065" s="268" t="str">
        <f t="shared" si="94"/>
        <v>Janeiro</v>
      </c>
      <c r="E2065" s="269"/>
      <c r="F2065" s="270" t="str">
        <f>IF(E2065="","",VLOOKUP(E2065,Relatório!B:I,2,FALSE))</f>
        <v/>
      </c>
      <c r="G2065" s="271"/>
      <c r="H2065" s="272"/>
      <c r="I2065" s="271"/>
      <c r="J2065" s="271"/>
      <c r="K2065" s="312"/>
      <c r="L2065" s="353"/>
      <c r="M2065" s="271"/>
      <c r="N2065" s="271"/>
      <c r="O2065" s="276"/>
      <c r="P2065" s="313"/>
      <c r="Q2065" s="314"/>
      <c r="R2065" s="279" t="b">
        <f t="shared" si="97"/>
        <v>0</v>
      </c>
      <c r="S2065" s="334"/>
    </row>
    <row r="2066" spans="2:19" ht="24.9" customHeight="1" x14ac:dyDescent="0.3">
      <c r="B2066" s="311"/>
      <c r="C2066" s="267">
        <f t="shared" si="93"/>
        <v>1</v>
      </c>
      <c r="D2066" s="268" t="str">
        <f t="shared" si="94"/>
        <v>Janeiro</v>
      </c>
      <c r="E2066" s="269"/>
      <c r="F2066" s="270" t="str">
        <f>IF(E2066="","",VLOOKUP(E2066,Relatório!B:I,2,FALSE))</f>
        <v/>
      </c>
      <c r="G2066" s="271"/>
      <c r="H2066" s="272"/>
      <c r="I2066" s="271"/>
      <c r="J2066" s="271"/>
      <c r="K2066" s="312"/>
      <c r="L2066" s="353"/>
      <c r="M2066" s="271"/>
      <c r="N2066" s="271"/>
      <c r="O2066" s="276"/>
      <c r="P2066" s="313"/>
      <c r="Q2066" s="314"/>
      <c r="R2066" s="279" t="b">
        <f t="shared" si="97"/>
        <v>0</v>
      </c>
      <c r="S2066" s="334"/>
    </row>
    <row r="2067" spans="2:19" ht="24.9" customHeight="1" x14ac:dyDescent="0.3">
      <c r="B2067" s="311"/>
      <c r="C2067" s="267">
        <f t="shared" si="93"/>
        <v>1</v>
      </c>
      <c r="D2067" s="268" t="str">
        <f t="shared" si="94"/>
        <v>Janeiro</v>
      </c>
      <c r="E2067" s="269"/>
      <c r="F2067" s="270" t="str">
        <f>IF(E2067="","",VLOOKUP(E2067,Relatório!B:I,2,FALSE))</f>
        <v/>
      </c>
      <c r="G2067" s="271"/>
      <c r="H2067" s="272"/>
      <c r="I2067" s="271"/>
      <c r="J2067" s="271"/>
      <c r="K2067" s="312"/>
      <c r="L2067" s="353"/>
      <c r="M2067" s="271"/>
      <c r="N2067" s="271"/>
      <c r="O2067" s="276"/>
      <c r="P2067" s="313"/>
      <c r="Q2067" s="314"/>
      <c r="R2067" s="279" t="b">
        <f t="shared" si="97"/>
        <v>0</v>
      </c>
      <c r="S2067" s="334"/>
    </row>
    <row r="2068" spans="2:19" ht="24.9" customHeight="1" x14ac:dyDescent="0.3">
      <c r="B2068" s="311"/>
      <c r="C2068" s="267">
        <f t="shared" si="93"/>
        <v>1</v>
      </c>
      <c r="D2068" s="268" t="str">
        <f t="shared" si="94"/>
        <v>Janeiro</v>
      </c>
      <c r="E2068" s="269"/>
      <c r="F2068" s="270" t="str">
        <f>IF(E2068="","",VLOOKUP(E2068,Relatório!B:I,2,FALSE))</f>
        <v/>
      </c>
      <c r="G2068" s="271"/>
      <c r="H2068" s="272"/>
      <c r="I2068" s="271"/>
      <c r="J2068" s="271"/>
      <c r="K2068" s="312"/>
      <c r="L2068" s="353"/>
      <c r="M2068" s="271"/>
      <c r="N2068" s="271"/>
      <c r="O2068" s="276"/>
      <c r="P2068" s="313"/>
      <c r="Q2068" s="314"/>
      <c r="R2068" s="279" t="b">
        <f t="shared" si="97"/>
        <v>0</v>
      </c>
      <c r="S2068" s="334"/>
    </row>
    <row r="2069" spans="2:19" ht="24.9" customHeight="1" x14ac:dyDescent="0.3">
      <c r="B2069" s="311"/>
      <c r="C2069" s="267">
        <f t="shared" si="93"/>
        <v>1</v>
      </c>
      <c r="D2069" s="268" t="str">
        <f t="shared" si="94"/>
        <v>Janeiro</v>
      </c>
      <c r="E2069" s="269"/>
      <c r="F2069" s="270" t="str">
        <f>IF(E2069="","",VLOOKUP(E2069,Relatório!B:I,2,FALSE))</f>
        <v/>
      </c>
      <c r="G2069" s="271"/>
      <c r="H2069" s="272"/>
      <c r="I2069" s="271"/>
      <c r="J2069" s="271"/>
      <c r="K2069" s="312"/>
      <c r="L2069" s="353"/>
      <c r="M2069" s="271"/>
      <c r="N2069" s="271"/>
      <c r="O2069" s="276"/>
      <c r="P2069" s="313"/>
      <c r="Q2069" s="314"/>
      <c r="R2069" s="279" t="b">
        <f t="shared" si="97"/>
        <v>0</v>
      </c>
      <c r="S2069" s="334"/>
    </row>
    <row r="2070" spans="2:19" ht="24.9" customHeight="1" x14ac:dyDescent="0.3">
      <c r="B2070" s="311"/>
      <c r="C2070" s="267">
        <f t="shared" si="93"/>
        <v>1</v>
      </c>
      <c r="D2070" s="268" t="str">
        <f t="shared" si="94"/>
        <v>Janeiro</v>
      </c>
      <c r="E2070" s="269"/>
      <c r="F2070" s="270" t="str">
        <f>IF(E2070="","",VLOOKUP(E2070,Relatório!B:I,2,FALSE))</f>
        <v/>
      </c>
      <c r="G2070" s="271"/>
      <c r="H2070" s="272"/>
      <c r="I2070" s="271"/>
      <c r="J2070" s="271"/>
      <c r="K2070" s="312"/>
      <c r="L2070" s="353"/>
      <c r="M2070" s="271"/>
      <c r="N2070" s="271"/>
      <c r="O2070" s="276"/>
      <c r="P2070" s="313"/>
      <c r="Q2070" s="314"/>
      <c r="R2070" s="279" t="b">
        <f t="shared" si="97"/>
        <v>0</v>
      </c>
      <c r="S2070" s="334"/>
    </row>
    <row r="2071" spans="2:19" ht="24.9" customHeight="1" x14ac:dyDescent="0.3">
      <c r="B2071" s="311"/>
      <c r="C2071" s="267">
        <f t="shared" si="93"/>
        <v>1</v>
      </c>
      <c r="D2071" s="268" t="str">
        <f t="shared" si="94"/>
        <v>Janeiro</v>
      </c>
      <c r="E2071" s="269"/>
      <c r="F2071" s="270" t="str">
        <f>IF(E2071="","",VLOOKUP(E2071,Relatório!B:I,2,FALSE))</f>
        <v/>
      </c>
      <c r="G2071" s="271"/>
      <c r="H2071" s="272"/>
      <c r="I2071" s="271"/>
      <c r="J2071" s="271"/>
      <c r="K2071" s="312"/>
      <c r="L2071" s="353"/>
      <c r="M2071" s="271"/>
      <c r="N2071" s="271"/>
      <c r="O2071" s="276"/>
      <c r="P2071" s="313"/>
      <c r="Q2071" s="314"/>
      <c r="R2071" s="279" t="b">
        <f t="shared" si="97"/>
        <v>0</v>
      </c>
      <c r="S2071" s="334"/>
    </row>
    <row r="2072" spans="2:19" ht="24.9" customHeight="1" x14ac:dyDescent="0.3">
      <c r="B2072" s="311"/>
      <c r="C2072" s="267">
        <f t="shared" si="93"/>
        <v>1</v>
      </c>
      <c r="D2072" s="268" t="str">
        <f t="shared" si="94"/>
        <v>Janeiro</v>
      </c>
      <c r="E2072" s="269"/>
      <c r="F2072" s="270" t="str">
        <f>IF(E2072="","",VLOOKUP(E2072,Relatório!B:I,2,FALSE))</f>
        <v/>
      </c>
      <c r="G2072" s="271"/>
      <c r="H2072" s="272"/>
      <c r="I2072" s="271"/>
      <c r="J2072" s="271"/>
      <c r="K2072" s="312"/>
      <c r="L2072" s="353"/>
      <c r="M2072" s="271"/>
      <c r="N2072" s="271"/>
      <c r="O2072" s="276"/>
      <c r="P2072" s="313"/>
      <c r="Q2072" s="314"/>
      <c r="R2072" s="279" t="b">
        <f t="shared" si="97"/>
        <v>0</v>
      </c>
      <c r="S2072" s="334"/>
    </row>
    <row r="2073" spans="2:19" ht="24.9" customHeight="1" x14ac:dyDescent="0.3">
      <c r="B2073" s="311"/>
      <c r="C2073" s="267">
        <f t="shared" si="93"/>
        <v>1</v>
      </c>
      <c r="D2073" s="268" t="str">
        <f t="shared" si="94"/>
        <v>Janeiro</v>
      </c>
      <c r="E2073" s="269"/>
      <c r="F2073" s="270" t="str">
        <f>IF(E2073="","",VLOOKUP(E2073,Relatório!B:I,2,FALSE))</f>
        <v/>
      </c>
      <c r="G2073" s="271"/>
      <c r="H2073" s="272"/>
      <c r="I2073" s="271"/>
      <c r="J2073" s="271"/>
      <c r="K2073" s="312"/>
      <c r="L2073" s="353"/>
      <c r="M2073" s="271"/>
      <c r="N2073" s="271"/>
      <c r="O2073" s="276"/>
      <c r="P2073" s="313"/>
      <c r="Q2073" s="314"/>
      <c r="R2073" s="279" t="b">
        <f t="shared" si="97"/>
        <v>0</v>
      </c>
      <c r="S2073" s="334"/>
    </row>
    <row r="2074" spans="2:19" ht="24.9" customHeight="1" x14ac:dyDescent="0.3">
      <c r="B2074" s="311"/>
      <c r="C2074" s="267">
        <f t="shared" si="93"/>
        <v>1</v>
      </c>
      <c r="D2074" s="268" t="str">
        <f t="shared" si="94"/>
        <v>Janeiro</v>
      </c>
      <c r="E2074" s="269"/>
      <c r="F2074" s="270" t="str">
        <f>IF(E2074="","",VLOOKUP(E2074,Relatório!B:I,2,FALSE))</f>
        <v/>
      </c>
      <c r="G2074" s="271"/>
      <c r="H2074" s="272"/>
      <c r="I2074" s="271"/>
      <c r="J2074" s="271"/>
      <c r="K2074" s="312"/>
      <c r="L2074" s="353"/>
      <c r="M2074" s="271"/>
      <c r="N2074" s="271"/>
      <c r="O2074" s="276"/>
      <c r="P2074" s="313"/>
      <c r="Q2074" s="314"/>
      <c r="R2074" s="279" t="b">
        <f t="shared" si="97"/>
        <v>0</v>
      </c>
      <c r="S2074" s="334"/>
    </row>
    <row r="2075" spans="2:19" ht="24.9" customHeight="1" x14ac:dyDescent="0.3">
      <c r="B2075" s="311"/>
      <c r="C2075" s="267">
        <f t="shared" si="93"/>
        <v>1</v>
      </c>
      <c r="D2075" s="268" t="str">
        <f t="shared" si="94"/>
        <v>Janeiro</v>
      </c>
      <c r="E2075" s="269"/>
      <c r="F2075" s="270" t="str">
        <f>IF(E2075="","",VLOOKUP(E2075,Relatório!B:I,2,FALSE))</f>
        <v/>
      </c>
      <c r="G2075" s="271"/>
      <c r="H2075" s="272"/>
      <c r="I2075" s="271"/>
      <c r="J2075" s="271"/>
      <c r="K2075" s="312"/>
      <c r="L2075" s="353"/>
      <c r="M2075" s="271"/>
      <c r="N2075" s="271"/>
      <c r="O2075" s="276"/>
      <c r="P2075" s="313"/>
      <c r="Q2075" s="314"/>
      <c r="R2075" s="279" t="b">
        <f t="shared" si="97"/>
        <v>0</v>
      </c>
      <c r="S2075" s="334"/>
    </row>
    <row r="2076" spans="2:19" ht="24.9" customHeight="1" x14ac:dyDescent="0.3">
      <c r="B2076" s="311"/>
      <c r="C2076" s="267">
        <f t="shared" si="93"/>
        <v>1</v>
      </c>
      <c r="D2076" s="268" t="str">
        <f t="shared" si="94"/>
        <v>Janeiro</v>
      </c>
      <c r="E2076" s="269"/>
      <c r="F2076" s="270" t="str">
        <f>IF(E2076="","",VLOOKUP(E2076,Relatório!B:I,2,FALSE))</f>
        <v/>
      </c>
      <c r="G2076" s="271"/>
      <c r="H2076" s="272"/>
      <c r="I2076" s="271"/>
      <c r="J2076" s="271"/>
      <c r="K2076" s="312"/>
      <c r="L2076" s="353"/>
      <c r="M2076" s="271"/>
      <c r="N2076" s="271"/>
      <c r="O2076" s="276"/>
      <c r="P2076" s="313"/>
      <c r="Q2076" s="314"/>
      <c r="R2076" s="279" t="b">
        <f t="shared" si="97"/>
        <v>0</v>
      </c>
      <c r="S2076" s="334"/>
    </row>
    <row r="2077" spans="2:19" ht="24.9" customHeight="1" x14ac:dyDescent="0.3">
      <c r="B2077" s="311"/>
      <c r="C2077" s="267">
        <f t="shared" si="93"/>
        <v>1</v>
      </c>
      <c r="D2077" s="268" t="str">
        <f t="shared" si="94"/>
        <v>Janeiro</v>
      </c>
      <c r="E2077" s="269"/>
      <c r="F2077" s="270" t="str">
        <f>IF(E2077="","",VLOOKUP(E2077,Relatório!B:I,2,FALSE))</f>
        <v/>
      </c>
      <c r="G2077" s="271"/>
      <c r="H2077" s="272"/>
      <c r="I2077" s="271"/>
      <c r="J2077" s="271"/>
      <c r="K2077" s="312"/>
      <c r="L2077" s="353"/>
      <c r="M2077" s="271"/>
      <c r="N2077" s="271"/>
      <c r="O2077" s="276"/>
      <c r="P2077" s="313"/>
      <c r="Q2077" s="314"/>
      <c r="R2077" s="279" t="b">
        <f t="shared" si="97"/>
        <v>0</v>
      </c>
      <c r="S2077" s="334"/>
    </row>
    <row r="2078" spans="2:19" ht="24.9" customHeight="1" x14ac:dyDescent="0.3">
      <c r="B2078" s="311"/>
      <c r="C2078" s="267">
        <f t="shared" si="93"/>
        <v>1</v>
      </c>
      <c r="D2078" s="268" t="str">
        <f t="shared" si="94"/>
        <v>Janeiro</v>
      </c>
      <c r="E2078" s="269"/>
      <c r="F2078" s="270" t="str">
        <f>IF(E2078="","",VLOOKUP(E2078,Relatório!B:I,2,FALSE))</f>
        <v/>
      </c>
      <c r="G2078" s="271"/>
      <c r="H2078" s="272"/>
      <c r="I2078" s="271"/>
      <c r="J2078" s="271"/>
      <c r="K2078" s="312"/>
      <c r="L2078" s="353"/>
      <c r="M2078" s="271"/>
      <c r="N2078" s="271"/>
      <c r="O2078" s="276"/>
      <c r="P2078" s="313"/>
      <c r="Q2078" s="314"/>
      <c r="R2078" s="279" t="b">
        <f t="shared" si="97"/>
        <v>0</v>
      </c>
      <c r="S2078" s="334"/>
    </row>
    <row r="2079" spans="2:19" ht="24.9" customHeight="1" x14ac:dyDescent="0.3">
      <c r="B2079" s="311"/>
      <c r="C2079" s="267">
        <f t="shared" si="93"/>
        <v>1</v>
      </c>
      <c r="D2079" s="268" t="str">
        <f t="shared" si="94"/>
        <v>Janeiro</v>
      </c>
      <c r="E2079" s="269"/>
      <c r="F2079" s="270" t="str">
        <f>IF(E2079="","",VLOOKUP(E2079,Relatório!B:I,2,FALSE))</f>
        <v/>
      </c>
      <c r="G2079" s="271"/>
      <c r="H2079" s="272"/>
      <c r="I2079" s="271"/>
      <c r="J2079" s="271"/>
      <c r="K2079" s="312"/>
      <c r="L2079" s="353"/>
      <c r="M2079" s="271"/>
      <c r="N2079" s="271"/>
      <c r="O2079" s="276"/>
      <c r="P2079" s="313"/>
      <c r="Q2079" s="314"/>
      <c r="R2079" s="279" t="b">
        <f t="shared" si="97"/>
        <v>0</v>
      </c>
      <c r="S2079" s="334"/>
    </row>
    <row r="2080" spans="2:19" ht="24.9" customHeight="1" x14ac:dyDescent="0.3">
      <c r="B2080" s="311"/>
      <c r="C2080" s="267">
        <f t="shared" si="93"/>
        <v>1</v>
      </c>
      <c r="D2080" s="268" t="str">
        <f t="shared" si="94"/>
        <v>Janeiro</v>
      </c>
      <c r="E2080" s="269"/>
      <c r="F2080" s="270" t="str">
        <f>IF(E2080="","",VLOOKUP(E2080,Relatório!B:I,2,FALSE))</f>
        <v/>
      </c>
      <c r="G2080" s="271"/>
      <c r="H2080" s="272"/>
      <c r="I2080" s="271"/>
      <c r="J2080" s="271"/>
      <c r="K2080" s="312"/>
      <c r="L2080" s="353"/>
      <c r="M2080" s="271"/>
      <c r="N2080" s="271"/>
      <c r="O2080" s="276"/>
      <c r="P2080" s="313"/>
      <c r="Q2080" s="314"/>
      <c r="R2080" s="279" t="b">
        <f t="shared" si="97"/>
        <v>0</v>
      </c>
      <c r="S2080" s="334"/>
    </row>
    <row r="2081" spans="2:19" ht="24.9" customHeight="1" x14ac:dyDescent="0.3">
      <c r="B2081" s="311"/>
      <c r="C2081" s="267">
        <f t="shared" si="93"/>
        <v>1</v>
      </c>
      <c r="D2081" s="268" t="str">
        <f t="shared" si="94"/>
        <v>Janeiro</v>
      </c>
      <c r="E2081" s="269"/>
      <c r="F2081" s="270" t="str">
        <f>IF(E2081="","",VLOOKUP(E2081,Relatório!B:I,2,FALSE))</f>
        <v/>
      </c>
      <c r="G2081" s="271"/>
      <c r="H2081" s="272"/>
      <c r="I2081" s="271"/>
      <c r="J2081" s="271"/>
      <c r="K2081" s="312"/>
      <c r="L2081" s="353"/>
      <c r="M2081" s="271"/>
      <c r="N2081" s="271"/>
      <c r="O2081" s="276"/>
      <c r="P2081" s="313"/>
      <c r="Q2081" s="314"/>
      <c r="R2081" s="279" t="b">
        <f t="shared" si="97"/>
        <v>0</v>
      </c>
      <c r="S2081" s="334"/>
    </row>
    <row r="2082" spans="2:19" ht="24.9" customHeight="1" x14ac:dyDescent="0.3">
      <c r="B2082" s="311"/>
      <c r="C2082" s="267">
        <f t="shared" si="93"/>
        <v>1</v>
      </c>
      <c r="D2082" s="268" t="str">
        <f t="shared" si="94"/>
        <v>Janeiro</v>
      </c>
      <c r="E2082" s="269"/>
      <c r="F2082" s="270" t="str">
        <f>IF(E2082="","",VLOOKUP(E2082,Relatório!B:I,2,FALSE))</f>
        <v/>
      </c>
      <c r="G2082" s="271"/>
      <c r="H2082" s="272"/>
      <c r="I2082" s="271"/>
      <c r="J2082" s="271"/>
      <c r="K2082" s="312"/>
      <c r="L2082" s="353"/>
      <c r="M2082" s="271"/>
      <c r="N2082" s="271"/>
      <c r="O2082" s="276"/>
      <c r="P2082" s="313"/>
      <c r="Q2082" s="314"/>
      <c r="R2082" s="279" t="b">
        <f t="shared" si="97"/>
        <v>0</v>
      </c>
      <c r="S2082" s="334"/>
    </row>
    <row r="2083" spans="2:19" ht="24.9" customHeight="1" x14ac:dyDescent="0.3">
      <c r="B2083" s="311"/>
      <c r="C2083" s="267">
        <f t="shared" si="93"/>
        <v>1</v>
      </c>
      <c r="D2083" s="268" t="str">
        <f t="shared" si="94"/>
        <v>Janeiro</v>
      </c>
      <c r="E2083" s="269"/>
      <c r="F2083" s="270" t="str">
        <f>IF(E2083="","",VLOOKUP(E2083,Relatório!B:I,2,FALSE))</f>
        <v/>
      </c>
      <c r="G2083" s="271"/>
      <c r="H2083" s="272"/>
      <c r="I2083" s="271"/>
      <c r="J2083" s="271"/>
      <c r="K2083" s="312"/>
      <c r="L2083" s="353"/>
      <c r="M2083" s="271"/>
      <c r="N2083" s="271"/>
      <c r="O2083" s="276"/>
      <c r="P2083" s="313"/>
      <c r="Q2083" s="314"/>
      <c r="R2083" s="279" t="b">
        <f t="shared" si="97"/>
        <v>0</v>
      </c>
      <c r="S2083" s="334"/>
    </row>
    <row r="2084" spans="2:19" ht="24.9" customHeight="1" x14ac:dyDescent="0.3">
      <c r="B2084" s="311"/>
      <c r="C2084" s="267">
        <f t="shared" si="93"/>
        <v>1</v>
      </c>
      <c r="D2084" s="268" t="str">
        <f t="shared" si="94"/>
        <v>Janeiro</v>
      </c>
      <c r="E2084" s="269"/>
      <c r="F2084" s="270" t="str">
        <f>IF(E2084="","",VLOOKUP(E2084,Relatório!B:I,2,FALSE))</f>
        <v/>
      </c>
      <c r="G2084" s="271"/>
      <c r="H2084" s="272"/>
      <c r="I2084" s="271"/>
      <c r="J2084" s="271"/>
      <c r="K2084" s="312"/>
      <c r="L2084" s="353"/>
      <c r="M2084" s="271"/>
      <c r="N2084" s="271"/>
      <c r="O2084" s="276"/>
      <c r="P2084" s="313"/>
      <c r="Q2084" s="314"/>
      <c r="R2084" s="279" t="b">
        <f t="shared" si="97"/>
        <v>0</v>
      </c>
      <c r="S2084" s="334"/>
    </row>
    <row r="2085" spans="2:19" ht="24.9" customHeight="1" x14ac:dyDescent="0.3">
      <c r="B2085" s="311"/>
      <c r="C2085" s="267">
        <f t="shared" si="93"/>
        <v>1</v>
      </c>
      <c r="D2085" s="268" t="str">
        <f t="shared" si="94"/>
        <v>Janeiro</v>
      </c>
      <c r="E2085" s="269"/>
      <c r="F2085" s="270" t="str">
        <f>IF(E2085="","",VLOOKUP(E2085,Relatório!B:I,2,FALSE))</f>
        <v/>
      </c>
      <c r="G2085" s="271"/>
      <c r="H2085" s="272"/>
      <c r="I2085" s="271"/>
      <c r="J2085" s="271"/>
      <c r="K2085" s="312"/>
      <c r="L2085" s="353"/>
      <c r="M2085" s="271"/>
      <c r="N2085" s="271"/>
      <c r="O2085" s="276"/>
      <c r="P2085" s="313"/>
      <c r="Q2085" s="314"/>
      <c r="R2085" s="279" t="b">
        <f t="shared" si="97"/>
        <v>0</v>
      </c>
      <c r="S2085" s="334"/>
    </row>
    <row r="2086" spans="2:19" ht="24.9" customHeight="1" x14ac:dyDescent="0.3">
      <c r="B2086" s="311"/>
      <c r="C2086" s="267">
        <f t="shared" si="93"/>
        <v>1</v>
      </c>
      <c r="D2086" s="268" t="str">
        <f t="shared" si="94"/>
        <v>Janeiro</v>
      </c>
      <c r="E2086" s="269"/>
      <c r="F2086" s="270" t="str">
        <f>IF(E2086="","",VLOOKUP(E2086,Relatório!B:I,2,FALSE))</f>
        <v/>
      </c>
      <c r="G2086" s="271"/>
      <c r="H2086" s="272"/>
      <c r="I2086" s="271"/>
      <c r="J2086" s="271"/>
      <c r="K2086" s="312"/>
      <c r="L2086" s="353"/>
      <c r="M2086" s="271"/>
      <c r="N2086" s="271"/>
      <c r="O2086" s="276"/>
      <c r="P2086" s="313"/>
      <c r="Q2086" s="314"/>
      <c r="R2086" s="279" t="b">
        <f t="shared" si="97"/>
        <v>0</v>
      </c>
      <c r="S2086" s="334"/>
    </row>
    <row r="2087" spans="2:19" ht="24.9" customHeight="1" x14ac:dyDescent="0.3">
      <c r="B2087" s="311"/>
      <c r="C2087" s="267">
        <f t="shared" si="93"/>
        <v>1</v>
      </c>
      <c r="D2087" s="268" t="str">
        <f t="shared" si="94"/>
        <v>Janeiro</v>
      </c>
      <c r="E2087" s="269"/>
      <c r="F2087" s="270" t="str">
        <f>IF(E2087="","",VLOOKUP(E2087,Relatório!B:I,2,FALSE))</f>
        <v/>
      </c>
      <c r="G2087" s="271"/>
      <c r="H2087" s="272"/>
      <c r="I2087" s="271"/>
      <c r="J2087" s="271"/>
      <c r="K2087" s="312"/>
      <c r="L2087" s="353"/>
      <c r="M2087" s="271"/>
      <c r="N2087" s="271"/>
      <c r="O2087" s="276"/>
      <c r="P2087" s="313"/>
      <c r="Q2087" s="314"/>
      <c r="R2087" s="279" t="b">
        <f t="shared" si="97"/>
        <v>0</v>
      </c>
      <c r="S2087" s="334"/>
    </row>
    <row r="2088" spans="2:19" ht="24.9" customHeight="1" x14ac:dyDescent="0.3">
      <c r="B2088" s="311"/>
      <c r="C2088" s="267">
        <f t="shared" si="93"/>
        <v>1</v>
      </c>
      <c r="D2088" s="268" t="str">
        <f t="shared" si="94"/>
        <v>Janeiro</v>
      </c>
      <c r="E2088" s="269"/>
      <c r="F2088" s="270" t="str">
        <f>IF(E2088="","",VLOOKUP(E2088,Relatório!B:I,2,FALSE))</f>
        <v/>
      </c>
      <c r="G2088" s="271"/>
      <c r="H2088" s="272"/>
      <c r="I2088" s="271"/>
      <c r="J2088" s="271"/>
      <c r="K2088" s="312"/>
      <c r="L2088" s="353"/>
      <c r="M2088" s="271"/>
      <c r="N2088" s="271"/>
      <c r="O2088" s="276"/>
      <c r="P2088" s="313"/>
      <c r="Q2088" s="314"/>
      <c r="R2088" s="279" t="b">
        <f t="shared" si="97"/>
        <v>0</v>
      </c>
      <c r="S2088" s="334"/>
    </row>
    <row r="2089" spans="2:19" ht="24.9" customHeight="1" x14ac:dyDescent="0.3">
      <c r="B2089" s="311"/>
      <c r="C2089" s="267">
        <f t="shared" si="93"/>
        <v>1</v>
      </c>
      <c r="D2089" s="268" t="str">
        <f t="shared" si="94"/>
        <v>Janeiro</v>
      </c>
      <c r="E2089" s="269"/>
      <c r="F2089" s="270" t="str">
        <f>IF(E2089="","",VLOOKUP(E2089,Relatório!B:I,2,FALSE))</f>
        <v/>
      </c>
      <c r="G2089" s="271"/>
      <c r="H2089" s="272"/>
      <c r="I2089" s="271"/>
      <c r="J2089" s="271"/>
      <c r="K2089" s="312"/>
      <c r="L2089" s="353"/>
      <c r="M2089" s="271"/>
      <c r="N2089" s="271"/>
      <c r="O2089" s="276"/>
      <c r="P2089" s="313"/>
      <c r="Q2089" s="314"/>
      <c r="R2089" s="279" t="b">
        <f t="shared" si="97"/>
        <v>0</v>
      </c>
      <c r="S2089" s="334"/>
    </row>
    <row r="2090" spans="2:19" ht="24.9" customHeight="1" x14ac:dyDescent="0.3">
      <c r="B2090" s="311"/>
      <c r="C2090" s="267">
        <f t="shared" si="93"/>
        <v>1</v>
      </c>
      <c r="D2090" s="268" t="str">
        <f t="shared" si="94"/>
        <v>Janeiro</v>
      </c>
      <c r="E2090" s="269"/>
      <c r="F2090" s="270" t="str">
        <f>IF(E2090="","",VLOOKUP(E2090,Relatório!B:I,2,FALSE))</f>
        <v/>
      </c>
      <c r="G2090" s="271"/>
      <c r="H2090" s="272"/>
      <c r="I2090" s="271"/>
      <c r="J2090" s="271"/>
      <c r="K2090" s="312"/>
      <c r="L2090" s="353"/>
      <c r="M2090" s="271"/>
      <c r="N2090" s="271"/>
      <c r="O2090" s="276"/>
      <c r="P2090" s="313"/>
      <c r="Q2090" s="314"/>
      <c r="R2090" s="279" t="b">
        <f t="shared" si="97"/>
        <v>0</v>
      </c>
      <c r="S2090" s="334"/>
    </row>
    <row r="2091" spans="2:19" ht="24.9" customHeight="1" x14ac:dyDescent="0.3">
      <c r="B2091" s="311"/>
      <c r="C2091" s="267">
        <f t="shared" si="93"/>
        <v>1</v>
      </c>
      <c r="D2091" s="268" t="str">
        <f t="shared" si="94"/>
        <v>Janeiro</v>
      </c>
      <c r="E2091" s="269"/>
      <c r="F2091" s="270" t="str">
        <f>IF(E2091="","",VLOOKUP(E2091,Relatório!B:I,2,FALSE))</f>
        <v/>
      </c>
      <c r="G2091" s="271"/>
      <c r="H2091" s="272"/>
      <c r="I2091" s="271"/>
      <c r="J2091" s="271"/>
      <c r="K2091" s="312"/>
      <c r="L2091" s="353"/>
      <c r="M2091" s="271"/>
      <c r="N2091" s="271"/>
      <c r="O2091" s="276"/>
      <c r="P2091" s="313"/>
      <c r="Q2091" s="314"/>
      <c r="R2091" s="279" t="b">
        <f t="shared" si="97"/>
        <v>0</v>
      </c>
      <c r="S2091" s="334"/>
    </row>
    <row r="2092" spans="2:19" ht="24.9" customHeight="1" x14ac:dyDescent="0.3">
      <c r="B2092" s="311"/>
      <c r="C2092" s="267">
        <f t="shared" si="93"/>
        <v>1</v>
      </c>
      <c r="D2092" s="268" t="str">
        <f t="shared" si="94"/>
        <v>Janeiro</v>
      </c>
      <c r="E2092" s="269"/>
      <c r="F2092" s="270" t="str">
        <f>IF(E2092="","",VLOOKUP(E2092,Relatório!B:I,2,FALSE))</f>
        <v/>
      </c>
      <c r="G2092" s="271"/>
      <c r="H2092" s="272"/>
      <c r="I2092" s="271"/>
      <c r="J2092" s="271"/>
      <c r="K2092" s="312"/>
      <c r="L2092" s="353"/>
      <c r="M2092" s="271"/>
      <c r="N2092" s="271"/>
      <c r="O2092" s="276"/>
      <c r="P2092" s="313"/>
      <c r="Q2092" s="314"/>
      <c r="R2092" s="279" t="b">
        <f t="shared" si="97"/>
        <v>0</v>
      </c>
      <c r="S2092" s="334"/>
    </row>
    <row r="2093" spans="2:19" ht="24.9" customHeight="1" x14ac:dyDescent="0.3">
      <c r="B2093" s="311"/>
      <c r="C2093" s="267">
        <f t="shared" si="93"/>
        <v>1</v>
      </c>
      <c r="D2093" s="268" t="str">
        <f t="shared" si="94"/>
        <v>Janeiro</v>
      </c>
      <c r="E2093" s="269"/>
      <c r="F2093" s="270" t="str">
        <f>IF(E2093="","",VLOOKUP(E2093,Relatório!B:I,2,FALSE))</f>
        <v/>
      </c>
      <c r="G2093" s="271"/>
      <c r="H2093" s="272"/>
      <c r="I2093" s="271"/>
      <c r="J2093" s="271"/>
      <c r="K2093" s="312"/>
      <c r="L2093" s="353"/>
      <c r="M2093" s="271"/>
      <c r="N2093" s="271"/>
      <c r="O2093" s="276"/>
      <c r="P2093" s="313"/>
      <c r="Q2093" s="314"/>
      <c r="R2093" s="279" t="b">
        <f t="shared" si="97"/>
        <v>0</v>
      </c>
      <c r="S2093" s="334"/>
    </row>
    <row r="2094" spans="2:19" ht="24.9" customHeight="1" x14ac:dyDescent="0.3">
      <c r="B2094" s="311"/>
      <c r="C2094" s="267">
        <f t="shared" si="93"/>
        <v>1</v>
      </c>
      <c r="D2094" s="268" t="str">
        <f t="shared" si="94"/>
        <v>Janeiro</v>
      </c>
      <c r="E2094" s="269"/>
      <c r="F2094" s="270" t="str">
        <f>IF(E2094="","",VLOOKUP(E2094,Relatório!B:I,2,FALSE))</f>
        <v/>
      </c>
      <c r="G2094" s="271"/>
      <c r="H2094" s="272"/>
      <c r="I2094" s="271"/>
      <c r="J2094" s="271"/>
      <c r="K2094" s="312"/>
      <c r="L2094" s="353"/>
      <c r="M2094" s="271"/>
      <c r="N2094" s="271"/>
      <c r="O2094" s="276"/>
      <c r="P2094" s="313"/>
      <c r="Q2094" s="314"/>
      <c r="R2094" s="279" t="b">
        <f t="shared" si="97"/>
        <v>0</v>
      </c>
      <c r="S2094" s="334"/>
    </row>
    <row r="2095" spans="2:19" ht="24.9" customHeight="1" x14ac:dyDescent="0.3">
      <c r="B2095" s="311"/>
      <c r="C2095" s="267">
        <f t="shared" si="93"/>
        <v>1</v>
      </c>
      <c r="D2095" s="268" t="str">
        <f t="shared" si="94"/>
        <v>Janeiro</v>
      </c>
      <c r="E2095" s="269"/>
      <c r="F2095" s="270" t="str">
        <f>IF(E2095="","",VLOOKUP(E2095,Relatório!B:I,2,FALSE))</f>
        <v/>
      </c>
      <c r="G2095" s="271"/>
      <c r="H2095" s="272"/>
      <c r="I2095" s="271"/>
      <c r="J2095" s="271"/>
      <c r="K2095" s="312"/>
      <c r="L2095" s="353"/>
      <c r="M2095" s="271"/>
      <c r="N2095" s="271"/>
      <c r="O2095" s="276"/>
      <c r="P2095" s="313"/>
      <c r="Q2095" s="314"/>
      <c r="R2095" s="279" t="b">
        <f t="shared" si="97"/>
        <v>0</v>
      </c>
      <c r="S2095" s="334"/>
    </row>
    <row r="2096" spans="2:19" ht="24.9" customHeight="1" x14ac:dyDescent="0.3">
      <c r="B2096" s="311"/>
      <c r="C2096" s="267">
        <f t="shared" si="93"/>
        <v>1</v>
      </c>
      <c r="D2096" s="268" t="str">
        <f t="shared" si="94"/>
        <v>Janeiro</v>
      </c>
      <c r="E2096" s="269"/>
      <c r="F2096" s="270" t="str">
        <f>IF(E2096="","",VLOOKUP(E2096,Relatório!B:I,2,FALSE))</f>
        <v/>
      </c>
      <c r="G2096" s="271"/>
      <c r="H2096" s="272"/>
      <c r="I2096" s="271"/>
      <c r="J2096" s="271"/>
      <c r="K2096" s="312"/>
      <c r="L2096" s="353"/>
      <c r="M2096" s="271"/>
      <c r="N2096" s="271"/>
      <c r="O2096" s="276"/>
      <c r="P2096" s="313"/>
      <c r="Q2096" s="314"/>
      <c r="R2096" s="279" t="b">
        <f t="shared" si="97"/>
        <v>0</v>
      </c>
      <c r="S2096" s="334"/>
    </row>
    <row r="2097" spans="2:19" ht="24.9" customHeight="1" x14ac:dyDescent="0.3">
      <c r="B2097" s="311"/>
      <c r="C2097" s="267">
        <f t="shared" si="93"/>
        <v>1</v>
      </c>
      <c r="D2097" s="268" t="str">
        <f t="shared" si="94"/>
        <v>Janeiro</v>
      </c>
      <c r="E2097" s="269"/>
      <c r="F2097" s="270" t="str">
        <f>IF(E2097="","",VLOOKUP(E2097,Relatório!B:I,2,FALSE))</f>
        <v/>
      </c>
      <c r="G2097" s="271"/>
      <c r="H2097" s="272"/>
      <c r="I2097" s="271"/>
      <c r="J2097" s="271"/>
      <c r="K2097" s="312"/>
      <c r="L2097" s="353"/>
      <c r="M2097" s="271"/>
      <c r="N2097" s="271"/>
      <c r="O2097" s="276"/>
      <c r="P2097" s="313"/>
      <c r="Q2097" s="314"/>
      <c r="R2097" s="279" t="b">
        <f t="shared" si="97"/>
        <v>0</v>
      </c>
      <c r="S2097" s="334"/>
    </row>
    <row r="2098" spans="2:19" ht="24.9" customHeight="1" x14ac:dyDescent="0.3">
      <c r="B2098" s="311"/>
      <c r="C2098" s="267">
        <f t="shared" si="93"/>
        <v>1</v>
      </c>
      <c r="D2098" s="268" t="str">
        <f t="shared" si="94"/>
        <v>Janeiro</v>
      </c>
      <c r="E2098" s="269"/>
      <c r="F2098" s="270" t="str">
        <f>IF(E2098="","",VLOOKUP(E2098,Relatório!B:I,2,FALSE))</f>
        <v/>
      </c>
      <c r="G2098" s="271"/>
      <c r="H2098" s="272"/>
      <c r="I2098" s="271"/>
      <c r="J2098" s="271"/>
      <c r="K2098" s="312"/>
      <c r="L2098" s="353"/>
      <c r="M2098" s="271"/>
      <c r="N2098" s="271"/>
      <c r="O2098" s="276"/>
      <c r="P2098" s="313"/>
      <c r="Q2098" s="314"/>
      <c r="R2098" s="279" t="b">
        <f t="shared" si="97"/>
        <v>0</v>
      </c>
      <c r="S2098" s="334"/>
    </row>
    <row r="2099" spans="2:19" ht="24.9" customHeight="1" x14ac:dyDescent="0.3">
      <c r="B2099" s="311"/>
      <c r="C2099" s="267">
        <f t="shared" si="93"/>
        <v>1</v>
      </c>
      <c r="D2099" s="268" t="str">
        <f t="shared" si="94"/>
        <v>Janeiro</v>
      </c>
      <c r="E2099" s="269"/>
      <c r="F2099" s="270" t="str">
        <f>IF(E2099="","",VLOOKUP(E2099,Relatório!B:I,2,FALSE))</f>
        <v/>
      </c>
      <c r="G2099" s="271"/>
      <c r="H2099" s="272"/>
      <c r="I2099" s="271"/>
      <c r="J2099" s="271"/>
      <c r="K2099" s="312"/>
      <c r="L2099" s="353"/>
      <c r="M2099" s="271"/>
      <c r="N2099" s="271"/>
      <c r="O2099" s="276"/>
      <c r="P2099" s="313"/>
      <c r="Q2099" s="314"/>
      <c r="R2099" s="279" t="b">
        <f t="shared" si="97"/>
        <v>0</v>
      </c>
      <c r="S2099" s="334"/>
    </row>
    <row r="2100" spans="2:19" ht="24.9" customHeight="1" x14ac:dyDescent="0.3">
      <c r="B2100" s="311"/>
      <c r="C2100" s="267">
        <f t="shared" si="93"/>
        <v>1</v>
      </c>
      <c r="D2100" s="268" t="str">
        <f t="shared" si="94"/>
        <v>Janeiro</v>
      </c>
      <c r="E2100" s="269"/>
      <c r="F2100" s="270" t="str">
        <f>IF(E2100="","",VLOOKUP(E2100,Relatório!B:I,2,FALSE))</f>
        <v/>
      </c>
      <c r="G2100" s="271"/>
      <c r="H2100" s="272"/>
      <c r="I2100" s="271"/>
      <c r="J2100" s="271"/>
      <c r="K2100" s="312"/>
      <c r="L2100" s="353"/>
      <c r="M2100" s="271"/>
      <c r="N2100" s="271"/>
      <c r="O2100" s="276"/>
      <c r="P2100" s="313"/>
      <c r="Q2100" s="314"/>
      <c r="R2100" s="279" t="b">
        <f t="shared" si="97"/>
        <v>0</v>
      </c>
      <c r="S2100" s="334"/>
    </row>
    <row r="2101" spans="2:19" ht="24.9" customHeight="1" x14ac:dyDescent="0.3">
      <c r="B2101" s="311"/>
      <c r="C2101" s="267">
        <f t="shared" si="93"/>
        <v>1</v>
      </c>
      <c r="D2101" s="268" t="str">
        <f t="shared" si="94"/>
        <v>Janeiro</v>
      </c>
      <c r="E2101" s="269"/>
      <c r="F2101" s="270" t="str">
        <f>IF(E2101="","",VLOOKUP(E2101,Relatório!B:I,2,FALSE))</f>
        <v/>
      </c>
      <c r="G2101" s="271"/>
      <c r="H2101" s="272"/>
      <c r="I2101" s="271"/>
      <c r="J2101" s="271"/>
      <c r="K2101" s="312"/>
      <c r="L2101" s="353"/>
      <c r="M2101" s="271"/>
      <c r="N2101" s="271"/>
      <c r="O2101" s="276"/>
      <c r="P2101" s="313"/>
      <c r="Q2101" s="314"/>
      <c r="R2101" s="279" t="b">
        <f t="shared" si="97"/>
        <v>0</v>
      </c>
      <c r="S2101" s="334"/>
    </row>
    <row r="2102" spans="2:19" ht="24.9" customHeight="1" x14ac:dyDescent="0.3">
      <c r="B2102" s="311"/>
      <c r="C2102" s="267">
        <f t="shared" si="93"/>
        <v>1</v>
      </c>
      <c r="D2102" s="268" t="str">
        <f t="shared" si="94"/>
        <v>Janeiro</v>
      </c>
      <c r="E2102" s="269"/>
      <c r="F2102" s="270" t="str">
        <f>IF(E2102="","",VLOOKUP(E2102,Relatório!B:I,2,FALSE))</f>
        <v/>
      </c>
      <c r="G2102" s="271"/>
      <c r="H2102" s="272"/>
      <c r="I2102" s="271"/>
      <c r="J2102" s="271"/>
      <c r="K2102" s="312"/>
      <c r="L2102" s="353"/>
      <c r="M2102" s="271"/>
      <c r="N2102" s="271"/>
      <c r="O2102" s="276"/>
      <c r="P2102" s="313"/>
      <c r="Q2102" s="314"/>
      <c r="R2102" s="279" t="b">
        <f t="shared" si="97"/>
        <v>0</v>
      </c>
      <c r="S2102" s="334"/>
    </row>
    <row r="2103" spans="2:19" ht="24.9" customHeight="1" x14ac:dyDescent="0.3">
      <c r="B2103" s="311"/>
      <c r="C2103" s="267">
        <f t="shared" si="93"/>
        <v>1</v>
      </c>
      <c r="D2103" s="268" t="str">
        <f t="shared" si="94"/>
        <v>Janeiro</v>
      </c>
      <c r="E2103" s="269"/>
      <c r="F2103" s="270" t="str">
        <f>IF(E2103="","",VLOOKUP(E2103,Relatório!B:I,2,FALSE))</f>
        <v/>
      </c>
      <c r="G2103" s="271"/>
      <c r="H2103" s="272"/>
      <c r="I2103" s="271"/>
      <c r="J2103" s="271"/>
      <c r="K2103" s="312"/>
      <c r="L2103" s="353"/>
      <c r="M2103" s="271"/>
      <c r="N2103" s="271"/>
      <c r="O2103" s="276"/>
      <c r="P2103" s="313"/>
      <c r="Q2103" s="314"/>
      <c r="R2103" s="279" t="b">
        <f t="shared" si="97"/>
        <v>0</v>
      </c>
      <c r="S2103" s="334"/>
    </row>
    <row r="2104" spans="2:19" ht="24.9" customHeight="1" x14ac:dyDescent="0.3">
      <c r="B2104" s="311"/>
      <c r="C2104" s="267">
        <f t="shared" si="93"/>
        <v>1</v>
      </c>
      <c r="D2104" s="268" t="str">
        <f t="shared" si="94"/>
        <v>Janeiro</v>
      </c>
      <c r="E2104" s="269"/>
      <c r="F2104" s="270" t="str">
        <f>IF(E2104="","",VLOOKUP(E2104,Relatório!B:I,2,FALSE))</f>
        <v/>
      </c>
      <c r="G2104" s="271"/>
      <c r="H2104" s="272"/>
      <c r="I2104" s="271"/>
      <c r="J2104" s="271"/>
      <c r="K2104" s="312"/>
      <c r="L2104" s="353"/>
      <c r="M2104" s="271"/>
      <c r="N2104" s="271"/>
      <c r="O2104" s="276"/>
      <c r="P2104" s="313"/>
      <c r="Q2104" s="314"/>
      <c r="R2104" s="279" t="b">
        <f t="shared" si="97"/>
        <v>0</v>
      </c>
      <c r="S2104" s="334"/>
    </row>
    <row r="2105" spans="2:19" ht="24.9" customHeight="1" x14ac:dyDescent="0.3">
      <c r="B2105" s="311"/>
      <c r="C2105" s="267">
        <f t="shared" si="93"/>
        <v>1</v>
      </c>
      <c r="D2105" s="268" t="str">
        <f t="shared" si="94"/>
        <v>Janeiro</v>
      </c>
      <c r="E2105" s="269"/>
      <c r="F2105" s="270" t="str">
        <f>IF(E2105="","",VLOOKUP(E2105,Relatório!B:I,2,FALSE))</f>
        <v/>
      </c>
      <c r="G2105" s="271"/>
      <c r="H2105" s="272"/>
      <c r="I2105" s="271"/>
      <c r="J2105" s="271"/>
      <c r="K2105" s="312"/>
      <c r="L2105" s="353"/>
      <c r="M2105" s="271"/>
      <c r="N2105" s="271"/>
      <c r="O2105" s="276"/>
      <c r="P2105" s="313"/>
      <c r="Q2105" s="314"/>
      <c r="R2105" s="279" t="b">
        <f t="shared" si="97"/>
        <v>0</v>
      </c>
      <c r="S2105" s="334"/>
    </row>
    <row r="2106" spans="2:19" ht="24.9" customHeight="1" x14ac:dyDescent="0.3">
      <c r="B2106" s="311"/>
      <c r="C2106" s="267">
        <f t="shared" si="93"/>
        <v>1</v>
      </c>
      <c r="D2106" s="268" t="str">
        <f t="shared" si="94"/>
        <v>Janeiro</v>
      </c>
      <c r="E2106" s="269"/>
      <c r="F2106" s="270" t="str">
        <f>IF(E2106="","",VLOOKUP(E2106,Relatório!B:I,2,FALSE))</f>
        <v/>
      </c>
      <c r="G2106" s="271"/>
      <c r="H2106" s="272"/>
      <c r="I2106" s="271"/>
      <c r="J2106" s="271"/>
      <c r="K2106" s="312"/>
      <c r="L2106" s="353"/>
      <c r="M2106" s="271"/>
      <c r="N2106" s="271"/>
      <c r="O2106" s="276"/>
      <c r="P2106" s="313"/>
      <c r="Q2106" s="314"/>
      <c r="R2106" s="279" t="b">
        <f t="shared" si="97"/>
        <v>0</v>
      </c>
      <c r="S2106" s="334"/>
    </row>
    <row r="2107" spans="2:19" ht="24.9" customHeight="1" x14ac:dyDescent="0.3">
      <c r="B2107" s="311"/>
      <c r="C2107" s="267">
        <f t="shared" si="93"/>
        <v>1</v>
      </c>
      <c r="D2107" s="268" t="str">
        <f t="shared" si="94"/>
        <v>Janeiro</v>
      </c>
      <c r="E2107" s="269"/>
      <c r="F2107" s="270" t="str">
        <f>IF(E2107="","",VLOOKUP(E2107,Relatório!B:I,2,FALSE))</f>
        <v/>
      </c>
      <c r="G2107" s="271"/>
      <c r="H2107" s="272"/>
      <c r="I2107" s="271"/>
      <c r="J2107" s="271"/>
      <c r="K2107" s="312"/>
      <c r="L2107" s="353"/>
      <c r="M2107" s="271"/>
      <c r="N2107" s="271"/>
      <c r="O2107" s="276"/>
      <c r="P2107" s="313"/>
      <c r="Q2107" s="314"/>
      <c r="R2107" s="279" t="b">
        <f t="shared" si="97"/>
        <v>0</v>
      </c>
      <c r="S2107" s="334"/>
    </row>
    <row r="2108" spans="2:19" ht="24.9" customHeight="1" x14ac:dyDescent="0.3">
      <c r="B2108" s="311"/>
      <c r="C2108" s="267">
        <f t="shared" si="93"/>
        <v>1</v>
      </c>
      <c r="D2108" s="268" t="str">
        <f t="shared" si="94"/>
        <v>Janeiro</v>
      </c>
      <c r="E2108" s="269"/>
      <c r="F2108" s="270" t="str">
        <f>IF(E2108="","",VLOOKUP(E2108,Relatório!B:I,2,FALSE))</f>
        <v/>
      </c>
      <c r="G2108" s="271"/>
      <c r="H2108" s="272"/>
      <c r="I2108" s="271"/>
      <c r="J2108" s="271"/>
      <c r="K2108" s="312"/>
      <c r="L2108" s="353"/>
      <c r="M2108" s="271"/>
      <c r="N2108" s="271"/>
      <c r="O2108" s="276"/>
      <c r="P2108" s="313"/>
      <c r="Q2108" s="314"/>
      <c r="R2108" s="279" t="b">
        <f t="shared" si="97"/>
        <v>0</v>
      </c>
      <c r="S2108" s="334"/>
    </row>
    <row r="2109" spans="2:19" ht="24.9" customHeight="1" x14ac:dyDescent="0.3">
      <c r="B2109" s="311"/>
      <c r="C2109" s="267">
        <f t="shared" si="93"/>
        <v>1</v>
      </c>
      <c r="D2109" s="268" t="str">
        <f t="shared" si="94"/>
        <v>Janeiro</v>
      </c>
      <c r="E2109" s="269"/>
      <c r="F2109" s="270" t="str">
        <f>IF(E2109="","",VLOOKUP(E2109,Relatório!B:I,2,FALSE))</f>
        <v/>
      </c>
      <c r="G2109" s="271"/>
      <c r="H2109" s="272"/>
      <c r="I2109" s="271"/>
      <c r="J2109" s="271"/>
      <c r="K2109" s="312"/>
      <c r="L2109" s="353"/>
      <c r="M2109" s="271"/>
      <c r="N2109" s="271"/>
      <c r="O2109" s="276"/>
      <c r="P2109" s="313"/>
      <c r="Q2109" s="314"/>
      <c r="R2109" s="279" t="b">
        <f t="shared" si="97"/>
        <v>0</v>
      </c>
      <c r="S2109" s="334"/>
    </row>
    <row r="2110" spans="2:19" ht="24.9" customHeight="1" x14ac:dyDescent="0.3">
      <c r="B2110" s="311"/>
      <c r="C2110" s="267">
        <f t="shared" si="93"/>
        <v>1</v>
      </c>
      <c r="D2110" s="268" t="str">
        <f t="shared" si="94"/>
        <v>Janeiro</v>
      </c>
      <c r="E2110" s="269"/>
      <c r="F2110" s="270" t="str">
        <f>IF(E2110="","",VLOOKUP(E2110,Relatório!B:I,2,FALSE))</f>
        <v/>
      </c>
      <c r="G2110" s="271"/>
      <c r="H2110" s="272"/>
      <c r="I2110" s="271"/>
      <c r="J2110" s="271"/>
      <c r="K2110" s="312"/>
      <c r="L2110" s="353"/>
      <c r="M2110" s="271"/>
      <c r="N2110" s="271"/>
      <c r="O2110" s="276"/>
      <c r="P2110" s="313"/>
      <c r="Q2110" s="314"/>
      <c r="R2110" s="279" t="b">
        <f t="shared" si="97"/>
        <v>0</v>
      </c>
      <c r="S2110" s="334"/>
    </row>
    <row r="2111" spans="2:19" ht="24.9" customHeight="1" x14ac:dyDescent="0.3">
      <c r="B2111" s="311"/>
      <c r="C2111" s="267">
        <f t="shared" si="93"/>
        <v>1</v>
      </c>
      <c r="D2111" s="268" t="str">
        <f t="shared" si="94"/>
        <v>Janeiro</v>
      </c>
      <c r="E2111" s="269"/>
      <c r="F2111" s="270" t="str">
        <f>IF(E2111="","",VLOOKUP(E2111,Relatório!B:I,2,FALSE))</f>
        <v/>
      </c>
      <c r="G2111" s="271"/>
      <c r="H2111" s="272"/>
      <c r="I2111" s="271"/>
      <c r="J2111" s="271"/>
      <c r="K2111" s="312"/>
      <c r="L2111" s="353"/>
      <c r="M2111" s="271"/>
      <c r="N2111" s="271"/>
      <c r="O2111" s="276"/>
      <c r="P2111" s="313"/>
      <c r="Q2111" s="314"/>
      <c r="R2111" s="279" t="b">
        <f t="shared" si="97"/>
        <v>0</v>
      </c>
      <c r="S2111" s="334"/>
    </row>
    <row r="2112" spans="2:19" ht="24.9" customHeight="1" x14ac:dyDescent="0.3">
      <c r="B2112" s="311"/>
      <c r="C2112" s="267">
        <f t="shared" si="93"/>
        <v>1</v>
      </c>
      <c r="D2112" s="268" t="str">
        <f t="shared" si="94"/>
        <v>Janeiro</v>
      </c>
      <c r="E2112" s="269"/>
      <c r="F2112" s="270" t="str">
        <f>IF(E2112="","",VLOOKUP(E2112,Relatório!B:I,2,FALSE))</f>
        <v/>
      </c>
      <c r="G2112" s="271"/>
      <c r="H2112" s="272"/>
      <c r="I2112" s="271"/>
      <c r="J2112" s="271"/>
      <c r="K2112" s="312"/>
      <c r="L2112" s="353"/>
      <c r="M2112" s="271"/>
      <c r="N2112" s="271"/>
      <c r="O2112" s="276"/>
      <c r="P2112" s="313"/>
      <c r="Q2112" s="314"/>
      <c r="R2112" s="279" t="b">
        <f t="shared" si="97"/>
        <v>0</v>
      </c>
      <c r="S2112" s="334"/>
    </row>
    <row r="2113" spans="2:19" ht="24.9" customHeight="1" x14ac:dyDescent="0.3">
      <c r="B2113" s="311"/>
      <c r="C2113" s="267">
        <f t="shared" si="93"/>
        <v>1</v>
      </c>
      <c r="D2113" s="268" t="str">
        <f t="shared" si="94"/>
        <v>Janeiro</v>
      </c>
      <c r="E2113" s="269"/>
      <c r="F2113" s="270" t="str">
        <f>IF(E2113="","",VLOOKUP(E2113,Relatório!B:I,2,FALSE))</f>
        <v/>
      </c>
      <c r="G2113" s="271"/>
      <c r="H2113" s="272"/>
      <c r="I2113" s="271"/>
      <c r="J2113" s="271"/>
      <c r="K2113" s="312"/>
      <c r="L2113" s="353"/>
      <c r="M2113" s="271"/>
      <c r="N2113" s="271"/>
      <c r="O2113" s="276"/>
      <c r="P2113" s="313"/>
      <c r="Q2113" s="314"/>
      <c r="R2113" s="279" t="b">
        <f t="shared" si="97"/>
        <v>0</v>
      </c>
      <c r="S2113" s="334"/>
    </row>
    <row r="2114" spans="2:19" ht="24.9" customHeight="1" x14ac:dyDescent="0.3">
      <c r="B2114" s="311"/>
      <c r="C2114" s="267">
        <f t="shared" si="93"/>
        <v>1</v>
      </c>
      <c r="D2114" s="268" t="str">
        <f t="shared" si="94"/>
        <v>Janeiro</v>
      </c>
      <c r="E2114" s="269"/>
      <c r="F2114" s="270" t="str">
        <f>IF(E2114="","",VLOOKUP(E2114,Relatório!B:I,2,FALSE))</f>
        <v/>
      </c>
      <c r="G2114" s="271"/>
      <c r="H2114" s="272"/>
      <c r="I2114" s="271"/>
      <c r="J2114" s="271"/>
      <c r="K2114" s="312"/>
      <c r="L2114" s="353"/>
      <c r="M2114" s="271"/>
      <c r="N2114" s="271"/>
      <c r="O2114" s="276"/>
      <c r="P2114" s="313"/>
      <c r="Q2114" s="314"/>
      <c r="R2114" s="279" t="b">
        <f t="shared" si="97"/>
        <v>0</v>
      </c>
      <c r="S2114" s="334"/>
    </row>
    <row r="2115" spans="2:19" ht="24.9" customHeight="1" x14ac:dyDescent="0.3">
      <c r="B2115" s="311"/>
      <c r="C2115" s="267">
        <f t="shared" si="93"/>
        <v>1</v>
      </c>
      <c r="D2115" s="268" t="str">
        <f t="shared" si="94"/>
        <v>Janeiro</v>
      </c>
      <c r="E2115" s="269"/>
      <c r="F2115" s="270" t="str">
        <f>IF(E2115="","",VLOOKUP(E2115,Relatório!B:I,2,FALSE))</f>
        <v/>
      </c>
      <c r="G2115" s="271"/>
      <c r="H2115" s="272"/>
      <c r="I2115" s="271"/>
      <c r="J2115" s="271"/>
      <c r="K2115" s="312"/>
      <c r="L2115" s="353"/>
      <c r="M2115" s="271"/>
      <c r="N2115" s="271"/>
      <c r="O2115" s="276"/>
      <c r="P2115" s="313"/>
      <c r="Q2115" s="314"/>
      <c r="R2115" s="279" t="b">
        <f t="shared" si="97"/>
        <v>0</v>
      </c>
      <c r="S2115" s="334"/>
    </row>
    <row r="2116" spans="2:19" ht="24.9" customHeight="1" x14ac:dyDescent="0.3">
      <c r="B2116" s="311"/>
      <c r="C2116" s="267">
        <f t="shared" si="93"/>
        <v>1</v>
      </c>
      <c r="D2116" s="268" t="str">
        <f t="shared" si="94"/>
        <v>Janeiro</v>
      </c>
      <c r="E2116" s="269"/>
      <c r="F2116" s="270" t="str">
        <f>IF(E2116="","",VLOOKUP(E2116,Relatório!B:I,2,FALSE))</f>
        <v/>
      </c>
      <c r="G2116" s="271"/>
      <c r="H2116" s="272"/>
      <c r="I2116" s="271"/>
      <c r="J2116" s="271"/>
      <c r="K2116" s="312"/>
      <c r="L2116" s="353"/>
      <c r="M2116" s="271"/>
      <c r="N2116" s="271"/>
      <c r="O2116" s="276"/>
      <c r="P2116" s="313"/>
      <c r="Q2116" s="314"/>
      <c r="R2116" s="279" t="b">
        <f t="shared" si="97"/>
        <v>0</v>
      </c>
      <c r="S2116" s="334"/>
    </row>
    <row r="2117" spans="2:19" ht="24.9" customHeight="1" x14ac:dyDescent="0.3">
      <c r="B2117" s="311"/>
      <c r="C2117" s="267">
        <f t="shared" si="93"/>
        <v>1</v>
      </c>
      <c r="D2117" s="268" t="str">
        <f t="shared" si="94"/>
        <v>Janeiro</v>
      </c>
      <c r="E2117" s="269"/>
      <c r="F2117" s="270" t="str">
        <f>IF(E2117="","",VLOOKUP(E2117,Relatório!B:I,2,FALSE))</f>
        <v/>
      </c>
      <c r="G2117" s="271"/>
      <c r="H2117" s="272"/>
      <c r="I2117" s="271"/>
      <c r="J2117" s="271"/>
      <c r="K2117" s="312"/>
      <c r="L2117" s="353"/>
      <c r="M2117" s="271"/>
      <c r="N2117" s="271"/>
      <c r="O2117" s="276"/>
      <c r="P2117" s="313"/>
      <c r="Q2117" s="314"/>
      <c r="R2117" s="279" t="b">
        <f t="shared" si="97"/>
        <v>0</v>
      </c>
      <c r="S2117" s="334"/>
    </row>
    <row r="2118" spans="2:19" ht="24.9" customHeight="1" x14ac:dyDescent="0.3">
      <c r="B2118" s="311"/>
      <c r="C2118" s="267">
        <f t="shared" si="93"/>
        <v>1</v>
      </c>
      <c r="D2118" s="268" t="str">
        <f t="shared" si="94"/>
        <v>Janeiro</v>
      </c>
      <c r="E2118" s="269"/>
      <c r="F2118" s="270" t="str">
        <f>IF(E2118="","",VLOOKUP(E2118,Relatório!B:I,2,FALSE))</f>
        <v/>
      </c>
      <c r="G2118" s="271"/>
      <c r="H2118" s="272"/>
      <c r="I2118" s="271"/>
      <c r="J2118" s="271"/>
      <c r="K2118" s="312"/>
      <c r="L2118" s="353"/>
      <c r="M2118" s="271"/>
      <c r="N2118" s="271"/>
      <c r="O2118" s="276"/>
      <c r="P2118" s="313"/>
      <c r="Q2118" s="314"/>
      <c r="R2118" s="279" t="b">
        <f t="shared" si="97"/>
        <v>0</v>
      </c>
      <c r="S2118" s="334"/>
    </row>
    <row r="2119" spans="2:19" ht="24.9" customHeight="1" x14ac:dyDescent="0.3">
      <c r="B2119" s="311"/>
      <c r="C2119" s="267">
        <f t="shared" si="93"/>
        <v>1</v>
      </c>
      <c r="D2119" s="268" t="str">
        <f t="shared" si="94"/>
        <v>Janeiro</v>
      </c>
      <c r="E2119" s="269"/>
      <c r="F2119" s="270" t="str">
        <f>IF(E2119="","",VLOOKUP(E2119,Relatório!B:I,2,FALSE))</f>
        <v/>
      </c>
      <c r="G2119" s="271"/>
      <c r="H2119" s="272"/>
      <c r="I2119" s="271"/>
      <c r="J2119" s="271"/>
      <c r="K2119" s="312"/>
      <c r="L2119" s="353"/>
      <c r="M2119" s="271"/>
      <c r="N2119" s="271"/>
      <c r="O2119" s="276"/>
      <c r="P2119" s="313"/>
      <c r="Q2119" s="314"/>
      <c r="R2119" s="279" t="b">
        <f t="shared" si="97"/>
        <v>0</v>
      </c>
      <c r="S2119" s="334"/>
    </row>
    <row r="2120" spans="2:19" ht="24.9" customHeight="1" x14ac:dyDescent="0.3">
      <c r="B2120" s="311"/>
      <c r="C2120" s="267">
        <f t="shared" si="93"/>
        <v>1</v>
      </c>
      <c r="D2120" s="268" t="str">
        <f t="shared" si="94"/>
        <v>Janeiro</v>
      </c>
      <c r="E2120" s="269"/>
      <c r="F2120" s="270" t="str">
        <f>IF(E2120="","",VLOOKUP(E2120,Relatório!B:I,2,FALSE))</f>
        <v/>
      </c>
      <c r="G2120" s="271"/>
      <c r="H2120" s="272"/>
      <c r="I2120" s="271"/>
      <c r="J2120" s="271"/>
      <c r="K2120" s="312"/>
      <c r="L2120" s="353"/>
      <c r="M2120" s="271"/>
      <c r="N2120" s="271"/>
      <c r="O2120" s="276"/>
      <c r="P2120" s="313"/>
      <c r="Q2120" s="314"/>
      <c r="R2120" s="279" t="b">
        <f t="shared" si="97"/>
        <v>0</v>
      </c>
      <c r="S2120" s="334"/>
    </row>
    <row r="2121" spans="2:19" ht="24.9" customHeight="1" x14ac:dyDescent="0.3">
      <c r="B2121" s="311"/>
      <c r="C2121" s="267">
        <f t="shared" si="93"/>
        <v>1</v>
      </c>
      <c r="D2121" s="268" t="str">
        <f t="shared" si="94"/>
        <v>Janeiro</v>
      </c>
      <c r="E2121" s="269"/>
      <c r="F2121" s="270" t="str">
        <f>IF(E2121="","",VLOOKUP(E2121,Relatório!B:I,2,FALSE))</f>
        <v/>
      </c>
      <c r="G2121" s="271"/>
      <c r="H2121" s="272"/>
      <c r="I2121" s="271"/>
      <c r="J2121" s="271"/>
      <c r="K2121" s="312"/>
      <c r="L2121" s="353"/>
      <c r="M2121" s="271"/>
      <c r="N2121" s="271"/>
      <c r="O2121" s="276"/>
      <c r="P2121" s="313"/>
      <c r="Q2121" s="314"/>
      <c r="R2121" s="279" t="b">
        <f t="shared" ref="R2121:R2184" si="98">IF(O2121="sim",P2121-Q2121+R2120,IF(O2121="NÃO",R2120))</f>
        <v>0</v>
      </c>
      <c r="S2121" s="334"/>
    </row>
    <row r="2122" spans="2:19" ht="24.9" customHeight="1" x14ac:dyDescent="0.3">
      <c r="B2122" s="311"/>
      <c r="C2122" s="267">
        <f t="shared" si="93"/>
        <v>1</v>
      </c>
      <c r="D2122" s="268" t="str">
        <f t="shared" si="94"/>
        <v>Janeiro</v>
      </c>
      <c r="E2122" s="269"/>
      <c r="F2122" s="270" t="str">
        <f>IF(E2122="","",VLOOKUP(E2122,Relatório!B:I,2,FALSE))</f>
        <v/>
      </c>
      <c r="G2122" s="271"/>
      <c r="H2122" s="272"/>
      <c r="I2122" s="271"/>
      <c r="J2122" s="271"/>
      <c r="K2122" s="312"/>
      <c r="L2122" s="353"/>
      <c r="M2122" s="271"/>
      <c r="N2122" s="271"/>
      <c r="O2122" s="276"/>
      <c r="P2122" s="313"/>
      <c r="Q2122" s="314"/>
      <c r="R2122" s="279" t="b">
        <f t="shared" si="98"/>
        <v>0</v>
      </c>
      <c r="S2122" s="334"/>
    </row>
    <row r="2123" spans="2:19" ht="24.9" customHeight="1" x14ac:dyDescent="0.3">
      <c r="B2123" s="311"/>
      <c r="C2123" s="267">
        <f t="shared" si="93"/>
        <v>1</v>
      </c>
      <c r="D2123" s="268" t="str">
        <f t="shared" si="94"/>
        <v>Janeiro</v>
      </c>
      <c r="E2123" s="269"/>
      <c r="F2123" s="270" t="str">
        <f>IF(E2123="","",VLOOKUP(E2123,Relatório!B:I,2,FALSE))</f>
        <v/>
      </c>
      <c r="G2123" s="271"/>
      <c r="H2123" s="272"/>
      <c r="I2123" s="271"/>
      <c r="J2123" s="271"/>
      <c r="K2123" s="312"/>
      <c r="L2123" s="353"/>
      <c r="M2123" s="271"/>
      <c r="N2123" s="271"/>
      <c r="O2123" s="276"/>
      <c r="P2123" s="313"/>
      <c r="Q2123" s="314"/>
      <c r="R2123" s="279" t="b">
        <f t="shared" si="98"/>
        <v>0</v>
      </c>
      <c r="S2123" s="334"/>
    </row>
    <row r="2124" spans="2:19" ht="24.9" customHeight="1" x14ac:dyDescent="0.3">
      <c r="B2124" s="311"/>
      <c r="C2124" s="267">
        <f t="shared" si="93"/>
        <v>1</v>
      </c>
      <c r="D2124" s="268" t="str">
        <f t="shared" si="94"/>
        <v>Janeiro</v>
      </c>
      <c r="E2124" s="269"/>
      <c r="F2124" s="270" t="str">
        <f>IF(E2124="","",VLOOKUP(E2124,Relatório!B:I,2,FALSE))</f>
        <v/>
      </c>
      <c r="G2124" s="271"/>
      <c r="H2124" s="272"/>
      <c r="I2124" s="271"/>
      <c r="J2124" s="271"/>
      <c r="K2124" s="312"/>
      <c r="L2124" s="353"/>
      <c r="M2124" s="271"/>
      <c r="N2124" s="271"/>
      <c r="O2124" s="276"/>
      <c r="P2124" s="313"/>
      <c r="Q2124" s="314"/>
      <c r="R2124" s="279" t="b">
        <f t="shared" si="98"/>
        <v>0</v>
      </c>
      <c r="S2124" s="334"/>
    </row>
    <row r="2125" spans="2:19" ht="24.9" customHeight="1" x14ac:dyDescent="0.3">
      <c r="B2125" s="311"/>
      <c r="C2125" s="267">
        <f t="shared" si="93"/>
        <v>1</v>
      </c>
      <c r="D2125" s="268" t="str">
        <f t="shared" si="94"/>
        <v>Janeiro</v>
      </c>
      <c r="E2125" s="269"/>
      <c r="F2125" s="270" t="str">
        <f>IF(E2125="","",VLOOKUP(E2125,Relatório!B:I,2,FALSE))</f>
        <v/>
      </c>
      <c r="G2125" s="271"/>
      <c r="H2125" s="272"/>
      <c r="I2125" s="271"/>
      <c r="J2125" s="271"/>
      <c r="K2125" s="312"/>
      <c r="L2125" s="353"/>
      <c r="M2125" s="271"/>
      <c r="N2125" s="271"/>
      <c r="O2125" s="276"/>
      <c r="P2125" s="313"/>
      <c r="Q2125" s="314"/>
      <c r="R2125" s="279" t="b">
        <f t="shared" si="98"/>
        <v>0</v>
      </c>
      <c r="S2125" s="334"/>
    </row>
    <row r="2126" spans="2:19" ht="24.9" customHeight="1" x14ac:dyDescent="0.3">
      <c r="B2126" s="311"/>
      <c r="C2126" s="267">
        <f t="shared" si="93"/>
        <v>1</v>
      </c>
      <c r="D2126" s="268" t="str">
        <f t="shared" si="94"/>
        <v>Janeiro</v>
      </c>
      <c r="E2126" s="269"/>
      <c r="F2126" s="270" t="str">
        <f>IF(E2126="","",VLOOKUP(E2126,Relatório!B:I,2,FALSE))</f>
        <v/>
      </c>
      <c r="G2126" s="271"/>
      <c r="H2126" s="272"/>
      <c r="I2126" s="271"/>
      <c r="J2126" s="271"/>
      <c r="K2126" s="312"/>
      <c r="L2126" s="353"/>
      <c r="M2126" s="271"/>
      <c r="N2126" s="271"/>
      <c r="O2126" s="276"/>
      <c r="P2126" s="313"/>
      <c r="Q2126" s="314"/>
      <c r="R2126" s="279" t="b">
        <f t="shared" si="98"/>
        <v>0</v>
      </c>
      <c r="S2126" s="334"/>
    </row>
    <row r="2127" spans="2:19" ht="24.9" customHeight="1" x14ac:dyDescent="0.3">
      <c r="B2127" s="311"/>
      <c r="C2127" s="267">
        <f t="shared" si="93"/>
        <v>1</v>
      </c>
      <c r="D2127" s="268" t="str">
        <f t="shared" si="94"/>
        <v>Janeiro</v>
      </c>
      <c r="E2127" s="269"/>
      <c r="F2127" s="270" t="str">
        <f>IF(E2127="","",VLOOKUP(E2127,Relatório!B:I,2,FALSE))</f>
        <v/>
      </c>
      <c r="G2127" s="271"/>
      <c r="H2127" s="272"/>
      <c r="I2127" s="271"/>
      <c r="J2127" s="271"/>
      <c r="K2127" s="312"/>
      <c r="L2127" s="353"/>
      <c r="M2127" s="271"/>
      <c r="N2127" s="271"/>
      <c r="O2127" s="276"/>
      <c r="P2127" s="313"/>
      <c r="Q2127" s="314"/>
      <c r="R2127" s="279" t="b">
        <f t="shared" si="98"/>
        <v>0</v>
      </c>
      <c r="S2127" s="334"/>
    </row>
    <row r="2128" spans="2:19" ht="24.9" customHeight="1" x14ac:dyDescent="0.3">
      <c r="B2128" s="311"/>
      <c r="C2128" s="267">
        <f t="shared" si="93"/>
        <v>1</v>
      </c>
      <c r="D2128" s="268" t="str">
        <f t="shared" si="94"/>
        <v>Janeiro</v>
      </c>
      <c r="E2128" s="269"/>
      <c r="F2128" s="270" t="str">
        <f>IF(E2128="","",VLOOKUP(E2128,Relatório!B:I,2,FALSE))</f>
        <v/>
      </c>
      <c r="G2128" s="271"/>
      <c r="H2128" s="272"/>
      <c r="I2128" s="271"/>
      <c r="J2128" s="271"/>
      <c r="K2128" s="312"/>
      <c r="L2128" s="353"/>
      <c r="M2128" s="271"/>
      <c r="N2128" s="271"/>
      <c r="O2128" s="276"/>
      <c r="P2128" s="313"/>
      <c r="Q2128" s="314"/>
      <c r="R2128" s="279" t="b">
        <f t="shared" si="98"/>
        <v>0</v>
      </c>
      <c r="S2128" s="334"/>
    </row>
    <row r="2129" spans="2:19" ht="24.9" customHeight="1" x14ac:dyDescent="0.3">
      <c r="B2129" s="311"/>
      <c r="C2129" s="267">
        <f t="shared" si="93"/>
        <v>1</v>
      </c>
      <c r="D2129" s="268" t="str">
        <f t="shared" si="94"/>
        <v>Janeiro</v>
      </c>
      <c r="E2129" s="269"/>
      <c r="F2129" s="270" t="str">
        <f>IF(E2129="","",VLOOKUP(E2129,Relatório!B:I,2,FALSE))</f>
        <v/>
      </c>
      <c r="G2129" s="271"/>
      <c r="H2129" s="272"/>
      <c r="I2129" s="271"/>
      <c r="J2129" s="271"/>
      <c r="K2129" s="312"/>
      <c r="L2129" s="353"/>
      <c r="M2129" s="271"/>
      <c r="N2129" s="271"/>
      <c r="O2129" s="276"/>
      <c r="P2129" s="313"/>
      <c r="Q2129" s="314"/>
      <c r="R2129" s="279" t="b">
        <f t="shared" si="98"/>
        <v>0</v>
      </c>
      <c r="S2129" s="334"/>
    </row>
    <row r="2130" spans="2:19" ht="24.9" customHeight="1" x14ac:dyDescent="0.3">
      <c r="B2130" s="311"/>
      <c r="C2130" s="267">
        <f t="shared" si="93"/>
        <v>1</v>
      </c>
      <c r="D2130" s="268" t="str">
        <f t="shared" si="94"/>
        <v>Janeiro</v>
      </c>
      <c r="E2130" s="269"/>
      <c r="F2130" s="270" t="str">
        <f>IF(E2130="","",VLOOKUP(E2130,Relatório!B:I,2,FALSE))</f>
        <v/>
      </c>
      <c r="G2130" s="271"/>
      <c r="H2130" s="272"/>
      <c r="I2130" s="271"/>
      <c r="J2130" s="271"/>
      <c r="K2130" s="312"/>
      <c r="L2130" s="353"/>
      <c r="M2130" s="271"/>
      <c r="N2130" s="271"/>
      <c r="O2130" s="276"/>
      <c r="P2130" s="313"/>
      <c r="Q2130" s="314"/>
      <c r="R2130" s="279" t="b">
        <f t="shared" si="98"/>
        <v>0</v>
      </c>
      <c r="S2130" s="334"/>
    </row>
    <row r="2131" spans="2:19" ht="24.9" customHeight="1" x14ac:dyDescent="0.3">
      <c r="B2131" s="311"/>
      <c r="C2131" s="267">
        <f t="shared" si="93"/>
        <v>1</v>
      </c>
      <c r="D2131" s="268" t="str">
        <f t="shared" si="94"/>
        <v>Janeiro</v>
      </c>
      <c r="E2131" s="269"/>
      <c r="F2131" s="270" t="str">
        <f>IF(E2131="","",VLOOKUP(E2131,Relatório!B:I,2,FALSE))</f>
        <v/>
      </c>
      <c r="G2131" s="271"/>
      <c r="H2131" s="272"/>
      <c r="I2131" s="271"/>
      <c r="J2131" s="271"/>
      <c r="K2131" s="312"/>
      <c r="L2131" s="353"/>
      <c r="M2131" s="271"/>
      <c r="N2131" s="271"/>
      <c r="O2131" s="276"/>
      <c r="P2131" s="313"/>
      <c r="Q2131" s="314"/>
      <c r="R2131" s="279" t="b">
        <f t="shared" si="98"/>
        <v>0</v>
      </c>
      <c r="S2131" s="334"/>
    </row>
    <row r="2132" spans="2:19" ht="24.9" customHeight="1" x14ac:dyDescent="0.3">
      <c r="B2132" s="311"/>
      <c r="C2132" s="267">
        <f t="shared" si="93"/>
        <v>1</v>
      </c>
      <c r="D2132" s="268" t="str">
        <f t="shared" si="94"/>
        <v>Janeiro</v>
      </c>
      <c r="E2132" s="269"/>
      <c r="F2132" s="270" t="str">
        <f>IF(E2132="","",VLOOKUP(E2132,Relatório!B:I,2,FALSE))</f>
        <v/>
      </c>
      <c r="G2132" s="271"/>
      <c r="H2132" s="272"/>
      <c r="I2132" s="271"/>
      <c r="J2132" s="271"/>
      <c r="K2132" s="312"/>
      <c r="L2132" s="353"/>
      <c r="M2132" s="271"/>
      <c r="N2132" s="271"/>
      <c r="O2132" s="276"/>
      <c r="P2132" s="313"/>
      <c r="Q2132" s="314"/>
      <c r="R2132" s="279" t="b">
        <f t="shared" si="98"/>
        <v>0</v>
      </c>
      <c r="S2132" s="334"/>
    </row>
    <row r="2133" spans="2:19" ht="24.9" customHeight="1" x14ac:dyDescent="0.3">
      <c r="B2133" s="311"/>
      <c r="C2133" s="267">
        <f t="shared" si="93"/>
        <v>1</v>
      </c>
      <c r="D2133" s="268" t="str">
        <f t="shared" si="94"/>
        <v>Janeiro</v>
      </c>
      <c r="E2133" s="269"/>
      <c r="F2133" s="270" t="str">
        <f>IF(E2133="","",VLOOKUP(E2133,Relatório!B:I,2,FALSE))</f>
        <v/>
      </c>
      <c r="G2133" s="271"/>
      <c r="H2133" s="272"/>
      <c r="I2133" s="271"/>
      <c r="J2133" s="271"/>
      <c r="K2133" s="312"/>
      <c r="L2133" s="353"/>
      <c r="M2133" s="271"/>
      <c r="N2133" s="271"/>
      <c r="O2133" s="276"/>
      <c r="P2133" s="313"/>
      <c r="Q2133" s="314"/>
      <c r="R2133" s="279" t="b">
        <f t="shared" si="98"/>
        <v>0</v>
      </c>
      <c r="S2133" s="334"/>
    </row>
    <row r="2134" spans="2:19" ht="24.9" customHeight="1" x14ac:dyDescent="0.3">
      <c r="B2134" s="311"/>
      <c r="C2134" s="267">
        <f t="shared" si="93"/>
        <v>1</v>
      </c>
      <c r="D2134" s="268" t="str">
        <f t="shared" si="94"/>
        <v>Janeiro</v>
      </c>
      <c r="E2134" s="269"/>
      <c r="F2134" s="270" t="str">
        <f>IF(E2134="","",VLOOKUP(E2134,Relatório!B:I,2,FALSE))</f>
        <v/>
      </c>
      <c r="G2134" s="271"/>
      <c r="H2134" s="272"/>
      <c r="I2134" s="271"/>
      <c r="J2134" s="271"/>
      <c r="K2134" s="312"/>
      <c r="L2134" s="353"/>
      <c r="M2134" s="271"/>
      <c r="N2134" s="271"/>
      <c r="O2134" s="276"/>
      <c r="P2134" s="313"/>
      <c r="Q2134" s="314"/>
      <c r="R2134" s="279" t="b">
        <f t="shared" si="98"/>
        <v>0</v>
      </c>
      <c r="S2134" s="334"/>
    </row>
    <row r="2135" spans="2:19" ht="24.9" customHeight="1" x14ac:dyDescent="0.3">
      <c r="B2135" s="311"/>
      <c r="C2135" s="267">
        <f t="shared" si="93"/>
        <v>1</v>
      </c>
      <c r="D2135" s="268" t="str">
        <f t="shared" si="94"/>
        <v>Janeiro</v>
      </c>
      <c r="E2135" s="269"/>
      <c r="F2135" s="270" t="str">
        <f>IF(E2135="","",VLOOKUP(E2135,Relatório!B:I,2,FALSE))</f>
        <v/>
      </c>
      <c r="G2135" s="271"/>
      <c r="H2135" s="272"/>
      <c r="I2135" s="271"/>
      <c r="J2135" s="271"/>
      <c r="K2135" s="312"/>
      <c r="L2135" s="353"/>
      <c r="M2135" s="271"/>
      <c r="N2135" s="271"/>
      <c r="O2135" s="276"/>
      <c r="P2135" s="313"/>
      <c r="Q2135" s="314"/>
      <c r="R2135" s="279" t="b">
        <f t="shared" si="98"/>
        <v>0</v>
      </c>
      <c r="S2135" s="334"/>
    </row>
    <row r="2136" spans="2:19" ht="24.9" customHeight="1" x14ac:dyDescent="0.3">
      <c r="B2136" s="311"/>
      <c r="C2136" s="267">
        <f t="shared" ref="C2136:C2199" si="99">MONTH(B2136)</f>
        <v>1</v>
      </c>
      <c r="D2136" s="268" t="str">
        <f t="shared" ref="D2136:D2199" si="100">IF(C2136=1,"Janeiro",IF(C2136=2,"Fevereiro",IF(C2136=3,"Março",IF(C2136=4,"Abril",IF(C2136=5,"Maio",IF(C2136=6,"Junho",IF(C2136=7,"Julho",IF(C2136=8,"Agosto",IF(C2136=9,"Setembro",IF(C2136=10,"Outubro",IF(C2136=11,"Novembro",IF(C2136=12,"Dezembro",""))))))))))))</f>
        <v>Janeiro</v>
      </c>
      <c r="E2136" s="269"/>
      <c r="F2136" s="270" t="str">
        <f>IF(E2136="","",VLOOKUP(E2136,Relatório!B:I,2,FALSE))</f>
        <v/>
      </c>
      <c r="G2136" s="271"/>
      <c r="H2136" s="272"/>
      <c r="I2136" s="271"/>
      <c r="J2136" s="271"/>
      <c r="K2136" s="312"/>
      <c r="L2136" s="353"/>
      <c r="M2136" s="271"/>
      <c r="N2136" s="271"/>
      <c r="O2136" s="276"/>
      <c r="P2136" s="313"/>
      <c r="Q2136" s="314"/>
      <c r="R2136" s="279" t="b">
        <f t="shared" si="98"/>
        <v>0</v>
      </c>
      <c r="S2136" s="334"/>
    </row>
    <row r="2137" spans="2:19" ht="24.9" customHeight="1" x14ac:dyDescent="0.3">
      <c r="B2137" s="311"/>
      <c r="C2137" s="267">
        <f t="shared" si="99"/>
        <v>1</v>
      </c>
      <c r="D2137" s="268" t="str">
        <f t="shared" si="100"/>
        <v>Janeiro</v>
      </c>
      <c r="E2137" s="269"/>
      <c r="F2137" s="270" t="str">
        <f>IF(E2137="","",VLOOKUP(E2137,Relatório!B:I,2,FALSE))</f>
        <v/>
      </c>
      <c r="G2137" s="271"/>
      <c r="H2137" s="272"/>
      <c r="I2137" s="271"/>
      <c r="J2137" s="271"/>
      <c r="K2137" s="312"/>
      <c r="L2137" s="353"/>
      <c r="M2137" s="271"/>
      <c r="N2137" s="271"/>
      <c r="O2137" s="276"/>
      <c r="P2137" s="313"/>
      <c r="Q2137" s="314"/>
      <c r="R2137" s="279" t="b">
        <f t="shared" si="98"/>
        <v>0</v>
      </c>
      <c r="S2137" s="334"/>
    </row>
    <row r="2138" spans="2:19" ht="24.9" customHeight="1" x14ac:dyDescent="0.3">
      <c r="B2138" s="311"/>
      <c r="C2138" s="267">
        <f t="shared" si="99"/>
        <v>1</v>
      </c>
      <c r="D2138" s="268" t="str">
        <f t="shared" si="100"/>
        <v>Janeiro</v>
      </c>
      <c r="E2138" s="269"/>
      <c r="F2138" s="270" t="str">
        <f>IF(E2138="","",VLOOKUP(E2138,Relatório!B:I,2,FALSE))</f>
        <v/>
      </c>
      <c r="G2138" s="271"/>
      <c r="H2138" s="272"/>
      <c r="I2138" s="271"/>
      <c r="J2138" s="271"/>
      <c r="K2138" s="312"/>
      <c r="L2138" s="353"/>
      <c r="M2138" s="271"/>
      <c r="N2138" s="271"/>
      <c r="O2138" s="276"/>
      <c r="P2138" s="313"/>
      <c r="Q2138" s="314"/>
      <c r="R2138" s="279" t="b">
        <f t="shared" si="98"/>
        <v>0</v>
      </c>
      <c r="S2138" s="334"/>
    </row>
    <row r="2139" spans="2:19" ht="24.9" customHeight="1" x14ac:dyDescent="0.3">
      <c r="B2139" s="311"/>
      <c r="C2139" s="267">
        <f t="shared" si="99"/>
        <v>1</v>
      </c>
      <c r="D2139" s="268" t="str">
        <f t="shared" si="100"/>
        <v>Janeiro</v>
      </c>
      <c r="E2139" s="269"/>
      <c r="F2139" s="270" t="str">
        <f>IF(E2139="","",VLOOKUP(E2139,Relatório!B:I,2,FALSE))</f>
        <v/>
      </c>
      <c r="G2139" s="271"/>
      <c r="H2139" s="272"/>
      <c r="I2139" s="271"/>
      <c r="J2139" s="271"/>
      <c r="K2139" s="312"/>
      <c r="L2139" s="353"/>
      <c r="M2139" s="271"/>
      <c r="N2139" s="271"/>
      <c r="O2139" s="276"/>
      <c r="P2139" s="313"/>
      <c r="Q2139" s="314"/>
      <c r="R2139" s="279" t="b">
        <f t="shared" si="98"/>
        <v>0</v>
      </c>
      <c r="S2139" s="334"/>
    </row>
    <row r="2140" spans="2:19" ht="24.9" customHeight="1" x14ac:dyDescent="0.3">
      <c r="B2140" s="311"/>
      <c r="C2140" s="267">
        <f t="shared" si="99"/>
        <v>1</v>
      </c>
      <c r="D2140" s="268" t="str">
        <f t="shared" si="100"/>
        <v>Janeiro</v>
      </c>
      <c r="E2140" s="269"/>
      <c r="F2140" s="270" t="str">
        <f>IF(E2140="","",VLOOKUP(E2140,Relatório!B:I,2,FALSE))</f>
        <v/>
      </c>
      <c r="G2140" s="271"/>
      <c r="H2140" s="272"/>
      <c r="I2140" s="271"/>
      <c r="J2140" s="271"/>
      <c r="K2140" s="312"/>
      <c r="L2140" s="353"/>
      <c r="M2140" s="271"/>
      <c r="N2140" s="271"/>
      <c r="O2140" s="276"/>
      <c r="P2140" s="313"/>
      <c r="Q2140" s="314"/>
      <c r="R2140" s="279" t="b">
        <f t="shared" si="98"/>
        <v>0</v>
      </c>
      <c r="S2140" s="334"/>
    </row>
    <row r="2141" spans="2:19" ht="24.9" customHeight="1" x14ac:dyDescent="0.3">
      <c r="B2141" s="311"/>
      <c r="C2141" s="267">
        <f t="shared" si="99"/>
        <v>1</v>
      </c>
      <c r="D2141" s="268" t="str">
        <f t="shared" si="100"/>
        <v>Janeiro</v>
      </c>
      <c r="E2141" s="269"/>
      <c r="F2141" s="270" t="str">
        <f>IF(E2141="","",VLOOKUP(E2141,Relatório!B:I,2,FALSE))</f>
        <v/>
      </c>
      <c r="G2141" s="271"/>
      <c r="H2141" s="272"/>
      <c r="I2141" s="271"/>
      <c r="J2141" s="271"/>
      <c r="K2141" s="312"/>
      <c r="L2141" s="353"/>
      <c r="M2141" s="271"/>
      <c r="N2141" s="271"/>
      <c r="O2141" s="276"/>
      <c r="P2141" s="313"/>
      <c r="Q2141" s="314"/>
      <c r="R2141" s="279" t="b">
        <f t="shared" si="98"/>
        <v>0</v>
      </c>
      <c r="S2141" s="334"/>
    </row>
    <row r="2142" spans="2:19" ht="24.9" customHeight="1" x14ac:dyDescent="0.3">
      <c r="B2142" s="311"/>
      <c r="C2142" s="267">
        <f t="shared" si="99"/>
        <v>1</v>
      </c>
      <c r="D2142" s="268" t="str">
        <f t="shared" si="100"/>
        <v>Janeiro</v>
      </c>
      <c r="E2142" s="269"/>
      <c r="F2142" s="270" t="str">
        <f>IF(E2142="","",VLOOKUP(E2142,Relatório!B:I,2,FALSE))</f>
        <v/>
      </c>
      <c r="G2142" s="271"/>
      <c r="H2142" s="272"/>
      <c r="I2142" s="271"/>
      <c r="J2142" s="271"/>
      <c r="K2142" s="312"/>
      <c r="L2142" s="353"/>
      <c r="M2142" s="271"/>
      <c r="N2142" s="271"/>
      <c r="O2142" s="276"/>
      <c r="P2142" s="313"/>
      <c r="Q2142" s="314"/>
      <c r="R2142" s="279" t="b">
        <f t="shared" si="98"/>
        <v>0</v>
      </c>
      <c r="S2142" s="334"/>
    </row>
    <row r="2143" spans="2:19" ht="24.9" customHeight="1" x14ac:dyDescent="0.3">
      <c r="B2143" s="311"/>
      <c r="C2143" s="267">
        <f t="shared" si="99"/>
        <v>1</v>
      </c>
      <c r="D2143" s="268" t="str">
        <f t="shared" si="100"/>
        <v>Janeiro</v>
      </c>
      <c r="E2143" s="269"/>
      <c r="F2143" s="270" t="str">
        <f>IF(E2143="","",VLOOKUP(E2143,Relatório!B:I,2,FALSE))</f>
        <v/>
      </c>
      <c r="G2143" s="271"/>
      <c r="H2143" s="272"/>
      <c r="I2143" s="271"/>
      <c r="J2143" s="271"/>
      <c r="K2143" s="312"/>
      <c r="L2143" s="353"/>
      <c r="M2143" s="271"/>
      <c r="N2143" s="271"/>
      <c r="O2143" s="276"/>
      <c r="P2143" s="313"/>
      <c r="Q2143" s="314"/>
      <c r="R2143" s="279" t="b">
        <f t="shared" si="98"/>
        <v>0</v>
      </c>
      <c r="S2143" s="334"/>
    </row>
    <row r="2144" spans="2:19" ht="24.9" customHeight="1" x14ac:dyDescent="0.3">
      <c r="B2144" s="311"/>
      <c r="C2144" s="267">
        <f t="shared" si="99"/>
        <v>1</v>
      </c>
      <c r="D2144" s="268" t="str">
        <f t="shared" si="100"/>
        <v>Janeiro</v>
      </c>
      <c r="E2144" s="269"/>
      <c r="F2144" s="270" t="str">
        <f>IF(E2144="","",VLOOKUP(E2144,Relatório!B:I,2,FALSE))</f>
        <v/>
      </c>
      <c r="G2144" s="271"/>
      <c r="H2144" s="272"/>
      <c r="I2144" s="271"/>
      <c r="J2144" s="271"/>
      <c r="K2144" s="312"/>
      <c r="L2144" s="353"/>
      <c r="M2144" s="271"/>
      <c r="N2144" s="271"/>
      <c r="O2144" s="276"/>
      <c r="P2144" s="313"/>
      <c r="Q2144" s="314"/>
      <c r="R2144" s="279" t="b">
        <f t="shared" si="98"/>
        <v>0</v>
      </c>
      <c r="S2144" s="334"/>
    </row>
    <row r="2145" spans="2:19" ht="24.9" customHeight="1" x14ac:dyDescent="0.3">
      <c r="B2145" s="311"/>
      <c r="C2145" s="267">
        <f t="shared" si="99"/>
        <v>1</v>
      </c>
      <c r="D2145" s="268" t="str">
        <f t="shared" si="100"/>
        <v>Janeiro</v>
      </c>
      <c r="E2145" s="269"/>
      <c r="F2145" s="270" t="str">
        <f>IF(E2145="","",VLOOKUP(E2145,Relatório!B:I,2,FALSE))</f>
        <v/>
      </c>
      <c r="G2145" s="271"/>
      <c r="H2145" s="272"/>
      <c r="I2145" s="271"/>
      <c r="J2145" s="271"/>
      <c r="K2145" s="312"/>
      <c r="L2145" s="353"/>
      <c r="M2145" s="271"/>
      <c r="N2145" s="271"/>
      <c r="O2145" s="276"/>
      <c r="P2145" s="313"/>
      <c r="Q2145" s="314"/>
      <c r="R2145" s="279" t="b">
        <f t="shared" si="98"/>
        <v>0</v>
      </c>
      <c r="S2145" s="334"/>
    </row>
    <row r="2146" spans="2:19" ht="24.9" customHeight="1" x14ac:dyDescent="0.3">
      <c r="B2146" s="311"/>
      <c r="C2146" s="267">
        <f t="shared" si="99"/>
        <v>1</v>
      </c>
      <c r="D2146" s="268" t="str">
        <f t="shared" si="100"/>
        <v>Janeiro</v>
      </c>
      <c r="E2146" s="269"/>
      <c r="F2146" s="270" t="str">
        <f>IF(E2146="","",VLOOKUP(E2146,Relatório!B:I,2,FALSE))</f>
        <v/>
      </c>
      <c r="G2146" s="271"/>
      <c r="H2146" s="272"/>
      <c r="I2146" s="271"/>
      <c r="J2146" s="271"/>
      <c r="K2146" s="312"/>
      <c r="L2146" s="353"/>
      <c r="M2146" s="271"/>
      <c r="N2146" s="271"/>
      <c r="O2146" s="276"/>
      <c r="P2146" s="313"/>
      <c r="Q2146" s="314"/>
      <c r="R2146" s="279" t="b">
        <f t="shared" si="98"/>
        <v>0</v>
      </c>
      <c r="S2146" s="334"/>
    </row>
    <row r="2147" spans="2:19" ht="24.9" customHeight="1" x14ac:dyDescent="0.3">
      <c r="B2147" s="311"/>
      <c r="C2147" s="267">
        <f t="shared" si="99"/>
        <v>1</v>
      </c>
      <c r="D2147" s="268" t="str">
        <f t="shared" si="100"/>
        <v>Janeiro</v>
      </c>
      <c r="E2147" s="269"/>
      <c r="F2147" s="270" t="str">
        <f>IF(E2147="","",VLOOKUP(E2147,Relatório!B:I,2,FALSE))</f>
        <v/>
      </c>
      <c r="G2147" s="271"/>
      <c r="H2147" s="272"/>
      <c r="I2147" s="271"/>
      <c r="J2147" s="271"/>
      <c r="K2147" s="312"/>
      <c r="L2147" s="353"/>
      <c r="M2147" s="271"/>
      <c r="N2147" s="271"/>
      <c r="O2147" s="276"/>
      <c r="P2147" s="313"/>
      <c r="Q2147" s="314"/>
      <c r="R2147" s="279" t="b">
        <f t="shared" si="98"/>
        <v>0</v>
      </c>
      <c r="S2147" s="334"/>
    </row>
    <row r="2148" spans="2:19" ht="24.9" customHeight="1" x14ac:dyDescent="0.3">
      <c r="B2148" s="311"/>
      <c r="C2148" s="267">
        <f t="shared" si="99"/>
        <v>1</v>
      </c>
      <c r="D2148" s="268" t="str">
        <f t="shared" si="100"/>
        <v>Janeiro</v>
      </c>
      <c r="E2148" s="269"/>
      <c r="F2148" s="270" t="str">
        <f>IF(E2148="","",VLOOKUP(E2148,Relatório!B:I,2,FALSE))</f>
        <v/>
      </c>
      <c r="G2148" s="271"/>
      <c r="H2148" s="272"/>
      <c r="I2148" s="271"/>
      <c r="J2148" s="271"/>
      <c r="K2148" s="312"/>
      <c r="L2148" s="353"/>
      <c r="M2148" s="271"/>
      <c r="N2148" s="271"/>
      <c r="O2148" s="276"/>
      <c r="P2148" s="313"/>
      <c r="Q2148" s="314"/>
      <c r="R2148" s="279" t="b">
        <f t="shared" si="98"/>
        <v>0</v>
      </c>
      <c r="S2148" s="334"/>
    </row>
    <row r="2149" spans="2:19" ht="24.9" customHeight="1" x14ac:dyDescent="0.3">
      <c r="B2149" s="311"/>
      <c r="C2149" s="267">
        <f t="shared" si="99"/>
        <v>1</v>
      </c>
      <c r="D2149" s="268" t="str">
        <f t="shared" si="100"/>
        <v>Janeiro</v>
      </c>
      <c r="E2149" s="269"/>
      <c r="F2149" s="270" t="str">
        <f>IF(E2149="","",VLOOKUP(E2149,Relatório!B:I,2,FALSE))</f>
        <v/>
      </c>
      <c r="G2149" s="271"/>
      <c r="H2149" s="272"/>
      <c r="I2149" s="271"/>
      <c r="J2149" s="271"/>
      <c r="K2149" s="312"/>
      <c r="L2149" s="353"/>
      <c r="M2149" s="271"/>
      <c r="N2149" s="271"/>
      <c r="O2149" s="276"/>
      <c r="P2149" s="313"/>
      <c r="Q2149" s="314"/>
      <c r="R2149" s="279" t="b">
        <f t="shared" si="98"/>
        <v>0</v>
      </c>
      <c r="S2149" s="334"/>
    </row>
    <row r="2150" spans="2:19" ht="24.9" customHeight="1" x14ac:dyDescent="0.3">
      <c r="B2150" s="311"/>
      <c r="C2150" s="267">
        <f t="shared" si="99"/>
        <v>1</v>
      </c>
      <c r="D2150" s="268" t="str">
        <f t="shared" si="100"/>
        <v>Janeiro</v>
      </c>
      <c r="E2150" s="269"/>
      <c r="F2150" s="270" t="str">
        <f>IF(E2150="","",VLOOKUP(E2150,Relatório!B:I,2,FALSE))</f>
        <v/>
      </c>
      <c r="G2150" s="271"/>
      <c r="H2150" s="272"/>
      <c r="I2150" s="271"/>
      <c r="J2150" s="271"/>
      <c r="K2150" s="312"/>
      <c r="L2150" s="353"/>
      <c r="M2150" s="271"/>
      <c r="N2150" s="271"/>
      <c r="O2150" s="276"/>
      <c r="P2150" s="313"/>
      <c r="Q2150" s="314"/>
      <c r="R2150" s="279" t="b">
        <f t="shared" si="98"/>
        <v>0</v>
      </c>
      <c r="S2150" s="334"/>
    </row>
    <row r="2151" spans="2:19" ht="24.9" customHeight="1" x14ac:dyDescent="0.3">
      <c r="B2151" s="311"/>
      <c r="C2151" s="267">
        <f t="shared" si="99"/>
        <v>1</v>
      </c>
      <c r="D2151" s="268" t="str">
        <f t="shared" si="100"/>
        <v>Janeiro</v>
      </c>
      <c r="E2151" s="269"/>
      <c r="F2151" s="270" t="str">
        <f>IF(E2151="","",VLOOKUP(E2151,Relatório!B:I,2,FALSE))</f>
        <v/>
      </c>
      <c r="G2151" s="271"/>
      <c r="H2151" s="272"/>
      <c r="I2151" s="271"/>
      <c r="J2151" s="271"/>
      <c r="K2151" s="312"/>
      <c r="L2151" s="353"/>
      <c r="M2151" s="271"/>
      <c r="N2151" s="271"/>
      <c r="O2151" s="276"/>
      <c r="P2151" s="313"/>
      <c r="Q2151" s="314"/>
      <c r="R2151" s="279" t="b">
        <f t="shared" si="98"/>
        <v>0</v>
      </c>
      <c r="S2151" s="334"/>
    </row>
    <row r="2152" spans="2:19" ht="24.9" customHeight="1" x14ac:dyDescent="0.3">
      <c r="B2152" s="311"/>
      <c r="C2152" s="267">
        <f t="shared" si="99"/>
        <v>1</v>
      </c>
      <c r="D2152" s="268" t="str">
        <f t="shared" si="100"/>
        <v>Janeiro</v>
      </c>
      <c r="E2152" s="269"/>
      <c r="F2152" s="270" t="str">
        <f>IF(E2152="","",VLOOKUP(E2152,Relatório!B:I,2,FALSE))</f>
        <v/>
      </c>
      <c r="G2152" s="271"/>
      <c r="H2152" s="272"/>
      <c r="I2152" s="271"/>
      <c r="J2152" s="271"/>
      <c r="K2152" s="312"/>
      <c r="L2152" s="353"/>
      <c r="M2152" s="271"/>
      <c r="N2152" s="271"/>
      <c r="O2152" s="276"/>
      <c r="P2152" s="313"/>
      <c r="Q2152" s="314"/>
      <c r="R2152" s="279" t="b">
        <f t="shared" si="98"/>
        <v>0</v>
      </c>
      <c r="S2152" s="334"/>
    </row>
    <row r="2153" spans="2:19" ht="24.9" customHeight="1" x14ac:dyDescent="0.3">
      <c r="B2153" s="311"/>
      <c r="C2153" s="267">
        <f t="shared" si="99"/>
        <v>1</v>
      </c>
      <c r="D2153" s="268" t="str">
        <f t="shared" si="100"/>
        <v>Janeiro</v>
      </c>
      <c r="E2153" s="269"/>
      <c r="F2153" s="270" t="str">
        <f>IF(E2153="","",VLOOKUP(E2153,Relatório!B:I,2,FALSE))</f>
        <v/>
      </c>
      <c r="G2153" s="271"/>
      <c r="H2153" s="272"/>
      <c r="I2153" s="271"/>
      <c r="J2153" s="271"/>
      <c r="K2153" s="312"/>
      <c r="L2153" s="353"/>
      <c r="M2153" s="271"/>
      <c r="N2153" s="271"/>
      <c r="O2153" s="276"/>
      <c r="P2153" s="313"/>
      <c r="Q2153" s="314"/>
      <c r="R2153" s="279" t="b">
        <f t="shared" si="98"/>
        <v>0</v>
      </c>
      <c r="S2153" s="334"/>
    </row>
    <row r="2154" spans="2:19" ht="24.9" customHeight="1" x14ac:dyDescent="0.3">
      <c r="B2154" s="311"/>
      <c r="C2154" s="267">
        <f t="shared" si="99"/>
        <v>1</v>
      </c>
      <c r="D2154" s="268" t="str">
        <f t="shared" si="100"/>
        <v>Janeiro</v>
      </c>
      <c r="E2154" s="269"/>
      <c r="F2154" s="270" t="str">
        <f>IF(E2154="","",VLOOKUP(E2154,Relatório!B:I,2,FALSE))</f>
        <v/>
      </c>
      <c r="G2154" s="271"/>
      <c r="H2154" s="272"/>
      <c r="I2154" s="271"/>
      <c r="J2154" s="271"/>
      <c r="K2154" s="312"/>
      <c r="L2154" s="353"/>
      <c r="M2154" s="271"/>
      <c r="N2154" s="271"/>
      <c r="O2154" s="276"/>
      <c r="P2154" s="313"/>
      <c r="Q2154" s="314"/>
      <c r="R2154" s="279" t="b">
        <f t="shared" si="98"/>
        <v>0</v>
      </c>
      <c r="S2154" s="334"/>
    </row>
    <row r="2155" spans="2:19" ht="24.9" customHeight="1" x14ac:dyDescent="0.3">
      <c r="B2155" s="311"/>
      <c r="C2155" s="267">
        <f t="shared" si="99"/>
        <v>1</v>
      </c>
      <c r="D2155" s="268" t="str">
        <f t="shared" si="100"/>
        <v>Janeiro</v>
      </c>
      <c r="E2155" s="269"/>
      <c r="F2155" s="270" t="str">
        <f>IF(E2155="","",VLOOKUP(E2155,Relatório!B:I,2,FALSE))</f>
        <v/>
      </c>
      <c r="G2155" s="271"/>
      <c r="H2155" s="272"/>
      <c r="I2155" s="271"/>
      <c r="J2155" s="271"/>
      <c r="K2155" s="312"/>
      <c r="L2155" s="353"/>
      <c r="M2155" s="271"/>
      <c r="N2155" s="271"/>
      <c r="O2155" s="276"/>
      <c r="P2155" s="313"/>
      <c r="Q2155" s="314"/>
      <c r="R2155" s="279" t="b">
        <f t="shared" si="98"/>
        <v>0</v>
      </c>
      <c r="S2155" s="334"/>
    </row>
    <row r="2156" spans="2:19" ht="24.9" customHeight="1" x14ac:dyDescent="0.3">
      <c r="B2156" s="311"/>
      <c r="C2156" s="267">
        <f t="shared" si="99"/>
        <v>1</v>
      </c>
      <c r="D2156" s="268" t="str">
        <f t="shared" si="100"/>
        <v>Janeiro</v>
      </c>
      <c r="E2156" s="269"/>
      <c r="F2156" s="270" t="str">
        <f>IF(E2156="","",VLOOKUP(E2156,Relatório!B:I,2,FALSE))</f>
        <v/>
      </c>
      <c r="G2156" s="271"/>
      <c r="H2156" s="272"/>
      <c r="I2156" s="271"/>
      <c r="J2156" s="271"/>
      <c r="K2156" s="312"/>
      <c r="L2156" s="353"/>
      <c r="M2156" s="271"/>
      <c r="N2156" s="271"/>
      <c r="O2156" s="276"/>
      <c r="P2156" s="313"/>
      <c r="Q2156" s="314"/>
      <c r="R2156" s="279" t="b">
        <f t="shared" si="98"/>
        <v>0</v>
      </c>
      <c r="S2156" s="334"/>
    </row>
    <row r="2157" spans="2:19" ht="24.9" customHeight="1" x14ac:dyDescent="0.3">
      <c r="B2157" s="311"/>
      <c r="C2157" s="267">
        <f t="shared" si="99"/>
        <v>1</v>
      </c>
      <c r="D2157" s="268" t="str">
        <f t="shared" si="100"/>
        <v>Janeiro</v>
      </c>
      <c r="E2157" s="269"/>
      <c r="F2157" s="270" t="str">
        <f>IF(E2157="","",VLOOKUP(E2157,Relatório!B:I,2,FALSE))</f>
        <v/>
      </c>
      <c r="G2157" s="271"/>
      <c r="H2157" s="272"/>
      <c r="I2157" s="271"/>
      <c r="J2157" s="271"/>
      <c r="K2157" s="312"/>
      <c r="L2157" s="353"/>
      <c r="M2157" s="271"/>
      <c r="N2157" s="271"/>
      <c r="O2157" s="276"/>
      <c r="P2157" s="313"/>
      <c r="Q2157" s="314"/>
      <c r="R2157" s="279" t="b">
        <f t="shared" si="98"/>
        <v>0</v>
      </c>
      <c r="S2157" s="334"/>
    </row>
    <row r="2158" spans="2:19" ht="24.9" customHeight="1" x14ac:dyDescent="0.3">
      <c r="B2158" s="311"/>
      <c r="C2158" s="267">
        <f t="shared" si="99"/>
        <v>1</v>
      </c>
      <c r="D2158" s="268" t="str">
        <f t="shared" si="100"/>
        <v>Janeiro</v>
      </c>
      <c r="E2158" s="269"/>
      <c r="F2158" s="270" t="str">
        <f>IF(E2158="","",VLOOKUP(E2158,Relatório!B:I,2,FALSE))</f>
        <v/>
      </c>
      <c r="G2158" s="271"/>
      <c r="H2158" s="272"/>
      <c r="I2158" s="271"/>
      <c r="J2158" s="271"/>
      <c r="K2158" s="312"/>
      <c r="L2158" s="353"/>
      <c r="M2158" s="271"/>
      <c r="N2158" s="271"/>
      <c r="O2158" s="276"/>
      <c r="P2158" s="313"/>
      <c r="Q2158" s="314"/>
      <c r="R2158" s="279" t="b">
        <f t="shared" si="98"/>
        <v>0</v>
      </c>
      <c r="S2158" s="334"/>
    </row>
    <row r="2159" spans="2:19" ht="24.9" customHeight="1" x14ac:dyDescent="0.3">
      <c r="B2159" s="311"/>
      <c r="C2159" s="267">
        <f t="shared" si="99"/>
        <v>1</v>
      </c>
      <c r="D2159" s="268" t="str">
        <f t="shared" si="100"/>
        <v>Janeiro</v>
      </c>
      <c r="E2159" s="269"/>
      <c r="F2159" s="270" t="str">
        <f>IF(E2159="","",VLOOKUP(E2159,Relatório!B:I,2,FALSE))</f>
        <v/>
      </c>
      <c r="G2159" s="271"/>
      <c r="H2159" s="272"/>
      <c r="I2159" s="271"/>
      <c r="J2159" s="271"/>
      <c r="K2159" s="312"/>
      <c r="L2159" s="353"/>
      <c r="M2159" s="271"/>
      <c r="N2159" s="271"/>
      <c r="O2159" s="276"/>
      <c r="P2159" s="313"/>
      <c r="Q2159" s="314"/>
      <c r="R2159" s="279" t="b">
        <f t="shared" si="98"/>
        <v>0</v>
      </c>
      <c r="S2159" s="334"/>
    </row>
    <row r="2160" spans="2:19" ht="24.9" customHeight="1" x14ac:dyDescent="0.3">
      <c r="B2160" s="311"/>
      <c r="C2160" s="267">
        <f t="shared" si="99"/>
        <v>1</v>
      </c>
      <c r="D2160" s="268" t="str">
        <f t="shared" si="100"/>
        <v>Janeiro</v>
      </c>
      <c r="E2160" s="269"/>
      <c r="F2160" s="270" t="str">
        <f>IF(E2160="","",VLOOKUP(E2160,Relatório!B:I,2,FALSE))</f>
        <v/>
      </c>
      <c r="G2160" s="271"/>
      <c r="H2160" s="272"/>
      <c r="I2160" s="271"/>
      <c r="J2160" s="271"/>
      <c r="K2160" s="312"/>
      <c r="L2160" s="353"/>
      <c r="M2160" s="271"/>
      <c r="N2160" s="271"/>
      <c r="O2160" s="276"/>
      <c r="P2160" s="313"/>
      <c r="Q2160" s="314"/>
      <c r="R2160" s="279" t="b">
        <f t="shared" si="98"/>
        <v>0</v>
      </c>
      <c r="S2160" s="334"/>
    </row>
    <row r="2161" spans="2:19" ht="24.9" customHeight="1" x14ac:dyDescent="0.3">
      <c r="B2161" s="311"/>
      <c r="C2161" s="267">
        <f t="shared" si="99"/>
        <v>1</v>
      </c>
      <c r="D2161" s="268" t="str">
        <f t="shared" si="100"/>
        <v>Janeiro</v>
      </c>
      <c r="E2161" s="269"/>
      <c r="F2161" s="270" t="str">
        <f>IF(E2161="","",VLOOKUP(E2161,Relatório!B:I,2,FALSE))</f>
        <v/>
      </c>
      <c r="G2161" s="271"/>
      <c r="H2161" s="272"/>
      <c r="I2161" s="271"/>
      <c r="J2161" s="271"/>
      <c r="K2161" s="312"/>
      <c r="L2161" s="353"/>
      <c r="M2161" s="271"/>
      <c r="N2161" s="271"/>
      <c r="O2161" s="276"/>
      <c r="P2161" s="313"/>
      <c r="Q2161" s="314"/>
      <c r="R2161" s="279" t="b">
        <f t="shared" si="98"/>
        <v>0</v>
      </c>
      <c r="S2161" s="334"/>
    </row>
    <row r="2162" spans="2:19" ht="24.9" customHeight="1" x14ac:dyDescent="0.3">
      <c r="B2162" s="311"/>
      <c r="C2162" s="267">
        <f t="shared" si="99"/>
        <v>1</v>
      </c>
      <c r="D2162" s="268" t="str">
        <f t="shared" si="100"/>
        <v>Janeiro</v>
      </c>
      <c r="E2162" s="269"/>
      <c r="F2162" s="270" t="str">
        <f>IF(E2162="","",VLOOKUP(E2162,Relatório!B:I,2,FALSE))</f>
        <v/>
      </c>
      <c r="G2162" s="271"/>
      <c r="H2162" s="272"/>
      <c r="I2162" s="271"/>
      <c r="J2162" s="271"/>
      <c r="K2162" s="312"/>
      <c r="L2162" s="353"/>
      <c r="M2162" s="271"/>
      <c r="N2162" s="271"/>
      <c r="O2162" s="276"/>
      <c r="P2162" s="313"/>
      <c r="Q2162" s="314"/>
      <c r="R2162" s="279" t="b">
        <f t="shared" si="98"/>
        <v>0</v>
      </c>
      <c r="S2162" s="334"/>
    </row>
    <row r="2163" spans="2:19" ht="24.9" customHeight="1" x14ac:dyDescent="0.3">
      <c r="B2163" s="311"/>
      <c r="C2163" s="267">
        <f t="shared" si="99"/>
        <v>1</v>
      </c>
      <c r="D2163" s="268" t="str">
        <f t="shared" si="100"/>
        <v>Janeiro</v>
      </c>
      <c r="E2163" s="269"/>
      <c r="F2163" s="270" t="str">
        <f>IF(E2163="","",VLOOKUP(E2163,Relatório!B:I,2,FALSE))</f>
        <v/>
      </c>
      <c r="G2163" s="271"/>
      <c r="H2163" s="272"/>
      <c r="I2163" s="271"/>
      <c r="J2163" s="271"/>
      <c r="K2163" s="312"/>
      <c r="L2163" s="353"/>
      <c r="M2163" s="271"/>
      <c r="N2163" s="271"/>
      <c r="O2163" s="276"/>
      <c r="P2163" s="313"/>
      <c r="Q2163" s="314"/>
      <c r="R2163" s="279" t="b">
        <f t="shared" si="98"/>
        <v>0</v>
      </c>
      <c r="S2163" s="334"/>
    </row>
    <row r="2164" spans="2:19" ht="24.9" customHeight="1" x14ac:dyDescent="0.3">
      <c r="B2164" s="311"/>
      <c r="C2164" s="267">
        <f t="shared" si="99"/>
        <v>1</v>
      </c>
      <c r="D2164" s="268" t="str">
        <f t="shared" si="100"/>
        <v>Janeiro</v>
      </c>
      <c r="E2164" s="269"/>
      <c r="F2164" s="270" t="str">
        <f>IF(E2164="","",VLOOKUP(E2164,Relatório!B:I,2,FALSE))</f>
        <v/>
      </c>
      <c r="G2164" s="271"/>
      <c r="H2164" s="272"/>
      <c r="I2164" s="271"/>
      <c r="J2164" s="271"/>
      <c r="K2164" s="312"/>
      <c r="L2164" s="353"/>
      <c r="M2164" s="271"/>
      <c r="N2164" s="271"/>
      <c r="O2164" s="276"/>
      <c r="P2164" s="313"/>
      <c r="Q2164" s="314"/>
      <c r="R2164" s="279" t="b">
        <f t="shared" si="98"/>
        <v>0</v>
      </c>
      <c r="S2164" s="334"/>
    </row>
    <row r="2165" spans="2:19" ht="24.9" customHeight="1" x14ac:dyDescent="0.3">
      <c r="B2165" s="311"/>
      <c r="C2165" s="267">
        <f t="shared" si="99"/>
        <v>1</v>
      </c>
      <c r="D2165" s="268" t="str">
        <f t="shared" si="100"/>
        <v>Janeiro</v>
      </c>
      <c r="E2165" s="269"/>
      <c r="F2165" s="270" t="str">
        <f>IF(E2165="","",VLOOKUP(E2165,Relatório!B:I,2,FALSE))</f>
        <v/>
      </c>
      <c r="G2165" s="271"/>
      <c r="H2165" s="272"/>
      <c r="I2165" s="271"/>
      <c r="J2165" s="271"/>
      <c r="K2165" s="312"/>
      <c r="L2165" s="353"/>
      <c r="M2165" s="271"/>
      <c r="N2165" s="271"/>
      <c r="O2165" s="276"/>
      <c r="P2165" s="313"/>
      <c r="Q2165" s="314"/>
      <c r="R2165" s="279" t="b">
        <f t="shared" si="98"/>
        <v>0</v>
      </c>
      <c r="S2165" s="334"/>
    </row>
    <row r="2166" spans="2:19" ht="24.9" customHeight="1" x14ac:dyDescent="0.3">
      <c r="B2166" s="311"/>
      <c r="C2166" s="267">
        <f t="shared" si="99"/>
        <v>1</v>
      </c>
      <c r="D2166" s="268" t="str">
        <f t="shared" si="100"/>
        <v>Janeiro</v>
      </c>
      <c r="E2166" s="269"/>
      <c r="F2166" s="270" t="str">
        <f>IF(E2166="","",VLOOKUP(E2166,Relatório!B:I,2,FALSE))</f>
        <v/>
      </c>
      <c r="G2166" s="271"/>
      <c r="H2166" s="272"/>
      <c r="I2166" s="271"/>
      <c r="J2166" s="271"/>
      <c r="K2166" s="312"/>
      <c r="L2166" s="353"/>
      <c r="M2166" s="271"/>
      <c r="N2166" s="271"/>
      <c r="O2166" s="276"/>
      <c r="P2166" s="313"/>
      <c r="Q2166" s="314"/>
      <c r="R2166" s="279" t="b">
        <f t="shared" si="98"/>
        <v>0</v>
      </c>
      <c r="S2166" s="334"/>
    </row>
    <row r="2167" spans="2:19" ht="24.9" customHeight="1" x14ac:dyDescent="0.3">
      <c r="B2167" s="311"/>
      <c r="C2167" s="267">
        <f t="shared" si="99"/>
        <v>1</v>
      </c>
      <c r="D2167" s="268" t="str">
        <f t="shared" si="100"/>
        <v>Janeiro</v>
      </c>
      <c r="E2167" s="269"/>
      <c r="F2167" s="270" t="str">
        <f>IF(E2167="","",VLOOKUP(E2167,Relatório!B:I,2,FALSE))</f>
        <v/>
      </c>
      <c r="G2167" s="271"/>
      <c r="H2167" s="272"/>
      <c r="I2167" s="271"/>
      <c r="J2167" s="271"/>
      <c r="K2167" s="312"/>
      <c r="L2167" s="353"/>
      <c r="M2167" s="271"/>
      <c r="N2167" s="271"/>
      <c r="O2167" s="276"/>
      <c r="P2167" s="313"/>
      <c r="Q2167" s="314"/>
      <c r="R2167" s="279" t="b">
        <f t="shared" si="98"/>
        <v>0</v>
      </c>
      <c r="S2167" s="334"/>
    </row>
    <row r="2168" spans="2:19" ht="24.9" customHeight="1" x14ac:dyDescent="0.3">
      <c r="B2168" s="311"/>
      <c r="C2168" s="267">
        <f t="shared" si="99"/>
        <v>1</v>
      </c>
      <c r="D2168" s="268" t="str">
        <f t="shared" si="100"/>
        <v>Janeiro</v>
      </c>
      <c r="E2168" s="269"/>
      <c r="F2168" s="270" t="str">
        <f>IF(E2168="","",VLOOKUP(E2168,Relatório!B:I,2,FALSE))</f>
        <v/>
      </c>
      <c r="G2168" s="271"/>
      <c r="H2168" s="272"/>
      <c r="I2168" s="271"/>
      <c r="J2168" s="271"/>
      <c r="K2168" s="312"/>
      <c r="L2168" s="353"/>
      <c r="M2168" s="271"/>
      <c r="N2168" s="271"/>
      <c r="O2168" s="276"/>
      <c r="P2168" s="313"/>
      <c r="Q2168" s="314"/>
      <c r="R2168" s="279" t="b">
        <f t="shared" si="98"/>
        <v>0</v>
      </c>
      <c r="S2168" s="334"/>
    </row>
    <row r="2169" spans="2:19" ht="24.9" customHeight="1" x14ac:dyDescent="0.3">
      <c r="B2169" s="311"/>
      <c r="C2169" s="267">
        <f t="shared" si="99"/>
        <v>1</v>
      </c>
      <c r="D2169" s="268" t="str">
        <f t="shared" si="100"/>
        <v>Janeiro</v>
      </c>
      <c r="E2169" s="269"/>
      <c r="F2169" s="270" t="str">
        <f>IF(E2169="","",VLOOKUP(E2169,Relatório!B:I,2,FALSE))</f>
        <v/>
      </c>
      <c r="G2169" s="271"/>
      <c r="H2169" s="272"/>
      <c r="I2169" s="271"/>
      <c r="J2169" s="271"/>
      <c r="K2169" s="312"/>
      <c r="L2169" s="353"/>
      <c r="M2169" s="271"/>
      <c r="N2169" s="271"/>
      <c r="O2169" s="276"/>
      <c r="P2169" s="313"/>
      <c r="Q2169" s="314"/>
      <c r="R2169" s="279" t="b">
        <f t="shared" si="98"/>
        <v>0</v>
      </c>
      <c r="S2169" s="334"/>
    </row>
    <row r="2170" spans="2:19" ht="24.9" customHeight="1" x14ac:dyDescent="0.3">
      <c r="B2170" s="311"/>
      <c r="C2170" s="267">
        <f t="shared" si="99"/>
        <v>1</v>
      </c>
      <c r="D2170" s="268" t="str">
        <f t="shared" si="100"/>
        <v>Janeiro</v>
      </c>
      <c r="E2170" s="269"/>
      <c r="F2170" s="270" t="str">
        <f>IF(E2170="","",VLOOKUP(E2170,Relatório!B:I,2,FALSE))</f>
        <v/>
      </c>
      <c r="G2170" s="271"/>
      <c r="H2170" s="272"/>
      <c r="I2170" s="271"/>
      <c r="J2170" s="271"/>
      <c r="K2170" s="312"/>
      <c r="L2170" s="353"/>
      <c r="M2170" s="271"/>
      <c r="N2170" s="271"/>
      <c r="O2170" s="276"/>
      <c r="P2170" s="313"/>
      <c r="Q2170" s="314"/>
      <c r="R2170" s="279" t="b">
        <f t="shared" si="98"/>
        <v>0</v>
      </c>
      <c r="S2170" s="334"/>
    </row>
    <row r="2171" spans="2:19" ht="24.9" customHeight="1" x14ac:dyDescent="0.3">
      <c r="B2171" s="311"/>
      <c r="C2171" s="267">
        <f t="shared" si="99"/>
        <v>1</v>
      </c>
      <c r="D2171" s="268" t="str">
        <f t="shared" si="100"/>
        <v>Janeiro</v>
      </c>
      <c r="E2171" s="269"/>
      <c r="F2171" s="270" t="str">
        <f>IF(E2171="","",VLOOKUP(E2171,Relatório!B:I,2,FALSE))</f>
        <v/>
      </c>
      <c r="G2171" s="271"/>
      <c r="H2171" s="272"/>
      <c r="I2171" s="271"/>
      <c r="J2171" s="271"/>
      <c r="K2171" s="312"/>
      <c r="L2171" s="353"/>
      <c r="M2171" s="271"/>
      <c r="N2171" s="271"/>
      <c r="O2171" s="276"/>
      <c r="P2171" s="313"/>
      <c r="Q2171" s="314"/>
      <c r="R2171" s="279" t="b">
        <f t="shared" si="98"/>
        <v>0</v>
      </c>
      <c r="S2171" s="334"/>
    </row>
    <row r="2172" spans="2:19" ht="24.9" customHeight="1" x14ac:dyDescent="0.3">
      <c r="B2172" s="311"/>
      <c r="C2172" s="267">
        <f t="shared" si="99"/>
        <v>1</v>
      </c>
      <c r="D2172" s="268" t="str">
        <f t="shared" si="100"/>
        <v>Janeiro</v>
      </c>
      <c r="E2172" s="269"/>
      <c r="F2172" s="270" t="str">
        <f>IF(E2172="","",VLOOKUP(E2172,Relatório!B:I,2,FALSE))</f>
        <v/>
      </c>
      <c r="G2172" s="271"/>
      <c r="H2172" s="272"/>
      <c r="I2172" s="271"/>
      <c r="J2172" s="271"/>
      <c r="K2172" s="312"/>
      <c r="L2172" s="353"/>
      <c r="M2172" s="271"/>
      <c r="N2172" s="271"/>
      <c r="O2172" s="276"/>
      <c r="P2172" s="313"/>
      <c r="Q2172" s="314"/>
      <c r="R2172" s="279" t="b">
        <f t="shared" si="98"/>
        <v>0</v>
      </c>
      <c r="S2172" s="334"/>
    </row>
    <row r="2173" spans="2:19" ht="24.9" customHeight="1" x14ac:dyDescent="0.3">
      <c r="B2173" s="311"/>
      <c r="C2173" s="267">
        <f t="shared" si="99"/>
        <v>1</v>
      </c>
      <c r="D2173" s="268" t="str">
        <f t="shared" si="100"/>
        <v>Janeiro</v>
      </c>
      <c r="E2173" s="269"/>
      <c r="F2173" s="270" t="str">
        <f>IF(E2173="","",VLOOKUP(E2173,Relatório!B:I,2,FALSE))</f>
        <v/>
      </c>
      <c r="G2173" s="271"/>
      <c r="H2173" s="272"/>
      <c r="I2173" s="271"/>
      <c r="J2173" s="271"/>
      <c r="K2173" s="312"/>
      <c r="L2173" s="353"/>
      <c r="M2173" s="271"/>
      <c r="N2173" s="271"/>
      <c r="O2173" s="276"/>
      <c r="P2173" s="313"/>
      <c r="Q2173" s="314"/>
      <c r="R2173" s="279" t="b">
        <f t="shared" si="98"/>
        <v>0</v>
      </c>
      <c r="S2173" s="334"/>
    </row>
    <row r="2174" spans="2:19" ht="24.9" customHeight="1" x14ac:dyDescent="0.3">
      <c r="B2174" s="311"/>
      <c r="C2174" s="267">
        <f t="shared" si="99"/>
        <v>1</v>
      </c>
      <c r="D2174" s="268" t="str">
        <f t="shared" si="100"/>
        <v>Janeiro</v>
      </c>
      <c r="E2174" s="269"/>
      <c r="F2174" s="270" t="str">
        <f>IF(E2174="","",VLOOKUP(E2174,Relatório!B:I,2,FALSE))</f>
        <v/>
      </c>
      <c r="G2174" s="271"/>
      <c r="H2174" s="272"/>
      <c r="I2174" s="271"/>
      <c r="J2174" s="271"/>
      <c r="K2174" s="312"/>
      <c r="L2174" s="353"/>
      <c r="M2174" s="271"/>
      <c r="N2174" s="271"/>
      <c r="O2174" s="276"/>
      <c r="P2174" s="313"/>
      <c r="Q2174" s="314"/>
      <c r="R2174" s="279" t="b">
        <f t="shared" si="98"/>
        <v>0</v>
      </c>
      <c r="S2174" s="334"/>
    </row>
    <row r="2175" spans="2:19" ht="24.9" customHeight="1" x14ac:dyDescent="0.3">
      <c r="B2175" s="311"/>
      <c r="C2175" s="267">
        <f t="shared" si="99"/>
        <v>1</v>
      </c>
      <c r="D2175" s="268" t="str">
        <f t="shared" si="100"/>
        <v>Janeiro</v>
      </c>
      <c r="E2175" s="269"/>
      <c r="F2175" s="270" t="str">
        <f>IF(E2175="","",VLOOKUP(E2175,Relatório!B:I,2,FALSE))</f>
        <v/>
      </c>
      <c r="G2175" s="271"/>
      <c r="H2175" s="272"/>
      <c r="I2175" s="271"/>
      <c r="J2175" s="271"/>
      <c r="K2175" s="312"/>
      <c r="L2175" s="353"/>
      <c r="M2175" s="271"/>
      <c r="N2175" s="271"/>
      <c r="O2175" s="276"/>
      <c r="P2175" s="313"/>
      <c r="Q2175" s="314"/>
      <c r="R2175" s="279" t="b">
        <f t="shared" si="98"/>
        <v>0</v>
      </c>
      <c r="S2175" s="334"/>
    </row>
    <row r="2176" spans="2:19" ht="24.9" customHeight="1" x14ac:dyDescent="0.3">
      <c r="B2176" s="311"/>
      <c r="C2176" s="267">
        <f t="shared" si="99"/>
        <v>1</v>
      </c>
      <c r="D2176" s="268" t="str">
        <f t="shared" si="100"/>
        <v>Janeiro</v>
      </c>
      <c r="E2176" s="269"/>
      <c r="F2176" s="270" t="str">
        <f>IF(E2176="","",VLOOKUP(E2176,Relatório!B:I,2,FALSE))</f>
        <v/>
      </c>
      <c r="G2176" s="271"/>
      <c r="H2176" s="272"/>
      <c r="I2176" s="271"/>
      <c r="J2176" s="271"/>
      <c r="K2176" s="312"/>
      <c r="L2176" s="353"/>
      <c r="M2176" s="271"/>
      <c r="N2176" s="271"/>
      <c r="O2176" s="276"/>
      <c r="P2176" s="313"/>
      <c r="Q2176" s="314"/>
      <c r="R2176" s="279" t="b">
        <f t="shared" si="98"/>
        <v>0</v>
      </c>
      <c r="S2176" s="334"/>
    </row>
    <row r="2177" spans="2:19" ht="24.9" customHeight="1" x14ac:dyDescent="0.3">
      <c r="B2177" s="311"/>
      <c r="C2177" s="267">
        <f t="shared" si="99"/>
        <v>1</v>
      </c>
      <c r="D2177" s="268" t="str">
        <f t="shared" si="100"/>
        <v>Janeiro</v>
      </c>
      <c r="E2177" s="269"/>
      <c r="F2177" s="270" t="str">
        <f>IF(E2177="","",VLOOKUP(E2177,Relatório!B:I,2,FALSE))</f>
        <v/>
      </c>
      <c r="G2177" s="271"/>
      <c r="H2177" s="272"/>
      <c r="I2177" s="271"/>
      <c r="J2177" s="271"/>
      <c r="K2177" s="312"/>
      <c r="L2177" s="353"/>
      <c r="M2177" s="271"/>
      <c r="N2177" s="271"/>
      <c r="O2177" s="276"/>
      <c r="P2177" s="313"/>
      <c r="Q2177" s="314"/>
      <c r="R2177" s="279" t="b">
        <f t="shared" si="98"/>
        <v>0</v>
      </c>
      <c r="S2177" s="334"/>
    </row>
    <row r="2178" spans="2:19" ht="24.9" customHeight="1" x14ac:dyDescent="0.3">
      <c r="B2178" s="311"/>
      <c r="C2178" s="267">
        <f t="shared" si="99"/>
        <v>1</v>
      </c>
      <c r="D2178" s="268" t="str">
        <f t="shared" si="100"/>
        <v>Janeiro</v>
      </c>
      <c r="E2178" s="269"/>
      <c r="F2178" s="270" t="str">
        <f>IF(E2178="","",VLOOKUP(E2178,Relatório!B:I,2,FALSE))</f>
        <v/>
      </c>
      <c r="G2178" s="271"/>
      <c r="H2178" s="272"/>
      <c r="I2178" s="271"/>
      <c r="J2178" s="271"/>
      <c r="K2178" s="312"/>
      <c r="L2178" s="353"/>
      <c r="M2178" s="271"/>
      <c r="N2178" s="271"/>
      <c r="O2178" s="276"/>
      <c r="P2178" s="313"/>
      <c r="Q2178" s="314"/>
      <c r="R2178" s="279" t="b">
        <f t="shared" si="98"/>
        <v>0</v>
      </c>
      <c r="S2178" s="334"/>
    </row>
    <row r="2179" spans="2:19" ht="24.9" customHeight="1" x14ac:dyDescent="0.3">
      <c r="B2179" s="311"/>
      <c r="C2179" s="267">
        <f t="shared" si="99"/>
        <v>1</v>
      </c>
      <c r="D2179" s="268" t="str">
        <f t="shared" si="100"/>
        <v>Janeiro</v>
      </c>
      <c r="E2179" s="269"/>
      <c r="F2179" s="270" t="str">
        <f>IF(E2179="","",VLOOKUP(E2179,Relatório!B:I,2,FALSE))</f>
        <v/>
      </c>
      <c r="G2179" s="271"/>
      <c r="H2179" s="272"/>
      <c r="I2179" s="271"/>
      <c r="J2179" s="271"/>
      <c r="K2179" s="312"/>
      <c r="L2179" s="353"/>
      <c r="M2179" s="271"/>
      <c r="N2179" s="271"/>
      <c r="O2179" s="276"/>
      <c r="P2179" s="313"/>
      <c r="Q2179" s="314"/>
      <c r="R2179" s="279" t="b">
        <f t="shared" si="98"/>
        <v>0</v>
      </c>
      <c r="S2179" s="334"/>
    </row>
    <row r="2180" spans="2:19" ht="24.9" customHeight="1" x14ac:dyDescent="0.3">
      <c r="B2180" s="311"/>
      <c r="C2180" s="267">
        <f t="shared" si="99"/>
        <v>1</v>
      </c>
      <c r="D2180" s="268" t="str">
        <f t="shared" si="100"/>
        <v>Janeiro</v>
      </c>
      <c r="E2180" s="269"/>
      <c r="F2180" s="270" t="str">
        <f>IF(E2180="","",VLOOKUP(E2180,Relatório!B:I,2,FALSE))</f>
        <v/>
      </c>
      <c r="G2180" s="271"/>
      <c r="H2180" s="272"/>
      <c r="I2180" s="271"/>
      <c r="J2180" s="271"/>
      <c r="K2180" s="312"/>
      <c r="L2180" s="353"/>
      <c r="M2180" s="271"/>
      <c r="N2180" s="271"/>
      <c r="O2180" s="276"/>
      <c r="P2180" s="313"/>
      <c r="Q2180" s="314"/>
      <c r="R2180" s="279" t="b">
        <f t="shared" si="98"/>
        <v>0</v>
      </c>
      <c r="S2180" s="334"/>
    </row>
    <row r="2181" spans="2:19" ht="24.9" customHeight="1" x14ac:dyDescent="0.3">
      <c r="B2181" s="311"/>
      <c r="C2181" s="267">
        <f t="shared" si="99"/>
        <v>1</v>
      </c>
      <c r="D2181" s="268" t="str">
        <f t="shared" si="100"/>
        <v>Janeiro</v>
      </c>
      <c r="E2181" s="269"/>
      <c r="F2181" s="270" t="str">
        <f>IF(E2181="","",VLOOKUP(E2181,Relatório!B:I,2,FALSE))</f>
        <v/>
      </c>
      <c r="G2181" s="271"/>
      <c r="H2181" s="272"/>
      <c r="I2181" s="271"/>
      <c r="J2181" s="271"/>
      <c r="K2181" s="312"/>
      <c r="L2181" s="353"/>
      <c r="M2181" s="271"/>
      <c r="N2181" s="271"/>
      <c r="O2181" s="276"/>
      <c r="P2181" s="313"/>
      <c r="Q2181" s="314"/>
      <c r="R2181" s="279" t="b">
        <f t="shared" si="98"/>
        <v>0</v>
      </c>
      <c r="S2181" s="334"/>
    </row>
    <row r="2182" spans="2:19" ht="24.9" customHeight="1" x14ac:dyDescent="0.3">
      <c r="B2182" s="311"/>
      <c r="C2182" s="267">
        <f t="shared" si="99"/>
        <v>1</v>
      </c>
      <c r="D2182" s="268" t="str">
        <f t="shared" si="100"/>
        <v>Janeiro</v>
      </c>
      <c r="E2182" s="269"/>
      <c r="F2182" s="270" t="str">
        <f>IF(E2182="","",VLOOKUP(E2182,Relatório!B:I,2,FALSE))</f>
        <v/>
      </c>
      <c r="G2182" s="271"/>
      <c r="H2182" s="272"/>
      <c r="I2182" s="271"/>
      <c r="J2182" s="271"/>
      <c r="K2182" s="312"/>
      <c r="L2182" s="353"/>
      <c r="M2182" s="271"/>
      <c r="N2182" s="271"/>
      <c r="O2182" s="276"/>
      <c r="P2182" s="313"/>
      <c r="Q2182" s="314"/>
      <c r="R2182" s="279" t="b">
        <f t="shared" si="98"/>
        <v>0</v>
      </c>
      <c r="S2182" s="334"/>
    </row>
    <row r="2183" spans="2:19" ht="24.9" customHeight="1" x14ac:dyDescent="0.3">
      <c r="B2183" s="311"/>
      <c r="C2183" s="267">
        <f t="shared" si="99"/>
        <v>1</v>
      </c>
      <c r="D2183" s="268" t="str">
        <f t="shared" si="100"/>
        <v>Janeiro</v>
      </c>
      <c r="E2183" s="269"/>
      <c r="F2183" s="270" t="str">
        <f>IF(E2183="","",VLOOKUP(E2183,Relatório!B:I,2,FALSE))</f>
        <v/>
      </c>
      <c r="G2183" s="271"/>
      <c r="H2183" s="272"/>
      <c r="I2183" s="271"/>
      <c r="J2183" s="271"/>
      <c r="K2183" s="312"/>
      <c r="L2183" s="353"/>
      <c r="M2183" s="271"/>
      <c r="N2183" s="271"/>
      <c r="O2183" s="276"/>
      <c r="P2183" s="313"/>
      <c r="Q2183" s="314"/>
      <c r="R2183" s="279" t="b">
        <f t="shared" si="98"/>
        <v>0</v>
      </c>
      <c r="S2183" s="334"/>
    </row>
    <row r="2184" spans="2:19" ht="24.9" customHeight="1" x14ac:dyDescent="0.3">
      <c r="B2184" s="311"/>
      <c r="C2184" s="267">
        <f t="shared" si="99"/>
        <v>1</v>
      </c>
      <c r="D2184" s="268" t="str">
        <f t="shared" si="100"/>
        <v>Janeiro</v>
      </c>
      <c r="E2184" s="269"/>
      <c r="F2184" s="270" t="str">
        <f>IF(E2184="","",VLOOKUP(E2184,Relatório!B:I,2,FALSE))</f>
        <v/>
      </c>
      <c r="G2184" s="271"/>
      <c r="H2184" s="272"/>
      <c r="I2184" s="271"/>
      <c r="J2184" s="271"/>
      <c r="K2184" s="312"/>
      <c r="L2184" s="353"/>
      <c r="M2184" s="271"/>
      <c r="N2184" s="271"/>
      <c r="O2184" s="276"/>
      <c r="P2184" s="313"/>
      <c r="Q2184" s="314"/>
      <c r="R2184" s="279" t="b">
        <f t="shared" si="98"/>
        <v>0</v>
      </c>
      <c r="S2184" s="334"/>
    </row>
    <row r="2185" spans="2:19" ht="24.9" customHeight="1" x14ac:dyDescent="0.3">
      <c r="B2185" s="311"/>
      <c r="C2185" s="267">
        <f t="shared" si="99"/>
        <v>1</v>
      </c>
      <c r="D2185" s="268" t="str">
        <f t="shared" si="100"/>
        <v>Janeiro</v>
      </c>
      <c r="E2185" s="269"/>
      <c r="F2185" s="270" t="str">
        <f>IF(E2185="","",VLOOKUP(E2185,Relatório!B:I,2,FALSE))</f>
        <v/>
      </c>
      <c r="G2185" s="271"/>
      <c r="H2185" s="272"/>
      <c r="I2185" s="271"/>
      <c r="J2185" s="271"/>
      <c r="K2185" s="312"/>
      <c r="L2185" s="353"/>
      <c r="M2185" s="271"/>
      <c r="N2185" s="271"/>
      <c r="O2185" s="276"/>
      <c r="P2185" s="313"/>
      <c r="Q2185" s="314"/>
      <c r="R2185" s="279" t="b">
        <f t="shared" ref="R2185:R2248" si="101">IF(O2185="sim",P2185-Q2185+R2184,IF(O2185="NÃO",R2184))</f>
        <v>0</v>
      </c>
      <c r="S2185" s="334"/>
    </row>
    <row r="2186" spans="2:19" ht="24.9" customHeight="1" x14ac:dyDescent="0.3">
      <c r="B2186" s="311"/>
      <c r="C2186" s="267">
        <f t="shared" si="99"/>
        <v>1</v>
      </c>
      <c r="D2186" s="268" t="str">
        <f t="shared" si="100"/>
        <v>Janeiro</v>
      </c>
      <c r="E2186" s="269"/>
      <c r="F2186" s="270" t="str">
        <f>IF(E2186="","",VLOOKUP(E2186,Relatório!B:I,2,FALSE))</f>
        <v/>
      </c>
      <c r="G2186" s="271"/>
      <c r="H2186" s="272"/>
      <c r="I2186" s="271"/>
      <c r="J2186" s="271"/>
      <c r="K2186" s="312"/>
      <c r="L2186" s="353"/>
      <c r="M2186" s="271"/>
      <c r="N2186" s="271"/>
      <c r="O2186" s="276"/>
      <c r="P2186" s="313"/>
      <c r="Q2186" s="314"/>
      <c r="R2186" s="279" t="b">
        <f t="shared" si="101"/>
        <v>0</v>
      </c>
      <c r="S2186" s="334"/>
    </row>
    <row r="2187" spans="2:19" ht="24.9" customHeight="1" x14ac:dyDescent="0.3">
      <c r="B2187" s="311"/>
      <c r="C2187" s="267">
        <f t="shared" si="99"/>
        <v>1</v>
      </c>
      <c r="D2187" s="268" t="str">
        <f t="shared" si="100"/>
        <v>Janeiro</v>
      </c>
      <c r="E2187" s="269"/>
      <c r="F2187" s="270" t="str">
        <f>IF(E2187="","",VLOOKUP(E2187,Relatório!B:I,2,FALSE))</f>
        <v/>
      </c>
      <c r="G2187" s="271"/>
      <c r="H2187" s="272"/>
      <c r="I2187" s="271"/>
      <c r="J2187" s="271"/>
      <c r="K2187" s="312"/>
      <c r="L2187" s="353"/>
      <c r="M2187" s="271"/>
      <c r="N2187" s="271"/>
      <c r="O2187" s="276"/>
      <c r="P2187" s="313"/>
      <c r="Q2187" s="314"/>
      <c r="R2187" s="279" t="b">
        <f t="shared" si="101"/>
        <v>0</v>
      </c>
      <c r="S2187" s="334"/>
    </row>
    <row r="2188" spans="2:19" ht="24.9" customHeight="1" x14ac:dyDescent="0.3">
      <c r="B2188" s="311"/>
      <c r="C2188" s="267">
        <f t="shared" si="99"/>
        <v>1</v>
      </c>
      <c r="D2188" s="268" t="str">
        <f t="shared" si="100"/>
        <v>Janeiro</v>
      </c>
      <c r="E2188" s="269"/>
      <c r="F2188" s="270" t="str">
        <f>IF(E2188="","",VLOOKUP(E2188,Relatório!B:I,2,FALSE))</f>
        <v/>
      </c>
      <c r="G2188" s="271"/>
      <c r="H2188" s="272"/>
      <c r="I2188" s="271"/>
      <c r="J2188" s="271"/>
      <c r="K2188" s="312"/>
      <c r="L2188" s="353"/>
      <c r="M2188" s="271"/>
      <c r="N2188" s="271"/>
      <c r="O2188" s="276"/>
      <c r="P2188" s="313"/>
      <c r="Q2188" s="314"/>
      <c r="R2188" s="279" t="b">
        <f t="shared" si="101"/>
        <v>0</v>
      </c>
      <c r="S2188" s="334"/>
    </row>
    <row r="2189" spans="2:19" ht="24.9" customHeight="1" x14ac:dyDescent="0.3">
      <c r="B2189" s="311"/>
      <c r="C2189" s="267">
        <f t="shared" si="99"/>
        <v>1</v>
      </c>
      <c r="D2189" s="268" t="str">
        <f t="shared" si="100"/>
        <v>Janeiro</v>
      </c>
      <c r="E2189" s="269"/>
      <c r="F2189" s="270" t="str">
        <f>IF(E2189="","",VLOOKUP(E2189,Relatório!B:I,2,FALSE))</f>
        <v/>
      </c>
      <c r="G2189" s="271"/>
      <c r="H2189" s="272"/>
      <c r="I2189" s="271"/>
      <c r="J2189" s="271"/>
      <c r="K2189" s="312"/>
      <c r="L2189" s="353"/>
      <c r="M2189" s="271"/>
      <c r="N2189" s="271"/>
      <c r="O2189" s="276"/>
      <c r="P2189" s="313"/>
      <c r="Q2189" s="314"/>
      <c r="R2189" s="279" t="b">
        <f t="shared" si="101"/>
        <v>0</v>
      </c>
      <c r="S2189" s="334"/>
    </row>
    <row r="2190" spans="2:19" ht="24.9" customHeight="1" x14ac:dyDescent="0.3">
      <c r="B2190" s="311"/>
      <c r="C2190" s="267">
        <f t="shared" si="99"/>
        <v>1</v>
      </c>
      <c r="D2190" s="268" t="str">
        <f t="shared" si="100"/>
        <v>Janeiro</v>
      </c>
      <c r="E2190" s="269"/>
      <c r="F2190" s="270" t="str">
        <f>IF(E2190="","",VLOOKUP(E2190,Relatório!B:I,2,FALSE))</f>
        <v/>
      </c>
      <c r="G2190" s="271"/>
      <c r="H2190" s="272"/>
      <c r="I2190" s="271"/>
      <c r="J2190" s="271"/>
      <c r="K2190" s="312"/>
      <c r="L2190" s="353"/>
      <c r="M2190" s="271"/>
      <c r="N2190" s="271"/>
      <c r="O2190" s="276"/>
      <c r="P2190" s="313"/>
      <c r="Q2190" s="314"/>
      <c r="R2190" s="279" t="b">
        <f t="shared" si="101"/>
        <v>0</v>
      </c>
      <c r="S2190" s="334"/>
    </row>
    <row r="2191" spans="2:19" ht="24.9" customHeight="1" x14ac:dyDescent="0.3">
      <c r="B2191" s="311"/>
      <c r="C2191" s="267">
        <f t="shared" si="99"/>
        <v>1</v>
      </c>
      <c r="D2191" s="268" t="str">
        <f t="shared" si="100"/>
        <v>Janeiro</v>
      </c>
      <c r="E2191" s="269"/>
      <c r="F2191" s="270" t="str">
        <f>IF(E2191="","",VLOOKUP(E2191,Relatório!B:I,2,FALSE))</f>
        <v/>
      </c>
      <c r="G2191" s="271"/>
      <c r="H2191" s="272"/>
      <c r="I2191" s="271"/>
      <c r="J2191" s="271"/>
      <c r="K2191" s="312"/>
      <c r="L2191" s="353"/>
      <c r="M2191" s="271"/>
      <c r="N2191" s="271"/>
      <c r="O2191" s="276"/>
      <c r="P2191" s="313"/>
      <c r="Q2191" s="314"/>
      <c r="R2191" s="279" t="b">
        <f t="shared" si="101"/>
        <v>0</v>
      </c>
      <c r="S2191" s="334"/>
    </row>
    <row r="2192" spans="2:19" ht="24.9" customHeight="1" x14ac:dyDescent="0.3">
      <c r="B2192" s="311"/>
      <c r="C2192" s="267">
        <f t="shared" si="99"/>
        <v>1</v>
      </c>
      <c r="D2192" s="268" t="str">
        <f t="shared" si="100"/>
        <v>Janeiro</v>
      </c>
      <c r="E2192" s="269"/>
      <c r="F2192" s="270" t="str">
        <f>IF(E2192="","",VLOOKUP(E2192,Relatório!B:I,2,FALSE))</f>
        <v/>
      </c>
      <c r="G2192" s="271"/>
      <c r="H2192" s="272"/>
      <c r="I2192" s="271"/>
      <c r="J2192" s="271"/>
      <c r="K2192" s="312"/>
      <c r="L2192" s="353"/>
      <c r="M2192" s="271"/>
      <c r="N2192" s="271"/>
      <c r="O2192" s="276"/>
      <c r="P2192" s="313"/>
      <c r="Q2192" s="314"/>
      <c r="R2192" s="279" t="b">
        <f t="shared" si="101"/>
        <v>0</v>
      </c>
      <c r="S2192" s="334"/>
    </row>
    <row r="2193" spans="2:19" ht="24.9" customHeight="1" x14ac:dyDescent="0.3">
      <c r="B2193" s="311"/>
      <c r="C2193" s="267">
        <f t="shared" si="99"/>
        <v>1</v>
      </c>
      <c r="D2193" s="268" t="str">
        <f t="shared" si="100"/>
        <v>Janeiro</v>
      </c>
      <c r="E2193" s="269"/>
      <c r="F2193" s="270" t="str">
        <f>IF(E2193="","",VLOOKUP(E2193,Relatório!B:I,2,FALSE))</f>
        <v/>
      </c>
      <c r="G2193" s="271"/>
      <c r="H2193" s="272"/>
      <c r="I2193" s="271"/>
      <c r="J2193" s="271"/>
      <c r="K2193" s="312"/>
      <c r="L2193" s="353"/>
      <c r="M2193" s="271"/>
      <c r="N2193" s="271"/>
      <c r="O2193" s="276"/>
      <c r="P2193" s="313"/>
      <c r="Q2193" s="314"/>
      <c r="R2193" s="279" t="b">
        <f t="shared" si="101"/>
        <v>0</v>
      </c>
      <c r="S2193" s="334"/>
    </row>
    <row r="2194" spans="2:19" ht="24.9" customHeight="1" x14ac:dyDescent="0.3">
      <c r="B2194" s="311"/>
      <c r="C2194" s="267">
        <f t="shared" si="99"/>
        <v>1</v>
      </c>
      <c r="D2194" s="268" t="str">
        <f t="shared" si="100"/>
        <v>Janeiro</v>
      </c>
      <c r="E2194" s="269"/>
      <c r="F2194" s="270" t="str">
        <f>IF(E2194="","",VLOOKUP(E2194,Relatório!B:I,2,FALSE))</f>
        <v/>
      </c>
      <c r="G2194" s="271"/>
      <c r="H2194" s="272"/>
      <c r="I2194" s="271"/>
      <c r="J2194" s="271"/>
      <c r="K2194" s="312"/>
      <c r="L2194" s="353"/>
      <c r="M2194" s="271"/>
      <c r="N2194" s="271"/>
      <c r="O2194" s="276"/>
      <c r="P2194" s="313"/>
      <c r="Q2194" s="314"/>
      <c r="R2194" s="279" t="b">
        <f t="shared" si="101"/>
        <v>0</v>
      </c>
      <c r="S2194" s="334"/>
    </row>
    <row r="2195" spans="2:19" ht="24.9" customHeight="1" x14ac:dyDescent="0.3">
      <c r="B2195" s="311"/>
      <c r="C2195" s="267">
        <f t="shared" si="99"/>
        <v>1</v>
      </c>
      <c r="D2195" s="268" t="str">
        <f t="shared" si="100"/>
        <v>Janeiro</v>
      </c>
      <c r="E2195" s="269"/>
      <c r="F2195" s="270" t="str">
        <f>IF(E2195="","",VLOOKUP(E2195,Relatório!B:I,2,FALSE))</f>
        <v/>
      </c>
      <c r="G2195" s="271"/>
      <c r="H2195" s="272"/>
      <c r="I2195" s="271"/>
      <c r="J2195" s="271"/>
      <c r="K2195" s="312"/>
      <c r="L2195" s="353"/>
      <c r="M2195" s="271"/>
      <c r="N2195" s="271"/>
      <c r="O2195" s="276"/>
      <c r="P2195" s="313"/>
      <c r="Q2195" s="314"/>
      <c r="R2195" s="279" t="b">
        <f t="shared" si="101"/>
        <v>0</v>
      </c>
      <c r="S2195" s="334"/>
    </row>
    <row r="2196" spans="2:19" ht="24.9" customHeight="1" x14ac:dyDescent="0.3">
      <c r="B2196" s="311"/>
      <c r="C2196" s="267">
        <f t="shared" si="99"/>
        <v>1</v>
      </c>
      <c r="D2196" s="268" t="str">
        <f t="shared" si="100"/>
        <v>Janeiro</v>
      </c>
      <c r="E2196" s="269"/>
      <c r="F2196" s="270" t="str">
        <f>IF(E2196="","",VLOOKUP(E2196,Relatório!B:I,2,FALSE))</f>
        <v/>
      </c>
      <c r="G2196" s="271"/>
      <c r="H2196" s="272"/>
      <c r="I2196" s="271"/>
      <c r="J2196" s="271"/>
      <c r="K2196" s="312"/>
      <c r="L2196" s="353"/>
      <c r="M2196" s="271"/>
      <c r="N2196" s="271"/>
      <c r="O2196" s="276"/>
      <c r="P2196" s="313"/>
      <c r="Q2196" s="314"/>
      <c r="R2196" s="279" t="b">
        <f t="shared" si="101"/>
        <v>0</v>
      </c>
      <c r="S2196" s="334"/>
    </row>
    <row r="2197" spans="2:19" ht="24.9" customHeight="1" x14ac:dyDescent="0.3">
      <c r="B2197" s="311"/>
      <c r="C2197" s="267">
        <f t="shared" si="99"/>
        <v>1</v>
      </c>
      <c r="D2197" s="268" t="str">
        <f t="shared" si="100"/>
        <v>Janeiro</v>
      </c>
      <c r="E2197" s="269"/>
      <c r="F2197" s="270" t="str">
        <f>IF(E2197="","",VLOOKUP(E2197,Relatório!B:I,2,FALSE))</f>
        <v/>
      </c>
      <c r="G2197" s="271"/>
      <c r="H2197" s="272"/>
      <c r="I2197" s="271"/>
      <c r="J2197" s="271"/>
      <c r="K2197" s="312"/>
      <c r="L2197" s="353"/>
      <c r="M2197" s="271"/>
      <c r="N2197" s="271"/>
      <c r="O2197" s="276"/>
      <c r="P2197" s="313"/>
      <c r="Q2197" s="314"/>
      <c r="R2197" s="279" t="b">
        <f t="shared" si="101"/>
        <v>0</v>
      </c>
      <c r="S2197" s="334"/>
    </row>
    <row r="2198" spans="2:19" ht="24.9" customHeight="1" x14ac:dyDescent="0.3">
      <c r="B2198" s="311"/>
      <c r="C2198" s="267">
        <f t="shared" si="99"/>
        <v>1</v>
      </c>
      <c r="D2198" s="268" t="str">
        <f t="shared" si="100"/>
        <v>Janeiro</v>
      </c>
      <c r="E2198" s="269"/>
      <c r="F2198" s="270" t="str">
        <f>IF(E2198="","",VLOOKUP(E2198,Relatório!B:I,2,FALSE))</f>
        <v/>
      </c>
      <c r="G2198" s="271"/>
      <c r="H2198" s="272"/>
      <c r="I2198" s="271"/>
      <c r="J2198" s="271"/>
      <c r="K2198" s="312"/>
      <c r="L2198" s="353"/>
      <c r="M2198" s="271"/>
      <c r="N2198" s="271"/>
      <c r="O2198" s="276"/>
      <c r="P2198" s="313"/>
      <c r="Q2198" s="314"/>
      <c r="R2198" s="279" t="b">
        <f t="shared" si="101"/>
        <v>0</v>
      </c>
      <c r="S2198" s="334"/>
    </row>
    <row r="2199" spans="2:19" ht="24.9" customHeight="1" x14ac:dyDescent="0.3">
      <c r="B2199" s="311"/>
      <c r="C2199" s="267">
        <f t="shared" si="99"/>
        <v>1</v>
      </c>
      <c r="D2199" s="268" t="str">
        <f t="shared" si="100"/>
        <v>Janeiro</v>
      </c>
      <c r="E2199" s="269"/>
      <c r="F2199" s="270" t="str">
        <f>IF(E2199="","",VLOOKUP(E2199,Relatório!B:I,2,FALSE))</f>
        <v/>
      </c>
      <c r="G2199" s="271"/>
      <c r="H2199" s="272"/>
      <c r="I2199" s="271"/>
      <c r="J2199" s="271"/>
      <c r="K2199" s="312"/>
      <c r="L2199" s="353"/>
      <c r="M2199" s="271"/>
      <c r="N2199" s="271"/>
      <c r="O2199" s="276"/>
      <c r="P2199" s="313"/>
      <c r="Q2199" s="314"/>
      <c r="R2199" s="279" t="b">
        <f t="shared" si="101"/>
        <v>0</v>
      </c>
      <c r="S2199" s="334"/>
    </row>
    <row r="2200" spans="2:19" ht="24.9" customHeight="1" x14ac:dyDescent="0.3">
      <c r="B2200" s="311"/>
      <c r="C2200" s="267">
        <f t="shared" ref="C2200:C2261" si="102">MONTH(B2200)</f>
        <v>1</v>
      </c>
      <c r="D2200" s="268" t="str">
        <f t="shared" ref="D2200:D2261" si="103">IF(C2200=1,"Janeiro",IF(C2200=2,"Fevereiro",IF(C2200=3,"Março",IF(C2200=4,"Abril",IF(C2200=5,"Maio",IF(C2200=6,"Junho",IF(C2200=7,"Julho",IF(C2200=8,"Agosto",IF(C2200=9,"Setembro",IF(C2200=10,"Outubro",IF(C2200=11,"Novembro",IF(C2200=12,"Dezembro",""))))))))))))</f>
        <v>Janeiro</v>
      </c>
      <c r="E2200" s="269"/>
      <c r="F2200" s="270" t="str">
        <f>IF(E2200="","",VLOOKUP(E2200,Relatório!B:I,2,FALSE))</f>
        <v/>
      </c>
      <c r="G2200" s="271"/>
      <c r="H2200" s="272"/>
      <c r="I2200" s="271"/>
      <c r="J2200" s="271"/>
      <c r="K2200" s="312"/>
      <c r="L2200" s="353"/>
      <c r="M2200" s="271"/>
      <c r="N2200" s="271"/>
      <c r="O2200" s="276"/>
      <c r="P2200" s="313"/>
      <c r="Q2200" s="314"/>
      <c r="R2200" s="279" t="b">
        <f t="shared" si="101"/>
        <v>0</v>
      </c>
      <c r="S2200" s="334"/>
    </row>
    <row r="2201" spans="2:19" ht="24.9" customHeight="1" x14ac:dyDescent="0.3">
      <c r="B2201" s="311"/>
      <c r="C2201" s="267">
        <f t="shared" si="102"/>
        <v>1</v>
      </c>
      <c r="D2201" s="268" t="str">
        <f t="shared" si="103"/>
        <v>Janeiro</v>
      </c>
      <c r="E2201" s="269"/>
      <c r="F2201" s="270" t="str">
        <f>IF(E2201="","",VLOOKUP(E2201,Relatório!B:I,2,FALSE))</f>
        <v/>
      </c>
      <c r="G2201" s="271"/>
      <c r="H2201" s="272"/>
      <c r="I2201" s="271"/>
      <c r="J2201" s="271"/>
      <c r="K2201" s="312"/>
      <c r="L2201" s="353"/>
      <c r="M2201" s="271"/>
      <c r="N2201" s="271"/>
      <c r="O2201" s="276"/>
      <c r="P2201" s="313"/>
      <c r="Q2201" s="314"/>
      <c r="R2201" s="279" t="b">
        <f t="shared" si="101"/>
        <v>0</v>
      </c>
      <c r="S2201" s="334"/>
    </row>
    <row r="2202" spans="2:19" ht="24.9" customHeight="1" x14ac:dyDescent="0.3">
      <c r="B2202" s="311"/>
      <c r="C2202" s="267">
        <f t="shared" si="102"/>
        <v>1</v>
      </c>
      <c r="D2202" s="268" t="str">
        <f t="shared" si="103"/>
        <v>Janeiro</v>
      </c>
      <c r="E2202" s="269"/>
      <c r="F2202" s="270" t="str">
        <f>IF(E2202="","",VLOOKUP(E2202,Relatório!B:I,2,FALSE))</f>
        <v/>
      </c>
      <c r="G2202" s="271"/>
      <c r="H2202" s="272"/>
      <c r="I2202" s="271"/>
      <c r="J2202" s="271"/>
      <c r="K2202" s="312"/>
      <c r="L2202" s="353"/>
      <c r="M2202" s="271"/>
      <c r="N2202" s="271"/>
      <c r="O2202" s="276"/>
      <c r="P2202" s="313"/>
      <c r="Q2202" s="314"/>
      <c r="R2202" s="279" t="b">
        <f t="shared" si="101"/>
        <v>0</v>
      </c>
      <c r="S2202" s="334"/>
    </row>
    <row r="2203" spans="2:19" ht="24.9" customHeight="1" x14ac:dyDescent="0.3">
      <c r="B2203" s="311"/>
      <c r="C2203" s="267">
        <f t="shared" si="102"/>
        <v>1</v>
      </c>
      <c r="D2203" s="268" t="str">
        <f t="shared" si="103"/>
        <v>Janeiro</v>
      </c>
      <c r="E2203" s="269"/>
      <c r="F2203" s="270" t="str">
        <f>IF(E2203="","",VLOOKUP(E2203,Relatório!B:I,2,FALSE))</f>
        <v/>
      </c>
      <c r="G2203" s="271"/>
      <c r="H2203" s="272"/>
      <c r="I2203" s="271"/>
      <c r="J2203" s="271"/>
      <c r="K2203" s="312"/>
      <c r="L2203" s="353"/>
      <c r="M2203" s="271"/>
      <c r="N2203" s="271"/>
      <c r="O2203" s="276"/>
      <c r="P2203" s="313"/>
      <c r="Q2203" s="314"/>
      <c r="R2203" s="279" t="b">
        <f t="shared" si="101"/>
        <v>0</v>
      </c>
      <c r="S2203" s="334"/>
    </row>
    <row r="2204" spans="2:19" ht="24.9" customHeight="1" x14ac:dyDescent="0.3">
      <c r="B2204" s="311"/>
      <c r="C2204" s="267">
        <f t="shared" si="102"/>
        <v>1</v>
      </c>
      <c r="D2204" s="268" t="str">
        <f t="shared" si="103"/>
        <v>Janeiro</v>
      </c>
      <c r="E2204" s="269"/>
      <c r="F2204" s="270" t="str">
        <f>IF(E2204="","",VLOOKUP(E2204,Relatório!B:I,2,FALSE))</f>
        <v/>
      </c>
      <c r="G2204" s="271"/>
      <c r="H2204" s="272"/>
      <c r="I2204" s="271"/>
      <c r="J2204" s="271"/>
      <c r="K2204" s="312"/>
      <c r="L2204" s="353"/>
      <c r="M2204" s="271"/>
      <c r="N2204" s="271"/>
      <c r="O2204" s="276"/>
      <c r="P2204" s="313"/>
      <c r="Q2204" s="314"/>
      <c r="R2204" s="279" t="b">
        <f t="shared" si="101"/>
        <v>0</v>
      </c>
      <c r="S2204" s="334"/>
    </row>
    <row r="2205" spans="2:19" ht="24.9" customHeight="1" x14ac:dyDescent="0.3">
      <c r="B2205" s="311"/>
      <c r="C2205" s="267">
        <f t="shared" si="102"/>
        <v>1</v>
      </c>
      <c r="D2205" s="268" t="str">
        <f t="shared" si="103"/>
        <v>Janeiro</v>
      </c>
      <c r="E2205" s="269"/>
      <c r="F2205" s="270" t="str">
        <f>IF(E2205="","",VLOOKUP(E2205,Relatório!B:I,2,FALSE))</f>
        <v/>
      </c>
      <c r="G2205" s="271"/>
      <c r="H2205" s="272"/>
      <c r="I2205" s="271"/>
      <c r="J2205" s="271"/>
      <c r="K2205" s="312"/>
      <c r="L2205" s="353"/>
      <c r="M2205" s="271"/>
      <c r="N2205" s="271"/>
      <c r="O2205" s="276"/>
      <c r="P2205" s="313"/>
      <c r="Q2205" s="314"/>
      <c r="R2205" s="279" t="b">
        <f t="shared" si="101"/>
        <v>0</v>
      </c>
      <c r="S2205" s="334"/>
    </row>
    <row r="2206" spans="2:19" ht="24.9" customHeight="1" x14ac:dyDescent="0.3">
      <c r="B2206" s="311"/>
      <c r="C2206" s="267">
        <f t="shared" si="102"/>
        <v>1</v>
      </c>
      <c r="D2206" s="268" t="str">
        <f t="shared" si="103"/>
        <v>Janeiro</v>
      </c>
      <c r="E2206" s="269"/>
      <c r="F2206" s="270" t="str">
        <f>IF(E2206="","",VLOOKUP(E2206,Relatório!B:I,2,FALSE))</f>
        <v/>
      </c>
      <c r="G2206" s="271"/>
      <c r="H2206" s="272"/>
      <c r="I2206" s="271"/>
      <c r="J2206" s="271"/>
      <c r="K2206" s="312"/>
      <c r="L2206" s="353"/>
      <c r="M2206" s="271"/>
      <c r="N2206" s="271"/>
      <c r="O2206" s="276"/>
      <c r="P2206" s="313"/>
      <c r="Q2206" s="314"/>
      <c r="R2206" s="279" t="b">
        <f t="shared" si="101"/>
        <v>0</v>
      </c>
      <c r="S2206" s="334"/>
    </row>
    <row r="2207" spans="2:19" ht="24.9" customHeight="1" x14ac:dyDescent="0.3">
      <c r="B2207" s="311"/>
      <c r="C2207" s="267">
        <f t="shared" si="102"/>
        <v>1</v>
      </c>
      <c r="D2207" s="268" t="str">
        <f t="shared" si="103"/>
        <v>Janeiro</v>
      </c>
      <c r="E2207" s="269"/>
      <c r="F2207" s="270" t="str">
        <f>IF(E2207="","",VLOOKUP(E2207,Relatório!B:I,2,FALSE))</f>
        <v/>
      </c>
      <c r="G2207" s="271"/>
      <c r="H2207" s="272"/>
      <c r="I2207" s="271"/>
      <c r="J2207" s="271"/>
      <c r="K2207" s="312"/>
      <c r="L2207" s="353"/>
      <c r="M2207" s="271"/>
      <c r="N2207" s="271"/>
      <c r="O2207" s="276"/>
      <c r="P2207" s="313"/>
      <c r="Q2207" s="314"/>
      <c r="R2207" s="279" t="b">
        <f t="shared" si="101"/>
        <v>0</v>
      </c>
      <c r="S2207" s="334"/>
    </row>
    <row r="2208" spans="2:19" ht="24.9" customHeight="1" x14ac:dyDescent="0.3">
      <c r="B2208" s="311"/>
      <c r="C2208" s="267">
        <f t="shared" si="102"/>
        <v>1</v>
      </c>
      <c r="D2208" s="268" t="str">
        <f t="shared" si="103"/>
        <v>Janeiro</v>
      </c>
      <c r="E2208" s="269"/>
      <c r="F2208" s="270" t="str">
        <f>IF(E2208="","",VLOOKUP(E2208,Relatório!B:I,2,FALSE))</f>
        <v/>
      </c>
      <c r="G2208" s="271"/>
      <c r="H2208" s="272"/>
      <c r="I2208" s="271"/>
      <c r="J2208" s="271"/>
      <c r="K2208" s="312"/>
      <c r="L2208" s="353"/>
      <c r="M2208" s="271"/>
      <c r="N2208" s="271"/>
      <c r="O2208" s="276"/>
      <c r="P2208" s="313"/>
      <c r="Q2208" s="314"/>
      <c r="R2208" s="279" t="b">
        <f t="shared" si="101"/>
        <v>0</v>
      </c>
      <c r="S2208" s="334"/>
    </row>
    <row r="2209" spans="2:19" ht="24.9" customHeight="1" x14ac:dyDescent="0.3">
      <c r="B2209" s="311"/>
      <c r="C2209" s="267">
        <f t="shared" si="102"/>
        <v>1</v>
      </c>
      <c r="D2209" s="268" t="str">
        <f t="shared" si="103"/>
        <v>Janeiro</v>
      </c>
      <c r="E2209" s="269"/>
      <c r="F2209" s="270" t="str">
        <f>IF(E2209="","",VLOOKUP(E2209,Relatório!B:I,2,FALSE))</f>
        <v/>
      </c>
      <c r="G2209" s="271"/>
      <c r="H2209" s="272"/>
      <c r="I2209" s="271"/>
      <c r="J2209" s="271"/>
      <c r="K2209" s="312"/>
      <c r="L2209" s="353"/>
      <c r="M2209" s="271"/>
      <c r="N2209" s="271"/>
      <c r="O2209" s="276"/>
      <c r="P2209" s="313"/>
      <c r="Q2209" s="314"/>
      <c r="R2209" s="279" t="b">
        <f t="shared" si="101"/>
        <v>0</v>
      </c>
      <c r="S2209" s="334"/>
    </row>
    <row r="2210" spans="2:19" ht="24.9" customHeight="1" x14ac:dyDescent="0.3">
      <c r="B2210" s="311"/>
      <c r="C2210" s="267">
        <f t="shared" si="102"/>
        <v>1</v>
      </c>
      <c r="D2210" s="268" t="str">
        <f t="shared" si="103"/>
        <v>Janeiro</v>
      </c>
      <c r="E2210" s="269"/>
      <c r="F2210" s="270" t="str">
        <f>IF(E2210="","",VLOOKUP(E2210,Relatório!B:I,2,FALSE))</f>
        <v/>
      </c>
      <c r="G2210" s="271"/>
      <c r="H2210" s="272"/>
      <c r="I2210" s="271"/>
      <c r="J2210" s="271"/>
      <c r="K2210" s="312"/>
      <c r="L2210" s="353"/>
      <c r="M2210" s="271"/>
      <c r="N2210" s="271"/>
      <c r="O2210" s="276"/>
      <c r="P2210" s="313"/>
      <c r="Q2210" s="314"/>
      <c r="R2210" s="279" t="b">
        <f t="shared" si="101"/>
        <v>0</v>
      </c>
      <c r="S2210" s="334"/>
    </row>
    <row r="2211" spans="2:19" ht="24.9" customHeight="1" x14ac:dyDescent="0.3">
      <c r="B2211" s="311"/>
      <c r="C2211" s="267">
        <f t="shared" si="102"/>
        <v>1</v>
      </c>
      <c r="D2211" s="268" t="str">
        <f t="shared" si="103"/>
        <v>Janeiro</v>
      </c>
      <c r="E2211" s="269"/>
      <c r="F2211" s="270" t="str">
        <f>IF(E2211="","",VLOOKUP(E2211,Relatório!B:I,2,FALSE))</f>
        <v/>
      </c>
      <c r="G2211" s="271"/>
      <c r="H2211" s="272"/>
      <c r="I2211" s="271"/>
      <c r="J2211" s="271"/>
      <c r="K2211" s="312"/>
      <c r="L2211" s="353"/>
      <c r="M2211" s="271"/>
      <c r="N2211" s="271"/>
      <c r="O2211" s="276"/>
      <c r="P2211" s="313"/>
      <c r="Q2211" s="314"/>
      <c r="R2211" s="279" t="b">
        <f t="shared" si="101"/>
        <v>0</v>
      </c>
      <c r="S2211" s="334"/>
    </row>
    <row r="2212" spans="2:19" ht="24.9" customHeight="1" x14ac:dyDescent="0.3">
      <c r="B2212" s="311"/>
      <c r="C2212" s="267">
        <f t="shared" si="102"/>
        <v>1</v>
      </c>
      <c r="D2212" s="268" t="str">
        <f t="shared" si="103"/>
        <v>Janeiro</v>
      </c>
      <c r="E2212" s="269"/>
      <c r="F2212" s="270" t="str">
        <f>IF(E2212="","",VLOOKUP(E2212,Relatório!B:I,2,FALSE))</f>
        <v/>
      </c>
      <c r="G2212" s="271"/>
      <c r="H2212" s="272"/>
      <c r="I2212" s="271"/>
      <c r="J2212" s="271"/>
      <c r="K2212" s="312"/>
      <c r="L2212" s="353"/>
      <c r="M2212" s="271"/>
      <c r="N2212" s="271"/>
      <c r="O2212" s="276"/>
      <c r="P2212" s="313"/>
      <c r="Q2212" s="314"/>
      <c r="R2212" s="279" t="b">
        <f t="shared" si="101"/>
        <v>0</v>
      </c>
      <c r="S2212" s="334"/>
    </row>
    <row r="2213" spans="2:19" ht="24.9" customHeight="1" x14ac:dyDescent="0.3">
      <c r="B2213" s="311"/>
      <c r="C2213" s="267">
        <f t="shared" si="102"/>
        <v>1</v>
      </c>
      <c r="D2213" s="268" t="str">
        <f t="shared" si="103"/>
        <v>Janeiro</v>
      </c>
      <c r="E2213" s="269"/>
      <c r="F2213" s="270" t="str">
        <f>IF(E2213="","",VLOOKUP(E2213,Relatório!B:I,2,FALSE))</f>
        <v/>
      </c>
      <c r="G2213" s="271"/>
      <c r="H2213" s="272"/>
      <c r="I2213" s="271"/>
      <c r="J2213" s="271"/>
      <c r="K2213" s="312"/>
      <c r="L2213" s="353"/>
      <c r="M2213" s="271"/>
      <c r="N2213" s="271"/>
      <c r="O2213" s="276"/>
      <c r="P2213" s="313"/>
      <c r="Q2213" s="314"/>
      <c r="R2213" s="279" t="b">
        <f t="shared" si="101"/>
        <v>0</v>
      </c>
      <c r="S2213" s="334"/>
    </row>
    <row r="2214" spans="2:19" ht="24.9" customHeight="1" x14ac:dyDescent="0.3">
      <c r="B2214" s="311"/>
      <c r="C2214" s="267">
        <f t="shared" si="102"/>
        <v>1</v>
      </c>
      <c r="D2214" s="268" t="str">
        <f t="shared" si="103"/>
        <v>Janeiro</v>
      </c>
      <c r="E2214" s="269"/>
      <c r="F2214" s="270" t="str">
        <f>IF(E2214="","",VLOOKUP(E2214,Relatório!B:I,2,FALSE))</f>
        <v/>
      </c>
      <c r="G2214" s="271"/>
      <c r="H2214" s="272"/>
      <c r="I2214" s="271"/>
      <c r="J2214" s="271"/>
      <c r="K2214" s="312"/>
      <c r="L2214" s="353"/>
      <c r="M2214" s="271"/>
      <c r="N2214" s="271"/>
      <c r="O2214" s="276"/>
      <c r="P2214" s="313"/>
      <c r="Q2214" s="314"/>
      <c r="R2214" s="279" t="b">
        <f t="shared" si="101"/>
        <v>0</v>
      </c>
      <c r="S2214" s="334"/>
    </row>
    <row r="2215" spans="2:19" ht="24.9" customHeight="1" x14ac:dyDescent="0.3">
      <c r="B2215" s="311"/>
      <c r="C2215" s="267">
        <f t="shared" si="102"/>
        <v>1</v>
      </c>
      <c r="D2215" s="268" t="str">
        <f t="shared" si="103"/>
        <v>Janeiro</v>
      </c>
      <c r="E2215" s="269"/>
      <c r="F2215" s="270" t="str">
        <f>IF(E2215="","",VLOOKUP(E2215,Relatório!B:I,2,FALSE))</f>
        <v/>
      </c>
      <c r="G2215" s="271"/>
      <c r="H2215" s="272"/>
      <c r="I2215" s="271"/>
      <c r="J2215" s="271"/>
      <c r="K2215" s="312"/>
      <c r="L2215" s="353"/>
      <c r="M2215" s="271"/>
      <c r="N2215" s="271"/>
      <c r="O2215" s="276"/>
      <c r="P2215" s="313"/>
      <c r="Q2215" s="314"/>
      <c r="R2215" s="279" t="b">
        <f t="shared" si="101"/>
        <v>0</v>
      </c>
      <c r="S2215" s="334"/>
    </row>
    <row r="2216" spans="2:19" ht="24.9" customHeight="1" x14ac:dyDescent="0.3">
      <c r="B2216" s="311"/>
      <c r="C2216" s="267">
        <f t="shared" si="102"/>
        <v>1</v>
      </c>
      <c r="D2216" s="268" t="str">
        <f t="shared" si="103"/>
        <v>Janeiro</v>
      </c>
      <c r="E2216" s="269"/>
      <c r="F2216" s="270" t="str">
        <f>IF(E2216="","",VLOOKUP(E2216,Relatório!B:I,2,FALSE))</f>
        <v/>
      </c>
      <c r="G2216" s="271"/>
      <c r="H2216" s="272"/>
      <c r="I2216" s="271"/>
      <c r="J2216" s="271"/>
      <c r="K2216" s="312"/>
      <c r="L2216" s="353"/>
      <c r="M2216" s="271"/>
      <c r="N2216" s="271"/>
      <c r="O2216" s="276"/>
      <c r="P2216" s="313"/>
      <c r="Q2216" s="314"/>
      <c r="R2216" s="279" t="b">
        <f t="shared" si="101"/>
        <v>0</v>
      </c>
      <c r="S2216" s="334"/>
    </row>
    <row r="2217" spans="2:19" ht="24.9" customHeight="1" x14ac:dyDescent="0.3">
      <c r="B2217" s="311"/>
      <c r="C2217" s="267">
        <f t="shared" si="102"/>
        <v>1</v>
      </c>
      <c r="D2217" s="268" t="str">
        <f t="shared" si="103"/>
        <v>Janeiro</v>
      </c>
      <c r="E2217" s="269"/>
      <c r="F2217" s="270" t="str">
        <f>IF(E2217="","",VLOOKUP(E2217,Relatório!B:I,2,FALSE))</f>
        <v/>
      </c>
      <c r="G2217" s="271"/>
      <c r="H2217" s="272"/>
      <c r="I2217" s="271"/>
      <c r="J2217" s="271"/>
      <c r="K2217" s="312"/>
      <c r="L2217" s="353"/>
      <c r="M2217" s="271"/>
      <c r="N2217" s="271"/>
      <c r="O2217" s="276"/>
      <c r="P2217" s="313"/>
      <c r="Q2217" s="314"/>
      <c r="R2217" s="279" t="b">
        <f t="shared" si="101"/>
        <v>0</v>
      </c>
      <c r="S2217" s="334"/>
    </row>
    <row r="2218" spans="2:19" ht="24.9" customHeight="1" x14ac:dyDescent="0.3">
      <c r="B2218" s="311"/>
      <c r="C2218" s="267">
        <f t="shared" si="102"/>
        <v>1</v>
      </c>
      <c r="D2218" s="268" t="str">
        <f t="shared" si="103"/>
        <v>Janeiro</v>
      </c>
      <c r="E2218" s="269"/>
      <c r="F2218" s="270" t="str">
        <f>IF(E2218="","",VLOOKUP(E2218,Relatório!B:I,2,FALSE))</f>
        <v/>
      </c>
      <c r="G2218" s="271"/>
      <c r="H2218" s="272"/>
      <c r="I2218" s="271"/>
      <c r="J2218" s="271"/>
      <c r="K2218" s="312"/>
      <c r="L2218" s="353"/>
      <c r="M2218" s="271"/>
      <c r="N2218" s="271"/>
      <c r="O2218" s="276"/>
      <c r="P2218" s="313"/>
      <c r="Q2218" s="314"/>
      <c r="R2218" s="279" t="b">
        <f t="shared" si="101"/>
        <v>0</v>
      </c>
      <c r="S2218" s="334"/>
    </row>
    <row r="2219" spans="2:19" ht="24.9" customHeight="1" x14ac:dyDescent="0.3">
      <c r="B2219" s="311"/>
      <c r="C2219" s="267">
        <f t="shared" si="102"/>
        <v>1</v>
      </c>
      <c r="D2219" s="268" t="str">
        <f t="shared" si="103"/>
        <v>Janeiro</v>
      </c>
      <c r="E2219" s="269"/>
      <c r="F2219" s="270" t="str">
        <f>IF(E2219="","",VLOOKUP(E2219,Relatório!B:I,2,FALSE))</f>
        <v/>
      </c>
      <c r="G2219" s="271"/>
      <c r="H2219" s="272"/>
      <c r="I2219" s="271"/>
      <c r="J2219" s="271"/>
      <c r="K2219" s="312"/>
      <c r="L2219" s="353"/>
      <c r="M2219" s="271"/>
      <c r="N2219" s="271"/>
      <c r="O2219" s="276"/>
      <c r="P2219" s="313"/>
      <c r="Q2219" s="314"/>
      <c r="R2219" s="279" t="b">
        <f t="shared" si="101"/>
        <v>0</v>
      </c>
      <c r="S2219" s="334"/>
    </row>
    <row r="2220" spans="2:19" ht="24.9" customHeight="1" x14ac:dyDescent="0.3">
      <c r="B2220" s="311"/>
      <c r="C2220" s="267">
        <f t="shared" si="102"/>
        <v>1</v>
      </c>
      <c r="D2220" s="268" t="str">
        <f t="shared" si="103"/>
        <v>Janeiro</v>
      </c>
      <c r="E2220" s="269"/>
      <c r="F2220" s="270" t="str">
        <f>IF(E2220="","",VLOOKUP(E2220,Relatório!B:I,2,FALSE))</f>
        <v/>
      </c>
      <c r="G2220" s="271"/>
      <c r="H2220" s="272"/>
      <c r="I2220" s="271"/>
      <c r="J2220" s="271"/>
      <c r="K2220" s="312"/>
      <c r="L2220" s="353"/>
      <c r="M2220" s="271"/>
      <c r="N2220" s="271"/>
      <c r="O2220" s="276"/>
      <c r="P2220" s="313"/>
      <c r="Q2220" s="314"/>
      <c r="R2220" s="279" t="b">
        <f t="shared" si="101"/>
        <v>0</v>
      </c>
      <c r="S2220" s="334"/>
    </row>
    <row r="2221" spans="2:19" ht="24.9" customHeight="1" x14ac:dyDescent="0.3">
      <c r="B2221" s="311"/>
      <c r="C2221" s="267">
        <f t="shared" si="102"/>
        <v>1</v>
      </c>
      <c r="D2221" s="268" t="str">
        <f t="shared" si="103"/>
        <v>Janeiro</v>
      </c>
      <c r="E2221" s="269"/>
      <c r="F2221" s="270" t="str">
        <f>IF(E2221="","",VLOOKUP(E2221,Relatório!B:I,2,FALSE))</f>
        <v/>
      </c>
      <c r="G2221" s="271"/>
      <c r="H2221" s="272"/>
      <c r="I2221" s="271"/>
      <c r="J2221" s="271"/>
      <c r="K2221" s="312"/>
      <c r="L2221" s="353"/>
      <c r="M2221" s="271"/>
      <c r="N2221" s="271"/>
      <c r="O2221" s="276"/>
      <c r="P2221" s="313"/>
      <c r="Q2221" s="314"/>
      <c r="R2221" s="279" t="b">
        <f t="shared" si="101"/>
        <v>0</v>
      </c>
      <c r="S2221" s="334"/>
    </row>
    <row r="2222" spans="2:19" ht="24.9" customHeight="1" x14ac:dyDescent="0.3">
      <c r="B2222" s="311"/>
      <c r="C2222" s="267">
        <f t="shared" si="102"/>
        <v>1</v>
      </c>
      <c r="D2222" s="268" t="str">
        <f t="shared" si="103"/>
        <v>Janeiro</v>
      </c>
      <c r="E2222" s="269"/>
      <c r="F2222" s="270" t="str">
        <f>IF(E2222="","",VLOOKUP(E2222,Relatório!B:I,2,FALSE))</f>
        <v/>
      </c>
      <c r="G2222" s="271"/>
      <c r="H2222" s="272"/>
      <c r="I2222" s="271"/>
      <c r="J2222" s="271"/>
      <c r="K2222" s="312"/>
      <c r="L2222" s="353"/>
      <c r="M2222" s="271"/>
      <c r="N2222" s="271"/>
      <c r="O2222" s="276"/>
      <c r="P2222" s="313"/>
      <c r="Q2222" s="314"/>
      <c r="R2222" s="279" t="b">
        <f t="shared" si="101"/>
        <v>0</v>
      </c>
      <c r="S2222" s="334"/>
    </row>
    <row r="2223" spans="2:19" ht="24.9" customHeight="1" x14ac:dyDescent="0.3">
      <c r="B2223" s="311"/>
      <c r="C2223" s="267">
        <f t="shared" si="102"/>
        <v>1</v>
      </c>
      <c r="D2223" s="268" t="str">
        <f t="shared" si="103"/>
        <v>Janeiro</v>
      </c>
      <c r="E2223" s="269"/>
      <c r="F2223" s="270" t="str">
        <f>IF(E2223="","",VLOOKUP(E2223,Relatório!B:I,2,FALSE))</f>
        <v/>
      </c>
      <c r="G2223" s="271"/>
      <c r="H2223" s="272"/>
      <c r="I2223" s="271"/>
      <c r="J2223" s="271"/>
      <c r="K2223" s="312"/>
      <c r="L2223" s="353"/>
      <c r="M2223" s="271"/>
      <c r="N2223" s="271"/>
      <c r="O2223" s="276"/>
      <c r="P2223" s="313"/>
      <c r="Q2223" s="314"/>
      <c r="R2223" s="279" t="b">
        <f t="shared" si="101"/>
        <v>0</v>
      </c>
      <c r="S2223" s="334"/>
    </row>
    <row r="2224" spans="2:19" ht="24.9" customHeight="1" x14ac:dyDescent="0.3">
      <c r="B2224" s="311"/>
      <c r="C2224" s="267">
        <f t="shared" si="102"/>
        <v>1</v>
      </c>
      <c r="D2224" s="268" t="str">
        <f t="shared" si="103"/>
        <v>Janeiro</v>
      </c>
      <c r="E2224" s="269"/>
      <c r="F2224" s="270" t="str">
        <f>IF(E2224="","",VLOOKUP(E2224,Relatório!B:I,2,FALSE))</f>
        <v/>
      </c>
      <c r="G2224" s="271"/>
      <c r="H2224" s="272"/>
      <c r="I2224" s="271"/>
      <c r="J2224" s="271"/>
      <c r="K2224" s="312"/>
      <c r="L2224" s="353"/>
      <c r="M2224" s="271"/>
      <c r="N2224" s="271"/>
      <c r="O2224" s="276"/>
      <c r="P2224" s="313"/>
      <c r="Q2224" s="314"/>
      <c r="R2224" s="279" t="b">
        <f t="shared" si="101"/>
        <v>0</v>
      </c>
      <c r="S2224" s="334"/>
    </row>
    <row r="2225" spans="2:19" ht="24.9" customHeight="1" x14ac:dyDescent="0.3">
      <c r="B2225" s="311"/>
      <c r="C2225" s="267">
        <f t="shared" si="102"/>
        <v>1</v>
      </c>
      <c r="D2225" s="268" t="str">
        <f t="shared" si="103"/>
        <v>Janeiro</v>
      </c>
      <c r="E2225" s="269"/>
      <c r="F2225" s="270" t="str">
        <f>IF(E2225="","",VLOOKUP(E2225,Relatório!B:I,2,FALSE))</f>
        <v/>
      </c>
      <c r="G2225" s="271"/>
      <c r="H2225" s="272"/>
      <c r="I2225" s="271"/>
      <c r="J2225" s="271"/>
      <c r="K2225" s="312"/>
      <c r="L2225" s="353"/>
      <c r="M2225" s="271"/>
      <c r="N2225" s="271"/>
      <c r="O2225" s="276"/>
      <c r="P2225" s="313"/>
      <c r="Q2225" s="314"/>
      <c r="R2225" s="279" t="b">
        <f t="shared" si="101"/>
        <v>0</v>
      </c>
      <c r="S2225" s="334"/>
    </row>
    <row r="2226" spans="2:19" ht="24.9" customHeight="1" x14ac:dyDescent="0.3">
      <c r="B2226" s="311"/>
      <c r="C2226" s="267">
        <f t="shared" si="102"/>
        <v>1</v>
      </c>
      <c r="D2226" s="268" t="str">
        <f t="shared" si="103"/>
        <v>Janeiro</v>
      </c>
      <c r="E2226" s="269"/>
      <c r="F2226" s="270" t="str">
        <f>IF(E2226="","",VLOOKUP(E2226,Relatório!B:I,2,FALSE))</f>
        <v/>
      </c>
      <c r="G2226" s="271"/>
      <c r="H2226" s="272"/>
      <c r="I2226" s="271"/>
      <c r="J2226" s="271"/>
      <c r="K2226" s="312"/>
      <c r="L2226" s="353"/>
      <c r="M2226" s="271"/>
      <c r="N2226" s="271"/>
      <c r="O2226" s="276"/>
      <c r="P2226" s="313"/>
      <c r="Q2226" s="314"/>
      <c r="R2226" s="279" t="b">
        <f t="shared" si="101"/>
        <v>0</v>
      </c>
      <c r="S2226" s="334"/>
    </row>
    <row r="2227" spans="2:19" ht="24.9" customHeight="1" x14ac:dyDescent="0.3">
      <c r="B2227" s="311"/>
      <c r="C2227" s="267">
        <f t="shared" si="102"/>
        <v>1</v>
      </c>
      <c r="D2227" s="268" t="str">
        <f t="shared" si="103"/>
        <v>Janeiro</v>
      </c>
      <c r="E2227" s="269"/>
      <c r="F2227" s="270" t="str">
        <f>IF(E2227="","",VLOOKUP(E2227,Relatório!B:I,2,FALSE))</f>
        <v/>
      </c>
      <c r="G2227" s="271"/>
      <c r="H2227" s="272"/>
      <c r="I2227" s="271"/>
      <c r="J2227" s="271"/>
      <c r="K2227" s="312"/>
      <c r="L2227" s="353"/>
      <c r="M2227" s="271"/>
      <c r="N2227" s="271"/>
      <c r="O2227" s="276"/>
      <c r="P2227" s="313"/>
      <c r="Q2227" s="314"/>
      <c r="R2227" s="279" t="b">
        <f t="shared" si="101"/>
        <v>0</v>
      </c>
      <c r="S2227" s="334"/>
    </row>
    <row r="2228" spans="2:19" ht="24.9" customHeight="1" x14ac:dyDescent="0.3">
      <c r="B2228" s="311"/>
      <c r="C2228" s="267">
        <f t="shared" si="102"/>
        <v>1</v>
      </c>
      <c r="D2228" s="268" t="str">
        <f t="shared" si="103"/>
        <v>Janeiro</v>
      </c>
      <c r="E2228" s="269"/>
      <c r="F2228" s="270" t="str">
        <f>IF(E2228="","",VLOOKUP(E2228,Relatório!B:I,2,FALSE))</f>
        <v/>
      </c>
      <c r="G2228" s="271"/>
      <c r="H2228" s="272"/>
      <c r="I2228" s="271"/>
      <c r="J2228" s="271"/>
      <c r="K2228" s="312"/>
      <c r="L2228" s="353"/>
      <c r="M2228" s="271"/>
      <c r="N2228" s="271"/>
      <c r="O2228" s="276"/>
      <c r="P2228" s="313"/>
      <c r="Q2228" s="314"/>
      <c r="R2228" s="279" t="b">
        <f t="shared" si="101"/>
        <v>0</v>
      </c>
      <c r="S2228" s="334"/>
    </row>
    <row r="2229" spans="2:19" ht="24.9" customHeight="1" x14ac:dyDescent="0.3">
      <c r="B2229" s="311"/>
      <c r="C2229" s="267">
        <f t="shared" si="102"/>
        <v>1</v>
      </c>
      <c r="D2229" s="268" t="str">
        <f t="shared" si="103"/>
        <v>Janeiro</v>
      </c>
      <c r="E2229" s="269"/>
      <c r="F2229" s="270" t="str">
        <f>IF(E2229="","",VLOOKUP(E2229,Relatório!B:I,2,FALSE))</f>
        <v/>
      </c>
      <c r="G2229" s="271"/>
      <c r="H2229" s="272"/>
      <c r="I2229" s="271"/>
      <c r="J2229" s="271"/>
      <c r="K2229" s="312"/>
      <c r="L2229" s="353"/>
      <c r="M2229" s="271"/>
      <c r="N2229" s="271"/>
      <c r="O2229" s="276"/>
      <c r="P2229" s="313"/>
      <c r="Q2229" s="314"/>
      <c r="R2229" s="279" t="b">
        <f t="shared" si="101"/>
        <v>0</v>
      </c>
      <c r="S2229" s="334"/>
    </row>
    <row r="2230" spans="2:19" ht="24.9" customHeight="1" x14ac:dyDescent="0.3">
      <c r="B2230" s="311"/>
      <c r="C2230" s="267">
        <f t="shared" si="102"/>
        <v>1</v>
      </c>
      <c r="D2230" s="268" t="str">
        <f t="shared" si="103"/>
        <v>Janeiro</v>
      </c>
      <c r="E2230" s="269"/>
      <c r="F2230" s="270" t="str">
        <f>IF(E2230="","",VLOOKUP(E2230,Relatório!B:I,2,FALSE))</f>
        <v/>
      </c>
      <c r="G2230" s="271"/>
      <c r="H2230" s="272"/>
      <c r="I2230" s="271"/>
      <c r="J2230" s="271"/>
      <c r="K2230" s="312"/>
      <c r="L2230" s="353"/>
      <c r="M2230" s="271"/>
      <c r="N2230" s="271"/>
      <c r="O2230" s="276"/>
      <c r="P2230" s="313"/>
      <c r="Q2230" s="314"/>
      <c r="R2230" s="279" t="b">
        <f t="shared" si="101"/>
        <v>0</v>
      </c>
      <c r="S2230" s="334"/>
    </row>
    <row r="2231" spans="2:19" ht="24.9" customHeight="1" x14ac:dyDescent="0.3">
      <c r="B2231" s="311"/>
      <c r="C2231" s="267">
        <f t="shared" si="102"/>
        <v>1</v>
      </c>
      <c r="D2231" s="268" t="str">
        <f t="shared" si="103"/>
        <v>Janeiro</v>
      </c>
      <c r="E2231" s="269"/>
      <c r="F2231" s="270" t="str">
        <f>IF(E2231="","",VLOOKUP(E2231,Relatório!B:I,2,FALSE))</f>
        <v/>
      </c>
      <c r="G2231" s="271"/>
      <c r="H2231" s="272"/>
      <c r="I2231" s="271"/>
      <c r="J2231" s="271"/>
      <c r="K2231" s="312"/>
      <c r="L2231" s="353"/>
      <c r="M2231" s="271"/>
      <c r="N2231" s="271"/>
      <c r="O2231" s="276"/>
      <c r="P2231" s="313"/>
      <c r="Q2231" s="314"/>
      <c r="R2231" s="279" t="b">
        <f t="shared" si="101"/>
        <v>0</v>
      </c>
      <c r="S2231" s="334"/>
    </row>
    <row r="2232" spans="2:19" ht="24.9" customHeight="1" x14ac:dyDescent="0.3">
      <c r="B2232" s="311"/>
      <c r="C2232" s="267">
        <f t="shared" si="102"/>
        <v>1</v>
      </c>
      <c r="D2232" s="268" t="str">
        <f t="shared" si="103"/>
        <v>Janeiro</v>
      </c>
      <c r="E2232" s="269"/>
      <c r="F2232" s="270" t="str">
        <f>IF(E2232="","",VLOOKUP(E2232,Relatório!B:I,2,FALSE))</f>
        <v/>
      </c>
      <c r="G2232" s="271"/>
      <c r="H2232" s="272"/>
      <c r="I2232" s="271"/>
      <c r="J2232" s="271"/>
      <c r="K2232" s="312"/>
      <c r="L2232" s="353"/>
      <c r="M2232" s="271"/>
      <c r="N2232" s="271"/>
      <c r="O2232" s="276"/>
      <c r="P2232" s="313"/>
      <c r="Q2232" s="314"/>
      <c r="R2232" s="279" t="b">
        <f t="shared" si="101"/>
        <v>0</v>
      </c>
      <c r="S2232" s="334"/>
    </row>
    <row r="2233" spans="2:19" ht="24.9" customHeight="1" x14ac:dyDescent="0.3">
      <c r="B2233" s="311"/>
      <c r="C2233" s="267">
        <f t="shared" si="102"/>
        <v>1</v>
      </c>
      <c r="D2233" s="268" t="str">
        <f t="shared" si="103"/>
        <v>Janeiro</v>
      </c>
      <c r="E2233" s="269"/>
      <c r="F2233" s="270" t="str">
        <f>IF(E2233="","",VLOOKUP(E2233,Relatório!B:I,2,FALSE))</f>
        <v/>
      </c>
      <c r="G2233" s="271"/>
      <c r="H2233" s="272"/>
      <c r="I2233" s="271"/>
      <c r="J2233" s="271"/>
      <c r="K2233" s="312"/>
      <c r="L2233" s="353"/>
      <c r="M2233" s="271"/>
      <c r="N2233" s="271"/>
      <c r="O2233" s="276"/>
      <c r="P2233" s="313"/>
      <c r="Q2233" s="314"/>
      <c r="R2233" s="279" t="b">
        <f t="shared" si="101"/>
        <v>0</v>
      </c>
      <c r="S2233" s="334"/>
    </row>
    <row r="2234" spans="2:19" ht="24.9" customHeight="1" x14ac:dyDescent="0.3">
      <c r="B2234" s="311"/>
      <c r="C2234" s="267">
        <f t="shared" si="102"/>
        <v>1</v>
      </c>
      <c r="D2234" s="268" t="str">
        <f t="shared" si="103"/>
        <v>Janeiro</v>
      </c>
      <c r="E2234" s="269"/>
      <c r="F2234" s="270" t="str">
        <f>IF(E2234="","",VLOOKUP(E2234,Relatório!B:I,2,FALSE))</f>
        <v/>
      </c>
      <c r="G2234" s="271"/>
      <c r="H2234" s="272"/>
      <c r="I2234" s="271"/>
      <c r="J2234" s="271"/>
      <c r="K2234" s="312"/>
      <c r="L2234" s="353"/>
      <c r="M2234" s="271"/>
      <c r="N2234" s="271"/>
      <c r="O2234" s="276"/>
      <c r="P2234" s="313"/>
      <c r="Q2234" s="314"/>
      <c r="R2234" s="279" t="b">
        <f t="shared" si="101"/>
        <v>0</v>
      </c>
      <c r="S2234" s="334"/>
    </row>
    <row r="2235" spans="2:19" ht="24.9" customHeight="1" x14ac:dyDescent="0.3">
      <c r="B2235" s="311"/>
      <c r="C2235" s="267">
        <f t="shared" si="102"/>
        <v>1</v>
      </c>
      <c r="D2235" s="268" t="str">
        <f t="shared" si="103"/>
        <v>Janeiro</v>
      </c>
      <c r="E2235" s="269"/>
      <c r="F2235" s="270" t="str">
        <f>IF(E2235="","",VLOOKUP(E2235,Relatório!B:I,2,FALSE))</f>
        <v/>
      </c>
      <c r="G2235" s="271"/>
      <c r="H2235" s="272"/>
      <c r="I2235" s="271"/>
      <c r="J2235" s="271"/>
      <c r="K2235" s="312"/>
      <c r="L2235" s="353"/>
      <c r="M2235" s="271"/>
      <c r="N2235" s="271"/>
      <c r="O2235" s="276"/>
      <c r="P2235" s="313"/>
      <c r="Q2235" s="314"/>
      <c r="R2235" s="279" t="b">
        <f t="shared" si="101"/>
        <v>0</v>
      </c>
      <c r="S2235" s="334"/>
    </row>
    <row r="2236" spans="2:19" ht="24.9" customHeight="1" x14ac:dyDescent="0.3">
      <c r="B2236" s="311"/>
      <c r="C2236" s="267">
        <f t="shared" si="102"/>
        <v>1</v>
      </c>
      <c r="D2236" s="268" t="str">
        <f t="shared" si="103"/>
        <v>Janeiro</v>
      </c>
      <c r="E2236" s="269"/>
      <c r="F2236" s="270" t="str">
        <f>IF(E2236="","",VLOOKUP(E2236,Relatório!B:I,2,FALSE))</f>
        <v/>
      </c>
      <c r="G2236" s="271"/>
      <c r="H2236" s="272"/>
      <c r="I2236" s="271"/>
      <c r="J2236" s="271"/>
      <c r="K2236" s="312"/>
      <c r="L2236" s="353"/>
      <c r="M2236" s="271"/>
      <c r="N2236" s="271"/>
      <c r="O2236" s="276"/>
      <c r="P2236" s="313"/>
      <c r="Q2236" s="314"/>
      <c r="R2236" s="279" t="b">
        <f t="shared" si="101"/>
        <v>0</v>
      </c>
      <c r="S2236" s="334"/>
    </row>
    <row r="2237" spans="2:19" ht="24.9" customHeight="1" x14ac:dyDescent="0.3">
      <c r="B2237" s="311"/>
      <c r="C2237" s="267">
        <f t="shared" si="102"/>
        <v>1</v>
      </c>
      <c r="D2237" s="268" t="str">
        <f t="shared" si="103"/>
        <v>Janeiro</v>
      </c>
      <c r="E2237" s="269"/>
      <c r="F2237" s="270" t="str">
        <f>IF(E2237="","",VLOOKUP(E2237,Relatório!B:I,2,FALSE))</f>
        <v/>
      </c>
      <c r="G2237" s="271"/>
      <c r="H2237" s="272"/>
      <c r="I2237" s="271"/>
      <c r="J2237" s="271"/>
      <c r="K2237" s="312"/>
      <c r="L2237" s="353"/>
      <c r="M2237" s="271"/>
      <c r="N2237" s="271"/>
      <c r="O2237" s="276"/>
      <c r="P2237" s="313"/>
      <c r="Q2237" s="314"/>
      <c r="R2237" s="279" t="b">
        <f t="shared" si="101"/>
        <v>0</v>
      </c>
      <c r="S2237" s="334"/>
    </row>
    <row r="2238" spans="2:19" ht="24.9" customHeight="1" x14ac:dyDescent="0.3">
      <c r="B2238" s="311"/>
      <c r="C2238" s="267">
        <f t="shared" si="102"/>
        <v>1</v>
      </c>
      <c r="D2238" s="268" t="str">
        <f t="shared" si="103"/>
        <v>Janeiro</v>
      </c>
      <c r="E2238" s="269"/>
      <c r="F2238" s="270" t="str">
        <f>IF(E2238="","",VLOOKUP(E2238,Relatório!B:I,2,FALSE))</f>
        <v/>
      </c>
      <c r="G2238" s="271"/>
      <c r="H2238" s="272"/>
      <c r="I2238" s="271"/>
      <c r="J2238" s="271"/>
      <c r="K2238" s="312"/>
      <c r="L2238" s="353"/>
      <c r="M2238" s="271"/>
      <c r="N2238" s="271"/>
      <c r="O2238" s="276"/>
      <c r="P2238" s="313"/>
      <c r="Q2238" s="314"/>
      <c r="R2238" s="279" t="b">
        <f t="shared" si="101"/>
        <v>0</v>
      </c>
      <c r="S2238" s="334"/>
    </row>
    <row r="2239" spans="2:19" ht="24.9" customHeight="1" x14ac:dyDescent="0.3">
      <c r="B2239" s="311"/>
      <c r="C2239" s="267">
        <f t="shared" si="102"/>
        <v>1</v>
      </c>
      <c r="D2239" s="268" t="str">
        <f t="shared" si="103"/>
        <v>Janeiro</v>
      </c>
      <c r="E2239" s="269"/>
      <c r="F2239" s="270" t="str">
        <f>IF(E2239="","",VLOOKUP(E2239,Relatório!B:I,2,FALSE))</f>
        <v/>
      </c>
      <c r="G2239" s="271"/>
      <c r="H2239" s="272"/>
      <c r="I2239" s="271"/>
      <c r="J2239" s="271"/>
      <c r="K2239" s="312"/>
      <c r="L2239" s="353"/>
      <c r="M2239" s="271"/>
      <c r="N2239" s="271"/>
      <c r="O2239" s="276"/>
      <c r="P2239" s="313"/>
      <c r="Q2239" s="314"/>
      <c r="R2239" s="279" t="b">
        <f t="shared" si="101"/>
        <v>0</v>
      </c>
      <c r="S2239" s="334"/>
    </row>
    <row r="2240" spans="2:19" ht="24.9" customHeight="1" x14ac:dyDescent="0.3">
      <c r="B2240" s="311"/>
      <c r="C2240" s="267">
        <f t="shared" si="102"/>
        <v>1</v>
      </c>
      <c r="D2240" s="268" t="str">
        <f t="shared" si="103"/>
        <v>Janeiro</v>
      </c>
      <c r="E2240" s="269"/>
      <c r="F2240" s="270" t="str">
        <f>IF(E2240="","",VLOOKUP(E2240,Relatório!B:I,2,FALSE))</f>
        <v/>
      </c>
      <c r="G2240" s="271"/>
      <c r="H2240" s="272"/>
      <c r="I2240" s="271"/>
      <c r="J2240" s="271"/>
      <c r="K2240" s="312"/>
      <c r="L2240" s="353"/>
      <c r="M2240" s="271"/>
      <c r="N2240" s="271"/>
      <c r="O2240" s="276"/>
      <c r="P2240" s="313"/>
      <c r="Q2240" s="314"/>
      <c r="R2240" s="279" t="b">
        <f t="shared" si="101"/>
        <v>0</v>
      </c>
      <c r="S2240" s="334"/>
    </row>
    <row r="2241" spans="2:19" ht="24.9" customHeight="1" x14ac:dyDescent="0.3">
      <c r="B2241" s="311"/>
      <c r="C2241" s="267">
        <f t="shared" si="102"/>
        <v>1</v>
      </c>
      <c r="D2241" s="268" t="str">
        <f t="shared" si="103"/>
        <v>Janeiro</v>
      </c>
      <c r="E2241" s="269"/>
      <c r="F2241" s="270" t="str">
        <f>IF(E2241="","",VLOOKUP(E2241,Relatório!B:I,2,FALSE))</f>
        <v/>
      </c>
      <c r="G2241" s="271"/>
      <c r="H2241" s="272"/>
      <c r="I2241" s="271"/>
      <c r="J2241" s="271"/>
      <c r="K2241" s="312"/>
      <c r="L2241" s="353"/>
      <c r="M2241" s="271"/>
      <c r="N2241" s="271"/>
      <c r="O2241" s="276"/>
      <c r="P2241" s="313"/>
      <c r="Q2241" s="314"/>
      <c r="R2241" s="279" t="b">
        <f t="shared" si="101"/>
        <v>0</v>
      </c>
      <c r="S2241" s="334"/>
    </row>
    <row r="2242" spans="2:19" ht="24.9" customHeight="1" x14ac:dyDescent="0.3">
      <c r="B2242" s="311"/>
      <c r="C2242" s="267">
        <f t="shared" si="102"/>
        <v>1</v>
      </c>
      <c r="D2242" s="268" t="str">
        <f t="shared" si="103"/>
        <v>Janeiro</v>
      </c>
      <c r="E2242" s="269"/>
      <c r="F2242" s="270" t="str">
        <f>IF(E2242="","",VLOOKUP(E2242,Relatório!B:I,2,FALSE))</f>
        <v/>
      </c>
      <c r="G2242" s="271"/>
      <c r="H2242" s="272"/>
      <c r="I2242" s="271"/>
      <c r="J2242" s="271"/>
      <c r="K2242" s="312"/>
      <c r="L2242" s="353"/>
      <c r="M2242" s="271"/>
      <c r="N2242" s="271"/>
      <c r="O2242" s="276"/>
      <c r="P2242" s="313"/>
      <c r="Q2242" s="314"/>
      <c r="R2242" s="279" t="b">
        <f t="shared" si="101"/>
        <v>0</v>
      </c>
      <c r="S2242" s="334"/>
    </row>
    <row r="2243" spans="2:19" ht="24.9" customHeight="1" x14ac:dyDescent="0.3">
      <c r="B2243" s="311"/>
      <c r="C2243" s="267">
        <f t="shared" si="102"/>
        <v>1</v>
      </c>
      <c r="D2243" s="268" t="str">
        <f t="shared" si="103"/>
        <v>Janeiro</v>
      </c>
      <c r="E2243" s="269"/>
      <c r="F2243" s="270" t="str">
        <f>IF(E2243="","",VLOOKUP(E2243,Relatório!B:I,2,FALSE))</f>
        <v/>
      </c>
      <c r="G2243" s="271"/>
      <c r="H2243" s="272"/>
      <c r="I2243" s="271"/>
      <c r="J2243" s="271"/>
      <c r="K2243" s="312"/>
      <c r="L2243" s="353"/>
      <c r="M2243" s="271"/>
      <c r="N2243" s="271"/>
      <c r="O2243" s="276"/>
      <c r="P2243" s="313"/>
      <c r="Q2243" s="314"/>
      <c r="R2243" s="279" t="b">
        <f t="shared" si="101"/>
        <v>0</v>
      </c>
      <c r="S2243" s="334"/>
    </row>
    <row r="2244" spans="2:19" ht="24.9" customHeight="1" x14ac:dyDescent="0.3">
      <c r="B2244" s="311"/>
      <c r="C2244" s="267">
        <f t="shared" si="102"/>
        <v>1</v>
      </c>
      <c r="D2244" s="268" t="str">
        <f t="shared" si="103"/>
        <v>Janeiro</v>
      </c>
      <c r="E2244" s="269"/>
      <c r="F2244" s="270" t="str">
        <f>IF(E2244="","",VLOOKUP(E2244,Relatório!B:I,2,FALSE))</f>
        <v/>
      </c>
      <c r="G2244" s="271"/>
      <c r="H2244" s="272"/>
      <c r="I2244" s="271"/>
      <c r="J2244" s="271"/>
      <c r="K2244" s="312"/>
      <c r="L2244" s="353"/>
      <c r="M2244" s="271"/>
      <c r="N2244" s="271"/>
      <c r="O2244" s="276"/>
      <c r="P2244" s="313"/>
      <c r="Q2244" s="314"/>
      <c r="R2244" s="279" t="b">
        <f t="shared" si="101"/>
        <v>0</v>
      </c>
      <c r="S2244" s="334"/>
    </row>
    <row r="2245" spans="2:19" ht="24.9" customHeight="1" x14ac:dyDescent="0.3">
      <c r="B2245" s="311"/>
      <c r="C2245" s="267">
        <f t="shared" si="102"/>
        <v>1</v>
      </c>
      <c r="D2245" s="268" t="str">
        <f t="shared" si="103"/>
        <v>Janeiro</v>
      </c>
      <c r="E2245" s="269"/>
      <c r="F2245" s="270" t="str">
        <f>IF(E2245="","",VLOOKUP(E2245,Relatório!B:I,2,FALSE))</f>
        <v/>
      </c>
      <c r="G2245" s="271"/>
      <c r="H2245" s="272"/>
      <c r="I2245" s="271"/>
      <c r="J2245" s="271"/>
      <c r="K2245" s="312"/>
      <c r="L2245" s="353"/>
      <c r="M2245" s="271"/>
      <c r="N2245" s="271"/>
      <c r="O2245" s="276"/>
      <c r="P2245" s="313"/>
      <c r="Q2245" s="314"/>
      <c r="R2245" s="279" t="b">
        <f t="shared" si="101"/>
        <v>0</v>
      </c>
      <c r="S2245" s="334"/>
    </row>
    <row r="2246" spans="2:19" ht="24.9" customHeight="1" x14ac:dyDescent="0.3">
      <c r="B2246" s="311"/>
      <c r="C2246" s="267">
        <f t="shared" si="102"/>
        <v>1</v>
      </c>
      <c r="D2246" s="268" t="str">
        <f t="shared" si="103"/>
        <v>Janeiro</v>
      </c>
      <c r="E2246" s="269"/>
      <c r="F2246" s="270" t="str">
        <f>IF(E2246="","",VLOOKUP(E2246,Relatório!B:I,2,FALSE))</f>
        <v/>
      </c>
      <c r="G2246" s="271"/>
      <c r="H2246" s="272"/>
      <c r="I2246" s="271"/>
      <c r="J2246" s="271"/>
      <c r="K2246" s="312"/>
      <c r="L2246" s="353"/>
      <c r="M2246" s="271"/>
      <c r="N2246" s="271"/>
      <c r="O2246" s="276"/>
      <c r="P2246" s="313"/>
      <c r="Q2246" s="314"/>
      <c r="R2246" s="279" t="b">
        <f t="shared" si="101"/>
        <v>0</v>
      </c>
      <c r="S2246" s="334"/>
    </row>
    <row r="2247" spans="2:19" ht="24.9" customHeight="1" x14ac:dyDescent="0.3">
      <c r="B2247" s="311"/>
      <c r="C2247" s="267">
        <f t="shared" si="102"/>
        <v>1</v>
      </c>
      <c r="D2247" s="268" t="str">
        <f t="shared" si="103"/>
        <v>Janeiro</v>
      </c>
      <c r="E2247" s="269"/>
      <c r="F2247" s="270" t="str">
        <f>IF(E2247="","",VLOOKUP(E2247,Relatório!B:I,2,FALSE))</f>
        <v/>
      </c>
      <c r="G2247" s="271"/>
      <c r="H2247" s="272"/>
      <c r="I2247" s="271"/>
      <c r="J2247" s="271"/>
      <c r="K2247" s="312"/>
      <c r="L2247" s="353"/>
      <c r="M2247" s="271"/>
      <c r="N2247" s="271"/>
      <c r="O2247" s="276"/>
      <c r="P2247" s="313"/>
      <c r="Q2247" s="314"/>
      <c r="R2247" s="279" t="b">
        <f t="shared" si="101"/>
        <v>0</v>
      </c>
      <c r="S2247" s="334"/>
    </row>
    <row r="2248" spans="2:19" ht="24.9" customHeight="1" x14ac:dyDescent="0.3">
      <c r="B2248" s="311"/>
      <c r="C2248" s="267">
        <f t="shared" si="102"/>
        <v>1</v>
      </c>
      <c r="D2248" s="268" t="str">
        <f t="shared" si="103"/>
        <v>Janeiro</v>
      </c>
      <c r="E2248" s="269"/>
      <c r="F2248" s="270" t="str">
        <f>IF(E2248="","",VLOOKUP(E2248,Relatório!B:I,2,FALSE))</f>
        <v/>
      </c>
      <c r="G2248" s="271"/>
      <c r="H2248" s="272"/>
      <c r="I2248" s="271"/>
      <c r="J2248" s="271"/>
      <c r="K2248" s="312"/>
      <c r="L2248" s="353"/>
      <c r="M2248" s="271"/>
      <c r="N2248" s="271"/>
      <c r="O2248" s="276"/>
      <c r="P2248" s="313"/>
      <c r="Q2248" s="314"/>
      <c r="R2248" s="279" t="b">
        <f t="shared" si="101"/>
        <v>0</v>
      </c>
      <c r="S2248" s="334"/>
    </row>
    <row r="2249" spans="2:19" ht="24.9" customHeight="1" x14ac:dyDescent="0.3">
      <c r="B2249" s="311"/>
      <c r="C2249" s="267">
        <f t="shared" si="102"/>
        <v>1</v>
      </c>
      <c r="D2249" s="268" t="str">
        <f t="shared" si="103"/>
        <v>Janeiro</v>
      </c>
      <c r="E2249" s="269"/>
      <c r="F2249" s="270" t="str">
        <f>IF(E2249="","",VLOOKUP(E2249,Relatório!B:I,2,FALSE))</f>
        <v/>
      </c>
      <c r="G2249" s="271"/>
      <c r="H2249" s="272"/>
      <c r="I2249" s="271"/>
      <c r="J2249" s="271"/>
      <c r="K2249" s="312"/>
      <c r="L2249" s="353"/>
      <c r="M2249" s="271"/>
      <c r="N2249" s="271"/>
      <c r="O2249" s="276"/>
      <c r="P2249" s="313"/>
      <c r="Q2249" s="314"/>
      <c r="R2249" s="279" t="b">
        <f t="shared" ref="R2249:R2259" si="104">IF(O2249="sim",P2249-Q2249+R2248,IF(O2249="NÃO",R2248))</f>
        <v>0</v>
      </c>
      <c r="S2249" s="334"/>
    </row>
    <row r="2250" spans="2:19" ht="24.9" customHeight="1" x14ac:dyDescent="0.3">
      <c r="B2250" s="311"/>
      <c r="C2250" s="267">
        <f t="shared" si="102"/>
        <v>1</v>
      </c>
      <c r="D2250" s="268" t="str">
        <f t="shared" si="103"/>
        <v>Janeiro</v>
      </c>
      <c r="E2250" s="269"/>
      <c r="F2250" s="270" t="str">
        <f>IF(E2250="","",VLOOKUP(E2250,Relatório!B:I,2,FALSE))</f>
        <v/>
      </c>
      <c r="G2250" s="271"/>
      <c r="H2250" s="272"/>
      <c r="I2250" s="271"/>
      <c r="J2250" s="271"/>
      <c r="K2250" s="312"/>
      <c r="L2250" s="353"/>
      <c r="M2250" s="271"/>
      <c r="N2250" s="271"/>
      <c r="O2250" s="276"/>
      <c r="P2250" s="313"/>
      <c r="Q2250" s="314"/>
      <c r="R2250" s="279" t="b">
        <f t="shared" si="104"/>
        <v>0</v>
      </c>
      <c r="S2250" s="334"/>
    </row>
    <row r="2251" spans="2:19" ht="24.9" customHeight="1" x14ac:dyDescent="0.3">
      <c r="B2251" s="311"/>
      <c r="C2251" s="267">
        <f t="shared" si="102"/>
        <v>1</v>
      </c>
      <c r="D2251" s="268" t="str">
        <f t="shared" si="103"/>
        <v>Janeiro</v>
      </c>
      <c r="E2251" s="269"/>
      <c r="F2251" s="270" t="str">
        <f>IF(E2251="","",VLOOKUP(E2251,Relatório!B:I,2,FALSE))</f>
        <v/>
      </c>
      <c r="G2251" s="271"/>
      <c r="H2251" s="272"/>
      <c r="I2251" s="271"/>
      <c r="J2251" s="271"/>
      <c r="K2251" s="312"/>
      <c r="L2251" s="353"/>
      <c r="M2251" s="271"/>
      <c r="N2251" s="271"/>
      <c r="O2251" s="276"/>
      <c r="P2251" s="313"/>
      <c r="Q2251" s="314"/>
      <c r="R2251" s="279" t="b">
        <f t="shared" si="104"/>
        <v>0</v>
      </c>
      <c r="S2251" s="334"/>
    </row>
    <row r="2252" spans="2:19" ht="24.9" customHeight="1" x14ac:dyDescent="0.3">
      <c r="B2252" s="311"/>
      <c r="C2252" s="267">
        <f t="shared" si="102"/>
        <v>1</v>
      </c>
      <c r="D2252" s="268" t="str">
        <f t="shared" si="103"/>
        <v>Janeiro</v>
      </c>
      <c r="E2252" s="269"/>
      <c r="F2252" s="270" t="str">
        <f>IF(E2252="","",VLOOKUP(E2252,Relatório!B:I,2,FALSE))</f>
        <v/>
      </c>
      <c r="G2252" s="271"/>
      <c r="H2252" s="272"/>
      <c r="I2252" s="271"/>
      <c r="J2252" s="271"/>
      <c r="K2252" s="312"/>
      <c r="L2252" s="353"/>
      <c r="M2252" s="271"/>
      <c r="N2252" s="271"/>
      <c r="O2252" s="276"/>
      <c r="P2252" s="313"/>
      <c r="Q2252" s="314"/>
      <c r="R2252" s="279" t="b">
        <f t="shared" si="104"/>
        <v>0</v>
      </c>
      <c r="S2252" s="334"/>
    </row>
    <row r="2253" spans="2:19" ht="24.9" customHeight="1" x14ac:dyDescent="0.3">
      <c r="B2253" s="311"/>
      <c r="C2253" s="267">
        <f t="shared" si="102"/>
        <v>1</v>
      </c>
      <c r="D2253" s="268" t="str">
        <f t="shared" si="103"/>
        <v>Janeiro</v>
      </c>
      <c r="E2253" s="269"/>
      <c r="F2253" s="270" t="str">
        <f>IF(E2253="","",VLOOKUP(E2253,Relatório!B:I,2,FALSE))</f>
        <v/>
      </c>
      <c r="G2253" s="271"/>
      <c r="H2253" s="272"/>
      <c r="I2253" s="271"/>
      <c r="J2253" s="271"/>
      <c r="K2253" s="312"/>
      <c r="L2253" s="353"/>
      <c r="M2253" s="271"/>
      <c r="N2253" s="271"/>
      <c r="O2253" s="276"/>
      <c r="P2253" s="313"/>
      <c r="Q2253" s="314"/>
      <c r="R2253" s="279" t="b">
        <f t="shared" si="104"/>
        <v>0</v>
      </c>
      <c r="S2253" s="334"/>
    </row>
    <row r="2254" spans="2:19" ht="24.9" customHeight="1" x14ac:dyDescent="0.3">
      <c r="B2254" s="311"/>
      <c r="C2254" s="267">
        <f t="shared" si="102"/>
        <v>1</v>
      </c>
      <c r="D2254" s="268" t="str">
        <f t="shared" si="103"/>
        <v>Janeiro</v>
      </c>
      <c r="E2254" s="269"/>
      <c r="F2254" s="270" t="str">
        <f>IF(E2254="","",VLOOKUP(E2254,Relatório!B:I,2,FALSE))</f>
        <v/>
      </c>
      <c r="G2254" s="271"/>
      <c r="H2254" s="272"/>
      <c r="I2254" s="271"/>
      <c r="J2254" s="271"/>
      <c r="K2254" s="312"/>
      <c r="L2254" s="353"/>
      <c r="M2254" s="271"/>
      <c r="N2254" s="271"/>
      <c r="O2254" s="276"/>
      <c r="P2254" s="313"/>
      <c r="Q2254" s="314"/>
      <c r="R2254" s="279" t="b">
        <f t="shared" si="104"/>
        <v>0</v>
      </c>
      <c r="S2254" s="334"/>
    </row>
    <row r="2255" spans="2:19" ht="24.9" customHeight="1" x14ac:dyDescent="0.3">
      <c r="B2255" s="311"/>
      <c r="C2255" s="267">
        <f t="shared" si="102"/>
        <v>1</v>
      </c>
      <c r="D2255" s="268" t="str">
        <f t="shared" si="103"/>
        <v>Janeiro</v>
      </c>
      <c r="E2255" s="269"/>
      <c r="F2255" s="270" t="str">
        <f>IF(E2255="","",VLOOKUP(E2255,Relatório!B:I,2,FALSE))</f>
        <v/>
      </c>
      <c r="G2255" s="271"/>
      <c r="H2255" s="272"/>
      <c r="I2255" s="271"/>
      <c r="J2255" s="271"/>
      <c r="K2255" s="312"/>
      <c r="L2255" s="353"/>
      <c r="M2255" s="271"/>
      <c r="N2255" s="271"/>
      <c r="O2255" s="276"/>
      <c r="P2255" s="313"/>
      <c r="Q2255" s="314"/>
      <c r="R2255" s="279" t="b">
        <f t="shared" si="104"/>
        <v>0</v>
      </c>
      <c r="S2255" s="334"/>
    </row>
    <row r="2256" spans="2:19" ht="24.9" customHeight="1" x14ac:dyDescent="0.3">
      <c r="B2256" s="311"/>
      <c r="C2256" s="267">
        <f t="shared" si="102"/>
        <v>1</v>
      </c>
      <c r="D2256" s="268" t="str">
        <f t="shared" si="103"/>
        <v>Janeiro</v>
      </c>
      <c r="E2256" s="269"/>
      <c r="F2256" s="270" t="str">
        <f>IF(E2256="","",VLOOKUP(E2256,Relatório!B:I,2,FALSE))</f>
        <v/>
      </c>
      <c r="G2256" s="271"/>
      <c r="H2256" s="272"/>
      <c r="I2256" s="271"/>
      <c r="J2256" s="271"/>
      <c r="K2256" s="312"/>
      <c r="L2256" s="353"/>
      <c r="M2256" s="271"/>
      <c r="N2256" s="271"/>
      <c r="O2256" s="276"/>
      <c r="P2256" s="313"/>
      <c r="Q2256" s="314"/>
      <c r="R2256" s="279" t="b">
        <f t="shared" si="104"/>
        <v>0</v>
      </c>
      <c r="S2256" s="334"/>
    </row>
    <row r="2257" spans="2:19" ht="24.9" customHeight="1" x14ac:dyDescent="0.3">
      <c r="B2257" s="311"/>
      <c r="C2257" s="267">
        <f t="shared" si="102"/>
        <v>1</v>
      </c>
      <c r="D2257" s="268" t="str">
        <f t="shared" si="103"/>
        <v>Janeiro</v>
      </c>
      <c r="E2257" s="269"/>
      <c r="F2257" s="270" t="str">
        <f>IF(E2257="","",VLOOKUP(E2257,Relatório!B:I,2,FALSE))</f>
        <v/>
      </c>
      <c r="G2257" s="271"/>
      <c r="H2257" s="272"/>
      <c r="I2257" s="271"/>
      <c r="J2257" s="271"/>
      <c r="K2257" s="312"/>
      <c r="L2257" s="353"/>
      <c r="M2257" s="271"/>
      <c r="N2257" s="271"/>
      <c r="O2257" s="276"/>
      <c r="P2257" s="313"/>
      <c r="Q2257" s="314"/>
      <c r="R2257" s="279" t="b">
        <f t="shared" si="104"/>
        <v>0</v>
      </c>
      <c r="S2257" s="334"/>
    </row>
    <row r="2258" spans="2:19" ht="24.9" customHeight="1" x14ac:dyDescent="0.3">
      <c r="B2258" s="311"/>
      <c r="C2258" s="267">
        <f t="shared" si="102"/>
        <v>1</v>
      </c>
      <c r="D2258" s="268" t="str">
        <f t="shared" si="103"/>
        <v>Janeiro</v>
      </c>
      <c r="E2258" s="269"/>
      <c r="F2258" s="270" t="str">
        <f>IF(E2258="","",VLOOKUP(E2258,Relatório!B:I,2,FALSE))</f>
        <v/>
      </c>
      <c r="G2258" s="271"/>
      <c r="H2258" s="272"/>
      <c r="I2258" s="271"/>
      <c r="J2258" s="271"/>
      <c r="K2258" s="312"/>
      <c r="L2258" s="353"/>
      <c r="M2258" s="271"/>
      <c r="N2258" s="271"/>
      <c r="O2258" s="276"/>
      <c r="P2258" s="313"/>
      <c r="Q2258" s="314"/>
      <c r="R2258" s="279" t="b">
        <f t="shared" si="104"/>
        <v>0</v>
      </c>
      <c r="S2258" s="334"/>
    </row>
    <row r="2259" spans="2:19" ht="24.9" customHeight="1" x14ac:dyDescent="0.3">
      <c r="B2259" s="311"/>
      <c r="C2259" s="267">
        <f t="shared" si="102"/>
        <v>1</v>
      </c>
      <c r="D2259" s="268" t="str">
        <f t="shared" si="103"/>
        <v>Janeiro</v>
      </c>
      <c r="E2259" s="269"/>
      <c r="F2259" s="270" t="str">
        <f>IF(E2259="","",VLOOKUP(E2259,Relatório!B:I,2,FALSE))</f>
        <v/>
      </c>
      <c r="G2259" s="271"/>
      <c r="H2259" s="272"/>
      <c r="I2259" s="271"/>
      <c r="J2259" s="271"/>
      <c r="K2259" s="312"/>
      <c r="L2259" s="353"/>
      <c r="M2259" s="271"/>
      <c r="N2259" s="271"/>
      <c r="O2259" s="276"/>
      <c r="P2259" s="313"/>
      <c r="Q2259" s="314"/>
      <c r="R2259" s="279" t="b">
        <f t="shared" si="104"/>
        <v>0</v>
      </c>
      <c r="S2259" s="334"/>
    </row>
    <row r="2260" spans="2:19" ht="24.9" customHeight="1" x14ac:dyDescent="0.3">
      <c r="B2260" s="311"/>
      <c r="C2260" s="267">
        <f t="shared" si="102"/>
        <v>1</v>
      </c>
      <c r="D2260" s="268" t="str">
        <f t="shared" si="103"/>
        <v>Janeiro</v>
      </c>
      <c r="E2260" s="269"/>
      <c r="F2260" s="270" t="str">
        <f>IF(E2260="","",VLOOKUP(E2260,Relatório!B:I,2,FALSE))</f>
        <v/>
      </c>
      <c r="G2260" s="271"/>
      <c r="H2260" s="272"/>
      <c r="I2260" s="271"/>
      <c r="J2260" s="271"/>
      <c r="K2260" s="312"/>
      <c r="L2260" s="353"/>
      <c r="M2260" s="271"/>
      <c r="N2260" s="271"/>
      <c r="O2260" s="276"/>
      <c r="P2260" s="313"/>
      <c r="Q2260" s="314"/>
      <c r="R2260" s="279" t="b">
        <f>IF(O2260="sim",P2260-Q2260+R1283,IF(O2260="NÃO",R1283))</f>
        <v>0</v>
      </c>
      <c r="S2260" s="334"/>
    </row>
    <row r="2261" spans="2:19" ht="24.9" customHeight="1" x14ac:dyDescent="0.3">
      <c r="B2261" s="311"/>
      <c r="C2261" s="267">
        <f t="shared" si="102"/>
        <v>1</v>
      </c>
      <c r="D2261" s="268" t="str">
        <f t="shared" si="103"/>
        <v>Janeiro</v>
      </c>
      <c r="E2261" s="269"/>
      <c r="F2261" s="270" t="str">
        <f>IF(E2261="","",VLOOKUP(E2261,Relatório!B:I,2,FALSE))</f>
        <v/>
      </c>
      <c r="G2261" s="271"/>
      <c r="H2261" s="272"/>
      <c r="I2261" s="271"/>
      <c r="J2261" s="271"/>
      <c r="K2261" s="312"/>
      <c r="L2261" s="353"/>
      <c r="M2261" s="271"/>
      <c r="N2261" s="271"/>
      <c r="O2261" s="276"/>
      <c r="P2261" s="313"/>
      <c r="Q2261" s="314"/>
      <c r="R2261" s="279" t="b">
        <f>IF(O2261="sim",P2261-Q2261+R2260,IF(O2261="NÃO",R2260))</f>
        <v>0</v>
      </c>
      <c r="S2261" s="334"/>
    </row>
    <row r="2262" spans="2:19" x14ac:dyDescent="0.3">
      <c r="B2262" s="105"/>
      <c r="I2262" s="2"/>
      <c r="O2262" s="72" t="s">
        <v>397</v>
      </c>
      <c r="P2262" s="74">
        <f>SUM(P7:P2261)</f>
        <v>0</v>
      </c>
      <c r="Q2262" s="75">
        <f>SUM(Q7:Q2261)</f>
        <v>50332.800000000003</v>
      </c>
      <c r="R2262" s="74">
        <f>P2262-Q2262</f>
        <v>-50332.800000000003</v>
      </c>
    </row>
    <row r="2263" spans="2:19" x14ac:dyDescent="0.3">
      <c r="B2263" s="105"/>
    </row>
    <row r="2264" spans="2:19" x14ac:dyDescent="0.3">
      <c r="B2264" s="105"/>
      <c r="P2264" s="73" t="s">
        <v>398</v>
      </c>
      <c r="Q2264" s="253">
        <f>Q4</f>
        <v>0</v>
      </c>
      <c r="R2264" s="373">
        <f>R2262+Q2264</f>
        <v>-50332.800000000003</v>
      </c>
    </row>
  </sheetData>
  <autoFilter ref="B6:Q167" xr:uid="{00000000-0009-0000-0000-000003000000}"/>
  <mergeCells count="1">
    <mergeCell ref="G5:H5"/>
  </mergeCells>
  <conditionalFormatting sqref="K8:K131">
    <cfRule type="cellIs" dxfId="5862" priority="33" operator="equal">
      <formula>"NÃO"</formula>
    </cfRule>
    <cfRule type="cellIs" dxfId="5861" priority="34" operator="equal">
      <formula>"SIM"</formula>
    </cfRule>
  </conditionalFormatting>
  <conditionalFormatting sqref="N8:N131">
    <cfRule type="cellIs" dxfId="5860" priority="31" operator="greaterThan">
      <formula>0</formula>
    </cfRule>
    <cfRule type="cellIs" dxfId="5859" priority="32" operator="lessThan">
      <formula>0</formula>
    </cfRule>
  </conditionalFormatting>
  <conditionalFormatting sqref="N133">
    <cfRule type="cellIs" dxfId="5858" priority="29" operator="greaterThanOrEqual">
      <formula>0</formula>
    </cfRule>
    <cfRule type="cellIs" dxfId="5857" priority="30" operator="lessThan">
      <formula>0</formula>
    </cfRule>
  </conditionalFormatting>
  <conditionalFormatting sqref="P8:P167">
    <cfRule type="cellIs" dxfId="5856" priority="25" operator="greaterThan">
      <formula>0</formula>
    </cfRule>
    <cfRule type="cellIs" dxfId="5855" priority="26" operator="lessThan">
      <formula>0</formula>
    </cfRule>
  </conditionalFormatting>
  <conditionalFormatting sqref="N8:N31 N33:N166">
    <cfRule type="cellIs" dxfId="5854" priority="23" operator="equal">
      <formula>"não"</formula>
    </cfRule>
    <cfRule type="cellIs" dxfId="5853" priority="24" operator="equal">
      <formula>"sim"</formula>
    </cfRule>
  </conditionalFormatting>
  <conditionalFormatting sqref="N32">
    <cfRule type="cellIs" dxfId="5852" priority="21" operator="equal">
      <formula>"não"</formula>
    </cfRule>
    <cfRule type="cellIs" dxfId="5851" priority="22" operator="equal">
      <formula>"sim"</formula>
    </cfRule>
  </conditionalFormatting>
  <conditionalFormatting sqref="N167">
    <cfRule type="cellIs" dxfId="5850" priority="19" operator="equal">
      <formula>"não"</formula>
    </cfRule>
    <cfRule type="cellIs" dxfId="5849" priority="20" operator="equal">
      <formula>"sim"</formula>
    </cfRule>
  </conditionalFormatting>
  <conditionalFormatting sqref="R7:R2261">
    <cfRule type="cellIs" dxfId="5848" priority="15" operator="greaterThan">
      <formula>0</formula>
    </cfRule>
    <cfRule type="cellIs" dxfId="5847" priority="16" operator="lessThan">
      <formula>0</formula>
    </cfRule>
  </conditionalFormatting>
  <conditionalFormatting sqref="R2262">
    <cfRule type="cellIs" dxfId="5846" priority="13" operator="greaterThanOrEqual">
      <formula>0</formula>
    </cfRule>
    <cfRule type="cellIs" dxfId="5845" priority="14" operator="lessThan">
      <formula>0</formula>
    </cfRule>
  </conditionalFormatting>
  <conditionalFormatting sqref="P369:P398">
    <cfRule type="cellIs" dxfId="5844" priority="11" operator="equal">
      <formula>"não"</formula>
    </cfRule>
    <cfRule type="cellIs" dxfId="5843" priority="12" operator="equal">
      <formula>"sim"</formula>
    </cfRule>
  </conditionalFormatting>
  <conditionalFormatting sqref="P8:P166 P168:P368">
    <cfRule type="cellIs" dxfId="5842" priority="9" operator="equal">
      <formula>"não"</formula>
    </cfRule>
    <cfRule type="cellIs" dxfId="5841" priority="10" operator="equal">
      <formula>"sim"</formula>
    </cfRule>
  </conditionalFormatting>
  <conditionalFormatting sqref="P167">
    <cfRule type="cellIs" dxfId="5840" priority="7" operator="equal">
      <formula>"não"</formula>
    </cfRule>
    <cfRule type="cellIs" dxfId="5839" priority="8" operator="equal">
      <formula>"sim"</formula>
    </cfRule>
  </conditionalFormatting>
  <conditionalFormatting sqref="P399:P479">
    <cfRule type="cellIs" dxfId="5838" priority="5" operator="equal">
      <formula>"não"</formula>
    </cfRule>
    <cfRule type="cellIs" dxfId="5837" priority="6" operator="equal">
      <formula>"sim"</formula>
    </cfRule>
  </conditionalFormatting>
  <conditionalFormatting sqref="O7:O20">
    <cfRule type="cellIs" dxfId="5836" priority="3" operator="equal">
      <formula>"NÃO"</formula>
    </cfRule>
    <cfRule type="cellIs" dxfId="5835" priority="4" operator="equal">
      <formula>"SIM"</formula>
    </cfRule>
  </conditionalFormatting>
  <conditionalFormatting sqref="P7">
    <cfRule type="cellIs" dxfId="5834" priority="1" operator="equal">
      <formula>"não"</formula>
    </cfRule>
    <cfRule type="cellIs" dxfId="5833" priority="2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7">
    <tabColor rgb="FF002060"/>
  </sheetPr>
  <dimension ref="B2:AI132"/>
  <sheetViews>
    <sheetView zoomScale="86" zoomScaleNormal="86" zoomScalePageLayoutView="86" workbookViewId="0">
      <selection activeCell="C10" sqref="C10"/>
    </sheetView>
  </sheetViews>
  <sheetFormatPr defaultColWidth="8.88671875" defaultRowHeight="14.4" x14ac:dyDescent="0.3"/>
  <cols>
    <col min="1" max="1" width="1.44140625" style="908" customWidth="1"/>
    <col min="2" max="2" width="11.88671875" style="908" customWidth="1"/>
    <col min="3" max="3" width="5.88671875" style="908" customWidth="1"/>
    <col min="4" max="4" width="11.44140625" style="908" customWidth="1"/>
    <col min="5" max="7" width="8.88671875" style="908"/>
    <col min="8" max="8" width="36.109375" style="908" customWidth="1"/>
    <col min="9" max="9" width="11.44140625" style="908" customWidth="1"/>
    <col min="10" max="10" width="11.6640625" style="908" customWidth="1"/>
    <col min="11" max="11" width="13.6640625" style="908" customWidth="1"/>
    <col min="12" max="12" width="13.44140625" style="908" customWidth="1"/>
    <col min="13" max="13" width="14.33203125" style="908" customWidth="1"/>
    <col min="14" max="14" width="10.88671875" style="908" customWidth="1"/>
    <col min="15" max="15" width="14.109375" style="908" customWidth="1"/>
    <col min="16" max="16" width="1" style="908" customWidth="1"/>
    <col min="17" max="17" width="17.33203125" style="908" customWidth="1"/>
    <col min="18" max="19" width="13.44140625" style="908" customWidth="1"/>
    <col min="20" max="20" width="14.6640625" style="908" customWidth="1"/>
    <col min="21" max="21" width="12.44140625" style="908" customWidth="1"/>
    <col min="22" max="22" width="10.44140625" style="908" customWidth="1"/>
    <col min="23" max="25" width="8.88671875" style="908"/>
    <col min="26" max="26" width="1.44140625" style="908" customWidth="1"/>
    <col min="27" max="27" width="13.44140625" style="908" customWidth="1"/>
    <col min="28" max="29" width="15.44140625" style="908" customWidth="1"/>
    <col min="30" max="31" width="8.88671875" style="908"/>
    <col min="32" max="32" width="1.33203125" style="908" customWidth="1"/>
    <col min="33" max="33" width="13.88671875" style="908" customWidth="1"/>
    <col min="34" max="34" width="13.33203125" style="908" customWidth="1"/>
    <col min="35" max="35" width="15.109375" style="908" customWidth="1"/>
    <col min="36" max="16384" width="8.88671875" style="908"/>
  </cols>
  <sheetData>
    <row r="2" spans="2:35" ht="15" thickBot="1" x14ac:dyDescent="0.35">
      <c r="K2" s="909" t="s">
        <v>1027</v>
      </c>
      <c r="L2" s="1256">
        <f ca="1">NOW()</f>
        <v>45064.443763541669</v>
      </c>
      <c r="M2" s="1257"/>
    </row>
    <row r="3" spans="2:35" ht="21.6" thickBot="1" x14ac:dyDescent="0.45">
      <c r="B3" s="1258" t="s">
        <v>1028</v>
      </c>
      <c r="C3" s="1259"/>
      <c r="D3" s="1259"/>
      <c r="E3" s="1259"/>
      <c r="F3" s="1259"/>
      <c r="G3" s="1259"/>
      <c r="H3" s="1260"/>
    </row>
    <row r="4" spans="2:35" ht="15.75" customHeight="1" x14ac:dyDescent="0.3">
      <c r="B4" s="1261" t="s">
        <v>1029</v>
      </c>
      <c r="C4" s="1261"/>
      <c r="D4" s="1261"/>
      <c r="E4" s="1261"/>
      <c r="F4" s="1261"/>
      <c r="G4" s="1261"/>
      <c r="H4" s="1261"/>
      <c r="I4" s="910"/>
      <c r="Q4" s="1262" t="s">
        <v>1030</v>
      </c>
      <c r="R4" s="1262"/>
      <c r="S4" s="1262"/>
      <c r="T4" s="1262"/>
      <c r="U4" s="1262"/>
      <c r="V4" s="1262"/>
      <c r="AA4" s="1253" t="s">
        <v>1031</v>
      </c>
      <c r="AB4" s="1254"/>
      <c r="AC4" s="1255"/>
      <c r="AG4" s="1253" t="s">
        <v>1032</v>
      </c>
      <c r="AH4" s="1254"/>
      <c r="AI4" s="1255"/>
    </row>
    <row r="5" spans="2:35" ht="15" customHeight="1" x14ac:dyDescent="0.3">
      <c r="B5" s="1252" t="s">
        <v>1033</v>
      </c>
      <c r="C5" s="1252"/>
      <c r="D5" s="1252"/>
      <c r="E5" s="1252"/>
      <c r="F5" s="1252"/>
      <c r="G5" s="1252"/>
      <c r="H5" s="1252"/>
      <c r="I5" s="911"/>
      <c r="Q5" s="912">
        <f t="shared" ref="Q5:V5" si="0">SUM(Q8:Q122)</f>
        <v>0</v>
      </c>
      <c r="R5" s="912">
        <f t="shared" si="0"/>
        <v>0</v>
      </c>
      <c r="S5" s="912">
        <f t="shared" si="0"/>
        <v>0</v>
      </c>
      <c r="T5" s="912">
        <f t="shared" si="0"/>
        <v>0</v>
      </c>
      <c r="U5" s="912">
        <f t="shared" si="0"/>
        <v>100</v>
      </c>
      <c r="V5" s="912">
        <f t="shared" si="0"/>
        <v>0</v>
      </c>
      <c r="AA5" s="1244" t="s">
        <v>1034</v>
      </c>
      <c r="AB5" s="1244" t="s">
        <v>1035</v>
      </c>
      <c r="AC5" s="1244" t="s">
        <v>1036</v>
      </c>
      <c r="AG5" s="1244" t="s">
        <v>1037</v>
      </c>
      <c r="AH5" s="1244" t="s">
        <v>1035</v>
      </c>
      <c r="AI5" s="1244" t="s">
        <v>1036</v>
      </c>
    </row>
    <row r="6" spans="2:35" ht="16.5" customHeight="1" x14ac:dyDescent="0.4">
      <c r="K6" s="913" t="s">
        <v>688</v>
      </c>
      <c r="L6" s="914" t="s">
        <v>1038</v>
      </c>
      <c r="Q6" s="1246" t="s">
        <v>1038</v>
      </c>
      <c r="R6" s="1247"/>
      <c r="S6" s="1248"/>
      <c r="T6" s="1249" t="s">
        <v>688</v>
      </c>
      <c r="U6" s="1250"/>
      <c r="V6" s="1251"/>
      <c r="AA6" s="1245"/>
      <c r="AB6" s="1245"/>
      <c r="AC6" s="1245"/>
      <c r="AG6" s="1245"/>
      <c r="AH6" s="1245"/>
      <c r="AI6" s="1245"/>
    </row>
    <row r="7" spans="2:35" ht="46.5" customHeight="1" x14ac:dyDescent="0.3">
      <c r="B7" s="915" t="s">
        <v>1039</v>
      </c>
      <c r="C7" s="916" t="s">
        <v>266</v>
      </c>
      <c r="D7" s="916" t="s">
        <v>266</v>
      </c>
      <c r="E7" s="916" t="s">
        <v>1040</v>
      </c>
      <c r="F7" s="917" t="s">
        <v>1041</v>
      </c>
      <c r="G7" s="917" t="s">
        <v>1042</v>
      </c>
      <c r="H7" s="916" t="s">
        <v>1043</v>
      </c>
      <c r="I7" s="916" t="s">
        <v>1044</v>
      </c>
      <c r="J7" s="917" t="s">
        <v>1045</v>
      </c>
      <c r="K7" s="918" t="s">
        <v>1046</v>
      </c>
      <c r="L7" s="919" t="s">
        <v>1047</v>
      </c>
      <c r="M7" s="916" t="s">
        <v>803</v>
      </c>
      <c r="N7" s="917" t="s">
        <v>1048</v>
      </c>
      <c r="O7" s="920" t="s">
        <v>1049</v>
      </c>
      <c r="P7" s="921"/>
      <c r="Q7" s="922" t="s">
        <v>1050</v>
      </c>
      <c r="R7" s="923" t="s">
        <v>1051</v>
      </c>
      <c r="S7" s="923" t="s">
        <v>1052</v>
      </c>
      <c r="T7" s="923" t="s">
        <v>1050</v>
      </c>
      <c r="U7" s="923" t="s">
        <v>1053</v>
      </c>
      <c r="V7" s="924" t="s">
        <v>1054</v>
      </c>
      <c r="Y7" s="925" t="s">
        <v>587</v>
      </c>
      <c r="AA7" s="926" t="s">
        <v>1055</v>
      </c>
      <c r="AB7" s="927" t="s">
        <v>1056</v>
      </c>
      <c r="AC7" s="928" t="s">
        <v>850</v>
      </c>
      <c r="AE7" s="925" t="s">
        <v>587</v>
      </c>
      <c r="AG7" s="926" t="s">
        <v>1057</v>
      </c>
      <c r="AH7" s="927" t="s">
        <v>1058</v>
      </c>
      <c r="AI7" s="928" t="s">
        <v>850</v>
      </c>
    </row>
    <row r="8" spans="2:35" ht="15" thickBot="1" x14ac:dyDescent="0.35">
      <c r="B8" s="929">
        <v>43050</v>
      </c>
      <c r="C8" s="930">
        <f t="shared" ref="C8:C71" si="1">IF(B8&gt;0,MONTH(B8),IF(B8="",""))</f>
        <v>11</v>
      </c>
      <c r="D8" s="930" t="str">
        <f t="shared" ref="D8:D71" si="2">IF(C8=1,"Janeiro",IF(C8=2,"Fevereiro",IF(C8=3,"Março",IF(C8=4,"Abril",IF(C8=5,"Maio",IF(C8=6,"Junho",IF(C8=7,"Julho",IF(C8=8,"Agosto",IF(C8=9,"Setembro",IF(C8=10,"Outubro",IF(C8=11,"Novembro",IF(C8=12,"Dezembro",IF(C8="","")))))))))))))</f>
        <v>Novembro</v>
      </c>
      <c r="E8" s="931"/>
      <c r="F8" s="931"/>
      <c r="G8" s="931"/>
      <c r="H8" s="932"/>
      <c r="I8" s="933" t="s">
        <v>1059</v>
      </c>
      <c r="J8" s="929"/>
      <c r="K8" s="934">
        <v>100</v>
      </c>
      <c r="L8" s="934"/>
      <c r="M8" s="935" t="s">
        <v>1061</v>
      </c>
      <c r="N8" s="929"/>
      <c r="O8" s="934"/>
      <c r="P8" s="936"/>
      <c r="Q8" s="937">
        <f t="shared" ref="Q8:Q71" si="3">IF(M8=$AC$132,L8,0)</f>
        <v>0</v>
      </c>
      <c r="R8" s="937">
        <f t="shared" ref="R8:R71" si="4">IF(M8=$AC$131,L8,0)</f>
        <v>0</v>
      </c>
      <c r="S8" s="937">
        <f t="shared" ref="S8:S71" si="5">IF(M8=$AC$130,L8,0)</f>
        <v>0</v>
      </c>
      <c r="T8" s="937">
        <f t="shared" ref="T8:T71" si="6">IF(M8=$AC$129,K8,0)</f>
        <v>0</v>
      </c>
      <c r="U8" s="937">
        <f t="shared" ref="U8:U71" si="7">IF(M8=$AC$128,K8,0)</f>
        <v>100</v>
      </c>
      <c r="V8" s="937">
        <f t="shared" ref="V8:V71" si="8">IF(M8=$AC$127,O8,0)</f>
        <v>0</v>
      </c>
      <c r="Y8" s="908" t="s">
        <v>689</v>
      </c>
      <c r="Z8" s="908">
        <v>1</v>
      </c>
      <c r="AA8" s="938">
        <f>SUMIF($C$8:C1984,Z8,$V$8:V2290)</f>
        <v>0</v>
      </c>
      <c r="AB8" s="938">
        <f>SUMIF($C$8:C1984,Z8,$U$8:U2290)</f>
        <v>0</v>
      </c>
      <c r="AC8" s="938">
        <f>SUMIF($C$8:C1984,Z8,$T$8:T2290)</f>
        <v>0</v>
      </c>
      <c r="AE8" s="908" t="s">
        <v>689</v>
      </c>
      <c r="AF8" s="908">
        <v>1</v>
      </c>
      <c r="AG8" s="938">
        <f>SUMIF($C$8:C1984,AF8,$S$8:S2289)</f>
        <v>0</v>
      </c>
      <c r="AH8" s="938">
        <f>SUMIF($C$8:C1984,AF8,$R$8:R2289)</f>
        <v>0</v>
      </c>
      <c r="AI8" s="938">
        <f>SUMIF($C$8:C1984,AF8,$Q$8:Q2290)</f>
        <v>0</v>
      </c>
    </row>
    <row r="9" spans="2:35" ht="15" thickBot="1" x14ac:dyDescent="0.35">
      <c r="B9" s="929"/>
      <c r="C9" s="930">
        <v>12</v>
      </c>
      <c r="D9" s="930" t="str">
        <f t="shared" si="2"/>
        <v>Dezembro</v>
      </c>
      <c r="E9" s="931"/>
      <c r="F9" s="931"/>
      <c r="G9" s="931"/>
      <c r="H9" s="932"/>
      <c r="I9" s="933"/>
      <c r="J9" s="929"/>
      <c r="K9" s="934"/>
      <c r="L9" s="934"/>
      <c r="M9" s="935"/>
      <c r="N9" s="929"/>
      <c r="O9" s="934"/>
      <c r="P9" s="936"/>
      <c r="Q9" s="937">
        <f t="shared" si="3"/>
        <v>0</v>
      </c>
      <c r="R9" s="937">
        <f t="shared" si="4"/>
        <v>0</v>
      </c>
      <c r="S9" s="937">
        <f t="shared" si="5"/>
        <v>0</v>
      </c>
      <c r="T9" s="937">
        <f t="shared" si="6"/>
        <v>0</v>
      </c>
      <c r="U9" s="937">
        <f t="shared" si="7"/>
        <v>0</v>
      </c>
      <c r="V9" s="937">
        <f t="shared" si="8"/>
        <v>0</v>
      </c>
      <c r="Y9" s="908" t="s">
        <v>690</v>
      </c>
      <c r="Z9" s="908">
        <v>2</v>
      </c>
      <c r="AA9" s="938">
        <f>SUMIF($C$8:C1985,Z9,$V$8:V2291)</f>
        <v>0</v>
      </c>
      <c r="AB9" s="938">
        <f>SUMIF($C$8:C1985,Z9,$U$8:U2291)</f>
        <v>0</v>
      </c>
      <c r="AC9" s="938">
        <f>SUMIF($C$8:C1985,Z9,$T$8:T2291)</f>
        <v>0</v>
      </c>
      <c r="AE9" s="908" t="s">
        <v>690</v>
      </c>
      <c r="AF9" s="908">
        <v>2</v>
      </c>
      <c r="AG9" s="938">
        <f>SUMIF($C$8:C1985,AF9,$S$8:S2290)</f>
        <v>0</v>
      </c>
      <c r="AH9" s="938">
        <f>SUMIF($C$8:C1985,AF9,$R$8:R2290)</f>
        <v>0</v>
      </c>
      <c r="AI9" s="938">
        <f>SUMIF($C$8:C1985,AF9,$Q$8:Q2291)</f>
        <v>0</v>
      </c>
    </row>
    <row r="10" spans="2:35" ht="15" thickBot="1" x14ac:dyDescent="0.35">
      <c r="B10" s="929"/>
      <c r="C10" s="930" t="str">
        <f t="shared" si="1"/>
        <v/>
      </c>
      <c r="D10" s="930" t="str">
        <f t="shared" si="2"/>
        <v/>
      </c>
      <c r="E10" s="931"/>
      <c r="F10" s="931"/>
      <c r="G10" s="931"/>
      <c r="H10" s="932"/>
      <c r="I10" s="933"/>
      <c r="J10" s="929"/>
      <c r="K10" s="934"/>
      <c r="L10" s="934"/>
      <c r="M10" s="935"/>
      <c r="N10" s="929"/>
      <c r="O10" s="934"/>
      <c r="P10" s="936"/>
      <c r="Q10" s="937">
        <f t="shared" si="3"/>
        <v>0</v>
      </c>
      <c r="R10" s="937">
        <f t="shared" si="4"/>
        <v>0</v>
      </c>
      <c r="S10" s="937">
        <f t="shared" si="5"/>
        <v>0</v>
      </c>
      <c r="T10" s="937">
        <f t="shared" si="6"/>
        <v>0</v>
      </c>
      <c r="U10" s="937">
        <f t="shared" si="7"/>
        <v>0</v>
      </c>
      <c r="V10" s="937">
        <f t="shared" si="8"/>
        <v>0</v>
      </c>
      <c r="Y10" s="908" t="s">
        <v>691</v>
      </c>
      <c r="Z10" s="908">
        <v>3</v>
      </c>
      <c r="AA10" s="938">
        <f>SUMIF($C$8:C1986,Z10,$V$8:V2292)</f>
        <v>0</v>
      </c>
      <c r="AB10" s="938">
        <f>SUMIF($C$8:C1986,Z10,$U$8:U2292)</f>
        <v>0</v>
      </c>
      <c r="AC10" s="938">
        <f>SUMIF($C$8:C1986,Z10,$T$8:T2292)</f>
        <v>0</v>
      </c>
      <c r="AE10" s="908" t="s">
        <v>691</v>
      </c>
      <c r="AF10" s="908">
        <v>3</v>
      </c>
      <c r="AG10" s="938">
        <f>SUMIF($C$8:C1986,AF10,$S$8:S2291)</f>
        <v>0</v>
      </c>
      <c r="AH10" s="938">
        <f>SUMIF($C$8:C1986,AF10,$R$8:R2291)</f>
        <v>0</v>
      </c>
      <c r="AI10" s="938">
        <f>SUMIF($C$8:C1986,AF10,$Q$8:Q2292)</f>
        <v>0</v>
      </c>
    </row>
    <row r="11" spans="2:35" ht="15" thickBot="1" x14ac:dyDescent="0.35">
      <c r="B11" s="929"/>
      <c r="C11" s="930" t="str">
        <f t="shared" si="1"/>
        <v/>
      </c>
      <c r="D11" s="930" t="str">
        <f t="shared" si="2"/>
        <v/>
      </c>
      <c r="E11" s="931"/>
      <c r="F11" s="931"/>
      <c r="G11" s="931"/>
      <c r="H11" s="932"/>
      <c r="I11" s="933"/>
      <c r="J11" s="929"/>
      <c r="K11" s="934"/>
      <c r="L11" s="934"/>
      <c r="M11" s="935"/>
      <c r="N11" s="929"/>
      <c r="O11" s="934"/>
      <c r="P11" s="936"/>
      <c r="Q11" s="937">
        <f t="shared" si="3"/>
        <v>0</v>
      </c>
      <c r="R11" s="937">
        <f t="shared" si="4"/>
        <v>0</v>
      </c>
      <c r="S11" s="937">
        <f t="shared" si="5"/>
        <v>0</v>
      </c>
      <c r="T11" s="937">
        <f t="shared" si="6"/>
        <v>0</v>
      </c>
      <c r="U11" s="937">
        <f t="shared" si="7"/>
        <v>0</v>
      </c>
      <c r="V11" s="937">
        <f t="shared" si="8"/>
        <v>0</v>
      </c>
      <c r="Y11" s="908" t="s">
        <v>692</v>
      </c>
      <c r="Z11" s="908">
        <v>4</v>
      </c>
      <c r="AA11" s="938">
        <f>SUMIF($C$8:C1987,Z11,$V$8:V2293)</f>
        <v>0</v>
      </c>
      <c r="AB11" s="938">
        <f>SUMIF($C$8:C1987,Z11,$U$8:U2293)</f>
        <v>0</v>
      </c>
      <c r="AC11" s="938">
        <f>SUMIF($C$8:C1987,Z11,$T$8:T2293)</f>
        <v>0</v>
      </c>
      <c r="AE11" s="908" t="s">
        <v>692</v>
      </c>
      <c r="AF11" s="908">
        <v>4</v>
      </c>
      <c r="AG11" s="938">
        <f>SUMIF($C$8:C1987,AF11,$S$8:S2292)</f>
        <v>0</v>
      </c>
      <c r="AH11" s="938">
        <f>SUMIF($C$8:C1987,AF11,$R$8:R2292)</f>
        <v>0</v>
      </c>
      <c r="AI11" s="938">
        <f>SUMIF($C$8:C1987,AF11,$Q$8:Q2293)</f>
        <v>0</v>
      </c>
    </row>
    <row r="12" spans="2:35" ht="15" thickBot="1" x14ac:dyDescent="0.35">
      <c r="B12" s="929"/>
      <c r="C12" s="930" t="str">
        <f t="shared" si="1"/>
        <v/>
      </c>
      <c r="D12" s="930" t="str">
        <f t="shared" si="2"/>
        <v/>
      </c>
      <c r="E12" s="931"/>
      <c r="F12" s="931"/>
      <c r="G12" s="931"/>
      <c r="H12" s="932"/>
      <c r="I12" s="933"/>
      <c r="J12" s="929"/>
      <c r="K12" s="934"/>
      <c r="L12" s="934"/>
      <c r="M12" s="935"/>
      <c r="N12" s="929"/>
      <c r="O12" s="934"/>
      <c r="P12" s="936"/>
      <c r="Q12" s="937">
        <f t="shared" si="3"/>
        <v>0</v>
      </c>
      <c r="R12" s="937">
        <f t="shared" si="4"/>
        <v>0</v>
      </c>
      <c r="S12" s="937">
        <f t="shared" si="5"/>
        <v>0</v>
      </c>
      <c r="T12" s="937">
        <f t="shared" si="6"/>
        <v>0</v>
      </c>
      <c r="U12" s="937">
        <f t="shared" si="7"/>
        <v>0</v>
      </c>
      <c r="V12" s="937">
        <f t="shared" si="8"/>
        <v>0</v>
      </c>
      <c r="Y12" s="908" t="s">
        <v>693</v>
      </c>
      <c r="Z12" s="908">
        <v>5</v>
      </c>
      <c r="AA12" s="938">
        <f>SUMIF($C$8:C1988,Z12,$V$8:V2294)</f>
        <v>0</v>
      </c>
      <c r="AB12" s="938">
        <f>SUMIF($C$8:C1988,Z12,$U$8:U2294)</f>
        <v>0</v>
      </c>
      <c r="AC12" s="938">
        <f>SUMIF($C$8:C1988,Z12,$T$8:T2294)</f>
        <v>0</v>
      </c>
      <c r="AE12" s="908" t="s">
        <v>693</v>
      </c>
      <c r="AF12" s="908">
        <v>5</v>
      </c>
      <c r="AG12" s="938">
        <f>SUMIF($C$8:C1988,AF12,$S$8:S2293)</f>
        <v>0</v>
      </c>
      <c r="AH12" s="938">
        <f>SUMIF($C$8:C1988,AF12,$R$8:R2293)</f>
        <v>0</v>
      </c>
      <c r="AI12" s="938">
        <f>SUMIF($C$8:C1988,AF12,$Q$8:Q2294)</f>
        <v>0</v>
      </c>
    </row>
    <row r="13" spans="2:35" ht="15" thickBot="1" x14ac:dyDescent="0.35">
      <c r="B13" s="929"/>
      <c r="C13" s="930" t="str">
        <f t="shared" si="1"/>
        <v/>
      </c>
      <c r="D13" s="930" t="str">
        <f t="shared" si="2"/>
        <v/>
      </c>
      <c r="E13" s="931"/>
      <c r="F13" s="931"/>
      <c r="G13" s="931"/>
      <c r="H13" s="932"/>
      <c r="I13" s="933"/>
      <c r="J13" s="929"/>
      <c r="K13" s="934"/>
      <c r="L13" s="934"/>
      <c r="M13" s="935"/>
      <c r="N13" s="929"/>
      <c r="O13" s="934"/>
      <c r="P13" s="936"/>
      <c r="Q13" s="937">
        <f t="shared" si="3"/>
        <v>0</v>
      </c>
      <c r="R13" s="937">
        <f t="shared" si="4"/>
        <v>0</v>
      </c>
      <c r="S13" s="937">
        <f t="shared" si="5"/>
        <v>0</v>
      </c>
      <c r="T13" s="937">
        <f t="shared" si="6"/>
        <v>0</v>
      </c>
      <c r="U13" s="937">
        <f t="shared" si="7"/>
        <v>0</v>
      </c>
      <c r="V13" s="937">
        <f t="shared" si="8"/>
        <v>0</v>
      </c>
      <c r="Y13" s="908" t="s">
        <v>694</v>
      </c>
      <c r="Z13" s="908">
        <v>6</v>
      </c>
      <c r="AA13" s="938">
        <f>SUMIF($C$8:C1989,Z13,$V$8:V2295)</f>
        <v>0</v>
      </c>
      <c r="AB13" s="938">
        <f>SUMIF($C$8:C1989,Z13,$U$8:U2295)</f>
        <v>0</v>
      </c>
      <c r="AC13" s="938">
        <f>SUMIF($C$8:C1989,Z13,$T$8:T2295)</f>
        <v>0</v>
      </c>
      <c r="AE13" s="908" t="s">
        <v>694</v>
      </c>
      <c r="AF13" s="908">
        <v>6</v>
      </c>
      <c r="AG13" s="938">
        <f>SUMIF($C$8:C1989,AF13,$S$8:S2294)</f>
        <v>0</v>
      </c>
      <c r="AH13" s="938">
        <f>SUMIF($C$8:C1989,AF13,$R$8:R2294)</f>
        <v>0</v>
      </c>
      <c r="AI13" s="938">
        <f>SUMIF($C$8:C1989,AF13,$Q$8:Q2295)</f>
        <v>0</v>
      </c>
    </row>
    <row r="14" spans="2:35" ht="15" thickBot="1" x14ac:dyDescent="0.35">
      <c r="B14" s="929"/>
      <c r="C14" s="930" t="str">
        <f t="shared" si="1"/>
        <v/>
      </c>
      <c r="D14" s="930" t="str">
        <f t="shared" si="2"/>
        <v/>
      </c>
      <c r="E14" s="931"/>
      <c r="F14" s="931"/>
      <c r="G14" s="931"/>
      <c r="H14" s="932"/>
      <c r="I14" s="933"/>
      <c r="J14" s="929"/>
      <c r="K14" s="934"/>
      <c r="L14" s="934"/>
      <c r="M14" s="935"/>
      <c r="N14" s="929"/>
      <c r="O14" s="934"/>
      <c r="P14" s="936"/>
      <c r="Q14" s="937">
        <f t="shared" si="3"/>
        <v>0</v>
      </c>
      <c r="R14" s="937">
        <f t="shared" si="4"/>
        <v>0</v>
      </c>
      <c r="S14" s="937">
        <f t="shared" si="5"/>
        <v>0</v>
      </c>
      <c r="T14" s="937">
        <f t="shared" si="6"/>
        <v>0</v>
      </c>
      <c r="U14" s="937">
        <f t="shared" si="7"/>
        <v>0</v>
      </c>
      <c r="V14" s="937">
        <f t="shared" si="8"/>
        <v>0</v>
      </c>
      <c r="Y14" s="908" t="s">
        <v>695</v>
      </c>
      <c r="Z14" s="908">
        <v>7</v>
      </c>
      <c r="AA14" s="938">
        <f>SUMIF($C$8:C1990,Z14,$V$8:V2296)</f>
        <v>0</v>
      </c>
      <c r="AB14" s="938">
        <f>SUMIF($C$8:C1990,Z14,$U$8:U2296)</f>
        <v>0</v>
      </c>
      <c r="AC14" s="938">
        <f>SUMIF($C$8:C1990,Z14,$T$8:T2296)</f>
        <v>0</v>
      </c>
      <c r="AE14" s="908" t="s">
        <v>695</v>
      </c>
      <c r="AF14" s="908">
        <v>7</v>
      </c>
      <c r="AG14" s="938">
        <f>SUMIF($C$8:C1990,AF14,$S$8:S2295)</f>
        <v>0</v>
      </c>
      <c r="AH14" s="938">
        <f>SUMIF($C$8:C1990,AF14,$R$8:R2295)</f>
        <v>0</v>
      </c>
      <c r="AI14" s="938">
        <f>SUMIF($C$8:C1990,AF14,$Q$8:Q2296)</f>
        <v>0</v>
      </c>
    </row>
    <row r="15" spans="2:35" ht="15" thickBot="1" x14ac:dyDescent="0.35">
      <c r="B15" s="929"/>
      <c r="C15" s="930" t="str">
        <f t="shared" si="1"/>
        <v/>
      </c>
      <c r="D15" s="930" t="str">
        <f t="shared" si="2"/>
        <v/>
      </c>
      <c r="E15" s="931"/>
      <c r="F15" s="931"/>
      <c r="G15" s="931"/>
      <c r="H15" s="932"/>
      <c r="I15" s="933"/>
      <c r="J15" s="929"/>
      <c r="K15" s="934"/>
      <c r="L15" s="934"/>
      <c r="M15" s="935"/>
      <c r="N15" s="929"/>
      <c r="O15" s="934"/>
      <c r="P15" s="936"/>
      <c r="Q15" s="937">
        <f t="shared" si="3"/>
        <v>0</v>
      </c>
      <c r="R15" s="937">
        <f t="shared" si="4"/>
        <v>0</v>
      </c>
      <c r="S15" s="937">
        <f t="shared" si="5"/>
        <v>0</v>
      </c>
      <c r="T15" s="937">
        <f t="shared" si="6"/>
        <v>0</v>
      </c>
      <c r="U15" s="937">
        <f t="shared" si="7"/>
        <v>0</v>
      </c>
      <c r="V15" s="937">
        <f t="shared" si="8"/>
        <v>0</v>
      </c>
      <c r="Y15" s="908" t="s">
        <v>696</v>
      </c>
      <c r="Z15" s="908">
        <v>8</v>
      </c>
      <c r="AA15" s="938">
        <f>SUMIF($C$8:C1991,Z15,$V$8:V2297)</f>
        <v>0</v>
      </c>
      <c r="AB15" s="938">
        <f>SUMIF($C$8:C1991,Z15,$U$8:U2297)</f>
        <v>0</v>
      </c>
      <c r="AC15" s="938">
        <f>SUMIF($C$8:C1991,Z15,$T$8:T2297)</f>
        <v>0</v>
      </c>
      <c r="AE15" s="908" t="s">
        <v>696</v>
      </c>
      <c r="AF15" s="908">
        <v>8</v>
      </c>
      <c r="AG15" s="938">
        <f>SUMIF($C$8:C1991,AF15,$S$8:S2296)</f>
        <v>0</v>
      </c>
      <c r="AH15" s="938">
        <f>SUMIF($C$8:C1991,AF15,$R$8:R2296)</f>
        <v>0</v>
      </c>
      <c r="AI15" s="938">
        <f>SUMIF($C$8:C1991,AF15,$Q$8:Q2297)</f>
        <v>0</v>
      </c>
    </row>
    <row r="16" spans="2:35" ht="15" thickBot="1" x14ac:dyDescent="0.35">
      <c r="B16" s="929"/>
      <c r="C16" s="930" t="str">
        <f t="shared" si="1"/>
        <v/>
      </c>
      <c r="D16" s="930" t="str">
        <f t="shared" si="2"/>
        <v/>
      </c>
      <c r="E16" s="931"/>
      <c r="F16" s="931"/>
      <c r="G16" s="931"/>
      <c r="H16" s="932"/>
      <c r="I16" s="933"/>
      <c r="J16" s="929"/>
      <c r="K16" s="934"/>
      <c r="L16" s="934"/>
      <c r="M16" s="935"/>
      <c r="N16" s="929"/>
      <c r="O16" s="934"/>
      <c r="P16" s="936"/>
      <c r="Q16" s="937">
        <f t="shared" si="3"/>
        <v>0</v>
      </c>
      <c r="R16" s="937">
        <f t="shared" si="4"/>
        <v>0</v>
      </c>
      <c r="S16" s="937">
        <f t="shared" si="5"/>
        <v>0</v>
      </c>
      <c r="T16" s="937">
        <f t="shared" si="6"/>
        <v>0</v>
      </c>
      <c r="U16" s="937">
        <f t="shared" si="7"/>
        <v>0</v>
      </c>
      <c r="V16" s="937">
        <f t="shared" si="8"/>
        <v>0</v>
      </c>
      <c r="Y16" s="908" t="s">
        <v>697</v>
      </c>
      <c r="Z16" s="908">
        <v>9</v>
      </c>
      <c r="AA16" s="938">
        <f>SUMIF($C$8:C1992,Z16,$V$8:V2298)</f>
        <v>0</v>
      </c>
      <c r="AB16" s="938">
        <f>SUMIF($C$8:C1992,Z16,$U$8:U2298)</f>
        <v>0</v>
      </c>
      <c r="AC16" s="938">
        <f>SUMIF($C$8:C1992,Z16,$T$8:T2298)</f>
        <v>0</v>
      </c>
      <c r="AE16" s="908" t="s">
        <v>697</v>
      </c>
      <c r="AF16" s="908">
        <v>9</v>
      </c>
      <c r="AG16" s="938">
        <f>SUMIF($C$8:C1992,AF16,$S$8:S2297)</f>
        <v>0</v>
      </c>
      <c r="AH16" s="938">
        <f>SUMIF($C$8:C1992,AF16,$R$8:R2297)</f>
        <v>0</v>
      </c>
      <c r="AI16" s="938">
        <f>SUMIF($C$8:C1992,AF16,$Q$8:Q2298)</f>
        <v>0</v>
      </c>
    </row>
    <row r="17" spans="2:35" ht="15" thickBot="1" x14ac:dyDescent="0.35">
      <c r="B17" s="929"/>
      <c r="C17" s="930" t="str">
        <f t="shared" si="1"/>
        <v/>
      </c>
      <c r="D17" s="930" t="str">
        <f t="shared" si="2"/>
        <v/>
      </c>
      <c r="E17" s="931"/>
      <c r="F17" s="931"/>
      <c r="G17" s="931"/>
      <c r="H17" s="932"/>
      <c r="I17" s="933"/>
      <c r="J17" s="929"/>
      <c r="K17" s="934"/>
      <c r="L17" s="934"/>
      <c r="M17" s="935"/>
      <c r="N17" s="929"/>
      <c r="O17" s="934"/>
      <c r="P17" s="936"/>
      <c r="Q17" s="937">
        <f t="shared" si="3"/>
        <v>0</v>
      </c>
      <c r="R17" s="937">
        <f t="shared" si="4"/>
        <v>0</v>
      </c>
      <c r="S17" s="937">
        <f t="shared" si="5"/>
        <v>0</v>
      </c>
      <c r="T17" s="937">
        <f t="shared" si="6"/>
        <v>0</v>
      </c>
      <c r="U17" s="937">
        <f t="shared" si="7"/>
        <v>0</v>
      </c>
      <c r="V17" s="937">
        <f t="shared" si="8"/>
        <v>0</v>
      </c>
      <c r="Y17" s="908" t="s">
        <v>698</v>
      </c>
      <c r="Z17" s="908">
        <v>10</v>
      </c>
      <c r="AA17" s="938">
        <f>SUMIF($C$8:C1993,Z17,$V$8:V2299)</f>
        <v>0</v>
      </c>
      <c r="AB17" s="938">
        <f>SUMIF($C$8:C1993,Z17,$U$8:U2299)</f>
        <v>0</v>
      </c>
      <c r="AC17" s="938">
        <f>SUMIF($C$8:C1993,Z17,$T$8:T2299)</f>
        <v>0</v>
      </c>
      <c r="AE17" s="908" t="s">
        <v>698</v>
      </c>
      <c r="AF17" s="908">
        <v>10</v>
      </c>
      <c r="AG17" s="938">
        <f>SUMIF($C$8:C1993,AF17,$S$8:S2298)</f>
        <v>0</v>
      </c>
      <c r="AH17" s="938">
        <f>SUMIF($C$8:C1993,AF17,$R$8:R2298)</f>
        <v>0</v>
      </c>
      <c r="AI17" s="938">
        <f>SUMIF($C$8:C1993,AF17,$Q$8:Q2299)</f>
        <v>0</v>
      </c>
    </row>
    <row r="18" spans="2:35" ht="15" thickBot="1" x14ac:dyDescent="0.35">
      <c r="B18" s="929"/>
      <c r="C18" s="930" t="str">
        <f t="shared" si="1"/>
        <v/>
      </c>
      <c r="D18" s="930" t="str">
        <f t="shared" si="2"/>
        <v/>
      </c>
      <c r="E18" s="931"/>
      <c r="F18" s="931"/>
      <c r="G18" s="931"/>
      <c r="H18" s="932"/>
      <c r="I18" s="933"/>
      <c r="J18" s="929"/>
      <c r="K18" s="934"/>
      <c r="L18" s="934"/>
      <c r="M18" s="935"/>
      <c r="N18" s="929"/>
      <c r="O18" s="934"/>
      <c r="P18" s="936"/>
      <c r="Q18" s="937">
        <f t="shared" si="3"/>
        <v>0</v>
      </c>
      <c r="R18" s="937">
        <f t="shared" si="4"/>
        <v>0</v>
      </c>
      <c r="S18" s="937">
        <f t="shared" si="5"/>
        <v>0</v>
      </c>
      <c r="T18" s="937">
        <f t="shared" si="6"/>
        <v>0</v>
      </c>
      <c r="U18" s="937">
        <f t="shared" si="7"/>
        <v>0</v>
      </c>
      <c r="V18" s="937">
        <f t="shared" si="8"/>
        <v>0</v>
      </c>
      <c r="Y18" s="908" t="s">
        <v>699</v>
      </c>
      <c r="Z18" s="908">
        <v>11</v>
      </c>
      <c r="AA18" s="938">
        <f>SUMIF($C$8:C1994,Z18,$V$8:V2300)</f>
        <v>0</v>
      </c>
      <c r="AB18" s="938">
        <f>SUMIF($C$8:C1994,Z18,$U$8:U2300)</f>
        <v>100</v>
      </c>
      <c r="AC18" s="938">
        <f>SUMIF($C$8:C1994,Z18,$T$8:T2300)</f>
        <v>0</v>
      </c>
      <c r="AE18" s="908" t="s">
        <v>699</v>
      </c>
      <c r="AF18" s="908">
        <v>11</v>
      </c>
      <c r="AG18" s="938">
        <f>SUMIF($C$8:C1994,AF18,$S$8:S2299)</f>
        <v>0</v>
      </c>
      <c r="AH18" s="938">
        <f>SUMIF($C$8:C1994,AF18,$R$8:R2299)</f>
        <v>0</v>
      </c>
      <c r="AI18" s="938">
        <f>SUMIF($C$8:C1994,AF18,$Q$8:Q2300)</f>
        <v>0</v>
      </c>
    </row>
    <row r="19" spans="2:35" ht="15" thickBot="1" x14ac:dyDescent="0.35">
      <c r="B19" s="929"/>
      <c r="C19" s="930" t="str">
        <f t="shared" si="1"/>
        <v/>
      </c>
      <c r="D19" s="930" t="str">
        <f t="shared" si="2"/>
        <v/>
      </c>
      <c r="E19" s="931"/>
      <c r="F19" s="931"/>
      <c r="G19" s="931"/>
      <c r="H19" s="932"/>
      <c r="I19" s="933"/>
      <c r="J19" s="929"/>
      <c r="K19" s="934"/>
      <c r="L19" s="934"/>
      <c r="M19" s="935"/>
      <c r="N19" s="929"/>
      <c r="O19" s="934"/>
      <c r="P19" s="936"/>
      <c r="Q19" s="937">
        <f t="shared" si="3"/>
        <v>0</v>
      </c>
      <c r="R19" s="937">
        <f t="shared" si="4"/>
        <v>0</v>
      </c>
      <c r="S19" s="937">
        <f t="shared" si="5"/>
        <v>0</v>
      </c>
      <c r="T19" s="937">
        <f t="shared" si="6"/>
        <v>0</v>
      </c>
      <c r="U19" s="937">
        <f t="shared" si="7"/>
        <v>0</v>
      </c>
      <c r="V19" s="937">
        <f t="shared" si="8"/>
        <v>0</v>
      </c>
      <c r="Y19" s="908" t="s">
        <v>700</v>
      </c>
      <c r="Z19" s="908">
        <v>12</v>
      </c>
      <c r="AA19" s="938">
        <f>SUMIF($C$8:C1995,Z19,$V$8:V2301)</f>
        <v>0</v>
      </c>
      <c r="AB19" s="938">
        <f>SUMIF($C$8:C1995,Z19,$U$8:U2301)</f>
        <v>0</v>
      </c>
      <c r="AC19" s="938">
        <f>SUMIF($C$8:C1995,Z19,$T$8:T2301)</f>
        <v>0</v>
      </c>
      <c r="AE19" s="908" t="s">
        <v>700</v>
      </c>
      <c r="AF19" s="908">
        <v>12</v>
      </c>
      <c r="AG19" s="938">
        <f>SUMIF($C$8:C1995,AF19,$S$8:S2300)</f>
        <v>0</v>
      </c>
      <c r="AH19" s="938">
        <f>SUMIF($C$8:C1995,AF19,$R$8:R2300)</f>
        <v>0</v>
      </c>
      <c r="AI19" s="938">
        <f>SUMIF($C$8:C1995,AF19,$Q$8:Q2301)</f>
        <v>0</v>
      </c>
    </row>
    <row r="20" spans="2:35" ht="15" thickBot="1" x14ac:dyDescent="0.35">
      <c r="B20" s="929"/>
      <c r="C20" s="930" t="str">
        <f t="shared" si="1"/>
        <v/>
      </c>
      <c r="D20" s="930" t="str">
        <f t="shared" si="2"/>
        <v/>
      </c>
      <c r="E20" s="931"/>
      <c r="F20" s="931"/>
      <c r="G20" s="931"/>
      <c r="H20" s="932"/>
      <c r="I20" s="933"/>
      <c r="J20" s="929"/>
      <c r="K20" s="934"/>
      <c r="L20" s="934"/>
      <c r="M20" s="935"/>
      <c r="N20" s="929"/>
      <c r="O20" s="934"/>
      <c r="P20" s="936"/>
      <c r="Q20" s="937">
        <f t="shared" si="3"/>
        <v>0</v>
      </c>
      <c r="R20" s="937">
        <f t="shared" si="4"/>
        <v>0</v>
      </c>
      <c r="S20" s="937">
        <f t="shared" si="5"/>
        <v>0</v>
      </c>
      <c r="T20" s="937">
        <f t="shared" si="6"/>
        <v>0</v>
      </c>
      <c r="U20" s="937">
        <f t="shared" si="7"/>
        <v>0</v>
      </c>
      <c r="V20" s="937">
        <f t="shared" si="8"/>
        <v>0</v>
      </c>
      <c r="Y20" s="908" t="s">
        <v>703</v>
      </c>
      <c r="AA20" s="939">
        <f>SUM(AA8:AA19)</f>
        <v>0</v>
      </c>
      <c r="AB20" s="940">
        <f>SUM(AB8:AB19)</f>
        <v>100</v>
      </c>
      <c r="AC20" s="941">
        <f>SUM(AC8:AC19)</f>
        <v>0</v>
      </c>
      <c r="AE20" s="908" t="s">
        <v>703</v>
      </c>
      <c r="AG20" s="939">
        <f>SUM(AG8:AG19)</f>
        <v>0</v>
      </c>
      <c r="AH20" s="940">
        <f>SUM(AH8:AH19)</f>
        <v>0</v>
      </c>
      <c r="AI20" s="941">
        <f>SUM(AI8:AI19)</f>
        <v>0</v>
      </c>
    </row>
    <row r="21" spans="2:35" ht="15" thickBot="1" x14ac:dyDescent="0.35">
      <c r="B21" s="929"/>
      <c r="C21" s="930" t="str">
        <f t="shared" si="1"/>
        <v/>
      </c>
      <c r="D21" s="930" t="str">
        <f t="shared" si="2"/>
        <v/>
      </c>
      <c r="E21" s="931"/>
      <c r="F21" s="931"/>
      <c r="G21" s="931"/>
      <c r="H21" s="932"/>
      <c r="I21" s="933"/>
      <c r="J21" s="929"/>
      <c r="K21" s="934"/>
      <c r="L21" s="934"/>
      <c r="M21" s="935"/>
      <c r="N21" s="929"/>
      <c r="O21" s="934"/>
      <c r="P21" s="936"/>
      <c r="Q21" s="937">
        <f t="shared" si="3"/>
        <v>0</v>
      </c>
      <c r="R21" s="937">
        <f t="shared" si="4"/>
        <v>0</v>
      </c>
      <c r="S21" s="937">
        <f t="shared" si="5"/>
        <v>0</v>
      </c>
      <c r="T21" s="937">
        <f t="shared" si="6"/>
        <v>0</v>
      </c>
      <c r="U21" s="937">
        <f t="shared" si="7"/>
        <v>0</v>
      </c>
      <c r="V21" s="937">
        <f t="shared" si="8"/>
        <v>0</v>
      </c>
      <c r="AA21" s="938"/>
      <c r="AB21" s="938"/>
      <c r="AC21" s="938"/>
      <c r="AG21" s="938"/>
      <c r="AH21" s="938"/>
      <c r="AI21" s="938"/>
    </row>
    <row r="22" spans="2:35" ht="15" thickBot="1" x14ac:dyDescent="0.35">
      <c r="B22" s="929"/>
      <c r="C22" s="930" t="str">
        <f t="shared" si="1"/>
        <v/>
      </c>
      <c r="D22" s="930" t="str">
        <f t="shared" si="2"/>
        <v/>
      </c>
      <c r="E22" s="931"/>
      <c r="F22" s="931"/>
      <c r="G22" s="931"/>
      <c r="H22" s="932"/>
      <c r="I22" s="933"/>
      <c r="J22" s="929"/>
      <c r="K22" s="934"/>
      <c r="L22" s="934"/>
      <c r="M22" s="935"/>
      <c r="N22" s="929"/>
      <c r="O22" s="934"/>
      <c r="P22" s="936"/>
      <c r="Q22" s="937">
        <f t="shared" si="3"/>
        <v>0</v>
      </c>
      <c r="R22" s="937">
        <f t="shared" si="4"/>
        <v>0</v>
      </c>
      <c r="S22" s="937">
        <f t="shared" si="5"/>
        <v>0</v>
      </c>
      <c r="T22" s="937">
        <f t="shared" si="6"/>
        <v>0</v>
      </c>
      <c r="U22" s="937">
        <f t="shared" si="7"/>
        <v>0</v>
      </c>
      <c r="V22" s="937">
        <f t="shared" si="8"/>
        <v>0</v>
      </c>
      <c r="AA22" s="938"/>
      <c r="AB22" s="938"/>
      <c r="AC22" s="938"/>
      <c r="AG22" s="938"/>
      <c r="AH22" s="938"/>
      <c r="AI22" s="938"/>
    </row>
    <row r="23" spans="2:35" ht="15" thickBot="1" x14ac:dyDescent="0.35">
      <c r="B23" s="929"/>
      <c r="C23" s="930" t="str">
        <f t="shared" si="1"/>
        <v/>
      </c>
      <c r="D23" s="930" t="str">
        <f t="shared" si="2"/>
        <v/>
      </c>
      <c r="E23" s="931"/>
      <c r="F23" s="931"/>
      <c r="G23" s="931"/>
      <c r="H23" s="932"/>
      <c r="I23" s="933"/>
      <c r="J23" s="929"/>
      <c r="K23" s="934"/>
      <c r="L23" s="934"/>
      <c r="M23" s="935"/>
      <c r="N23" s="929"/>
      <c r="O23" s="934"/>
      <c r="P23" s="936"/>
      <c r="Q23" s="937">
        <f t="shared" si="3"/>
        <v>0</v>
      </c>
      <c r="R23" s="937">
        <f t="shared" si="4"/>
        <v>0</v>
      </c>
      <c r="S23" s="937">
        <f t="shared" si="5"/>
        <v>0</v>
      </c>
      <c r="T23" s="937">
        <f t="shared" si="6"/>
        <v>0</v>
      </c>
      <c r="U23" s="937">
        <f t="shared" si="7"/>
        <v>0</v>
      </c>
      <c r="V23" s="937">
        <f t="shared" si="8"/>
        <v>0</v>
      </c>
      <c r="AA23" s="938"/>
      <c r="AB23" s="938"/>
      <c r="AC23" s="938"/>
      <c r="AG23" s="938"/>
      <c r="AH23" s="938"/>
      <c r="AI23" s="938"/>
    </row>
    <row r="24" spans="2:35" ht="15" thickBot="1" x14ac:dyDescent="0.35">
      <c r="B24" s="929"/>
      <c r="C24" s="930" t="str">
        <f t="shared" si="1"/>
        <v/>
      </c>
      <c r="D24" s="930" t="str">
        <f t="shared" si="2"/>
        <v/>
      </c>
      <c r="E24" s="931"/>
      <c r="F24" s="931"/>
      <c r="G24" s="931"/>
      <c r="H24" s="932"/>
      <c r="I24" s="933"/>
      <c r="J24" s="929"/>
      <c r="K24" s="934"/>
      <c r="L24" s="934"/>
      <c r="M24" s="935"/>
      <c r="N24" s="929"/>
      <c r="O24" s="934"/>
      <c r="P24" s="936"/>
      <c r="Q24" s="937">
        <f t="shared" si="3"/>
        <v>0</v>
      </c>
      <c r="R24" s="937">
        <f t="shared" si="4"/>
        <v>0</v>
      </c>
      <c r="S24" s="937">
        <f t="shared" si="5"/>
        <v>0</v>
      </c>
      <c r="T24" s="937">
        <f t="shared" si="6"/>
        <v>0</v>
      </c>
      <c r="U24" s="937">
        <f t="shared" si="7"/>
        <v>0</v>
      </c>
      <c r="V24" s="937">
        <f t="shared" si="8"/>
        <v>0</v>
      </c>
      <c r="AA24" s="938"/>
      <c r="AB24" s="938"/>
      <c r="AC24" s="938"/>
      <c r="AG24" s="938"/>
      <c r="AH24" s="938"/>
      <c r="AI24" s="938"/>
    </row>
    <row r="25" spans="2:35" ht="15" thickBot="1" x14ac:dyDescent="0.35">
      <c r="B25" s="929"/>
      <c r="C25" s="930" t="str">
        <f t="shared" si="1"/>
        <v/>
      </c>
      <c r="D25" s="930" t="str">
        <f t="shared" si="2"/>
        <v/>
      </c>
      <c r="E25" s="931"/>
      <c r="F25" s="931"/>
      <c r="G25" s="931"/>
      <c r="H25" s="932"/>
      <c r="I25" s="933"/>
      <c r="J25" s="929"/>
      <c r="K25" s="934"/>
      <c r="L25" s="934"/>
      <c r="M25" s="935"/>
      <c r="N25" s="929"/>
      <c r="O25" s="934"/>
      <c r="P25" s="936"/>
      <c r="Q25" s="937">
        <f t="shared" si="3"/>
        <v>0</v>
      </c>
      <c r="R25" s="937">
        <f t="shared" si="4"/>
        <v>0</v>
      </c>
      <c r="S25" s="937">
        <f t="shared" si="5"/>
        <v>0</v>
      </c>
      <c r="T25" s="937">
        <f t="shared" si="6"/>
        <v>0</v>
      </c>
      <c r="U25" s="937">
        <f t="shared" si="7"/>
        <v>0</v>
      </c>
      <c r="V25" s="937">
        <f t="shared" si="8"/>
        <v>0</v>
      </c>
      <c r="AA25" s="938"/>
      <c r="AB25" s="938"/>
      <c r="AC25" s="938"/>
      <c r="AG25" s="938"/>
      <c r="AH25" s="938"/>
      <c r="AI25" s="938"/>
    </row>
    <row r="26" spans="2:35" ht="15" thickBot="1" x14ac:dyDescent="0.35">
      <c r="B26" s="929"/>
      <c r="C26" s="930" t="str">
        <f t="shared" si="1"/>
        <v/>
      </c>
      <c r="D26" s="930" t="str">
        <f t="shared" si="2"/>
        <v/>
      </c>
      <c r="E26" s="931"/>
      <c r="F26" s="931"/>
      <c r="G26" s="931"/>
      <c r="H26" s="932"/>
      <c r="I26" s="933"/>
      <c r="J26" s="929"/>
      <c r="K26" s="934"/>
      <c r="L26" s="934"/>
      <c r="M26" s="935"/>
      <c r="N26" s="929"/>
      <c r="O26" s="934"/>
      <c r="P26" s="936"/>
      <c r="Q26" s="937">
        <f t="shared" si="3"/>
        <v>0</v>
      </c>
      <c r="R26" s="937">
        <f t="shared" si="4"/>
        <v>0</v>
      </c>
      <c r="S26" s="937">
        <f t="shared" si="5"/>
        <v>0</v>
      </c>
      <c r="T26" s="937">
        <f t="shared" si="6"/>
        <v>0</v>
      </c>
      <c r="U26" s="937">
        <f t="shared" si="7"/>
        <v>0</v>
      </c>
      <c r="V26" s="937">
        <f t="shared" si="8"/>
        <v>0</v>
      </c>
      <c r="AA26" s="938"/>
      <c r="AB26" s="938"/>
      <c r="AC26" s="938"/>
      <c r="AG26" s="938"/>
      <c r="AH26" s="938"/>
      <c r="AI26" s="938"/>
    </row>
    <row r="27" spans="2:35" ht="15" thickBot="1" x14ac:dyDescent="0.35">
      <c r="B27" s="929"/>
      <c r="C27" s="930" t="str">
        <f t="shared" si="1"/>
        <v/>
      </c>
      <c r="D27" s="930" t="str">
        <f t="shared" si="2"/>
        <v/>
      </c>
      <c r="E27" s="931"/>
      <c r="F27" s="931"/>
      <c r="G27" s="931"/>
      <c r="H27" s="932"/>
      <c r="I27" s="933"/>
      <c r="J27" s="929"/>
      <c r="K27" s="934"/>
      <c r="L27" s="934"/>
      <c r="M27" s="935"/>
      <c r="N27" s="929"/>
      <c r="O27" s="934"/>
      <c r="P27" s="936"/>
      <c r="Q27" s="937">
        <f t="shared" si="3"/>
        <v>0</v>
      </c>
      <c r="R27" s="937">
        <f t="shared" si="4"/>
        <v>0</v>
      </c>
      <c r="S27" s="937">
        <f t="shared" si="5"/>
        <v>0</v>
      </c>
      <c r="T27" s="937">
        <f t="shared" si="6"/>
        <v>0</v>
      </c>
      <c r="U27" s="937">
        <f t="shared" si="7"/>
        <v>0</v>
      </c>
      <c r="V27" s="937">
        <f t="shared" si="8"/>
        <v>0</v>
      </c>
      <c r="AA27" s="938"/>
      <c r="AB27" s="938"/>
      <c r="AC27" s="938"/>
      <c r="AG27" s="938"/>
      <c r="AH27" s="938"/>
      <c r="AI27" s="938"/>
    </row>
    <row r="28" spans="2:35" ht="15" thickBot="1" x14ac:dyDescent="0.35">
      <c r="B28" s="929"/>
      <c r="C28" s="930" t="str">
        <f t="shared" si="1"/>
        <v/>
      </c>
      <c r="D28" s="930" t="str">
        <f t="shared" si="2"/>
        <v/>
      </c>
      <c r="E28" s="931"/>
      <c r="F28" s="931"/>
      <c r="G28" s="931"/>
      <c r="H28" s="932"/>
      <c r="I28" s="933"/>
      <c r="J28" s="929"/>
      <c r="K28" s="934"/>
      <c r="L28" s="934"/>
      <c r="M28" s="935"/>
      <c r="N28" s="929"/>
      <c r="O28" s="934"/>
      <c r="P28" s="936"/>
      <c r="Q28" s="937">
        <f t="shared" si="3"/>
        <v>0</v>
      </c>
      <c r="R28" s="937">
        <f t="shared" si="4"/>
        <v>0</v>
      </c>
      <c r="S28" s="937">
        <f t="shared" si="5"/>
        <v>0</v>
      </c>
      <c r="T28" s="937">
        <f t="shared" si="6"/>
        <v>0</v>
      </c>
      <c r="U28" s="937">
        <f t="shared" si="7"/>
        <v>0</v>
      </c>
      <c r="V28" s="937">
        <f t="shared" si="8"/>
        <v>0</v>
      </c>
      <c r="AA28" s="938"/>
      <c r="AB28" s="938"/>
      <c r="AC28" s="938"/>
      <c r="AG28" s="938"/>
      <c r="AH28" s="938"/>
      <c r="AI28" s="938"/>
    </row>
    <row r="29" spans="2:35" ht="15" thickBot="1" x14ac:dyDescent="0.35">
      <c r="B29" s="929"/>
      <c r="C29" s="930" t="str">
        <f t="shared" si="1"/>
        <v/>
      </c>
      <c r="D29" s="930" t="str">
        <f t="shared" si="2"/>
        <v/>
      </c>
      <c r="E29" s="931"/>
      <c r="F29" s="931"/>
      <c r="G29" s="931"/>
      <c r="H29" s="932"/>
      <c r="I29" s="933"/>
      <c r="J29" s="929"/>
      <c r="K29" s="934"/>
      <c r="L29" s="934"/>
      <c r="M29" s="935"/>
      <c r="N29" s="929"/>
      <c r="O29" s="934"/>
      <c r="P29" s="936"/>
      <c r="Q29" s="937">
        <f t="shared" si="3"/>
        <v>0</v>
      </c>
      <c r="R29" s="937">
        <f t="shared" si="4"/>
        <v>0</v>
      </c>
      <c r="S29" s="937">
        <f t="shared" si="5"/>
        <v>0</v>
      </c>
      <c r="T29" s="937">
        <f t="shared" si="6"/>
        <v>0</v>
      </c>
      <c r="U29" s="937">
        <f t="shared" si="7"/>
        <v>0</v>
      </c>
      <c r="V29" s="937">
        <f t="shared" si="8"/>
        <v>0</v>
      </c>
      <c r="AA29" s="938"/>
      <c r="AB29" s="938"/>
      <c r="AC29" s="938"/>
      <c r="AG29" s="938"/>
      <c r="AH29" s="938"/>
      <c r="AI29" s="938"/>
    </row>
    <row r="30" spans="2:35" ht="15" thickBot="1" x14ac:dyDescent="0.35">
      <c r="B30" s="929"/>
      <c r="C30" s="930" t="str">
        <f t="shared" si="1"/>
        <v/>
      </c>
      <c r="D30" s="930" t="str">
        <f t="shared" si="2"/>
        <v/>
      </c>
      <c r="E30" s="931"/>
      <c r="F30" s="931"/>
      <c r="G30" s="931"/>
      <c r="H30" s="932"/>
      <c r="I30" s="933"/>
      <c r="J30" s="929"/>
      <c r="K30" s="934"/>
      <c r="L30" s="934"/>
      <c r="M30" s="935"/>
      <c r="N30" s="929"/>
      <c r="O30" s="934"/>
      <c r="P30" s="936"/>
      <c r="Q30" s="937">
        <f t="shared" si="3"/>
        <v>0</v>
      </c>
      <c r="R30" s="937">
        <f t="shared" si="4"/>
        <v>0</v>
      </c>
      <c r="S30" s="937">
        <f t="shared" si="5"/>
        <v>0</v>
      </c>
      <c r="T30" s="937">
        <f t="shared" si="6"/>
        <v>0</v>
      </c>
      <c r="U30" s="937">
        <f t="shared" si="7"/>
        <v>0</v>
      </c>
      <c r="V30" s="937">
        <f t="shared" si="8"/>
        <v>0</v>
      </c>
      <c r="AA30" s="938"/>
      <c r="AB30" s="938"/>
      <c r="AC30" s="938"/>
      <c r="AG30" s="938"/>
      <c r="AH30" s="938"/>
      <c r="AI30" s="938"/>
    </row>
    <row r="31" spans="2:35" ht="15" thickBot="1" x14ac:dyDescent="0.35">
      <c r="B31" s="929"/>
      <c r="C31" s="930" t="str">
        <f t="shared" si="1"/>
        <v/>
      </c>
      <c r="D31" s="930" t="str">
        <f t="shared" si="2"/>
        <v/>
      </c>
      <c r="E31" s="931"/>
      <c r="F31" s="931"/>
      <c r="G31" s="931"/>
      <c r="H31" s="932"/>
      <c r="I31" s="933"/>
      <c r="J31" s="929"/>
      <c r="K31" s="934"/>
      <c r="L31" s="934"/>
      <c r="M31" s="935"/>
      <c r="N31" s="929"/>
      <c r="O31" s="934"/>
      <c r="P31" s="936"/>
      <c r="Q31" s="937">
        <f t="shared" si="3"/>
        <v>0</v>
      </c>
      <c r="R31" s="937">
        <f t="shared" si="4"/>
        <v>0</v>
      </c>
      <c r="S31" s="937">
        <f t="shared" si="5"/>
        <v>0</v>
      </c>
      <c r="T31" s="937">
        <f t="shared" si="6"/>
        <v>0</v>
      </c>
      <c r="U31" s="937">
        <f t="shared" si="7"/>
        <v>0</v>
      </c>
      <c r="V31" s="937">
        <f t="shared" si="8"/>
        <v>0</v>
      </c>
      <c r="AA31" s="938"/>
      <c r="AB31" s="938"/>
      <c r="AC31" s="938"/>
      <c r="AG31" s="938"/>
      <c r="AH31" s="938"/>
      <c r="AI31" s="938"/>
    </row>
    <row r="32" spans="2:35" ht="15" thickBot="1" x14ac:dyDescent="0.35">
      <c r="B32" s="929"/>
      <c r="C32" s="930" t="str">
        <f t="shared" si="1"/>
        <v/>
      </c>
      <c r="D32" s="930" t="str">
        <f t="shared" si="2"/>
        <v/>
      </c>
      <c r="E32" s="931"/>
      <c r="F32" s="931"/>
      <c r="G32" s="931"/>
      <c r="H32" s="932"/>
      <c r="I32" s="933"/>
      <c r="J32" s="929"/>
      <c r="K32" s="934"/>
      <c r="L32" s="934"/>
      <c r="M32" s="935"/>
      <c r="N32" s="929"/>
      <c r="O32" s="934"/>
      <c r="P32" s="936"/>
      <c r="Q32" s="937">
        <f t="shared" si="3"/>
        <v>0</v>
      </c>
      <c r="R32" s="937">
        <f t="shared" si="4"/>
        <v>0</v>
      </c>
      <c r="S32" s="937">
        <f t="shared" si="5"/>
        <v>0</v>
      </c>
      <c r="T32" s="937">
        <f t="shared" si="6"/>
        <v>0</v>
      </c>
      <c r="U32" s="937">
        <f t="shared" si="7"/>
        <v>0</v>
      </c>
      <c r="V32" s="937">
        <f t="shared" si="8"/>
        <v>0</v>
      </c>
      <c r="AA32" s="938"/>
      <c r="AB32" s="938"/>
      <c r="AC32" s="938"/>
      <c r="AG32" s="938"/>
      <c r="AH32" s="938"/>
      <c r="AI32" s="938"/>
    </row>
    <row r="33" spans="2:35" ht="15" thickBot="1" x14ac:dyDescent="0.35">
      <c r="B33" s="929"/>
      <c r="C33" s="930" t="str">
        <f t="shared" si="1"/>
        <v/>
      </c>
      <c r="D33" s="930" t="str">
        <f t="shared" si="2"/>
        <v/>
      </c>
      <c r="E33" s="931"/>
      <c r="F33" s="931"/>
      <c r="G33" s="931"/>
      <c r="H33" s="932"/>
      <c r="I33" s="933"/>
      <c r="J33" s="929"/>
      <c r="K33" s="934"/>
      <c r="L33" s="934"/>
      <c r="M33" s="935"/>
      <c r="N33" s="929"/>
      <c r="O33" s="934"/>
      <c r="P33" s="936"/>
      <c r="Q33" s="937">
        <f t="shared" si="3"/>
        <v>0</v>
      </c>
      <c r="R33" s="937">
        <f t="shared" si="4"/>
        <v>0</v>
      </c>
      <c r="S33" s="937">
        <f t="shared" si="5"/>
        <v>0</v>
      </c>
      <c r="T33" s="937">
        <f t="shared" si="6"/>
        <v>0</v>
      </c>
      <c r="U33" s="937">
        <f t="shared" si="7"/>
        <v>0</v>
      </c>
      <c r="V33" s="937">
        <f t="shared" si="8"/>
        <v>0</v>
      </c>
      <c r="AA33" s="938"/>
      <c r="AB33" s="938"/>
      <c r="AC33" s="938"/>
      <c r="AG33" s="938"/>
      <c r="AH33" s="938"/>
      <c r="AI33" s="938"/>
    </row>
    <row r="34" spans="2:35" ht="15" thickBot="1" x14ac:dyDescent="0.35">
      <c r="B34" s="929"/>
      <c r="C34" s="930" t="str">
        <f t="shared" si="1"/>
        <v/>
      </c>
      <c r="D34" s="930" t="str">
        <f t="shared" si="2"/>
        <v/>
      </c>
      <c r="E34" s="931"/>
      <c r="F34" s="931"/>
      <c r="G34" s="931"/>
      <c r="H34" s="932"/>
      <c r="I34" s="933"/>
      <c r="J34" s="929"/>
      <c r="K34" s="934"/>
      <c r="L34" s="934"/>
      <c r="M34" s="935"/>
      <c r="N34" s="929"/>
      <c r="O34" s="934"/>
      <c r="P34" s="936"/>
      <c r="Q34" s="937">
        <f t="shared" si="3"/>
        <v>0</v>
      </c>
      <c r="R34" s="937">
        <f t="shared" si="4"/>
        <v>0</v>
      </c>
      <c r="S34" s="937">
        <f t="shared" si="5"/>
        <v>0</v>
      </c>
      <c r="T34" s="937">
        <f t="shared" si="6"/>
        <v>0</v>
      </c>
      <c r="U34" s="937">
        <f t="shared" si="7"/>
        <v>0</v>
      </c>
      <c r="V34" s="937">
        <f t="shared" si="8"/>
        <v>0</v>
      </c>
      <c r="AA34" s="938"/>
      <c r="AB34" s="938"/>
      <c r="AC34" s="938"/>
      <c r="AG34" s="938"/>
      <c r="AH34" s="938"/>
      <c r="AI34" s="938"/>
    </row>
    <row r="35" spans="2:35" ht="15" thickBot="1" x14ac:dyDescent="0.35">
      <c r="B35" s="929"/>
      <c r="C35" s="930" t="str">
        <f t="shared" si="1"/>
        <v/>
      </c>
      <c r="D35" s="930" t="str">
        <f t="shared" si="2"/>
        <v/>
      </c>
      <c r="E35" s="931"/>
      <c r="F35" s="931"/>
      <c r="G35" s="931"/>
      <c r="H35" s="932"/>
      <c r="I35" s="933"/>
      <c r="J35" s="929"/>
      <c r="K35" s="934"/>
      <c r="L35" s="934"/>
      <c r="M35" s="935"/>
      <c r="N35" s="929"/>
      <c r="O35" s="934"/>
      <c r="P35" s="936"/>
      <c r="Q35" s="937">
        <f t="shared" si="3"/>
        <v>0</v>
      </c>
      <c r="R35" s="937">
        <f t="shared" si="4"/>
        <v>0</v>
      </c>
      <c r="S35" s="937">
        <f t="shared" si="5"/>
        <v>0</v>
      </c>
      <c r="T35" s="937">
        <f t="shared" si="6"/>
        <v>0</v>
      </c>
      <c r="U35" s="937">
        <f t="shared" si="7"/>
        <v>0</v>
      </c>
      <c r="V35" s="937">
        <f t="shared" si="8"/>
        <v>0</v>
      </c>
      <c r="AA35" s="938"/>
      <c r="AB35" s="938"/>
      <c r="AC35" s="938"/>
      <c r="AG35" s="938"/>
      <c r="AH35" s="938"/>
      <c r="AI35" s="938"/>
    </row>
    <row r="36" spans="2:35" ht="15" thickBot="1" x14ac:dyDescent="0.35">
      <c r="B36" s="929"/>
      <c r="C36" s="930" t="str">
        <f t="shared" si="1"/>
        <v/>
      </c>
      <c r="D36" s="930" t="str">
        <f t="shared" si="2"/>
        <v/>
      </c>
      <c r="E36" s="931"/>
      <c r="F36" s="931"/>
      <c r="G36" s="931"/>
      <c r="H36" s="932"/>
      <c r="I36" s="933"/>
      <c r="J36" s="929"/>
      <c r="K36" s="934"/>
      <c r="L36" s="934"/>
      <c r="M36" s="935"/>
      <c r="N36" s="929"/>
      <c r="O36" s="934"/>
      <c r="P36" s="936"/>
      <c r="Q36" s="937">
        <f t="shared" si="3"/>
        <v>0</v>
      </c>
      <c r="R36" s="937">
        <f t="shared" si="4"/>
        <v>0</v>
      </c>
      <c r="S36" s="937">
        <f t="shared" si="5"/>
        <v>0</v>
      </c>
      <c r="T36" s="937">
        <f t="shared" si="6"/>
        <v>0</v>
      </c>
      <c r="U36" s="937">
        <f t="shared" si="7"/>
        <v>0</v>
      </c>
      <c r="V36" s="937">
        <f t="shared" si="8"/>
        <v>0</v>
      </c>
      <c r="AA36" s="938"/>
      <c r="AB36" s="938"/>
      <c r="AC36" s="938"/>
      <c r="AG36" s="938"/>
      <c r="AH36" s="938"/>
      <c r="AI36" s="938"/>
    </row>
    <row r="37" spans="2:35" ht="15" thickBot="1" x14ac:dyDescent="0.35">
      <c r="B37" s="929"/>
      <c r="C37" s="930" t="str">
        <f t="shared" si="1"/>
        <v/>
      </c>
      <c r="D37" s="930" t="str">
        <f t="shared" si="2"/>
        <v/>
      </c>
      <c r="E37" s="931"/>
      <c r="F37" s="931"/>
      <c r="G37" s="931"/>
      <c r="H37" s="932"/>
      <c r="I37" s="933"/>
      <c r="J37" s="929"/>
      <c r="K37" s="934"/>
      <c r="L37" s="934"/>
      <c r="M37" s="935"/>
      <c r="N37" s="929"/>
      <c r="O37" s="934"/>
      <c r="P37" s="936"/>
      <c r="Q37" s="937">
        <f t="shared" si="3"/>
        <v>0</v>
      </c>
      <c r="R37" s="937">
        <f t="shared" si="4"/>
        <v>0</v>
      </c>
      <c r="S37" s="937">
        <f t="shared" si="5"/>
        <v>0</v>
      </c>
      <c r="T37" s="937">
        <f t="shared" si="6"/>
        <v>0</v>
      </c>
      <c r="U37" s="937">
        <f t="shared" si="7"/>
        <v>0</v>
      </c>
      <c r="V37" s="937">
        <f t="shared" si="8"/>
        <v>0</v>
      </c>
      <c r="AA37" s="938"/>
      <c r="AB37" s="938"/>
      <c r="AC37" s="938"/>
      <c r="AG37" s="938"/>
      <c r="AH37" s="938"/>
      <c r="AI37" s="938"/>
    </row>
    <row r="38" spans="2:35" ht="15" thickBot="1" x14ac:dyDescent="0.35">
      <c r="B38" s="929"/>
      <c r="C38" s="930" t="str">
        <f t="shared" si="1"/>
        <v/>
      </c>
      <c r="D38" s="930" t="str">
        <f t="shared" si="2"/>
        <v/>
      </c>
      <c r="E38" s="931"/>
      <c r="F38" s="931"/>
      <c r="G38" s="931"/>
      <c r="H38" s="932"/>
      <c r="I38" s="933"/>
      <c r="J38" s="929"/>
      <c r="K38" s="934"/>
      <c r="L38" s="934"/>
      <c r="M38" s="935"/>
      <c r="N38" s="929"/>
      <c r="O38" s="934"/>
      <c r="P38" s="936"/>
      <c r="Q38" s="937">
        <f t="shared" si="3"/>
        <v>0</v>
      </c>
      <c r="R38" s="937">
        <f t="shared" si="4"/>
        <v>0</v>
      </c>
      <c r="S38" s="937">
        <f t="shared" si="5"/>
        <v>0</v>
      </c>
      <c r="T38" s="937">
        <f t="shared" si="6"/>
        <v>0</v>
      </c>
      <c r="U38" s="937">
        <f t="shared" si="7"/>
        <v>0</v>
      </c>
      <c r="V38" s="937">
        <f t="shared" si="8"/>
        <v>0</v>
      </c>
      <c r="AA38" s="938"/>
      <c r="AB38" s="938"/>
      <c r="AC38" s="938"/>
      <c r="AG38" s="938"/>
      <c r="AH38" s="938"/>
      <c r="AI38" s="938"/>
    </row>
    <row r="39" spans="2:35" ht="15" thickBot="1" x14ac:dyDescent="0.35">
      <c r="B39" s="929"/>
      <c r="C39" s="930" t="str">
        <f t="shared" si="1"/>
        <v/>
      </c>
      <c r="D39" s="930" t="str">
        <f t="shared" si="2"/>
        <v/>
      </c>
      <c r="E39" s="931"/>
      <c r="F39" s="931"/>
      <c r="G39" s="931"/>
      <c r="H39" s="932"/>
      <c r="I39" s="933"/>
      <c r="J39" s="929"/>
      <c r="K39" s="934"/>
      <c r="L39" s="934"/>
      <c r="M39" s="935"/>
      <c r="N39" s="929"/>
      <c r="O39" s="934"/>
      <c r="P39" s="936"/>
      <c r="Q39" s="937">
        <f t="shared" si="3"/>
        <v>0</v>
      </c>
      <c r="R39" s="937">
        <f t="shared" si="4"/>
        <v>0</v>
      </c>
      <c r="S39" s="937">
        <f t="shared" si="5"/>
        <v>0</v>
      </c>
      <c r="T39" s="937">
        <f t="shared" si="6"/>
        <v>0</v>
      </c>
      <c r="U39" s="937">
        <f t="shared" si="7"/>
        <v>0</v>
      </c>
      <c r="V39" s="937">
        <f t="shared" si="8"/>
        <v>0</v>
      </c>
      <c r="AA39" s="938"/>
      <c r="AB39" s="938"/>
      <c r="AC39" s="938"/>
      <c r="AG39" s="938"/>
      <c r="AH39" s="938"/>
      <c r="AI39" s="938"/>
    </row>
    <row r="40" spans="2:35" ht="15" thickBot="1" x14ac:dyDescent="0.35">
      <c r="B40" s="929"/>
      <c r="C40" s="930" t="str">
        <f t="shared" si="1"/>
        <v/>
      </c>
      <c r="D40" s="930" t="str">
        <f t="shared" si="2"/>
        <v/>
      </c>
      <c r="E40" s="931"/>
      <c r="F40" s="931"/>
      <c r="G40" s="931"/>
      <c r="H40" s="932"/>
      <c r="I40" s="933"/>
      <c r="J40" s="929"/>
      <c r="K40" s="934"/>
      <c r="L40" s="934"/>
      <c r="M40" s="935"/>
      <c r="N40" s="929"/>
      <c r="O40" s="934"/>
      <c r="P40" s="936"/>
      <c r="Q40" s="937">
        <f t="shared" si="3"/>
        <v>0</v>
      </c>
      <c r="R40" s="937">
        <f t="shared" si="4"/>
        <v>0</v>
      </c>
      <c r="S40" s="937">
        <f t="shared" si="5"/>
        <v>0</v>
      </c>
      <c r="T40" s="937">
        <f t="shared" si="6"/>
        <v>0</v>
      </c>
      <c r="U40" s="937">
        <f t="shared" si="7"/>
        <v>0</v>
      </c>
      <c r="V40" s="937">
        <f t="shared" si="8"/>
        <v>0</v>
      </c>
      <c r="AA40" s="938"/>
      <c r="AB40" s="938"/>
      <c r="AC40" s="938"/>
      <c r="AG40" s="938"/>
      <c r="AH40" s="938"/>
      <c r="AI40" s="938"/>
    </row>
    <row r="41" spans="2:35" ht="15" thickBot="1" x14ac:dyDescent="0.35">
      <c r="B41" s="929"/>
      <c r="C41" s="930" t="str">
        <f t="shared" si="1"/>
        <v/>
      </c>
      <c r="D41" s="930" t="str">
        <f t="shared" si="2"/>
        <v/>
      </c>
      <c r="E41" s="931"/>
      <c r="F41" s="931"/>
      <c r="G41" s="931"/>
      <c r="H41" s="932"/>
      <c r="I41" s="933"/>
      <c r="J41" s="929"/>
      <c r="K41" s="934"/>
      <c r="L41" s="934"/>
      <c r="M41" s="935"/>
      <c r="N41" s="929"/>
      <c r="O41" s="934"/>
      <c r="P41" s="936"/>
      <c r="Q41" s="937">
        <f t="shared" si="3"/>
        <v>0</v>
      </c>
      <c r="R41" s="937">
        <f t="shared" si="4"/>
        <v>0</v>
      </c>
      <c r="S41" s="937">
        <f t="shared" si="5"/>
        <v>0</v>
      </c>
      <c r="T41" s="937">
        <f t="shared" si="6"/>
        <v>0</v>
      </c>
      <c r="U41" s="937">
        <f t="shared" si="7"/>
        <v>0</v>
      </c>
      <c r="V41" s="937">
        <f t="shared" si="8"/>
        <v>0</v>
      </c>
      <c r="AA41" s="938"/>
      <c r="AB41" s="938"/>
      <c r="AC41" s="938"/>
      <c r="AG41" s="938"/>
      <c r="AH41" s="938"/>
      <c r="AI41" s="938"/>
    </row>
    <row r="42" spans="2:35" ht="15" thickBot="1" x14ac:dyDescent="0.35">
      <c r="B42" s="929"/>
      <c r="C42" s="930" t="str">
        <f t="shared" si="1"/>
        <v/>
      </c>
      <c r="D42" s="930" t="str">
        <f t="shared" si="2"/>
        <v/>
      </c>
      <c r="E42" s="931"/>
      <c r="F42" s="931"/>
      <c r="G42" s="931"/>
      <c r="H42" s="932"/>
      <c r="I42" s="933"/>
      <c r="J42" s="929"/>
      <c r="K42" s="934"/>
      <c r="L42" s="934"/>
      <c r="M42" s="935"/>
      <c r="N42" s="929"/>
      <c r="O42" s="934"/>
      <c r="P42" s="936"/>
      <c r="Q42" s="937">
        <f t="shared" si="3"/>
        <v>0</v>
      </c>
      <c r="R42" s="937">
        <f t="shared" si="4"/>
        <v>0</v>
      </c>
      <c r="S42" s="937">
        <f t="shared" si="5"/>
        <v>0</v>
      </c>
      <c r="T42" s="937">
        <f t="shared" si="6"/>
        <v>0</v>
      </c>
      <c r="U42" s="937">
        <f t="shared" si="7"/>
        <v>0</v>
      </c>
      <c r="V42" s="937">
        <f t="shared" si="8"/>
        <v>0</v>
      </c>
      <c r="AA42" s="938"/>
      <c r="AB42" s="938"/>
      <c r="AC42" s="938"/>
      <c r="AG42" s="938"/>
      <c r="AH42" s="938"/>
      <c r="AI42" s="938"/>
    </row>
    <row r="43" spans="2:35" ht="15" thickBot="1" x14ac:dyDescent="0.35">
      <c r="B43" s="929"/>
      <c r="C43" s="930" t="str">
        <f t="shared" si="1"/>
        <v/>
      </c>
      <c r="D43" s="930" t="str">
        <f t="shared" si="2"/>
        <v/>
      </c>
      <c r="E43" s="931"/>
      <c r="F43" s="931"/>
      <c r="G43" s="931"/>
      <c r="H43" s="932"/>
      <c r="I43" s="933"/>
      <c r="J43" s="929"/>
      <c r="K43" s="934"/>
      <c r="L43" s="934"/>
      <c r="M43" s="935"/>
      <c r="N43" s="929"/>
      <c r="O43" s="934"/>
      <c r="P43" s="936"/>
      <c r="Q43" s="937">
        <f t="shared" si="3"/>
        <v>0</v>
      </c>
      <c r="R43" s="937">
        <f t="shared" si="4"/>
        <v>0</v>
      </c>
      <c r="S43" s="937">
        <f t="shared" si="5"/>
        <v>0</v>
      </c>
      <c r="T43" s="937">
        <f t="shared" si="6"/>
        <v>0</v>
      </c>
      <c r="U43" s="937">
        <f t="shared" si="7"/>
        <v>0</v>
      </c>
      <c r="V43" s="937">
        <f t="shared" si="8"/>
        <v>0</v>
      </c>
      <c r="AA43" s="938"/>
      <c r="AB43" s="938"/>
      <c r="AC43" s="938"/>
      <c r="AG43" s="938"/>
      <c r="AH43" s="938"/>
      <c r="AI43" s="938"/>
    </row>
    <row r="44" spans="2:35" ht="15" thickBot="1" x14ac:dyDescent="0.35">
      <c r="B44" s="929"/>
      <c r="C44" s="930" t="str">
        <f t="shared" si="1"/>
        <v/>
      </c>
      <c r="D44" s="930" t="str">
        <f t="shared" si="2"/>
        <v/>
      </c>
      <c r="E44" s="931"/>
      <c r="F44" s="931"/>
      <c r="G44" s="931"/>
      <c r="H44" s="932"/>
      <c r="I44" s="933"/>
      <c r="J44" s="929"/>
      <c r="K44" s="934"/>
      <c r="L44" s="934"/>
      <c r="M44" s="935"/>
      <c r="N44" s="929"/>
      <c r="O44" s="934"/>
      <c r="P44" s="936"/>
      <c r="Q44" s="937">
        <f t="shared" si="3"/>
        <v>0</v>
      </c>
      <c r="R44" s="937">
        <f t="shared" si="4"/>
        <v>0</v>
      </c>
      <c r="S44" s="937">
        <f t="shared" si="5"/>
        <v>0</v>
      </c>
      <c r="T44" s="937">
        <f t="shared" si="6"/>
        <v>0</v>
      </c>
      <c r="U44" s="937">
        <f t="shared" si="7"/>
        <v>0</v>
      </c>
      <c r="V44" s="937">
        <f t="shared" si="8"/>
        <v>0</v>
      </c>
      <c r="AA44" s="938"/>
      <c r="AB44" s="938"/>
      <c r="AC44" s="938"/>
      <c r="AG44" s="938"/>
      <c r="AH44" s="938"/>
      <c r="AI44" s="938"/>
    </row>
    <row r="45" spans="2:35" ht="15" thickBot="1" x14ac:dyDescent="0.35">
      <c r="B45" s="929"/>
      <c r="C45" s="930" t="str">
        <f t="shared" si="1"/>
        <v/>
      </c>
      <c r="D45" s="930" t="str">
        <f t="shared" si="2"/>
        <v/>
      </c>
      <c r="E45" s="931"/>
      <c r="F45" s="931"/>
      <c r="G45" s="931"/>
      <c r="H45" s="932"/>
      <c r="I45" s="933"/>
      <c r="J45" s="929"/>
      <c r="K45" s="934"/>
      <c r="L45" s="934"/>
      <c r="M45" s="935"/>
      <c r="N45" s="929"/>
      <c r="O45" s="934"/>
      <c r="P45" s="936"/>
      <c r="Q45" s="937">
        <f t="shared" si="3"/>
        <v>0</v>
      </c>
      <c r="R45" s="937">
        <f t="shared" si="4"/>
        <v>0</v>
      </c>
      <c r="S45" s="937">
        <f t="shared" si="5"/>
        <v>0</v>
      </c>
      <c r="T45" s="937">
        <f t="shared" si="6"/>
        <v>0</v>
      </c>
      <c r="U45" s="937">
        <f t="shared" si="7"/>
        <v>0</v>
      </c>
      <c r="V45" s="937">
        <f t="shared" si="8"/>
        <v>0</v>
      </c>
      <c r="AA45" s="938"/>
      <c r="AB45" s="938"/>
      <c r="AC45" s="938"/>
      <c r="AG45" s="938"/>
      <c r="AH45" s="938"/>
      <c r="AI45" s="938"/>
    </row>
    <row r="46" spans="2:35" ht="15" thickBot="1" x14ac:dyDescent="0.35">
      <c r="B46" s="929"/>
      <c r="C46" s="930" t="str">
        <f t="shared" si="1"/>
        <v/>
      </c>
      <c r="D46" s="930" t="str">
        <f t="shared" si="2"/>
        <v/>
      </c>
      <c r="E46" s="931"/>
      <c r="F46" s="931"/>
      <c r="G46" s="931"/>
      <c r="H46" s="932"/>
      <c r="I46" s="933"/>
      <c r="J46" s="929"/>
      <c r="K46" s="934"/>
      <c r="L46" s="934"/>
      <c r="M46" s="935"/>
      <c r="N46" s="929"/>
      <c r="O46" s="934"/>
      <c r="P46" s="936"/>
      <c r="Q46" s="937">
        <f t="shared" si="3"/>
        <v>0</v>
      </c>
      <c r="R46" s="937">
        <f t="shared" si="4"/>
        <v>0</v>
      </c>
      <c r="S46" s="937">
        <f t="shared" si="5"/>
        <v>0</v>
      </c>
      <c r="T46" s="937">
        <f t="shared" si="6"/>
        <v>0</v>
      </c>
      <c r="U46" s="937">
        <f t="shared" si="7"/>
        <v>0</v>
      </c>
      <c r="V46" s="937">
        <f t="shared" si="8"/>
        <v>0</v>
      </c>
      <c r="AA46" s="938"/>
      <c r="AB46" s="938"/>
      <c r="AC46" s="938"/>
      <c r="AG46" s="938"/>
      <c r="AH46" s="938"/>
      <c r="AI46" s="938"/>
    </row>
    <row r="47" spans="2:35" ht="15" thickBot="1" x14ac:dyDescent="0.35">
      <c r="B47" s="929"/>
      <c r="C47" s="930" t="str">
        <f t="shared" si="1"/>
        <v/>
      </c>
      <c r="D47" s="930" t="str">
        <f t="shared" si="2"/>
        <v/>
      </c>
      <c r="E47" s="931"/>
      <c r="F47" s="931"/>
      <c r="G47" s="931"/>
      <c r="H47" s="932"/>
      <c r="I47" s="933"/>
      <c r="J47" s="929"/>
      <c r="K47" s="934"/>
      <c r="L47" s="934"/>
      <c r="M47" s="935"/>
      <c r="N47" s="929"/>
      <c r="O47" s="934"/>
      <c r="P47" s="936"/>
      <c r="Q47" s="937">
        <f t="shared" si="3"/>
        <v>0</v>
      </c>
      <c r="R47" s="937">
        <f t="shared" si="4"/>
        <v>0</v>
      </c>
      <c r="S47" s="937">
        <f t="shared" si="5"/>
        <v>0</v>
      </c>
      <c r="T47" s="937">
        <f t="shared" si="6"/>
        <v>0</v>
      </c>
      <c r="U47" s="937">
        <f t="shared" si="7"/>
        <v>0</v>
      </c>
      <c r="V47" s="937">
        <f t="shared" si="8"/>
        <v>0</v>
      </c>
      <c r="AA47" s="938"/>
      <c r="AB47" s="938"/>
      <c r="AC47" s="938"/>
      <c r="AG47" s="938"/>
      <c r="AH47" s="938"/>
      <c r="AI47" s="938"/>
    </row>
    <row r="48" spans="2:35" ht="15" thickBot="1" x14ac:dyDescent="0.35">
      <c r="B48" s="929"/>
      <c r="C48" s="930" t="str">
        <f t="shared" si="1"/>
        <v/>
      </c>
      <c r="D48" s="930" t="str">
        <f t="shared" si="2"/>
        <v/>
      </c>
      <c r="E48" s="931"/>
      <c r="F48" s="931"/>
      <c r="G48" s="931"/>
      <c r="H48" s="932"/>
      <c r="I48" s="933"/>
      <c r="J48" s="929"/>
      <c r="K48" s="934"/>
      <c r="L48" s="934"/>
      <c r="M48" s="935"/>
      <c r="N48" s="929"/>
      <c r="O48" s="934"/>
      <c r="P48" s="936"/>
      <c r="Q48" s="937">
        <f t="shared" si="3"/>
        <v>0</v>
      </c>
      <c r="R48" s="937">
        <f t="shared" si="4"/>
        <v>0</v>
      </c>
      <c r="S48" s="937">
        <f t="shared" si="5"/>
        <v>0</v>
      </c>
      <c r="T48" s="937">
        <f t="shared" si="6"/>
        <v>0</v>
      </c>
      <c r="U48" s="937">
        <f t="shared" si="7"/>
        <v>0</v>
      </c>
      <c r="V48" s="937">
        <f t="shared" si="8"/>
        <v>0</v>
      </c>
      <c r="AA48" s="938"/>
      <c r="AB48" s="938"/>
      <c r="AC48" s="938"/>
      <c r="AG48" s="938"/>
      <c r="AH48" s="938"/>
      <c r="AI48" s="938"/>
    </row>
    <row r="49" spans="2:35" ht="15" thickBot="1" x14ac:dyDescent="0.35">
      <c r="B49" s="929"/>
      <c r="C49" s="930" t="str">
        <f t="shared" si="1"/>
        <v/>
      </c>
      <c r="D49" s="930" t="str">
        <f t="shared" si="2"/>
        <v/>
      </c>
      <c r="E49" s="931"/>
      <c r="F49" s="931"/>
      <c r="G49" s="931"/>
      <c r="H49" s="932"/>
      <c r="I49" s="933"/>
      <c r="J49" s="929"/>
      <c r="K49" s="934"/>
      <c r="L49" s="934"/>
      <c r="M49" s="935"/>
      <c r="N49" s="929"/>
      <c r="O49" s="934"/>
      <c r="P49" s="936"/>
      <c r="Q49" s="937">
        <f t="shared" si="3"/>
        <v>0</v>
      </c>
      <c r="R49" s="937">
        <f t="shared" si="4"/>
        <v>0</v>
      </c>
      <c r="S49" s="937">
        <f t="shared" si="5"/>
        <v>0</v>
      </c>
      <c r="T49" s="937">
        <f t="shared" si="6"/>
        <v>0</v>
      </c>
      <c r="U49" s="937">
        <f t="shared" si="7"/>
        <v>0</v>
      </c>
      <c r="V49" s="937">
        <f t="shared" si="8"/>
        <v>0</v>
      </c>
      <c r="AA49" s="938"/>
      <c r="AB49" s="938"/>
      <c r="AC49" s="938"/>
      <c r="AG49" s="938"/>
      <c r="AH49" s="938"/>
      <c r="AI49" s="938"/>
    </row>
    <row r="50" spans="2:35" ht="15" thickBot="1" x14ac:dyDescent="0.35">
      <c r="B50" s="929"/>
      <c r="C50" s="930" t="str">
        <f t="shared" si="1"/>
        <v/>
      </c>
      <c r="D50" s="930" t="str">
        <f t="shared" si="2"/>
        <v/>
      </c>
      <c r="E50" s="931"/>
      <c r="F50" s="931"/>
      <c r="G50" s="931"/>
      <c r="H50" s="932"/>
      <c r="I50" s="933"/>
      <c r="J50" s="929"/>
      <c r="K50" s="934"/>
      <c r="L50" s="934"/>
      <c r="M50" s="935"/>
      <c r="N50" s="929"/>
      <c r="O50" s="934"/>
      <c r="P50" s="936"/>
      <c r="Q50" s="937">
        <f t="shared" si="3"/>
        <v>0</v>
      </c>
      <c r="R50" s="937">
        <f t="shared" si="4"/>
        <v>0</v>
      </c>
      <c r="S50" s="937">
        <f t="shared" si="5"/>
        <v>0</v>
      </c>
      <c r="T50" s="937">
        <f t="shared" si="6"/>
        <v>0</v>
      </c>
      <c r="U50" s="937">
        <f t="shared" si="7"/>
        <v>0</v>
      </c>
      <c r="V50" s="937">
        <f t="shared" si="8"/>
        <v>0</v>
      </c>
      <c r="AA50" s="938"/>
      <c r="AB50" s="938"/>
      <c r="AC50" s="938"/>
      <c r="AG50" s="938"/>
      <c r="AH50" s="938"/>
      <c r="AI50" s="938"/>
    </row>
    <row r="51" spans="2:35" ht="15" thickBot="1" x14ac:dyDescent="0.35">
      <c r="B51" s="929"/>
      <c r="C51" s="930" t="str">
        <f t="shared" si="1"/>
        <v/>
      </c>
      <c r="D51" s="930" t="str">
        <f t="shared" si="2"/>
        <v/>
      </c>
      <c r="E51" s="931"/>
      <c r="F51" s="931"/>
      <c r="G51" s="931"/>
      <c r="H51" s="932"/>
      <c r="I51" s="933"/>
      <c r="J51" s="929"/>
      <c r="K51" s="934"/>
      <c r="L51" s="934"/>
      <c r="M51" s="935"/>
      <c r="N51" s="929"/>
      <c r="O51" s="934"/>
      <c r="P51" s="936"/>
      <c r="Q51" s="937">
        <f t="shared" si="3"/>
        <v>0</v>
      </c>
      <c r="R51" s="937">
        <f t="shared" si="4"/>
        <v>0</v>
      </c>
      <c r="S51" s="937">
        <f t="shared" si="5"/>
        <v>0</v>
      </c>
      <c r="T51" s="937">
        <f t="shared" si="6"/>
        <v>0</v>
      </c>
      <c r="U51" s="937">
        <f t="shared" si="7"/>
        <v>0</v>
      </c>
      <c r="V51" s="937">
        <f t="shared" si="8"/>
        <v>0</v>
      </c>
      <c r="AA51" s="938"/>
      <c r="AB51" s="938"/>
      <c r="AC51" s="938"/>
      <c r="AG51" s="938"/>
      <c r="AH51" s="938"/>
      <c r="AI51" s="938"/>
    </row>
    <row r="52" spans="2:35" ht="15" thickBot="1" x14ac:dyDescent="0.35">
      <c r="B52" s="929"/>
      <c r="C52" s="930" t="str">
        <f t="shared" si="1"/>
        <v/>
      </c>
      <c r="D52" s="930" t="str">
        <f t="shared" si="2"/>
        <v/>
      </c>
      <c r="E52" s="931"/>
      <c r="F52" s="931"/>
      <c r="G52" s="931"/>
      <c r="H52" s="932"/>
      <c r="I52" s="933"/>
      <c r="J52" s="929"/>
      <c r="K52" s="934"/>
      <c r="L52" s="934"/>
      <c r="M52" s="935"/>
      <c r="N52" s="929"/>
      <c r="O52" s="934"/>
      <c r="P52" s="936"/>
      <c r="Q52" s="937">
        <f t="shared" si="3"/>
        <v>0</v>
      </c>
      <c r="R52" s="937">
        <f t="shared" si="4"/>
        <v>0</v>
      </c>
      <c r="S52" s="937">
        <f t="shared" si="5"/>
        <v>0</v>
      </c>
      <c r="T52" s="937">
        <f t="shared" si="6"/>
        <v>0</v>
      </c>
      <c r="U52" s="937">
        <f t="shared" si="7"/>
        <v>0</v>
      </c>
      <c r="V52" s="937">
        <f t="shared" si="8"/>
        <v>0</v>
      </c>
      <c r="AA52" s="938"/>
      <c r="AB52" s="938"/>
      <c r="AC52" s="938"/>
      <c r="AG52" s="938"/>
      <c r="AH52" s="938"/>
      <c r="AI52" s="938"/>
    </row>
    <row r="53" spans="2:35" ht="15" thickBot="1" x14ac:dyDescent="0.35">
      <c r="B53" s="929"/>
      <c r="C53" s="930" t="str">
        <f t="shared" si="1"/>
        <v/>
      </c>
      <c r="D53" s="930" t="str">
        <f t="shared" si="2"/>
        <v/>
      </c>
      <c r="E53" s="931"/>
      <c r="F53" s="931"/>
      <c r="G53" s="931"/>
      <c r="H53" s="932"/>
      <c r="I53" s="933"/>
      <c r="J53" s="929"/>
      <c r="K53" s="934"/>
      <c r="L53" s="934"/>
      <c r="M53" s="935"/>
      <c r="N53" s="929"/>
      <c r="O53" s="934"/>
      <c r="P53" s="936"/>
      <c r="Q53" s="937">
        <f t="shared" si="3"/>
        <v>0</v>
      </c>
      <c r="R53" s="937">
        <f t="shared" si="4"/>
        <v>0</v>
      </c>
      <c r="S53" s="937">
        <f t="shared" si="5"/>
        <v>0</v>
      </c>
      <c r="T53" s="937">
        <f t="shared" si="6"/>
        <v>0</v>
      </c>
      <c r="U53" s="937">
        <f t="shared" si="7"/>
        <v>0</v>
      </c>
      <c r="V53" s="937">
        <f t="shared" si="8"/>
        <v>0</v>
      </c>
      <c r="AA53" s="938"/>
      <c r="AB53" s="938"/>
      <c r="AC53" s="938"/>
      <c r="AG53" s="938"/>
      <c r="AH53" s="938"/>
      <c r="AI53" s="938"/>
    </row>
    <row r="54" spans="2:35" ht="15" thickBot="1" x14ac:dyDescent="0.35">
      <c r="B54" s="929"/>
      <c r="C54" s="930" t="str">
        <f t="shared" si="1"/>
        <v/>
      </c>
      <c r="D54" s="930" t="str">
        <f t="shared" si="2"/>
        <v/>
      </c>
      <c r="E54" s="931"/>
      <c r="F54" s="931"/>
      <c r="G54" s="931"/>
      <c r="H54" s="932"/>
      <c r="I54" s="933"/>
      <c r="J54" s="929"/>
      <c r="K54" s="934"/>
      <c r="L54" s="934"/>
      <c r="M54" s="935"/>
      <c r="N54" s="929"/>
      <c r="O54" s="934"/>
      <c r="P54" s="936"/>
      <c r="Q54" s="937">
        <f t="shared" si="3"/>
        <v>0</v>
      </c>
      <c r="R54" s="937">
        <f t="shared" si="4"/>
        <v>0</v>
      </c>
      <c r="S54" s="937">
        <f t="shared" si="5"/>
        <v>0</v>
      </c>
      <c r="T54" s="937">
        <f t="shared" si="6"/>
        <v>0</v>
      </c>
      <c r="U54" s="937">
        <f t="shared" si="7"/>
        <v>0</v>
      </c>
      <c r="V54" s="937">
        <f t="shared" si="8"/>
        <v>0</v>
      </c>
      <c r="AA54" s="938"/>
      <c r="AB54" s="938"/>
      <c r="AC54" s="938"/>
      <c r="AG54" s="938"/>
      <c r="AH54" s="938"/>
      <c r="AI54" s="938"/>
    </row>
    <row r="55" spans="2:35" ht="15" thickBot="1" x14ac:dyDescent="0.35">
      <c r="B55" s="929"/>
      <c r="C55" s="930" t="str">
        <f t="shared" si="1"/>
        <v/>
      </c>
      <c r="D55" s="930" t="str">
        <f t="shared" si="2"/>
        <v/>
      </c>
      <c r="E55" s="931"/>
      <c r="F55" s="931"/>
      <c r="G55" s="931"/>
      <c r="H55" s="932"/>
      <c r="I55" s="933"/>
      <c r="J55" s="929"/>
      <c r="K55" s="934"/>
      <c r="L55" s="934"/>
      <c r="M55" s="935"/>
      <c r="N55" s="929"/>
      <c r="O55" s="934"/>
      <c r="P55" s="936"/>
      <c r="Q55" s="937">
        <f t="shared" si="3"/>
        <v>0</v>
      </c>
      <c r="R55" s="937">
        <f t="shared" si="4"/>
        <v>0</v>
      </c>
      <c r="S55" s="937">
        <f t="shared" si="5"/>
        <v>0</v>
      </c>
      <c r="T55" s="937">
        <f t="shared" si="6"/>
        <v>0</v>
      </c>
      <c r="U55" s="937">
        <f t="shared" si="7"/>
        <v>0</v>
      </c>
      <c r="V55" s="937">
        <f t="shared" si="8"/>
        <v>0</v>
      </c>
      <c r="AA55" s="938"/>
      <c r="AB55" s="938"/>
      <c r="AC55" s="938"/>
      <c r="AG55" s="938"/>
      <c r="AH55" s="938"/>
      <c r="AI55" s="938"/>
    </row>
    <row r="56" spans="2:35" ht="15" thickBot="1" x14ac:dyDescent="0.35">
      <c r="B56" s="929"/>
      <c r="C56" s="930" t="str">
        <f t="shared" si="1"/>
        <v/>
      </c>
      <c r="D56" s="930" t="str">
        <f t="shared" si="2"/>
        <v/>
      </c>
      <c r="E56" s="931"/>
      <c r="F56" s="931"/>
      <c r="G56" s="931"/>
      <c r="H56" s="932"/>
      <c r="I56" s="933"/>
      <c r="J56" s="929"/>
      <c r="K56" s="934"/>
      <c r="L56" s="934"/>
      <c r="M56" s="935"/>
      <c r="N56" s="929"/>
      <c r="O56" s="934"/>
      <c r="P56" s="936"/>
      <c r="Q56" s="937">
        <f t="shared" si="3"/>
        <v>0</v>
      </c>
      <c r="R56" s="937">
        <f t="shared" si="4"/>
        <v>0</v>
      </c>
      <c r="S56" s="937">
        <f t="shared" si="5"/>
        <v>0</v>
      </c>
      <c r="T56" s="937">
        <f t="shared" si="6"/>
        <v>0</v>
      </c>
      <c r="U56" s="937">
        <f t="shared" si="7"/>
        <v>0</v>
      </c>
      <c r="V56" s="937">
        <f t="shared" si="8"/>
        <v>0</v>
      </c>
      <c r="AA56" s="938"/>
      <c r="AB56" s="938"/>
      <c r="AC56" s="938"/>
      <c r="AG56" s="938"/>
      <c r="AH56" s="938"/>
      <c r="AI56" s="938"/>
    </row>
    <row r="57" spans="2:35" ht="15" thickBot="1" x14ac:dyDescent="0.35">
      <c r="B57" s="929"/>
      <c r="C57" s="930" t="str">
        <f t="shared" si="1"/>
        <v/>
      </c>
      <c r="D57" s="930" t="str">
        <f t="shared" si="2"/>
        <v/>
      </c>
      <c r="E57" s="931"/>
      <c r="F57" s="931"/>
      <c r="G57" s="931"/>
      <c r="H57" s="932"/>
      <c r="I57" s="933" t="s">
        <v>1059</v>
      </c>
      <c r="J57" s="929"/>
      <c r="K57" s="934"/>
      <c r="L57" s="934"/>
      <c r="M57" s="935"/>
      <c r="N57" s="929"/>
      <c r="O57" s="934"/>
      <c r="P57" s="936"/>
      <c r="Q57" s="937">
        <f t="shared" si="3"/>
        <v>0</v>
      </c>
      <c r="R57" s="937">
        <f t="shared" si="4"/>
        <v>0</v>
      </c>
      <c r="S57" s="937">
        <f t="shared" si="5"/>
        <v>0</v>
      </c>
      <c r="T57" s="937">
        <f t="shared" si="6"/>
        <v>0</v>
      </c>
      <c r="U57" s="937">
        <f t="shared" si="7"/>
        <v>0</v>
      </c>
      <c r="V57" s="937">
        <f t="shared" si="8"/>
        <v>0</v>
      </c>
    </row>
    <row r="58" spans="2:35" ht="15" thickBot="1" x14ac:dyDescent="0.35">
      <c r="B58" s="929"/>
      <c r="C58" s="930" t="str">
        <f t="shared" si="1"/>
        <v/>
      </c>
      <c r="D58" s="930" t="str">
        <f t="shared" si="2"/>
        <v/>
      </c>
      <c r="E58" s="931"/>
      <c r="F58" s="931"/>
      <c r="G58" s="931"/>
      <c r="H58" s="932"/>
      <c r="I58" s="933" t="s">
        <v>1059</v>
      </c>
      <c r="J58" s="929"/>
      <c r="K58" s="934"/>
      <c r="L58" s="934"/>
      <c r="M58" s="935"/>
      <c r="N58" s="929"/>
      <c r="O58" s="934"/>
      <c r="P58" s="936"/>
      <c r="Q58" s="937">
        <f t="shared" si="3"/>
        <v>0</v>
      </c>
      <c r="R58" s="937">
        <f t="shared" si="4"/>
        <v>0</v>
      </c>
      <c r="S58" s="937">
        <f t="shared" si="5"/>
        <v>0</v>
      </c>
      <c r="T58" s="937">
        <f t="shared" si="6"/>
        <v>0</v>
      </c>
      <c r="U58" s="937">
        <f t="shared" si="7"/>
        <v>0</v>
      </c>
      <c r="V58" s="937">
        <f t="shared" si="8"/>
        <v>0</v>
      </c>
    </row>
    <row r="59" spans="2:35" ht="15" thickBot="1" x14ac:dyDescent="0.35">
      <c r="B59" s="929"/>
      <c r="C59" s="930" t="str">
        <f t="shared" si="1"/>
        <v/>
      </c>
      <c r="D59" s="930" t="str">
        <f t="shared" si="2"/>
        <v/>
      </c>
      <c r="E59" s="931"/>
      <c r="F59" s="931"/>
      <c r="G59" s="931"/>
      <c r="H59" s="932"/>
      <c r="I59" s="933" t="s">
        <v>1059</v>
      </c>
      <c r="J59" s="929"/>
      <c r="K59" s="934"/>
      <c r="L59" s="934"/>
      <c r="M59" s="935"/>
      <c r="N59" s="929"/>
      <c r="O59" s="934"/>
      <c r="P59" s="936"/>
      <c r="Q59" s="937">
        <f t="shared" si="3"/>
        <v>0</v>
      </c>
      <c r="R59" s="937">
        <f t="shared" si="4"/>
        <v>0</v>
      </c>
      <c r="S59" s="937">
        <f t="shared" si="5"/>
        <v>0</v>
      </c>
      <c r="T59" s="937">
        <f t="shared" si="6"/>
        <v>0</v>
      </c>
      <c r="U59" s="937">
        <f t="shared" si="7"/>
        <v>0</v>
      </c>
      <c r="V59" s="937">
        <f t="shared" si="8"/>
        <v>0</v>
      </c>
    </row>
    <row r="60" spans="2:35" ht="15" thickBot="1" x14ac:dyDescent="0.35">
      <c r="B60" s="929"/>
      <c r="C60" s="930" t="str">
        <f t="shared" si="1"/>
        <v/>
      </c>
      <c r="D60" s="930" t="str">
        <f t="shared" si="2"/>
        <v/>
      </c>
      <c r="E60" s="931"/>
      <c r="F60" s="931"/>
      <c r="G60" s="931"/>
      <c r="H60" s="932"/>
      <c r="I60" s="933" t="s">
        <v>1059</v>
      </c>
      <c r="J60" s="929"/>
      <c r="K60" s="934"/>
      <c r="L60" s="934"/>
      <c r="M60" s="935"/>
      <c r="N60" s="929"/>
      <c r="O60" s="934"/>
      <c r="P60" s="936"/>
      <c r="Q60" s="937">
        <f t="shared" si="3"/>
        <v>0</v>
      </c>
      <c r="R60" s="937">
        <f t="shared" si="4"/>
        <v>0</v>
      </c>
      <c r="S60" s="937">
        <f t="shared" si="5"/>
        <v>0</v>
      </c>
      <c r="T60" s="937">
        <f t="shared" si="6"/>
        <v>0</v>
      </c>
      <c r="U60" s="937">
        <f t="shared" si="7"/>
        <v>0</v>
      </c>
      <c r="V60" s="937">
        <f t="shared" si="8"/>
        <v>0</v>
      </c>
    </row>
    <row r="61" spans="2:35" ht="15" thickBot="1" x14ac:dyDescent="0.35">
      <c r="B61" s="929"/>
      <c r="C61" s="930" t="str">
        <f t="shared" si="1"/>
        <v/>
      </c>
      <c r="D61" s="930" t="str">
        <f t="shared" si="2"/>
        <v/>
      </c>
      <c r="E61" s="931"/>
      <c r="F61" s="931"/>
      <c r="G61" s="931"/>
      <c r="H61" s="932"/>
      <c r="I61" s="933" t="s">
        <v>1059</v>
      </c>
      <c r="J61" s="929"/>
      <c r="K61" s="934"/>
      <c r="L61" s="934"/>
      <c r="M61" s="935"/>
      <c r="N61" s="929"/>
      <c r="O61" s="934"/>
      <c r="P61" s="936"/>
      <c r="Q61" s="937">
        <f t="shared" si="3"/>
        <v>0</v>
      </c>
      <c r="R61" s="937">
        <f t="shared" si="4"/>
        <v>0</v>
      </c>
      <c r="S61" s="937">
        <f t="shared" si="5"/>
        <v>0</v>
      </c>
      <c r="T61" s="937">
        <f t="shared" si="6"/>
        <v>0</v>
      </c>
      <c r="U61" s="937">
        <f t="shared" si="7"/>
        <v>0</v>
      </c>
      <c r="V61" s="937">
        <f t="shared" si="8"/>
        <v>0</v>
      </c>
    </row>
    <row r="62" spans="2:35" ht="15" thickBot="1" x14ac:dyDescent="0.35">
      <c r="B62" s="929"/>
      <c r="C62" s="930" t="str">
        <f t="shared" si="1"/>
        <v/>
      </c>
      <c r="D62" s="930" t="str">
        <f t="shared" si="2"/>
        <v/>
      </c>
      <c r="E62" s="931"/>
      <c r="F62" s="931"/>
      <c r="G62" s="931"/>
      <c r="H62" s="932"/>
      <c r="I62" s="933" t="s">
        <v>1059</v>
      </c>
      <c r="J62" s="929"/>
      <c r="K62" s="934"/>
      <c r="L62" s="934"/>
      <c r="M62" s="935"/>
      <c r="N62" s="929"/>
      <c r="O62" s="934"/>
      <c r="P62" s="936"/>
      <c r="Q62" s="937">
        <f t="shared" si="3"/>
        <v>0</v>
      </c>
      <c r="R62" s="937">
        <f t="shared" si="4"/>
        <v>0</v>
      </c>
      <c r="S62" s="937">
        <f t="shared" si="5"/>
        <v>0</v>
      </c>
      <c r="T62" s="937">
        <f t="shared" si="6"/>
        <v>0</v>
      </c>
      <c r="U62" s="937">
        <f t="shared" si="7"/>
        <v>0</v>
      </c>
      <c r="V62" s="937">
        <f t="shared" si="8"/>
        <v>0</v>
      </c>
    </row>
    <row r="63" spans="2:35" ht="15" thickBot="1" x14ac:dyDescent="0.35">
      <c r="B63" s="929"/>
      <c r="C63" s="930" t="str">
        <f t="shared" si="1"/>
        <v/>
      </c>
      <c r="D63" s="930" t="str">
        <f t="shared" si="2"/>
        <v/>
      </c>
      <c r="E63" s="931"/>
      <c r="F63" s="931"/>
      <c r="G63" s="931"/>
      <c r="H63" s="932"/>
      <c r="I63" s="933" t="s">
        <v>1059</v>
      </c>
      <c r="J63" s="929"/>
      <c r="K63" s="934"/>
      <c r="L63" s="934"/>
      <c r="M63" s="935"/>
      <c r="N63" s="929"/>
      <c r="O63" s="934"/>
      <c r="P63" s="936"/>
      <c r="Q63" s="937">
        <f t="shared" si="3"/>
        <v>0</v>
      </c>
      <c r="R63" s="937">
        <f t="shared" si="4"/>
        <v>0</v>
      </c>
      <c r="S63" s="937">
        <f t="shared" si="5"/>
        <v>0</v>
      </c>
      <c r="T63" s="937">
        <f t="shared" si="6"/>
        <v>0</v>
      </c>
      <c r="U63" s="937">
        <f t="shared" si="7"/>
        <v>0</v>
      </c>
      <c r="V63" s="937">
        <f t="shared" si="8"/>
        <v>0</v>
      </c>
      <c r="AA63" s="938"/>
      <c r="AB63" s="938"/>
      <c r="AC63" s="938"/>
      <c r="AG63" s="938"/>
      <c r="AH63" s="938"/>
      <c r="AI63" s="938"/>
    </row>
    <row r="64" spans="2:35" ht="15" thickBot="1" x14ac:dyDescent="0.35">
      <c r="B64" s="929"/>
      <c r="C64" s="930" t="str">
        <f t="shared" si="1"/>
        <v/>
      </c>
      <c r="D64" s="930" t="str">
        <f t="shared" si="2"/>
        <v/>
      </c>
      <c r="E64" s="931"/>
      <c r="F64" s="931"/>
      <c r="G64" s="931"/>
      <c r="H64" s="932"/>
      <c r="I64" s="933" t="s">
        <v>1059</v>
      </c>
      <c r="J64" s="929"/>
      <c r="K64" s="934"/>
      <c r="L64" s="934"/>
      <c r="M64" s="935"/>
      <c r="N64" s="929"/>
      <c r="O64" s="934"/>
      <c r="P64" s="936"/>
      <c r="Q64" s="937">
        <f t="shared" si="3"/>
        <v>0</v>
      </c>
      <c r="R64" s="937">
        <f t="shared" si="4"/>
        <v>0</v>
      </c>
      <c r="S64" s="937">
        <f t="shared" si="5"/>
        <v>0</v>
      </c>
      <c r="T64" s="937">
        <f t="shared" si="6"/>
        <v>0</v>
      </c>
      <c r="U64" s="937">
        <f t="shared" si="7"/>
        <v>0</v>
      </c>
      <c r="V64" s="937">
        <f t="shared" si="8"/>
        <v>0</v>
      </c>
      <c r="AA64" s="938"/>
      <c r="AB64" s="938"/>
      <c r="AC64" s="938"/>
      <c r="AG64" s="938"/>
      <c r="AH64" s="938"/>
      <c r="AI64" s="938"/>
    </row>
    <row r="65" spans="2:35" ht="15" thickBot="1" x14ac:dyDescent="0.35">
      <c r="B65" s="929"/>
      <c r="C65" s="930" t="str">
        <f t="shared" si="1"/>
        <v/>
      </c>
      <c r="D65" s="930" t="str">
        <f t="shared" si="2"/>
        <v/>
      </c>
      <c r="E65" s="931"/>
      <c r="F65" s="931"/>
      <c r="G65" s="931"/>
      <c r="H65" s="932"/>
      <c r="I65" s="933" t="s">
        <v>1059</v>
      </c>
      <c r="J65" s="929"/>
      <c r="K65" s="934"/>
      <c r="L65" s="934"/>
      <c r="M65" s="935"/>
      <c r="N65" s="929"/>
      <c r="O65" s="934"/>
      <c r="P65" s="936"/>
      <c r="Q65" s="937">
        <f t="shared" si="3"/>
        <v>0</v>
      </c>
      <c r="R65" s="937">
        <f t="shared" si="4"/>
        <v>0</v>
      </c>
      <c r="S65" s="937">
        <f t="shared" si="5"/>
        <v>0</v>
      </c>
      <c r="T65" s="937">
        <f t="shared" si="6"/>
        <v>0</v>
      </c>
      <c r="U65" s="937">
        <f t="shared" si="7"/>
        <v>0</v>
      </c>
      <c r="V65" s="937">
        <f t="shared" si="8"/>
        <v>0</v>
      </c>
      <c r="AA65" s="938"/>
      <c r="AB65" s="938"/>
      <c r="AC65" s="938"/>
      <c r="AG65" s="938"/>
      <c r="AH65" s="938"/>
      <c r="AI65" s="938"/>
    </row>
    <row r="66" spans="2:35" ht="15" thickBot="1" x14ac:dyDescent="0.35">
      <c r="B66" s="929"/>
      <c r="C66" s="930" t="str">
        <f t="shared" si="1"/>
        <v/>
      </c>
      <c r="D66" s="930" t="str">
        <f t="shared" si="2"/>
        <v/>
      </c>
      <c r="E66" s="931"/>
      <c r="F66" s="931"/>
      <c r="G66" s="931"/>
      <c r="H66" s="932"/>
      <c r="I66" s="933" t="s">
        <v>1059</v>
      </c>
      <c r="J66" s="929"/>
      <c r="K66" s="934"/>
      <c r="L66" s="934"/>
      <c r="M66" s="935"/>
      <c r="N66" s="929"/>
      <c r="O66" s="934"/>
      <c r="P66" s="936"/>
      <c r="Q66" s="937">
        <f t="shared" si="3"/>
        <v>0</v>
      </c>
      <c r="R66" s="937">
        <f t="shared" si="4"/>
        <v>0</v>
      </c>
      <c r="S66" s="937">
        <f t="shared" si="5"/>
        <v>0</v>
      </c>
      <c r="T66" s="937">
        <f t="shared" si="6"/>
        <v>0</v>
      </c>
      <c r="U66" s="937">
        <f t="shared" si="7"/>
        <v>0</v>
      </c>
      <c r="V66" s="937">
        <f t="shared" si="8"/>
        <v>0</v>
      </c>
      <c r="AA66" s="938"/>
      <c r="AB66" s="938"/>
      <c r="AC66" s="938"/>
      <c r="AG66" s="938"/>
      <c r="AH66" s="938"/>
      <c r="AI66" s="938"/>
    </row>
    <row r="67" spans="2:35" ht="15" thickBot="1" x14ac:dyDescent="0.35">
      <c r="B67" s="929"/>
      <c r="C67" s="930" t="str">
        <f t="shared" si="1"/>
        <v/>
      </c>
      <c r="D67" s="930" t="str">
        <f t="shared" si="2"/>
        <v/>
      </c>
      <c r="E67" s="931"/>
      <c r="F67" s="931"/>
      <c r="G67" s="931"/>
      <c r="H67" s="932"/>
      <c r="I67" s="933" t="s">
        <v>1059</v>
      </c>
      <c r="J67" s="929"/>
      <c r="K67" s="934"/>
      <c r="L67" s="934"/>
      <c r="M67" s="935"/>
      <c r="N67" s="929"/>
      <c r="O67" s="934"/>
      <c r="P67" s="936"/>
      <c r="Q67" s="937">
        <f t="shared" si="3"/>
        <v>0</v>
      </c>
      <c r="R67" s="937">
        <f t="shared" si="4"/>
        <v>0</v>
      </c>
      <c r="S67" s="937">
        <f t="shared" si="5"/>
        <v>0</v>
      </c>
      <c r="T67" s="937">
        <f t="shared" si="6"/>
        <v>0</v>
      </c>
      <c r="U67" s="937">
        <f t="shared" si="7"/>
        <v>0</v>
      </c>
      <c r="V67" s="937">
        <f t="shared" si="8"/>
        <v>0</v>
      </c>
      <c r="AA67" s="938"/>
      <c r="AB67" s="938"/>
      <c r="AC67" s="938"/>
      <c r="AG67" s="938"/>
      <c r="AH67" s="938"/>
      <c r="AI67" s="938"/>
    </row>
    <row r="68" spans="2:35" ht="15" thickBot="1" x14ac:dyDescent="0.35">
      <c r="B68" s="929"/>
      <c r="C68" s="930" t="str">
        <f t="shared" si="1"/>
        <v/>
      </c>
      <c r="D68" s="930" t="str">
        <f t="shared" si="2"/>
        <v/>
      </c>
      <c r="E68" s="931"/>
      <c r="F68" s="931"/>
      <c r="G68" s="931"/>
      <c r="H68" s="932"/>
      <c r="I68" s="933" t="s">
        <v>1059</v>
      </c>
      <c r="J68" s="929"/>
      <c r="K68" s="934"/>
      <c r="L68" s="934"/>
      <c r="M68" s="935"/>
      <c r="N68" s="929"/>
      <c r="O68" s="934"/>
      <c r="P68" s="936"/>
      <c r="Q68" s="937">
        <f t="shared" si="3"/>
        <v>0</v>
      </c>
      <c r="R68" s="937">
        <f t="shared" si="4"/>
        <v>0</v>
      </c>
      <c r="S68" s="937">
        <f t="shared" si="5"/>
        <v>0</v>
      </c>
      <c r="T68" s="937">
        <f t="shared" si="6"/>
        <v>0</v>
      </c>
      <c r="U68" s="937">
        <f t="shared" si="7"/>
        <v>0</v>
      </c>
      <c r="V68" s="937">
        <f t="shared" si="8"/>
        <v>0</v>
      </c>
      <c r="AA68" s="938"/>
      <c r="AB68" s="938"/>
      <c r="AC68" s="938"/>
      <c r="AG68" s="938"/>
      <c r="AH68" s="938"/>
      <c r="AI68" s="938"/>
    </row>
    <row r="69" spans="2:35" ht="15" thickBot="1" x14ac:dyDescent="0.35">
      <c r="B69" s="929"/>
      <c r="C69" s="930" t="str">
        <f t="shared" si="1"/>
        <v/>
      </c>
      <c r="D69" s="930" t="str">
        <f t="shared" si="2"/>
        <v/>
      </c>
      <c r="E69" s="931"/>
      <c r="F69" s="931"/>
      <c r="G69" s="931"/>
      <c r="H69" s="932"/>
      <c r="I69" s="933" t="s">
        <v>1059</v>
      </c>
      <c r="J69" s="929"/>
      <c r="K69" s="934"/>
      <c r="L69" s="934"/>
      <c r="M69" s="935"/>
      <c r="N69" s="929"/>
      <c r="O69" s="934"/>
      <c r="P69" s="936"/>
      <c r="Q69" s="937">
        <f t="shared" si="3"/>
        <v>0</v>
      </c>
      <c r="R69" s="937">
        <f t="shared" si="4"/>
        <v>0</v>
      </c>
      <c r="S69" s="937">
        <f t="shared" si="5"/>
        <v>0</v>
      </c>
      <c r="T69" s="937">
        <f t="shared" si="6"/>
        <v>0</v>
      </c>
      <c r="U69" s="937">
        <f t="shared" si="7"/>
        <v>0</v>
      </c>
      <c r="V69" s="937">
        <f t="shared" si="8"/>
        <v>0</v>
      </c>
      <c r="AA69" s="938"/>
      <c r="AB69" s="938"/>
      <c r="AC69" s="938"/>
      <c r="AG69" s="938"/>
      <c r="AH69" s="938"/>
      <c r="AI69" s="938"/>
    </row>
    <row r="70" spans="2:35" ht="15" thickBot="1" x14ac:dyDescent="0.35">
      <c r="B70" s="929"/>
      <c r="C70" s="930" t="str">
        <f t="shared" si="1"/>
        <v/>
      </c>
      <c r="D70" s="930" t="str">
        <f t="shared" si="2"/>
        <v/>
      </c>
      <c r="E70" s="931"/>
      <c r="F70" s="931"/>
      <c r="G70" s="931"/>
      <c r="H70" s="932"/>
      <c r="I70" s="933" t="s">
        <v>1059</v>
      </c>
      <c r="J70" s="929"/>
      <c r="K70" s="934"/>
      <c r="L70" s="934"/>
      <c r="M70" s="935"/>
      <c r="N70" s="929"/>
      <c r="O70" s="934"/>
      <c r="P70" s="936"/>
      <c r="Q70" s="937">
        <f t="shared" si="3"/>
        <v>0</v>
      </c>
      <c r="R70" s="937">
        <f t="shared" si="4"/>
        <v>0</v>
      </c>
      <c r="S70" s="937">
        <f t="shared" si="5"/>
        <v>0</v>
      </c>
      <c r="T70" s="937">
        <f t="shared" si="6"/>
        <v>0</v>
      </c>
      <c r="U70" s="937">
        <f t="shared" si="7"/>
        <v>0</v>
      </c>
      <c r="V70" s="937">
        <f t="shared" si="8"/>
        <v>0</v>
      </c>
      <c r="AA70" s="938"/>
      <c r="AB70" s="938"/>
      <c r="AC70" s="938"/>
      <c r="AG70" s="938"/>
      <c r="AH70" s="938"/>
      <c r="AI70" s="938"/>
    </row>
    <row r="71" spans="2:35" ht="15" thickBot="1" x14ac:dyDescent="0.35">
      <c r="B71" s="929"/>
      <c r="C71" s="930" t="str">
        <f t="shared" si="1"/>
        <v/>
      </c>
      <c r="D71" s="930" t="str">
        <f t="shared" si="2"/>
        <v/>
      </c>
      <c r="E71" s="931"/>
      <c r="F71" s="931"/>
      <c r="G71" s="931"/>
      <c r="H71" s="932"/>
      <c r="I71" s="933" t="s">
        <v>1059</v>
      </c>
      <c r="J71" s="929"/>
      <c r="K71" s="934"/>
      <c r="L71" s="934"/>
      <c r="M71" s="935"/>
      <c r="N71" s="929"/>
      <c r="O71" s="934"/>
      <c r="P71" s="936"/>
      <c r="Q71" s="937">
        <f t="shared" si="3"/>
        <v>0</v>
      </c>
      <c r="R71" s="937">
        <f t="shared" si="4"/>
        <v>0</v>
      </c>
      <c r="S71" s="937">
        <f t="shared" si="5"/>
        <v>0</v>
      </c>
      <c r="T71" s="937">
        <f t="shared" si="6"/>
        <v>0</v>
      </c>
      <c r="U71" s="937">
        <f t="shared" si="7"/>
        <v>0</v>
      </c>
      <c r="V71" s="937">
        <f t="shared" si="8"/>
        <v>0</v>
      </c>
      <c r="AA71" s="938"/>
      <c r="AB71" s="938"/>
      <c r="AC71" s="938"/>
      <c r="AG71" s="938"/>
      <c r="AH71" s="938"/>
      <c r="AI71" s="938"/>
    </row>
    <row r="72" spans="2:35" ht="15" thickBot="1" x14ac:dyDescent="0.35">
      <c r="B72" s="929"/>
      <c r="C72" s="930" t="str">
        <f t="shared" ref="C72:C121" si="9">IF(B72&gt;0,MONTH(B72),IF(B72="",""))</f>
        <v/>
      </c>
      <c r="D72" s="930" t="str">
        <f t="shared" ref="D72:D121" si="10">IF(C72=1,"Janeiro",IF(C72=2,"Fevereiro",IF(C72=3,"Março",IF(C72=4,"Abril",IF(C72=5,"Maio",IF(C72=6,"Junho",IF(C72=7,"Julho",IF(C72=8,"Agosto",IF(C72=9,"Setembro",IF(C72=10,"Outubro",IF(C72=11,"Novembro",IF(C72=12,"Dezembro",IF(C72="","")))))))))))))</f>
        <v/>
      </c>
      <c r="E72" s="931"/>
      <c r="F72" s="931"/>
      <c r="G72" s="931"/>
      <c r="H72" s="932"/>
      <c r="I72" s="933"/>
      <c r="J72" s="929"/>
      <c r="K72" s="934"/>
      <c r="L72" s="934"/>
      <c r="M72" s="935"/>
      <c r="N72" s="929"/>
      <c r="O72" s="934"/>
      <c r="P72" s="936"/>
      <c r="Q72" s="937">
        <f t="shared" ref="Q72:Q122" si="11">IF(M72=$AC$132,L72,0)</f>
        <v>0</v>
      </c>
      <c r="R72" s="937">
        <f t="shared" ref="R72:R122" si="12">IF(M72=$AC$131,L72,0)</f>
        <v>0</v>
      </c>
      <c r="S72" s="937">
        <f t="shared" ref="S72:S122" si="13">IF(M72=$AC$130,L72,0)</f>
        <v>0</v>
      </c>
      <c r="T72" s="937">
        <f t="shared" ref="T72:T122" si="14">IF(M72=$AC$129,K72,0)</f>
        <v>0</v>
      </c>
      <c r="U72" s="937">
        <f t="shared" ref="U72:U122" si="15">IF(M72=$AC$128,K72,0)</f>
        <v>0</v>
      </c>
      <c r="V72" s="937">
        <f t="shared" ref="V72:V122" si="16">IF(M72=$AC$127,O72,0)</f>
        <v>0</v>
      </c>
      <c r="AA72" s="938"/>
      <c r="AB72" s="938"/>
      <c r="AC72" s="938"/>
      <c r="AG72" s="938"/>
      <c r="AH72" s="938"/>
      <c r="AI72" s="938"/>
    </row>
    <row r="73" spans="2:35" ht="15" thickBot="1" x14ac:dyDescent="0.35">
      <c r="B73" s="929"/>
      <c r="C73" s="930" t="str">
        <f t="shared" si="9"/>
        <v/>
      </c>
      <c r="D73" s="930" t="str">
        <f t="shared" si="10"/>
        <v/>
      </c>
      <c r="E73" s="931"/>
      <c r="F73" s="931"/>
      <c r="G73" s="931"/>
      <c r="H73" s="932"/>
      <c r="I73" s="933"/>
      <c r="J73" s="929"/>
      <c r="K73" s="934"/>
      <c r="L73" s="934"/>
      <c r="M73" s="935"/>
      <c r="N73" s="929"/>
      <c r="O73" s="934"/>
      <c r="P73" s="936"/>
      <c r="Q73" s="937">
        <f t="shared" si="11"/>
        <v>0</v>
      </c>
      <c r="R73" s="937">
        <f t="shared" si="12"/>
        <v>0</v>
      </c>
      <c r="S73" s="937">
        <f t="shared" si="13"/>
        <v>0</v>
      </c>
      <c r="T73" s="937">
        <f t="shared" si="14"/>
        <v>0</v>
      </c>
      <c r="U73" s="937">
        <f t="shared" si="15"/>
        <v>0</v>
      </c>
      <c r="V73" s="937">
        <f t="shared" si="16"/>
        <v>0</v>
      </c>
      <c r="AA73" s="938"/>
      <c r="AB73" s="938"/>
      <c r="AC73" s="938"/>
      <c r="AG73" s="938"/>
      <c r="AH73" s="938"/>
      <c r="AI73" s="938"/>
    </row>
    <row r="74" spans="2:35" ht="15" thickBot="1" x14ac:dyDescent="0.35">
      <c r="B74" s="929"/>
      <c r="C74" s="930" t="str">
        <f t="shared" si="9"/>
        <v/>
      </c>
      <c r="D74" s="930" t="str">
        <f t="shared" si="10"/>
        <v/>
      </c>
      <c r="E74" s="931"/>
      <c r="F74" s="931"/>
      <c r="G74" s="931"/>
      <c r="H74" s="932"/>
      <c r="I74" s="933"/>
      <c r="J74" s="929"/>
      <c r="K74" s="934"/>
      <c r="L74" s="934"/>
      <c r="M74" s="935"/>
      <c r="N74" s="929"/>
      <c r="O74" s="934"/>
      <c r="P74" s="936"/>
      <c r="Q74" s="937">
        <f t="shared" si="11"/>
        <v>0</v>
      </c>
      <c r="R74" s="937">
        <f t="shared" si="12"/>
        <v>0</v>
      </c>
      <c r="S74" s="937">
        <f t="shared" si="13"/>
        <v>0</v>
      </c>
      <c r="T74" s="937">
        <f t="shared" si="14"/>
        <v>0</v>
      </c>
      <c r="U74" s="937">
        <f t="shared" si="15"/>
        <v>0</v>
      </c>
      <c r="V74" s="937">
        <f t="shared" si="16"/>
        <v>0</v>
      </c>
      <c r="AA74" s="938"/>
      <c r="AB74" s="938"/>
      <c r="AC74" s="938"/>
      <c r="AG74" s="938"/>
      <c r="AH74" s="938"/>
      <c r="AI74" s="938"/>
    </row>
    <row r="75" spans="2:35" ht="15" thickBot="1" x14ac:dyDescent="0.35">
      <c r="B75" s="929"/>
      <c r="C75" s="930" t="str">
        <f t="shared" si="9"/>
        <v/>
      </c>
      <c r="D75" s="930" t="str">
        <f t="shared" si="10"/>
        <v/>
      </c>
      <c r="E75" s="931"/>
      <c r="F75" s="931"/>
      <c r="G75" s="931"/>
      <c r="H75" s="932"/>
      <c r="I75" s="933"/>
      <c r="J75" s="929"/>
      <c r="K75" s="934"/>
      <c r="L75" s="934"/>
      <c r="M75" s="935"/>
      <c r="N75" s="929"/>
      <c r="O75" s="934"/>
      <c r="P75" s="936"/>
      <c r="Q75" s="937">
        <f t="shared" si="11"/>
        <v>0</v>
      </c>
      <c r="R75" s="937">
        <f t="shared" si="12"/>
        <v>0</v>
      </c>
      <c r="S75" s="937">
        <f t="shared" si="13"/>
        <v>0</v>
      </c>
      <c r="T75" s="937">
        <f t="shared" si="14"/>
        <v>0</v>
      </c>
      <c r="U75" s="937">
        <f t="shared" si="15"/>
        <v>0</v>
      </c>
      <c r="V75" s="937">
        <f t="shared" si="16"/>
        <v>0</v>
      </c>
      <c r="AA75" s="938"/>
      <c r="AB75" s="938"/>
      <c r="AC75" s="938"/>
      <c r="AG75" s="938"/>
      <c r="AH75" s="938"/>
      <c r="AI75" s="938"/>
    </row>
    <row r="76" spans="2:35" ht="15" thickBot="1" x14ac:dyDescent="0.35">
      <c r="B76" s="929"/>
      <c r="C76" s="930" t="str">
        <f t="shared" si="9"/>
        <v/>
      </c>
      <c r="D76" s="930" t="str">
        <f t="shared" si="10"/>
        <v/>
      </c>
      <c r="E76" s="931"/>
      <c r="F76" s="931"/>
      <c r="G76" s="931"/>
      <c r="H76" s="932"/>
      <c r="I76" s="933"/>
      <c r="J76" s="929"/>
      <c r="K76" s="934"/>
      <c r="L76" s="934"/>
      <c r="M76" s="935"/>
      <c r="N76" s="929"/>
      <c r="O76" s="934"/>
      <c r="P76" s="936"/>
      <c r="Q76" s="937">
        <f t="shared" si="11"/>
        <v>0</v>
      </c>
      <c r="R76" s="937">
        <f t="shared" si="12"/>
        <v>0</v>
      </c>
      <c r="S76" s="937">
        <f t="shared" si="13"/>
        <v>0</v>
      </c>
      <c r="T76" s="937">
        <f t="shared" si="14"/>
        <v>0</v>
      </c>
      <c r="U76" s="937">
        <f t="shared" si="15"/>
        <v>0</v>
      </c>
      <c r="V76" s="937">
        <f t="shared" si="16"/>
        <v>0</v>
      </c>
      <c r="AA76" s="938"/>
      <c r="AB76" s="938"/>
      <c r="AC76" s="938"/>
      <c r="AG76" s="938"/>
      <c r="AH76" s="938"/>
      <c r="AI76" s="938"/>
    </row>
    <row r="77" spans="2:35" ht="15" thickBot="1" x14ac:dyDescent="0.35">
      <c r="B77" s="929"/>
      <c r="C77" s="930" t="str">
        <f t="shared" si="9"/>
        <v/>
      </c>
      <c r="D77" s="930" t="str">
        <f t="shared" si="10"/>
        <v/>
      </c>
      <c r="E77" s="931"/>
      <c r="F77" s="931"/>
      <c r="G77" s="931"/>
      <c r="H77" s="932"/>
      <c r="I77" s="933"/>
      <c r="J77" s="929"/>
      <c r="K77" s="934"/>
      <c r="L77" s="934"/>
      <c r="M77" s="935"/>
      <c r="N77" s="929"/>
      <c r="O77" s="934"/>
      <c r="P77" s="936"/>
      <c r="Q77" s="937">
        <f t="shared" si="11"/>
        <v>0</v>
      </c>
      <c r="R77" s="937">
        <f t="shared" si="12"/>
        <v>0</v>
      </c>
      <c r="S77" s="937">
        <f t="shared" si="13"/>
        <v>0</v>
      </c>
      <c r="T77" s="937">
        <f t="shared" si="14"/>
        <v>0</v>
      </c>
      <c r="U77" s="937">
        <f t="shared" si="15"/>
        <v>0</v>
      </c>
      <c r="V77" s="937">
        <f t="shared" si="16"/>
        <v>0</v>
      </c>
      <c r="AA77" s="938"/>
      <c r="AB77" s="938"/>
      <c r="AC77" s="938"/>
      <c r="AG77" s="938"/>
      <c r="AH77" s="938"/>
      <c r="AI77" s="938"/>
    </row>
    <row r="78" spans="2:35" ht="15" thickBot="1" x14ac:dyDescent="0.35">
      <c r="B78" s="929"/>
      <c r="C78" s="930" t="str">
        <f t="shared" si="9"/>
        <v/>
      </c>
      <c r="D78" s="930" t="str">
        <f t="shared" si="10"/>
        <v/>
      </c>
      <c r="E78" s="931"/>
      <c r="F78" s="931"/>
      <c r="G78" s="931"/>
      <c r="H78" s="932"/>
      <c r="I78" s="933"/>
      <c r="J78" s="929"/>
      <c r="K78" s="934"/>
      <c r="L78" s="934"/>
      <c r="M78" s="935"/>
      <c r="N78" s="929"/>
      <c r="O78" s="934"/>
      <c r="P78" s="936"/>
      <c r="Q78" s="937">
        <f t="shared" si="11"/>
        <v>0</v>
      </c>
      <c r="R78" s="937">
        <f t="shared" si="12"/>
        <v>0</v>
      </c>
      <c r="S78" s="937">
        <f t="shared" si="13"/>
        <v>0</v>
      </c>
      <c r="T78" s="937">
        <f t="shared" si="14"/>
        <v>0</v>
      </c>
      <c r="U78" s="937">
        <f t="shared" si="15"/>
        <v>0</v>
      </c>
      <c r="V78" s="937">
        <f t="shared" si="16"/>
        <v>0</v>
      </c>
      <c r="AA78" s="938"/>
      <c r="AB78" s="938"/>
      <c r="AC78" s="938"/>
      <c r="AG78" s="938"/>
      <c r="AH78" s="938"/>
      <c r="AI78" s="938"/>
    </row>
    <row r="79" spans="2:35" ht="15" thickBot="1" x14ac:dyDescent="0.35">
      <c r="B79" s="929"/>
      <c r="C79" s="930" t="str">
        <f t="shared" si="9"/>
        <v/>
      </c>
      <c r="D79" s="930" t="str">
        <f t="shared" si="10"/>
        <v/>
      </c>
      <c r="E79" s="931"/>
      <c r="F79" s="931"/>
      <c r="G79" s="931"/>
      <c r="H79" s="932"/>
      <c r="I79" s="933"/>
      <c r="J79" s="929"/>
      <c r="K79" s="934"/>
      <c r="L79" s="934"/>
      <c r="M79" s="935"/>
      <c r="N79" s="929"/>
      <c r="O79" s="934"/>
      <c r="P79" s="936"/>
      <c r="Q79" s="937">
        <f t="shared" si="11"/>
        <v>0</v>
      </c>
      <c r="R79" s="937">
        <f t="shared" si="12"/>
        <v>0</v>
      </c>
      <c r="S79" s="937">
        <f t="shared" si="13"/>
        <v>0</v>
      </c>
      <c r="T79" s="937">
        <f t="shared" si="14"/>
        <v>0</v>
      </c>
      <c r="U79" s="937">
        <f t="shared" si="15"/>
        <v>0</v>
      </c>
      <c r="V79" s="937">
        <f t="shared" si="16"/>
        <v>0</v>
      </c>
      <c r="AA79" s="938"/>
      <c r="AB79" s="938"/>
      <c r="AC79" s="938"/>
      <c r="AG79" s="938"/>
      <c r="AH79" s="938"/>
      <c r="AI79" s="938"/>
    </row>
    <row r="80" spans="2:35" ht="15" thickBot="1" x14ac:dyDescent="0.35">
      <c r="B80" s="929"/>
      <c r="C80" s="930" t="str">
        <f t="shared" si="9"/>
        <v/>
      </c>
      <c r="D80" s="930" t="str">
        <f t="shared" si="10"/>
        <v/>
      </c>
      <c r="E80" s="931"/>
      <c r="F80" s="931"/>
      <c r="G80" s="931"/>
      <c r="H80" s="932"/>
      <c r="I80" s="933"/>
      <c r="J80" s="929"/>
      <c r="K80" s="934"/>
      <c r="L80" s="934"/>
      <c r="M80" s="935"/>
      <c r="N80" s="929"/>
      <c r="O80" s="934"/>
      <c r="P80" s="936"/>
      <c r="Q80" s="937">
        <f t="shared" si="11"/>
        <v>0</v>
      </c>
      <c r="R80" s="937">
        <f t="shared" si="12"/>
        <v>0</v>
      </c>
      <c r="S80" s="937">
        <f t="shared" si="13"/>
        <v>0</v>
      </c>
      <c r="T80" s="937">
        <f t="shared" si="14"/>
        <v>0</v>
      </c>
      <c r="U80" s="937">
        <f t="shared" si="15"/>
        <v>0</v>
      </c>
      <c r="V80" s="937">
        <f t="shared" si="16"/>
        <v>0</v>
      </c>
      <c r="AA80" s="938"/>
      <c r="AB80" s="938"/>
      <c r="AC80" s="938"/>
      <c r="AG80" s="938"/>
      <c r="AH80" s="938"/>
      <c r="AI80" s="938"/>
    </row>
    <row r="81" spans="2:35" ht="15" thickBot="1" x14ac:dyDescent="0.35">
      <c r="B81" s="929"/>
      <c r="C81" s="930" t="str">
        <f t="shared" si="9"/>
        <v/>
      </c>
      <c r="D81" s="930" t="str">
        <f t="shared" si="10"/>
        <v/>
      </c>
      <c r="E81" s="931"/>
      <c r="F81" s="931"/>
      <c r="G81" s="931"/>
      <c r="H81" s="932"/>
      <c r="I81" s="933"/>
      <c r="J81" s="929"/>
      <c r="K81" s="934"/>
      <c r="L81" s="934"/>
      <c r="M81" s="935"/>
      <c r="N81" s="929"/>
      <c r="O81" s="934"/>
      <c r="P81" s="936"/>
      <c r="Q81" s="937">
        <f t="shared" si="11"/>
        <v>0</v>
      </c>
      <c r="R81" s="937">
        <f t="shared" si="12"/>
        <v>0</v>
      </c>
      <c r="S81" s="937">
        <f t="shared" si="13"/>
        <v>0</v>
      </c>
      <c r="T81" s="937">
        <f t="shared" si="14"/>
        <v>0</v>
      </c>
      <c r="U81" s="937">
        <f t="shared" si="15"/>
        <v>0</v>
      </c>
      <c r="V81" s="937">
        <f t="shared" si="16"/>
        <v>0</v>
      </c>
      <c r="AA81" s="938"/>
      <c r="AB81" s="938"/>
      <c r="AC81" s="938"/>
      <c r="AG81" s="938"/>
      <c r="AH81" s="938"/>
      <c r="AI81" s="938"/>
    </row>
    <row r="82" spans="2:35" ht="15" thickBot="1" x14ac:dyDescent="0.35">
      <c r="B82" s="929"/>
      <c r="C82" s="930" t="str">
        <f t="shared" si="9"/>
        <v/>
      </c>
      <c r="D82" s="930" t="str">
        <f t="shared" si="10"/>
        <v/>
      </c>
      <c r="E82" s="931"/>
      <c r="F82" s="931"/>
      <c r="G82" s="931"/>
      <c r="H82" s="932"/>
      <c r="I82" s="933"/>
      <c r="J82" s="929"/>
      <c r="K82" s="934"/>
      <c r="L82" s="934"/>
      <c r="M82" s="935"/>
      <c r="N82" s="929"/>
      <c r="O82" s="934"/>
      <c r="P82" s="936"/>
      <c r="Q82" s="937">
        <f t="shared" si="11"/>
        <v>0</v>
      </c>
      <c r="R82" s="937">
        <f t="shared" si="12"/>
        <v>0</v>
      </c>
      <c r="S82" s="937">
        <f t="shared" si="13"/>
        <v>0</v>
      </c>
      <c r="T82" s="937">
        <f t="shared" si="14"/>
        <v>0</v>
      </c>
      <c r="U82" s="937">
        <f t="shared" si="15"/>
        <v>0</v>
      </c>
      <c r="V82" s="937">
        <f t="shared" si="16"/>
        <v>0</v>
      </c>
      <c r="AA82" s="938"/>
      <c r="AB82" s="938"/>
      <c r="AC82" s="938"/>
      <c r="AG82" s="938"/>
      <c r="AH82" s="938"/>
      <c r="AI82" s="938"/>
    </row>
    <row r="83" spans="2:35" ht="15" thickBot="1" x14ac:dyDescent="0.35">
      <c r="B83" s="929"/>
      <c r="C83" s="930" t="str">
        <f t="shared" si="9"/>
        <v/>
      </c>
      <c r="D83" s="930" t="str">
        <f t="shared" si="10"/>
        <v/>
      </c>
      <c r="E83" s="931"/>
      <c r="F83" s="931"/>
      <c r="G83" s="931"/>
      <c r="H83" s="932"/>
      <c r="I83" s="933"/>
      <c r="J83" s="929"/>
      <c r="K83" s="934"/>
      <c r="L83" s="934"/>
      <c r="M83" s="935"/>
      <c r="N83" s="929"/>
      <c r="O83" s="934"/>
      <c r="P83" s="936"/>
      <c r="Q83" s="937">
        <f t="shared" si="11"/>
        <v>0</v>
      </c>
      <c r="R83" s="937">
        <f t="shared" si="12"/>
        <v>0</v>
      </c>
      <c r="S83" s="937">
        <f t="shared" si="13"/>
        <v>0</v>
      </c>
      <c r="T83" s="937">
        <f t="shared" si="14"/>
        <v>0</v>
      </c>
      <c r="U83" s="937">
        <f t="shared" si="15"/>
        <v>0</v>
      </c>
      <c r="V83" s="937">
        <f t="shared" si="16"/>
        <v>0</v>
      </c>
      <c r="AA83" s="938"/>
      <c r="AB83" s="938"/>
      <c r="AC83" s="938"/>
      <c r="AG83" s="938"/>
      <c r="AH83" s="938"/>
      <c r="AI83" s="938"/>
    </row>
    <row r="84" spans="2:35" ht="15" thickBot="1" x14ac:dyDescent="0.35">
      <c r="B84" s="929"/>
      <c r="C84" s="930" t="str">
        <f t="shared" si="9"/>
        <v/>
      </c>
      <c r="D84" s="930" t="str">
        <f t="shared" si="10"/>
        <v/>
      </c>
      <c r="E84" s="931"/>
      <c r="F84" s="931"/>
      <c r="G84" s="931"/>
      <c r="H84" s="932"/>
      <c r="I84" s="933"/>
      <c r="J84" s="929"/>
      <c r="K84" s="934"/>
      <c r="L84" s="934"/>
      <c r="M84" s="935"/>
      <c r="N84" s="929"/>
      <c r="O84" s="934"/>
      <c r="P84" s="936"/>
      <c r="Q84" s="937">
        <f t="shared" si="11"/>
        <v>0</v>
      </c>
      <c r="R84" s="937">
        <f t="shared" si="12"/>
        <v>0</v>
      </c>
      <c r="S84" s="937">
        <f t="shared" si="13"/>
        <v>0</v>
      </c>
      <c r="T84" s="937">
        <f t="shared" si="14"/>
        <v>0</v>
      </c>
      <c r="U84" s="937">
        <f t="shared" si="15"/>
        <v>0</v>
      </c>
      <c r="V84" s="937">
        <f t="shared" si="16"/>
        <v>0</v>
      </c>
      <c r="AA84" s="938"/>
      <c r="AB84" s="938"/>
      <c r="AC84" s="938"/>
      <c r="AG84" s="938"/>
      <c r="AH84" s="938"/>
      <c r="AI84" s="938"/>
    </row>
    <row r="85" spans="2:35" ht="15" thickBot="1" x14ac:dyDescent="0.35">
      <c r="B85" s="929"/>
      <c r="C85" s="930" t="str">
        <f t="shared" si="9"/>
        <v/>
      </c>
      <c r="D85" s="930" t="str">
        <f t="shared" si="10"/>
        <v/>
      </c>
      <c r="E85" s="931"/>
      <c r="F85" s="931"/>
      <c r="G85" s="931"/>
      <c r="H85" s="932"/>
      <c r="I85" s="933"/>
      <c r="J85" s="929"/>
      <c r="K85" s="934"/>
      <c r="L85" s="934"/>
      <c r="M85" s="935"/>
      <c r="N85" s="929"/>
      <c r="O85" s="934"/>
      <c r="P85" s="936"/>
      <c r="Q85" s="937">
        <f t="shared" si="11"/>
        <v>0</v>
      </c>
      <c r="R85" s="937">
        <f t="shared" si="12"/>
        <v>0</v>
      </c>
      <c r="S85" s="937">
        <f t="shared" si="13"/>
        <v>0</v>
      </c>
      <c r="T85" s="937">
        <f t="shared" si="14"/>
        <v>0</v>
      </c>
      <c r="U85" s="937">
        <f t="shared" si="15"/>
        <v>0</v>
      </c>
      <c r="V85" s="937">
        <f t="shared" si="16"/>
        <v>0</v>
      </c>
      <c r="AA85" s="938"/>
      <c r="AB85" s="938"/>
      <c r="AC85" s="938"/>
      <c r="AG85" s="938"/>
      <c r="AH85" s="938"/>
      <c r="AI85" s="938"/>
    </row>
    <row r="86" spans="2:35" ht="15" thickBot="1" x14ac:dyDescent="0.35">
      <c r="B86" s="929"/>
      <c r="C86" s="930" t="str">
        <f t="shared" si="9"/>
        <v/>
      </c>
      <c r="D86" s="930" t="str">
        <f t="shared" si="10"/>
        <v/>
      </c>
      <c r="E86" s="931"/>
      <c r="F86" s="931"/>
      <c r="G86" s="931"/>
      <c r="H86" s="932"/>
      <c r="I86" s="933"/>
      <c r="J86" s="929"/>
      <c r="K86" s="934"/>
      <c r="L86" s="934"/>
      <c r="M86" s="935"/>
      <c r="N86" s="929"/>
      <c r="O86" s="934"/>
      <c r="P86" s="936"/>
      <c r="Q86" s="937">
        <f t="shared" si="11"/>
        <v>0</v>
      </c>
      <c r="R86" s="937">
        <f t="shared" si="12"/>
        <v>0</v>
      </c>
      <c r="S86" s="937">
        <f t="shared" si="13"/>
        <v>0</v>
      </c>
      <c r="T86" s="937">
        <f t="shared" si="14"/>
        <v>0</v>
      </c>
      <c r="U86" s="937">
        <f t="shared" si="15"/>
        <v>0</v>
      </c>
      <c r="V86" s="937">
        <f t="shared" si="16"/>
        <v>0</v>
      </c>
      <c r="AA86" s="938"/>
      <c r="AB86" s="938"/>
      <c r="AC86" s="938"/>
      <c r="AG86" s="938"/>
      <c r="AH86" s="938"/>
      <c r="AI86" s="938"/>
    </row>
    <row r="87" spans="2:35" ht="15" thickBot="1" x14ac:dyDescent="0.35">
      <c r="B87" s="929"/>
      <c r="C87" s="930" t="str">
        <f t="shared" si="9"/>
        <v/>
      </c>
      <c r="D87" s="930" t="str">
        <f t="shared" si="10"/>
        <v/>
      </c>
      <c r="E87" s="931"/>
      <c r="F87" s="931"/>
      <c r="G87" s="931"/>
      <c r="H87" s="932"/>
      <c r="I87" s="933"/>
      <c r="J87" s="929"/>
      <c r="K87" s="934"/>
      <c r="L87" s="934"/>
      <c r="M87" s="935"/>
      <c r="N87" s="929"/>
      <c r="O87" s="934"/>
      <c r="P87" s="936"/>
      <c r="Q87" s="937">
        <f t="shared" si="11"/>
        <v>0</v>
      </c>
      <c r="R87" s="937">
        <f t="shared" si="12"/>
        <v>0</v>
      </c>
      <c r="S87" s="937">
        <f t="shared" si="13"/>
        <v>0</v>
      </c>
      <c r="T87" s="937">
        <f t="shared" si="14"/>
        <v>0</v>
      </c>
      <c r="U87" s="937">
        <f t="shared" si="15"/>
        <v>0</v>
      </c>
      <c r="V87" s="937">
        <f t="shared" si="16"/>
        <v>0</v>
      </c>
      <c r="AA87" s="938"/>
      <c r="AB87" s="938"/>
      <c r="AC87" s="938"/>
      <c r="AG87" s="938"/>
      <c r="AH87" s="938"/>
      <c r="AI87" s="938"/>
    </row>
    <row r="88" spans="2:35" ht="15" thickBot="1" x14ac:dyDescent="0.35">
      <c r="B88" s="929"/>
      <c r="C88" s="930" t="str">
        <f t="shared" si="9"/>
        <v/>
      </c>
      <c r="D88" s="930" t="str">
        <f t="shared" si="10"/>
        <v/>
      </c>
      <c r="E88" s="931"/>
      <c r="F88" s="931"/>
      <c r="G88" s="931"/>
      <c r="H88" s="932"/>
      <c r="I88" s="933"/>
      <c r="J88" s="929"/>
      <c r="K88" s="934"/>
      <c r="L88" s="934"/>
      <c r="M88" s="935"/>
      <c r="N88" s="929"/>
      <c r="O88" s="934"/>
      <c r="P88" s="936"/>
      <c r="Q88" s="937">
        <f t="shared" si="11"/>
        <v>0</v>
      </c>
      <c r="R88" s="937">
        <f t="shared" si="12"/>
        <v>0</v>
      </c>
      <c r="S88" s="937">
        <f t="shared" si="13"/>
        <v>0</v>
      </c>
      <c r="T88" s="937">
        <f t="shared" si="14"/>
        <v>0</v>
      </c>
      <c r="U88" s="937">
        <f t="shared" si="15"/>
        <v>0</v>
      </c>
      <c r="V88" s="937">
        <f t="shared" si="16"/>
        <v>0</v>
      </c>
      <c r="AA88" s="938"/>
      <c r="AB88" s="938"/>
      <c r="AC88" s="938"/>
      <c r="AG88" s="938"/>
      <c r="AH88" s="938"/>
      <c r="AI88" s="938"/>
    </row>
    <row r="89" spans="2:35" ht="15" thickBot="1" x14ac:dyDescent="0.35">
      <c r="B89" s="929"/>
      <c r="C89" s="930" t="str">
        <f t="shared" si="9"/>
        <v/>
      </c>
      <c r="D89" s="930" t="str">
        <f t="shared" si="10"/>
        <v/>
      </c>
      <c r="E89" s="931"/>
      <c r="F89" s="931"/>
      <c r="G89" s="931"/>
      <c r="H89" s="932"/>
      <c r="I89" s="933"/>
      <c r="J89" s="929"/>
      <c r="K89" s="934"/>
      <c r="L89" s="934"/>
      <c r="M89" s="935"/>
      <c r="N89" s="929"/>
      <c r="O89" s="934"/>
      <c r="P89" s="936"/>
      <c r="Q89" s="937">
        <f t="shared" si="11"/>
        <v>0</v>
      </c>
      <c r="R89" s="937">
        <f t="shared" si="12"/>
        <v>0</v>
      </c>
      <c r="S89" s="937">
        <f t="shared" si="13"/>
        <v>0</v>
      </c>
      <c r="T89" s="937">
        <f t="shared" si="14"/>
        <v>0</v>
      </c>
      <c r="U89" s="937">
        <f t="shared" si="15"/>
        <v>0</v>
      </c>
      <c r="V89" s="937">
        <f t="shared" si="16"/>
        <v>0</v>
      </c>
      <c r="AA89" s="938"/>
      <c r="AB89" s="938"/>
      <c r="AC89" s="938"/>
      <c r="AG89" s="938"/>
      <c r="AH89" s="938"/>
      <c r="AI89" s="938"/>
    </row>
    <row r="90" spans="2:35" ht="15" thickBot="1" x14ac:dyDescent="0.35">
      <c r="B90" s="929"/>
      <c r="C90" s="930" t="str">
        <f t="shared" si="9"/>
        <v/>
      </c>
      <c r="D90" s="930" t="str">
        <f t="shared" si="10"/>
        <v/>
      </c>
      <c r="E90" s="931"/>
      <c r="F90" s="931"/>
      <c r="G90" s="931"/>
      <c r="H90" s="932"/>
      <c r="I90" s="933"/>
      <c r="J90" s="929"/>
      <c r="K90" s="934"/>
      <c r="L90" s="934"/>
      <c r="M90" s="935"/>
      <c r="N90" s="929"/>
      <c r="O90" s="934"/>
      <c r="P90" s="936"/>
      <c r="Q90" s="937">
        <f t="shared" si="11"/>
        <v>0</v>
      </c>
      <c r="R90" s="937">
        <f t="shared" si="12"/>
        <v>0</v>
      </c>
      <c r="S90" s="937">
        <f t="shared" si="13"/>
        <v>0</v>
      </c>
      <c r="T90" s="937">
        <f t="shared" si="14"/>
        <v>0</v>
      </c>
      <c r="U90" s="937">
        <f t="shared" si="15"/>
        <v>0</v>
      </c>
      <c r="V90" s="937">
        <f t="shared" si="16"/>
        <v>0</v>
      </c>
      <c r="AA90" s="938"/>
      <c r="AB90" s="938"/>
      <c r="AC90" s="938"/>
      <c r="AG90" s="938"/>
      <c r="AH90" s="938"/>
      <c r="AI90" s="938"/>
    </row>
    <row r="91" spans="2:35" ht="15" thickBot="1" x14ac:dyDescent="0.35">
      <c r="B91" s="929"/>
      <c r="C91" s="930" t="str">
        <f t="shared" si="9"/>
        <v/>
      </c>
      <c r="D91" s="930" t="str">
        <f t="shared" si="10"/>
        <v/>
      </c>
      <c r="E91" s="931"/>
      <c r="F91" s="931"/>
      <c r="G91" s="931"/>
      <c r="H91" s="932"/>
      <c r="I91" s="933"/>
      <c r="J91" s="929"/>
      <c r="K91" s="934"/>
      <c r="L91" s="934"/>
      <c r="M91" s="935"/>
      <c r="N91" s="929"/>
      <c r="O91" s="934"/>
      <c r="P91" s="936"/>
      <c r="Q91" s="937">
        <f t="shared" si="11"/>
        <v>0</v>
      </c>
      <c r="R91" s="937">
        <f t="shared" si="12"/>
        <v>0</v>
      </c>
      <c r="S91" s="937">
        <f t="shared" si="13"/>
        <v>0</v>
      </c>
      <c r="T91" s="937">
        <f t="shared" si="14"/>
        <v>0</v>
      </c>
      <c r="U91" s="937">
        <f t="shared" si="15"/>
        <v>0</v>
      </c>
      <c r="V91" s="937">
        <f t="shared" si="16"/>
        <v>0</v>
      </c>
      <c r="AA91" s="938"/>
      <c r="AB91" s="938"/>
      <c r="AC91" s="938"/>
      <c r="AG91" s="938"/>
      <c r="AH91" s="938"/>
      <c r="AI91" s="938"/>
    </row>
    <row r="92" spans="2:35" ht="15" thickBot="1" x14ac:dyDescent="0.35">
      <c r="B92" s="929"/>
      <c r="C92" s="930" t="str">
        <f t="shared" si="9"/>
        <v/>
      </c>
      <c r="D92" s="930" t="str">
        <f t="shared" si="10"/>
        <v/>
      </c>
      <c r="E92" s="931"/>
      <c r="F92" s="931"/>
      <c r="G92" s="931"/>
      <c r="H92" s="932"/>
      <c r="I92" s="933"/>
      <c r="J92" s="929"/>
      <c r="K92" s="934"/>
      <c r="L92" s="934"/>
      <c r="M92" s="935"/>
      <c r="N92" s="929"/>
      <c r="O92" s="934"/>
      <c r="P92" s="936"/>
      <c r="Q92" s="937">
        <f t="shared" si="11"/>
        <v>0</v>
      </c>
      <c r="R92" s="937">
        <f t="shared" si="12"/>
        <v>0</v>
      </c>
      <c r="S92" s="937">
        <f t="shared" si="13"/>
        <v>0</v>
      </c>
      <c r="T92" s="937">
        <f t="shared" si="14"/>
        <v>0</v>
      </c>
      <c r="U92" s="937">
        <f t="shared" si="15"/>
        <v>0</v>
      </c>
      <c r="V92" s="937">
        <f t="shared" si="16"/>
        <v>0</v>
      </c>
      <c r="AA92" s="938"/>
      <c r="AB92" s="938"/>
      <c r="AC92" s="938"/>
      <c r="AG92" s="938"/>
      <c r="AH92" s="938"/>
      <c r="AI92" s="938"/>
    </row>
    <row r="93" spans="2:35" ht="15" thickBot="1" x14ac:dyDescent="0.35">
      <c r="B93" s="929"/>
      <c r="C93" s="930" t="str">
        <f t="shared" si="9"/>
        <v/>
      </c>
      <c r="D93" s="930" t="str">
        <f t="shared" si="10"/>
        <v/>
      </c>
      <c r="E93" s="931"/>
      <c r="F93" s="931"/>
      <c r="G93" s="931"/>
      <c r="H93" s="932"/>
      <c r="I93" s="933"/>
      <c r="J93" s="929"/>
      <c r="K93" s="934"/>
      <c r="L93" s="934"/>
      <c r="M93" s="935"/>
      <c r="N93" s="929"/>
      <c r="O93" s="934"/>
      <c r="P93" s="936"/>
      <c r="Q93" s="937">
        <f t="shared" si="11"/>
        <v>0</v>
      </c>
      <c r="R93" s="937">
        <f t="shared" si="12"/>
        <v>0</v>
      </c>
      <c r="S93" s="937">
        <f t="shared" si="13"/>
        <v>0</v>
      </c>
      <c r="T93" s="937">
        <f t="shared" si="14"/>
        <v>0</v>
      </c>
      <c r="U93" s="937">
        <f t="shared" si="15"/>
        <v>0</v>
      </c>
      <c r="V93" s="937">
        <f t="shared" si="16"/>
        <v>0</v>
      </c>
      <c r="AA93" s="938"/>
      <c r="AB93" s="938"/>
      <c r="AC93" s="938"/>
      <c r="AG93" s="938"/>
      <c r="AH93" s="938"/>
      <c r="AI93" s="938"/>
    </row>
    <row r="94" spans="2:35" ht="15" thickBot="1" x14ac:dyDescent="0.35">
      <c r="B94" s="929"/>
      <c r="C94" s="930" t="str">
        <f t="shared" si="9"/>
        <v/>
      </c>
      <c r="D94" s="930" t="str">
        <f t="shared" si="10"/>
        <v/>
      </c>
      <c r="E94" s="931"/>
      <c r="F94" s="931"/>
      <c r="G94" s="931"/>
      <c r="H94" s="932"/>
      <c r="I94" s="933"/>
      <c r="J94" s="929"/>
      <c r="K94" s="934"/>
      <c r="L94" s="934"/>
      <c r="M94" s="935"/>
      <c r="N94" s="929"/>
      <c r="O94" s="934"/>
      <c r="P94" s="936"/>
      <c r="Q94" s="937">
        <f t="shared" si="11"/>
        <v>0</v>
      </c>
      <c r="R94" s="937">
        <f t="shared" si="12"/>
        <v>0</v>
      </c>
      <c r="S94" s="937">
        <f t="shared" si="13"/>
        <v>0</v>
      </c>
      <c r="T94" s="937">
        <f t="shared" si="14"/>
        <v>0</v>
      </c>
      <c r="U94" s="937">
        <f t="shared" si="15"/>
        <v>0</v>
      </c>
      <c r="V94" s="937">
        <f t="shared" si="16"/>
        <v>0</v>
      </c>
      <c r="AA94" s="938"/>
      <c r="AB94" s="938"/>
      <c r="AC94" s="938"/>
      <c r="AG94" s="938"/>
      <c r="AH94" s="938"/>
      <c r="AI94" s="938"/>
    </row>
    <row r="95" spans="2:35" ht="15" thickBot="1" x14ac:dyDescent="0.35">
      <c r="B95" s="929"/>
      <c r="C95" s="930" t="str">
        <f t="shared" si="9"/>
        <v/>
      </c>
      <c r="D95" s="930" t="str">
        <f t="shared" si="10"/>
        <v/>
      </c>
      <c r="E95" s="931"/>
      <c r="F95" s="931"/>
      <c r="G95" s="931"/>
      <c r="H95" s="932"/>
      <c r="I95" s="933"/>
      <c r="J95" s="929"/>
      <c r="K95" s="934"/>
      <c r="L95" s="934"/>
      <c r="M95" s="935"/>
      <c r="N95" s="929"/>
      <c r="O95" s="934"/>
      <c r="P95" s="936"/>
      <c r="Q95" s="937">
        <f t="shared" si="11"/>
        <v>0</v>
      </c>
      <c r="R95" s="937">
        <f t="shared" si="12"/>
        <v>0</v>
      </c>
      <c r="S95" s="937">
        <f t="shared" si="13"/>
        <v>0</v>
      </c>
      <c r="T95" s="937">
        <f t="shared" si="14"/>
        <v>0</v>
      </c>
      <c r="U95" s="937">
        <f t="shared" si="15"/>
        <v>0</v>
      </c>
      <c r="V95" s="937">
        <f t="shared" si="16"/>
        <v>0</v>
      </c>
      <c r="AA95" s="938"/>
      <c r="AB95" s="938"/>
      <c r="AC95" s="938"/>
      <c r="AG95" s="938"/>
      <c r="AH95" s="938"/>
      <c r="AI95" s="938"/>
    </row>
    <row r="96" spans="2:35" ht="15" thickBot="1" x14ac:dyDescent="0.35">
      <c r="B96" s="929"/>
      <c r="C96" s="930" t="str">
        <f t="shared" si="9"/>
        <v/>
      </c>
      <c r="D96" s="930" t="str">
        <f t="shared" si="10"/>
        <v/>
      </c>
      <c r="E96" s="931"/>
      <c r="F96" s="931"/>
      <c r="G96" s="931"/>
      <c r="H96" s="932"/>
      <c r="I96" s="933"/>
      <c r="J96" s="929"/>
      <c r="K96" s="934"/>
      <c r="L96" s="934"/>
      <c r="M96" s="935"/>
      <c r="N96" s="929"/>
      <c r="O96" s="934"/>
      <c r="P96" s="936"/>
      <c r="Q96" s="937">
        <f t="shared" si="11"/>
        <v>0</v>
      </c>
      <c r="R96" s="937">
        <f t="shared" si="12"/>
        <v>0</v>
      </c>
      <c r="S96" s="937">
        <f t="shared" si="13"/>
        <v>0</v>
      </c>
      <c r="T96" s="937">
        <f t="shared" si="14"/>
        <v>0</v>
      </c>
      <c r="U96" s="937">
        <f t="shared" si="15"/>
        <v>0</v>
      </c>
      <c r="V96" s="937">
        <f t="shared" si="16"/>
        <v>0</v>
      </c>
      <c r="AA96" s="938"/>
      <c r="AB96" s="938"/>
      <c r="AC96" s="938"/>
      <c r="AG96" s="938"/>
      <c r="AH96" s="938"/>
      <c r="AI96" s="938"/>
    </row>
    <row r="97" spans="2:35" ht="15" thickBot="1" x14ac:dyDescent="0.35">
      <c r="B97" s="929"/>
      <c r="C97" s="930" t="str">
        <f t="shared" si="9"/>
        <v/>
      </c>
      <c r="D97" s="930" t="str">
        <f t="shared" si="10"/>
        <v/>
      </c>
      <c r="E97" s="931"/>
      <c r="F97" s="931"/>
      <c r="G97" s="931"/>
      <c r="H97" s="932"/>
      <c r="I97" s="933"/>
      <c r="J97" s="929"/>
      <c r="K97" s="934"/>
      <c r="L97" s="934"/>
      <c r="M97" s="935"/>
      <c r="N97" s="929"/>
      <c r="O97" s="934"/>
      <c r="P97" s="936"/>
      <c r="Q97" s="937">
        <f t="shared" si="11"/>
        <v>0</v>
      </c>
      <c r="R97" s="937">
        <f t="shared" si="12"/>
        <v>0</v>
      </c>
      <c r="S97" s="937">
        <f t="shared" si="13"/>
        <v>0</v>
      </c>
      <c r="T97" s="937">
        <f t="shared" si="14"/>
        <v>0</v>
      </c>
      <c r="U97" s="937">
        <f t="shared" si="15"/>
        <v>0</v>
      </c>
      <c r="V97" s="937">
        <f t="shared" si="16"/>
        <v>0</v>
      </c>
      <c r="AA97" s="938"/>
      <c r="AB97" s="938"/>
      <c r="AC97" s="938"/>
      <c r="AG97" s="938"/>
      <c r="AH97" s="938"/>
      <c r="AI97" s="938"/>
    </row>
    <row r="98" spans="2:35" ht="15" thickBot="1" x14ac:dyDescent="0.35">
      <c r="B98" s="929"/>
      <c r="C98" s="930" t="str">
        <f t="shared" si="9"/>
        <v/>
      </c>
      <c r="D98" s="930" t="str">
        <f t="shared" si="10"/>
        <v/>
      </c>
      <c r="E98" s="931"/>
      <c r="F98" s="931"/>
      <c r="G98" s="931"/>
      <c r="H98" s="932"/>
      <c r="I98" s="933"/>
      <c r="J98" s="929"/>
      <c r="K98" s="934"/>
      <c r="L98" s="934"/>
      <c r="M98" s="935"/>
      <c r="N98" s="929"/>
      <c r="O98" s="934"/>
      <c r="P98" s="936"/>
      <c r="Q98" s="937">
        <f t="shared" si="11"/>
        <v>0</v>
      </c>
      <c r="R98" s="937">
        <f t="shared" si="12"/>
        <v>0</v>
      </c>
      <c r="S98" s="937">
        <f t="shared" si="13"/>
        <v>0</v>
      </c>
      <c r="T98" s="937">
        <f t="shared" si="14"/>
        <v>0</v>
      </c>
      <c r="U98" s="937">
        <f t="shared" si="15"/>
        <v>0</v>
      </c>
      <c r="V98" s="937">
        <f t="shared" si="16"/>
        <v>0</v>
      </c>
      <c r="AA98" s="938"/>
      <c r="AB98" s="938"/>
      <c r="AC98" s="938"/>
      <c r="AG98" s="938"/>
      <c r="AH98" s="938"/>
      <c r="AI98" s="938"/>
    </row>
    <row r="99" spans="2:35" ht="15" thickBot="1" x14ac:dyDescent="0.35">
      <c r="B99" s="929"/>
      <c r="C99" s="930" t="str">
        <f t="shared" si="9"/>
        <v/>
      </c>
      <c r="D99" s="930" t="str">
        <f t="shared" si="10"/>
        <v/>
      </c>
      <c r="E99" s="931"/>
      <c r="F99" s="931"/>
      <c r="G99" s="931"/>
      <c r="H99" s="932"/>
      <c r="I99" s="933"/>
      <c r="J99" s="929"/>
      <c r="K99" s="934"/>
      <c r="L99" s="934"/>
      <c r="M99" s="935"/>
      <c r="N99" s="929"/>
      <c r="O99" s="934"/>
      <c r="P99" s="936"/>
      <c r="Q99" s="937">
        <f t="shared" si="11"/>
        <v>0</v>
      </c>
      <c r="R99" s="937">
        <f t="shared" si="12"/>
        <v>0</v>
      </c>
      <c r="S99" s="937">
        <f t="shared" si="13"/>
        <v>0</v>
      </c>
      <c r="T99" s="937">
        <f t="shared" si="14"/>
        <v>0</v>
      </c>
      <c r="U99" s="937">
        <f t="shared" si="15"/>
        <v>0</v>
      </c>
      <c r="V99" s="937">
        <f t="shared" si="16"/>
        <v>0</v>
      </c>
      <c r="AA99" s="938"/>
      <c r="AB99" s="938"/>
      <c r="AC99" s="938"/>
      <c r="AG99" s="938"/>
      <c r="AH99" s="938"/>
      <c r="AI99" s="938"/>
    </row>
    <row r="100" spans="2:35" ht="15" thickBot="1" x14ac:dyDescent="0.35">
      <c r="B100" s="929"/>
      <c r="C100" s="930" t="str">
        <f t="shared" si="9"/>
        <v/>
      </c>
      <c r="D100" s="930" t="str">
        <f t="shared" si="10"/>
        <v/>
      </c>
      <c r="E100" s="931"/>
      <c r="F100" s="931"/>
      <c r="G100" s="931"/>
      <c r="H100" s="932"/>
      <c r="I100" s="933"/>
      <c r="J100" s="929"/>
      <c r="K100" s="934"/>
      <c r="L100" s="934"/>
      <c r="M100" s="935"/>
      <c r="N100" s="929"/>
      <c r="O100" s="934"/>
      <c r="P100" s="936"/>
      <c r="Q100" s="937">
        <f t="shared" si="11"/>
        <v>0</v>
      </c>
      <c r="R100" s="937">
        <f t="shared" si="12"/>
        <v>0</v>
      </c>
      <c r="S100" s="937">
        <f t="shared" si="13"/>
        <v>0</v>
      </c>
      <c r="T100" s="937">
        <f t="shared" si="14"/>
        <v>0</v>
      </c>
      <c r="U100" s="937">
        <f t="shared" si="15"/>
        <v>0</v>
      </c>
      <c r="V100" s="937">
        <f t="shared" si="16"/>
        <v>0</v>
      </c>
      <c r="AA100" s="938"/>
      <c r="AB100" s="938"/>
      <c r="AC100" s="938"/>
      <c r="AG100" s="938"/>
      <c r="AH100" s="938"/>
      <c r="AI100" s="938"/>
    </row>
    <row r="101" spans="2:35" ht="15" thickBot="1" x14ac:dyDescent="0.35">
      <c r="B101" s="929"/>
      <c r="C101" s="930" t="str">
        <f t="shared" si="9"/>
        <v/>
      </c>
      <c r="D101" s="930" t="str">
        <f t="shared" si="10"/>
        <v/>
      </c>
      <c r="E101" s="931"/>
      <c r="F101" s="931"/>
      <c r="G101" s="931"/>
      <c r="H101" s="932"/>
      <c r="I101" s="933"/>
      <c r="J101" s="929"/>
      <c r="K101" s="934"/>
      <c r="L101" s="934"/>
      <c r="M101" s="935"/>
      <c r="N101" s="929"/>
      <c r="O101" s="934"/>
      <c r="P101" s="936"/>
      <c r="Q101" s="937">
        <f t="shared" si="11"/>
        <v>0</v>
      </c>
      <c r="R101" s="937">
        <f t="shared" si="12"/>
        <v>0</v>
      </c>
      <c r="S101" s="937">
        <f t="shared" si="13"/>
        <v>0</v>
      </c>
      <c r="T101" s="937">
        <f t="shared" si="14"/>
        <v>0</v>
      </c>
      <c r="U101" s="937">
        <f t="shared" si="15"/>
        <v>0</v>
      </c>
      <c r="V101" s="937">
        <f t="shared" si="16"/>
        <v>0</v>
      </c>
      <c r="AA101" s="938"/>
      <c r="AB101" s="938"/>
      <c r="AC101" s="938"/>
      <c r="AG101" s="938"/>
      <c r="AH101" s="938"/>
      <c r="AI101" s="938"/>
    </row>
    <row r="102" spans="2:35" ht="15" thickBot="1" x14ac:dyDescent="0.35">
      <c r="B102" s="929"/>
      <c r="C102" s="930" t="str">
        <f t="shared" si="9"/>
        <v/>
      </c>
      <c r="D102" s="930" t="str">
        <f t="shared" si="10"/>
        <v/>
      </c>
      <c r="E102" s="931"/>
      <c r="F102" s="931"/>
      <c r="G102" s="931"/>
      <c r="H102" s="932"/>
      <c r="I102" s="933"/>
      <c r="J102" s="929"/>
      <c r="K102" s="934"/>
      <c r="L102" s="934"/>
      <c r="M102" s="935"/>
      <c r="N102" s="929"/>
      <c r="O102" s="934"/>
      <c r="P102" s="936"/>
      <c r="Q102" s="937">
        <f t="shared" si="11"/>
        <v>0</v>
      </c>
      <c r="R102" s="937">
        <f t="shared" si="12"/>
        <v>0</v>
      </c>
      <c r="S102" s="937">
        <f t="shared" si="13"/>
        <v>0</v>
      </c>
      <c r="T102" s="937">
        <f t="shared" si="14"/>
        <v>0</v>
      </c>
      <c r="U102" s="937">
        <f t="shared" si="15"/>
        <v>0</v>
      </c>
      <c r="V102" s="937">
        <f t="shared" si="16"/>
        <v>0</v>
      </c>
      <c r="AA102" s="938"/>
      <c r="AB102" s="938"/>
      <c r="AC102" s="938"/>
      <c r="AG102" s="938"/>
      <c r="AH102" s="938"/>
      <c r="AI102" s="938"/>
    </row>
    <row r="103" spans="2:35" ht="15" thickBot="1" x14ac:dyDescent="0.35">
      <c r="B103" s="929"/>
      <c r="C103" s="930" t="str">
        <f t="shared" si="9"/>
        <v/>
      </c>
      <c r="D103" s="930" t="str">
        <f t="shared" si="10"/>
        <v/>
      </c>
      <c r="E103" s="931"/>
      <c r="F103" s="931"/>
      <c r="G103" s="931"/>
      <c r="H103" s="932"/>
      <c r="I103" s="933"/>
      <c r="J103" s="929"/>
      <c r="K103" s="934"/>
      <c r="L103" s="934"/>
      <c r="M103" s="935"/>
      <c r="N103" s="929"/>
      <c r="O103" s="934"/>
      <c r="P103" s="936"/>
      <c r="Q103" s="937">
        <f t="shared" si="11"/>
        <v>0</v>
      </c>
      <c r="R103" s="937">
        <f t="shared" si="12"/>
        <v>0</v>
      </c>
      <c r="S103" s="937">
        <f t="shared" si="13"/>
        <v>0</v>
      </c>
      <c r="T103" s="937">
        <f t="shared" si="14"/>
        <v>0</v>
      </c>
      <c r="U103" s="937">
        <f t="shared" si="15"/>
        <v>0</v>
      </c>
      <c r="V103" s="937">
        <f t="shared" si="16"/>
        <v>0</v>
      </c>
      <c r="AA103" s="938"/>
      <c r="AB103" s="938"/>
      <c r="AC103" s="938"/>
      <c r="AG103" s="938"/>
      <c r="AH103" s="938"/>
      <c r="AI103" s="938"/>
    </row>
    <row r="104" spans="2:35" ht="15" thickBot="1" x14ac:dyDescent="0.35">
      <c r="B104" s="929"/>
      <c r="C104" s="930" t="str">
        <f t="shared" si="9"/>
        <v/>
      </c>
      <c r="D104" s="930" t="str">
        <f t="shared" si="10"/>
        <v/>
      </c>
      <c r="E104" s="931"/>
      <c r="F104" s="931"/>
      <c r="G104" s="931"/>
      <c r="H104" s="932"/>
      <c r="I104" s="933"/>
      <c r="J104" s="929"/>
      <c r="K104" s="934"/>
      <c r="L104" s="934"/>
      <c r="M104" s="935"/>
      <c r="N104" s="929"/>
      <c r="O104" s="934"/>
      <c r="P104" s="936"/>
      <c r="Q104" s="937">
        <f t="shared" si="11"/>
        <v>0</v>
      </c>
      <c r="R104" s="937">
        <f t="shared" si="12"/>
        <v>0</v>
      </c>
      <c r="S104" s="937">
        <f t="shared" si="13"/>
        <v>0</v>
      </c>
      <c r="T104" s="937">
        <f t="shared" si="14"/>
        <v>0</v>
      </c>
      <c r="U104" s="937">
        <f t="shared" si="15"/>
        <v>0</v>
      </c>
      <c r="V104" s="937">
        <f t="shared" si="16"/>
        <v>0</v>
      </c>
      <c r="AA104" s="938"/>
      <c r="AB104" s="938"/>
      <c r="AC104" s="938"/>
      <c r="AG104" s="938"/>
      <c r="AH104" s="938"/>
      <c r="AI104" s="938"/>
    </row>
    <row r="105" spans="2:35" ht="15" thickBot="1" x14ac:dyDescent="0.35">
      <c r="B105" s="929"/>
      <c r="C105" s="930" t="str">
        <f t="shared" si="9"/>
        <v/>
      </c>
      <c r="D105" s="930" t="str">
        <f t="shared" si="10"/>
        <v/>
      </c>
      <c r="E105" s="931"/>
      <c r="F105" s="931"/>
      <c r="G105" s="931"/>
      <c r="H105" s="932"/>
      <c r="I105" s="933"/>
      <c r="J105" s="929"/>
      <c r="K105" s="934"/>
      <c r="L105" s="934"/>
      <c r="M105" s="935"/>
      <c r="N105" s="929"/>
      <c r="O105" s="934"/>
      <c r="P105" s="936"/>
      <c r="Q105" s="937">
        <f t="shared" si="11"/>
        <v>0</v>
      </c>
      <c r="R105" s="937">
        <f t="shared" si="12"/>
        <v>0</v>
      </c>
      <c r="S105" s="937">
        <f t="shared" si="13"/>
        <v>0</v>
      </c>
      <c r="T105" s="937">
        <f t="shared" si="14"/>
        <v>0</v>
      </c>
      <c r="U105" s="937">
        <f t="shared" si="15"/>
        <v>0</v>
      </c>
      <c r="V105" s="937">
        <f t="shared" si="16"/>
        <v>0</v>
      </c>
      <c r="AA105" s="938"/>
      <c r="AB105" s="938"/>
      <c r="AC105" s="938"/>
      <c r="AG105" s="938"/>
      <c r="AH105" s="938"/>
      <c r="AI105" s="938"/>
    </row>
    <row r="106" spans="2:35" ht="15" thickBot="1" x14ac:dyDescent="0.35">
      <c r="B106" s="929"/>
      <c r="C106" s="930" t="str">
        <f t="shared" si="9"/>
        <v/>
      </c>
      <c r="D106" s="930" t="str">
        <f t="shared" si="10"/>
        <v/>
      </c>
      <c r="E106" s="931"/>
      <c r="F106" s="931"/>
      <c r="G106" s="931"/>
      <c r="H106" s="932"/>
      <c r="I106" s="933"/>
      <c r="J106" s="929"/>
      <c r="K106" s="934"/>
      <c r="L106" s="934"/>
      <c r="M106" s="935"/>
      <c r="N106" s="929"/>
      <c r="O106" s="934"/>
      <c r="P106" s="936"/>
      <c r="Q106" s="937">
        <f t="shared" si="11"/>
        <v>0</v>
      </c>
      <c r="R106" s="937">
        <f t="shared" si="12"/>
        <v>0</v>
      </c>
      <c r="S106" s="937">
        <f t="shared" si="13"/>
        <v>0</v>
      </c>
      <c r="T106" s="937">
        <f t="shared" si="14"/>
        <v>0</v>
      </c>
      <c r="U106" s="937">
        <f t="shared" si="15"/>
        <v>0</v>
      </c>
      <c r="V106" s="937">
        <f t="shared" si="16"/>
        <v>0</v>
      </c>
      <c r="AA106" s="938"/>
      <c r="AB106" s="938"/>
      <c r="AC106" s="938"/>
      <c r="AG106" s="938"/>
      <c r="AH106" s="938"/>
      <c r="AI106" s="938"/>
    </row>
    <row r="107" spans="2:35" ht="15" thickBot="1" x14ac:dyDescent="0.35">
      <c r="B107" s="929"/>
      <c r="C107" s="930" t="str">
        <f t="shared" si="9"/>
        <v/>
      </c>
      <c r="D107" s="930" t="str">
        <f t="shared" si="10"/>
        <v/>
      </c>
      <c r="E107" s="931"/>
      <c r="F107" s="931"/>
      <c r="G107" s="931"/>
      <c r="H107" s="932"/>
      <c r="I107" s="933"/>
      <c r="J107" s="929"/>
      <c r="K107" s="934"/>
      <c r="L107" s="934"/>
      <c r="M107" s="935"/>
      <c r="N107" s="929"/>
      <c r="O107" s="934"/>
      <c r="P107" s="936"/>
      <c r="Q107" s="937">
        <f t="shared" si="11"/>
        <v>0</v>
      </c>
      <c r="R107" s="937">
        <f t="shared" si="12"/>
        <v>0</v>
      </c>
      <c r="S107" s="937">
        <f t="shared" si="13"/>
        <v>0</v>
      </c>
      <c r="T107" s="937">
        <f t="shared" si="14"/>
        <v>0</v>
      </c>
      <c r="U107" s="937">
        <f t="shared" si="15"/>
        <v>0</v>
      </c>
      <c r="V107" s="937">
        <f t="shared" si="16"/>
        <v>0</v>
      </c>
      <c r="AA107" s="938"/>
      <c r="AB107" s="938"/>
      <c r="AC107" s="938"/>
      <c r="AG107" s="938"/>
      <c r="AH107" s="938"/>
      <c r="AI107" s="938"/>
    </row>
    <row r="108" spans="2:35" ht="15" thickBot="1" x14ac:dyDescent="0.35">
      <c r="B108" s="929"/>
      <c r="C108" s="930" t="str">
        <f t="shared" si="9"/>
        <v/>
      </c>
      <c r="D108" s="930" t="str">
        <f t="shared" si="10"/>
        <v/>
      </c>
      <c r="E108" s="931"/>
      <c r="F108" s="931"/>
      <c r="G108" s="931"/>
      <c r="H108" s="932"/>
      <c r="I108" s="933"/>
      <c r="J108" s="929"/>
      <c r="K108" s="934"/>
      <c r="L108" s="934"/>
      <c r="M108" s="935"/>
      <c r="N108" s="929"/>
      <c r="O108" s="934"/>
      <c r="P108" s="936"/>
      <c r="Q108" s="937">
        <f t="shared" si="11"/>
        <v>0</v>
      </c>
      <c r="R108" s="937">
        <f t="shared" si="12"/>
        <v>0</v>
      </c>
      <c r="S108" s="937">
        <f t="shared" si="13"/>
        <v>0</v>
      </c>
      <c r="T108" s="937">
        <f t="shared" si="14"/>
        <v>0</v>
      </c>
      <c r="U108" s="937">
        <f t="shared" si="15"/>
        <v>0</v>
      </c>
      <c r="V108" s="937">
        <f t="shared" si="16"/>
        <v>0</v>
      </c>
      <c r="AA108" s="938"/>
      <c r="AB108" s="938"/>
      <c r="AC108" s="938"/>
      <c r="AG108" s="938"/>
      <c r="AH108" s="938"/>
      <c r="AI108" s="938"/>
    </row>
    <row r="109" spans="2:35" ht="15" thickBot="1" x14ac:dyDescent="0.35">
      <c r="B109" s="929"/>
      <c r="C109" s="930" t="str">
        <f t="shared" si="9"/>
        <v/>
      </c>
      <c r="D109" s="930" t="str">
        <f t="shared" si="10"/>
        <v/>
      </c>
      <c r="E109" s="931"/>
      <c r="F109" s="931"/>
      <c r="G109" s="931"/>
      <c r="H109" s="932"/>
      <c r="I109" s="933"/>
      <c r="J109" s="929"/>
      <c r="K109" s="934"/>
      <c r="L109" s="934"/>
      <c r="M109" s="935"/>
      <c r="N109" s="929"/>
      <c r="O109" s="934"/>
      <c r="P109" s="936"/>
      <c r="Q109" s="937">
        <f t="shared" si="11"/>
        <v>0</v>
      </c>
      <c r="R109" s="937">
        <f t="shared" si="12"/>
        <v>0</v>
      </c>
      <c r="S109" s="937">
        <f t="shared" si="13"/>
        <v>0</v>
      </c>
      <c r="T109" s="937">
        <f t="shared" si="14"/>
        <v>0</v>
      </c>
      <c r="U109" s="937">
        <f t="shared" si="15"/>
        <v>0</v>
      </c>
      <c r="V109" s="937">
        <f t="shared" si="16"/>
        <v>0</v>
      </c>
      <c r="AA109" s="938"/>
      <c r="AB109" s="938"/>
      <c r="AC109" s="938"/>
      <c r="AG109" s="938"/>
      <c r="AH109" s="938"/>
      <c r="AI109" s="938"/>
    </row>
    <row r="110" spans="2:35" ht="15" thickBot="1" x14ac:dyDescent="0.35">
      <c r="B110" s="929"/>
      <c r="C110" s="930" t="str">
        <f t="shared" si="9"/>
        <v/>
      </c>
      <c r="D110" s="930" t="str">
        <f t="shared" si="10"/>
        <v/>
      </c>
      <c r="E110" s="931"/>
      <c r="F110" s="931"/>
      <c r="G110" s="931"/>
      <c r="H110" s="932"/>
      <c r="I110" s="933"/>
      <c r="J110" s="929"/>
      <c r="K110" s="934"/>
      <c r="L110" s="934"/>
      <c r="M110" s="935"/>
      <c r="N110" s="929"/>
      <c r="O110" s="934"/>
      <c r="P110" s="936"/>
      <c r="Q110" s="937">
        <f t="shared" si="11"/>
        <v>0</v>
      </c>
      <c r="R110" s="937">
        <f t="shared" si="12"/>
        <v>0</v>
      </c>
      <c r="S110" s="937">
        <f t="shared" si="13"/>
        <v>0</v>
      </c>
      <c r="T110" s="937">
        <f t="shared" si="14"/>
        <v>0</v>
      </c>
      <c r="U110" s="937">
        <f t="shared" si="15"/>
        <v>0</v>
      </c>
      <c r="V110" s="937">
        <f t="shared" si="16"/>
        <v>0</v>
      </c>
      <c r="AA110" s="938"/>
      <c r="AB110" s="938"/>
      <c r="AC110" s="938"/>
      <c r="AG110" s="938"/>
      <c r="AH110" s="938"/>
      <c r="AI110" s="938"/>
    </row>
    <row r="111" spans="2:35" ht="15" thickBot="1" x14ac:dyDescent="0.35">
      <c r="B111" s="929"/>
      <c r="C111" s="930" t="str">
        <f t="shared" si="9"/>
        <v/>
      </c>
      <c r="D111" s="930" t="str">
        <f t="shared" si="10"/>
        <v/>
      </c>
      <c r="E111" s="931"/>
      <c r="F111" s="931"/>
      <c r="G111" s="931"/>
      <c r="H111" s="932"/>
      <c r="I111" s="933"/>
      <c r="J111" s="929"/>
      <c r="K111" s="934"/>
      <c r="L111" s="934"/>
      <c r="M111" s="935"/>
      <c r="N111" s="929"/>
      <c r="O111" s="934"/>
      <c r="P111" s="936"/>
      <c r="Q111" s="937">
        <f t="shared" si="11"/>
        <v>0</v>
      </c>
      <c r="R111" s="937">
        <f t="shared" si="12"/>
        <v>0</v>
      </c>
      <c r="S111" s="937">
        <f t="shared" si="13"/>
        <v>0</v>
      </c>
      <c r="T111" s="937">
        <f t="shared" si="14"/>
        <v>0</v>
      </c>
      <c r="U111" s="937">
        <f t="shared" si="15"/>
        <v>0</v>
      </c>
      <c r="V111" s="937">
        <f t="shared" si="16"/>
        <v>0</v>
      </c>
      <c r="AA111" s="938"/>
      <c r="AB111" s="938"/>
      <c r="AC111" s="938"/>
      <c r="AG111" s="938"/>
      <c r="AH111" s="938"/>
      <c r="AI111" s="938"/>
    </row>
    <row r="112" spans="2:35" ht="15" thickBot="1" x14ac:dyDescent="0.35">
      <c r="B112" s="929"/>
      <c r="C112" s="930" t="str">
        <f t="shared" si="9"/>
        <v/>
      </c>
      <c r="D112" s="930" t="str">
        <f t="shared" si="10"/>
        <v/>
      </c>
      <c r="E112" s="931"/>
      <c r="F112" s="931"/>
      <c r="G112" s="931"/>
      <c r="H112" s="932"/>
      <c r="I112" s="933"/>
      <c r="J112" s="929"/>
      <c r="K112" s="934"/>
      <c r="L112" s="934"/>
      <c r="M112" s="935"/>
      <c r="N112" s="929"/>
      <c r="O112" s="934"/>
      <c r="P112" s="936"/>
      <c r="Q112" s="937">
        <f t="shared" si="11"/>
        <v>0</v>
      </c>
      <c r="R112" s="937">
        <f t="shared" si="12"/>
        <v>0</v>
      </c>
      <c r="S112" s="937">
        <f t="shared" si="13"/>
        <v>0</v>
      </c>
      <c r="T112" s="937">
        <f t="shared" si="14"/>
        <v>0</v>
      </c>
      <c r="U112" s="937">
        <f t="shared" si="15"/>
        <v>0</v>
      </c>
      <c r="V112" s="937">
        <f t="shared" si="16"/>
        <v>0</v>
      </c>
      <c r="AA112" s="938"/>
      <c r="AB112" s="938"/>
      <c r="AC112" s="938"/>
      <c r="AG112" s="938"/>
      <c r="AH112" s="938"/>
      <c r="AI112" s="938"/>
    </row>
    <row r="113" spans="2:35" ht="15" thickBot="1" x14ac:dyDescent="0.35">
      <c r="B113" s="929"/>
      <c r="C113" s="930" t="str">
        <f t="shared" si="9"/>
        <v/>
      </c>
      <c r="D113" s="930" t="str">
        <f t="shared" si="10"/>
        <v/>
      </c>
      <c r="E113" s="931"/>
      <c r="F113" s="931"/>
      <c r="G113" s="931"/>
      <c r="H113" s="932"/>
      <c r="I113" s="933"/>
      <c r="J113" s="929"/>
      <c r="K113" s="934"/>
      <c r="L113" s="934"/>
      <c r="M113" s="935"/>
      <c r="N113" s="929"/>
      <c r="O113" s="934"/>
      <c r="P113" s="936"/>
      <c r="Q113" s="937">
        <f t="shared" si="11"/>
        <v>0</v>
      </c>
      <c r="R113" s="937">
        <f t="shared" si="12"/>
        <v>0</v>
      </c>
      <c r="S113" s="937">
        <f t="shared" si="13"/>
        <v>0</v>
      </c>
      <c r="T113" s="937">
        <f t="shared" si="14"/>
        <v>0</v>
      </c>
      <c r="U113" s="937">
        <f t="shared" si="15"/>
        <v>0</v>
      </c>
      <c r="V113" s="937">
        <f t="shared" si="16"/>
        <v>0</v>
      </c>
      <c r="AA113" s="938"/>
      <c r="AB113" s="938"/>
      <c r="AC113" s="938"/>
      <c r="AG113" s="938"/>
      <c r="AH113" s="938"/>
      <c r="AI113" s="938"/>
    </row>
    <row r="114" spans="2:35" ht="15" thickBot="1" x14ac:dyDescent="0.35">
      <c r="B114" s="929"/>
      <c r="C114" s="930" t="str">
        <f t="shared" si="9"/>
        <v/>
      </c>
      <c r="D114" s="930" t="str">
        <f t="shared" si="10"/>
        <v/>
      </c>
      <c r="E114" s="931"/>
      <c r="F114" s="931"/>
      <c r="G114" s="931"/>
      <c r="H114" s="932"/>
      <c r="I114" s="933"/>
      <c r="J114" s="929"/>
      <c r="K114" s="934"/>
      <c r="L114" s="934"/>
      <c r="M114" s="935"/>
      <c r="N114" s="929"/>
      <c r="O114" s="934"/>
      <c r="P114" s="936"/>
      <c r="Q114" s="937">
        <f t="shared" si="11"/>
        <v>0</v>
      </c>
      <c r="R114" s="937">
        <f t="shared" si="12"/>
        <v>0</v>
      </c>
      <c r="S114" s="937">
        <f t="shared" si="13"/>
        <v>0</v>
      </c>
      <c r="T114" s="937">
        <f t="shared" si="14"/>
        <v>0</v>
      </c>
      <c r="U114" s="937">
        <f t="shared" si="15"/>
        <v>0</v>
      </c>
      <c r="V114" s="937">
        <f t="shared" si="16"/>
        <v>0</v>
      </c>
      <c r="AA114" s="938"/>
      <c r="AB114" s="938"/>
      <c r="AC114" s="938"/>
      <c r="AG114" s="938"/>
      <c r="AH114" s="938"/>
      <c r="AI114" s="938"/>
    </row>
    <row r="115" spans="2:35" ht="15" thickBot="1" x14ac:dyDescent="0.35">
      <c r="B115" s="929"/>
      <c r="C115" s="930" t="str">
        <f t="shared" si="9"/>
        <v/>
      </c>
      <c r="D115" s="930" t="str">
        <f t="shared" si="10"/>
        <v/>
      </c>
      <c r="E115" s="931"/>
      <c r="F115" s="931"/>
      <c r="G115" s="931"/>
      <c r="H115" s="932"/>
      <c r="I115" s="933"/>
      <c r="J115" s="929"/>
      <c r="K115" s="934"/>
      <c r="L115" s="934"/>
      <c r="M115" s="935"/>
      <c r="N115" s="929"/>
      <c r="O115" s="934"/>
      <c r="P115" s="936"/>
      <c r="Q115" s="937">
        <f t="shared" si="11"/>
        <v>0</v>
      </c>
      <c r="R115" s="937">
        <f t="shared" si="12"/>
        <v>0</v>
      </c>
      <c r="S115" s="937">
        <f t="shared" si="13"/>
        <v>0</v>
      </c>
      <c r="T115" s="937">
        <f t="shared" si="14"/>
        <v>0</v>
      </c>
      <c r="U115" s="937">
        <f t="shared" si="15"/>
        <v>0</v>
      </c>
      <c r="V115" s="937">
        <f t="shared" si="16"/>
        <v>0</v>
      </c>
      <c r="AA115" s="938"/>
      <c r="AB115" s="938"/>
      <c r="AC115" s="938"/>
      <c r="AG115" s="938"/>
      <c r="AH115" s="938"/>
      <c r="AI115" s="938"/>
    </row>
    <row r="116" spans="2:35" ht="15" thickBot="1" x14ac:dyDescent="0.35">
      <c r="B116" s="929"/>
      <c r="C116" s="930" t="str">
        <f t="shared" si="9"/>
        <v/>
      </c>
      <c r="D116" s="930" t="str">
        <f t="shared" si="10"/>
        <v/>
      </c>
      <c r="E116" s="931"/>
      <c r="F116" s="931"/>
      <c r="G116" s="931"/>
      <c r="H116" s="932"/>
      <c r="I116" s="933"/>
      <c r="J116" s="929"/>
      <c r="K116" s="934"/>
      <c r="L116" s="934"/>
      <c r="M116" s="935"/>
      <c r="N116" s="929"/>
      <c r="O116" s="934"/>
      <c r="P116" s="936"/>
      <c r="Q116" s="937">
        <f t="shared" si="11"/>
        <v>0</v>
      </c>
      <c r="R116" s="937">
        <f t="shared" si="12"/>
        <v>0</v>
      </c>
      <c r="S116" s="937">
        <f t="shared" si="13"/>
        <v>0</v>
      </c>
      <c r="T116" s="937">
        <f t="shared" si="14"/>
        <v>0</v>
      </c>
      <c r="U116" s="937">
        <f t="shared" si="15"/>
        <v>0</v>
      </c>
      <c r="V116" s="937">
        <f t="shared" si="16"/>
        <v>0</v>
      </c>
      <c r="AA116" s="938"/>
      <c r="AB116" s="938"/>
      <c r="AC116" s="938"/>
      <c r="AG116" s="938"/>
      <c r="AH116" s="938"/>
      <c r="AI116" s="938"/>
    </row>
    <row r="117" spans="2:35" ht="15" thickBot="1" x14ac:dyDescent="0.35">
      <c r="B117" s="929"/>
      <c r="C117" s="930" t="str">
        <f t="shared" si="9"/>
        <v/>
      </c>
      <c r="D117" s="930" t="str">
        <f t="shared" si="10"/>
        <v/>
      </c>
      <c r="E117" s="931"/>
      <c r="F117" s="931"/>
      <c r="G117" s="931"/>
      <c r="H117" s="932"/>
      <c r="I117" s="933"/>
      <c r="J117" s="929"/>
      <c r="K117" s="934"/>
      <c r="L117" s="934"/>
      <c r="M117" s="935"/>
      <c r="N117" s="929"/>
      <c r="O117" s="934"/>
      <c r="P117" s="936"/>
      <c r="Q117" s="937">
        <f t="shared" si="11"/>
        <v>0</v>
      </c>
      <c r="R117" s="937">
        <f t="shared" si="12"/>
        <v>0</v>
      </c>
      <c r="S117" s="937">
        <f t="shared" si="13"/>
        <v>0</v>
      </c>
      <c r="T117" s="937">
        <f t="shared" si="14"/>
        <v>0</v>
      </c>
      <c r="U117" s="937">
        <f t="shared" si="15"/>
        <v>0</v>
      </c>
      <c r="V117" s="937">
        <f t="shared" si="16"/>
        <v>0</v>
      </c>
    </row>
    <row r="118" spans="2:35" ht="15" thickBot="1" x14ac:dyDescent="0.35">
      <c r="B118" s="929"/>
      <c r="C118" s="930" t="str">
        <f t="shared" si="9"/>
        <v/>
      </c>
      <c r="D118" s="930" t="str">
        <f t="shared" si="10"/>
        <v/>
      </c>
      <c r="E118" s="931"/>
      <c r="F118" s="931"/>
      <c r="G118" s="931"/>
      <c r="H118" s="932"/>
      <c r="I118" s="933"/>
      <c r="J118" s="929"/>
      <c r="K118" s="934"/>
      <c r="L118" s="934"/>
      <c r="M118" s="935"/>
      <c r="N118" s="929"/>
      <c r="O118" s="934"/>
      <c r="P118" s="936"/>
      <c r="Q118" s="937">
        <f t="shared" si="11"/>
        <v>0</v>
      </c>
      <c r="R118" s="937">
        <f t="shared" si="12"/>
        <v>0</v>
      </c>
      <c r="S118" s="937">
        <f t="shared" si="13"/>
        <v>0</v>
      </c>
      <c r="T118" s="937">
        <f t="shared" si="14"/>
        <v>0</v>
      </c>
      <c r="U118" s="937">
        <f t="shared" si="15"/>
        <v>0</v>
      </c>
      <c r="V118" s="937">
        <f t="shared" si="16"/>
        <v>0</v>
      </c>
    </row>
    <row r="119" spans="2:35" ht="15" thickBot="1" x14ac:dyDescent="0.35">
      <c r="B119" s="929"/>
      <c r="C119" s="930" t="str">
        <f t="shared" si="9"/>
        <v/>
      </c>
      <c r="D119" s="930" t="str">
        <f t="shared" si="10"/>
        <v/>
      </c>
      <c r="E119" s="931"/>
      <c r="F119" s="931"/>
      <c r="G119" s="931"/>
      <c r="H119" s="932"/>
      <c r="I119" s="933"/>
      <c r="J119" s="929"/>
      <c r="K119" s="934"/>
      <c r="L119" s="934"/>
      <c r="M119" s="935"/>
      <c r="N119" s="929"/>
      <c r="O119" s="934"/>
      <c r="P119" s="936"/>
      <c r="Q119" s="937">
        <f t="shared" si="11"/>
        <v>0</v>
      </c>
      <c r="R119" s="937">
        <f t="shared" si="12"/>
        <v>0</v>
      </c>
      <c r="S119" s="937">
        <f t="shared" si="13"/>
        <v>0</v>
      </c>
      <c r="T119" s="937">
        <f t="shared" si="14"/>
        <v>0</v>
      </c>
      <c r="U119" s="937">
        <f t="shared" si="15"/>
        <v>0</v>
      </c>
      <c r="V119" s="937">
        <f t="shared" si="16"/>
        <v>0</v>
      </c>
    </row>
    <row r="120" spans="2:35" ht="15" thickBot="1" x14ac:dyDescent="0.35">
      <c r="B120" s="929"/>
      <c r="C120" s="930" t="str">
        <f t="shared" si="9"/>
        <v/>
      </c>
      <c r="D120" s="930" t="str">
        <f t="shared" si="10"/>
        <v/>
      </c>
      <c r="E120" s="931"/>
      <c r="F120" s="931"/>
      <c r="G120" s="931"/>
      <c r="H120" s="932"/>
      <c r="I120" s="933"/>
      <c r="J120" s="929"/>
      <c r="K120" s="934"/>
      <c r="L120" s="934"/>
      <c r="M120" s="935"/>
      <c r="N120" s="929"/>
      <c r="O120" s="934"/>
      <c r="P120" s="936"/>
      <c r="Q120" s="937">
        <f t="shared" si="11"/>
        <v>0</v>
      </c>
      <c r="R120" s="937">
        <f t="shared" si="12"/>
        <v>0</v>
      </c>
      <c r="S120" s="937">
        <f t="shared" si="13"/>
        <v>0</v>
      </c>
      <c r="T120" s="937">
        <f t="shared" si="14"/>
        <v>0</v>
      </c>
      <c r="U120" s="937">
        <f t="shared" si="15"/>
        <v>0</v>
      </c>
      <c r="V120" s="937">
        <f t="shared" si="16"/>
        <v>0</v>
      </c>
    </row>
    <row r="121" spans="2:35" ht="15" thickBot="1" x14ac:dyDescent="0.35">
      <c r="B121" s="929"/>
      <c r="C121" s="930" t="str">
        <f t="shared" si="9"/>
        <v/>
      </c>
      <c r="D121" s="930" t="str">
        <f t="shared" si="10"/>
        <v/>
      </c>
      <c r="E121" s="931"/>
      <c r="F121" s="931"/>
      <c r="G121" s="931"/>
      <c r="H121" s="932"/>
      <c r="I121" s="933"/>
      <c r="J121" s="929"/>
      <c r="K121" s="934"/>
      <c r="L121" s="934"/>
      <c r="M121" s="935"/>
      <c r="N121" s="929"/>
      <c r="O121" s="934"/>
      <c r="P121" s="936"/>
      <c r="Q121" s="937">
        <f t="shared" si="11"/>
        <v>0</v>
      </c>
      <c r="R121" s="937">
        <f t="shared" si="12"/>
        <v>0</v>
      </c>
      <c r="S121" s="937">
        <f t="shared" si="13"/>
        <v>0</v>
      </c>
      <c r="T121" s="937">
        <f t="shared" si="14"/>
        <v>0</v>
      </c>
      <c r="U121" s="937">
        <f t="shared" si="15"/>
        <v>0</v>
      </c>
      <c r="V121" s="937">
        <f t="shared" si="16"/>
        <v>0</v>
      </c>
    </row>
    <row r="122" spans="2:35" ht="15" thickBot="1" x14ac:dyDescent="0.35">
      <c r="B122" s="929"/>
      <c r="C122" s="930" t="str">
        <f>IF(B122&gt;0,MONTH(B122),IF(B122="",""))</f>
        <v/>
      </c>
      <c r="D122" s="930" t="str">
        <f>IF(C122=1,"Janeiro",IF(C122=2,"Fevereiro",IF(C122=3,"Março",IF(C122=4,"Abril",IF(C122=5,"Maio",IF(C122=6,"Junho",IF(C122=7,"Julho",IF(C122=8,"Agosto",IF(C122=9,"Setembro",IF(C122=10,"Outubro",IF(C122=11,"Novembro",IF(C122=12,"Dezembro",IF(C122="","")))))))))))))</f>
        <v/>
      </c>
      <c r="E122" s="931"/>
      <c r="F122" s="931"/>
      <c r="G122" s="931"/>
      <c r="H122" s="932"/>
      <c r="I122" s="933"/>
      <c r="J122" s="929"/>
      <c r="K122" s="934"/>
      <c r="L122" s="934"/>
      <c r="M122" s="935"/>
      <c r="N122" s="929"/>
      <c r="O122" s="934"/>
      <c r="P122" s="936"/>
      <c r="Q122" s="937">
        <f t="shared" si="11"/>
        <v>0</v>
      </c>
      <c r="R122" s="937">
        <f t="shared" si="12"/>
        <v>0</v>
      </c>
      <c r="S122" s="937">
        <f t="shared" si="13"/>
        <v>0</v>
      </c>
      <c r="T122" s="937">
        <f t="shared" si="14"/>
        <v>0</v>
      </c>
      <c r="U122" s="937">
        <f t="shared" si="15"/>
        <v>0</v>
      </c>
      <c r="V122" s="937">
        <f t="shared" si="16"/>
        <v>0</v>
      </c>
    </row>
    <row r="123" spans="2:35" ht="15" thickBot="1" x14ac:dyDescent="0.35">
      <c r="C123" s="930" t="str">
        <f>IF(B123&gt;0,MONTH(B123),IF(B123="",""))</f>
        <v/>
      </c>
      <c r="S123" s="937"/>
    </row>
    <row r="126" spans="2:35" x14ac:dyDescent="0.3">
      <c r="AA126" s="942" t="s">
        <v>1044</v>
      </c>
      <c r="AB126" s="942"/>
      <c r="AC126" s="942" t="s">
        <v>803</v>
      </c>
    </row>
    <row r="127" spans="2:35" x14ac:dyDescent="0.3">
      <c r="AA127" s="943" t="s">
        <v>1059</v>
      </c>
      <c r="AC127" s="943" t="s">
        <v>1055</v>
      </c>
    </row>
    <row r="128" spans="2:35" x14ac:dyDescent="0.3">
      <c r="AA128" s="943" t="s">
        <v>1060</v>
      </c>
      <c r="AC128" s="943" t="s">
        <v>1061</v>
      </c>
    </row>
    <row r="129" spans="27:29" x14ac:dyDescent="0.3">
      <c r="AA129" s="943" t="s">
        <v>1062</v>
      </c>
      <c r="AC129" s="943" t="s">
        <v>850</v>
      </c>
    </row>
    <row r="130" spans="27:29" x14ac:dyDescent="0.3">
      <c r="AC130" s="943" t="s">
        <v>1057</v>
      </c>
    </row>
    <row r="131" spans="27:29" x14ac:dyDescent="0.3">
      <c r="AC131" s="943" t="s">
        <v>1063</v>
      </c>
    </row>
    <row r="132" spans="27:29" x14ac:dyDescent="0.3">
      <c r="AC132" s="943" t="s">
        <v>850</v>
      </c>
    </row>
  </sheetData>
  <autoFilter ref="B7:V7" xr:uid="{00000000-0009-0000-0000-000004000000}"/>
  <mergeCells count="15">
    <mergeCell ref="AG4:AI4"/>
    <mergeCell ref="L2:M2"/>
    <mergeCell ref="B3:H3"/>
    <mergeCell ref="B4:H4"/>
    <mergeCell ref="Q4:V4"/>
    <mergeCell ref="AA4:AC4"/>
    <mergeCell ref="AI5:AI6"/>
    <mergeCell ref="Q6:S6"/>
    <mergeCell ref="T6:V6"/>
    <mergeCell ref="B5:H5"/>
    <mergeCell ref="AA5:AA6"/>
    <mergeCell ref="AB5:AB6"/>
    <mergeCell ref="AC5:AC6"/>
    <mergeCell ref="AG5:AG6"/>
    <mergeCell ref="AH5:AH6"/>
  </mergeCells>
  <conditionalFormatting sqref="M8:M122">
    <cfRule type="containsText" dxfId="5832" priority="4" operator="containsText" text="Comprometido">
      <formula>NOT(ISERROR(SEARCH("Comprometido",M8)))</formula>
    </cfRule>
    <cfRule type="containsText" dxfId="5831" priority="5" operator="containsText" text="Contratado">
      <formula>NOT(ISERROR(SEARCH("Contratado",M8)))</formula>
    </cfRule>
    <cfRule type="containsText" dxfId="5830" priority="6" operator="containsText" text="liquidado">
      <formula>NOT(ISERROR(SEARCH("liquidado",M8)))</formula>
    </cfRule>
  </conditionalFormatting>
  <conditionalFormatting sqref="M8:M122">
    <cfRule type="containsText" dxfId="5829" priority="3" operator="containsText" text="A Pagar">
      <formula>NOT(ISERROR(SEARCH("A Pagar",M8)))</formula>
    </cfRule>
  </conditionalFormatting>
  <conditionalFormatting sqref="M8:M122">
    <cfRule type="containsText" dxfId="5828" priority="1" operator="containsText" text="A Receber">
      <formula>NOT(ISERROR(SEARCH("A Receber",M8)))</formula>
    </cfRule>
    <cfRule type="containsText" dxfId="5827" priority="2" operator="containsText" text="Recebido">
      <formula>NOT(ISERROR(SEARCH("Recebido",M8)))</formula>
    </cfRule>
  </conditionalFormatting>
  <dataValidations count="2">
    <dataValidation type="list" allowBlank="1" showInputMessage="1" showErrorMessage="1" sqref="I8:I122" xr:uid="{00000000-0002-0000-0400-000000000000}">
      <formula1>$AA$127:$AA$129</formula1>
    </dataValidation>
    <dataValidation type="list" allowBlank="1" showInputMessage="1" showErrorMessage="1" sqref="M8:M122" xr:uid="{00000000-0002-0000-0400-000001000000}">
      <formula1>$AC$127:$AC$132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">
    <tabColor rgb="FF0000CC"/>
  </sheetPr>
  <dimension ref="B2:V2803"/>
  <sheetViews>
    <sheetView zoomScale="166" zoomScaleNormal="166" zoomScalePageLayoutView="82" workbookViewId="0">
      <pane xSplit="4" ySplit="13" topLeftCell="K14" activePane="bottomRight" state="frozen"/>
      <selection pane="topRight" activeCell="E1" sqref="E1"/>
      <selection pane="bottomLeft" activeCell="A14" sqref="A14"/>
      <selection pane="bottomRight" activeCell="L7" sqref="L7"/>
    </sheetView>
  </sheetViews>
  <sheetFormatPr defaultColWidth="8.88671875" defaultRowHeight="21" outlineLevelRow="1" x14ac:dyDescent="0.3"/>
  <cols>
    <col min="1" max="1" width="1.6640625" style="1" customWidth="1"/>
    <col min="2" max="2" width="17.6640625" style="445" customWidth="1"/>
    <col min="3" max="3" width="5.109375" style="17" customWidth="1"/>
    <col min="4" max="4" width="9.33203125" style="2" customWidth="1"/>
    <col min="5" max="5" width="12.6640625" style="2" customWidth="1"/>
    <col min="6" max="6" width="28.6640625" style="251" customWidth="1"/>
    <col min="7" max="7" width="8.88671875" style="85"/>
    <col min="8" max="8" width="34" style="10" customWidth="1"/>
    <col min="9" max="9" width="13.33203125" style="2" customWidth="1"/>
    <col min="10" max="10" width="37" style="78" customWidth="1"/>
    <col min="11" max="11" width="44" style="78" customWidth="1"/>
    <col min="12" max="12" width="23.88671875" style="10" customWidth="1"/>
    <col min="13" max="13" width="16.33203125" style="49" customWidth="1"/>
    <col min="14" max="14" width="28.6640625" style="2" customWidth="1"/>
    <col min="15" max="15" width="11" style="574" customWidth="1"/>
    <col min="16" max="16" width="8.88671875" style="2" customWidth="1"/>
    <col min="17" max="17" width="19" style="692" customWidth="1"/>
    <col min="18" max="18" width="21.109375" style="450" customWidth="1"/>
    <col min="19" max="19" width="21.109375" style="18" customWidth="1"/>
    <col min="20" max="20" width="21.109375" style="10" customWidth="1"/>
    <col min="21" max="21" width="15.6640625" style="1" customWidth="1"/>
    <col min="22" max="22" width="12.33203125" style="1" customWidth="1"/>
    <col min="23" max="16384" width="8.88671875" style="1"/>
  </cols>
  <sheetData>
    <row r="2" spans="2:20" x14ac:dyDescent="0.4">
      <c r="B2" s="255" t="s">
        <v>263</v>
      </c>
      <c r="C2" s="256"/>
      <c r="D2" s="257"/>
      <c r="E2" s="258"/>
      <c r="K2" s="722" t="s">
        <v>992</v>
      </c>
      <c r="N2" s="10" t="s">
        <v>1240</v>
      </c>
      <c r="P2" s="319"/>
      <c r="Q2" s="691"/>
    </row>
    <row r="3" spans="2:20" x14ac:dyDescent="0.4">
      <c r="B3" s="444" t="s">
        <v>264</v>
      </c>
      <c r="C3" s="260"/>
      <c r="D3" s="261"/>
      <c r="E3" s="262"/>
      <c r="J3" s="717"/>
      <c r="K3" s="706"/>
      <c r="L3" s="77"/>
      <c r="M3" s="721"/>
    </row>
    <row r="4" spans="2:20" x14ac:dyDescent="0.3">
      <c r="E4" s="1263" t="s">
        <v>1138</v>
      </c>
      <c r="J4" s="717"/>
      <c r="K4" s="706"/>
      <c r="L4" s="77"/>
      <c r="M4" s="721"/>
      <c r="Q4" s="76" t="s">
        <v>278</v>
      </c>
      <c r="R4" s="254"/>
      <c r="T4" s="1170"/>
    </row>
    <row r="5" spans="2:20" ht="15.6" x14ac:dyDescent="0.3">
      <c r="E5" s="1264"/>
      <c r="G5" s="1242" t="s">
        <v>268</v>
      </c>
      <c r="H5" s="1243"/>
      <c r="I5" s="702"/>
      <c r="K5" s="719" t="s">
        <v>703</v>
      </c>
      <c r="L5" s="720">
        <f>SUM(L3:L4)</f>
        <v>0</v>
      </c>
    </row>
    <row r="6" spans="2:20" s="19" customFormat="1" ht="35.25" customHeight="1" x14ac:dyDescent="0.3">
      <c r="B6" s="315" t="s">
        <v>265</v>
      </c>
      <c r="C6" s="315"/>
      <c r="D6" s="265" t="s">
        <v>266</v>
      </c>
      <c r="E6" s="120" t="s">
        <v>1256</v>
      </c>
      <c r="F6" s="265" t="s">
        <v>9</v>
      </c>
      <c r="G6" s="1179" t="s">
        <v>1257</v>
      </c>
      <c r="H6" s="265" t="s">
        <v>269</v>
      </c>
      <c r="I6" s="703" t="s">
        <v>216</v>
      </c>
      <c r="J6" s="265" t="s">
        <v>267</v>
      </c>
      <c r="K6" s="707" t="s">
        <v>11</v>
      </c>
      <c r="L6" s="265" t="s">
        <v>270</v>
      </c>
      <c r="M6" s="578" t="s">
        <v>799</v>
      </c>
      <c r="N6" s="120" t="s">
        <v>798</v>
      </c>
      <c r="O6" s="575" t="s">
        <v>797</v>
      </c>
      <c r="P6" s="265" t="s">
        <v>276</v>
      </c>
      <c r="Q6" s="316" t="s">
        <v>273</v>
      </c>
      <c r="R6" s="317" t="s">
        <v>274</v>
      </c>
      <c r="S6" s="318" t="s">
        <v>275</v>
      </c>
      <c r="T6" s="120" t="s">
        <v>668</v>
      </c>
    </row>
    <row r="7" spans="2:20" s="16" customFormat="1" ht="24.9" customHeight="1" x14ac:dyDescent="0.3">
      <c r="B7" s="266"/>
      <c r="C7" s="267">
        <f t="shared" ref="C7:C13" si="0">MONTH(B7)</f>
        <v>1</v>
      </c>
      <c r="D7" s="268" t="str">
        <f t="shared" ref="D7:D13" si="1">IF(C7=1,"Janeiro",IF(C7=2,"Fevereiro",IF(C7=3,"Março",IF(C7=4,"Abril",IF(C7=5,"Maio",IF(C7=6,"Junho",IF(C7=7,"Julho",IF(C7=8,"Agosto",IF(C7=9,"Setembro",IF(C7=10,"Outubro",IF(C7=11,"Novembro",IF(C7=12,"Dezembro",""))))))))))))</f>
        <v>Janeiro</v>
      </c>
      <c r="E7" s="269"/>
      <c r="F7" s="270" t="str">
        <f>IF(E7="","",VLOOKUP(Conciliação!E7,Relatório!B:I,2,FALSE))</f>
        <v/>
      </c>
      <c r="G7" s="709"/>
      <c r="H7" s="334" t="str">
        <f>IF(G7="","",VLOOKUP(G7,Fundos!B:C,2,FALSE))</f>
        <v/>
      </c>
      <c r="I7" s="272"/>
      <c r="J7" s="273"/>
      <c r="K7" s="273"/>
      <c r="L7" s="274"/>
      <c r="M7" s="359"/>
      <c r="N7" s="275"/>
      <c r="O7" s="275"/>
      <c r="P7" s="276" t="s">
        <v>277</v>
      </c>
      <c r="Q7" s="277"/>
      <c r="R7" s="278"/>
      <c r="S7" s="279">
        <f>Q7-R7+R4</f>
        <v>0</v>
      </c>
      <c r="T7" s="333">
        <f>$T$4</f>
        <v>0</v>
      </c>
    </row>
    <row r="8" spans="2:20" ht="24.9" customHeight="1" x14ac:dyDescent="0.3">
      <c r="B8" s="266"/>
      <c r="C8" s="267">
        <f t="shared" si="0"/>
        <v>1</v>
      </c>
      <c r="D8" s="268" t="str">
        <f t="shared" si="1"/>
        <v>Janeiro</v>
      </c>
      <c r="E8" s="269"/>
      <c r="F8" s="270" t="str">
        <f>IF(E8="","",VLOOKUP(Conciliação!E8,Relatório!B:I,2,FALSE))</f>
        <v/>
      </c>
      <c r="G8" s="709"/>
      <c r="H8" s="334" t="str">
        <f>IF(G8="","",VLOOKUP(G8,Fundos!B:C,2,FALSE))</f>
        <v/>
      </c>
      <c r="I8" s="272"/>
      <c r="J8" s="273"/>
      <c r="K8" s="273"/>
      <c r="L8" s="274"/>
      <c r="M8" s="359"/>
      <c r="N8" s="275"/>
      <c r="O8" s="275"/>
      <c r="P8" s="276" t="s">
        <v>277</v>
      </c>
      <c r="Q8" s="277"/>
      <c r="R8" s="278"/>
      <c r="S8" s="279">
        <f>IF(P8="sim",Q8-R8+S7,IF(P8="NÃO",S7))</f>
        <v>0</v>
      </c>
      <c r="T8" s="333">
        <f t="shared" ref="T8:T73" si="2">$T$4</f>
        <v>0</v>
      </c>
    </row>
    <row r="9" spans="2:20" ht="24.9" customHeight="1" x14ac:dyDescent="0.3">
      <c r="B9" s="266"/>
      <c r="C9" s="267">
        <f t="shared" si="0"/>
        <v>1</v>
      </c>
      <c r="D9" s="268" t="str">
        <f t="shared" si="1"/>
        <v>Janeiro</v>
      </c>
      <c r="E9" s="269"/>
      <c r="F9" s="270" t="str">
        <f>IF(E9="","",VLOOKUP(Conciliação!E9,Relatório!B:I,2,FALSE))</f>
        <v/>
      </c>
      <c r="G9" s="709"/>
      <c r="H9" s="334" t="str">
        <f>IF(G9="","",VLOOKUP(G9,Fundos!B:C,2,FALSE))</f>
        <v/>
      </c>
      <c r="I9" s="272"/>
      <c r="J9" s="273"/>
      <c r="K9" s="273"/>
      <c r="L9" s="274"/>
      <c r="M9" s="359"/>
      <c r="N9" s="275"/>
      <c r="O9" s="275"/>
      <c r="P9" s="276" t="s">
        <v>277</v>
      </c>
      <c r="Q9" s="277"/>
      <c r="R9" s="278"/>
      <c r="S9" s="279">
        <f t="shared" ref="S9:S74" si="3">IF(P9="sim",Q9-R9+S8,IF(P9="NÃO",S8))</f>
        <v>0</v>
      </c>
      <c r="T9" s="333">
        <f t="shared" si="2"/>
        <v>0</v>
      </c>
    </row>
    <row r="10" spans="2:20" ht="24.9" customHeight="1" x14ac:dyDescent="0.3">
      <c r="B10" s="266"/>
      <c r="C10" s="267">
        <f t="shared" si="0"/>
        <v>1</v>
      </c>
      <c r="D10" s="268" t="str">
        <f t="shared" si="1"/>
        <v>Janeiro</v>
      </c>
      <c r="E10" s="269"/>
      <c r="F10" s="270" t="str">
        <f>IF(E10="","",VLOOKUP(Conciliação!E10,Relatório!B:I,2,FALSE))</f>
        <v/>
      </c>
      <c r="G10" s="709"/>
      <c r="H10" s="334" t="str">
        <f>IF(G10="","",VLOOKUP(G10,Fundos!B:C,2,FALSE))</f>
        <v/>
      </c>
      <c r="I10" s="272"/>
      <c r="J10" s="273"/>
      <c r="K10" s="273"/>
      <c r="L10" s="274"/>
      <c r="M10" s="359"/>
      <c r="N10" s="275"/>
      <c r="O10" s="275"/>
      <c r="P10" s="276" t="s">
        <v>277</v>
      </c>
      <c r="Q10" s="277"/>
      <c r="R10" s="278"/>
      <c r="S10" s="279">
        <f t="shared" si="3"/>
        <v>0</v>
      </c>
      <c r="T10" s="333">
        <f t="shared" si="2"/>
        <v>0</v>
      </c>
    </row>
    <row r="11" spans="2:20" ht="24.9" customHeight="1" x14ac:dyDescent="0.3">
      <c r="B11" s="266"/>
      <c r="C11" s="267">
        <f t="shared" si="0"/>
        <v>1</v>
      </c>
      <c r="D11" s="268" t="str">
        <f>IF(C11=1,"Janeiro",IF(C11=2,"Fevereiro",IF(C11=3,"Março",IF(C11=4,"Abril",IF(C11=5,"Maio",IF(C11=6,"Junho",F11SE(C11=7,"Julho",IF(C11=8,"Agosto",IF(C11=9,"Setembro",IF(C11=10,"Outubro",IF(C11=11,"Novembro",IF(C11=12,"Dezembro",""))))))))))))</f>
        <v>Janeiro</v>
      </c>
      <c r="E11" s="269"/>
      <c r="F11" s="270" t="str">
        <f>IF(E11="","",VLOOKUP(Conciliação!E11,Relatório!B:I,2,FALSE))</f>
        <v/>
      </c>
      <c r="G11" s="709"/>
      <c r="H11" s="334" t="str">
        <f>IF(G11="","",VLOOKUP(G11,Fundos!B:C,2,FALSE))</f>
        <v/>
      </c>
      <c r="I11" s="272"/>
      <c r="J11" s="273"/>
      <c r="K11" s="273"/>
      <c r="L11" s="274"/>
      <c r="M11" s="359"/>
      <c r="N11" s="275"/>
      <c r="O11" s="275"/>
      <c r="P11" s="276" t="s">
        <v>277</v>
      </c>
      <c r="Q11" s="277"/>
      <c r="R11" s="278"/>
      <c r="S11" s="279">
        <f t="shared" si="3"/>
        <v>0</v>
      </c>
      <c r="T11" s="333">
        <f t="shared" si="2"/>
        <v>0</v>
      </c>
    </row>
    <row r="12" spans="2:20" ht="24.9" customHeight="1" x14ac:dyDescent="0.3">
      <c r="B12" s="266"/>
      <c r="C12" s="267">
        <f t="shared" si="0"/>
        <v>1</v>
      </c>
      <c r="D12" s="268" t="str">
        <f t="shared" si="1"/>
        <v>Janeiro</v>
      </c>
      <c r="E12" s="269"/>
      <c r="F12" s="270" t="str">
        <f>IF(E12="","",VLOOKUP(Conciliação!E12,Relatório!B:I,2,FALSE))</f>
        <v/>
      </c>
      <c r="G12" s="709"/>
      <c r="H12" s="334" t="str">
        <f>IF(G12="","",VLOOKUP(G12,Fundos!B:C,2,FALSE))</f>
        <v/>
      </c>
      <c r="I12" s="272"/>
      <c r="J12" s="273"/>
      <c r="K12" s="273"/>
      <c r="L12" s="274"/>
      <c r="M12" s="359"/>
      <c r="N12" s="275"/>
      <c r="O12" s="275"/>
      <c r="P12" s="276" t="s">
        <v>277</v>
      </c>
      <c r="Q12" s="277"/>
      <c r="R12" s="278"/>
      <c r="S12" s="279">
        <f t="shared" si="3"/>
        <v>0</v>
      </c>
      <c r="T12" s="333">
        <f t="shared" si="2"/>
        <v>0</v>
      </c>
    </row>
    <row r="13" spans="2:20" ht="24.9" customHeight="1" x14ac:dyDescent="0.3">
      <c r="B13" s="266"/>
      <c r="C13" s="267">
        <f t="shared" si="0"/>
        <v>1</v>
      </c>
      <c r="D13" s="268" t="str">
        <f t="shared" si="1"/>
        <v>Janeiro</v>
      </c>
      <c r="E13" s="269"/>
      <c r="F13" s="270" t="str">
        <f>IF(E13="","",VLOOKUP(Conciliação!E13,Relatório!B:I,2,FALSE))</f>
        <v/>
      </c>
      <c r="G13" s="709"/>
      <c r="H13" s="334" t="str">
        <f>IF(G13="","",VLOOKUP(G13,Fundos!B:C,2,FALSE))</f>
        <v/>
      </c>
      <c r="I13" s="272"/>
      <c r="J13" s="1045"/>
      <c r="K13" s="273"/>
      <c r="L13" s="274"/>
      <c r="M13" s="359"/>
      <c r="N13" s="275"/>
      <c r="O13" s="275"/>
      <c r="P13" s="276" t="s">
        <v>277</v>
      </c>
      <c r="Q13" s="277"/>
      <c r="R13" s="278"/>
      <c r="S13" s="279">
        <f t="shared" si="3"/>
        <v>0</v>
      </c>
      <c r="T13" s="333">
        <f t="shared" si="2"/>
        <v>0</v>
      </c>
    </row>
    <row r="14" spans="2:20" ht="24.9" customHeight="1" x14ac:dyDescent="0.3">
      <c r="B14" s="266"/>
      <c r="C14" s="267">
        <f t="shared" ref="C14:C33" si="4">MONTH(B14)</f>
        <v>1</v>
      </c>
      <c r="D14" s="268" t="str">
        <f t="shared" ref="D14:D33" si="5">IF(C14=1,"Janeiro",IF(C14=2,"Fevereiro",IF(C14=3,"Março",IF(C14=4,"Abril",IF(C14=5,"Maio",IF(C14=6,"Junho",IF(C14=7,"Julho",IF(C14=8,"Agosto",IF(C14=9,"Setembro",IF(C14=10,"Outubro",IF(C14=11,"Novembro",IF(C14=12,"Dezembro",""))))))))))))</f>
        <v>Janeiro</v>
      </c>
      <c r="E14" s="269"/>
      <c r="F14" s="270" t="str">
        <f>IF(E14="","",VLOOKUP(Conciliação!E14,Relatório!B:I,2,FALSE))</f>
        <v/>
      </c>
      <c r="G14" s="709"/>
      <c r="H14" s="334" t="str">
        <f>IF(G14="","",VLOOKUP(G14,Fundos!B:C,2,FALSE))</f>
        <v/>
      </c>
      <c r="I14" s="1043"/>
      <c r="J14" s="1047"/>
      <c r="K14" s="1044"/>
      <c r="L14" s="274"/>
      <c r="M14" s="359"/>
      <c r="N14" s="1041"/>
      <c r="O14" s="275"/>
      <c r="P14" s="1042" t="s">
        <v>277</v>
      </c>
      <c r="Q14" s="277"/>
      <c r="R14" s="1040"/>
      <c r="S14" s="279">
        <f t="shared" ref="S14:S42" si="6">IF(P14="sim",Q14-R14+S13,IF(P14="NÃO",S13))</f>
        <v>0</v>
      </c>
      <c r="T14" s="333">
        <f t="shared" si="2"/>
        <v>0</v>
      </c>
    </row>
    <row r="15" spans="2:20" ht="24.9" customHeight="1" x14ac:dyDescent="0.3">
      <c r="B15" s="266"/>
      <c r="C15" s="267">
        <f t="shared" ref="C15" si="7">MONTH(B15)</f>
        <v>1</v>
      </c>
      <c r="D15" s="268" t="str">
        <f t="shared" ref="D15" si="8">IF(C15=1,"Janeiro",IF(C15=2,"Fevereiro",IF(C15=3,"Março",IF(C15=4,"Abril",IF(C15=5,"Maio",IF(C15=6,"Junho",IF(C15=7,"Julho",IF(C15=8,"Agosto",IF(C15=9,"Setembro",IF(C15=10,"Outubro",IF(C15=11,"Novembro",IF(C15=12,"Dezembro",""))))))))))))</f>
        <v>Janeiro</v>
      </c>
      <c r="E15" s="269"/>
      <c r="F15" s="270" t="str">
        <f>IF(E15="","",VLOOKUP(Conciliação!E15,Relatório!B:I,2,FALSE))</f>
        <v/>
      </c>
      <c r="G15" s="709"/>
      <c r="H15" s="334" t="str">
        <f>IF(G15="","",VLOOKUP(G15,Fundos!B:C,2,FALSE))</f>
        <v/>
      </c>
      <c r="I15" s="1043"/>
      <c r="J15" s="1048"/>
      <c r="K15" s="1044"/>
      <c r="L15" s="274"/>
      <c r="M15" s="359"/>
      <c r="N15" s="1041"/>
      <c r="O15" s="275"/>
      <c r="P15" s="1053" t="s">
        <v>277</v>
      </c>
      <c r="Q15" s="277"/>
      <c r="R15" s="1040"/>
      <c r="S15" s="279">
        <f t="shared" si="6"/>
        <v>0</v>
      </c>
      <c r="T15" s="333">
        <f t="shared" si="2"/>
        <v>0</v>
      </c>
    </row>
    <row r="16" spans="2:20" ht="24.9" customHeight="1" x14ac:dyDescent="0.3">
      <c r="B16" s="266"/>
      <c r="C16" s="267">
        <f t="shared" si="4"/>
        <v>1</v>
      </c>
      <c r="D16" s="268" t="str">
        <f t="shared" si="5"/>
        <v>Janeiro</v>
      </c>
      <c r="E16" s="269"/>
      <c r="F16" s="270" t="str">
        <f>IF(E16="","",VLOOKUP(Conciliação!E16,Relatório!B:I,2,FALSE))</f>
        <v/>
      </c>
      <c r="G16" s="709"/>
      <c r="H16" s="334" t="str">
        <f>IF(G16="","",VLOOKUP(G16,Fundos!B:C,2,FALSE))</f>
        <v/>
      </c>
      <c r="I16" s="272"/>
      <c r="J16" s="1046"/>
      <c r="K16" s="273"/>
      <c r="L16" s="274"/>
      <c r="M16" s="359"/>
      <c r="N16" s="1041"/>
      <c r="O16" s="275"/>
      <c r="P16" s="1055" t="s">
        <v>277</v>
      </c>
      <c r="Q16" s="277"/>
      <c r="R16" s="1040"/>
      <c r="S16" s="279">
        <f t="shared" si="6"/>
        <v>0</v>
      </c>
      <c r="T16" s="333">
        <f t="shared" si="2"/>
        <v>0</v>
      </c>
    </row>
    <row r="17" spans="2:20" ht="24.9" customHeight="1" x14ac:dyDescent="0.3">
      <c r="B17" s="266"/>
      <c r="C17" s="267">
        <f t="shared" ref="C17" si="9">MONTH(B17)</f>
        <v>1</v>
      </c>
      <c r="D17" s="268" t="str">
        <f t="shared" ref="D17" si="10">IF(C17=1,"Janeiro",IF(C17=2,"Fevereiro",IF(C17=3,"Março",IF(C17=4,"Abril",IF(C17=5,"Maio",IF(C17=6,"Junho",IF(C17=7,"Julho",IF(C17=8,"Agosto",IF(C17=9,"Setembro",IF(C17=10,"Outubro",IF(C17=11,"Novembro",IF(C17=12,"Dezembro",""))))))))))))</f>
        <v>Janeiro</v>
      </c>
      <c r="E17" s="269"/>
      <c r="F17" s="270" t="str">
        <f>IF(E17="","",VLOOKUP(Conciliação!E17,Relatório!B:I,2,FALSE))</f>
        <v/>
      </c>
      <c r="G17" s="709"/>
      <c r="H17" s="334" t="str">
        <f>IF(G17="","",VLOOKUP(G17,Fundos!B:C,2,FALSE))</f>
        <v/>
      </c>
      <c r="I17" s="272"/>
      <c r="J17" s="1046"/>
      <c r="K17" s="273"/>
      <c r="L17" s="274"/>
      <c r="M17" s="359"/>
      <c r="N17" s="1041"/>
      <c r="O17" s="275"/>
      <c r="P17" s="1056" t="s">
        <v>277</v>
      </c>
      <c r="Q17" s="277"/>
      <c r="R17" s="1040"/>
      <c r="S17" s="279">
        <f t="shared" ref="S17:S18" si="11">IF(P17="sim",Q17-R17+S16,IF(P17="NÃO",S16))</f>
        <v>0</v>
      </c>
      <c r="T17" s="333">
        <f t="shared" si="2"/>
        <v>0</v>
      </c>
    </row>
    <row r="18" spans="2:20" ht="24.9" customHeight="1" x14ac:dyDescent="0.3">
      <c r="B18" s="266"/>
      <c r="C18" s="267">
        <f t="shared" si="4"/>
        <v>1</v>
      </c>
      <c r="D18" s="268" t="str">
        <f t="shared" si="5"/>
        <v>Janeiro</v>
      </c>
      <c r="E18" s="269"/>
      <c r="F18" s="270" t="str">
        <f>IF(E18="","",VLOOKUP(Conciliação!E18,Relatório!B:I,2,FALSE))</f>
        <v/>
      </c>
      <c r="G18" s="709"/>
      <c r="H18" s="334" t="str">
        <f>IF(G18="","",VLOOKUP(G18,Fundos!B:C,2,FALSE))</f>
        <v/>
      </c>
      <c r="I18" s="272"/>
      <c r="J18" s="273"/>
      <c r="K18" s="367"/>
      <c r="L18" s="280"/>
      <c r="M18" s="359"/>
      <c r="N18" s="275"/>
      <c r="O18" s="275"/>
      <c r="P18" s="1054" t="s">
        <v>277</v>
      </c>
      <c r="Q18" s="277"/>
      <c r="R18" s="278"/>
      <c r="S18" s="279">
        <f t="shared" si="11"/>
        <v>0</v>
      </c>
      <c r="T18" s="333">
        <f t="shared" si="2"/>
        <v>0</v>
      </c>
    </row>
    <row r="19" spans="2:20" ht="24.9" customHeight="1" x14ac:dyDescent="0.3">
      <c r="B19" s="266"/>
      <c r="C19" s="267">
        <f t="shared" si="4"/>
        <v>1</v>
      </c>
      <c r="D19" s="268" t="str">
        <f t="shared" si="5"/>
        <v>Janeiro</v>
      </c>
      <c r="E19" s="269"/>
      <c r="F19" s="270" t="str">
        <f>IF(E19="","",VLOOKUP(Conciliação!E19,Relatório!B:I,2,FALSE))</f>
        <v/>
      </c>
      <c r="G19" s="709"/>
      <c r="H19" s="334" t="str">
        <f>IF(G19="","",VLOOKUP(G19,Fundos!B:C,2,FALSE))</f>
        <v/>
      </c>
      <c r="I19" s="272"/>
      <c r="J19" s="273"/>
      <c r="K19" s="273"/>
      <c r="L19" s="274"/>
      <c r="M19" s="359"/>
      <c r="N19" s="275"/>
      <c r="O19" s="275"/>
      <c r="P19" s="276" t="s">
        <v>277</v>
      </c>
      <c r="Q19" s="277"/>
      <c r="R19" s="278"/>
      <c r="S19" s="279">
        <f t="shared" si="6"/>
        <v>0</v>
      </c>
      <c r="T19" s="333">
        <f t="shared" si="2"/>
        <v>0</v>
      </c>
    </row>
    <row r="20" spans="2:20" ht="24.9" customHeight="1" x14ac:dyDescent="0.3">
      <c r="B20" s="266"/>
      <c r="C20" s="267">
        <f t="shared" si="4"/>
        <v>1</v>
      </c>
      <c r="D20" s="268" t="str">
        <f t="shared" si="5"/>
        <v>Janeiro</v>
      </c>
      <c r="E20" s="269"/>
      <c r="F20" s="270" t="str">
        <f>IF(E20="","",VLOOKUP(Conciliação!E20,Relatório!B:I,2,FALSE))</f>
        <v/>
      </c>
      <c r="G20" s="709"/>
      <c r="H20" s="334" t="str">
        <f>IF(G20="","",VLOOKUP(G20,Fundos!B:C,2,FALSE))</f>
        <v/>
      </c>
      <c r="I20" s="272"/>
      <c r="J20" s="273"/>
      <c r="K20" s="273"/>
      <c r="L20" s="274"/>
      <c r="M20" s="359"/>
      <c r="N20" s="275"/>
      <c r="O20" s="275"/>
      <c r="P20" s="276" t="s">
        <v>277</v>
      </c>
      <c r="Q20" s="277"/>
      <c r="R20" s="278"/>
      <c r="S20" s="279">
        <f t="shared" si="6"/>
        <v>0</v>
      </c>
      <c r="T20" s="333">
        <f t="shared" si="2"/>
        <v>0</v>
      </c>
    </row>
    <row r="21" spans="2:20" ht="24.9" customHeight="1" x14ac:dyDescent="0.3">
      <c r="B21" s="266"/>
      <c r="C21" s="267">
        <f t="shared" si="4"/>
        <v>1</v>
      </c>
      <c r="D21" s="268" t="str">
        <f t="shared" si="5"/>
        <v>Janeiro</v>
      </c>
      <c r="E21" s="269"/>
      <c r="F21" s="270" t="str">
        <f>IF(E21="","",VLOOKUP(Conciliação!E21,Relatório!B:I,2,FALSE))</f>
        <v/>
      </c>
      <c r="G21" s="709"/>
      <c r="H21" s="334" t="str">
        <f>IF(G21="","",VLOOKUP(G21,Fundos!B:C,2,FALSE))</f>
        <v/>
      </c>
      <c r="I21" s="272"/>
      <c r="J21" s="273"/>
      <c r="K21" s="273"/>
      <c r="L21" s="274"/>
      <c r="M21" s="359"/>
      <c r="N21" s="275"/>
      <c r="O21" s="275"/>
      <c r="P21" s="276" t="s">
        <v>277</v>
      </c>
      <c r="Q21" s="277"/>
      <c r="R21" s="278"/>
      <c r="S21" s="279">
        <f t="shared" si="6"/>
        <v>0</v>
      </c>
      <c r="T21" s="333">
        <f t="shared" si="2"/>
        <v>0</v>
      </c>
    </row>
    <row r="22" spans="2:20" ht="24.9" customHeight="1" x14ac:dyDescent="0.3">
      <c r="B22" s="266"/>
      <c r="C22" s="267">
        <f t="shared" si="4"/>
        <v>1</v>
      </c>
      <c r="D22" s="268" t="str">
        <f t="shared" si="5"/>
        <v>Janeiro</v>
      </c>
      <c r="E22" s="269"/>
      <c r="F22" s="270" t="str">
        <f>IF(E22="","",VLOOKUP(Conciliação!E22,Relatório!B:I,2,FALSE))</f>
        <v/>
      </c>
      <c r="G22" s="709"/>
      <c r="H22" s="334" t="str">
        <f>IF(G22="","",VLOOKUP(G22,Fundos!B:C,2,FALSE))</f>
        <v/>
      </c>
      <c r="I22" s="272"/>
      <c r="J22" s="273"/>
      <c r="K22" s="273"/>
      <c r="L22" s="274"/>
      <c r="M22" s="359"/>
      <c r="N22" s="275"/>
      <c r="O22" s="275"/>
      <c r="P22" s="276" t="s">
        <v>277</v>
      </c>
      <c r="Q22" s="277"/>
      <c r="R22" s="278"/>
      <c r="S22" s="279">
        <f t="shared" si="6"/>
        <v>0</v>
      </c>
      <c r="T22" s="333">
        <f t="shared" si="2"/>
        <v>0</v>
      </c>
    </row>
    <row r="23" spans="2:20" ht="24.9" customHeight="1" x14ac:dyDescent="0.3">
      <c r="B23" s="266"/>
      <c r="C23" s="267">
        <f t="shared" si="4"/>
        <v>1</v>
      </c>
      <c r="D23" s="268" t="str">
        <f t="shared" si="5"/>
        <v>Janeiro</v>
      </c>
      <c r="E23" s="269"/>
      <c r="F23" s="270" t="str">
        <f>IF(E23="","",VLOOKUP(Conciliação!E23,Relatório!B:I,2,FALSE))</f>
        <v/>
      </c>
      <c r="G23" s="709"/>
      <c r="H23" s="334" t="str">
        <f>IF(G23="","",VLOOKUP(G23,Fundos!B:C,2,FALSE))</f>
        <v/>
      </c>
      <c r="I23" s="272"/>
      <c r="J23" s="273"/>
      <c r="K23" s="273"/>
      <c r="L23" s="274"/>
      <c r="M23" s="359"/>
      <c r="N23" s="275"/>
      <c r="O23" s="275"/>
      <c r="P23" s="276" t="s">
        <v>277</v>
      </c>
      <c r="Q23" s="277"/>
      <c r="R23" s="278"/>
      <c r="S23" s="279">
        <f t="shared" si="6"/>
        <v>0</v>
      </c>
      <c r="T23" s="333">
        <f t="shared" si="2"/>
        <v>0</v>
      </c>
    </row>
    <row r="24" spans="2:20" ht="24.9" customHeight="1" x14ac:dyDescent="0.3">
      <c r="B24" s="266"/>
      <c r="C24" s="267">
        <f t="shared" si="4"/>
        <v>1</v>
      </c>
      <c r="D24" s="268" t="str">
        <f t="shared" si="5"/>
        <v>Janeiro</v>
      </c>
      <c r="E24" s="269"/>
      <c r="F24" s="270" t="str">
        <f>IF(E24="","",VLOOKUP(Conciliação!E24,Relatório!B:I,2,FALSE))</f>
        <v/>
      </c>
      <c r="G24" s="709"/>
      <c r="H24" s="334" t="str">
        <f>IF(G24="","",VLOOKUP(G24,Fundos!B:C,2,FALSE))</f>
        <v/>
      </c>
      <c r="I24" s="272"/>
      <c r="J24" s="273"/>
      <c r="K24" s="273"/>
      <c r="L24" s="274"/>
      <c r="M24" s="359"/>
      <c r="N24" s="275"/>
      <c r="O24" s="275"/>
      <c r="P24" s="276" t="s">
        <v>277</v>
      </c>
      <c r="Q24" s="277"/>
      <c r="R24" s="278"/>
      <c r="S24" s="279">
        <f t="shared" si="6"/>
        <v>0</v>
      </c>
      <c r="T24" s="333">
        <f t="shared" si="2"/>
        <v>0</v>
      </c>
    </row>
    <row r="25" spans="2:20" ht="24.9" customHeight="1" x14ac:dyDescent="0.3">
      <c r="B25" s="266"/>
      <c r="C25" s="267">
        <f t="shared" si="4"/>
        <v>1</v>
      </c>
      <c r="D25" s="268" t="str">
        <f t="shared" si="5"/>
        <v>Janeiro</v>
      </c>
      <c r="E25" s="269"/>
      <c r="F25" s="270" t="str">
        <f>IF(E25="","",VLOOKUP(Conciliação!E25,Relatório!B:I,2,FALSE))</f>
        <v/>
      </c>
      <c r="G25" s="709"/>
      <c r="H25" s="334" t="str">
        <f>IF(G25="","",VLOOKUP(G25,Fundos!B:C,2,FALSE))</f>
        <v/>
      </c>
      <c r="I25" s="272"/>
      <c r="J25" s="273"/>
      <c r="K25" s="273"/>
      <c r="L25" s="274"/>
      <c r="M25" s="359"/>
      <c r="N25" s="275"/>
      <c r="O25" s="275"/>
      <c r="P25" s="276" t="s">
        <v>277</v>
      </c>
      <c r="Q25" s="277"/>
      <c r="R25" s="278"/>
      <c r="S25" s="279">
        <f t="shared" si="6"/>
        <v>0</v>
      </c>
      <c r="T25" s="333">
        <f t="shared" si="2"/>
        <v>0</v>
      </c>
    </row>
    <row r="26" spans="2:20" ht="24.9" customHeight="1" x14ac:dyDescent="0.3">
      <c r="B26" s="266"/>
      <c r="C26" s="267">
        <f t="shared" si="4"/>
        <v>1</v>
      </c>
      <c r="D26" s="268" t="str">
        <f t="shared" si="5"/>
        <v>Janeiro</v>
      </c>
      <c r="E26" s="269"/>
      <c r="F26" s="270" t="str">
        <f>IF(E26="","",VLOOKUP(Conciliação!E26,Relatório!B:I,2,FALSE))</f>
        <v/>
      </c>
      <c r="G26" s="709"/>
      <c r="H26" s="334" t="str">
        <f>IF(G26="","",VLOOKUP(G26,Fundos!B:C,2,FALSE))</f>
        <v/>
      </c>
      <c r="I26" s="272"/>
      <c r="J26" s="273"/>
      <c r="K26" s="273"/>
      <c r="L26" s="274"/>
      <c r="M26" s="359"/>
      <c r="N26" s="275"/>
      <c r="O26" s="275"/>
      <c r="P26" s="276" t="s">
        <v>277</v>
      </c>
      <c r="Q26" s="277"/>
      <c r="R26" s="278"/>
      <c r="S26" s="279">
        <f t="shared" si="6"/>
        <v>0</v>
      </c>
      <c r="T26" s="333">
        <f t="shared" si="2"/>
        <v>0</v>
      </c>
    </row>
    <row r="27" spans="2:20" ht="24.9" customHeight="1" x14ac:dyDescent="0.3">
      <c r="B27" s="266"/>
      <c r="C27" s="267">
        <f t="shared" si="4"/>
        <v>1</v>
      </c>
      <c r="D27" s="268" t="str">
        <f t="shared" si="5"/>
        <v>Janeiro</v>
      </c>
      <c r="E27" s="269"/>
      <c r="F27" s="270" t="str">
        <f>IF(E27="","",VLOOKUP(Conciliação!E27,Relatório!B:I,2,FALSE))</f>
        <v/>
      </c>
      <c r="G27" s="709"/>
      <c r="H27" s="334" t="str">
        <f>IF(G27="","",VLOOKUP(G27,Fundos!B:C,2,FALSE))</f>
        <v/>
      </c>
      <c r="I27" s="272"/>
      <c r="J27" s="273"/>
      <c r="K27" s="443"/>
      <c r="L27" s="274"/>
      <c r="M27" s="359"/>
      <c r="N27" s="275"/>
      <c r="O27" s="275"/>
      <c r="P27" s="276" t="s">
        <v>277</v>
      </c>
      <c r="Q27" s="277"/>
      <c r="R27" s="278"/>
      <c r="S27" s="279">
        <f t="shared" si="6"/>
        <v>0</v>
      </c>
      <c r="T27" s="333">
        <f t="shared" si="2"/>
        <v>0</v>
      </c>
    </row>
    <row r="28" spans="2:20" ht="24.9" customHeight="1" x14ac:dyDescent="0.3">
      <c r="B28" s="266"/>
      <c r="C28" s="267">
        <f t="shared" si="4"/>
        <v>1</v>
      </c>
      <c r="D28" s="268" t="str">
        <f t="shared" si="5"/>
        <v>Janeiro</v>
      </c>
      <c r="E28" s="269"/>
      <c r="F28" s="270" t="str">
        <f>IF(E28="","",VLOOKUP(Conciliação!E28,Relatório!B:I,2,FALSE))</f>
        <v/>
      </c>
      <c r="G28" s="709"/>
      <c r="H28" s="334" t="str">
        <f>IF(G28="","",VLOOKUP(G28,Fundos!B:C,2,FALSE))</f>
        <v/>
      </c>
      <c r="I28" s="272"/>
      <c r="J28" s="273"/>
      <c r="K28" s="273"/>
      <c r="L28" s="274"/>
      <c r="M28" s="359"/>
      <c r="N28" s="275"/>
      <c r="O28" s="275"/>
      <c r="P28" s="276" t="s">
        <v>277</v>
      </c>
      <c r="Q28" s="277"/>
      <c r="R28" s="278"/>
      <c r="S28" s="279">
        <f t="shared" si="6"/>
        <v>0</v>
      </c>
      <c r="T28" s="333">
        <f t="shared" si="2"/>
        <v>0</v>
      </c>
    </row>
    <row r="29" spans="2:20" ht="24.9" customHeight="1" x14ac:dyDescent="0.3">
      <c r="B29" s="266"/>
      <c r="C29" s="267">
        <f t="shared" si="4"/>
        <v>1</v>
      </c>
      <c r="D29" s="268" t="str">
        <f t="shared" si="5"/>
        <v>Janeiro</v>
      </c>
      <c r="E29" s="269"/>
      <c r="F29" s="270" t="str">
        <f>IF(E29="","",VLOOKUP(Conciliação!E29,Relatório!B:I,2,FALSE))</f>
        <v/>
      </c>
      <c r="G29" s="709"/>
      <c r="H29" s="334" t="str">
        <f>IF(G29="","",VLOOKUP(G29,Fundos!B:C,2,FALSE))</f>
        <v/>
      </c>
      <c r="I29" s="272"/>
      <c r="J29" s="273"/>
      <c r="K29" s="273"/>
      <c r="L29" s="280"/>
      <c r="M29" s="359"/>
      <c r="N29" s="275"/>
      <c r="O29" s="275"/>
      <c r="P29" s="276" t="s">
        <v>277</v>
      </c>
      <c r="Q29" s="277"/>
      <c r="R29" s="278"/>
      <c r="S29" s="279">
        <f t="shared" si="6"/>
        <v>0</v>
      </c>
      <c r="T29" s="333">
        <f t="shared" si="2"/>
        <v>0</v>
      </c>
    </row>
    <row r="30" spans="2:20" ht="24.9" customHeight="1" x14ac:dyDescent="0.3">
      <c r="B30" s="266"/>
      <c r="C30" s="267">
        <f t="shared" si="4"/>
        <v>1</v>
      </c>
      <c r="D30" s="268" t="str">
        <f t="shared" si="5"/>
        <v>Janeiro</v>
      </c>
      <c r="E30" s="269"/>
      <c r="F30" s="270" t="str">
        <f>IF(E30="","",VLOOKUP(Conciliação!E30,Relatório!B:I,2,FALSE))</f>
        <v/>
      </c>
      <c r="G30" s="709"/>
      <c r="H30" s="334" t="str">
        <f>IF(G30="","",VLOOKUP(G30,Fundos!B:C,2,FALSE))</f>
        <v/>
      </c>
      <c r="I30" s="272"/>
      <c r="J30" s="273"/>
      <c r="K30" s="273"/>
      <c r="L30" s="274"/>
      <c r="M30" s="359"/>
      <c r="N30" s="275"/>
      <c r="O30" s="275"/>
      <c r="P30" s="276" t="s">
        <v>277</v>
      </c>
      <c r="Q30" s="277"/>
      <c r="R30" s="278"/>
      <c r="S30" s="279">
        <f t="shared" si="6"/>
        <v>0</v>
      </c>
      <c r="T30" s="333">
        <f t="shared" si="2"/>
        <v>0</v>
      </c>
    </row>
    <row r="31" spans="2:20" ht="24.9" customHeight="1" x14ac:dyDescent="0.3">
      <c r="B31" s="266"/>
      <c r="C31" s="267">
        <f t="shared" si="4"/>
        <v>1</v>
      </c>
      <c r="D31" s="268" t="str">
        <f t="shared" si="5"/>
        <v>Janeiro</v>
      </c>
      <c r="E31" s="269"/>
      <c r="F31" s="270" t="str">
        <f>IF(E31="","",VLOOKUP(Conciliação!E31,Relatório!B:I,2,FALSE))</f>
        <v/>
      </c>
      <c r="G31" s="709"/>
      <c r="H31" s="334" t="str">
        <f>IF(G31="","",VLOOKUP(G31,Fundos!B:C,2,FALSE))</f>
        <v/>
      </c>
      <c r="I31" s="272"/>
      <c r="J31" s="273"/>
      <c r="K31" s="273"/>
      <c r="L31" s="274"/>
      <c r="M31" s="359"/>
      <c r="N31" s="275"/>
      <c r="O31" s="275"/>
      <c r="P31" s="276" t="s">
        <v>277</v>
      </c>
      <c r="Q31" s="277"/>
      <c r="R31" s="278"/>
      <c r="S31" s="279">
        <f t="shared" si="6"/>
        <v>0</v>
      </c>
      <c r="T31" s="333">
        <f t="shared" si="2"/>
        <v>0</v>
      </c>
    </row>
    <row r="32" spans="2:20" ht="24.9" customHeight="1" x14ac:dyDescent="0.3">
      <c r="B32" s="266"/>
      <c r="C32" s="267">
        <f t="shared" si="4"/>
        <v>1</v>
      </c>
      <c r="D32" s="268" t="str">
        <f t="shared" si="5"/>
        <v>Janeiro</v>
      </c>
      <c r="E32" s="269"/>
      <c r="F32" s="270" t="str">
        <f>IF(E32="","",VLOOKUP(Conciliação!E32,Relatório!B:I,2,FALSE))</f>
        <v/>
      </c>
      <c r="G32" s="709"/>
      <c r="H32" s="334" t="str">
        <f>IF(G32="","",VLOOKUP(G32,Fundos!B:C,2,FALSE))</f>
        <v/>
      </c>
      <c r="I32" s="272"/>
      <c r="J32" s="273"/>
      <c r="K32" s="273"/>
      <c r="L32" s="274"/>
      <c r="M32" s="359"/>
      <c r="N32" s="275"/>
      <c r="O32" s="275"/>
      <c r="P32" s="276" t="s">
        <v>277</v>
      </c>
      <c r="Q32" s="277"/>
      <c r="R32" s="278"/>
      <c r="S32" s="279">
        <f t="shared" si="6"/>
        <v>0</v>
      </c>
      <c r="T32" s="333">
        <f t="shared" si="2"/>
        <v>0</v>
      </c>
    </row>
    <row r="33" spans="2:20" ht="24.9" customHeight="1" x14ac:dyDescent="0.3">
      <c r="B33" s="266"/>
      <c r="C33" s="267">
        <f t="shared" si="4"/>
        <v>1</v>
      </c>
      <c r="D33" s="268" t="str">
        <f t="shared" si="5"/>
        <v>Janeiro</v>
      </c>
      <c r="E33" s="269"/>
      <c r="F33" s="270" t="str">
        <f>IF(E33="","",VLOOKUP(Conciliação!E33,Relatório!B:I,2,FALSE))</f>
        <v/>
      </c>
      <c r="G33" s="709"/>
      <c r="H33" s="334" t="str">
        <f>IF(G33="","",VLOOKUP(G33,Fundos!B:C,2,FALSE))</f>
        <v/>
      </c>
      <c r="I33" s="272"/>
      <c r="J33" s="273"/>
      <c r="K33" s="273"/>
      <c r="L33" s="274"/>
      <c r="M33" s="359"/>
      <c r="N33" s="275"/>
      <c r="O33" s="275"/>
      <c r="P33" s="276" t="s">
        <v>277</v>
      </c>
      <c r="Q33" s="277"/>
      <c r="R33" s="278"/>
      <c r="S33" s="279">
        <f t="shared" si="6"/>
        <v>0</v>
      </c>
      <c r="T33" s="333">
        <f t="shared" si="2"/>
        <v>0</v>
      </c>
    </row>
    <row r="34" spans="2:20" ht="24.9" customHeight="1" x14ac:dyDescent="0.3">
      <c r="B34" s="266"/>
      <c r="C34" s="267">
        <f>MONTH(B34)</f>
        <v>1</v>
      </c>
      <c r="D34" s="268" t="str">
        <f>IF(C34=1,"Janeiro",IF(C34=2,"Fevereiro",IF(C34=3,"Março",IF(C34=4,"Abril",IF(C34=5,"Maio",IF(C34=6,"Junho",IF(C34=7,"Julho",IF(C34=8,"Agosto",IF(C34=9,"Setembro",IF(C34=10,"Outubro",IF(C34=11,"Novembro",IF(C34=12,"Dezembro",""))))))))))))</f>
        <v>Janeiro</v>
      </c>
      <c r="E34" s="269"/>
      <c r="F34" s="270" t="str">
        <f>IF(E34="","",VLOOKUP(Conciliação!E34,Relatório!B:I,2,FALSE))</f>
        <v/>
      </c>
      <c r="G34" s="709"/>
      <c r="H34" s="334" t="str">
        <f>IF(G34="","",VLOOKUP(G34,Fundos!B:C,2,FALSE))</f>
        <v/>
      </c>
      <c r="I34" s="272"/>
      <c r="J34" s="273"/>
      <c r="K34" s="273"/>
      <c r="L34" s="274"/>
      <c r="M34" s="359"/>
      <c r="N34" s="275"/>
      <c r="O34" s="275"/>
      <c r="P34" s="276" t="s">
        <v>277</v>
      </c>
      <c r="Q34" s="277"/>
      <c r="R34" s="278"/>
      <c r="S34" s="279">
        <f t="shared" si="6"/>
        <v>0</v>
      </c>
      <c r="T34" s="333">
        <f t="shared" si="2"/>
        <v>0</v>
      </c>
    </row>
    <row r="35" spans="2:20" ht="24.9" customHeight="1" x14ac:dyDescent="0.3">
      <c r="B35" s="266"/>
      <c r="C35" s="267">
        <f>MONTH(B35)</f>
        <v>1</v>
      </c>
      <c r="D35" s="268" t="str">
        <f>IF(C35=1,"Janeiro",IF(C35=2,"Fevereiro",IF(C35=3,"Março",IF(C35=4,"Abril",IF(C35=5,"Maio",IF(C35=6,"Junho",IF(C35=7,"Julho",IF(C35=8,"Agosto",IF(C35=9,"Setembro",IF(C35=10,"Outubro",IF(C35=11,"Novembro",IF(C35=12,"Dezembro",""))))))))))))</f>
        <v>Janeiro</v>
      </c>
      <c r="E35" s="269"/>
      <c r="F35" s="270" t="str">
        <f>IF(E35="","",VLOOKUP(Conciliação!E35,Relatório!B:I,2,FALSE))</f>
        <v/>
      </c>
      <c r="G35" s="709"/>
      <c r="H35" s="334" t="str">
        <f>IF(G35="","",VLOOKUP(G35,Fundos!B:C,2,FALSE))</f>
        <v/>
      </c>
      <c r="I35" s="272"/>
      <c r="J35" s="273"/>
      <c r="K35" s="443"/>
      <c r="L35" s="274"/>
      <c r="M35" s="359"/>
      <c r="N35" s="275"/>
      <c r="O35" s="275"/>
      <c r="P35" s="276" t="s">
        <v>277</v>
      </c>
      <c r="Q35" s="277"/>
      <c r="R35" s="278"/>
      <c r="S35" s="279">
        <f t="shared" si="6"/>
        <v>0</v>
      </c>
      <c r="T35" s="333">
        <f t="shared" si="2"/>
        <v>0</v>
      </c>
    </row>
    <row r="36" spans="2:20" ht="24.9" customHeight="1" x14ac:dyDescent="0.3">
      <c r="B36" s="266"/>
      <c r="C36" s="267">
        <f>MONTH(B36)</f>
        <v>1</v>
      </c>
      <c r="D36" s="268" t="str">
        <f>IF(C36=1,"Janeiro",IF(C36=2,"Fevereiro",IF(C36=3,"Março",IF(C36=4,"Abril",IF(C36=5,"Maio",IF(C36=6,"Junho",IF(C36=7,"Julho",IF(C36=8,"Agosto",IF(C36=9,"Setembro",IF(C36=10,"Outubro",IF(C36=11,"Novembro",IF(C36=12,"Dezembro",""))))))))))))</f>
        <v>Janeiro</v>
      </c>
      <c r="E36" s="269"/>
      <c r="F36" s="270" t="str">
        <f>IF(E36="","",VLOOKUP(Conciliação!E36,Relatório!B:I,2,FALSE))</f>
        <v/>
      </c>
      <c r="G36" s="709"/>
      <c r="H36" s="334" t="str">
        <f>IF(G36="","",VLOOKUP(G36,Fundos!B:C,2,FALSE))</f>
        <v/>
      </c>
      <c r="I36" s="272"/>
      <c r="J36" s="273"/>
      <c r="K36" s="273"/>
      <c r="L36" s="274"/>
      <c r="M36" s="359"/>
      <c r="N36" s="275"/>
      <c r="O36" s="275"/>
      <c r="P36" s="276" t="s">
        <v>277</v>
      </c>
      <c r="Q36" s="277"/>
      <c r="R36" s="278"/>
      <c r="S36" s="279">
        <f t="shared" si="6"/>
        <v>0</v>
      </c>
      <c r="T36" s="333">
        <f t="shared" si="2"/>
        <v>0</v>
      </c>
    </row>
    <row r="37" spans="2:20" ht="24.9" customHeight="1" x14ac:dyDescent="0.3">
      <c r="B37" s="266"/>
      <c r="C37" s="267">
        <f>MONTH(B37)</f>
        <v>1</v>
      </c>
      <c r="D37" s="268" t="str">
        <f>IF(C37=1,"Janeiro",IF(C37=2,"Fevereiro",IF(C37=3,"Março",IF(C37=4,"Abril",IF(C37=5,"Maio",IF(C37=6,"Junho",IF(C37=7,"Julho",IF(C37=8,"Agosto",IF(C37=9,"Setembro",IF(C37=10,"Outubro",IF(C37=11,"Novembro",IF(C37=12,"Dezembro",""))))))))))))</f>
        <v>Janeiro</v>
      </c>
      <c r="E37" s="269"/>
      <c r="F37" s="270" t="str">
        <f>IF(E37="","",VLOOKUP(Conciliação!E37,Relatório!B:I,2,FALSE))</f>
        <v/>
      </c>
      <c r="G37" s="709"/>
      <c r="H37" s="334" t="str">
        <f>IF(G37="","",VLOOKUP(G37,Fundos!B:C,2,FALSE))</f>
        <v/>
      </c>
      <c r="I37" s="272"/>
      <c r="J37" s="273"/>
      <c r="K37" s="273"/>
      <c r="L37" s="274"/>
      <c r="M37" s="359"/>
      <c r="N37" s="275"/>
      <c r="O37" s="275"/>
      <c r="P37" s="276" t="s">
        <v>277</v>
      </c>
      <c r="Q37" s="277"/>
      <c r="R37" s="278"/>
      <c r="S37" s="279">
        <f t="shared" si="6"/>
        <v>0</v>
      </c>
      <c r="T37" s="333">
        <f t="shared" si="2"/>
        <v>0</v>
      </c>
    </row>
    <row r="38" spans="2:20" ht="24.9" customHeight="1" x14ac:dyDescent="0.3">
      <c r="B38" s="266"/>
      <c r="C38" s="267">
        <f t="shared" ref="C38:C102" si="12">MONTH(B38)</f>
        <v>1</v>
      </c>
      <c r="D38" s="268" t="str">
        <f t="shared" ref="D38:D102" si="13">IF(C38=1,"Janeiro",IF(C38=2,"Fevereiro",IF(C38=3,"Março",IF(C38=4,"Abril",IF(C38=5,"Maio",IF(C38=6,"Junho",IF(C38=7,"Julho",IF(C38=8,"Agosto",IF(C38=9,"Setembro",IF(C38=10,"Outubro",IF(C38=11,"Novembro",IF(C38=12,"Dezembro",""))))))))))))</f>
        <v>Janeiro</v>
      </c>
      <c r="E38" s="269"/>
      <c r="F38" s="270" t="str">
        <f>IF(E38="","",VLOOKUP(Conciliação!E38,Relatório!B:I,2,FALSE))</f>
        <v/>
      </c>
      <c r="G38" s="709"/>
      <c r="H38" s="334" t="str">
        <f>IF(G38="","",VLOOKUP(G38,Fundos!B:C,2,FALSE))</f>
        <v/>
      </c>
      <c r="I38" s="272"/>
      <c r="J38" s="273"/>
      <c r="K38" s="273"/>
      <c r="L38" s="274"/>
      <c r="M38" s="359"/>
      <c r="N38" s="275"/>
      <c r="O38" s="275"/>
      <c r="P38" s="276" t="s">
        <v>277</v>
      </c>
      <c r="Q38" s="277"/>
      <c r="R38" s="278"/>
      <c r="S38" s="279">
        <f t="shared" si="6"/>
        <v>0</v>
      </c>
      <c r="T38" s="333">
        <f t="shared" si="2"/>
        <v>0</v>
      </c>
    </row>
    <row r="39" spans="2:20" ht="24.9" customHeight="1" x14ac:dyDescent="0.3">
      <c r="B39" s="266"/>
      <c r="C39" s="267">
        <f t="shared" si="12"/>
        <v>1</v>
      </c>
      <c r="D39" s="268" t="str">
        <f t="shared" si="13"/>
        <v>Janeiro</v>
      </c>
      <c r="E39" s="269"/>
      <c r="F39" s="270" t="str">
        <f>IF(E39="","",VLOOKUP(Conciliação!E39,Relatório!B:I,2,FALSE))</f>
        <v/>
      </c>
      <c r="G39" s="709"/>
      <c r="H39" s="334" t="str">
        <f>IF(G39="","",VLOOKUP(G39,Fundos!B:C,2,FALSE))</f>
        <v/>
      </c>
      <c r="I39" s="272"/>
      <c r="J39" s="294"/>
      <c r="K39" s="273"/>
      <c r="L39" s="274"/>
      <c r="M39" s="359"/>
      <c r="N39" s="275"/>
      <c r="O39" s="275"/>
      <c r="P39" s="276" t="s">
        <v>277</v>
      </c>
      <c r="Q39" s="277"/>
      <c r="R39" s="278"/>
      <c r="S39" s="279">
        <f t="shared" si="6"/>
        <v>0</v>
      </c>
      <c r="T39" s="333">
        <f t="shared" si="2"/>
        <v>0</v>
      </c>
    </row>
    <row r="40" spans="2:20" ht="24.9" customHeight="1" x14ac:dyDescent="0.3">
      <c r="B40" s="266"/>
      <c r="C40" s="267">
        <f t="shared" si="12"/>
        <v>1</v>
      </c>
      <c r="D40" s="268" t="str">
        <f t="shared" si="13"/>
        <v>Janeiro</v>
      </c>
      <c r="E40" s="269"/>
      <c r="F40" s="270" t="str">
        <f>IF(E40="","",VLOOKUP(Conciliação!E40,Relatório!B:I,2,FALSE))</f>
        <v/>
      </c>
      <c r="G40" s="709"/>
      <c r="H40" s="334" t="str">
        <f>IF(G40="","",VLOOKUP(G40,Fundos!B:C,2,FALSE))</f>
        <v/>
      </c>
      <c r="I40" s="272"/>
      <c r="J40" s="273"/>
      <c r="K40" s="273"/>
      <c r="L40" s="274"/>
      <c r="M40" s="359"/>
      <c r="N40" s="275"/>
      <c r="O40" s="275"/>
      <c r="P40" s="276" t="s">
        <v>277</v>
      </c>
      <c r="Q40" s="277"/>
      <c r="R40" s="278"/>
      <c r="S40" s="279">
        <f t="shared" si="6"/>
        <v>0</v>
      </c>
      <c r="T40" s="333">
        <f t="shared" si="2"/>
        <v>0</v>
      </c>
    </row>
    <row r="41" spans="2:20" ht="24.9" customHeight="1" x14ac:dyDescent="0.3">
      <c r="B41" s="266"/>
      <c r="C41" s="267">
        <f t="shared" si="12"/>
        <v>1</v>
      </c>
      <c r="D41" s="268" t="str">
        <f t="shared" si="13"/>
        <v>Janeiro</v>
      </c>
      <c r="E41" s="269"/>
      <c r="F41" s="270" t="str">
        <f>IF(E41="","",VLOOKUP(Conciliação!E41,Relatório!B:I,2,FALSE))</f>
        <v/>
      </c>
      <c r="G41" s="709"/>
      <c r="H41" s="334" t="str">
        <f>IF(G41="","",VLOOKUP(G41,Fundos!B:C,2,FALSE))</f>
        <v/>
      </c>
      <c r="I41" s="272"/>
      <c r="J41" s="273"/>
      <c r="K41" s="273"/>
      <c r="L41" s="274"/>
      <c r="M41" s="359"/>
      <c r="N41" s="275"/>
      <c r="O41" s="275"/>
      <c r="P41" s="276" t="s">
        <v>277</v>
      </c>
      <c r="Q41" s="277"/>
      <c r="R41" s="278"/>
      <c r="S41" s="279">
        <f t="shared" si="6"/>
        <v>0</v>
      </c>
      <c r="T41" s="333">
        <f t="shared" si="2"/>
        <v>0</v>
      </c>
    </row>
    <row r="42" spans="2:20" ht="24.9" customHeight="1" x14ac:dyDescent="0.3">
      <c r="B42" s="266"/>
      <c r="C42" s="267">
        <f t="shared" si="12"/>
        <v>1</v>
      </c>
      <c r="D42" s="268" t="str">
        <f t="shared" si="13"/>
        <v>Janeiro</v>
      </c>
      <c r="E42" s="269"/>
      <c r="F42" s="270" t="str">
        <f>IF(E42="","",VLOOKUP(Conciliação!E42,Relatório!B:I,2,FALSE))</f>
        <v/>
      </c>
      <c r="G42" s="709"/>
      <c r="H42" s="334" t="str">
        <f>IF(G42="","",VLOOKUP(G42,Fundos!B:C,2,FALSE))</f>
        <v/>
      </c>
      <c r="I42" s="272"/>
      <c r="J42" s="273"/>
      <c r="K42" s="273"/>
      <c r="L42" s="274"/>
      <c r="M42" s="359"/>
      <c r="N42" s="275"/>
      <c r="O42" s="275"/>
      <c r="P42" s="276" t="s">
        <v>277</v>
      </c>
      <c r="Q42" s="277"/>
      <c r="R42" s="278"/>
      <c r="S42" s="279">
        <f t="shared" si="6"/>
        <v>0</v>
      </c>
      <c r="T42" s="333">
        <f t="shared" si="2"/>
        <v>0</v>
      </c>
    </row>
    <row r="43" spans="2:20" ht="24.9" customHeight="1" x14ac:dyDescent="0.3">
      <c r="B43" s="266"/>
      <c r="C43" s="267">
        <f t="shared" si="12"/>
        <v>1</v>
      </c>
      <c r="D43" s="268" t="str">
        <f t="shared" si="13"/>
        <v>Janeiro</v>
      </c>
      <c r="E43" s="269"/>
      <c r="F43" s="270" t="str">
        <f>IF(E43="","",VLOOKUP(Conciliação!E43,Relatório!B:I,2,FALSE))</f>
        <v/>
      </c>
      <c r="G43" s="709"/>
      <c r="H43" s="334" t="str">
        <f>IF(G43="","",VLOOKUP(G43,Fundos!B:C,2,FALSE))</f>
        <v/>
      </c>
      <c r="I43" s="272"/>
      <c r="J43" s="294"/>
      <c r="K43" s="273"/>
      <c r="L43" s="274"/>
      <c r="M43" s="359"/>
      <c r="N43" s="275"/>
      <c r="O43" s="275"/>
      <c r="P43" s="276" t="s">
        <v>277</v>
      </c>
      <c r="Q43" s="281"/>
      <c r="R43" s="282"/>
      <c r="S43" s="279">
        <f t="shared" si="3"/>
        <v>0</v>
      </c>
      <c r="T43" s="333">
        <f t="shared" si="2"/>
        <v>0</v>
      </c>
    </row>
    <row r="44" spans="2:20" ht="24.9" customHeight="1" x14ac:dyDescent="0.3">
      <c r="B44" s="266"/>
      <c r="C44" s="267">
        <f t="shared" si="12"/>
        <v>1</v>
      </c>
      <c r="D44" s="268" t="str">
        <f t="shared" si="13"/>
        <v>Janeiro</v>
      </c>
      <c r="E44" s="269"/>
      <c r="F44" s="270" t="str">
        <f>IF(E44="","",VLOOKUP(Conciliação!E44,Relatório!B:I,2,FALSE))</f>
        <v/>
      </c>
      <c r="G44" s="709"/>
      <c r="H44" s="334" t="str">
        <f>IF(G44="","",VLOOKUP(G44,Fundos!B:C,2,FALSE))</f>
        <v/>
      </c>
      <c r="I44" s="272"/>
      <c r="J44" s="273"/>
      <c r="K44" s="273"/>
      <c r="L44" s="274"/>
      <c r="M44" s="359"/>
      <c r="N44" s="275"/>
      <c r="O44" s="275"/>
      <c r="P44" s="276" t="s">
        <v>277</v>
      </c>
      <c r="Q44" s="281"/>
      <c r="R44" s="282"/>
      <c r="S44" s="279">
        <f t="shared" si="3"/>
        <v>0</v>
      </c>
      <c r="T44" s="333">
        <f t="shared" si="2"/>
        <v>0</v>
      </c>
    </row>
    <row r="45" spans="2:20" ht="24.9" customHeight="1" x14ac:dyDescent="0.3">
      <c r="B45" s="266"/>
      <c r="C45" s="267">
        <f t="shared" si="12"/>
        <v>1</v>
      </c>
      <c r="D45" s="268" t="str">
        <f t="shared" si="13"/>
        <v>Janeiro</v>
      </c>
      <c r="E45" s="269"/>
      <c r="F45" s="270" t="str">
        <f>IF(E45="","",VLOOKUP(Conciliação!E45,Relatório!B:I,2,FALSE))</f>
        <v/>
      </c>
      <c r="G45" s="709"/>
      <c r="H45" s="334" t="str">
        <f>IF(G45="","",VLOOKUP(G45,Fundos!B:C,2,FALSE))</f>
        <v/>
      </c>
      <c r="I45" s="272"/>
      <c r="J45" s="273"/>
      <c r="K45" s="273"/>
      <c r="L45" s="274"/>
      <c r="M45" s="359"/>
      <c r="N45" s="275"/>
      <c r="O45" s="275"/>
      <c r="P45" s="276" t="s">
        <v>277</v>
      </c>
      <c r="Q45" s="281"/>
      <c r="R45" s="282"/>
      <c r="S45" s="279">
        <f t="shared" si="3"/>
        <v>0</v>
      </c>
      <c r="T45" s="333">
        <f t="shared" si="2"/>
        <v>0</v>
      </c>
    </row>
    <row r="46" spans="2:20" ht="24.9" customHeight="1" x14ac:dyDescent="0.3">
      <c r="B46" s="266"/>
      <c r="C46" s="267">
        <f t="shared" si="12"/>
        <v>1</v>
      </c>
      <c r="D46" s="268" t="str">
        <f t="shared" si="13"/>
        <v>Janeiro</v>
      </c>
      <c r="E46" s="269"/>
      <c r="F46" s="270" t="str">
        <f>IF(E46="","",VLOOKUP(Conciliação!E46,Relatório!B:I,2,FALSE))</f>
        <v/>
      </c>
      <c r="G46" s="709"/>
      <c r="H46" s="334" t="str">
        <f>IF(G46="","",VLOOKUP(G46,Fundos!B:C,2,FALSE))</f>
        <v/>
      </c>
      <c r="I46" s="272"/>
      <c r="J46" s="273"/>
      <c r="K46" s="273"/>
      <c r="L46" s="274"/>
      <c r="M46" s="359"/>
      <c r="N46" s="275"/>
      <c r="O46" s="275"/>
      <c r="P46" s="276" t="s">
        <v>277</v>
      </c>
      <c r="Q46" s="281"/>
      <c r="R46" s="282"/>
      <c r="S46" s="279">
        <f t="shared" si="3"/>
        <v>0</v>
      </c>
      <c r="T46" s="333">
        <f t="shared" si="2"/>
        <v>0</v>
      </c>
    </row>
    <row r="47" spans="2:20" ht="24.9" customHeight="1" x14ac:dyDescent="0.3">
      <c r="B47" s="266"/>
      <c r="C47" s="267">
        <f t="shared" si="12"/>
        <v>1</v>
      </c>
      <c r="D47" s="268" t="str">
        <f t="shared" si="13"/>
        <v>Janeiro</v>
      </c>
      <c r="E47" s="269"/>
      <c r="F47" s="270" t="str">
        <f>IF(E47="","",VLOOKUP(Conciliação!E47,Relatório!B:I,2,FALSE))</f>
        <v/>
      </c>
      <c r="G47" s="709"/>
      <c r="H47" s="334" t="str">
        <f>IF(G47="","",VLOOKUP(G47,Fundos!B:C,2,FALSE))</f>
        <v/>
      </c>
      <c r="I47" s="272"/>
      <c r="J47" s="273"/>
      <c r="K47" s="273"/>
      <c r="L47" s="274"/>
      <c r="M47" s="359"/>
      <c r="N47" s="275"/>
      <c r="O47" s="275"/>
      <c r="P47" s="276" t="s">
        <v>277</v>
      </c>
      <c r="Q47" s="281"/>
      <c r="R47" s="282"/>
      <c r="S47" s="279">
        <f t="shared" si="3"/>
        <v>0</v>
      </c>
      <c r="T47" s="333">
        <f t="shared" si="2"/>
        <v>0</v>
      </c>
    </row>
    <row r="48" spans="2:20" ht="24.9" customHeight="1" x14ac:dyDescent="0.3">
      <c r="B48" s="266"/>
      <c r="C48" s="267">
        <f t="shared" si="12"/>
        <v>1</v>
      </c>
      <c r="D48" s="268" t="str">
        <f t="shared" si="13"/>
        <v>Janeiro</v>
      </c>
      <c r="E48" s="269"/>
      <c r="F48" s="270" t="str">
        <f>IF(E48="","",VLOOKUP(Conciliação!E48,Relatório!B:I,2,FALSE))</f>
        <v/>
      </c>
      <c r="G48" s="709"/>
      <c r="H48" s="334" t="str">
        <f>IF(G48="","",VLOOKUP(G48,Fundos!B:C,2,FALSE))</f>
        <v/>
      </c>
      <c r="I48" s="272"/>
      <c r="J48" s="273"/>
      <c r="K48" s="273"/>
      <c r="L48" s="274"/>
      <c r="M48" s="359"/>
      <c r="N48" s="275"/>
      <c r="O48" s="275"/>
      <c r="P48" s="276" t="s">
        <v>277</v>
      </c>
      <c r="Q48" s="281"/>
      <c r="R48" s="282"/>
      <c r="S48" s="279">
        <f t="shared" si="3"/>
        <v>0</v>
      </c>
      <c r="T48" s="333">
        <f t="shared" si="2"/>
        <v>0</v>
      </c>
    </row>
    <row r="49" spans="2:20" ht="24.9" customHeight="1" x14ac:dyDescent="0.3">
      <c r="B49" s="266"/>
      <c r="C49" s="267">
        <f t="shared" si="12"/>
        <v>1</v>
      </c>
      <c r="D49" s="268" t="str">
        <f t="shared" si="13"/>
        <v>Janeiro</v>
      </c>
      <c r="E49" s="269"/>
      <c r="F49" s="270" t="str">
        <f>IF(E49="","",VLOOKUP(Conciliação!E49,Relatório!B:I,2,FALSE))</f>
        <v/>
      </c>
      <c r="G49" s="709"/>
      <c r="H49" s="334" t="str">
        <f>IF(G49="","",VLOOKUP(G49,Fundos!B:C,2,FALSE))</f>
        <v/>
      </c>
      <c r="I49" s="272"/>
      <c r="J49" s="273"/>
      <c r="K49" s="273"/>
      <c r="L49" s="274"/>
      <c r="M49" s="359"/>
      <c r="N49" s="275"/>
      <c r="O49" s="275"/>
      <c r="P49" s="276" t="s">
        <v>277</v>
      </c>
      <c r="Q49" s="281"/>
      <c r="R49" s="282"/>
      <c r="S49" s="279">
        <f t="shared" si="3"/>
        <v>0</v>
      </c>
      <c r="T49" s="333">
        <f t="shared" si="2"/>
        <v>0</v>
      </c>
    </row>
    <row r="50" spans="2:20" ht="24.9" customHeight="1" x14ac:dyDescent="0.3">
      <c r="B50" s="266"/>
      <c r="C50" s="267">
        <f t="shared" si="12"/>
        <v>1</v>
      </c>
      <c r="D50" s="268" t="str">
        <f t="shared" si="13"/>
        <v>Janeiro</v>
      </c>
      <c r="E50" s="269"/>
      <c r="F50" s="270" t="str">
        <f>IF(E50="","",VLOOKUP(Conciliação!E50,Relatório!B:I,2,FALSE))</f>
        <v/>
      </c>
      <c r="G50" s="709"/>
      <c r="H50" s="334" t="str">
        <f>IF(G50="","",VLOOKUP(G50,Fundos!B:C,2,FALSE))</f>
        <v/>
      </c>
      <c r="I50" s="272"/>
      <c r="J50" s="273"/>
      <c r="K50" s="273"/>
      <c r="L50" s="274"/>
      <c r="M50" s="359"/>
      <c r="N50" s="275"/>
      <c r="O50" s="275"/>
      <c r="P50" s="276" t="s">
        <v>277</v>
      </c>
      <c r="Q50" s="281"/>
      <c r="R50" s="282"/>
      <c r="S50" s="279">
        <f t="shared" si="3"/>
        <v>0</v>
      </c>
      <c r="T50" s="333">
        <f t="shared" si="2"/>
        <v>0</v>
      </c>
    </row>
    <row r="51" spans="2:20" ht="24.9" customHeight="1" x14ac:dyDescent="0.3">
      <c r="B51" s="266"/>
      <c r="C51" s="267">
        <f t="shared" si="12"/>
        <v>1</v>
      </c>
      <c r="D51" s="268" t="str">
        <f t="shared" si="13"/>
        <v>Janeiro</v>
      </c>
      <c r="E51" s="269"/>
      <c r="F51" s="270" t="str">
        <f>IF(E51="","",VLOOKUP(Conciliação!E51,Relatório!B:I,2,FALSE))</f>
        <v/>
      </c>
      <c r="G51" s="709"/>
      <c r="H51" s="334" t="str">
        <f>IF(G51="","",VLOOKUP(G51,Fundos!B:C,2,FALSE))</f>
        <v/>
      </c>
      <c r="I51" s="272"/>
      <c r="J51" s="273"/>
      <c r="K51" s="295"/>
      <c r="L51" s="274"/>
      <c r="M51" s="359"/>
      <c r="N51" s="275"/>
      <c r="O51" s="275"/>
      <c r="P51" s="276" t="s">
        <v>277</v>
      </c>
      <c r="Q51" s="281"/>
      <c r="R51" s="282"/>
      <c r="S51" s="279">
        <f t="shared" si="3"/>
        <v>0</v>
      </c>
      <c r="T51" s="333">
        <f t="shared" si="2"/>
        <v>0</v>
      </c>
    </row>
    <row r="52" spans="2:20" ht="24.9" customHeight="1" x14ac:dyDescent="0.3">
      <c r="B52" s="266"/>
      <c r="C52" s="267">
        <f t="shared" si="12"/>
        <v>1</v>
      </c>
      <c r="D52" s="268" t="str">
        <f t="shared" si="13"/>
        <v>Janeiro</v>
      </c>
      <c r="E52" s="269"/>
      <c r="F52" s="270" t="str">
        <f>IF(E52="","",VLOOKUP(Conciliação!E52,Relatório!B:I,2,FALSE))</f>
        <v/>
      </c>
      <c r="G52" s="709"/>
      <c r="H52" s="334" t="str">
        <f>IF(G52="","",VLOOKUP(G52,Fundos!B:C,2,FALSE))</f>
        <v/>
      </c>
      <c r="I52" s="272"/>
      <c r="J52" s="273"/>
      <c r="K52" s="273"/>
      <c r="L52" s="274"/>
      <c r="M52" s="359"/>
      <c r="N52" s="275"/>
      <c r="O52" s="275"/>
      <c r="P52" s="276" t="s">
        <v>277</v>
      </c>
      <c r="Q52" s="281"/>
      <c r="R52" s="282"/>
      <c r="S52" s="279">
        <f t="shared" si="3"/>
        <v>0</v>
      </c>
      <c r="T52" s="333">
        <f t="shared" si="2"/>
        <v>0</v>
      </c>
    </row>
    <row r="53" spans="2:20" ht="24.9" customHeight="1" x14ac:dyDescent="0.3">
      <c r="B53" s="266"/>
      <c r="C53" s="267">
        <f t="shared" si="12"/>
        <v>1</v>
      </c>
      <c r="D53" s="268" t="str">
        <f t="shared" si="13"/>
        <v>Janeiro</v>
      </c>
      <c r="E53" s="269"/>
      <c r="F53" s="270" t="str">
        <f>IF(E53="","",VLOOKUP(Conciliação!E53,Relatório!B:I,2,FALSE))</f>
        <v/>
      </c>
      <c r="G53" s="709"/>
      <c r="H53" s="334" t="str">
        <f>IF(G53="","",VLOOKUP(G53,Fundos!B:C,2,FALSE))</f>
        <v/>
      </c>
      <c r="I53" s="272"/>
      <c r="J53" s="273"/>
      <c r="K53" s="273"/>
      <c r="L53" s="274"/>
      <c r="M53" s="359"/>
      <c r="N53" s="275"/>
      <c r="O53" s="275"/>
      <c r="P53" s="276" t="s">
        <v>277</v>
      </c>
      <c r="Q53" s="281"/>
      <c r="R53" s="282"/>
      <c r="S53" s="279">
        <f t="shared" si="3"/>
        <v>0</v>
      </c>
      <c r="T53" s="333">
        <f t="shared" si="2"/>
        <v>0</v>
      </c>
    </row>
    <row r="54" spans="2:20" ht="24.9" customHeight="1" x14ac:dyDescent="0.3">
      <c r="B54" s="266"/>
      <c r="C54" s="267">
        <f t="shared" si="12"/>
        <v>1</v>
      </c>
      <c r="D54" s="268" t="str">
        <f t="shared" si="13"/>
        <v>Janeiro</v>
      </c>
      <c r="E54" s="269"/>
      <c r="F54" s="270" t="str">
        <f>IF(E54="","",VLOOKUP(Conciliação!E54,Relatório!B:I,2,FALSE))</f>
        <v/>
      </c>
      <c r="G54" s="709"/>
      <c r="H54" s="334" t="str">
        <f>IF(G54="","",VLOOKUP(G54,Fundos!B:C,2,FALSE))</f>
        <v/>
      </c>
      <c r="I54" s="272"/>
      <c r="J54" s="273"/>
      <c r="K54" s="273"/>
      <c r="L54" s="274"/>
      <c r="M54" s="359"/>
      <c r="N54" s="275"/>
      <c r="O54" s="275"/>
      <c r="P54" s="276" t="s">
        <v>277</v>
      </c>
      <c r="Q54" s="281"/>
      <c r="R54" s="282"/>
      <c r="S54" s="279">
        <f t="shared" si="3"/>
        <v>0</v>
      </c>
      <c r="T54" s="333">
        <f t="shared" si="2"/>
        <v>0</v>
      </c>
    </row>
    <row r="55" spans="2:20" ht="24.9" customHeight="1" x14ac:dyDescent="0.3">
      <c r="B55" s="266"/>
      <c r="C55" s="267">
        <f t="shared" si="12"/>
        <v>1</v>
      </c>
      <c r="D55" s="268" t="str">
        <f t="shared" si="13"/>
        <v>Janeiro</v>
      </c>
      <c r="E55" s="269"/>
      <c r="F55" s="270" t="str">
        <f>IF(E55="","",VLOOKUP(Conciliação!E55,Relatório!B:I,2,FALSE))</f>
        <v/>
      </c>
      <c r="G55" s="709"/>
      <c r="H55" s="334" t="str">
        <f>IF(G55="","",VLOOKUP(G55,Fundos!B:C,2,FALSE))</f>
        <v/>
      </c>
      <c r="I55" s="272"/>
      <c r="J55" s="273"/>
      <c r="K55" s="273"/>
      <c r="L55" s="274"/>
      <c r="M55" s="359"/>
      <c r="N55" s="275"/>
      <c r="O55" s="275"/>
      <c r="P55" s="276" t="s">
        <v>277</v>
      </c>
      <c r="Q55" s="281"/>
      <c r="R55" s="282"/>
      <c r="S55" s="279">
        <f t="shared" si="3"/>
        <v>0</v>
      </c>
      <c r="T55" s="333">
        <f t="shared" si="2"/>
        <v>0</v>
      </c>
    </row>
    <row r="56" spans="2:20" ht="24.9" customHeight="1" x14ac:dyDescent="0.3">
      <c r="B56" s="266"/>
      <c r="C56" s="267">
        <f t="shared" si="12"/>
        <v>1</v>
      </c>
      <c r="D56" s="268" t="str">
        <f t="shared" si="13"/>
        <v>Janeiro</v>
      </c>
      <c r="E56" s="269"/>
      <c r="F56" s="270" t="str">
        <f>IF(E56="","",VLOOKUP(Conciliação!E56,Relatório!B:I,2,FALSE))</f>
        <v/>
      </c>
      <c r="G56" s="709"/>
      <c r="H56" s="334" t="str">
        <f>IF(G56="","",VLOOKUP(G56,Fundos!B:C,2,FALSE))</f>
        <v/>
      </c>
      <c r="I56" s="272"/>
      <c r="J56" s="273"/>
      <c r="K56" s="273"/>
      <c r="L56" s="274"/>
      <c r="M56" s="359"/>
      <c r="N56" s="275"/>
      <c r="O56" s="275"/>
      <c r="P56" s="276" t="s">
        <v>277</v>
      </c>
      <c r="Q56" s="281"/>
      <c r="R56" s="282"/>
      <c r="S56" s="279">
        <f t="shared" si="3"/>
        <v>0</v>
      </c>
      <c r="T56" s="333">
        <f t="shared" si="2"/>
        <v>0</v>
      </c>
    </row>
    <row r="57" spans="2:20" ht="24.9" customHeight="1" x14ac:dyDescent="0.3">
      <c r="B57" s="266"/>
      <c r="C57" s="267">
        <f t="shared" si="12"/>
        <v>1</v>
      </c>
      <c r="D57" s="268" t="str">
        <f t="shared" si="13"/>
        <v>Janeiro</v>
      </c>
      <c r="E57" s="269"/>
      <c r="F57" s="270" t="str">
        <f>IF(E57="","",VLOOKUP(Conciliação!E57,Relatório!B:I,2,FALSE))</f>
        <v/>
      </c>
      <c r="G57" s="709"/>
      <c r="H57" s="334" t="str">
        <f>IF(G57="","",VLOOKUP(G57,Fundos!B:C,2,FALSE))</f>
        <v/>
      </c>
      <c r="I57" s="272"/>
      <c r="J57" s="273"/>
      <c r="K57" s="273"/>
      <c r="L57" s="274"/>
      <c r="M57" s="359"/>
      <c r="N57" s="275"/>
      <c r="O57" s="275"/>
      <c r="P57" s="276" t="s">
        <v>277</v>
      </c>
      <c r="Q57" s="281"/>
      <c r="R57" s="282"/>
      <c r="S57" s="279">
        <f t="shared" si="3"/>
        <v>0</v>
      </c>
      <c r="T57" s="333">
        <f t="shared" si="2"/>
        <v>0</v>
      </c>
    </row>
    <row r="58" spans="2:20" ht="24.9" customHeight="1" x14ac:dyDescent="0.3">
      <c r="B58" s="266"/>
      <c r="C58" s="267">
        <f t="shared" si="12"/>
        <v>1</v>
      </c>
      <c r="D58" s="268" t="str">
        <f t="shared" si="13"/>
        <v>Janeiro</v>
      </c>
      <c r="E58" s="269"/>
      <c r="F58" s="270" t="str">
        <f>IF(E58="","",VLOOKUP(Conciliação!E58,Relatório!B:I,2,FALSE))</f>
        <v/>
      </c>
      <c r="G58" s="709"/>
      <c r="H58" s="334" t="str">
        <f>IF(G58="","",VLOOKUP(G58,Fundos!B:C,2,FALSE))</f>
        <v/>
      </c>
      <c r="I58" s="272"/>
      <c r="J58" s="273"/>
      <c r="K58" s="273"/>
      <c r="L58" s="274"/>
      <c r="M58" s="359"/>
      <c r="N58" s="275"/>
      <c r="O58" s="275"/>
      <c r="P58" s="276" t="s">
        <v>277</v>
      </c>
      <c r="Q58" s="281"/>
      <c r="R58" s="282"/>
      <c r="S58" s="279">
        <f t="shared" si="3"/>
        <v>0</v>
      </c>
      <c r="T58" s="333">
        <f t="shared" si="2"/>
        <v>0</v>
      </c>
    </row>
    <row r="59" spans="2:20" ht="24.9" customHeight="1" x14ac:dyDescent="0.3">
      <c r="B59" s="266"/>
      <c r="C59" s="267">
        <f t="shared" si="12"/>
        <v>1</v>
      </c>
      <c r="D59" s="268" t="str">
        <f t="shared" si="13"/>
        <v>Janeiro</v>
      </c>
      <c r="E59" s="269"/>
      <c r="F59" s="270" t="str">
        <f>IF(E59="","",VLOOKUP(Conciliação!E59,Relatório!B:I,2,FALSE))</f>
        <v/>
      </c>
      <c r="G59" s="709"/>
      <c r="H59" s="334" t="str">
        <f>IF(G59="","",VLOOKUP(G59,Fundos!B:C,2,FALSE))</f>
        <v/>
      </c>
      <c r="I59" s="272"/>
      <c r="J59" s="273"/>
      <c r="K59" s="273"/>
      <c r="L59" s="274"/>
      <c r="M59" s="359"/>
      <c r="N59" s="275"/>
      <c r="O59" s="275"/>
      <c r="P59" s="276" t="s">
        <v>277</v>
      </c>
      <c r="Q59" s="281"/>
      <c r="R59" s="282"/>
      <c r="S59" s="279">
        <f t="shared" si="3"/>
        <v>0</v>
      </c>
      <c r="T59" s="333">
        <f t="shared" si="2"/>
        <v>0</v>
      </c>
    </row>
    <row r="60" spans="2:20" ht="24.9" customHeight="1" x14ac:dyDescent="0.3">
      <c r="B60" s="266"/>
      <c r="C60" s="267">
        <f t="shared" si="12"/>
        <v>1</v>
      </c>
      <c r="D60" s="268" t="str">
        <f t="shared" si="13"/>
        <v>Janeiro</v>
      </c>
      <c r="E60" s="269"/>
      <c r="F60" s="270" t="str">
        <f>IF(E60="","",VLOOKUP(Conciliação!E60,Relatório!B:I,2,FALSE))</f>
        <v/>
      </c>
      <c r="G60" s="709"/>
      <c r="H60" s="334" t="str">
        <f>IF(G60="","",VLOOKUP(G60,Fundos!B:C,2,FALSE))</f>
        <v/>
      </c>
      <c r="I60" s="272"/>
      <c r="J60" s="273"/>
      <c r="K60" s="273"/>
      <c r="L60" s="274"/>
      <c r="M60" s="359"/>
      <c r="N60" s="275"/>
      <c r="O60" s="275"/>
      <c r="P60" s="276" t="s">
        <v>277</v>
      </c>
      <c r="Q60" s="281"/>
      <c r="R60" s="282"/>
      <c r="S60" s="279">
        <f t="shared" si="3"/>
        <v>0</v>
      </c>
      <c r="T60" s="333">
        <f t="shared" si="2"/>
        <v>0</v>
      </c>
    </row>
    <row r="61" spans="2:20" ht="24.9" customHeight="1" x14ac:dyDescent="0.3">
      <c r="B61" s="266"/>
      <c r="C61" s="267">
        <f t="shared" si="12"/>
        <v>1</v>
      </c>
      <c r="D61" s="268" t="str">
        <f t="shared" si="13"/>
        <v>Janeiro</v>
      </c>
      <c r="E61" s="269"/>
      <c r="F61" s="270" t="str">
        <f>IF(E61="","",VLOOKUP(Conciliação!E61,Relatório!B:I,2,FALSE))</f>
        <v/>
      </c>
      <c r="G61" s="709"/>
      <c r="H61" s="334" t="str">
        <f>IF(G61="","",VLOOKUP(G61,Fundos!B:C,2,FALSE))</f>
        <v/>
      </c>
      <c r="I61" s="272"/>
      <c r="J61" s="273"/>
      <c r="K61" s="273"/>
      <c r="L61" s="274"/>
      <c r="M61" s="359"/>
      <c r="N61" s="275"/>
      <c r="O61" s="275"/>
      <c r="P61" s="276" t="s">
        <v>277</v>
      </c>
      <c r="Q61" s="281"/>
      <c r="R61" s="282"/>
      <c r="S61" s="279">
        <f t="shared" si="3"/>
        <v>0</v>
      </c>
      <c r="T61" s="333">
        <f t="shared" si="2"/>
        <v>0</v>
      </c>
    </row>
    <row r="62" spans="2:20" ht="24.9" customHeight="1" x14ac:dyDescent="0.3">
      <c r="B62" s="266"/>
      <c r="C62" s="267">
        <f t="shared" si="12"/>
        <v>1</v>
      </c>
      <c r="D62" s="268" t="str">
        <f t="shared" si="13"/>
        <v>Janeiro</v>
      </c>
      <c r="E62" s="269"/>
      <c r="F62" s="270" t="str">
        <f>IF(E62="","",VLOOKUP(Conciliação!E62,Relatório!B:I,2,FALSE))</f>
        <v/>
      </c>
      <c r="G62" s="709"/>
      <c r="H62" s="334" t="str">
        <f>IF(G62="","",VLOOKUP(G62,Fundos!B:C,2,FALSE))</f>
        <v/>
      </c>
      <c r="I62" s="272"/>
      <c r="J62" s="273"/>
      <c r="K62" s="273"/>
      <c r="L62" s="274"/>
      <c r="M62" s="359"/>
      <c r="N62" s="275"/>
      <c r="O62" s="275"/>
      <c r="P62" s="276" t="s">
        <v>277</v>
      </c>
      <c r="Q62" s="281"/>
      <c r="R62" s="282"/>
      <c r="S62" s="279">
        <f t="shared" si="3"/>
        <v>0</v>
      </c>
      <c r="T62" s="333">
        <f t="shared" si="2"/>
        <v>0</v>
      </c>
    </row>
    <row r="63" spans="2:20" ht="24.9" customHeight="1" x14ac:dyDescent="0.3">
      <c r="B63" s="266"/>
      <c r="C63" s="267">
        <f t="shared" si="12"/>
        <v>1</v>
      </c>
      <c r="D63" s="268" t="str">
        <f t="shared" si="13"/>
        <v>Janeiro</v>
      </c>
      <c r="E63" s="269"/>
      <c r="F63" s="270" t="str">
        <f>IF(E63="","",VLOOKUP(Conciliação!E63,Relatório!B:I,2,FALSE))</f>
        <v/>
      </c>
      <c r="G63" s="709"/>
      <c r="H63" s="334" t="str">
        <f>IF(G63="","",VLOOKUP(G63,Fundos!B:C,2,FALSE))</f>
        <v/>
      </c>
      <c r="I63" s="272"/>
      <c r="J63" s="273"/>
      <c r="K63" s="273"/>
      <c r="L63" s="274"/>
      <c r="M63" s="359"/>
      <c r="N63" s="275"/>
      <c r="O63" s="275"/>
      <c r="P63" s="276" t="s">
        <v>277</v>
      </c>
      <c r="Q63" s="281"/>
      <c r="R63" s="282"/>
      <c r="S63" s="279">
        <f t="shared" si="3"/>
        <v>0</v>
      </c>
      <c r="T63" s="333">
        <f t="shared" si="2"/>
        <v>0</v>
      </c>
    </row>
    <row r="64" spans="2:20" ht="24.9" customHeight="1" x14ac:dyDescent="0.3">
      <c r="B64" s="266"/>
      <c r="C64" s="267">
        <f t="shared" si="12"/>
        <v>1</v>
      </c>
      <c r="D64" s="268" t="str">
        <f t="shared" si="13"/>
        <v>Janeiro</v>
      </c>
      <c r="E64" s="269"/>
      <c r="F64" s="270" t="str">
        <f>IF(E64="","",VLOOKUP(Conciliação!E64,Relatório!B:I,2,FALSE))</f>
        <v/>
      </c>
      <c r="G64" s="709"/>
      <c r="H64" s="334" t="str">
        <f>IF(G64="","",VLOOKUP(G64,Fundos!B:C,2,FALSE))</f>
        <v/>
      </c>
      <c r="I64" s="272"/>
      <c r="J64" s="273"/>
      <c r="K64" s="273"/>
      <c r="L64" s="274"/>
      <c r="M64" s="359"/>
      <c r="N64" s="275"/>
      <c r="O64" s="275"/>
      <c r="P64" s="276" t="s">
        <v>277</v>
      </c>
      <c r="Q64" s="281"/>
      <c r="R64" s="282"/>
      <c r="S64" s="279">
        <f t="shared" si="3"/>
        <v>0</v>
      </c>
      <c r="T64" s="333">
        <f t="shared" si="2"/>
        <v>0</v>
      </c>
    </row>
    <row r="65" spans="2:20" ht="24.9" customHeight="1" x14ac:dyDescent="0.3">
      <c r="B65" s="266"/>
      <c r="C65" s="267">
        <f t="shared" si="12"/>
        <v>1</v>
      </c>
      <c r="D65" s="268" t="str">
        <f t="shared" si="13"/>
        <v>Janeiro</v>
      </c>
      <c r="E65" s="269"/>
      <c r="F65" s="270" t="str">
        <f>IF(E65="","",VLOOKUP(Conciliação!E65,Relatório!B:I,2,FALSE))</f>
        <v/>
      </c>
      <c r="G65" s="709"/>
      <c r="H65" s="334" t="str">
        <f>IF(G65="","",VLOOKUP(G65,Fundos!B:C,2,FALSE))</f>
        <v/>
      </c>
      <c r="I65" s="272"/>
      <c r="J65" s="273"/>
      <c r="K65" s="443"/>
      <c r="L65" s="274"/>
      <c r="M65" s="359"/>
      <c r="N65" s="275"/>
      <c r="O65" s="275"/>
      <c r="P65" s="276" t="s">
        <v>277</v>
      </c>
      <c r="Q65" s="281"/>
      <c r="R65" s="282"/>
      <c r="S65" s="279">
        <f t="shared" si="3"/>
        <v>0</v>
      </c>
      <c r="T65" s="333">
        <f t="shared" si="2"/>
        <v>0</v>
      </c>
    </row>
    <row r="66" spans="2:20" ht="24.9" customHeight="1" x14ac:dyDescent="0.3">
      <c r="B66" s="266"/>
      <c r="C66" s="267">
        <f t="shared" si="12"/>
        <v>1</v>
      </c>
      <c r="D66" s="268" t="str">
        <f t="shared" si="13"/>
        <v>Janeiro</v>
      </c>
      <c r="E66" s="269"/>
      <c r="F66" s="270" t="str">
        <f>IF(E66="","",VLOOKUP(Conciliação!E66,Relatório!B:I,2,FALSE))</f>
        <v/>
      </c>
      <c r="G66" s="709"/>
      <c r="H66" s="334" t="str">
        <f>IF(G66="","",VLOOKUP(G66,Fundos!B:C,2,FALSE))</f>
        <v/>
      </c>
      <c r="I66" s="272"/>
      <c r="J66" s="443"/>
      <c r="K66" s="273"/>
      <c r="L66" s="274"/>
      <c r="M66" s="359"/>
      <c r="N66" s="275"/>
      <c r="O66" s="275"/>
      <c r="P66" s="276" t="s">
        <v>277</v>
      </c>
      <c r="Q66" s="281"/>
      <c r="R66" s="282"/>
      <c r="S66" s="279">
        <f t="shared" si="3"/>
        <v>0</v>
      </c>
      <c r="T66" s="333">
        <f t="shared" si="2"/>
        <v>0</v>
      </c>
    </row>
    <row r="67" spans="2:20" ht="24.9" customHeight="1" x14ac:dyDescent="0.3">
      <c r="B67" s="266"/>
      <c r="C67" s="267">
        <f t="shared" si="12"/>
        <v>1</v>
      </c>
      <c r="D67" s="268" t="str">
        <f t="shared" si="13"/>
        <v>Janeiro</v>
      </c>
      <c r="E67" s="269"/>
      <c r="F67" s="270" t="str">
        <f>IF(E67="","",VLOOKUP(Conciliação!E67,Relatório!B:I,2,FALSE))</f>
        <v/>
      </c>
      <c r="G67" s="709"/>
      <c r="H67" s="334" t="str">
        <f>IF(G67="","",VLOOKUP(G67,Fundos!B:C,2,FALSE))</f>
        <v/>
      </c>
      <c r="I67" s="272"/>
      <c r="J67" s="273"/>
      <c r="K67" s="273"/>
      <c r="L67" s="274"/>
      <c r="M67" s="359"/>
      <c r="N67" s="275"/>
      <c r="O67" s="275"/>
      <c r="P67" s="276" t="s">
        <v>277</v>
      </c>
      <c r="Q67" s="281"/>
      <c r="R67" s="282"/>
      <c r="S67" s="279">
        <f t="shared" si="3"/>
        <v>0</v>
      </c>
      <c r="T67" s="333">
        <f t="shared" si="2"/>
        <v>0</v>
      </c>
    </row>
    <row r="68" spans="2:20" ht="24.9" customHeight="1" x14ac:dyDescent="0.3">
      <c r="B68" s="266"/>
      <c r="C68" s="267">
        <f t="shared" si="12"/>
        <v>1</v>
      </c>
      <c r="D68" s="268" t="str">
        <f t="shared" si="13"/>
        <v>Janeiro</v>
      </c>
      <c r="E68" s="269"/>
      <c r="F68" s="270" t="str">
        <f>IF(E68="","",VLOOKUP(Conciliação!E68,Relatório!B:I,2,FALSE))</f>
        <v/>
      </c>
      <c r="G68" s="709"/>
      <c r="H68" s="334" t="str">
        <f>IF(G68="","",VLOOKUP(G68,Fundos!B:C,2,FALSE))</f>
        <v/>
      </c>
      <c r="I68" s="272"/>
      <c r="J68" s="273"/>
      <c r="K68" s="273"/>
      <c r="L68" s="274"/>
      <c r="M68" s="359"/>
      <c r="N68" s="275"/>
      <c r="O68" s="275"/>
      <c r="P68" s="276" t="s">
        <v>277</v>
      </c>
      <c r="Q68" s="281"/>
      <c r="R68" s="282"/>
      <c r="S68" s="279">
        <f t="shared" si="3"/>
        <v>0</v>
      </c>
      <c r="T68" s="333">
        <f t="shared" si="2"/>
        <v>0</v>
      </c>
    </row>
    <row r="69" spans="2:20" ht="24.9" customHeight="1" x14ac:dyDescent="0.3">
      <c r="B69" s="266"/>
      <c r="C69" s="267">
        <f t="shared" si="12"/>
        <v>1</v>
      </c>
      <c r="D69" s="268" t="str">
        <f t="shared" si="13"/>
        <v>Janeiro</v>
      </c>
      <c r="E69" s="269"/>
      <c r="F69" s="270" t="str">
        <f>IF(E69="","",VLOOKUP(Conciliação!E69,Relatório!B:I,2,FALSE))</f>
        <v/>
      </c>
      <c r="G69" s="709"/>
      <c r="H69" s="334" t="str">
        <f>IF(G69="","",VLOOKUP(G69,Fundos!B:C,2,FALSE))</f>
        <v/>
      </c>
      <c r="I69" s="272"/>
      <c r="J69" s="273"/>
      <c r="K69" s="273"/>
      <c r="L69" s="274"/>
      <c r="M69" s="359"/>
      <c r="N69" s="275"/>
      <c r="O69" s="275"/>
      <c r="P69" s="276" t="s">
        <v>277</v>
      </c>
      <c r="Q69" s="281"/>
      <c r="R69" s="282"/>
      <c r="S69" s="279">
        <f t="shared" si="3"/>
        <v>0</v>
      </c>
      <c r="T69" s="333">
        <f t="shared" si="2"/>
        <v>0</v>
      </c>
    </row>
    <row r="70" spans="2:20" ht="24.9" customHeight="1" x14ac:dyDescent="0.3">
      <c r="B70" s="266"/>
      <c r="C70" s="267">
        <f t="shared" si="12"/>
        <v>1</v>
      </c>
      <c r="D70" s="268" t="str">
        <f t="shared" si="13"/>
        <v>Janeiro</v>
      </c>
      <c r="E70" s="269"/>
      <c r="F70" s="270" t="str">
        <f>IF(E70="","",VLOOKUP(Conciliação!E70,Relatório!B:I,2,FALSE))</f>
        <v/>
      </c>
      <c r="G70" s="709"/>
      <c r="H70" s="334" t="str">
        <f>IF(G70="","",VLOOKUP(G70,Fundos!B:C,2,FALSE))</f>
        <v/>
      </c>
      <c r="I70" s="272"/>
      <c r="J70" s="273"/>
      <c r="K70" s="273"/>
      <c r="L70" s="274"/>
      <c r="M70" s="359"/>
      <c r="N70" s="275"/>
      <c r="O70" s="275"/>
      <c r="P70" s="276" t="s">
        <v>277</v>
      </c>
      <c r="Q70" s="281"/>
      <c r="R70" s="282"/>
      <c r="S70" s="279">
        <f t="shared" si="3"/>
        <v>0</v>
      </c>
      <c r="T70" s="333">
        <f t="shared" si="2"/>
        <v>0</v>
      </c>
    </row>
    <row r="71" spans="2:20" ht="24.9" customHeight="1" x14ac:dyDescent="0.3">
      <c r="B71" s="266"/>
      <c r="C71" s="267">
        <f t="shared" si="12"/>
        <v>1</v>
      </c>
      <c r="D71" s="268" t="str">
        <f t="shared" si="13"/>
        <v>Janeiro</v>
      </c>
      <c r="E71" s="269"/>
      <c r="F71" s="270" t="str">
        <f>IF(E71="","",VLOOKUP(Conciliação!E71,Relatório!B:I,2,FALSE))</f>
        <v/>
      </c>
      <c r="G71" s="709"/>
      <c r="H71" s="334" t="str">
        <f>IF(G71="","",VLOOKUP(G71,Fundos!B:C,2,FALSE))</f>
        <v/>
      </c>
      <c r="I71" s="272"/>
      <c r="J71" s="294"/>
      <c r="K71" s="273"/>
      <c r="L71" s="274"/>
      <c r="M71" s="359"/>
      <c r="N71" s="275"/>
      <c r="O71" s="275"/>
      <c r="P71" s="276" t="s">
        <v>277</v>
      </c>
      <c r="Q71" s="281"/>
      <c r="R71" s="282"/>
      <c r="S71" s="279">
        <f t="shared" si="3"/>
        <v>0</v>
      </c>
      <c r="T71" s="333">
        <f t="shared" si="2"/>
        <v>0</v>
      </c>
    </row>
    <row r="72" spans="2:20" ht="24.9" customHeight="1" x14ac:dyDescent="0.3">
      <c r="B72" s="266"/>
      <c r="C72" s="267">
        <f t="shared" si="12"/>
        <v>1</v>
      </c>
      <c r="D72" s="268" t="str">
        <f t="shared" si="13"/>
        <v>Janeiro</v>
      </c>
      <c r="E72" s="269"/>
      <c r="F72" s="270" t="str">
        <f>IF(E72="","",VLOOKUP(Conciliação!E72,Relatório!B:I,2,FALSE))</f>
        <v/>
      </c>
      <c r="G72" s="709"/>
      <c r="H72" s="334" t="str">
        <f>IF(G72="","",VLOOKUP(G72,Fundos!B:C,2,FALSE))</f>
        <v/>
      </c>
      <c r="I72" s="272"/>
      <c r="J72" s="273"/>
      <c r="K72" s="273"/>
      <c r="L72" s="274"/>
      <c r="M72" s="359"/>
      <c r="N72" s="275"/>
      <c r="O72" s="275"/>
      <c r="P72" s="276" t="s">
        <v>277</v>
      </c>
      <c r="Q72" s="281"/>
      <c r="R72" s="282"/>
      <c r="S72" s="279">
        <f t="shared" si="3"/>
        <v>0</v>
      </c>
      <c r="T72" s="333">
        <f t="shared" si="2"/>
        <v>0</v>
      </c>
    </row>
    <row r="73" spans="2:20" ht="24.9" customHeight="1" x14ac:dyDescent="0.3">
      <c r="B73" s="266"/>
      <c r="C73" s="267">
        <f t="shared" si="12"/>
        <v>1</v>
      </c>
      <c r="D73" s="268" t="str">
        <f t="shared" si="13"/>
        <v>Janeiro</v>
      </c>
      <c r="E73" s="269"/>
      <c r="F73" s="270" t="str">
        <f>IF(E73="","",VLOOKUP(Conciliação!E73,Relatório!B:I,2,FALSE))</f>
        <v/>
      </c>
      <c r="G73" s="709"/>
      <c r="H73" s="334" t="str">
        <f>IF(G73="","",VLOOKUP(G73,Fundos!B:C,2,FALSE))</f>
        <v/>
      </c>
      <c r="I73" s="272"/>
      <c r="J73" s="273"/>
      <c r="K73" s="273"/>
      <c r="L73" s="274"/>
      <c r="M73" s="359"/>
      <c r="N73" s="275"/>
      <c r="O73" s="275"/>
      <c r="P73" s="276" t="s">
        <v>277</v>
      </c>
      <c r="Q73" s="281"/>
      <c r="R73" s="282"/>
      <c r="S73" s="279">
        <f t="shared" si="3"/>
        <v>0</v>
      </c>
      <c r="T73" s="333">
        <f t="shared" si="2"/>
        <v>0</v>
      </c>
    </row>
    <row r="74" spans="2:20" ht="24.9" customHeight="1" x14ac:dyDescent="0.3">
      <c r="B74" s="266"/>
      <c r="C74" s="267">
        <f t="shared" si="12"/>
        <v>1</v>
      </c>
      <c r="D74" s="268" t="str">
        <f t="shared" si="13"/>
        <v>Janeiro</v>
      </c>
      <c r="E74" s="269"/>
      <c r="F74" s="270" t="str">
        <f>IF(E74="","",VLOOKUP(Conciliação!E74,Relatório!B:I,2,FALSE))</f>
        <v/>
      </c>
      <c r="G74" s="709"/>
      <c r="H74" s="334" t="str">
        <f>IF(G74="","",VLOOKUP(G74,Fundos!B:C,2,FALSE))</f>
        <v/>
      </c>
      <c r="I74" s="272"/>
      <c r="J74" s="273"/>
      <c r="K74" s="273"/>
      <c r="L74" s="274"/>
      <c r="M74" s="359"/>
      <c r="N74" s="275"/>
      <c r="O74" s="275"/>
      <c r="P74" s="276" t="s">
        <v>277</v>
      </c>
      <c r="Q74" s="281"/>
      <c r="R74" s="282"/>
      <c r="S74" s="279">
        <f t="shared" si="3"/>
        <v>0</v>
      </c>
      <c r="T74" s="333">
        <f t="shared" ref="T74:T138" si="14">$T$4</f>
        <v>0</v>
      </c>
    </row>
    <row r="75" spans="2:20" ht="24.9" customHeight="1" x14ac:dyDescent="0.3">
      <c r="B75" s="266"/>
      <c r="C75" s="267">
        <f t="shared" si="12"/>
        <v>1</v>
      </c>
      <c r="D75" s="268" t="str">
        <f t="shared" si="13"/>
        <v>Janeiro</v>
      </c>
      <c r="E75" s="269"/>
      <c r="F75" s="270" t="str">
        <f>IF(E75="","",VLOOKUP(Conciliação!E75,Relatório!B:I,2,FALSE))</f>
        <v/>
      </c>
      <c r="G75" s="709"/>
      <c r="H75" s="334" t="str">
        <f>IF(G75="","",VLOOKUP(G75,Fundos!B:C,2,FALSE))</f>
        <v/>
      </c>
      <c r="I75" s="272"/>
      <c r="J75" s="273"/>
      <c r="K75" s="273"/>
      <c r="L75" s="274"/>
      <c r="M75" s="353"/>
      <c r="N75" s="275"/>
      <c r="O75" s="275"/>
      <c r="P75" s="276" t="s">
        <v>277</v>
      </c>
      <c r="Q75" s="281"/>
      <c r="R75" s="282"/>
      <c r="S75" s="279">
        <f t="shared" ref="S75:S139" si="15">IF(P75="sim",Q75-R75+S74,IF(P75="NÃO",S74))</f>
        <v>0</v>
      </c>
      <c r="T75" s="333">
        <f t="shared" si="14"/>
        <v>0</v>
      </c>
    </row>
    <row r="76" spans="2:20" ht="24.9" customHeight="1" x14ac:dyDescent="0.3">
      <c r="B76" s="266"/>
      <c r="C76" s="267">
        <f t="shared" si="12"/>
        <v>1</v>
      </c>
      <c r="D76" s="268" t="str">
        <f t="shared" si="13"/>
        <v>Janeiro</v>
      </c>
      <c r="E76" s="269"/>
      <c r="F76" s="270" t="str">
        <f>IF(E76="","",VLOOKUP(Conciliação!E76,Relatório!B:I,2,FALSE))</f>
        <v/>
      </c>
      <c r="G76" s="709"/>
      <c r="H76" s="334" t="str">
        <f>IF(G76="","",VLOOKUP(G76,Fundos!B:C,2,FALSE))</f>
        <v/>
      </c>
      <c r="I76" s="272"/>
      <c r="J76" s="273"/>
      <c r="K76" s="273"/>
      <c r="L76" s="274"/>
      <c r="M76" s="359"/>
      <c r="N76" s="275"/>
      <c r="O76" s="275"/>
      <c r="P76" s="276" t="s">
        <v>277</v>
      </c>
      <c r="Q76" s="1051"/>
      <c r="R76" s="282"/>
      <c r="S76" s="279">
        <f t="shared" si="15"/>
        <v>0</v>
      </c>
      <c r="T76" s="333">
        <f t="shared" si="14"/>
        <v>0</v>
      </c>
    </row>
    <row r="77" spans="2:20" ht="24.9" customHeight="1" x14ac:dyDescent="0.3">
      <c r="B77" s="266"/>
      <c r="C77" s="267">
        <f t="shared" si="12"/>
        <v>1</v>
      </c>
      <c r="D77" s="268" t="str">
        <f t="shared" si="13"/>
        <v>Janeiro</v>
      </c>
      <c r="E77" s="269"/>
      <c r="F77" s="270" t="str">
        <f>IF(E77="","",VLOOKUP(Conciliação!E77,Relatório!B:I,2,FALSE))</f>
        <v/>
      </c>
      <c r="G77" s="709"/>
      <c r="H77" s="334" t="str">
        <f>IF(G77="","",VLOOKUP(G77,Fundos!B:C,2,FALSE))</f>
        <v/>
      </c>
      <c r="I77" s="686" t="s">
        <v>956</v>
      </c>
      <c r="J77" s="443"/>
      <c r="K77" s="273"/>
      <c r="L77" s="274"/>
      <c r="M77" s="359"/>
      <c r="N77" s="275"/>
      <c r="O77" s="275"/>
      <c r="P77" s="1049" t="s">
        <v>277</v>
      </c>
      <c r="Q77" s="1162"/>
      <c r="R77" s="1050"/>
      <c r="S77" s="279">
        <f t="shared" si="15"/>
        <v>0</v>
      </c>
      <c r="T77" s="333">
        <f t="shared" si="14"/>
        <v>0</v>
      </c>
    </row>
    <row r="78" spans="2:20" ht="24.9" customHeight="1" x14ac:dyDescent="0.3">
      <c r="B78" s="266"/>
      <c r="C78" s="267">
        <f t="shared" ref="C78" si="16">MONTH(B78)</f>
        <v>1</v>
      </c>
      <c r="D78" s="268" t="str">
        <f t="shared" ref="D78" si="17">IF(C78=1,"Janeiro",IF(C78=2,"Fevereiro",IF(C78=3,"Março",IF(C78=4,"Abril",IF(C78=5,"Maio",IF(C78=6,"Junho",IF(C78=7,"Julho",IF(C78=8,"Agosto",IF(C78=9,"Setembro",IF(C78=10,"Outubro",IF(C78=11,"Novembro",IF(C78=12,"Dezembro",""))))))))))))</f>
        <v>Janeiro</v>
      </c>
      <c r="E78" s="269"/>
      <c r="F78" s="270" t="str">
        <f>IF(E78="","",VLOOKUP(Conciliação!E78,Relatório!B:I,2,FALSE))</f>
        <v/>
      </c>
      <c r="G78" s="709"/>
      <c r="H78" s="334" t="str">
        <f>IF(G78="","",VLOOKUP(G78,Fundos!B:C,2,FALSE))</f>
        <v/>
      </c>
      <c r="I78" s="686"/>
      <c r="J78" s="443"/>
      <c r="K78" s="273"/>
      <c r="L78" s="274"/>
      <c r="M78" s="359"/>
      <c r="N78" s="275"/>
      <c r="O78" s="275"/>
      <c r="P78" s="1049" t="s">
        <v>277</v>
      </c>
      <c r="Q78" s="1163"/>
      <c r="R78" s="1050"/>
      <c r="S78" s="279">
        <f t="shared" ref="S78:S81" si="18">IF(P78="sim",Q78-R78+S77,IF(P78="NÃO",S77))</f>
        <v>0</v>
      </c>
      <c r="T78" s="333">
        <f t="shared" si="14"/>
        <v>0</v>
      </c>
    </row>
    <row r="79" spans="2:20" ht="24.9" customHeight="1" x14ac:dyDescent="0.3">
      <c r="B79" s="266"/>
      <c r="C79" s="267">
        <f t="shared" si="12"/>
        <v>1</v>
      </c>
      <c r="D79" s="268" t="str">
        <f t="shared" si="13"/>
        <v>Janeiro</v>
      </c>
      <c r="E79" s="269"/>
      <c r="F79" s="270" t="str">
        <f>IF(E79="","",VLOOKUP(Conciliação!E79,Relatório!B:I,2,FALSE))</f>
        <v/>
      </c>
      <c r="G79" s="709"/>
      <c r="H79" s="334" t="str">
        <f>IF(G79="","",VLOOKUP(G79,Fundos!B:C,2,FALSE))</f>
        <v/>
      </c>
      <c r="I79" s="272"/>
      <c r="J79" s="273"/>
      <c r="K79" s="273"/>
      <c r="L79" s="274"/>
      <c r="M79" s="353"/>
      <c r="N79" s="275"/>
      <c r="O79" s="275"/>
      <c r="P79" s="276" t="s">
        <v>277</v>
      </c>
      <c r="Q79" s="1052"/>
      <c r="R79" s="282"/>
      <c r="S79" s="279">
        <f t="shared" si="18"/>
        <v>0</v>
      </c>
      <c r="T79" s="333">
        <f t="shared" si="14"/>
        <v>0</v>
      </c>
    </row>
    <row r="80" spans="2:20" ht="24.9" customHeight="1" x14ac:dyDescent="0.3">
      <c r="B80" s="266"/>
      <c r="C80" s="267">
        <f t="shared" si="12"/>
        <v>1</v>
      </c>
      <c r="D80" s="268" t="str">
        <f t="shared" si="13"/>
        <v>Janeiro</v>
      </c>
      <c r="E80" s="269"/>
      <c r="F80" s="270" t="str">
        <f>IF(E80="","",VLOOKUP(Conciliação!E80,Relatório!B:I,2,FALSE))</f>
        <v/>
      </c>
      <c r="G80" s="709"/>
      <c r="H80" s="334" t="str">
        <f>IF(G80="","",VLOOKUP(G80,Fundos!B:C,2,FALSE))</f>
        <v/>
      </c>
      <c r="I80" s="272"/>
      <c r="J80" s="273"/>
      <c r="K80" s="273"/>
      <c r="L80" s="274"/>
      <c r="M80" s="359"/>
      <c r="N80" s="275"/>
      <c r="O80" s="275"/>
      <c r="P80" s="276" t="s">
        <v>277</v>
      </c>
      <c r="Q80" s="283"/>
      <c r="R80" s="282"/>
      <c r="S80" s="279">
        <f t="shared" si="18"/>
        <v>0</v>
      </c>
      <c r="T80" s="333">
        <f t="shared" si="14"/>
        <v>0</v>
      </c>
    </row>
    <row r="81" spans="2:20" ht="24.9" customHeight="1" x14ac:dyDescent="0.3">
      <c r="B81" s="266"/>
      <c r="C81" s="267">
        <f t="shared" si="12"/>
        <v>1</v>
      </c>
      <c r="D81" s="268" t="str">
        <f t="shared" si="13"/>
        <v>Janeiro</v>
      </c>
      <c r="E81" s="269"/>
      <c r="F81" s="270" t="str">
        <f>IF(E81="","",VLOOKUP(Conciliação!E81,Relatório!B:I,2,FALSE))</f>
        <v/>
      </c>
      <c r="G81" s="709"/>
      <c r="H81" s="334" t="str">
        <f>IF(G81="","",VLOOKUP(G81,Fundos!B:C,2,FALSE))</f>
        <v/>
      </c>
      <c r="I81" s="272"/>
      <c r="J81" s="273"/>
      <c r="K81" s="273"/>
      <c r="L81" s="274"/>
      <c r="M81" s="359"/>
      <c r="N81" s="275"/>
      <c r="O81" s="275"/>
      <c r="P81" s="276" t="s">
        <v>277</v>
      </c>
      <c r="Q81" s="283"/>
      <c r="R81" s="282"/>
      <c r="S81" s="279">
        <f t="shared" si="18"/>
        <v>0</v>
      </c>
      <c r="T81" s="333">
        <f t="shared" si="14"/>
        <v>0</v>
      </c>
    </row>
    <row r="82" spans="2:20" ht="24.9" customHeight="1" x14ac:dyDescent="0.3">
      <c r="B82" s="266"/>
      <c r="C82" s="267">
        <f t="shared" si="12"/>
        <v>1</v>
      </c>
      <c r="D82" s="268" t="str">
        <f t="shared" si="13"/>
        <v>Janeiro</v>
      </c>
      <c r="E82" s="269"/>
      <c r="F82" s="270" t="str">
        <f>IF(E82="","",VLOOKUP(Conciliação!E82,Relatório!B:I,2,FALSE))</f>
        <v/>
      </c>
      <c r="G82" s="709"/>
      <c r="H82" s="334" t="str">
        <f>IF(G82="","",VLOOKUP(G82,Fundos!B:C,2,FALSE))</f>
        <v/>
      </c>
      <c r="I82" s="272"/>
      <c r="J82" s="273"/>
      <c r="K82" s="273"/>
      <c r="L82" s="274"/>
      <c r="M82" s="359"/>
      <c r="N82" s="275"/>
      <c r="O82" s="275"/>
      <c r="P82" s="276" t="s">
        <v>277</v>
      </c>
      <c r="Q82" s="283"/>
      <c r="R82" s="282"/>
      <c r="S82" s="279">
        <f t="shared" si="15"/>
        <v>0</v>
      </c>
      <c r="T82" s="333">
        <f t="shared" si="14"/>
        <v>0</v>
      </c>
    </row>
    <row r="83" spans="2:20" ht="24.9" customHeight="1" x14ac:dyDescent="0.3">
      <c r="B83" s="266"/>
      <c r="C83" s="267">
        <f t="shared" si="12"/>
        <v>1</v>
      </c>
      <c r="D83" s="268" t="str">
        <f t="shared" si="13"/>
        <v>Janeiro</v>
      </c>
      <c r="E83" s="269"/>
      <c r="F83" s="270" t="str">
        <f>IF(E83="","",VLOOKUP(Conciliação!E83,Relatório!B:I,2,FALSE))</f>
        <v/>
      </c>
      <c r="G83" s="709"/>
      <c r="H83" s="334" t="str">
        <f>IF(G83="","",VLOOKUP(G83,Fundos!B:C,2,FALSE))</f>
        <v/>
      </c>
      <c r="I83" s="272"/>
      <c r="J83" s="273"/>
      <c r="K83" s="273"/>
      <c r="L83" s="274"/>
      <c r="M83" s="359"/>
      <c r="N83" s="275"/>
      <c r="O83" s="275"/>
      <c r="P83" s="276" t="s">
        <v>277</v>
      </c>
      <c r="Q83" s="281"/>
      <c r="R83" s="282"/>
      <c r="S83" s="279">
        <f t="shared" si="15"/>
        <v>0</v>
      </c>
      <c r="T83" s="333">
        <f t="shared" si="14"/>
        <v>0</v>
      </c>
    </row>
    <row r="84" spans="2:20" ht="24.9" customHeight="1" x14ac:dyDescent="0.3">
      <c r="B84" s="266"/>
      <c r="C84" s="267">
        <f t="shared" si="12"/>
        <v>1</v>
      </c>
      <c r="D84" s="268" t="str">
        <f t="shared" si="13"/>
        <v>Janeiro</v>
      </c>
      <c r="E84" s="579"/>
      <c r="F84" s="270" t="str">
        <f>IF(E84="","",VLOOKUP(Conciliação!E84,Relatório!B:I,2,FALSE))</f>
        <v/>
      </c>
      <c r="G84" s="709"/>
      <c r="H84" s="334" t="str">
        <f>IF(G84="","",VLOOKUP(G84,Fundos!B:C,2,FALSE))</f>
        <v/>
      </c>
      <c r="I84" s="272"/>
      <c r="J84" s="448"/>
      <c r="K84" s="273"/>
      <c r="L84" s="274"/>
      <c r="M84" s="359"/>
      <c r="N84" s="275"/>
      <c r="O84" s="275"/>
      <c r="P84" s="276" t="s">
        <v>277</v>
      </c>
      <c r="Q84" s="281"/>
      <c r="R84" s="282"/>
      <c r="S84" s="279">
        <f t="shared" si="15"/>
        <v>0</v>
      </c>
      <c r="T84" s="333">
        <f t="shared" si="14"/>
        <v>0</v>
      </c>
    </row>
    <row r="85" spans="2:20" ht="24.9" customHeight="1" x14ac:dyDescent="0.3">
      <c r="B85" s="266"/>
      <c r="C85" s="267">
        <f t="shared" si="12"/>
        <v>1</v>
      </c>
      <c r="D85" s="268" t="str">
        <f t="shared" si="13"/>
        <v>Janeiro</v>
      </c>
      <c r="E85" s="269"/>
      <c r="F85" s="270" t="str">
        <f>IF(E85="","",VLOOKUP(Conciliação!E85,Relatório!B:I,2,FALSE))</f>
        <v/>
      </c>
      <c r="G85" s="709"/>
      <c r="H85" s="334" t="str">
        <f>IF(G85="","",VLOOKUP(G85,Fundos!B:C,2,FALSE))</f>
        <v/>
      </c>
      <c r="I85" s="272"/>
      <c r="J85" s="273"/>
      <c r="K85" s="273"/>
      <c r="L85" s="274"/>
      <c r="M85" s="359"/>
      <c r="N85" s="275"/>
      <c r="O85" s="275"/>
      <c r="P85" s="276" t="s">
        <v>277</v>
      </c>
      <c r="Q85" s="281"/>
      <c r="R85" s="282"/>
      <c r="S85" s="279">
        <f t="shared" si="15"/>
        <v>0</v>
      </c>
      <c r="T85" s="333">
        <f t="shared" si="14"/>
        <v>0</v>
      </c>
    </row>
    <row r="86" spans="2:20" ht="24.9" customHeight="1" x14ac:dyDescent="0.3">
      <c r="B86" s="266"/>
      <c r="C86" s="267">
        <f t="shared" si="12"/>
        <v>1</v>
      </c>
      <c r="D86" s="268" t="str">
        <f t="shared" si="13"/>
        <v>Janeiro</v>
      </c>
      <c r="E86" s="269"/>
      <c r="F86" s="270" t="str">
        <f>IF(E86="","",VLOOKUP(Conciliação!E86,Relatório!B:I,2,FALSE))</f>
        <v/>
      </c>
      <c r="G86" s="709"/>
      <c r="H86" s="334" t="str">
        <f>IF(G86="","",VLOOKUP(G86,Fundos!B:C,2,FALSE))</f>
        <v/>
      </c>
      <c r="I86" s="272"/>
      <c r="J86" s="273"/>
      <c r="K86" s="273"/>
      <c r="L86" s="274"/>
      <c r="M86" s="359"/>
      <c r="N86" s="275"/>
      <c r="O86" s="275"/>
      <c r="P86" s="276" t="s">
        <v>277</v>
      </c>
      <c r="Q86" s="281"/>
      <c r="R86" s="282"/>
      <c r="S86" s="279">
        <f t="shared" si="15"/>
        <v>0</v>
      </c>
      <c r="T86" s="333">
        <f t="shared" si="14"/>
        <v>0</v>
      </c>
    </row>
    <row r="87" spans="2:20" ht="24.9" customHeight="1" x14ac:dyDescent="0.3">
      <c r="B87" s="266"/>
      <c r="C87" s="267">
        <f t="shared" si="12"/>
        <v>1</v>
      </c>
      <c r="D87" s="268" t="str">
        <f t="shared" si="13"/>
        <v>Janeiro</v>
      </c>
      <c r="E87" s="269"/>
      <c r="F87" s="270" t="str">
        <f>IF(E87="","",VLOOKUP(Conciliação!E87,Relatório!B:I,2,FALSE))</f>
        <v/>
      </c>
      <c r="G87" s="709"/>
      <c r="H87" s="334" t="str">
        <f>IF(G87="","",VLOOKUP(G87,Fundos!B:C,2,FALSE))</f>
        <v/>
      </c>
      <c r="I87" s="272"/>
      <c r="J87" s="273"/>
      <c r="K87" s="273"/>
      <c r="L87" s="274"/>
      <c r="M87" s="359"/>
      <c r="N87" s="275"/>
      <c r="O87" s="275"/>
      <c r="P87" s="276" t="s">
        <v>277</v>
      </c>
      <c r="Q87" s="283"/>
      <c r="R87" s="282"/>
      <c r="S87" s="279">
        <f t="shared" si="15"/>
        <v>0</v>
      </c>
      <c r="T87" s="333">
        <f t="shared" si="14"/>
        <v>0</v>
      </c>
    </row>
    <row r="88" spans="2:20" ht="24.9" customHeight="1" x14ac:dyDescent="0.3">
      <c r="B88" s="266"/>
      <c r="C88" s="267">
        <f t="shared" si="12"/>
        <v>1</v>
      </c>
      <c r="D88" s="268" t="str">
        <f t="shared" si="13"/>
        <v>Janeiro</v>
      </c>
      <c r="E88" s="269"/>
      <c r="F88" s="270" t="str">
        <f>IF(E88="","",VLOOKUP(Conciliação!E88,Relatório!B:I,2,FALSE))</f>
        <v/>
      </c>
      <c r="G88" s="709"/>
      <c r="H88" s="334" t="str">
        <f>IF(G88="","",VLOOKUP(G88,Fundos!B:C,2,FALSE))</f>
        <v/>
      </c>
      <c r="I88" s="272"/>
      <c r="J88" s="273"/>
      <c r="K88" s="273"/>
      <c r="L88" s="274"/>
      <c r="M88" s="359"/>
      <c r="N88" s="275"/>
      <c r="O88" s="275"/>
      <c r="P88" s="276" t="s">
        <v>277</v>
      </c>
      <c r="Q88" s="283"/>
      <c r="R88" s="282"/>
      <c r="S88" s="279">
        <f t="shared" si="15"/>
        <v>0</v>
      </c>
      <c r="T88" s="333">
        <f t="shared" si="14"/>
        <v>0</v>
      </c>
    </row>
    <row r="89" spans="2:20" ht="24.9" customHeight="1" x14ac:dyDescent="0.3">
      <c r="B89" s="266"/>
      <c r="C89" s="267">
        <f t="shared" si="12"/>
        <v>1</v>
      </c>
      <c r="D89" s="268" t="str">
        <f t="shared" si="13"/>
        <v>Janeiro</v>
      </c>
      <c r="E89" s="269"/>
      <c r="F89" s="270" t="str">
        <f>IF(E89="","",VLOOKUP(Conciliação!E89,Relatório!B:I,2,FALSE))</f>
        <v/>
      </c>
      <c r="G89" s="709"/>
      <c r="H89" s="334" t="str">
        <f>IF(G89="","",VLOOKUP(G89,Fundos!B:C,2,FALSE))</f>
        <v/>
      </c>
      <c r="I89" s="272"/>
      <c r="J89" s="273"/>
      <c r="K89" s="273"/>
      <c r="L89" s="274"/>
      <c r="M89" s="359"/>
      <c r="N89" s="275"/>
      <c r="O89" s="275"/>
      <c r="P89" s="276" t="s">
        <v>277</v>
      </c>
      <c r="Q89" s="281"/>
      <c r="R89" s="282"/>
      <c r="S89" s="279">
        <f t="shared" si="15"/>
        <v>0</v>
      </c>
      <c r="T89" s="333">
        <f t="shared" si="14"/>
        <v>0</v>
      </c>
    </row>
    <row r="90" spans="2:20" ht="24.9" customHeight="1" x14ac:dyDescent="0.3">
      <c r="B90" s="266"/>
      <c r="C90" s="267">
        <f t="shared" si="12"/>
        <v>1</v>
      </c>
      <c r="D90" s="268" t="str">
        <f t="shared" si="13"/>
        <v>Janeiro</v>
      </c>
      <c r="E90" s="269"/>
      <c r="F90" s="270" t="str">
        <f>IF(E90="","",VLOOKUP(Conciliação!E90,Relatório!B:I,2,FALSE))</f>
        <v/>
      </c>
      <c r="G90" s="709"/>
      <c r="H90" s="334" t="str">
        <f>IF(G90="","",VLOOKUP(G90,Fundos!B:C,2,FALSE))</f>
        <v/>
      </c>
      <c r="I90" s="272"/>
      <c r="J90" s="273"/>
      <c r="K90" s="273"/>
      <c r="L90" s="274"/>
      <c r="M90" s="359"/>
      <c r="N90" s="275"/>
      <c r="O90" s="275"/>
      <c r="P90" s="276" t="s">
        <v>277</v>
      </c>
      <c r="Q90" s="281"/>
      <c r="R90" s="282"/>
      <c r="S90" s="279">
        <f t="shared" si="15"/>
        <v>0</v>
      </c>
      <c r="T90" s="333">
        <f t="shared" si="14"/>
        <v>0</v>
      </c>
    </row>
    <row r="91" spans="2:20" ht="24.9" customHeight="1" x14ac:dyDescent="0.3">
      <c r="B91" s="266"/>
      <c r="C91" s="267">
        <f t="shared" si="12"/>
        <v>1</v>
      </c>
      <c r="D91" s="268" t="str">
        <f t="shared" si="13"/>
        <v>Janeiro</v>
      </c>
      <c r="E91" s="269"/>
      <c r="F91" s="270" t="str">
        <f>IF(E91="","",VLOOKUP(Conciliação!E91,Relatório!B:I,2,FALSE))</f>
        <v/>
      </c>
      <c r="G91" s="709"/>
      <c r="H91" s="334" t="str">
        <f>IF(G91="","",VLOOKUP(G91,Fundos!B:C,2,FALSE))</f>
        <v/>
      </c>
      <c r="I91" s="272"/>
      <c r="J91" s="273"/>
      <c r="K91" s="273"/>
      <c r="L91" s="274"/>
      <c r="M91" s="359"/>
      <c r="N91" s="275"/>
      <c r="O91" s="275"/>
      <c r="P91" s="276" t="s">
        <v>277</v>
      </c>
      <c r="Q91" s="281"/>
      <c r="R91" s="282"/>
      <c r="S91" s="279">
        <f t="shared" si="15"/>
        <v>0</v>
      </c>
      <c r="T91" s="333">
        <f t="shared" si="14"/>
        <v>0</v>
      </c>
    </row>
    <row r="92" spans="2:20" ht="24.9" customHeight="1" x14ac:dyDescent="0.3">
      <c r="B92" s="266"/>
      <c r="C92" s="267">
        <f t="shared" si="12"/>
        <v>1</v>
      </c>
      <c r="D92" s="268" t="str">
        <f t="shared" si="13"/>
        <v>Janeiro</v>
      </c>
      <c r="E92" s="269"/>
      <c r="F92" s="270" t="str">
        <f>IF(E92="","",VLOOKUP(Conciliação!E92,Relatório!B:I,2,FALSE))</f>
        <v/>
      </c>
      <c r="G92" s="709"/>
      <c r="H92" s="334" t="str">
        <f>IF(G92="","",VLOOKUP(G92,Fundos!B:C,2,FALSE))</f>
        <v/>
      </c>
      <c r="I92" s="272"/>
      <c r="J92" s="273"/>
      <c r="K92" s="273"/>
      <c r="L92" s="274"/>
      <c r="M92" s="359"/>
      <c r="N92" s="275"/>
      <c r="O92" s="275"/>
      <c r="P92" s="276" t="s">
        <v>277</v>
      </c>
      <c r="Q92" s="283"/>
      <c r="R92" s="282"/>
      <c r="S92" s="279">
        <f t="shared" si="15"/>
        <v>0</v>
      </c>
      <c r="T92" s="333">
        <f t="shared" si="14"/>
        <v>0</v>
      </c>
    </row>
    <row r="93" spans="2:20" ht="24.9" customHeight="1" x14ac:dyDescent="0.3">
      <c r="B93" s="266"/>
      <c r="C93" s="267">
        <f t="shared" si="12"/>
        <v>1</v>
      </c>
      <c r="D93" s="268" t="str">
        <f t="shared" si="13"/>
        <v>Janeiro</v>
      </c>
      <c r="E93" s="269"/>
      <c r="F93" s="270" t="str">
        <f>IF(E93="","",VLOOKUP(Conciliação!E93,Relatório!B:I,2,FALSE))</f>
        <v/>
      </c>
      <c r="G93" s="709"/>
      <c r="H93" s="334" t="str">
        <f>IF(G93="","",VLOOKUP(G93,Fundos!B:C,2,FALSE))</f>
        <v/>
      </c>
      <c r="I93" s="272"/>
      <c r="J93" s="273"/>
      <c r="K93" s="273"/>
      <c r="L93" s="274"/>
      <c r="M93" s="359"/>
      <c r="N93" s="275"/>
      <c r="O93" s="275"/>
      <c r="P93" s="276" t="s">
        <v>277</v>
      </c>
      <c r="Q93" s="283"/>
      <c r="R93" s="282"/>
      <c r="S93" s="279">
        <f t="shared" si="15"/>
        <v>0</v>
      </c>
      <c r="T93" s="333">
        <f t="shared" si="14"/>
        <v>0</v>
      </c>
    </row>
    <row r="94" spans="2:20" ht="24.9" customHeight="1" x14ac:dyDescent="0.3">
      <c r="B94" s="266"/>
      <c r="C94" s="267">
        <f t="shared" si="12"/>
        <v>1</v>
      </c>
      <c r="D94" s="268" t="str">
        <f t="shared" si="13"/>
        <v>Janeiro</v>
      </c>
      <c r="E94" s="269"/>
      <c r="F94" s="270" t="str">
        <f>IF(E94="","",VLOOKUP(Conciliação!E94,Relatório!B:I,2,FALSE))</f>
        <v/>
      </c>
      <c r="G94" s="709"/>
      <c r="H94" s="334" t="str">
        <f>IF(G94="","",VLOOKUP(G94,Fundos!B:C,2,FALSE))</f>
        <v/>
      </c>
      <c r="I94" s="272"/>
      <c r="J94" s="273"/>
      <c r="K94" s="273"/>
      <c r="L94" s="274"/>
      <c r="M94" s="359"/>
      <c r="N94" s="275"/>
      <c r="O94" s="275"/>
      <c r="P94" s="276" t="s">
        <v>277</v>
      </c>
      <c r="Q94" s="281"/>
      <c r="R94" s="282"/>
      <c r="S94" s="279">
        <f t="shared" si="15"/>
        <v>0</v>
      </c>
      <c r="T94" s="333">
        <f t="shared" si="14"/>
        <v>0</v>
      </c>
    </row>
    <row r="95" spans="2:20" ht="24.9" customHeight="1" x14ac:dyDescent="0.3">
      <c r="B95" s="266"/>
      <c r="C95" s="267">
        <f t="shared" si="12"/>
        <v>1</v>
      </c>
      <c r="D95" s="268" t="str">
        <f t="shared" si="13"/>
        <v>Janeiro</v>
      </c>
      <c r="E95" s="269"/>
      <c r="F95" s="270" t="str">
        <f>IF(E95="","",VLOOKUP(Conciliação!E95,Relatório!B:I,2,FALSE))</f>
        <v/>
      </c>
      <c r="G95" s="709"/>
      <c r="H95" s="334" t="str">
        <f>IF(G95="","",VLOOKUP(G95,Fundos!B:C,2,FALSE))</f>
        <v/>
      </c>
      <c r="I95" s="272"/>
      <c r="J95" s="273"/>
      <c r="K95" s="273"/>
      <c r="L95" s="274"/>
      <c r="M95" s="359"/>
      <c r="N95" s="275"/>
      <c r="O95" s="275"/>
      <c r="P95" s="276" t="s">
        <v>277</v>
      </c>
      <c r="Q95" s="281"/>
      <c r="R95" s="282"/>
      <c r="S95" s="279">
        <f t="shared" si="15"/>
        <v>0</v>
      </c>
      <c r="T95" s="333">
        <f t="shared" si="14"/>
        <v>0</v>
      </c>
    </row>
    <row r="96" spans="2:20" ht="24.9" customHeight="1" x14ac:dyDescent="0.3">
      <c r="B96" s="266"/>
      <c r="C96" s="267">
        <f t="shared" si="12"/>
        <v>1</v>
      </c>
      <c r="D96" s="268" t="str">
        <f t="shared" si="13"/>
        <v>Janeiro</v>
      </c>
      <c r="E96" s="269"/>
      <c r="F96" s="270" t="str">
        <f>IF(E96="","",VLOOKUP(Conciliação!E96,Relatório!B:I,2,FALSE))</f>
        <v/>
      </c>
      <c r="G96" s="709"/>
      <c r="H96" s="334" t="str">
        <f>IF(G96="","",VLOOKUP(G96,Fundos!B:C,2,FALSE))</f>
        <v/>
      </c>
      <c r="I96" s="272"/>
      <c r="J96" s="273"/>
      <c r="K96" s="273"/>
      <c r="L96" s="274"/>
      <c r="M96" s="359"/>
      <c r="N96" s="275"/>
      <c r="O96" s="275"/>
      <c r="P96" s="276" t="s">
        <v>277</v>
      </c>
      <c r="Q96" s="281"/>
      <c r="R96" s="282"/>
      <c r="S96" s="279">
        <f t="shared" si="15"/>
        <v>0</v>
      </c>
      <c r="T96" s="333">
        <f t="shared" si="14"/>
        <v>0</v>
      </c>
    </row>
    <row r="97" spans="2:20" ht="24.9" customHeight="1" x14ac:dyDescent="0.3">
      <c r="B97" s="266"/>
      <c r="C97" s="267">
        <f t="shared" si="12"/>
        <v>1</v>
      </c>
      <c r="D97" s="268" t="str">
        <f t="shared" si="13"/>
        <v>Janeiro</v>
      </c>
      <c r="E97" s="269"/>
      <c r="F97" s="270" t="str">
        <f>IF(E97="","",VLOOKUP(Conciliação!E97,Relatório!B:I,2,FALSE))</f>
        <v/>
      </c>
      <c r="G97" s="709"/>
      <c r="H97" s="334" t="str">
        <f>IF(G97="","",VLOOKUP(G97,Fundos!B:C,2,FALSE))</f>
        <v/>
      </c>
      <c r="I97" s="272"/>
      <c r="J97" s="273"/>
      <c r="K97" s="273"/>
      <c r="L97" s="274"/>
      <c r="M97" s="359"/>
      <c r="N97" s="275"/>
      <c r="O97" s="275"/>
      <c r="P97" s="276" t="s">
        <v>277</v>
      </c>
      <c r="Q97" s="281"/>
      <c r="R97" s="282"/>
      <c r="S97" s="279">
        <f t="shared" si="15"/>
        <v>0</v>
      </c>
      <c r="T97" s="333">
        <f t="shared" si="14"/>
        <v>0</v>
      </c>
    </row>
    <row r="98" spans="2:20" ht="24.9" customHeight="1" x14ac:dyDescent="0.3">
      <c r="B98" s="266"/>
      <c r="C98" s="267">
        <f t="shared" si="12"/>
        <v>1</v>
      </c>
      <c r="D98" s="268" t="str">
        <f t="shared" si="13"/>
        <v>Janeiro</v>
      </c>
      <c r="E98" s="269"/>
      <c r="F98" s="270" t="str">
        <f>IF(E98="","",VLOOKUP(Conciliação!E98,Relatório!B:I,2,FALSE))</f>
        <v/>
      </c>
      <c r="G98" s="709"/>
      <c r="H98" s="334" t="str">
        <f>IF(G98="","",VLOOKUP(G98,Fundos!B:C,2,FALSE))</f>
        <v/>
      </c>
      <c r="I98" s="272"/>
      <c r="J98" s="273"/>
      <c r="K98" s="273"/>
      <c r="L98" s="274"/>
      <c r="M98" s="359"/>
      <c r="N98" s="275"/>
      <c r="O98" s="275"/>
      <c r="P98" s="276" t="s">
        <v>277</v>
      </c>
      <c r="Q98" s="281"/>
      <c r="R98" s="282"/>
      <c r="S98" s="279">
        <f t="shared" si="15"/>
        <v>0</v>
      </c>
      <c r="T98" s="333">
        <f t="shared" si="14"/>
        <v>0</v>
      </c>
    </row>
    <row r="99" spans="2:20" ht="24.9" customHeight="1" x14ac:dyDescent="0.3">
      <c r="B99" s="266"/>
      <c r="C99" s="267">
        <f t="shared" si="12"/>
        <v>1</v>
      </c>
      <c r="D99" s="268" t="str">
        <f t="shared" si="13"/>
        <v>Janeiro</v>
      </c>
      <c r="E99" s="269"/>
      <c r="F99" s="270" t="str">
        <f>IF(E99="","",VLOOKUP(Conciliação!E99,Relatório!B:I,2,FALSE))</f>
        <v/>
      </c>
      <c r="G99" s="709"/>
      <c r="H99" s="334" t="str">
        <f>IF(G99="","",VLOOKUP(G99,Fundos!B:C,2,FALSE))</f>
        <v/>
      </c>
      <c r="I99" s="272"/>
      <c r="J99" s="273"/>
      <c r="K99" s="273"/>
      <c r="L99" s="274"/>
      <c r="M99" s="359"/>
      <c r="N99" s="275"/>
      <c r="O99" s="275"/>
      <c r="P99" s="276" t="s">
        <v>277</v>
      </c>
      <c r="Q99" s="281"/>
      <c r="R99" s="282"/>
      <c r="S99" s="279">
        <f t="shared" si="15"/>
        <v>0</v>
      </c>
      <c r="T99" s="333">
        <f t="shared" si="14"/>
        <v>0</v>
      </c>
    </row>
    <row r="100" spans="2:20" ht="24.9" customHeight="1" x14ac:dyDescent="0.3">
      <c r="B100" s="266"/>
      <c r="C100" s="267">
        <f t="shared" si="12"/>
        <v>1</v>
      </c>
      <c r="D100" s="268" t="str">
        <f t="shared" si="13"/>
        <v>Janeiro</v>
      </c>
      <c r="E100" s="269"/>
      <c r="F100" s="270" t="str">
        <f>IF(E100="","",VLOOKUP(Conciliação!E100,Relatório!B:I,2,FALSE))</f>
        <v/>
      </c>
      <c r="G100" s="709"/>
      <c r="H100" s="334" t="str">
        <f>IF(G100="","",VLOOKUP(G100,Fundos!B:C,2,FALSE))</f>
        <v/>
      </c>
      <c r="I100" s="272"/>
      <c r="J100" s="273"/>
      <c r="K100" s="273"/>
      <c r="L100" s="274"/>
      <c r="M100" s="359"/>
      <c r="N100" s="275"/>
      <c r="O100" s="275"/>
      <c r="P100" s="276" t="s">
        <v>277</v>
      </c>
      <c r="Q100" s="281"/>
      <c r="R100" s="282"/>
      <c r="S100" s="279">
        <f t="shared" si="15"/>
        <v>0</v>
      </c>
      <c r="T100" s="333">
        <f t="shared" si="14"/>
        <v>0</v>
      </c>
    </row>
    <row r="101" spans="2:20" ht="24.9" customHeight="1" x14ac:dyDescent="0.3">
      <c r="B101" s="266"/>
      <c r="C101" s="267">
        <f t="shared" si="12"/>
        <v>1</v>
      </c>
      <c r="D101" s="268" t="str">
        <f t="shared" si="13"/>
        <v>Janeiro</v>
      </c>
      <c r="E101" s="269"/>
      <c r="F101" s="270" t="str">
        <f>IF(E101="","",VLOOKUP(Conciliação!E101,Relatório!B:I,2,FALSE))</f>
        <v/>
      </c>
      <c r="G101" s="709"/>
      <c r="H101" s="334" t="str">
        <f>IF(G101="","",VLOOKUP(G101,Fundos!B:C,2,FALSE))</f>
        <v/>
      </c>
      <c r="I101" s="272"/>
      <c r="J101" s="273"/>
      <c r="K101" s="273"/>
      <c r="L101" s="274"/>
      <c r="M101" s="359"/>
      <c r="N101" s="275"/>
      <c r="O101" s="275"/>
      <c r="P101" s="276" t="s">
        <v>277</v>
      </c>
      <c r="Q101" s="281"/>
      <c r="R101" s="282"/>
      <c r="S101" s="279">
        <f t="shared" si="15"/>
        <v>0</v>
      </c>
      <c r="T101" s="333">
        <f t="shared" si="14"/>
        <v>0</v>
      </c>
    </row>
    <row r="102" spans="2:20" ht="24.9" customHeight="1" x14ac:dyDescent="0.3">
      <c r="B102" s="266"/>
      <c r="C102" s="267">
        <f t="shared" si="12"/>
        <v>1</v>
      </c>
      <c r="D102" s="268" t="str">
        <f t="shared" si="13"/>
        <v>Janeiro</v>
      </c>
      <c r="E102" s="269"/>
      <c r="F102" s="270" t="str">
        <f>IF(E102="","",VLOOKUP(Conciliação!E102,Relatório!B:I,2,FALSE))</f>
        <v/>
      </c>
      <c r="G102" s="709"/>
      <c r="H102" s="334" t="str">
        <f>IF(G102="","",VLOOKUP(G102,Fundos!B:C,2,FALSE))</f>
        <v/>
      </c>
      <c r="I102" s="272"/>
      <c r="J102" s="273"/>
      <c r="K102" s="273"/>
      <c r="L102" s="274"/>
      <c r="M102" s="359"/>
      <c r="N102" s="275"/>
      <c r="O102" s="275"/>
      <c r="P102" s="276" t="s">
        <v>277</v>
      </c>
      <c r="Q102" s="281"/>
      <c r="R102" s="282"/>
      <c r="S102" s="279">
        <f t="shared" si="15"/>
        <v>0</v>
      </c>
      <c r="T102" s="333">
        <f t="shared" si="14"/>
        <v>0</v>
      </c>
    </row>
    <row r="103" spans="2:20" ht="24.9" customHeight="1" x14ac:dyDescent="0.3">
      <c r="B103" s="266"/>
      <c r="C103" s="267">
        <f t="shared" ref="C103:C165" si="19">MONTH(B103)</f>
        <v>1</v>
      </c>
      <c r="D103" s="268" t="str">
        <f t="shared" ref="D103:D165" si="20">IF(C103=1,"Janeiro",IF(C103=2,"Fevereiro",IF(C103=3,"Março",IF(C103=4,"Abril",IF(C103=5,"Maio",IF(C103=6,"Junho",IF(C103=7,"Julho",IF(C103=8,"Agosto",IF(C103=9,"Setembro",IF(C103=10,"Outubro",IF(C103=11,"Novembro",IF(C103=12,"Dezembro",""))))))))))))</f>
        <v>Janeiro</v>
      </c>
      <c r="E103" s="269"/>
      <c r="F103" s="270" t="str">
        <f>IF(E103="","",VLOOKUP(Conciliação!E103,Relatório!B:I,2,FALSE))</f>
        <v/>
      </c>
      <c r="G103" s="709"/>
      <c r="H103" s="334" t="str">
        <f>IF(G103="","",VLOOKUP(G103,Fundos!B:C,2,FALSE))</f>
        <v/>
      </c>
      <c r="I103" s="272"/>
      <c r="J103" s="273"/>
      <c r="K103" s="443"/>
      <c r="L103" s="274"/>
      <c r="M103" s="359"/>
      <c r="N103" s="275"/>
      <c r="O103" s="275"/>
      <c r="P103" s="276" t="s">
        <v>277</v>
      </c>
      <c r="Q103" s="281"/>
      <c r="R103" s="282"/>
      <c r="S103" s="279">
        <f t="shared" si="15"/>
        <v>0</v>
      </c>
      <c r="T103" s="333">
        <f t="shared" si="14"/>
        <v>0</v>
      </c>
    </row>
    <row r="104" spans="2:20" ht="24.9" customHeight="1" x14ac:dyDescent="0.3">
      <c r="B104" s="266"/>
      <c r="C104" s="267">
        <f t="shared" si="19"/>
        <v>1</v>
      </c>
      <c r="D104" s="268" t="str">
        <f t="shared" si="20"/>
        <v>Janeiro</v>
      </c>
      <c r="E104" s="269"/>
      <c r="F104" s="270" t="str">
        <f>IF(E104="","",VLOOKUP(Conciliação!E104,Relatório!B:I,2,FALSE))</f>
        <v/>
      </c>
      <c r="G104" s="709"/>
      <c r="H104" s="334" t="str">
        <f>IF(G104="","",VLOOKUP(G104,Fundos!B:C,2,FALSE))</f>
        <v/>
      </c>
      <c r="I104" s="272"/>
      <c r="J104" s="273"/>
      <c r="K104" s="273"/>
      <c r="L104" s="274"/>
      <c r="M104" s="359"/>
      <c r="N104" s="275"/>
      <c r="O104" s="275"/>
      <c r="P104" s="276" t="s">
        <v>277</v>
      </c>
      <c r="Q104" s="281"/>
      <c r="R104" s="282"/>
      <c r="S104" s="279">
        <f t="shared" si="15"/>
        <v>0</v>
      </c>
      <c r="T104" s="333">
        <f t="shared" si="14"/>
        <v>0</v>
      </c>
    </row>
    <row r="105" spans="2:20" ht="24.9" customHeight="1" x14ac:dyDescent="0.3">
      <c r="B105" s="266"/>
      <c r="C105" s="267">
        <f t="shared" si="19"/>
        <v>1</v>
      </c>
      <c r="D105" s="268" t="str">
        <f t="shared" si="20"/>
        <v>Janeiro</v>
      </c>
      <c r="E105" s="269"/>
      <c r="F105" s="270" t="str">
        <f>IF(E105="","",VLOOKUP(Conciliação!E105,Relatório!B:I,2,FALSE))</f>
        <v/>
      </c>
      <c r="G105" s="709"/>
      <c r="H105" s="334" t="str">
        <f>IF(G105="","",VLOOKUP(G105,Fundos!B:C,2,FALSE))</f>
        <v/>
      </c>
      <c r="I105" s="272"/>
      <c r="J105" s="273"/>
      <c r="K105" s="273"/>
      <c r="L105" s="274"/>
      <c r="M105" s="359"/>
      <c r="N105" s="275"/>
      <c r="O105" s="275"/>
      <c r="P105" s="276" t="s">
        <v>277</v>
      </c>
      <c r="Q105" s="281"/>
      <c r="R105" s="282"/>
      <c r="S105" s="279">
        <f t="shared" si="15"/>
        <v>0</v>
      </c>
      <c r="T105" s="333">
        <f t="shared" si="14"/>
        <v>0</v>
      </c>
    </row>
    <row r="106" spans="2:20" ht="24.9" customHeight="1" x14ac:dyDescent="0.3">
      <c r="B106" s="266"/>
      <c r="C106" s="267">
        <f t="shared" si="19"/>
        <v>1</v>
      </c>
      <c r="D106" s="268" t="str">
        <f t="shared" si="20"/>
        <v>Janeiro</v>
      </c>
      <c r="E106" s="269"/>
      <c r="F106" s="270" t="str">
        <f>IF(E106="","",VLOOKUP(Conciliação!E106,Relatório!B:I,2,FALSE))</f>
        <v/>
      </c>
      <c r="G106" s="709"/>
      <c r="H106" s="334" t="str">
        <f>IF(G106="","",VLOOKUP(G106,Fundos!B:C,2,FALSE))</f>
        <v/>
      </c>
      <c r="I106" s="272"/>
      <c r="J106" s="273"/>
      <c r="K106" s="273"/>
      <c r="L106" s="274"/>
      <c r="M106" s="359"/>
      <c r="N106" s="275"/>
      <c r="O106" s="275"/>
      <c r="P106" s="276" t="s">
        <v>277</v>
      </c>
      <c r="Q106" s="281"/>
      <c r="R106" s="282"/>
      <c r="S106" s="279">
        <f t="shared" si="15"/>
        <v>0</v>
      </c>
      <c r="T106" s="333">
        <f t="shared" si="14"/>
        <v>0</v>
      </c>
    </row>
    <row r="107" spans="2:20" ht="24.9" customHeight="1" x14ac:dyDescent="0.3">
      <c r="B107" s="266"/>
      <c r="C107" s="267">
        <f t="shared" si="19"/>
        <v>1</v>
      </c>
      <c r="D107" s="268" t="str">
        <f t="shared" si="20"/>
        <v>Janeiro</v>
      </c>
      <c r="E107" s="269"/>
      <c r="F107" s="270" t="str">
        <f>IF(E107="","",VLOOKUP(Conciliação!E107,Relatório!B:I,2,FALSE))</f>
        <v/>
      </c>
      <c r="G107" s="709"/>
      <c r="H107" s="334" t="str">
        <f>IF(G107="","",VLOOKUP(G107,Fundos!B:C,2,FALSE))</f>
        <v/>
      </c>
      <c r="I107" s="272"/>
      <c r="J107" s="273"/>
      <c r="K107" s="273"/>
      <c r="L107" s="274"/>
      <c r="M107" s="359"/>
      <c r="N107" s="275"/>
      <c r="O107" s="275"/>
      <c r="P107" s="276" t="s">
        <v>277</v>
      </c>
      <c r="Q107" s="281"/>
      <c r="R107" s="282"/>
      <c r="S107" s="279">
        <f t="shared" si="15"/>
        <v>0</v>
      </c>
      <c r="T107" s="333">
        <f t="shared" si="14"/>
        <v>0</v>
      </c>
    </row>
    <row r="108" spans="2:20" ht="24.9" customHeight="1" x14ac:dyDescent="0.3">
      <c r="B108" s="266"/>
      <c r="C108" s="267">
        <f t="shared" si="19"/>
        <v>1</v>
      </c>
      <c r="D108" s="268" t="str">
        <f t="shared" si="20"/>
        <v>Janeiro</v>
      </c>
      <c r="E108" s="269"/>
      <c r="F108" s="270" t="str">
        <f>IF(E108="","",VLOOKUP(Conciliação!E108,Relatório!B:I,2,FALSE))</f>
        <v/>
      </c>
      <c r="G108" s="709"/>
      <c r="H108" s="334" t="str">
        <f>IF(G108="","",VLOOKUP(G108,Fundos!B:C,2,FALSE))</f>
        <v/>
      </c>
      <c r="I108" s="272"/>
      <c r="J108" s="273"/>
      <c r="K108" s="273"/>
      <c r="L108" s="274"/>
      <c r="M108" s="359"/>
      <c r="N108" s="275"/>
      <c r="O108" s="275"/>
      <c r="P108" s="276" t="s">
        <v>277</v>
      </c>
      <c r="Q108" s="281"/>
      <c r="R108" s="282"/>
      <c r="S108" s="279">
        <f t="shared" si="15"/>
        <v>0</v>
      </c>
      <c r="T108" s="333">
        <f t="shared" si="14"/>
        <v>0</v>
      </c>
    </row>
    <row r="109" spans="2:20" ht="24.9" customHeight="1" x14ac:dyDescent="0.3">
      <c r="B109" s="266"/>
      <c r="C109" s="267">
        <f t="shared" si="19"/>
        <v>1</v>
      </c>
      <c r="D109" s="268" t="str">
        <f t="shared" si="20"/>
        <v>Janeiro</v>
      </c>
      <c r="E109" s="269"/>
      <c r="F109" s="270" t="str">
        <f>IF(E109="","",VLOOKUP(Conciliação!E109,Relatório!B:I,2,FALSE))</f>
        <v/>
      </c>
      <c r="G109" s="709"/>
      <c r="H109" s="334" t="str">
        <f>IF(G109="","",VLOOKUP(G109,Fundos!B:C,2,FALSE))</f>
        <v/>
      </c>
      <c r="I109" s="272"/>
      <c r="J109" s="273"/>
      <c r="K109" s="273"/>
      <c r="L109" s="274"/>
      <c r="M109" s="359"/>
      <c r="N109" s="275"/>
      <c r="O109" s="275"/>
      <c r="P109" s="276" t="s">
        <v>277</v>
      </c>
      <c r="Q109" s="281"/>
      <c r="R109" s="282"/>
      <c r="S109" s="279">
        <f t="shared" si="15"/>
        <v>0</v>
      </c>
      <c r="T109" s="333">
        <f t="shared" si="14"/>
        <v>0</v>
      </c>
    </row>
    <row r="110" spans="2:20" ht="24.9" customHeight="1" x14ac:dyDescent="0.3">
      <c r="B110" s="266"/>
      <c r="C110" s="267">
        <f t="shared" si="19"/>
        <v>1</v>
      </c>
      <c r="D110" s="268" t="str">
        <f t="shared" si="20"/>
        <v>Janeiro</v>
      </c>
      <c r="E110" s="269"/>
      <c r="F110" s="270" t="str">
        <f>IF(E110="","",VLOOKUP(Conciliação!E110,Relatório!B:I,2,FALSE))</f>
        <v/>
      </c>
      <c r="G110" s="709"/>
      <c r="H110" s="334" t="str">
        <f>IF(G110="","",VLOOKUP(G110,Fundos!B:C,2,FALSE))</f>
        <v/>
      </c>
      <c r="I110" s="272"/>
      <c r="J110" s="273"/>
      <c r="K110" s="273"/>
      <c r="L110" s="274"/>
      <c r="M110" s="359"/>
      <c r="N110" s="275"/>
      <c r="O110" s="275"/>
      <c r="P110" s="276" t="s">
        <v>277</v>
      </c>
      <c r="Q110" s="281"/>
      <c r="R110" s="282"/>
      <c r="S110" s="279">
        <f t="shared" si="15"/>
        <v>0</v>
      </c>
      <c r="T110" s="333">
        <f t="shared" si="14"/>
        <v>0</v>
      </c>
    </row>
    <row r="111" spans="2:20" ht="24.9" customHeight="1" x14ac:dyDescent="0.3">
      <c r="B111" s="266"/>
      <c r="C111" s="267">
        <f t="shared" si="19"/>
        <v>1</v>
      </c>
      <c r="D111" s="268" t="str">
        <f t="shared" si="20"/>
        <v>Janeiro</v>
      </c>
      <c r="E111" s="269"/>
      <c r="F111" s="270" t="str">
        <f>IF(E111="","",VLOOKUP(Conciliação!E111,Relatório!B:I,2,FALSE))</f>
        <v/>
      </c>
      <c r="G111" s="709"/>
      <c r="H111" s="334" t="str">
        <f>IF(G111="","",VLOOKUP(G111,Fundos!B:C,2,FALSE))</f>
        <v/>
      </c>
      <c r="I111" s="272"/>
      <c r="J111" s="273"/>
      <c r="K111" s="273"/>
      <c r="L111" s="274"/>
      <c r="M111" s="359"/>
      <c r="N111" s="275"/>
      <c r="O111" s="275"/>
      <c r="P111" s="276" t="s">
        <v>277</v>
      </c>
      <c r="Q111" s="281"/>
      <c r="R111" s="282"/>
      <c r="S111" s="279">
        <f t="shared" si="15"/>
        <v>0</v>
      </c>
      <c r="T111" s="333">
        <f t="shared" si="14"/>
        <v>0</v>
      </c>
    </row>
    <row r="112" spans="2:20" ht="24.9" customHeight="1" x14ac:dyDescent="0.3">
      <c r="B112" s="266"/>
      <c r="C112" s="267">
        <f t="shared" si="19"/>
        <v>1</v>
      </c>
      <c r="D112" s="268" t="str">
        <f t="shared" si="20"/>
        <v>Janeiro</v>
      </c>
      <c r="E112" s="269"/>
      <c r="F112" s="270" t="str">
        <f>IF(E112="","",VLOOKUP(Conciliação!E112,Relatório!B:I,2,FALSE))</f>
        <v/>
      </c>
      <c r="G112" s="709"/>
      <c r="H112" s="334" t="str">
        <f>IF(G112="","",VLOOKUP(G112,Fundos!B:C,2,FALSE))</f>
        <v/>
      </c>
      <c r="I112" s="272"/>
      <c r="J112" s="273"/>
      <c r="K112" s="273"/>
      <c r="L112" s="274"/>
      <c r="M112" s="359"/>
      <c r="N112" s="275"/>
      <c r="O112" s="275"/>
      <c r="P112" s="276" t="s">
        <v>277</v>
      </c>
      <c r="Q112" s="281"/>
      <c r="R112" s="282"/>
      <c r="S112" s="279">
        <f t="shared" si="15"/>
        <v>0</v>
      </c>
      <c r="T112" s="333">
        <f t="shared" si="14"/>
        <v>0</v>
      </c>
    </row>
    <row r="113" spans="2:20" ht="24.9" customHeight="1" x14ac:dyDescent="0.3">
      <c r="B113" s="266"/>
      <c r="C113" s="267">
        <f t="shared" si="19"/>
        <v>1</v>
      </c>
      <c r="D113" s="268" t="str">
        <f t="shared" si="20"/>
        <v>Janeiro</v>
      </c>
      <c r="E113" s="269"/>
      <c r="F113" s="270" t="str">
        <f>IF(E113="","",VLOOKUP(Conciliação!E113,Relatório!B:I,2,FALSE))</f>
        <v/>
      </c>
      <c r="G113" s="709"/>
      <c r="H113" s="334" t="str">
        <f>IF(G113="","",VLOOKUP(G113,Fundos!B:C,2,FALSE))</f>
        <v/>
      </c>
      <c r="I113" s="272"/>
      <c r="J113" s="273"/>
      <c r="K113" s="284"/>
      <c r="L113" s="274"/>
      <c r="M113" s="359"/>
      <c r="N113" s="275"/>
      <c r="O113" s="275"/>
      <c r="P113" s="276" t="s">
        <v>277</v>
      </c>
      <c r="Q113" s="281"/>
      <c r="R113" s="282"/>
      <c r="S113" s="279">
        <f t="shared" si="15"/>
        <v>0</v>
      </c>
      <c r="T113" s="333">
        <f t="shared" si="14"/>
        <v>0</v>
      </c>
    </row>
    <row r="114" spans="2:20" ht="24.9" customHeight="1" x14ac:dyDescent="0.3">
      <c r="B114" s="266"/>
      <c r="C114" s="267">
        <f t="shared" si="19"/>
        <v>1</v>
      </c>
      <c r="D114" s="268" t="str">
        <f t="shared" si="20"/>
        <v>Janeiro</v>
      </c>
      <c r="E114" s="269"/>
      <c r="F114" s="270" t="str">
        <f>IF(E114="","",VLOOKUP(Conciliação!E114,Relatório!B:I,2,FALSE))</f>
        <v/>
      </c>
      <c r="G114" s="709"/>
      <c r="H114" s="334" t="str">
        <f>IF(G114="","",VLOOKUP(G114,Fundos!B:C,2,FALSE))</f>
        <v/>
      </c>
      <c r="I114" s="272"/>
      <c r="J114" s="273"/>
      <c r="K114" s="273"/>
      <c r="L114" s="274"/>
      <c r="M114" s="359"/>
      <c r="N114" s="275"/>
      <c r="O114" s="275"/>
      <c r="P114" s="276" t="s">
        <v>277</v>
      </c>
      <c r="Q114" s="281"/>
      <c r="R114" s="282"/>
      <c r="S114" s="279">
        <f t="shared" si="15"/>
        <v>0</v>
      </c>
      <c r="T114" s="333">
        <f t="shared" si="14"/>
        <v>0</v>
      </c>
    </row>
    <row r="115" spans="2:20" ht="24.9" customHeight="1" x14ac:dyDescent="0.3">
      <c r="B115" s="266"/>
      <c r="C115" s="267">
        <f t="shared" si="19"/>
        <v>1</v>
      </c>
      <c r="D115" s="268" t="str">
        <f t="shared" si="20"/>
        <v>Janeiro</v>
      </c>
      <c r="E115" s="269"/>
      <c r="F115" s="270" t="str">
        <f>IF(E115="","",VLOOKUP(Conciliação!E115,Relatório!B:I,2,FALSE))</f>
        <v/>
      </c>
      <c r="G115" s="709"/>
      <c r="H115" s="334" t="str">
        <f>IF(G115="","",VLOOKUP(G115,Fundos!B:C,2,FALSE))</f>
        <v/>
      </c>
      <c r="I115" s="272"/>
      <c r="J115" s="273"/>
      <c r="K115" s="273"/>
      <c r="L115" s="274"/>
      <c r="M115" s="359"/>
      <c r="N115" s="275"/>
      <c r="O115" s="275"/>
      <c r="P115" s="276" t="s">
        <v>277</v>
      </c>
      <c r="Q115" s="281"/>
      <c r="R115" s="282"/>
      <c r="S115" s="279">
        <f t="shared" si="15"/>
        <v>0</v>
      </c>
      <c r="T115" s="333">
        <f t="shared" si="14"/>
        <v>0</v>
      </c>
    </row>
    <row r="116" spans="2:20" ht="24.9" customHeight="1" x14ac:dyDescent="0.3">
      <c r="B116" s="266"/>
      <c r="C116" s="267">
        <f t="shared" si="19"/>
        <v>1</v>
      </c>
      <c r="D116" s="268" t="str">
        <f t="shared" si="20"/>
        <v>Janeiro</v>
      </c>
      <c r="E116" s="269"/>
      <c r="F116" s="270" t="str">
        <f>IF(E116="","",VLOOKUP(Conciliação!E116,Relatório!B:I,2,FALSE))</f>
        <v/>
      </c>
      <c r="G116" s="709"/>
      <c r="H116" s="334" t="str">
        <f>IF(G116="","",VLOOKUP(G116,Fundos!B:C,2,FALSE))</f>
        <v/>
      </c>
      <c r="I116" s="272"/>
      <c r="J116" s="273"/>
      <c r="K116" s="273"/>
      <c r="L116" s="274"/>
      <c r="M116" s="359"/>
      <c r="N116" s="275"/>
      <c r="O116" s="275"/>
      <c r="P116" s="276" t="s">
        <v>277</v>
      </c>
      <c r="Q116" s="281"/>
      <c r="R116" s="282"/>
      <c r="S116" s="279">
        <f t="shared" si="15"/>
        <v>0</v>
      </c>
      <c r="T116" s="333">
        <f t="shared" si="14"/>
        <v>0</v>
      </c>
    </row>
    <row r="117" spans="2:20" ht="24.9" customHeight="1" x14ac:dyDescent="0.3">
      <c r="B117" s="266"/>
      <c r="C117" s="267">
        <f t="shared" si="19"/>
        <v>1</v>
      </c>
      <c r="D117" s="268" t="str">
        <f t="shared" si="20"/>
        <v>Janeiro</v>
      </c>
      <c r="E117" s="269"/>
      <c r="F117" s="270" t="str">
        <f>IF(E117="","",VLOOKUP(Conciliação!E117,Relatório!B:I,2,FALSE))</f>
        <v/>
      </c>
      <c r="G117" s="709"/>
      <c r="H117" s="334" t="str">
        <f>IF(G117="","",VLOOKUP(G117,Fundos!B:C,2,FALSE))</f>
        <v/>
      </c>
      <c r="I117" s="272"/>
      <c r="J117" s="273"/>
      <c r="K117" s="273"/>
      <c r="L117" s="274"/>
      <c r="M117" s="359"/>
      <c r="N117" s="275"/>
      <c r="O117" s="275"/>
      <c r="P117" s="276" t="s">
        <v>277</v>
      </c>
      <c r="Q117" s="281"/>
      <c r="R117" s="282"/>
      <c r="S117" s="279">
        <f t="shared" si="15"/>
        <v>0</v>
      </c>
      <c r="T117" s="333">
        <f t="shared" si="14"/>
        <v>0</v>
      </c>
    </row>
    <row r="118" spans="2:20" ht="24.9" customHeight="1" x14ac:dyDescent="0.3">
      <c r="B118" s="266"/>
      <c r="C118" s="267">
        <f t="shared" si="19"/>
        <v>1</v>
      </c>
      <c r="D118" s="268" t="str">
        <f t="shared" si="20"/>
        <v>Janeiro</v>
      </c>
      <c r="E118" s="269"/>
      <c r="F118" s="270" t="str">
        <f>IF(E118="","",VLOOKUP(Conciliação!E118,Relatório!B:I,2,FALSE))</f>
        <v/>
      </c>
      <c r="G118" s="709"/>
      <c r="H118" s="334" t="str">
        <f>IF(G118="","",VLOOKUP(G118,Fundos!B:C,2,FALSE))</f>
        <v/>
      </c>
      <c r="I118" s="272"/>
      <c r="J118" s="273"/>
      <c r="K118" s="273"/>
      <c r="L118" s="274"/>
      <c r="M118" s="359"/>
      <c r="N118" s="275"/>
      <c r="O118" s="275"/>
      <c r="P118" s="276" t="s">
        <v>277</v>
      </c>
      <c r="Q118" s="281"/>
      <c r="R118" s="282"/>
      <c r="S118" s="279">
        <f t="shared" si="15"/>
        <v>0</v>
      </c>
      <c r="T118" s="333">
        <f t="shared" si="14"/>
        <v>0</v>
      </c>
    </row>
    <row r="119" spans="2:20" ht="24.9" customHeight="1" x14ac:dyDescent="0.3">
      <c r="B119" s="266"/>
      <c r="C119" s="267">
        <f t="shared" si="19"/>
        <v>1</v>
      </c>
      <c r="D119" s="268" t="str">
        <f t="shared" si="20"/>
        <v>Janeiro</v>
      </c>
      <c r="E119" s="269"/>
      <c r="F119" s="270" t="str">
        <f>IF(E119="","",VLOOKUP(Conciliação!E119,Relatório!B:I,2,FALSE))</f>
        <v/>
      </c>
      <c r="G119" s="709"/>
      <c r="H119" s="334" t="str">
        <f>IF(G119="","",VLOOKUP(G119,Fundos!B:C,2,FALSE))</f>
        <v/>
      </c>
      <c r="I119" s="272"/>
      <c r="J119" s="273"/>
      <c r="K119" s="273"/>
      <c r="L119" s="274"/>
      <c r="M119" s="359"/>
      <c r="N119" s="275"/>
      <c r="O119" s="275"/>
      <c r="P119" s="276" t="s">
        <v>277</v>
      </c>
      <c r="Q119" s="281"/>
      <c r="R119" s="282"/>
      <c r="S119" s="279">
        <f t="shared" si="15"/>
        <v>0</v>
      </c>
      <c r="T119" s="333">
        <f t="shared" si="14"/>
        <v>0</v>
      </c>
    </row>
    <row r="120" spans="2:20" ht="24.9" customHeight="1" x14ac:dyDescent="0.3">
      <c r="B120" s="266"/>
      <c r="C120" s="267">
        <f t="shared" si="19"/>
        <v>1</v>
      </c>
      <c r="D120" s="268" t="str">
        <f t="shared" si="20"/>
        <v>Janeiro</v>
      </c>
      <c r="E120" s="269"/>
      <c r="F120" s="270" t="str">
        <f>IF(E120="","",VLOOKUP(Conciliação!E120,Relatório!B:I,2,FALSE))</f>
        <v/>
      </c>
      <c r="G120" s="709"/>
      <c r="H120" s="334" t="str">
        <f>IF(G120="","",VLOOKUP(G120,Fundos!B:C,2,FALSE))</f>
        <v/>
      </c>
      <c r="I120" s="272"/>
      <c r="J120" s="273"/>
      <c r="K120" s="273"/>
      <c r="L120" s="274"/>
      <c r="M120" s="359"/>
      <c r="N120" s="275"/>
      <c r="O120" s="275"/>
      <c r="P120" s="276" t="s">
        <v>277</v>
      </c>
      <c r="Q120" s="281"/>
      <c r="R120" s="282"/>
      <c r="S120" s="279">
        <f t="shared" si="15"/>
        <v>0</v>
      </c>
      <c r="T120" s="333">
        <f t="shared" si="14"/>
        <v>0</v>
      </c>
    </row>
    <row r="121" spans="2:20" ht="24.9" customHeight="1" x14ac:dyDescent="0.3">
      <c r="B121" s="266"/>
      <c r="C121" s="267">
        <f t="shared" si="19"/>
        <v>1</v>
      </c>
      <c r="D121" s="268" t="str">
        <f t="shared" si="20"/>
        <v>Janeiro</v>
      </c>
      <c r="E121" s="269"/>
      <c r="F121" s="270" t="str">
        <f>IF(E121="","",VLOOKUP(Conciliação!E121,Relatório!B:I,2,FALSE))</f>
        <v/>
      </c>
      <c r="G121" s="709"/>
      <c r="H121" s="334" t="str">
        <f>IF(G121="","",VLOOKUP(G121,Fundos!B:C,2,FALSE))</f>
        <v/>
      </c>
      <c r="I121" s="272"/>
      <c r="J121" s="273"/>
      <c r="K121" s="273"/>
      <c r="L121" s="274"/>
      <c r="M121" s="359"/>
      <c r="N121" s="275"/>
      <c r="O121" s="275"/>
      <c r="P121" s="276" t="s">
        <v>277</v>
      </c>
      <c r="Q121" s="281"/>
      <c r="R121" s="282"/>
      <c r="S121" s="279">
        <f t="shared" si="15"/>
        <v>0</v>
      </c>
      <c r="T121" s="333">
        <f t="shared" si="14"/>
        <v>0</v>
      </c>
    </row>
    <row r="122" spans="2:20" ht="24.9" customHeight="1" x14ac:dyDescent="0.3">
      <c r="B122" s="266"/>
      <c r="C122" s="267">
        <f t="shared" si="19"/>
        <v>1</v>
      </c>
      <c r="D122" s="268" t="str">
        <f t="shared" si="20"/>
        <v>Janeiro</v>
      </c>
      <c r="E122" s="269"/>
      <c r="F122" s="270" t="str">
        <f>IF(E122="","",VLOOKUP(Conciliação!E122,Relatório!B:I,2,FALSE))</f>
        <v/>
      </c>
      <c r="G122" s="709"/>
      <c r="H122" s="334" t="str">
        <f>IF(G122="","",VLOOKUP(G122,Fundos!B:C,2,FALSE))</f>
        <v/>
      </c>
      <c r="I122" s="272"/>
      <c r="J122" s="273"/>
      <c r="K122" s="273"/>
      <c r="L122" s="274"/>
      <c r="M122" s="695"/>
      <c r="N122" s="275"/>
      <c r="O122" s="275"/>
      <c r="P122" s="276" t="s">
        <v>277</v>
      </c>
      <c r="Q122" s="281"/>
      <c r="R122" s="282"/>
      <c r="S122" s="279">
        <f t="shared" si="15"/>
        <v>0</v>
      </c>
      <c r="T122" s="333">
        <f t="shared" si="14"/>
        <v>0</v>
      </c>
    </row>
    <row r="123" spans="2:20" ht="24.9" customHeight="1" x14ac:dyDescent="0.3">
      <c r="B123" s="266"/>
      <c r="C123" s="267">
        <f t="shared" si="19"/>
        <v>1</v>
      </c>
      <c r="D123" s="268" t="str">
        <f t="shared" si="20"/>
        <v>Janeiro</v>
      </c>
      <c r="E123" s="269"/>
      <c r="F123" s="270" t="str">
        <f>IF(E123="","",VLOOKUP(Conciliação!E123,Relatório!B:I,2,FALSE))</f>
        <v/>
      </c>
      <c r="G123" s="709"/>
      <c r="H123" s="334" t="str">
        <f>IF(G123="","",VLOOKUP(G123,Fundos!B:C,2,FALSE))</f>
        <v/>
      </c>
      <c r="I123" s="272"/>
      <c r="J123" s="273"/>
      <c r="K123" s="273"/>
      <c r="L123" s="274"/>
      <c r="M123" s="359"/>
      <c r="N123" s="275"/>
      <c r="O123" s="275"/>
      <c r="P123" s="276" t="s">
        <v>277</v>
      </c>
      <c r="Q123" s="281"/>
      <c r="R123" s="282"/>
      <c r="S123" s="279">
        <f t="shared" si="15"/>
        <v>0</v>
      </c>
      <c r="T123" s="333">
        <f t="shared" si="14"/>
        <v>0</v>
      </c>
    </row>
    <row r="124" spans="2:20" ht="24.9" customHeight="1" x14ac:dyDescent="0.3">
      <c r="B124" s="266"/>
      <c r="C124" s="267">
        <f t="shared" si="19"/>
        <v>1</v>
      </c>
      <c r="D124" s="268" t="str">
        <f t="shared" si="20"/>
        <v>Janeiro</v>
      </c>
      <c r="E124" s="269"/>
      <c r="F124" s="270" t="str">
        <f>IF(E124="","",VLOOKUP(Conciliação!E124,Relatório!B:I,2,FALSE))</f>
        <v/>
      </c>
      <c r="G124" s="709"/>
      <c r="H124" s="334" t="str">
        <f>IF(G124="","",VLOOKUP(G124,Fundos!B:C,2,FALSE))</f>
        <v/>
      </c>
      <c r="I124" s="272"/>
      <c r="J124" s="273"/>
      <c r="K124" s="273"/>
      <c r="L124" s="274"/>
      <c r="M124" s="359"/>
      <c r="N124" s="275"/>
      <c r="O124" s="275"/>
      <c r="P124" s="276" t="s">
        <v>277</v>
      </c>
      <c r="Q124" s="281"/>
      <c r="R124" s="282"/>
      <c r="S124" s="279">
        <f t="shared" si="15"/>
        <v>0</v>
      </c>
      <c r="T124" s="333">
        <f t="shared" si="14"/>
        <v>0</v>
      </c>
    </row>
    <row r="125" spans="2:20" ht="24.9" customHeight="1" x14ac:dyDescent="0.3">
      <c r="B125" s="266"/>
      <c r="C125" s="267">
        <f t="shared" si="19"/>
        <v>1</v>
      </c>
      <c r="D125" s="268" t="str">
        <f t="shared" si="20"/>
        <v>Janeiro</v>
      </c>
      <c r="E125" s="269"/>
      <c r="F125" s="270" t="str">
        <f>IF(E125="","",VLOOKUP(Conciliação!E125,Relatório!B:I,2,FALSE))</f>
        <v/>
      </c>
      <c r="G125" s="709"/>
      <c r="H125" s="334" t="str">
        <f>IF(G125="","",VLOOKUP(G125,Fundos!B:C,2,FALSE))</f>
        <v/>
      </c>
      <c r="I125" s="272"/>
      <c r="J125" s="273"/>
      <c r="K125" s="273"/>
      <c r="L125" s="274"/>
      <c r="M125" s="359"/>
      <c r="N125" s="275"/>
      <c r="O125" s="275"/>
      <c r="P125" s="276" t="s">
        <v>277</v>
      </c>
      <c r="Q125" s="281"/>
      <c r="R125" s="282"/>
      <c r="S125" s="279">
        <f t="shared" si="15"/>
        <v>0</v>
      </c>
      <c r="T125" s="333">
        <f t="shared" si="14"/>
        <v>0</v>
      </c>
    </row>
    <row r="126" spans="2:20" ht="24.9" customHeight="1" x14ac:dyDescent="0.3">
      <c r="B126" s="266"/>
      <c r="C126" s="267">
        <f t="shared" si="19"/>
        <v>1</v>
      </c>
      <c r="D126" s="268" t="str">
        <f t="shared" si="20"/>
        <v>Janeiro</v>
      </c>
      <c r="E126" s="269"/>
      <c r="F126" s="270" t="str">
        <f>IF(E126="","",VLOOKUP(Conciliação!E126,Relatório!B:I,2,FALSE))</f>
        <v/>
      </c>
      <c r="G126" s="709"/>
      <c r="H126" s="334" t="str">
        <f>IF(G126="","",VLOOKUP(G126,Fundos!B:C,2,FALSE))</f>
        <v/>
      </c>
      <c r="I126" s="272"/>
      <c r="J126" s="273"/>
      <c r="K126" s="273"/>
      <c r="L126" s="274"/>
      <c r="M126" s="359"/>
      <c r="N126" s="275"/>
      <c r="O126" s="275"/>
      <c r="P126" s="276" t="s">
        <v>277</v>
      </c>
      <c r="Q126" s="281"/>
      <c r="R126" s="282"/>
      <c r="S126" s="279">
        <f t="shared" si="15"/>
        <v>0</v>
      </c>
      <c r="T126" s="333">
        <f t="shared" si="14"/>
        <v>0</v>
      </c>
    </row>
    <row r="127" spans="2:20" ht="24.9" customHeight="1" x14ac:dyDescent="0.3">
      <c r="B127" s="266"/>
      <c r="C127" s="267">
        <f t="shared" si="19"/>
        <v>1</v>
      </c>
      <c r="D127" s="268" t="str">
        <f t="shared" si="20"/>
        <v>Janeiro</v>
      </c>
      <c r="E127" s="269"/>
      <c r="F127" s="270" t="str">
        <f>IF(E127="","",VLOOKUP(Conciliação!E127,Relatório!B:I,2,FALSE))</f>
        <v/>
      </c>
      <c r="G127" s="709"/>
      <c r="H127" s="334" t="str">
        <f>IF(G127="","",VLOOKUP(G127,Fundos!B:C,2,FALSE))</f>
        <v/>
      </c>
      <c r="I127" s="272"/>
      <c r="J127" s="273"/>
      <c r="K127" s="273"/>
      <c r="L127" s="274"/>
      <c r="M127" s="359"/>
      <c r="N127" s="275"/>
      <c r="O127" s="275"/>
      <c r="P127" s="276" t="s">
        <v>277</v>
      </c>
      <c r="Q127" s="281"/>
      <c r="R127" s="282"/>
      <c r="S127" s="279">
        <f t="shared" si="15"/>
        <v>0</v>
      </c>
      <c r="T127" s="333">
        <f t="shared" si="14"/>
        <v>0</v>
      </c>
    </row>
    <row r="128" spans="2:20" ht="24.9" customHeight="1" x14ac:dyDescent="0.3">
      <c r="B128" s="266"/>
      <c r="C128" s="267">
        <f t="shared" si="19"/>
        <v>1</v>
      </c>
      <c r="D128" s="268" t="str">
        <f t="shared" si="20"/>
        <v>Janeiro</v>
      </c>
      <c r="E128" s="269"/>
      <c r="F128" s="270" t="str">
        <f>IF(E128="","",VLOOKUP(Conciliação!E128,Relatório!B:I,2,FALSE))</f>
        <v/>
      </c>
      <c r="G128" s="709"/>
      <c r="H128" s="334" t="str">
        <f>IF(G128="","",VLOOKUP(G128,Fundos!B:C,2,FALSE))</f>
        <v/>
      </c>
      <c r="I128" s="272"/>
      <c r="J128" s="273"/>
      <c r="K128" s="273"/>
      <c r="L128" s="274"/>
      <c r="M128" s="359"/>
      <c r="N128" s="275"/>
      <c r="O128" s="275"/>
      <c r="P128" s="276" t="s">
        <v>277</v>
      </c>
      <c r="Q128" s="281"/>
      <c r="R128" s="282"/>
      <c r="S128" s="279">
        <f t="shared" si="15"/>
        <v>0</v>
      </c>
      <c r="T128" s="333">
        <f t="shared" si="14"/>
        <v>0</v>
      </c>
    </row>
    <row r="129" spans="2:20" ht="24.9" customHeight="1" x14ac:dyDescent="0.3">
      <c r="B129" s="266"/>
      <c r="C129" s="267">
        <f t="shared" si="19"/>
        <v>1</v>
      </c>
      <c r="D129" s="268" t="str">
        <f t="shared" si="20"/>
        <v>Janeiro</v>
      </c>
      <c r="E129" s="269"/>
      <c r="F129" s="270" t="str">
        <f>IF(E129="","",VLOOKUP(Conciliação!E129,Relatório!B:I,2,FALSE))</f>
        <v/>
      </c>
      <c r="G129" s="709"/>
      <c r="H129" s="334" t="str">
        <f>IF(G129="","",VLOOKUP(G129,Fundos!B:C,2,FALSE))</f>
        <v/>
      </c>
      <c r="I129" s="272"/>
      <c r="J129" s="273"/>
      <c r="K129" s="273"/>
      <c r="L129" s="274"/>
      <c r="M129" s="359"/>
      <c r="N129" s="275"/>
      <c r="O129" s="275"/>
      <c r="P129" s="276" t="s">
        <v>277</v>
      </c>
      <c r="Q129" s="281"/>
      <c r="R129" s="282"/>
      <c r="S129" s="279">
        <f t="shared" si="15"/>
        <v>0</v>
      </c>
      <c r="T129" s="333">
        <f t="shared" si="14"/>
        <v>0</v>
      </c>
    </row>
    <row r="130" spans="2:20" ht="24.9" customHeight="1" x14ac:dyDescent="0.3">
      <c r="B130" s="266"/>
      <c r="C130" s="267">
        <f t="shared" si="19"/>
        <v>1</v>
      </c>
      <c r="D130" s="268" t="str">
        <f t="shared" si="20"/>
        <v>Janeiro</v>
      </c>
      <c r="E130" s="269"/>
      <c r="F130" s="270" t="str">
        <f>IF(E130="","",VLOOKUP(Conciliação!E130,Relatório!B:I,2,FALSE))</f>
        <v/>
      </c>
      <c r="G130" s="709"/>
      <c r="H130" s="334" t="str">
        <f>IF(G130="","",VLOOKUP(G130,Fundos!B:C,2,FALSE))</f>
        <v/>
      </c>
      <c r="I130" s="272"/>
      <c r="J130" s="273"/>
      <c r="K130" s="273"/>
      <c r="L130" s="274"/>
      <c r="M130" s="359"/>
      <c r="N130" s="275"/>
      <c r="O130" s="275"/>
      <c r="P130" s="276" t="s">
        <v>277</v>
      </c>
      <c r="Q130" s="281"/>
      <c r="R130" s="282"/>
      <c r="S130" s="279">
        <f t="shared" si="15"/>
        <v>0</v>
      </c>
      <c r="T130" s="333">
        <f t="shared" si="14"/>
        <v>0</v>
      </c>
    </row>
    <row r="131" spans="2:20" ht="24.9" customHeight="1" x14ac:dyDescent="0.3">
      <c r="B131" s="266"/>
      <c r="C131" s="267">
        <f t="shared" si="19"/>
        <v>1</v>
      </c>
      <c r="D131" s="268" t="str">
        <f t="shared" si="20"/>
        <v>Janeiro</v>
      </c>
      <c r="E131" s="269"/>
      <c r="F131" s="270" t="str">
        <f>IF(E131="","",VLOOKUP(Conciliação!E131,Relatório!B:I,2,FALSE))</f>
        <v/>
      </c>
      <c r="G131" s="709"/>
      <c r="H131" s="334" t="str">
        <f>IF(G131="","",VLOOKUP(G131,Fundos!B:C,2,FALSE))</f>
        <v/>
      </c>
      <c r="I131" s="272"/>
      <c r="J131" s="273"/>
      <c r="K131" s="273"/>
      <c r="L131" s="274"/>
      <c r="M131" s="359"/>
      <c r="N131" s="275"/>
      <c r="O131" s="275"/>
      <c r="P131" s="276" t="s">
        <v>277</v>
      </c>
      <c r="Q131" s="281"/>
      <c r="R131" s="282"/>
      <c r="S131" s="279">
        <f t="shared" si="15"/>
        <v>0</v>
      </c>
      <c r="T131" s="333">
        <f t="shared" si="14"/>
        <v>0</v>
      </c>
    </row>
    <row r="132" spans="2:20" ht="24.9" customHeight="1" x14ac:dyDescent="0.3">
      <c r="B132" s="266"/>
      <c r="C132" s="267">
        <f t="shared" si="19"/>
        <v>1</v>
      </c>
      <c r="D132" s="268" t="str">
        <f t="shared" si="20"/>
        <v>Janeiro</v>
      </c>
      <c r="E132" s="269"/>
      <c r="F132" s="270" t="str">
        <f>IF(E132="","",VLOOKUP(Conciliação!E132,Relatório!B:I,2,FALSE))</f>
        <v/>
      </c>
      <c r="G132" s="709"/>
      <c r="H132" s="334" t="str">
        <f>IF(G132="","",VLOOKUP(G132,Fundos!B:C,2,FALSE))</f>
        <v/>
      </c>
      <c r="I132" s="272"/>
      <c r="J132" s="273"/>
      <c r="K132" s="273"/>
      <c r="L132" s="274"/>
      <c r="M132" s="359"/>
      <c r="N132" s="275"/>
      <c r="O132" s="275"/>
      <c r="P132" s="276" t="s">
        <v>277</v>
      </c>
      <c r="Q132" s="281"/>
      <c r="R132" s="282"/>
      <c r="S132" s="279">
        <f t="shared" si="15"/>
        <v>0</v>
      </c>
      <c r="T132" s="333">
        <f t="shared" si="14"/>
        <v>0</v>
      </c>
    </row>
    <row r="133" spans="2:20" ht="24.9" customHeight="1" x14ac:dyDescent="0.3">
      <c r="B133" s="266"/>
      <c r="C133" s="267">
        <f t="shared" si="19"/>
        <v>1</v>
      </c>
      <c r="D133" s="268" t="str">
        <f t="shared" si="20"/>
        <v>Janeiro</v>
      </c>
      <c r="E133" s="269"/>
      <c r="F133" s="270" t="str">
        <f>IF(E133="","",VLOOKUP(Conciliação!E133,Relatório!B:I,2,FALSE))</f>
        <v/>
      </c>
      <c r="G133" s="709"/>
      <c r="H133" s="334" t="str">
        <f>IF(G133="","",VLOOKUP(G133,Fundos!B:C,2,FALSE))</f>
        <v/>
      </c>
      <c r="I133" s="272"/>
      <c r="J133" s="1046"/>
      <c r="K133" s="273"/>
      <c r="L133" s="274"/>
      <c r="M133" s="359"/>
      <c r="N133" s="275"/>
      <c r="O133" s="275"/>
      <c r="P133" s="276" t="s">
        <v>277</v>
      </c>
      <c r="Q133" s="281"/>
      <c r="R133" s="282"/>
      <c r="S133" s="279">
        <f t="shared" si="15"/>
        <v>0</v>
      </c>
      <c r="T133" s="333">
        <f t="shared" si="14"/>
        <v>0</v>
      </c>
    </row>
    <row r="134" spans="2:20" ht="24.9" customHeight="1" x14ac:dyDescent="0.3">
      <c r="B134" s="266"/>
      <c r="C134" s="267">
        <f t="shared" si="19"/>
        <v>1</v>
      </c>
      <c r="D134" s="268" t="str">
        <f t="shared" si="20"/>
        <v>Janeiro</v>
      </c>
      <c r="E134" s="269"/>
      <c r="F134" s="270" t="str">
        <f>IF(E134="","",VLOOKUP(Conciliação!E134,Relatório!B:I,2,FALSE))</f>
        <v/>
      </c>
      <c r="G134" s="709"/>
      <c r="H134" s="334" t="str">
        <f>IF(G134="","",VLOOKUP(G134,Fundos!B:C,2,FALSE))</f>
        <v/>
      </c>
      <c r="I134" s="272"/>
      <c r="J134" s="273"/>
      <c r="K134" s="273"/>
      <c r="L134" s="274"/>
      <c r="M134" s="359"/>
      <c r="N134" s="275"/>
      <c r="O134" s="275"/>
      <c r="P134" s="276" t="s">
        <v>277</v>
      </c>
      <c r="Q134" s="281"/>
      <c r="R134" s="282"/>
      <c r="S134" s="279">
        <f t="shared" si="15"/>
        <v>0</v>
      </c>
      <c r="T134" s="333">
        <f t="shared" si="14"/>
        <v>0</v>
      </c>
    </row>
    <row r="135" spans="2:20" ht="24.9" customHeight="1" x14ac:dyDescent="0.3">
      <c r="B135" s="266"/>
      <c r="C135" s="267">
        <f t="shared" si="19"/>
        <v>1</v>
      </c>
      <c r="D135" s="268" t="str">
        <f t="shared" si="20"/>
        <v>Janeiro</v>
      </c>
      <c r="E135" s="269"/>
      <c r="F135" s="270" t="str">
        <f>IF(E135="","",VLOOKUP(Conciliação!E135,Relatório!B:I,2,FALSE))</f>
        <v/>
      </c>
      <c r="G135" s="709"/>
      <c r="H135" s="334" t="str">
        <f>IF(G135="","",VLOOKUP(G135,Fundos!B:C,2,FALSE))</f>
        <v/>
      </c>
      <c r="I135" s="272"/>
      <c r="J135" s="273"/>
      <c r="K135" s="443"/>
      <c r="L135" s="274"/>
      <c r="M135" s="359"/>
      <c r="N135" s="275"/>
      <c r="O135" s="275"/>
      <c r="P135" s="276" t="s">
        <v>277</v>
      </c>
      <c r="Q135" s="281"/>
      <c r="R135" s="282"/>
      <c r="S135" s="279">
        <f t="shared" si="15"/>
        <v>0</v>
      </c>
      <c r="T135" s="333">
        <f t="shared" si="14"/>
        <v>0</v>
      </c>
    </row>
    <row r="136" spans="2:20" ht="24.9" customHeight="1" x14ac:dyDescent="0.3">
      <c r="B136" s="266"/>
      <c r="C136" s="267">
        <f t="shared" si="19"/>
        <v>1</v>
      </c>
      <c r="D136" s="268" t="str">
        <f t="shared" si="20"/>
        <v>Janeiro</v>
      </c>
      <c r="E136" s="269"/>
      <c r="F136" s="270" t="str">
        <f>IF(E136="","",VLOOKUP(Conciliação!E136,Relatório!B:I,2,FALSE))</f>
        <v/>
      </c>
      <c r="G136" s="709"/>
      <c r="H136" s="334" t="str">
        <f>IF(G136="","",VLOOKUP(G136,Fundos!B:C,2,FALSE))</f>
        <v/>
      </c>
      <c r="I136" s="272"/>
      <c r="J136" s="273"/>
      <c r="K136" s="443"/>
      <c r="L136" s="274"/>
      <c r="M136" s="359"/>
      <c r="N136" s="275"/>
      <c r="O136" s="275"/>
      <c r="P136" s="276" t="s">
        <v>277</v>
      </c>
      <c r="Q136" s="281"/>
      <c r="R136" s="282"/>
      <c r="S136" s="279">
        <f t="shared" si="15"/>
        <v>0</v>
      </c>
      <c r="T136" s="333">
        <f t="shared" si="14"/>
        <v>0</v>
      </c>
    </row>
    <row r="137" spans="2:20" ht="24.9" customHeight="1" x14ac:dyDescent="0.3">
      <c r="B137" s="266"/>
      <c r="C137" s="267">
        <f t="shared" si="19"/>
        <v>1</v>
      </c>
      <c r="D137" s="268" t="str">
        <f t="shared" si="20"/>
        <v>Janeiro</v>
      </c>
      <c r="E137" s="269"/>
      <c r="F137" s="270" t="str">
        <f>IF(E137="","",VLOOKUP(Conciliação!E137,Relatório!B:I,2,FALSE))</f>
        <v/>
      </c>
      <c r="G137" s="709"/>
      <c r="H137" s="334" t="str">
        <f>IF(G137="","",VLOOKUP(G137,Fundos!B:C,2,FALSE))</f>
        <v/>
      </c>
      <c r="I137" s="272"/>
      <c r="J137" s="273"/>
      <c r="K137" s="443"/>
      <c r="L137" s="274"/>
      <c r="M137" s="359"/>
      <c r="N137" s="275"/>
      <c r="O137" s="275"/>
      <c r="P137" s="276" t="s">
        <v>277</v>
      </c>
      <c r="Q137" s="281"/>
      <c r="R137" s="282"/>
      <c r="S137" s="279">
        <f t="shared" si="15"/>
        <v>0</v>
      </c>
      <c r="T137" s="333">
        <f t="shared" si="14"/>
        <v>0</v>
      </c>
    </row>
    <row r="138" spans="2:20" ht="24.9" customHeight="1" x14ac:dyDescent="0.3">
      <c r="B138" s="266"/>
      <c r="C138" s="267">
        <f t="shared" si="19"/>
        <v>1</v>
      </c>
      <c r="D138" s="268" t="str">
        <f t="shared" si="20"/>
        <v>Janeiro</v>
      </c>
      <c r="E138" s="269"/>
      <c r="F138" s="270" t="str">
        <f>IF(E138="","",VLOOKUP(Conciliação!E138,Relatório!B:I,2,FALSE))</f>
        <v/>
      </c>
      <c r="G138" s="709"/>
      <c r="H138" s="334" t="str">
        <f>IF(G138="","",VLOOKUP(G138,Fundos!B:C,2,FALSE))</f>
        <v/>
      </c>
      <c r="I138" s="272"/>
      <c r="J138" s="443"/>
      <c r="K138" s="443"/>
      <c r="L138" s="274"/>
      <c r="M138" s="359"/>
      <c r="N138" s="275"/>
      <c r="O138" s="275"/>
      <c r="P138" s="276" t="s">
        <v>277</v>
      </c>
      <c r="Q138" s="281"/>
      <c r="R138" s="282"/>
      <c r="S138" s="279">
        <f t="shared" si="15"/>
        <v>0</v>
      </c>
      <c r="T138" s="333">
        <f t="shared" si="14"/>
        <v>0</v>
      </c>
    </row>
    <row r="139" spans="2:20" ht="24.9" customHeight="1" x14ac:dyDescent="0.3">
      <c r="B139" s="266"/>
      <c r="C139" s="267">
        <f t="shared" si="19"/>
        <v>1</v>
      </c>
      <c r="D139" s="268" t="str">
        <f t="shared" si="20"/>
        <v>Janeiro</v>
      </c>
      <c r="E139" s="269"/>
      <c r="F139" s="270" t="str">
        <f>IF(E139="","",VLOOKUP(Conciliação!E139,Relatório!B:I,2,FALSE))</f>
        <v/>
      </c>
      <c r="G139" s="709"/>
      <c r="H139" s="334" t="str">
        <f>IF(G139="","",VLOOKUP(G139,Fundos!B:C,2,FALSE))</f>
        <v/>
      </c>
      <c r="I139" s="272"/>
      <c r="J139" s="273"/>
      <c r="K139" s="273"/>
      <c r="L139" s="274"/>
      <c r="M139" s="359"/>
      <c r="N139" s="275"/>
      <c r="O139" s="275"/>
      <c r="P139" s="276" t="s">
        <v>277</v>
      </c>
      <c r="Q139" s="281"/>
      <c r="R139" s="282"/>
      <c r="S139" s="279">
        <f t="shared" si="15"/>
        <v>0</v>
      </c>
      <c r="T139" s="333">
        <f t="shared" ref="T139:T202" si="21">$T$4</f>
        <v>0</v>
      </c>
    </row>
    <row r="140" spans="2:20" ht="24.9" customHeight="1" x14ac:dyDescent="0.3">
      <c r="B140" s="266"/>
      <c r="C140" s="267">
        <f t="shared" si="19"/>
        <v>1</v>
      </c>
      <c r="D140" s="268" t="str">
        <f t="shared" si="20"/>
        <v>Janeiro</v>
      </c>
      <c r="E140" s="269"/>
      <c r="F140" s="270" t="str">
        <f>IF(E140="","",VLOOKUP(Conciliação!E140,Relatório!B:I,2,FALSE))</f>
        <v/>
      </c>
      <c r="G140" s="709"/>
      <c r="H140" s="334" t="str">
        <f>IF(G140="","",VLOOKUP(G140,Fundos!B:C,2,FALSE))</f>
        <v/>
      </c>
      <c r="I140" s="272"/>
      <c r="J140" s="273"/>
      <c r="K140" s="273"/>
      <c r="L140" s="274"/>
      <c r="M140" s="359"/>
      <c r="N140" s="275"/>
      <c r="O140" s="275"/>
      <c r="P140" s="276" t="s">
        <v>277</v>
      </c>
      <c r="Q140" s="281"/>
      <c r="R140" s="282"/>
      <c r="S140" s="279">
        <f t="shared" ref="S140:S203" si="22">IF(P140="sim",Q140-R140+S139,IF(P140="NÃO",S139))</f>
        <v>0</v>
      </c>
      <c r="T140" s="333">
        <f t="shared" si="21"/>
        <v>0</v>
      </c>
    </row>
    <row r="141" spans="2:20" ht="24.9" customHeight="1" x14ac:dyDescent="0.3">
      <c r="B141" s="266"/>
      <c r="C141" s="267">
        <f t="shared" si="19"/>
        <v>1</v>
      </c>
      <c r="D141" s="268" t="str">
        <f t="shared" si="20"/>
        <v>Janeiro</v>
      </c>
      <c r="E141" s="269"/>
      <c r="F141" s="270" t="str">
        <f>IF(E141="","",VLOOKUP(Conciliação!E141,Relatório!B:I,2,FALSE))</f>
        <v/>
      </c>
      <c r="G141" s="709"/>
      <c r="H141" s="334" t="str">
        <f>IF(G141="","",VLOOKUP(G141,Fundos!B:C,2,FALSE))</f>
        <v/>
      </c>
      <c r="I141" s="272"/>
      <c r="J141" s="273"/>
      <c r="K141" s="443"/>
      <c r="L141" s="274"/>
      <c r="M141" s="359"/>
      <c r="N141" s="275"/>
      <c r="O141" s="275"/>
      <c r="P141" s="276" t="s">
        <v>277</v>
      </c>
      <c r="Q141" s="281"/>
      <c r="R141" s="282"/>
      <c r="S141" s="279">
        <f t="shared" si="22"/>
        <v>0</v>
      </c>
      <c r="T141" s="333">
        <f t="shared" si="21"/>
        <v>0</v>
      </c>
    </row>
    <row r="142" spans="2:20" ht="24.9" customHeight="1" x14ac:dyDescent="0.3">
      <c r="B142" s="266"/>
      <c r="C142" s="267">
        <f t="shared" si="19"/>
        <v>1</v>
      </c>
      <c r="D142" s="268" t="str">
        <f t="shared" si="20"/>
        <v>Janeiro</v>
      </c>
      <c r="E142" s="269"/>
      <c r="F142" s="270" t="str">
        <f>IF(E142="","",VLOOKUP(Conciliação!E142,Relatório!B:I,2,FALSE))</f>
        <v/>
      </c>
      <c r="G142" s="709"/>
      <c r="H142" s="334" t="str">
        <f>IF(G142="","",VLOOKUP(G142,Fundos!B:C,2,FALSE))</f>
        <v/>
      </c>
      <c r="I142" s="272"/>
      <c r="J142" s="294"/>
      <c r="K142" s="273"/>
      <c r="L142" s="274"/>
      <c r="M142" s="359"/>
      <c r="N142" s="275"/>
      <c r="O142" s="275"/>
      <c r="P142" s="276" t="s">
        <v>277</v>
      </c>
      <c r="Q142" s="281"/>
      <c r="R142" s="282"/>
      <c r="S142" s="279">
        <f t="shared" si="22"/>
        <v>0</v>
      </c>
      <c r="T142" s="333">
        <f t="shared" si="21"/>
        <v>0</v>
      </c>
    </row>
    <row r="143" spans="2:20" ht="24.9" customHeight="1" x14ac:dyDescent="0.3">
      <c r="B143" s="266"/>
      <c r="C143" s="267">
        <f t="shared" si="19"/>
        <v>1</v>
      </c>
      <c r="D143" s="268" t="str">
        <f t="shared" si="20"/>
        <v>Janeiro</v>
      </c>
      <c r="E143" s="269"/>
      <c r="F143" s="270" t="str">
        <f>IF(E143="","",VLOOKUP(Conciliação!E143,Relatório!B:I,2,FALSE))</f>
        <v/>
      </c>
      <c r="G143" s="709"/>
      <c r="H143" s="334" t="str">
        <f>IF(G143="","",VLOOKUP(G143,Fundos!B:C,2,FALSE))</f>
        <v/>
      </c>
      <c r="I143" s="272"/>
      <c r="J143" s="273"/>
      <c r="K143" s="443"/>
      <c r="L143" s="274"/>
      <c r="M143" s="359"/>
      <c r="N143" s="275"/>
      <c r="O143" s="275"/>
      <c r="P143" s="276" t="s">
        <v>277</v>
      </c>
      <c r="Q143" s="281"/>
      <c r="R143" s="282"/>
      <c r="S143" s="279">
        <f t="shared" si="22"/>
        <v>0</v>
      </c>
      <c r="T143" s="333">
        <f t="shared" si="21"/>
        <v>0</v>
      </c>
    </row>
    <row r="144" spans="2:20" ht="24.9" customHeight="1" x14ac:dyDescent="0.3">
      <c r="B144" s="266"/>
      <c r="C144" s="267">
        <f t="shared" si="19"/>
        <v>1</v>
      </c>
      <c r="D144" s="268" t="str">
        <f t="shared" si="20"/>
        <v>Janeiro</v>
      </c>
      <c r="E144" s="269"/>
      <c r="F144" s="270" t="str">
        <f>IF(E144="","",VLOOKUP(Conciliação!E144,Relatório!B:I,2,FALSE))</f>
        <v/>
      </c>
      <c r="G144" s="709"/>
      <c r="H144" s="334" t="str">
        <f>IF(G144="","",VLOOKUP(G144,Fundos!B:C,2,FALSE))</f>
        <v/>
      </c>
      <c r="I144" s="272"/>
      <c r="J144" s="273"/>
      <c r="K144" s="273"/>
      <c r="L144" s="274"/>
      <c r="M144" s="359"/>
      <c r="N144" s="275"/>
      <c r="O144" s="275"/>
      <c r="P144" s="276" t="s">
        <v>277</v>
      </c>
      <c r="Q144" s="281"/>
      <c r="R144" s="282"/>
      <c r="S144" s="279">
        <f t="shared" si="22"/>
        <v>0</v>
      </c>
      <c r="T144" s="333">
        <f t="shared" si="21"/>
        <v>0</v>
      </c>
    </row>
    <row r="145" spans="2:20" ht="24.9" customHeight="1" x14ac:dyDescent="0.3">
      <c r="B145" s="266"/>
      <c r="C145" s="267">
        <f t="shared" si="19"/>
        <v>1</v>
      </c>
      <c r="D145" s="268" t="str">
        <f t="shared" si="20"/>
        <v>Janeiro</v>
      </c>
      <c r="E145" s="269"/>
      <c r="F145" s="270" t="str">
        <f>IF(E145="","",VLOOKUP(Conciliação!E145,Relatório!B:I,2,FALSE))</f>
        <v/>
      </c>
      <c r="G145" s="709"/>
      <c r="H145" s="334" t="str">
        <f>IF(G145="","",VLOOKUP(G145,Fundos!B:C,2,FALSE))</f>
        <v/>
      </c>
      <c r="I145" s="272"/>
      <c r="J145" s="273"/>
      <c r="K145" s="273"/>
      <c r="L145" s="274"/>
      <c r="M145" s="359"/>
      <c r="N145" s="275"/>
      <c r="O145" s="275"/>
      <c r="P145" s="276" t="s">
        <v>277</v>
      </c>
      <c r="Q145" s="281"/>
      <c r="R145" s="282"/>
      <c r="S145" s="279">
        <f t="shared" si="22"/>
        <v>0</v>
      </c>
      <c r="T145" s="333">
        <f t="shared" si="21"/>
        <v>0</v>
      </c>
    </row>
    <row r="146" spans="2:20" ht="24.9" customHeight="1" x14ac:dyDescent="0.3">
      <c r="B146" s="266"/>
      <c r="C146" s="267">
        <f t="shared" si="19"/>
        <v>1</v>
      </c>
      <c r="D146" s="268" t="str">
        <f t="shared" si="20"/>
        <v>Janeiro</v>
      </c>
      <c r="E146" s="269"/>
      <c r="F146" s="270" t="str">
        <f>IF(E146="","",VLOOKUP(Conciliação!E146,Relatório!B:I,2,FALSE))</f>
        <v/>
      </c>
      <c r="G146" s="709"/>
      <c r="H146" s="334" t="str">
        <f>IF(G146="","",VLOOKUP(G146,Fundos!B:C,2,FALSE))</f>
        <v/>
      </c>
      <c r="I146" s="272"/>
      <c r="J146" s="273"/>
      <c r="K146" s="273"/>
      <c r="L146" s="274"/>
      <c r="M146" s="359"/>
      <c r="N146" s="275"/>
      <c r="O146" s="275"/>
      <c r="P146" s="276" t="s">
        <v>277</v>
      </c>
      <c r="Q146" s="281"/>
      <c r="R146" s="282"/>
      <c r="S146" s="279">
        <f t="shared" si="22"/>
        <v>0</v>
      </c>
      <c r="T146" s="333">
        <f t="shared" si="21"/>
        <v>0</v>
      </c>
    </row>
    <row r="147" spans="2:20" ht="24.9" customHeight="1" x14ac:dyDescent="0.3">
      <c r="B147" s="266"/>
      <c r="C147" s="267">
        <f t="shared" si="19"/>
        <v>1</v>
      </c>
      <c r="D147" s="268" t="str">
        <f t="shared" si="20"/>
        <v>Janeiro</v>
      </c>
      <c r="E147" s="269"/>
      <c r="F147" s="270" t="str">
        <f>IF(E147="","",VLOOKUP(Conciliação!E147,Relatório!B:I,2,FALSE))</f>
        <v/>
      </c>
      <c r="G147" s="709"/>
      <c r="H147" s="334" t="str">
        <f>IF(G147="","",VLOOKUP(G147,Fundos!B:C,2,FALSE))</f>
        <v/>
      </c>
      <c r="I147" s="272"/>
      <c r="J147" s="273"/>
      <c r="K147" s="273"/>
      <c r="L147" s="274"/>
      <c r="M147" s="359"/>
      <c r="N147" s="275"/>
      <c r="O147" s="275"/>
      <c r="P147" s="276" t="s">
        <v>277</v>
      </c>
      <c r="Q147" s="281"/>
      <c r="R147" s="282"/>
      <c r="S147" s="279">
        <f t="shared" si="22"/>
        <v>0</v>
      </c>
      <c r="T147" s="333">
        <f t="shared" si="21"/>
        <v>0</v>
      </c>
    </row>
    <row r="148" spans="2:20" ht="24.9" customHeight="1" x14ac:dyDescent="0.3">
      <c r="B148" s="266"/>
      <c r="C148" s="267">
        <f t="shared" si="19"/>
        <v>1</v>
      </c>
      <c r="D148" s="268" t="str">
        <f t="shared" si="20"/>
        <v>Janeiro</v>
      </c>
      <c r="E148" s="269"/>
      <c r="F148" s="270" t="str">
        <f>IF(E148="","",VLOOKUP(Conciliação!E148,Relatório!B:I,2,FALSE))</f>
        <v/>
      </c>
      <c r="G148" s="709"/>
      <c r="H148" s="334" t="str">
        <f>IF(G148="","",VLOOKUP(G148,Fundos!B:C,2,FALSE))</f>
        <v/>
      </c>
      <c r="I148" s="272"/>
      <c r="J148" s="273"/>
      <c r="K148" s="273"/>
      <c r="L148" s="274"/>
      <c r="M148" s="359"/>
      <c r="N148" s="275"/>
      <c r="O148" s="275"/>
      <c r="P148" s="276" t="s">
        <v>277</v>
      </c>
      <c r="Q148" s="281"/>
      <c r="R148" s="282"/>
      <c r="S148" s="279">
        <f t="shared" si="22"/>
        <v>0</v>
      </c>
      <c r="T148" s="333">
        <f t="shared" si="21"/>
        <v>0</v>
      </c>
    </row>
    <row r="149" spans="2:20" ht="24.9" customHeight="1" x14ac:dyDescent="0.3">
      <c r="B149" s="266"/>
      <c r="C149" s="267">
        <f t="shared" si="19"/>
        <v>1</v>
      </c>
      <c r="D149" s="268" t="str">
        <f t="shared" si="20"/>
        <v>Janeiro</v>
      </c>
      <c r="E149" s="269"/>
      <c r="F149" s="270" t="str">
        <f>IF(E149="","",VLOOKUP(Conciliação!E149,Relatório!B:I,2,FALSE))</f>
        <v/>
      </c>
      <c r="G149" s="709"/>
      <c r="H149" s="334" t="str">
        <f>IF(G149="","",VLOOKUP(G149,Fundos!B:C,2,FALSE))</f>
        <v/>
      </c>
      <c r="I149" s="272"/>
      <c r="J149" s="273"/>
      <c r="K149" s="273"/>
      <c r="L149" s="274"/>
      <c r="M149" s="359"/>
      <c r="N149" s="275"/>
      <c r="O149" s="275"/>
      <c r="P149" s="276" t="s">
        <v>277</v>
      </c>
      <c r="Q149" s="283"/>
      <c r="R149" s="282"/>
      <c r="S149" s="279">
        <f t="shared" si="22"/>
        <v>0</v>
      </c>
      <c r="T149" s="333">
        <f t="shared" si="21"/>
        <v>0</v>
      </c>
    </row>
    <row r="150" spans="2:20" ht="24.9" customHeight="1" x14ac:dyDescent="0.3">
      <c r="B150" s="266"/>
      <c r="C150" s="267">
        <f t="shared" si="19"/>
        <v>1</v>
      </c>
      <c r="D150" s="268" t="str">
        <f t="shared" si="20"/>
        <v>Janeiro</v>
      </c>
      <c r="E150" s="269"/>
      <c r="F150" s="270" t="str">
        <f>IF(E150="","",VLOOKUP(Conciliação!E150,Relatório!B:I,2,FALSE))</f>
        <v/>
      </c>
      <c r="G150" s="709"/>
      <c r="H150" s="334" t="str">
        <f>IF(G150="","",VLOOKUP(G150,Fundos!B:C,2,FALSE))</f>
        <v/>
      </c>
      <c r="I150" s="272"/>
      <c r="J150" s="273"/>
      <c r="K150" s="285"/>
      <c r="L150" s="274"/>
      <c r="M150" s="359"/>
      <c r="N150" s="275"/>
      <c r="O150" s="275"/>
      <c r="P150" s="276" t="s">
        <v>277</v>
      </c>
      <c r="Q150" s="281"/>
      <c r="R150" s="282"/>
      <c r="S150" s="279">
        <f t="shared" si="22"/>
        <v>0</v>
      </c>
      <c r="T150" s="333">
        <f t="shared" si="21"/>
        <v>0</v>
      </c>
    </row>
    <row r="151" spans="2:20" ht="24.9" customHeight="1" x14ac:dyDescent="0.3">
      <c r="B151" s="266"/>
      <c r="C151" s="267">
        <f t="shared" si="19"/>
        <v>1</v>
      </c>
      <c r="D151" s="268" t="str">
        <f t="shared" si="20"/>
        <v>Janeiro</v>
      </c>
      <c r="E151" s="269"/>
      <c r="F151" s="270" t="str">
        <f>IF(E151="","",VLOOKUP(Conciliação!E151,Relatório!B:I,2,FALSE))</f>
        <v/>
      </c>
      <c r="G151" s="709"/>
      <c r="H151" s="334" t="str">
        <f>IF(G151="","",VLOOKUP(G151,Fundos!B:C,2,FALSE))</f>
        <v/>
      </c>
      <c r="I151" s="272"/>
      <c r="J151" s="448"/>
      <c r="K151" s="443"/>
      <c r="L151" s="274"/>
      <c r="M151" s="359"/>
      <c r="N151" s="275"/>
      <c r="O151" s="275"/>
      <c r="P151" s="276" t="s">
        <v>277</v>
      </c>
      <c r="Q151" s="283"/>
      <c r="R151" s="282"/>
      <c r="S151" s="279">
        <f t="shared" si="22"/>
        <v>0</v>
      </c>
      <c r="T151" s="333">
        <f t="shared" si="21"/>
        <v>0</v>
      </c>
    </row>
    <row r="152" spans="2:20" ht="24.9" customHeight="1" x14ac:dyDescent="0.3">
      <c r="B152" s="266"/>
      <c r="C152" s="267">
        <f t="shared" si="19"/>
        <v>1</v>
      </c>
      <c r="D152" s="268" t="str">
        <f t="shared" si="20"/>
        <v>Janeiro</v>
      </c>
      <c r="E152" s="269"/>
      <c r="F152" s="270" t="str">
        <f>IF(E152="","",VLOOKUP(Conciliação!E152,Relatório!B:I,2,FALSE))</f>
        <v/>
      </c>
      <c r="G152" s="709"/>
      <c r="H152" s="334" t="str">
        <f>IF(G152="","",VLOOKUP(G152,Fundos!B:C,2,FALSE))</f>
        <v/>
      </c>
      <c r="I152" s="272"/>
      <c r="J152" s="273"/>
      <c r="K152" s="273"/>
      <c r="L152" s="274"/>
      <c r="M152" s="359"/>
      <c r="N152" s="275"/>
      <c r="O152" s="275"/>
      <c r="P152" s="276" t="s">
        <v>277</v>
      </c>
      <c r="Q152" s="281"/>
      <c r="R152" s="282"/>
      <c r="S152" s="279">
        <f t="shared" si="22"/>
        <v>0</v>
      </c>
      <c r="T152" s="333">
        <f t="shared" si="21"/>
        <v>0</v>
      </c>
    </row>
    <row r="153" spans="2:20" ht="24.9" customHeight="1" x14ac:dyDescent="0.3">
      <c r="B153" s="266"/>
      <c r="C153" s="267">
        <f t="shared" si="19"/>
        <v>1</v>
      </c>
      <c r="D153" s="268" t="str">
        <f t="shared" si="20"/>
        <v>Janeiro</v>
      </c>
      <c r="E153" s="269"/>
      <c r="F153" s="270" t="str">
        <f>IF(E153="","",VLOOKUP(Conciliação!E153,Relatório!B:I,2,FALSE))</f>
        <v/>
      </c>
      <c r="G153" s="709"/>
      <c r="H153" s="334" t="str">
        <f>IF(G153="","",VLOOKUP(G153,Fundos!B:C,2,FALSE))</f>
        <v/>
      </c>
      <c r="I153" s="272"/>
      <c r="J153" s="273"/>
      <c r="K153" s="273"/>
      <c r="L153" s="274"/>
      <c r="M153" s="359"/>
      <c r="N153" s="275"/>
      <c r="O153" s="275"/>
      <c r="P153" s="276" t="s">
        <v>277</v>
      </c>
      <c r="Q153" s="283"/>
      <c r="R153" s="282"/>
      <c r="S153" s="279">
        <f t="shared" si="22"/>
        <v>0</v>
      </c>
      <c r="T153" s="333">
        <f t="shared" si="21"/>
        <v>0</v>
      </c>
    </row>
    <row r="154" spans="2:20" ht="24.9" customHeight="1" x14ac:dyDescent="0.3">
      <c r="B154" s="266"/>
      <c r="C154" s="267">
        <f t="shared" si="19"/>
        <v>1</v>
      </c>
      <c r="D154" s="268" t="str">
        <f t="shared" si="20"/>
        <v>Janeiro</v>
      </c>
      <c r="E154" s="269"/>
      <c r="F154" s="270" t="str">
        <f>IF(E154="","",VLOOKUP(Conciliação!E154,Relatório!B:I,2,FALSE))</f>
        <v/>
      </c>
      <c r="G154" s="709"/>
      <c r="H154" s="334" t="str">
        <f>IF(G154="","",VLOOKUP(G154,Fundos!B:C,2,FALSE))</f>
        <v/>
      </c>
      <c r="I154" s="272"/>
      <c r="J154" s="443"/>
      <c r="K154" s="273"/>
      <c r="L154" s="274"/>
      <c r="M154" s="359"/>
      <c r="N154" s="275"/>
      <c r="O154" s="275"/>
      <c r="P154" s="276" t="s">
        <v>277</v>
      </c>
      <c r="Q154" s="281"/>
      <c r="R154" s="282"/>
      <c r="S154" s="279">
        <f t="shared" si="22"/>
        <v>0</v>
      </c>
      <c r="T154" s="333">
        <f t="shared" si="21"/>
        <v>0</v>
      </c>
    </row>
    <row r="155" spans="2:20" ht="24.9" customHeight="1" x14ac:dyDescent="0.3">
      <c r="B155" s="266"/>
      <c r="C155" s="267">
        <f t="shared" si="19"/>
        <v>1</v>
      </c>
      <c r="D155" s="268" t="str">
        <f t="shared" si="20"/>
        <v>Janeiro</v>
      </c>
      <c r="E155" s="269"/>
      <c r="F155" s="270" t="str">
        <f>IF(E155="","",VLOOKUP(Conciliação!E155,Relatório!B:I,2,FALSE))</f>
        <v/>
      </c>
      <c r="G155" s="709"/>
      <c r="H155" s="334" t="str">
        <f>IF(G155="","",VLOOKUP(G155,Fundos!B:C,2,FALSE))</f>
        <v/>
      </c>
      <c r="I155" s="272"/>
      <c r="J155" s="273"/>
      <c r="K155" s="273"/>
      <c r="L155" s="274"/>
      <c r="M155" s="359"/>
      <c r="N155" s="275"/>
      <c r="O155" s="275"/>
      <c r="P155" s="276" t="s">
        <v>277</v>
      </c>
      <c r="Q155" s="281"/>
      <c r="R155" s="282"/>
      <c r="S155" s="279">
        <f t="shared" si="22"/>
        <v>0</v>
      </c>
      <c r="T155" s="333">
        <f t="shared" si="21"/>
        <v>0</v>
      </c>
    </row>
    <row r="156" spans="2:20" ht="24.9" customHeight="1" x14ac:dyDescent="0.3">
      <c r="B156" s="266"/>
      <c r="C156" s="267">
        <f t="shared" si="19"/>
        <v>1</v>
      </c>
      <c r="D156" s="268" t="str">
        <f t="shared" si="20"/>
        <v>Janeiro</v>
      </c>
      <c r="E156" s="269"/>
      <c r="F156" s="270" t="str">
        <f>IF(E156="","",VLOOKUP(Conciliação!E156,Relatório!B:I,2,FALSE))</f>
        <v/>
      </c>
      <c r="G156" s="709"/>
      <c r="H156" s="334" t="str">
        <f>IF(G156="","",VLOOKUP(G156,Fundos!B:C,2,FALSE))</f>
        <v/>
      </c>
      <c r="I156" s="272"/>
      <c r="J156" s="273"/>
      <c r="K156" s="273"/>
      <c r="L156" s="274"/>
      <c r="M156" s="359"/>
      <c r="N156" s="275"/>
      <c r="O156" s="275"/>
      <c r="P156" s="276" t="s">
        <v>277</v>
      </c>
      <c r="Q156" s="281"/>
      <c r="R156" s="282"/>
      <c r="S156" s="279">
        <f t="shared" si="22"/>
        <v>0</v>
      </c>
      <c r="T156" s="333">
        <f t="shared" si="21"/>
        <v>0</v>
      </c>
    </row>
    <row r="157" spans="2:20" ht="24.9" customHeight="1" x14ac:dyDescent="0.3">
      <c r="B157" s="266"/>
      <c r="C157" s="267">
        <f t="shared" si="19"/>
        <v>1</v>
      </c>
      <c r="D157" s="268" t="str">
        <f t="shared" si="20"/>
        <v>Janeiro</v>
      </c>
      <c r="E157" s="269"/>
      <c r="F157" s="270" t="str">
        <f>IF(E157="","",VLOOKUP(Conciliação!E157,Relatório!B:I,2,FALSE))</f>
        <v/>
      </c>
      <c r="G157" s="709"/>
      <c r="H157" s="334" t="str">
        <f>IF(G157="","",VLOOKUP(G157,Fundos!B:C,2,FALSE))</f>
        <v/>
      </c>
      <c r="I157" s="272"/>
      <c r="J157" s="273"/>
      <c r="K157" s="443"/>
      <c r="L157" s="274"/>
      <c r="M157" s="359"/>
      <c r="N157" s="275"/>
      <c r="O157" s="275"/>
      <c r="P157" s="276" t="s">
        <v>277</v>
      </c>
      <c r="Q157" s="281"/>
      <c r="R157" s="282"/>
      <c r="S157" s="279">
        <f t="shared" si="22"/>
        <v>0</v>
      </c>
      <c r="T157" s="333">
        <f t="shared" si="21"/>
        <v>0</v>
      </c>
    </row>
    <row r="158" spans="2:20" ht="24.9" customHeight="1" x14ac:dyDescent="0.3">
      <c r="B158" s="266"/>
      <c r="C158" s="267">
        <f t="shared" si="19"/>
        <v>1</v>
      </c>
      <c r="D158" s="268" t="str">
        <f t="shared" si="20"/>
        <v>Janeiro</v>
      </c>
      <c r="E158" s="269"/>
      <c r="F158" s="270" t="str">
        <f>IF(E158="","",VLOOKUP(Conciliação!E158,Relatório!B:I,2,FALSE))</f>
        <v/>
      </c>
      <c r="G158" s="709"/>
      <c r="H158" s="334" t="str">
        <f>IF(G158="","",VLOOKUP(G158,Fundos!B:C,2,FALSE))</f>
        <v/>
      </c>
      <c r="I158" s="272"/>
      <c r="J158" s="273"/>
      <c r="K158" s="273"/>
      <c r="L158" s="274"/>
      <c r="M158" s="359"/>
      <c r="N158" s="275"/>
      <c r="O158" s="275"/>
      <c r="P158" s="276" t="s">
        <v>277</v>
      </c>
      <c r="Q158" s="281"/>
      <c r="R158" s="282"/>
      <c r="S158" s="279">
        <f t="shared" si="22"/>
        <v>0</v>
      </c>
      <c r="T158" s="333">
        <f t="shared" si="21"/>
        <v>0</v>
      </c>
    </row>
    <row r="159" spans="2:20" ht="24.9" customHeight="1" x14ac:dyDescent="0.3">
      <c r="B159" s="266"/>
      <c r="C159" s="267">
        <f t="shared" si="19"/>
        <v>1</v>
      </c>
      <c r="D159" s="268" t="str">
        <f t="shared" si="20"/>
        <v>Janeiro</v>
      </c>
      <c r="E159" s="269"/>
      <c r="F159" s="270" t="str">
        <f>IF(E159="","",VLOOKUP(Conciliação!E159,Relatório!B:I,2,FALSE))</f>
        <v/>
      </c>
      <c r="G159" s="709"/>
      <c r="H159" s="334" t="str">
        <f>IF(G159="","",VLOOKUP(G159,Fundos!B:C,2,FALSE))</f>
        <v/>
      </c>
      <c r="I159" s="272"/>
      <c r="J159" s="273"/>
      <c r="K159" s="443"/>
      <c r="L159" s="274"/>
      <c r="M159" s="359"/>
      <c r="N159" s="275"/>
      <c r="O159" s="275"/>
      <c r="P159" s="276" t="s">
        <v>277</v>
      </c>
      <c r="Q159" s="281"/>
      <c r="R159" s="282"/>
      <c r="S159" s="279">
        <f t="shared" si="22"/>
        <v>0</v>
      </c>
      <c r="T159" s="333">
        <f t="shared" si="21"/>
        <v>0</v>
      </c>
    </row>
    <row r="160" spans="2:20" ht="24.9" customHeight="1" x14ac:dyDescent="0.3">
      <c r="B160" s="286"/>
      <c r="C160" s="267">
        <f t="shared" si="19"/>
        <v>1</v>
      </c>
      <c r="D160" s="268" t="str">
        <f t="shared" si="20"/>
        <v>Janeiro</v>
      </c>
      <c r="E160" s="269"/>
      <c r="F160" s="270" t="str">
        <f>IF(E160="","",VLOOKUP(Conciliação!E160,Relatório!B:I,2,FALSE))</f>
        <v/>
      </c>
      <c r="G160" s="709"/>
      <c r="H160" s="334" t="str">
        <f>IF(G160="","",VLOOKUP(G160,Fundos!B:C,2,FALSE))</f>
        <v/>
      </c>
      <c r="I160" s="272"/>
      <c r="J160" s="287"/>
      <c r="K160" s="288"/>
      <c r="L160" s="274"/>
      <c r="M160" s="360"/>
      <c r="N160" s="275"/>
      <c r="O160" s="275"/>
      <c r="P160" s="276" t="s">
        <v>277</v>
      </c>
      <c r="Q160" s="281"/>
      <c r="R160" s="289"/>
      <c r="S160" s="279">
        <f t="shared" si="22"/>
        <v>0</v>
      </c>
      <c r="T160" s="333">
        <f t="shared" si="21"/>
        <v>0</v>
      </c>
    </row>
    <row r="161" spans="2:20" ht="24.9" customHeight="1" x14ac:dyDescent="0.3">
      <c r="B161" s="286"/>
      <c r="C161" s="267">
        <f t="shared" si="19"/>
        <v>1</v>
      </c>
      <c r="D161" s="268" t="str">
        <f t="shared" si="20"/>
        <v>Janeiro</v>
      </c>
      <c r="E161" s="269"/>
      <c r="F161" s="270" t="str">
        <f>IF(E161="","",VLOOKUP(Conciliação!E161,Relatório!B:I,2,FALSE))</f>
        <v/>
      </c>
      <c r="G161" s="709"/>
      <c r="H161" s="334" t="str">
        <f>IF(G161="","",VLOOKUP(G161,Fundos!B:C,2,FALSE))</f>
        <v/>
      </c>
      <c r="I161" s="272"/>
      <c r="J161" s="287"/>
      <c r="K161" s="623"/>
      <c r="L161" s="274"/>
      <c r="M161" s="360"/>
      <c r="N161" s="275"/>
      <c r="O161" s="275"/>
      <c r="P161" s="276" t="s">
        <v>277</v>
      </c>
      <c r="Q161" s="281"/>
      <c r="R161" s="289"/>
      <c r="S161" s="279">
        <f t="shared" si="22"/>
        <v>0</v>
      </c>
      <c r="T161" s="333">
        <f t="shared" si="21"/>
        <v>0</v>
      </c>
    </row>
    <row r="162" spans="2:20" ht="24.9" customHeight="1" x14ac:dyDescent="0.3">
      <c r="B162" s="286"/>
      <c r="C162" s="267">
        <f t="shared" si="19"/>
        <v>1</v>
      </c>
      <c r="D162" s="268" t="str">
        <f t="shared" si="20"/>
        <v>Janeiro</v>
      </c>
      <c r="E162" s="269"/>
      <c r="F162" s="270" t="str">
        <f>IF(E162="","",VLOOKUP(Conciliação!E162,Relatório!B:I,2,FALSE))</f>
        <v/>
      </c>
      <c r="G162" s="709"/>
      <c r="H162" s="334" t="str">
        <f>IF(G162="","",VLOOKUP(G162,Fundos!B:C,2,FALSE))</f>
        <v/>
      </c>
      <c r="I162" s="272"/>
      <c r="J162" s="287"/>
      <c r="K162" s="290"/>
      <c r="L162" s="274"/>
      <c r="M162" s="360"/>
      <c r="N162" s="275"/>
      <c r="O162" s="275"/>
      <c r="P162" s="276" t="s">
        <v>277</v>
      </c>
      <c r="Q162" s="281"/>
      <c r="R162" s="289"/>
      <c r="S162" s="279">
        <f t="shared" si="22"/>
        <v>0</v>
      </c>
      <c r="T162" s="333">
        <f t="shared" si="21"/>
        <v>0</v>
      </c>
    </row>
    <row r="163" spans="2:20" ht="24.9" customHeight="1" x14ac:dyDescent="0.3">
      <c r="B163" s="286"/>
      <c r="C163" s="267">
        <f t="shared" si="19"/>
        <v>1</v>
      </c>
      <c r="D163" s="268" t="str">
        <f t="shared" si="20"/>
        <v>Janeiro</v>
      </c>
      <c r="E163" s="269"/>
      <c r="F163" s="270" t="str">
        <f>IF(E163="","",VLOOKUP(Conciliação!E163,Relatório!B:I,2,FALSE))</f>
        <v/>
      </c>
      <c r="G163" s="709"/>
      <c r="H163" s="334" t="str">
        <f>IF(G163="","",VLOOKUP(G163,Fundos!B:C,2,FALSE))</f>
        <v/>
      </c>
      <c r="I163" s="272"/>
      <c r="J163" s="287"/>
      <c r="K163" s="290"/>
      <c r="L163" s="274"/>
      <c r="M163" s="355"/>
      <c r="N163" s="275"/>
      <c r="O163" s="275"/>
      <c r="P163" s="276" t="s">
        <v>277</v>
      </c>
      <c r="Q163" s="281"/>
      <c r="R163" s="289"/>
      <c r="S163" s="279">
        <f t="shared" si="22"/>
        <v>0</v>
      </c>
      <c r="T163" s="333">
        <f t="shared" si="21"/>
        <v>0</v>
      </c>
    </row>
    <row r="164" spans="2:20" ht="24.9" customHeight="1" x14ac:dyDescent="0.3">
      <c r="B164" s="286"/>
      <c r="C164" s="267">
        <f t="shared" si="19"/>
        <v>1</v>
      </c>
      <c r="D164" s="268" t="str">
        <f t="shared" si="20"/>
        <v>Janeiro</v>
      </c>
      <c r="E164" s="269"/>
      <c r="F164" s="270" t="str">
        <f>IF(E164="","",VLOOKUP(Conciliação!E164,Relatório!B:I,2,FALSE))</f>
        <v/>
      </c>
      <c r="G164" s="709"/>
      <c r="H164" s="334" t="str">
        <f>IF(G164="","",VLOOKUP(G164,Fundos!B:C,2,FALSE))</f>
        <v/>
      </c>
      <c r="I164" s="272"/>
      <c r="J164" s="287"/>
      <c r="K164" s="288"/>
      <c r="L164" s="274"/>
      <c r="M164" s="355"/>
      <c r="N164" s="275"/>
      <c r="O164" s="275"/>
      <c r="P164" s="276" t="s">
        <v>277</v>
      </c>
      <c r="Q164" s="281"/>
      <c r="R164" s="289"/>
      <c r="S164" s="279">
        <f t="shared" si="22"/>
        <v>0</v>
      </c>
      <c r="T164" s="333">
        <f t="shared" si="21"/>
        <v>0</v>
      </c>
    </row>
    <row r="165" spans="2:20" ht="24.9" customHeight="1" x14ac:dyDescent="0.3">
      <c r="B165" s="286"/>
      <c r="C165" s="267">
        <f t="shared" si="19"/>
        <v>1</v>
      </c>
      <c r="D165" s="268" t="str">
        <f t="shared" si="20"/>
        <v>Janeiro</v>
      </c>
      <c r="E165" s="269"/>
      <c r="F165" s="270" t="str">
        <f>IF(E165="","",VLOOKUP(Conciliação!E165,Relatório!B:I,2,FALSE))</f>
        <v/>
      </c>
      <c r="G165" s="709"/>
      <c r="H165" s="334" t="str">
        <f>IF(G165="","",VLOOKUP(G165,Fundos!B:C,2,FALSE))</f>
        <v/>
      </c>
      <c r="I165" s="272"/>
      <c r="J165" s="829"/>
      <c r="K165" s="288"/>
      <c r="L165" s="274"/>
      <c r="M165" s="355"/>
      <c r="N165" s="275"/>
      <c r="O165" s="275"/>
      <c r="P165" s="276" t="s">
        <v>277</v>
      </c>
      <c r="Q165" s="281"/>
      <c r="R165" s="289"/>
      <c r="S165" s="279">
        <f t="shared" si="22"/>
        <v>0</v>
      </c>
      <c r="T165" s="333">
        <f t="shared" si="21"/>
        <v>0</v>
      </c>
    </row>
    <row r="166" spans="2:20" ht="24.9" customHeight="1" x14ac:dyDescent="0.3">
      <c r="B166" s="286"/>
      <c r="C166" s="267">
        <f t="shared" ref="C166:C229" si="23">MONTH(B166)</f>
        <v>1</v>
      </c>
      <c r="D166" s="268" t="str">
        <f t="shared" ref="D166:D229" si="24">IF(C166=1,"Janeiro",IF(C166=2,"Fevereiro",IF(C166=3,"Março",IF(C166=4,"Abril",IF(C166=5,"Maio",IF(C166=6,"Junho",IF(C166=7,"Julho",IF(C166=8,"Agosto",IF(C166=9,"Setembro",IF(C166=10,"Outubro",IF(C166=11,"Novembro",IF(C166=12,"Dezembro",""))))))))))))</f>
        <v>Janeiro</v>
      </c>
      <c r="E166" s="269"/>
      <c r="F166" s="270" t="str">
        <f>IF(E166="","",VLOOKUP(Conciliação!E166,Relatório!B:I,2,FALSE))</f>
        <v/>
      </c>
      <c r="G166" s="709"/>
      <c r="H166" s="334" t="str">
        <f>IF(G166="","",VLOOKUP(G166,Fundos!B:C,2,FALSE))</f>
        <v/>
      </c>
      <c r="I166" s="272"/>
      <c r="J166" s="292"/>
      <c r="K166" s="290"/>
      <c r="L166" s="274"/>
      <c r="M166" s="355"/>
      <c r="N166" s="275"/>
      <c r="O166" s="275"/>
      <c r="P166" s="276" t="s">
        <v>277</v>
      </c>
      <c r="Q166" s="281"/>
      <c r="R166" s="289"/>
      <c r="S166" s="279">
        <f t="shared" si="22"/>
        <v>0</v>
      </c>
      <c r="T166" s="333">
        <f t="shared" si="21"/>
        <v>0</v>
      </c>
    </row>
    <row r="167" spans="2:20" ht="24.9" customHeight="1" x14ac:dyDescent="0.3">
      <c r="B167" s="286"/>
      <c r="C167" s="267">
        <f t="shared" si="23"/>
        <v>1</v>
      </c>
      <c r="D167" s="268" t="str">
        <f t="shared" si="24"/>
        <v>Janeiro</v>
      </c>
      <c r="E167" s="269"/>
      <c r="F167" s="270" t="str">
        <f>IF(E167="","",VLOOKUP(Conciliação!E167,Relatório!B:I,2,FALSE))</f>
        <v/>
      </c>
      <c r="G167" s="709"/>
      <c r="H167" s="334" t="str">
        <f>IF(G167="","",VLOOKUP(G167,Fundos!B:C,2,FALSE))</f>
        <v/>
      </c>
      <c r="I167" s="272"/>
      <c r="J167" s="287"/>
      <c r="K167" s="290"/>
      <c r="L167" s="274"/>
      <c r="M167" s="355"/>
      <c r="N167" s="275"/>
      <c r="O167" s="275"/>
      <c r="P167" s="276" t="s">
        <v>277</v>
      </c>
      <c r="Q167" s="281"/>
      <c r="R167" s="289"/>
      <c r="S167" s="279">
        <f t="shared" si="22"/>
        <v>0</v>
      </c>
      <c r="T167" s="333">
        <f t="shared" si="21"/>
        <v>0</v>
      </c>
    </row>
    <row r="168" spans="2:20" ht="24.9" customHeight="1" x14ac:dyDescent="0.3">
      <c r="B168" s="286"/>
      <c r="C168" s="267">
        <f t="shared" si="23"/>
        <v>1</v>
      </c>
      <c r="D168" s="268" t="str">
        <f t="shared" si="24"/>
        <v>Janeiro</v>
      </c>
      <c r="E168" s="269"/>
      <c r="F168" s="270" t="str">
        <f>IF(E168="","",VLOOKUP(Conciliação!E168,Relatório!B:I,2,FALSE))</f>
        <v/>
      </c>
      <c r="G168" s="709"/>
      <c r="H168" s="334" t="str">
        <f>IF(G168="","",VLOOKUP(G168,Fundos!B:C,2,FALSE))</f>
        <v/>
      </c>
      <c r="I168" s="272"/>
      <c r="J168" s="287"/>
      <c r="K168" s="290"/>
      <c r="L168" s="274"/>
      <c r="M168" s="355"/>
      <c r="N168" s="275"/>
      <c r="O168" s="275"/>
      <c r="P168" s="276" t="s">
        <v>277</v>
      </c>
      <c r="Q168" s="281"/>
      <c r="R168" s="289"/>
      <c r="S168" s="279">
        <f t="shared" si="22"/>
        <v>0</v>
      </c>
      <c r="T168" s="333">
        <f t="shared" si="21"/>
        <v>0</v>
      </c>
    </row>
    <row r="169" spans="2:20" ht="24.9" customHeight="1" x14ac:dyDescent="0.3">
      <c r="B169" s="286"/>
      <c r="C169" s="267">
        <f t="shared" si="23"/>
        <v>1</v>
      </c>
      <c r="D169" s="268" t="str">
        <f t="shared" si="24"/>
        <v>Janeiro</v>
      </c>
      <c r="E169" s="269"/>
      <c r="F169" s="270" t="str">
        <f>IF(E169="","",VLOOKUP(Conciliação!E169,Relatório!B:I,2,FALSE))</f>
        <v/>
      </c>
      <c r="G169" s="709"/>
      <c r="H169" s="334" t="str">
        <f>IF(G169="","",VLOOKUP(G169,Fundos!B:C,2,FALSE))</f>
        <v/>
      </c>
      <c r="I169" s="272"/>
      <c r="J169" s="287"/>
      <c r="K169" s="448"/>
      <c r="L169" s="274"/>
      <c r="M169" s="355"/>
      <c r="N169" s="275"/>
      <c r="O169" s="275"/>
      <c r="P169" s="276" t="s">
        <v>277</v>
      </c>
      <c r="Q169" s="281"/>
      <c r="R169" s="289"/>
      <c r="S169" s="279">
        <f t="shared" si="22"/>
        <v>0</v>
      </c>
      <c r="T169" s="333">
        <f t="shared" si="21"/>
        <v>0</v>
      </c>
    </row>
    <row r="170" spans="2:20" ht="24.9" customHeight="1" x14ac:dyDescent="0.3">
      <c r="B170" s="286"/>
      <c r="C170" s="267">
        <f t="shared" si="23"/>
        <v>1</v>
      </c>
      <c r="D170" s="268" t="str">
        <f t="shared" si="24"/>
        <v>Janeiro</v>
      </c>
      <c r="E170" s="269"/>
      <c r="F170" s="270" t="str">
        <f>IF(E170="","",VLOOKUP(Conciliação!E170,Relatório!B:I,2,FALSE))</f>
        <v/>
      </c>
      <c r="G170" s="709"/>
      <c r="H170" s="334" t="str">
        <f>IF(G170="","",VLOOKUP(G170,Fundos!B:C,2,FALSE))</f>
        <v/>
      </c>
      <c r="I170" s="272"/>
      <c r="J170" s="287"/>
      <c r="K170" s="290"/>
      <c r="L170" s="274"/>
      <c r="M170" s="355"/>
      <c r="N170" s="275"/>
      <c r="O170" s="275"/>
      <c r="P170" s="276" t="s">
        <v>277</v>
      </c>
      <c r="Q170" s="281"/>
      <c r="R170" s="289"/>
      <c r="S170" s="279">
        <f t="shared" si="22"/>
        <v>0</v>
      </c>
      <c r="T170" s="333">
        <f t="shared" si="21"/>
        <v>0</v>
      </c>
    </row>
    <row r="171" spans="2:20" ht="24.9" customHeight="1" x14ac:dyDescent="0.3">
      <c r="B171" s="286"/>
      <c r="C171" s="267">
        <f t="shared" si="23"/>
        <v>1</v>
      </c>
      <c r="D171" s="268" t="str">
        <f t="shared" si="24"/>
        <v>Janeiro</v>
      </c>
      <c r="E171" s="269"/>
      <c r="F171" s="270" t="str">
        <f>IF(E171="","",VLOOKUP(Conciliação!E171,Relatório!B:I,2,FALSE))</f>
        <v/>
      </c>
      <c r="G171" s="709"/>
      <c r="H171" s="334" t="str">
        <f>IF(G171="","",VLOOKUP(G171,Fundos!B:C,2,FALSE))</f>
        <v/>
      </c>
      <c r="I171" s="272"/>
      <c r="J171" s="287"/>
      <c r="K171" s="290"/>
      <c r="L171" s="274"/>
      <c r="M171" s="355"/>
      <c r="N171" s="275"/>
      <c r="O171" s="275"/>
      <c r="P171" s="276" t="s">
        <v>277</v>
      </c>
      <c r="Q171" s="281"/>
      <c r="R171" s="289"/>
      <c r="S171" s="279">
        <f t="shared" si="22"/>
        <v>0</v>
      </c>
      <c r="T171" s="333">
        <f t="shared" si="21"/>
        <v>0</v>
      </c>
    </row>
    <row r="172" spans="2:20" ht="24.9" customHeight="1" x14ac:dyDescent="0.3">
      <c r="B172" s="286"/>
      <c r="C172" s="267">
        <f t="shared" si="23"/>
        <v>1</v>
      </c>
      <c r="D172" s="268" t="str">
        <f t="shared" si="24"/>
        <v>Janeiro</v>
      </c>
      <c r="E172" s="269"/>
      <c r="F172" s="270" t="str">
        <f>IF(E172="","",VLOOKUP(Conciliação!E172,Relatório!B:I,2,FALSE))</f>
        <v/>
      </c>
      <c r="G172" s="709"/>
      <c r="H172" s="334" t="str">
        <f>IF(G172="","",VLOOKUP(G172,Fundos!B:C,2,FALSE))</f>
        <v/>
      </c>
      <c r="I172" s="272"/>
      <c r="J172" s="287"/>
      <c r="K172" s="290"/>
      <c r="L172" s="274"/>
      <c r="M172" s="356"/>
      <c r="N172" s="275"/>
      <c r="O172" s="275"/>
      <c r="P172" s="276" t="s">
        <v>277</v>
      </c>
      <c r="Q172" s="281"/>
      <c r="R172" s="282"/>
      <c r="S172" s="279">
        <f t="shared" si="22"/>
        <v>0</v>
      </c>
      <c r="T172" s="333">
        <f t="shared" si="21"/>
        <v>0</v>
      </c>
    </row>
    <row r="173" spans="2:20" ht="24.9" customHeight="1" x14ac:dyDescent="0.3">
      <c r="B173" s="286"/>
      <c r="C173" s="267">
        <f t="shared" si="23"/>
        <v>1</v>
      </c>
      <c r="D173" s="268" t="str">
        <f t="shared" si="24"/>
        <v>Janeiro</v>
      </c>
      <c r="E173" s="269"/>
      <c r="F173" s="270" t="str">
        <f>IF(E173="","",VLOOKUP(Conciliação!E173,Relatório!B:I,2,FALSE))</f>
        <v/>
      </c>
      <c r="G173" s="709"/>
      <c r="H173" s="334" t="str">
        <f>IF(G173="","",VLOOKUP(G173,Fundos!B:C,2,FALSE))</f>
        <v/>
      </c>
      <c r="I173" s="272"/>
      <c r="J173" s="287"/>
      <c r="K173" s="290"/>
      <c r="L173" s="274"/>
      <c r="M173" s="361"/>
      <c r="N173" s="275"/>
      <c r="O173" s="275"/>
      <c r="P173" s="276" t="s">
        <v>277</v>
      </c>
      <c r="Q173" s="281"/>
      <c r="R173" s="282"/>
      <c r="S173" s="279">
        <f t="shared" si="22"/>
        <v>0</v>
      </c>
      <c r="T173" s="333">
        <f t="shared" si="21"/>
        <v>0</v>
      </c>
    </row>
    <row r="174" spans="2:20" ht="24.9" customHeight="1" x14ac:dyDescent="0.3">
      <c r="B174" s="286"/>
      <c r="C174" s="267">
        <f t="shared" si="23"/>
        <v>1</v>
      </c>
      <c r="D174" s="268" t="str">
        <f t="shared" si="24"/>
        <v>Janeiro</v>
      </c>
      <c r="E174" s="269"/>
      <c r="F174" s="270" t="str">
        <f>IF(E174="","",VLOOKUP(Conciliação!E174,Relatório!B:I,2,FALSE))</f>
        <v/>
      </c>
      <c r="G174" s="709"/>
      <c r="H174" s="334" t="str">
        <f>IF(G174="","",VLOOKUP(G174,Fundos!B:C,2,FALSE))</f>
        <v/>
      </c>
      <c r="I174" s="272"/>
      <c r="J174" s="287"/>
      <c r="K174" s="290"/>
      <c r="L174" s="274"/>
      <c r="M174" s="361"/>
      <c r="N174" s="275"/>
      <c r="O174" s="275"/>
      <c r="P174" s="276" t="s">
        <v>277</v>
      </c>
      <c r="Q174" s="281"/>
      <c r="R174" s="282"/>
      <c r="S174" s="279">
        <f t="shared" si="22"/>
        <v>0</v>
      </c>
      <c r="T174" s="333">
        <f t="shared" si="21"/>
        <v>0</v>
      </c>
    </row>
    <row r="175" spans="2:20" ht="24.9" customHeight="1" x14ac:dyDescent="0.3">
      <c r="B175" s="286"/>
      <c r="C175" s="267">
        <f t="shared" si="23"/>
        <v>1</v>
      </c>
      <c r="D175" s="268" t="str">
        <f t="shared" si="24"/>
        <v>Janeiro</v>
      </c>
      <c r="E175" s="269"/>
      <c r="F175" s="270" t="str">
        <f>IF(E175="","",VLOOKUP(Conciliação!E175,Relatório!B:I,2,FALSE))</f>
        <v/>
      </c>
      <c r="G175" s="709"/>
      <c r="H175" s="334" t="str">
        <f>IF(G175="","",VLOOKUP(G175,Fundos!B:C,2,FALSE))</f>
        <v/>
      </c>
      <c r="I175" s="272"/>
      <c r="J175" s="287"/>
      <c r="K175" s="443"/>
      <c r="L175" s="274"/>
      <c r="M175" s="355"/>
      <c r="N175" s="275"/>
      <c r="O175" s="275"/>
      <c r="P175" s="276" t="s">
        <v>277</v>
      </c>
      <c r="Q175" s="281"/>
      <c r="R175" s="282"/>
      <c r="S175" s="279">
        <f t="shared" si="22"/>
        <v>0</v>
      </c>
      <c r="T175" s="333">
        <f t="shared" si="21"/>
        <v>0</v>
      </c>
    </row>
    <row r="176" spans="2:20" ht="24.9" customHeight="1" x14ac:dyDescent="0.3">
      <c r="B176" s="293"/>
      <c r="C176" s="267">
        <f t="shared" si="23"/>
        <v>1</v>
      </c>
      <c r="D176" s="268" t="str">
        <f t="shared" si="24"/>
        <v>Janeiro</v>
      </c>
      <c r="E176" s="269"/>
      <c r="F176" s="270" t="str">
        <f>IF(E176="","",VLOOKUP(Conciliação!E176,Relatório!B:I,2,FALSE))</f>
        <v/>
      </c>
      <c r="G176" s="709"/>
      <c r="H176" s="334" t="str">
        <f>IF(G176="","",VLOOKUP(G176,Fundos!B:C,2,FALSE))</f>
        <v/>
      </c>
      <c r="I176" s="272"/>
      <c r="J176" s="294"/>
      <c r="K176" s="273"/>
      <c r="L176" s="274"/>
      <c r="M176" s="355"/>
      <c r="N176" s="296"/>
      <c r="O176" s="296"/>
      <c r="P176" s="276" t="s">
        <v>277</v>
      </c>
      <c r="Q176" s="281"/>
      <c r="R176" s="282"/>
      <c r="S176" s="279">
        <f t="shared" si="22"/>
        <v>0</v>
      </c>
      <c r="T176" s="333">
        <f t="shared" si="21"/>
        <v>0</v>
      </c>
    </row>
    <row r="177" spans="2:20" ht="24.9" customHeight="1" x14ac:dyDescent="0.3">
      <c r="B177" s="293"/>
      <c r="C177" s="267">
        <f t="shared" si="23"/>
        <v>1</v>
      </c>
      <c r="D177" s="268" t="str">
        <f t="shared" si="24"/>
        <v>Janeiro</v>
      </c>
      <c r="E177" s="269"/>
      <c r="F177" s="270" t="str">
        <f>IF(E177="","",VLOOKUP(Conciliação!E177,Relatório!B:I,2,FALSE))</f>
        <v/>
      </c>
      <c r="G177" s="709"/>
      <c r="H177" s="334" t="str">
        <f>IF(G177="","",VLOOKUP(G177,Fundos!B:C,2,FALSE))</f>
        <v/>
      </c>
      <c r="I177" s="272"/>
      <c r="J177" s="294"/>
      <c r="K177" s="273"/>
      <c r="L177" s="274"/>
      <c r="M177" s="355"/>
      <c r="N177" s="296"/>
      <c r="O177" s="296"/>
      <c r="P177" s="276" t="s">
        <v>277</v>
      </c>
      <c r="Q177" s="281"/>
      <c r="R177" s="282"/>
      <c r="S177" s="279">
        <f t="shared" si="22"/>
        <v>0</v>
      </c>
      <c r="T177" s="333">
        <f t="shared" si="21"/>
        <v>0</v>
      </c>
    </row>
    <row r="178" spans="2:20" ht="24.9" customHeight="1" x14ac:dyDescent="0.3">
      <c r="B178" s="293"/>
      <c r="C178" s="267">
        <f t="shared" si="23"/>
        <v>1</v>
      </c>
      <c r="D178" s="268" t="str">
        <f t="shared" si="24"/>
        <v>Janeiro</v>
      </c>
      <c r="E178" s="269"/>
      <c r="F178" s="270" t="str">
        <f>IF(E178="","",VLOOKUP(Conciliação!E178,Relatório!B:I,2,FALSE))</f>
        <v/>
      </c>
      <c r="G178" s="709"/>
      <c r="H178" s="334" t="str">
        <f>IF(G178="","",VLOOKUP(G178,Fundos!B:C,2,FALSE))</f>
        <v/>
      </c>
      <c r="I178" s="272"/>
      <c r="J178" s="294"/>
      <c r="K178" s="295"/>
      <c r="L178" s="274"/>
      <c r="M178" s="361"/>
      <c r="N178" s="296"/>
      <c r="O178" s="296"/>
      <c r="P178" s="276" t="s">
        <v>277</v>
      </c>
      <c r="Q178" s="281"/>
      <c r="R178" s="282"/>
      <c r="S178" s="279">
        <f t="shared" si="22"/>
        <v>0</v>
      </c>
      <c r="T178" s="333">
        <f t="shared" si="21"/>
        <v>0</v>
      </c>
    </row>
    <row r="179" spans="2:20" ht="24.9" customHeight="1" x14ac:dyDescent="0.3">
      <c r="B179" s="293"/>
      <c r="C179" s="267">
        <f t="shared" si="23"/>
        <v>1</v>
      </c>
      <c r="D179" s="268" t="str">
        <f t="shared" si="24"/>
        <v>Janeiro</v>
      </c>
      <c r="E179" s="269"/>
      <c r="F179" s="270" t="str">
        <f>IF(E179="","",VLOOKUP(Conciliação!E179,Relatório!B:I,2,FALSE))</f>
        <v/>
      </c>
      <c r="G179" s="709"/>
      <c r="H179" s="334" t="str">
        <f>IF(G179="","",VLOOKUP(G179,Fundos!B:C,2,FALSE))</f>
        <v/>
      </c>
      <c r="I179" s="272"/>
      <c r="J179" s="297"/>
      <c r="K179" s="290"/>
      <c r="L179" s="274"/>
      <c r="M179" s="356"/>
      <c r="N179" s="298"/>
      <c r="O179" s="298"/>
      <c r="P179" s="276" t="s">
        <v>277</v>
      </c>
      <c r="Q179" s="281"/>
      <c r="R179" s="282"/>
      <c r="S179" s="279">
        <f t="shared" si="22"/>
        <v>0</v>
      </c>
      <c r="T179" s="333">
        <f t="shared" si="21"/>
        <v>0</v>
      </c>
    </row>
    <row r="180" spans="2:20" ht="24.9" customHeight="1" x14ac:dyDescent="0.3">
      <c r="B180" s="299"/>
      <c r="C180" s="267">
        <f t="shared" si="23"/>
        <v>1</v>
      </c>
      <c r="D180" s="268" t="str">
        <f t="shared" si="24"/>
        <v>Janeiro</v>
      </c>
      <c r="E180" s="269"/>
      <c r="F180" s="270" t="str">
        <f>IF(E180="","",VLOOKUP(Conciliação!E180,Relatório!B:I,2,FALSE))</f>
        <v/>
      </c>
      <c r="G180" s="709"/>
      <c r="H180" s="334" t="str">
        <f>IF(G180="","",VLOOKUP(G180,Fundos!B:C,2,FALSE))</f>
        <v/>
      </c>
      <c r="I180" s="272"/>
      <c r="J180" s="294"/>
      <c r="K180" s="290"/>
      <c r="L180" s="274"/>
      <c r="M180" s="361"/>
      <c r="N180" s="300"/>
      <c r="O180" s="300"/>
      <c r="P180" s="276" t="s">
        <v>277</v>
      </c>
      <c r="Q180" s="281"/>
      <c r="R180" s="282"/>
      <c r="S180" s="279">
        <f t="shared" si="22"/>
        <v>0</v>
      </c>
      <c r="T180" s="333">
        <f t="shared" si="21"/>
        <v>0</v>
      </c>
    </row>
    <row r="181" spans="2:20" ht="24.9" customHeight="1" x14ac:dyDescent="0.3">
      <c r="B181" s="299"/>
      <c r="C181" s="267">
        <f t="shared" si="23"/>
        <v>1</v>
      </c>
      <c r="D181" s="268" t="str">
        <f t="shared" si="24"/>
        <v>Janeiro</v>
      </c>
      <c r="E181" s="579"/>
      <c r="F181" s="270" t="str">
        <f>IF(E181="","",VLOOKUP(Conciliação!E181,Relatório!B:I,2,FALSE))</f>
        <v/>
      </c>
      <c r="G181" s="709"/>
      <c r="H181" s="334" t="str">
        <f>IF(G181="","",VLOOKUP(G181,Fundos!B:C,2,FALSE))</f>
        <v/>
      </c>
      <c r="I181" s="272"/>
      <c r="J181" s="294"/>
      <c r="K181" s="295"/>
      <c r="L181" s="274"/>
      <c r="M181" s="361"/>
      <c r="N181" s="300"/>
      <c r="O181" s="300"/>
      <c r="P181" s="276" t="s">
        <v>277</v>
      </c>
      <c r="Q181" s="281"/>
      <c r="R181" s="282"/>
      <c r="S181" s="279">
        <f t="shared" si="22"/>
        <v>0</v>
      </c>
      <c r="T181" s="333">
        <f t="shared" si="21"/>
        <v>0</v>
      </c>
    </row>
    <row r="182" spans="2:20" ht="24.9" customHeight="1" x14ac:dyDescent="0.3">
      <c r="B182" s="299"/>
      <c r="C182" s="267">
        <f t="shared" si="23"/>
        <v>1</v>
      </c>
      <c r="D182" s="268" t="str">
        <f t="shared" si="24"/>
        <v>Janeiro</v>
      </c>
      <c r="E182" s="269"/>
      <c r="F182" s="270" t="str">
        <f>IF(E182="","",VLOOKUP(Conciliação!E182,Relatório!B:I,2,FALSE))</f>
        <v/>
      </c>
      <c r="G182" s="709"/>
      <c r="H182" s="334" t="str">
        <f>IF(G182="","",VLOOKUP(G182,Fundos!B:C,2,FALSE))</f>
        <v/>
      </c>
      <c r="I182" s="272"/>
      <c r="J182" s="294"/>
      <c r="K182" s="295"/>
      <c r="L182" s="274"/>
      <c r="M182" s="361"/>
      <c r="N182" s="296"/>
      <c r="O182" s="296"/>
      <c r="P182" s="276" t="s">
        <v>277</v>
      </c>
      <c r="Q182" s="281"/>
      <c r="R182" s="282"/>
      <c r="S182" s="279">
        <f t="shared" si="22"/>
        <v>0</v>
      </c>
      <c r="T182" s="333">
        <f t="shared" si="21"/>
        <v>0</v>
      </c>
    </row>
    <row r="183" spans="2:20" ht="24.9" customHeight="1" x14ac:dyDescent="0.3">
      <c r="B183" s="299"/>
      <c r="C183" s="267">
        <f t="shared" si="23"/>
        <v>1</v>
      </c>
      <c r="D183" s="268" t="str">
        <f t="shared" si="24"/>
        <v>Janeiro</v>
      </c>
      <c r="E183" s="269"/>
      <c r="F183" s="270" t="str">
        <f>IF(E183="","",VLOOKUP(Conciliação!E183,Relatório!B:I,2,FALSE))</f>
        <v/>
      </c>
      <c r="G183" s="709"/>
      <c r="H183" s="334" t="str">
        <f>IF(G183="","",VLOOKUP(G183,Fundos!B:C,2,FALSE))</f>
        <v/>
      </c>
      <c r="I183" s="272"/>
      <c r="J183" s="294"/>
      <c r="K183" s="295"/>
      <c r="L183" s="274"/>
      <c r="M183" s="355"/>
      <c r="N183" s="296"/>
      <c r="O183" s="296"/>
      <c r="P183" s="276" t="s">
        <v>277</v>
      </c>
      <c r="Q183" s="281"/>
      <c r="R183" s="282"/>
      <c r="S183" s="279">
        <f t="shared" si="22"/>
        <v>0</v>
      </c>
      <c r="T183" s="333">
        <f t="shared" si="21"/>
        <v>0</v>
      </c>
    </row>
    <row r="184" spans="2:20" ht="24.9" customHeight="1" x14ac:dyDescent="0.3">
      <c r="B184" s="299"/>
      <c r="C184" s="267">
        <f t="shared" si="23"/>
        <v>1</v>
      </c>
      <c r="D184" s="268" t="str">
        <f t="shared" si="24"/>
        <v>Janeiro</v>
      </c>
      <c r="E184" s="269"/>
      <c r="F184" s="270" t="str">
        <f>IF(E184="","",VLOOKUP(Conciliação!E184,Relatório!B:I,2,FALSE))</f>
        <v/>
      </c>
      <c r="G184" s="709"/>
      <c r="H184" s="334" t="str">
        <f>IF(G184="","",VLOOKUP(G184,Fundos!B:C,2,FALSE))</f>
        <v/>
      </c>
      <c r="I184" s="272"/>
      <c r="J184" s="294"/>
      <c r="K184" s="295"/>
      <c r="L184" s="274"/>
      <c r="M184" s="361"/>
      <c r="N184" s="296"/>
      <c r="O184" s="296"/>
      <c r="P184" s="276" t="s">
        <v>277</v>
      </c>
      <c r="Q184" s="281"/>
      <c r="R184" s="282"/>
      <c r="S184" s="279">
        <f t="shared" si="22"/>
        <v>0</v>
      </c>
      <c r="T184" s="333">
        <f t="shared" si="21"/>
        <v>0</v>
      </c>
    </row>
    <row r="185" spans="2:20" ht="24.9" customHeight="1" x14ac:dyDescent="0.3">
      <c r="B185" s="299"/>
      <c r="C185" s="267">
        <f t="shared" si="23"/>
        <v>1</v>
      </c>
      <c r="D185" s="268" t="str">
        <f t="shared" si="24"/>
        <v>Janeiro</v>
      </c>
      <c r="E185" s="269"/>
      <c r="F185" s="270" t="str">
        <f>IF(E185="","",VLOOKUP(Conciliação!E185,Relatório!B:I,2,FALSE))</f>
        <v/>
      </c>
      <c r="G185" s="709"/>
      <c r="H185" s="334" t="str">
        <f>IF(G185="","",VLOOKUP(G185,Fundos!B:C,2,FALSE))</f>
        <v/>
      </c>
      <c r="I185" s="272"/>
      <c r="J185" s="294"/>
      <c r="K185" s="295"/>
      <c r="L185" s="274"/>
      <c r="M185" s="355"/>
      <c r="N185" s="296"/>
      <c r="O185" s="296"/>
      <c r="P185" s="276" t="s">
        <v>277</v>
      </c>
      <c r="Q185" s="281"/>
      <c r="R185" s="282"/>
      <c r="S185" s="279">
        <f t="shared" si="22"/>
        <v>0</v>
      </c>
      <c r="T185" s="333">
        <f t="shared" si="21"/>
        <v>0</v>
      </c>
    </row>
    <row r="186" spans="2:20" ht="24.9" customHeight="1" x14ac:dyDescent="0.3">
      <c r="B186" s="299"/>
      <c r="C186" s="267">
        <f t="shared" si="23"/>
        <v>1</v>
      </c>
      <c r="D186" s="268" t="str">
        <f t="shared" si="24"/>
        <v>Janeiro</v>
      </c>
      <c r="E186" s="269"/>
      <c r="F186" s="270" t="str">
        <f>IF(E186="","",VLOOKUP(Conciliação!E186,Relatório!B:I,2,FALSE))</f>
        <v/>
      </c>
      <c r="G186" s="709"/>
      <c r="H186" s="334" t="str">
        <f>IF(G186="","",VLOOKUP(G186,Fundos!B:C,2,FALSE))</f>
        <v/>
      </c>
      <c r="I186" s="272"/>
      <c r="J186" s="294"/>
      <c r="K186" s="295"/>
      <c r="L186" s="274"/>
      <c r="M186" s="355"/>
      <c r="N186" s="296"/>
      <c r="O186" s="296"/>
      <c r="P186" s="276" t="s">
        <v>277</v>
      </c>
      <c r="Q186" s="281"/>
      <c r="R186" s="282"/>
      <c r="S186" s="279">
        <f t="shared" si="22"/>
        <v>0</v>
      </c>
      <c r="T186" s="333">
        <f t="shared" si="21"/>
        <v>0</v>
      </c>
    </row>
    <row r="187" spans="2:20" ht="24.9" customHeight="1" x14ac:dyDescent="0.3">
      <c r="B187" s="299"/>
      <c r="C187" s="267">
        <f t="shared" si="23"/>
        <v>1</v>
      </c>
      <c r="D187" s="268" t="str">
        <f t="shared" si="24"/>
        <v>Janeiro</v>
      </c>
      <c r="E187" s="269"/>
      <c r="F187" s="270" t="str">
        <f>IF(E187="","",VLOOKUP(Conciliação!E187,Relatório!B:I,2,FALSE))</f>
        <v/>
      </c>
      <c r="G187" s="709"/>
      <c r="H187" s="334" t="str">
        <f>IF(G187="","",VLOOKUP(G187,Fundos!B:C,2,FALSE))</f>
        <v/>
      </c>
      <c r="I187" s="272"/>
      <c r="J187" s="294"/>
      <c r="K187" s="295"/>
      <c r="L187" s="274"/>
      <c r="M187" s="355"/>
      <c r="N187" s="296"/>
      <c r="O187" s="296"/>
      <c r="P187" s="276" t="s">
        <v>277</v>
      </c>
      <c r="Q187" s="281"/>
      <c r="R187" s="282"/>
      <c r="S187" s="279">
        <f t="shared" si="22"/>
        <v>0</v>
      </c>
      <c r="T187" s="333">
        <f t="shared" si="21"/>
        <v>0</v>
      </c>
    </row>
    <row r="188" spans="2:20" ht="24.9" customHeight="1" x14ac:dyDescent="0.3">
      <c r="B188" s="299"/>
      <c r="C188" s="267">
        <f t="shared" si="23"/>
        <v>1</v>
      </c>
      <c r="D188" s="268" t="str">
        <f t="shared" si="24"/>
        <v>Janeiro</v>
      </c>
      <c r="E188" s="269"/>
      <c r="F188" s="270" t="str">
        <f>IF(E188="","",VLOOKUP(Conciliação!E188,Relatório!B:I,2,FALSE))</f>
        <v/>
      </c>
      <c r="G188" s="709"/>
      <c r="H188" s="334" t="str">
        <f>IF(G188="","",VLOOKUP(G188,Fundos!B:C,2,FALSE))</f>
        <v/>
      </c>
      <c r="I188" s="272"/>
      <c r="J188" s="273"/>
      <c r="K188" s="295"/>
      <c r="L188" s="274"/>
      <c r="M188" s="361"/>
      <c r="N188" s="296"/>
      <c r="O188" s="296"/>
      <c r="P188" s="276" t="s">
        <v>277</v>
      </c>
      <c r="Q188" s="281"/>
      <c r="R188" s="282"/>
      <c r="S188" s="279">
        <f t="shared" si="22"/>
        <v>0</v>
      </c>
      <c r="T188" s="333">
        <f t="shared" si="21"/>
        <v>0</v>
      </c>
    </row>
    <row r="189" spans="2:20" ht="24.9" customHeight="1" x14ac:dyDescent="0.3">
      <c r="B189" s="299"/>
      <c r="C189" s="267">
        <f t="shared" si="23"/>
        <v>1</v>
      </c>
      <c r="D189" s="268" t="str">
        <f t="shared" si="24"/>
        <v>Janeiro</v>
      </c>
      <c r="E189" s="269"/>
      <c r="F189" s="270" t="str">
        <f>IF(E189="","",VLOOKUP(Conciliação!E189,Relatório!B:I,2,FALSE))</f>
        <v/>
      </c>
      <c r="G189" s="709"/>
      <c r="H189" s="334" t="str">
        <f>IF(G189="","",VLOOKUP(G189,Fundos!B:C,2,FALSE))</f>
        <v/>
      </c>
      <c r="I189" s="272"/>
      <c r="J189" s="301"/>
      <c r="K189" s="295"/>
      <c r="L189" s="274"/>
      <c r="M189" s="355"/>
      <c r="N189" s="296"/>
      <c r="O189" s="296"/>
      <c r="P189" s="276" t="s">
        <v>277</v>
      </c>
      <c r="Q189" s="281"/>
      <c r="R189" s="282"/>
      <c r="S189" s="279">
        <f t="shared" si="22"/>
        <v>0</v>
      </c>
      <c r="T189" s="333">
        <f t="shared" si="21"/>
        <v>0</v>
      </c>
    </row>
    <row r="190" spans="2:20" ht="24.9" customHeight="1" x14ac:dyDescent="0.3">
      <c r="B190" s="299"/>
      <c r="C190" s="267">
        <f t="shared" si="23"/>
        <v>1</v>
      </c>
      <c r="D190" s="268" t="str">
        <f t="shared" si="24"/>
        <v>Janeiro</v>
      </c>
      <c r="E190" s="269"/>
      <c r="F190" s="270" t="str">
        <f>IF(E190="","",VLOOKUP(Conciliação!E190,Relatório!B:I,2,FALSE))</f>
        <v/>
      </c>
      <c r="G190" s="709"/>
      <c r="H190" s="334" t="str">
        <f>IF(G190="","",VLOOKUP(G190,Fundos!B:C,2,FALSE))</f>
        <v/>
      </c>
      <c r="I190" s="272"/>
      <c r="J190" s="294"/>
      <c r="K190" s="295"/>
      <c r="L190" s="274"/>
      <c r="M190" s="355"/>
      <c r="N190" s="296"/>
      <c r="O190" s="296"/>
      <c r="P190" s="276" t="s">
        <v>277</v>
      </c>
      <c r="Q190" s="281"/>
      <c r="R190" s="282"/>
      <c r="S190" s="279">
        <f t="shared" si="22"/>
        <v>0</v>
      </c>
      <c r="T190" s="333">
        <f t="shared" si="21"/>
        <v>0</v>
      </c>
    </row>
    <row r="191" spans="2:20" ht="24.9" customHeight="1" x14ac:dyDescent="0.3">
      <c r="B191" s="299"/>
      <c r="C191" s="267">
        <f t="shared" si="23"/>
        <v>1</v>
      </c>
      <c r="D191" s="268" t="str">
        <f t="shared" si="24"/>
        <v>Janeiro</v>
      </c>
      <c r="E191" s="269"/>
      <c r="F191" s="270" t="str">
        <f>IF(E191="","",VLOOKUP(Conciliação!E191,Relatório!B:I,2,FALSE))</f>
        <v/>
      </c>
      <c r="G191" s="709"/>
      <c r="H191" s="334" t="str">
        <f>IF(G191="","",VLOOKUP(G191,Fundos!B:C,2,FALSE))</f>
        <v/>
      </c>
      <c r="I191" s="272"/>
      <c r="J191" s="297"/>
      <c r="K191" s="295"/>
      <c r="L191" s="274"/>
      <c r="M191" s="356"/>
      <c r="N191" s="298"/>
      <c r="O191" s="298"/>
      <c r="P191" s="276" t="s">
        <v>277</v>
      </c>
      <c r="Q191" s="281"/>
      <c r="R191" s="282"/>
      <c r="S191" s="279">
        <f t="shared" si="22"/>
        <v>0</v>
      </c>
      <c r="T191" s="333">
        <f t="shared" si="21"/>
        <v>0</v>
      </c>
    </row>
    <row r="192" spans="2:20" ht="24.9" customHeight="1" x14ac:dyDescent="0.3">
      <c r="B192" s="299"/>
      <c r="C192" s="267">
        <f t="shared" si="23"/>
        <v>1</v>
      </c>
      <c r="D192" s="268" t="str">
        <f t="shared" si="24"/>
        <v>Janeiro</v>
      </c>
      <c r="E192" s="269"/>
      <c r="F192" s="270" t="str">
        <f>IF(E192="","",VLOOKUP(Conciliação!E192,Relatório!B:I,2,FALSE))</f>
        <v/>
      </c>
      <c r="G192" s="709"/>
      <c r="H192" s="334" t="str">
        <f>IF(G192="","",VLOOKUP(G192,Fundos!B:C,2,FALSE))</f>
        <v/>
      </c>
      <c r="I192" s="272"/>
      <c r="J192" s="297"/>
      <c r="K192" s="295"/>
      <c r="L192" s="274"/>
      <c r="M192" s="355"/>
      <c r="N192" s="296"/>
      <c r="O192" s="296"/>
      <c r="P192" s="276" t="s">
        <v>277</v>
      </c>
      <c r="Q192" s="281"/>
      <c r="R192" s="282"/>
      <c r="S192" s="279">
        <f t="shared" si="22"/>
        <v>0</v>
      </c>
      <c r="T192" s="333">
        <f t="shared" si="21"/>
        <v>0</v>
      </c>
    </row>
    <row r="193" spans="2:20" ht="24.9" customHeight="1" x14ac:dyDescent="0.3">
      <c r="B193" s="299"/>
      <c r="C193" s="267">
        <f t="shared" si="23"/>
        <v>1</v>
      </c>
      <c r="D193" s="268" t="str">
        <f t="shared" si="24"/>
        <v>Janeiro</v>
      </c>
      <c r="E193" s="269"/>
      <c r="F193" s="270" t="str">
        <f>IF(E193="","",VLOOKUP(Conciliação!E193,Relatório!B:I,2,FALSE))</f>
        <v/>
      </c>
      <c r="G193" s="709"/>
      <c r="H193" s="334" t="str">
        <f>IF(G193="","",VLOOKUP(G193,Fundos!B:C,2,FALSE))</f>
        <v/>
      </c>
      <c r="I193" s="272"/>
      <c r="J193" s="297"/>
      <c r="K193" s="295"/>
      <c r="L193" s="274"/>
      <c r="M193" s="361"/>
      <c r="N193" s="296"/>
      <c r="O193" s="296"/>
      <c r="P193" s="276" t="s">
        <v>277</v>
      </c>
      <c r="Q193" s="281"/>
      <c r="R193" s="282"/>
      <c r="S193" s="279">
        <f t="shared" si="22"/>
        <v>0</v>
      </c>
      <c r="T193" s="333">
        <f t="shared" si="21"/>
        <v>0</v>
      </c>
    </row>
    <row r="194" spans="2:20" ht="24.9" customHeight="1" x14ac:dyDescent="0.3">
      <c r="B194" s="299"/>
      <c r="C194" s="267">
        <f t="shared" si="23"/>
        <v>1</v>
      </c>
      <c r="D194" s="268" t="str">
        <f t="shared" si="24"/>
        <v>Janeiro</v>
      </c>
      <c r="E194" s="269"/>
      <c r="F194" s="270" t="str">
        <f>IF(E194="","",VLOOKUP(Conciliação!E194,Relatório!B:I,2,FALSE))</f>
        <v/>
      </c>
      <c r="G194" s="709"/>
      <c r="H194" s="334" t="str">
        <f>IF(G194="","",VLOOKUP(G194,Fundos!B:C,2,FALSE))</f>
        <v/>
      </c>
      <c r="I194" s="272"/>
      <c r="J194" s="297"/>
      <c r="K194" s="295"/>
      <c r="L194" s="274"/>
      <c r="M194" s="355"/>
      <c r="N194" s="296"/>
      <c r="O194" s="296"/>
      <c r="P194" s="276" t="s">
        <v>277</v>
      </c>
      <c r="Q194" s="281"/>
      <c r="R194" s="282"/>
      <c r="S194" s="279">
        <f t="shared" si="22"/>
        <v>0</v>
      </c>
      <c r="T194" s="333">
        <f t="shared" si="21"/>
        <v>0</v>
      </c>
    </row>
    <row r="195" spans="2:20" ht="24.9" customHeight="1" x14ac:dyDescent="0.3">
      <c r="B195" s="293"/>
      <c r="C195" s="267">
        <f t="shared" si="23"/>
        <v>1</v>
      </c>
      <c r="D195" s="268" t="str">
        <f t="shared" si="24"/>
        <v>Janeiro</v>
      </c>
      <c r="E195" s="269"/>
      <c r="F195" s="270" t="str">
        <f>IF(E195="","",VLOOKUP(Conciliação!E195,Relatório!B:I,2,FALSE))</f>
        <v/>
      </c>
      <c r="G195" s="709"/>
      <c r="H195" s="334" t="str">
        <f>IF(G195="","",VLOOKUP(G195,Fundos!B:C,2,FALSE))</f>
        <v/>
      </c>
      <c r="I195" s="272"/>
      <c r="J195" s="294"/>
      <c r="K195" s="443"/>
      <c r="L195" s="274"/>
      <c r="M195" s="361"/>
      <c r="N195" s="296"/>
      <c r="O195" s="296"/>
      <c r="P195" s="276" t="s">
        <v>277</v>
      </c>
      <c r="Q195" s="281"/>
      <c r="R195" s="282"/>
      <c r="S195" s="279">
        <f t="shared" si="22"/>
        <v>0</v>
      </c>
      <c r="T195" s="333">
        <f t="shared" si="21"/>
        <v>0</v>
      </c>
    </row>
    <row r="196" spans="2:20" ht="24.9" customHeight="1" x14ac:dyDescent="0.3">
      <c r="B196" s="293"/>
      <c r="C196" s="267">
        <f t="shared" si="23"/>
        <v>1</v>
      </c>
      <c r="D196" s="268" t="str">
        <f t="shared" si="24"/>
        <v>Janeiro</v>
      </c>
      <c r="E196" s="269"/>
      <c r="F196" s="270" t="str">
        <f>IF(E196="","",VLOOKUP(Conciliação!E196,Relatório!B:I,2,FALSE))</f>
        <v/>
      </c>
      <c r="G196" s="709"/>
      <c r="H196" s="334" t="str">
        <f>IF(G196="","",VLOOKUP(G196,Fundos!B:C,2,FALSE))</f>
        <v/>
      </c>
      <c r="I196" s="272"/>
      <c r="J196" s="294"/>
      <c r="K196" s="295"/>
      <c r="L196" s="274"/>
      <c r="M196" s="355"/>
      <c r="N196" s="296"/>
      <c r="O196" s="296"/>
      <c r="P196" s="276" t="s">
        <v>277</v>
      </c>
      <c r="Q196" s="281"/>
      <c r="R196" s="282"/>
      <c r="S196" s="279">
        <f t="shared" si="22"/>
        <v>0</v>
      </c>
      <c r="T196" s="333">
        <f t="shared" si="21"/>
        <v>0</v>
      </c>
    </row>
    <row r="197" spans="2:20" ht="24.9" customHeight="1" x14ac:dyDescent="0.3">
      <c r="B197" s="293"/>
      <c r="C197" s="267">
        <f t="shared" si="23"/>
        <v>1</v>
      </c>
      <c r="D197" s="268" t="str">
        <f t="shared" si="24"/>
        <v>Janeiro</v>
      </c>
      <c r="E197" s="269"/>
      <c r="F197" s="270" t="str">
        <f>IF(E197="","",VLOOKUP(Conciliação!E197,Relatório!B:I,2,FALSE))</f>
        <v/>
      </c>
      <c r="G197" s="709"/>
      <c r="H197" s="334" t="str">
        <f>IF(G197="","",VLOOKUP(G197,Fundos!B:C,2,FALSE))</f>
        <v/>
      </c>
      <c r="I197" s="272"/>
      <c r="J197" s="294"/>
      <c r="K197" s="295"/>
      <c r="L197" s="274"/>
      <c r="M197" s="355"/>
      <c r="N197" s="296"/>
      <c r="O197" s="296"/>
      <c r="P197" s="276" t="s">
        <v>277</v>
      </c>
      <c r="Q197" s="281"/>
      <c r="R197" s="282"/>
      <c r="S197" s="279">
        <f t="shared" si="22"/>
        <v>0</v>
      </c>
      <c r="T197" s="333">
        <f t="shared" si="21"/>
        <v>0</v>
      </c>
    </row>
    <row r="198" spans="2:20" ht="24.9" customHeight="1" x14ac:dyDescent="0.3">
      <c r="B198" s="293"/>
      <c r="C198" s="267">
        <f t="shared" si="23"/>
        <v>1</v>
      </c>
      <c r="D198" s="268" t="str">
        <f t="shared" si="24"/>
        <v>Janeiro</v>
      </c>
      <c r="E198" s="269"/>
      <c r="F198" s="270" t="str">
        <f>IF(E198="","",VLOOKUP(Conciliação!E198,Relatório!B:I,2,FALSE))</f>
        <v/>
      </c>
      <c r="G198" s="709"/>
      <c r="H198" s="334" t="str">
        <f>IF(G198="","",VLOOKUP(G198,Fundos!B:C,2,FALSE))</f>
        <v/>
      </c>
      <c r="I198" s="272"/>
      <c r="J198" s="294"/>
      <c r="K198" s="295"/>
      <c r="L198" s="274"/>
      <c r="M198" s="355"/>
      <c r="N198" s="296"/>
      <c r="O198" s="296"/>
      <c r="P198" s="276" t="s">
        <v>277</v>
      </c>
      <c r="Q198" s="281"/>
      <c r="R198" s="282"/>
      <c r="S198" s="279">
        <f t="shared" si="22"/>
        <v>0</v>
      </c>
      <c r="T198" s="333">
        <f t="shared" si="21"/>
        <v>0</v>
      </c>
    </row>
    <row r="199" spans="2:20" ht="24.9" customHeight="1" x14ac:dyDescent="0.3">
      <c r="B199" s="293"/>
      <c r="C199" s="267">
        <f t="shared" si="23"/>
        <v>1</v>
      </c>
      <c r="D199" s="268" t="str">
        <f t="shared" si="24"/>
        <v>Janeiro</v>
      </c>
      <c r="E199" s="269"/>
      <c r="F199" s="270" t="str">
        <f>IF(E199="","",VLOOKUP(Conciliação!E199,Relatório!B:I,2,FALSE))</f>
        <v/>
      </c>
      <c r="G199" s="709"/>
      <c r="H199" s="334" t="str">
        <f>IF(G199="","",VLOOKUP(G199,Fundos!B:C,2,FALSE))</f>
        <v/>
      </c>
      <c r="I199" s="272"/>
      <c r="J199" s="294"/>
      <c r="K199" s="295"/>
      <c r="L199" s="274"/>
      <c r="M199" s="361"/>
      <c r="N199" s="300"/>
      <c r="O199" s="300"/>
      <c r="P199" s="276" t="s">
        <v>277</v>
      </c>
      <c r="Q199" s="281"/>
      <c r="R199" s="282"/>
      <c r="S199" s="279">
        <f t="shared" si="22"/>
        <v>0</v>
      </c>
      <c r="T199" s="333">
        <f t="shared" si="21"/>
        <v>0</v>
      </c>
    </row>
    <row r="200" spans="2:20" ht="24.9" customHeight="1" x14ac:dyDescent="0.3">
      <c r="B200" s="293"/>
      <c r="C200" s="267">
        <f t="shared" si="23"/>
        <v>1</v>
      </c>
      <c r="D200" s="268" t="str">
        <f t="shared" si="24"/>
        <v>Janeiro</v>
      </c>
      <c r="E200" s="269"/>
      <c r="F200" s="270" t="str">
        <f>IF(E200="","",VLOOKUP(Conciliação!E200,Relatório!B:I,2,FALSE))</f>
        <v/>
      </c>
      <c r="G200" s="709"/>
      <c r="H200" s="334" t="str">
        <f>IF(G200="","",VLOOKUP(G200,Fundos!B:C,2,FALSE))</f>
        <v/>
      </c>
      <c r="I200" s="272"/>
      <c r="J200" s="294"/>
      <c r="K200" s="295"/>
      <c r="L200" s="274"/>
      <c r="M200" s="355"/>
      <c r="N200" s="296"/>
      <c r="O200" s="296"/>
      <c r="P200" s="276" t="s">
        <v>277</v>
      </c>
      <c r="Q200" s="281"/>
      <c r="R200" s="282"/>
      <c r="S200" s="279">
        <f t="shared" si="22"/>
        <v>0</v>
      </c>
      <c r="T200" s="333">
        <f t="shared" si="21"/>
        <v>0</v>
      </c>
    </row>
    <row r="201" spans="2:20" ht="24.9" customHeight="1" x14ac:dyDescent="0.3">
      <c r="B201" s="293"/>
      <c r="C201" s="267">
        <f t="shared" si="23"/>
        <v>1</v>
      </c>
      <c r="D201" s="268" t="str">
        <f t="shared" si="24"/>
        <v>Janeiro</v>
      </c>
      <c r="E201" s="269"/>
      <c r="F201" s="270" t="str">
        <f>IF(E201="","",VLOOKUP(Conciliação!E201,Relatório!B:I,2,FALSE))</f>
        <v/>
      </c>
      <c r="G201" s="709"/>
      <c r="H201" s="334" t="str">
        <f>IF(G201="","",VLOOKUP(G201,Fundos!B:C,2,FALSE))</f>
        <v/>
      </c>
      <c r="I201" s="272"/>
      <c r="J201" s="294"/>
      <c r="K201" s="295"/>
      <c r="L201" s="274"/>
      <c r="M201" s="355"/>
      <c r="N201" s="296"/>
      <c r="O201" s="296"/>
      <c r="P201" s="276" t="s">
        <v>277</v>
      </c>
      <c r="Q201" s="281"/>
      <c r="R201" s="282"/>
      <c r="S201" s="279">
        <f t="shared" si="22"/>
        <v>0</v>
      </c>
      <c r="T201" s="333">
        <f t="shared" si="21"/>
        <v>0</v>
      </c>
    </row>
    <row r="202" spans="2:20" ht="24.9" customHeight="1" x14ac:dyDescent="0.3">
      <c r="B202" s="293"/>
      <c r="C202" s="267">
        <f t="shared" si="23"/>
        <v>1</v>
      </c>
      <c r="D202" s="268" t="str">
        <f t="shared" si="24"/>
        <v>Janeiro</v>
      </c>
      <c r="E202" s="269"/>
      <c r="F202" s="270" t="str">
        <f>IF(E202="","",VLOOKUP(Conciliação!E202,Relatório!B:I,2,FALSE))</f>
        <v/>
      </c>
      <c r="G202" s="709"/>
      <c r="H202" s="334" t="str">
        <f>IF(G202="","",VLOOKUP(G202,Fundos!B:C,2,FALSE))</f>
        <v/>
      </c>
      <c r="I202" s="272"/>
      <c r="J202" s="294"/>
      <c r="K202" s="273"/>
      <c r="L202" s="274"/>
      <c r="M202" s="355"/>
      <c r="N202" s="296"/>
      <c r="O202" s="296"/>
      <c r="P202" s="276" t="s">
        <v>277</v>
      </c>
      <c r="Q202" s="281"/>
      <c r="R202" s="282"/>
      <c r="S202" s="279">
        <f t="shared" si="22"/>
        <v>0</v>
      </c>
      <c r="T202" s="333">
        <f t="shared" si="21"/>
        <v>0</v>
      </c>
    </row>
    <row r="203" spans="2:20" ht="24.9" customHeight="1" x14ac:dyDescent="0.3">
      <c r="B203" s="293"/>
      <c r="C203" s="267">
        <f t="shared" si="23"/>
        <v>1</v>
      </c>
      <c r="D203" s="268" t="str">
        <f t="shared" si="24"/>
        <v>Janeiro</v>
      </c>
      <c r="E203" s="269"/>
      <c r="F203" s="270" t="str">
        <f>IF(E203="","",VLOOKUP(Conciliação!E203,Relatório!B:I,2,FALSE))</f>
        <v/>
      </c>
      <c r="G203" s="709"/>
      <c r="H203" s="334" t="str">
        <f>IF(G203="","",VLOOKUP(G203,Fundos!B:C,2,FALSE))</f>
        <v/>
      </c>
      <c r="I203" s="272"/>
      <c r="J203" s="294"/>
      <c r="K203" s="295"/>
      <c r="L203" s="274"/>
      <c r="M203" s="361"/>
      <c r="N203" s="300"/>
      <c r="O203" s="300"/>
      <c r="P203" s="276" t="s">
        <v>277</v>
      </c>
      <c r="Q203" s="281"/>
      <c r="R203" s="282"/>
      <c r="S203" s="279">
        <f t="shared" si="22"/>
        <v>0</v>
      </c>
      <c r="T203" s="333">
        <f t="shared" ref="T203:T266" si="25">$T$4</f>
        <v>0</v>
      </c>
    </row>
    <row r="204" spans="2:20" ht="24.9" customHeight="1" x14ac:dyDescent="0.3">
      <c r="B204" s="293"/>
      <c r="C204" s="267">
        <f t="shared" si="23"/>
        <v>1</v>
      </c>
      <c r="D204" s="268" t="str">
        <f t="shared" si="24"/>
        <v>Janeiro</v>
      </c>
      <c r="E204" s="269"/>
      <c r="F204" s="270" t="str">
        <f>IF(E204="","",VLOOKUP(Conciliação!E204,Relatório!B:I,2,FALSE))</f>
        <v/>
      </c>
      <c r="G204" s="709"/>
      <c r="H204" s="334" t="str">
        <f>IF(G204="","",VLOOKUP(G204,Fundos!B:C,2,FALSE))</f>
        <v/>
      </c>
      <c r="I204" s="272"/>
      <c r="J204" s="294"/>
      <c r="K204" s="295"/>
      <c r="L204" s="274"/>
      <c r="M204" s="361"/>
      <c r="N204" s="300"/>
      <c r="O204" s="300"/>
      <c r="P204" s="276" t="s">
        <v>277</v>
      </c>
      <c r="Q204" s="281"/>
      <c r="R204" s="282"/>
      <c r="S204" s="279">
        <f t="shared" ref="S204:S267" si="26">IF(P204="sim",Q204-R204+S203,IF(P204="NÃO",S203))</f>
        <v>0</v>
      </c>
      <c r="T204" s="333">
        <f t="shared" si="25"/>
        <v>0</v>
      </c>
    </row>
    <row r="205" spans="2:20" ht="24.9" customHeight="1" x14ac:dyDescent="0.3">
      <c r="B205" s="293"/>
      <c r="C205" s="267">
        <f t="shared" si="23"/>
        <v>1</v>
      </c>
      <c r="D205" s="268" t="str">
        <f t="shared" si="24"/>
        <v>Janeiro</v>
      </c>
      <c r="E205" s="269"/>
      <c r="F205" s="270" t="str">
        <f>IF(E205="","",VLOOKUP(Conciliação!E205,Relatório!B:I,2,FALSE))</f>
        <v/>
      </c>
      <c r="G205" s="709"/>
      <c r="H205" s="334" t="str">
        <f>IF(G205="","",VLOOKUP(G205,Fundos!B:C,2,FALSE))</f>
        <v/>
      </c>
      <c r="I205" s="272"/>
      <c r="J205" s="294"/>
      <c r="K205" s="295"/>
      <c r="L205" s="274"/>
      <c r="M205" s="361"/>
      <c r="N205" s="300"/>
      <c r="O205" s="300"/>
      <c r="P205" s="276" t="s">
        <v>277</v>
      </c>
      <c r="Q205" s="281"/>
      <c r="R205" s="282"/>
      <c r="S205" s="279">
        <f t="shared" si="26"/>
        <v>0</v>
      </c>
      <c r="T205" s="333">
        <f t="shared" si="25"/>
        <v>0</v>
      </c>
    </row>
    <row r="206" spans="2:20" ht="24.9" customHeight="1" x14ac:dyDescent="0.3">
      <c r="B206" s="293"/>
      <c r="C206" s="267">
        <f t="shared" si="23"/>
        <v>1</v>
      </c>
      <c r="D206" s="268" t="str">
        <f t="shared" si="24"/>
        <v>Janeiro</v>
      </c>
      <c r="E206" s="269"/>
      <c r="F206" s="270" t="str">
        <f>IF(E206="","",VLOOKUP(Conciliação!E206,Relatório!B:I,2,FALSE))</f>
        <v/>
      </c>
      <c r="G206" s="709"/>
      <c r="H206" s="334" t="str">
        <f>IF(G206="","",VLOOKUP(G206,Fundos!B:C,2,FALSE))</f>
        <v/>
      </c>
      <c r="I206" s="272"/>
      <c r="J206" s="294"/>
      <c r="K206" s="295"/>
      <c r="L206" s="274"/>
      <c r="M206" s="361"/>
      <c r="N206" s="300"/>
      <c r="O206" s="300"/>
      <c r="P206" s="276" t="s">
        <v>277</v>
      </c>
      <c r="Q206" s="281"/>
      <c r="R206" s="282"/>
      <c r="S206" s="279">
        <f t="shared" si="26"/>
        <v>0</v>
      </c>
      <c r="T206" s="333">
        <f t="shared" si="25"/>
        <v>0</v>
      </c>
    </row>
    <row r="207" spans="2:20" ht="24.9" customHeight="1" x14ac:dyDescent="0.3">
      <c r="B207" s="293"/>
      <c r="C207" s="267">
        <f t="shared" si="23"/>
        <v>1</v>
      </c>
      <c r="D207" s="268" t="str">
        <f t="shared" si="24"/>
        <v>Janeiro</v>
      </c>
      <c r="E207" s="269"/>
      <c r="F207" s="270" t="str">
        <f>IF(E207="","",VLOOKUP(Conciliação!E207,Relatório!B:I,2,FALSE))</f>
        <v/>
      </c>
      <c r="G207" s="709"/>
      <c r="H207" s="334" t="str">
        <f>IF(G207="","",VLOOKUP(G207,Fundos!B:C,2,FALSE))</f>
        <v/>
      </c>
      <c r="I207" s="272"/>
      <c r="J207" s="294"/>
      <c r="K207" s="295"/>
      <c r="L207" s="274"/>
      <c r="M207" s="361"/>
      <c r="N207" s="300"/>
      <c r="O207" s="300"/>
      <c r="P207" s="276" t="s">
        <v>277</v>
      </c>
      <c r="Q207" s="281"/>
      <c r="R207" s="282"/>
      <c r="S207" s="279">
        <f t="shared" si="26"/>
        <v>0</v>
      </c>
      <c r="T207" s="333">
        <f t="shared" si="25"/>
        <v>0</v>
      </c>
    </row>
    <row r="208" spans="2:20" ht="24.9" customHeight="1" x14ac:dyDescent="0.3">
      <c r="B208" s="293"/>
      <c r="C208" s="267">
        <f t="shared" si="23"/>
        <v>1</v>
      </c>
      <c r="D208" s="268" t="str">
        <f t="shared" si="24"/>
        <v>Janeiro</v>
      </c>
      <c r="E208" s="269"/>
      <c r="F208" s="270" t="str">
        <f>IF(E208="","",VLOOKUP(Conciliação!E208,Relatório!B:I,2,FALSE))</f>
        <v/>
      </c>
      <c r="G208" s="709"/>
      <c r="H208" s="334" t="str">
        <f>IF(G208="","",VLOOKUP(G208,Fundos!B:C,2,FALSE))</f>
        <v/>
      </c>
      <c r="I208" s="272"/>
      <c r="J208" s="301"/>
      <c r="K208" s="687"/>
      <c r="L208" s="280"/>
      <c r="M208" s="353"/>
      <c r="N208" s="296"/>
      <c r="O208" s="296"/>
      <c r="P208" s="276" t="s">
        <v>277</v>
      </c>
      <c r="Q208" s="281"/>
      <c r="R208" s="282"/>
      <c r="S208" s="279">
        <f t="shared" si="26"/>
        <v>0</v>
      </c>
      <c r="T208" s="333">
        <f t="shared" si="25"/>
        <v>0</v>
      </c>
    </row>
    <row r="209" spans="2:20" ht="24.9" customHeight="1" x14ac:dyDescent="0.3">
      <c r="B209" s="293"/>
      <c r="C209" s="267">
        <f t="shared" si="23"/>
        <v>1</v>
      </c>
      <c r="D209" s="268" t="str">
        <f t="shared" si="24"/>
        <v>Janeiro</v>
      </c>
      <c r="E209" s="269"/>
      <c r="F209" s="270" t="str">
        <f>IF(E209="","",VLOOKUP(Conciliação!E209,Relatório!B:I,2,FALSE))</f>
        <v/>
      </c>
      <c r="G209" s="709"/>
      <c r="H209" s="334" t="str">
        <f>IF(G209="","",VLOOKUP(G209,Fundos!B:C,2,FALSE))</f>
        <v/>
      </c>
      <c r="I209" s="272"/>
      <c r="J209" s="294"/>
      <c r="K209" s="295"/>
      <c r="L209" s="274"/>
      <c r="M209" s="353"/>
      <c r="N209" s="296"/>
      <c r="O209" s="296"/>
      <c r="P209" s="276" t="s">
        <v>277</v>
      </c>
      <c r="Q209" s="281"/>
      <c r="R209" s="282"/>
      <c r="S209" s="279">
        <f t="shared" si="26"/>
        <v>0</v>
      </c>
      <c r="T209" s="333">
        <f t="shared" si="25"/>
        <v>0</v>
      </c>
    </row>
    <row r="210" spans="2:20" ht="24.9" customHeight="1" x14ac:dyDescent="0.3">
      <c r="B210" s="293"/>
      <c r="C210" s="267">
        <f t="shared" si="23"/>
        <v>1</v>
      </c>
      <c r="D210" s="268" t="str">
        <f t="shared" si="24"/>
        <v>Janeiro</v>
      </c>
      <c r="E210" s="269"/>
      <c r="F210" s="270" t="str">
        <f>IF(E210="","",VLOOKUP(Conciliação!E210,Relatório!B:I,2,FALSE))</f>
        <v/>
      </c>
      <c r="G210" s="709"/>
      <c r="H210" s="334" t="str">
        <f>IF(G210="","",VLOOKUP(G210,Fundos!B:C,2,FALSE))</f>
        <v/>
      </c>
      <c r="I210" s="272"/>
      <c r="J210" s="294"/>
      <c r="K210" s="295"/>
      <c r="L210" s="274"/>
      <c r="M210" s="361"/>
      <c r="N210" s="296"/>
      <c r="O210" s="296"/>
      <c r="P210" s="276" t="s">
        <v>277</v>
      </c>
      <c r="Q210" s="281"/>
      <c r="R210" s="282"/>
      <c r="S210" s="279">
        <f t="shared" si="26"/>
        <v>0</v>
      </c>
      <c r="T210" s="333">
        <f t="shared" si="25"/>
        <v>0</v>
      </c>
    </row>
    <row r="211" spans="2:20" ht="24.9" customHeight="1" x14ac:dyDescent="0.3">
      <c r="B211" s="293"/>
      <c r="C211" s="267">
        <f t="shared" si="23"/>
        <v>1</v>
      </c>
      <c r="D211" s="268" t="str">
        <f t="shared" si="24"/>
        <v>Janeiro</v>
      </c>
      <c r="E211" s="269"/>
      <c r="F211" s="270" t="str">
        <f>IF(E211="","",VLOOKUP(Conciliação!E211,Relatório!B:I,2,FALSE))</f>
        <v/>
      </c>
      <c r="G211" s="709"/>
      <c r="H211" s="334" t="str">
        <f>IF(G211="","",VLOOKUP(G211,Fundos!B:C,2,FALSE))</f>
        <v/>
      </c>
      <c r="I211" s="272"/>
      <c r="J211" s="294"/>
      <c r="K211" s="295"/>
      <c r="L211" s="274"/>
      <c r="M211" s="361"/>
      <c r="N211" s="296"/>
      <c r="O211" s="296"/>
      <c r="P211" s="276" t="s">
        <v>277</v>
      </c>
      <c r="Q211" s="281"/>
      <c r="R211" s="282"/>
      <c r="S211" s="279">
        <f t="shared" si="26"/>
        <v>0</v>
      </c>
      <c r="T211" s="333">
        <f t="shared" si="25"/>
        <v>0</v>
      </c>
    </row>
    <row r="212" spans="2:20" ht="24.9" customHeight="1" x14ac:dyDescent="0.3">
      <c r="B212" s="293"/>
      <c r="C212" s="267">
        <f t="shared" si="23"/>
        <v>1</v>
      </c>
      <c r="D212" s="268" t="str">
        <f t="shared" si="24"/>
        <v>Janeiro</v>
      </c>
      <c r="E212" s="269"/>
      <c r="F212" s="270" t="str">
        <f>IF(E212="","",VLOOKUP(Conciliação!E212,Relatório!B:I,2,FALSE))</f>
        <v/>
      </c>
      <c r="G212" s="709"/>
      <c r="H212" s="334" t="str">
        <f>IF(G212="","",VLOOKUP(G212,Fundos!B:C,2,FALSE))</f>
        <v/>
      </c>
      <c r="I212" s="272"/>
      <c r="J212" s="294"/>
      <c r="K212" s="295"/>
      <c r="L212" s="274"/>
      <c r="M212" s="355"/>
      <c r="N212" s="296"/>
      <c r="O212" s="296"/>
      <c r="P212" s="276" t="s">
        <v>277</v>
      </c>
      <c r="Q212" s="281"/>
      <c r="R212" s="282"/>
      <c r="S212" s="279">
        <f t="shared" si="26"/>
        <v>0</v>
      </c>
      <c r="T212" s="333">
        <f t="shared" si="25"/>
        <v>0</v>
      </c>
    </row>
    <row r="213" spans="2:20" ht="24.9" customHeight="1" x14ac:dyDescent="0.3">
      <c r="B213" s="293"/>
      <c r="C213" s="267">
        <f t="shared" si="23"/>
        <v>1</v>
      </c>
      <c r="D213" s="268" t="str">
        <f t="shared" si="24"/>
        <v>Janeiro</v>
      </c>
      <c r="E213" s="269"/>
      <c r="F213" s="270" t="str">
        <f>IF(E213="","",VLOOKUP(Conciliação!E213,Relatório!B:I,2,FALSE))</f>
        <v/>
      </c>
      <c r="G213" s="709"/>
      <c r="H213" s="334" t="str">
        <f>IF(G213="","",VLOOKUP(G213,Fundos!B:C,2,FALSE))</f>
        <v/>
      </c>
      <c r="I213" s="272"/>
      <c r="J213" s="273"/>
      <c r="K213" s="295"/>
      <c r="L213" s="274"/>
      <c r="M213" s="355"/>
      <c r="N213" s="296"/>
      <c r="O213" s="296"/>
      <c r="P213" s="276" t="s">
        <v>277</v>
      </c>
      <c r="Q213" s="281"/>
      <c r="R213" s="282"/>
      <c r="S213" s="279">
        <f t="shared" si="26"/>
        <v>0</v>
      </c>
      <c r="T213" s="333">
        <f t="shared" si="25"/>
        <v>0</v>
      </c>
    </row>
    <row r="214" spans="2:20" ht="24.9" customHeight="1" x14ac:dyDescent="0.3">
      <c r="B214" s="293"/>
      <c r="C214" s="267">
        <f t="shared" si="23"/>
        <v>1</v>
      </c>
      <c r="D214" s="268" t="str">
        <f t="shared" si="24"/>
        <v>Janeiro</v>
      </c>
      <c r="E214" s="269"/>
      <c r="F214" s="270" t="str">
        <f>IF(E214="","",VLOOKUP(Conciliação!E214,Relatório!B:I,2,FALSE))</f>
        <v/>
      </c>
      <c r="G214" s="709"/>
      <c r="H214" s="334" t="str">
        <f>IF(G214="","",VLOOKUP(G214,Fundos!B:C,2,FALSE))</f>
        <v/>
      </c>
      <c r="I214" s="272"/>
      <c r="J214" s="297"/>
      <c r="K214" s="297"/>
      <c r="L214" s="274"/>
      <c r="M214" s="356"/>
      <c r="N214" s="298"/>
      <c r="O214" s="298"/>
      <c r="P214" s="276" t="s">
        <v>277</v>
      </c>
      <c r="Q214" s="281"/>
      <c r="R214" s="282"/>
      <c r="S214" s="279">
        <f t="shared" si="26"/>
        <v>0</v>
      </c>
      <c r="T214" s="333">
        <f t="shared" si="25"/>
        <v>0</v>
      </c>
    </row>
    <row r="215" spans="2:20" ht="24.9" customHeight="1" x14ac:dyDescent="0.3">
      <c r="B215" s="293"/>
      <c r="C215" s="267">
        <f t="shared" si="23"/>
        <v>1</v>
      </c>
      <c r="D215" s="268" t="str">
        <f t="shared" si="24"/>
        <v>Janeiro</v>
      </c>
      <c r="E215" s="269"/>
      <c r="F215" s="270" t="str">
        <f>IF(E215="","",VLOOKUP(Conciliação!E215,Relatório!B:I,2,FALSE))</f>
        <v/>
      </c>
      <c r="G215" s="709"/>
      <c r="H215" s="334" t="str">
        <f>IF(G215="","",VLOOKUP(G215,Fundos!B:C,2,FALSE))</f>
        <v/>
      </c>
      <c r="I215" s="272"/>
      <c r="J215" s="297"/>
      <c r="K215" s="297"/>
      <c r="L215" s="274"/>
      <c r="M215" s="356"/>
      <c r="N215" s="298"/>
      <c r="O215" s="298"/>
      <c r="P215" s="276" t="s">
        <v>277</v>
      </c>
      <c r="Q215" s="281"/>
      <c r="R215" s="282"/>
      <c r="S215" s="279">
        <f t="shared" si="26"/>
        <v>0</v>
      </c>
      <c r="T215" s="333">
        <f t="shared" si="25"/>
        <v>0</v>
      </c>
    </row>
    <row r="216" spans="2:20" ht="24.9" customHeight="1" x14ac:dyDescent="0.3">
      <c r="B216" s="293"/>
      <c r="C216" s="267">
        <f t="shared" si="23"/>
        <v>1</v>
      </c>
      <c r="D216" s="268" t="str">
        <f t="shared" si="24"/>
        <v>Janeiro</v>
      </c>
      <c r="E216" s="269"/>
      <c r="F216" s="270" t="str">
        <f>IF(E216="","",VLOOKUP(Conciliação!E216,Relatório!B:I,2,FALSE))</f>
        <v/>
      </c>
      <c r="G216" s="709"/>
      <c r="H216" s="334" t="str">
        <f>IF(G216="","",VLOOKUP(G216,Fundos!B:C,2,FALSE))</f>
        <v/>
      </c>
      <c r="I216" s="272"/>
      <c r="J216" s="294"/>
      <c r="K216" s="295"/>
      <c r="L216" s="274"/>
      <c r="M216" s="361"/>
      <c r="N216" s="300"/>
      <c r="O216" s="300"/>
      <c r="P216" s="276" t="s">
        <v>277</v>
      </c>
      <c r="Q216" s="281"/>
      <c r="R216" s="282"/>
      <c r="S216" s="279">
        <f t="shared" si="26"/>
        <v>0</v>
      </c>
      <c r="T216" s="333">
        <f t="shared" si="25"/>
        <v>0</v>
      </c>
    </row>
    <row r="217" spans="2:20" ht="24.9" customHeight="1" x14ac:dyDescent="0.3">
      <c r="B217" s="293"/>
      <c r="C217" s="267">
        <f t="shared" si="23"/>
        <v>1</v>
      </c>
      <c r="D217" s="268" t="str">
        <f t="shared" si="24"/>
        <v>Janeiro</v>
      </c>
      <c r="E217" s="269"/>
      <c r="F217" s="270" t="str">
        <f>IF(E217="","",VLOOKUP(Conciliação!E217,Relatório!B:I,2,FALSE))</f>
        <v/>
      </c>
      <c r="G217" s="709"/>
      <c r="H217" s="334" t="str">
        <f>IF(G217="","",VLOOKUP(G217,Fundos!B:C,2,FALSE))</f>
        <v/>
      </c>
      <c r="I217" s="272"/>
      <c r="J217" s="297"/>
      <c r="K217" s="443"/>
      <c r="L217" s="274"/>
      <c r="M217" s="356"/>
      <c r="N217" s="298"/>
      <c r="O217" s="298"/>
      <c r="P217" s="276" t="s">
        <v>277</v>
      </c>
      <c r="Q217" s="281"/>
      <c r="R217" s="282"/>
      <c r="S217" s="279">
        <f t="shared" si="26"/>
        <v>0</v>
      </c>
      <c r="T217" s="333">
        <f t="shared" si="25"/>
        <v>0</v>
      </c>
    </row>
    <row r="218" spans="2:20" ht="24.9" customHeight="1" x14ac:dyDescent="0.3">
      <c r="B218" s="299"/>
      <c r="C218" s="267">
        <f t="shared" si="23"/>
        <v>1</v>
      </c>
      <c r="D218" s="268" t="str">
        <f t="shared" si="24"/>
        <v>Janeiro</v>
      </c>
      <c r="E218" s="269"/>
      <c r="F218" s="270" t="str">
        <f>IF(E218="","",VLOOKUP(Conciliação!E218,Relatório!B:I,2,FALSE))</f>
        <v/>
      </c>
      <c r="G218" s="709"/>
      <c r="H218" s="334" t="str">
        <f>IF(G218="","",VLOOKUP(G218,Fundos!B:C,2,FALSE))</f>
        <v/>
      </c>
      <c r="I218" s="272"/>
      <c r="J218" s="443"/>
      <c r="K218" s="297"/>
      <c r="L218" s="274"/>
      <c r="M218" s="356"/>
      <c r="N218" s="298"/>
      <c r="O218" s="298"/>
      <c r="P218" s="276" t="s">
        <v>277</v>
      </c>
      <c r="Q218" s="281"/>
      <c r="R218" s="282"/>
      <c r="S218" s="279">
        <f t="shared" si="26"/>
        <v>0</v>
      </c>
      <c r="T218" s="333">
        <f t="shared" si="25"/>
        <v>0</v>
      </c>
    </row>
    <row r="219" spans="2:20" ht="24.9" customHeight="1" x14ac:dyDescent="0.3">
      <c r="B219" s="299"/>
      <c r="C219" s="267">
        <f t="shared" si="23"/>
        <v>1</v>
      </c>
      <c r="D219" s="268" t="str">
        <f t="shared" si="24"/>
        <v>Janeiro</v>
      </c>
      <c r="E219" s="269"/>
      <c r="F219" s="270" t="str">
        <f>IF(E219="","",VLOOKUP(Conciliação!E219,Relatório!B:I,2,FALSE))</f>
        <v/>
      </c>
      <c r="G219" s="709"/>
      <c r="H219" s="334" t="str">
        <f>IF(G219="","",VLOOKUP(G219,Fundos!B:C,2,FALSE))</f>
        <v/>
      </c>
      <c r="I219" s="272"/>
      <c r="J219" s="297"/>
      <c r="K219" s="297"/>
      <c r="L219" s="274"/>
      <c r="M219" s="356"/>
      <c r="N219" s="298"/>
      <c r="O219" s="298"/>
      <c r="P219" s="276" t="s">
        <v>277</v>
      </c>
      <c r="Q219" s="281"/>
      <c r="R219" s="282"/>
      <c r="S219" s="279">
        <f t="shared" si="26"/>
        <v>0</v>
      </c>
      <c r="T219" s="333">
        <f t="shared" si="25"/>
        <v>0</v>
      </c>
    </row>
    <row r="220" spans="2:20" ht="24.9" customHeight="1" x14ac:dyDescent="0.3">
      <c r="B220" s="299"/>
      <c r="C220" s="267">
        <f t="shared" si="23"/>
        <v>1</v>
      </c>
      <c r="D220" s="268" t="str">
        <f t="shared" si="24"/>
        <v>Janeiro</v>
      </c>
      <c r="E220" s="269"/>
      <c r="F220" s="270" t="str">
        <f>IF(E220="","",VLOOKUP(Conciliação!E220,Relatório!B:I,2,FALSE))</f>
        <v/>
      </c>
      <c r="G220" s="709"/>
      <c r="H220" s="334" t="str">
        <f>IF(G220="","",VLOOKUP(G220,Fundos!B:C,2,FALSE))</f>
        <v/>
      </c>
      <c r="I220" s="272"/>
      <c r="J220" s="301"/>
      <c r="K220" s="295"/>
      <c r="L220" s="280"/>
      <c r="M220" s="353"/>
      <c r="N220" s="296"/>
      <c r="O220" s="296"/>
      <c r="P220" s="276" t="s">
        <v>277</v>
      </c>
      <c r="Q220" s="281"/>
      <c r="R220" s="282"/>
      <c r="S220" s="279">
        <f t="shared" si="26"/>
        <v>0</v>
      </c>
      <c r="T220" s="333">
        <f t="shared" si="25"/>
        <v>0</v>
      </c>
    </row>
    <row r="221" spans="2:20" ht="24.9" customHeight="1" x14ac:dyDescent="0.3">
      <c r="B221" s="299"/>
      <c r="C221" s="267">
        <f t="shared" si="23"/>
        <v>1</v>
      </c>
      <c r="D221" s="268" t="str">
        <f t="shared" si="24"/>
        <v>Janeiro</v>
      </c>
      <c r="E221" s="269"/>
      <c r="F221" s="270" t="str">
        <f>IF(E221="","",VLOOKUP(Conciliação!E221,Relatório!B:I,2,FALSE))</f>
        <v/>
      </c>
      <c r="G221" s="709"/>
      <c r="H221" s="334" t="str">
        <f>IF(G221="","",VLOOKUP(G221,Fundos!B:C,2,FALSE))</f>
        <v/>
      </c>
      <c r="I221" s="272"/>
      <c r="J221" s="294"/>
      <c r="K221" s="295"/>
      <c r="L221" s="274"/>
      <c r="M221" s="355"/>
      <c r="N221" s="296"/>
      <c r="O221" s="296"/>
      <c r="P221" s="276" t="s">
        <v>277</v>
      </c>
      <c r="Q221" s="281"/>
      <c r="R221" s="282"/>
      <c r="S221" s="279">
        <f t="shared" si="26"/>
        <v>0</v>
      </c>
      <c r="T221" s="333">
        <f t="shared" si="25"/>
        <v>0</v>
      </c>
    </row>
    <row r="222" spans="2:20" ht="24.9" customHeight="1" x14ac:dyDescent="0.3">
      <c r="B222" s="299"/>
      <c r="C222" s="267">
        <f t="shared" si="23"/>
        <v>1</v>
      </c>
      <c r="D222" s="268" t="str">
        <f t="shared" si="24"/>
        <v>Janeiro</v>
      </c>
      <c r="E222" s="269"/>
      <c r="F222" s="270" t="str">
        <f>IF(E222="","",VLOOKUP(Conciliação!E222,Relatório!B:I,2,FALSE))</f>
        <v/>
      </c>
      <c r="G222" s="709"/>
      <c r="H222" s="334" t="str">
        <f>IF(G222="","",VLOOKUP(G222,Fundos!B:C,2,FALSE))</f>
        <v/>
      </c>
      <c r="I222" s="272"/>
      <c r="J222" s="294"/>
      <c r="K222" s="295"/>
      <c r="L222" s="274"/>
      <c r="M222" s="355"/>
      <c r="N222" s="296"/>
      <c r="O222" s="296"/>
      <c r="P222" s="276" t="s">
        <v>277</v>
      </c>
      <c r="Q222" s="281"/>
      <c r="R222" s="282"/>
      <c r="S222" s="279">
        <f t="shared" si="26"/>
        <v>0</v>
      </c>
      <c r="T222" s="333">
        <f t="shared" si="25"/>
        <v>0</v>
      </c>
    </row>
    <row r="223" spans="2:20" ht="24.9" customHeight="1" x14ac:dyDescent="0.3">
      <c r="B223" s="299"/>
      <c r="C223" s="267">
        <f t="shared" si="23"/>
        <v>1</v>
      </c>
      <c r="D223" s="268" t="str">
        <f t="shared" si="24"/>
        <v>Janeiro</v>
      </c>
      <c r="E223" s="269"/>
      <c r="F223" s="270" t="str">
        <f>IF(E223="","",VLOOKUP(Conciliação!E223,Relatório!B:I,2,FALSE))</f>
        <v/>
      </c>
      <c r="G223" s="709"/>
      <c r="H223" s="334" t="str">
        <f>IF(G223="","",VLOOKUP(G223,Fundos!B:C,2,FALSE))</f>
        <v/>
      </c>
      <c r="I223" s="272"/>
      <c r="J223" s="301"/>
      <c r="K223" s="302"/>
      <c r="L223" s="274"/>
      <c r="M223" s="355"/>
      <c r="N223" s="296"/>
      <c r="O223" s="296"/>
      <c r="P223" s="276" t="s">
        <v>277</v>
      </c>
      <c r="Q223" s="281"/>
      <c r="R223" s="282"/>
      <c r="S223" s="279">
        <f t="shared" si="26"/>
        <v>0</v>
      </c>
      <c r="T223" s="333">
        <f t="shared" si="25"/>
        <v>0</v>
      </c>
    </row>
    <row r="224" spans="2:20" ht="24.9" customHeight="1" x14ac:dyDescent="0.3">
      <c r="B224" s="299"/>
      <c r="C224" s="267">
        <f t="shared" si="23"/>
        <v>1</v>
      </c>
      <c r="D224" s="268" t="str">
        <f t="shared" si="24"/>
        <v>Janeiro</v>
      </c>
      <c r="E224" s="269"/>
      <c r="F224" s="270" t="str">
        <f>IF(E224="","",VLOOKUP(Conciliação!E224,Relatório!B:I,2,FALSE))</f>
        <v/>
      </c>
      <c r="G224" s="709"/>
      <c r="H224" s="334" t="str">
        <f>IF(G224="","",VLOOKUP(G224,Fundos!B:C,2,FALSE))</f>
        <v/>
      </c>
      <c r="I224" s="272"/>
      <c r="J224" s="301"/>
      <c r="K224" s="302"/>
      <c r="L224" s="274"/>
      <c r="M224" s="355"/>
      <c r="N224" s="296"/>
      <c r="O224" s="296"/>
      <c r="P224" s="276" t="s">
        <v>277</v>
      </c>
      <c r="Q224" s="281"/>
      <c r="R224" s="282"/>
      <c r="S224" s="279">
        <f t="shared" si="26"/>
        <v>0</v>
      </c>
      <c r="T224" s="333">
        <f t="shared" si="25"/>
        <v>0</v>
      </c>
    </row>
    <row r="225" spans="2:20" ht="24.9" customHeight="1" x14ac:dyDescent="0.3">
      <c r="B225" s="299"/>
      <c r="C225" s="267">
        <f t="shared" si="23"/>
        <v>1</v>
      </c>
      <c r="D225" s="268" t="str">
        <f t="shared" si="24"/>
        <v>Janeiro</v>
      </c>
      <c r="E225" s="269"/>
      <c r="F225" s="270" t="str">
        <f>IF(E225="","",VLOOKUP(Conciliação!E225,Relatório!B:I,2,FALSE))</f>
        <v/>
      </c>
      <c r="G225" s="709"/>
      <c r="H225" s="334" t="str">
        <f>IF(G225="","",VLOOKUP(G225,Fundos!B:C,2,FALSE))</f>
        <v/>
      </c>
      <c r="I225" s="272"/>
      <c r="J225" s="301"/>
      <c r="K225" s="302"/>
      <c r="L225" s="274"/>
      <c r="M225" s="355"/>
      <c r="N225" s="296"/>
      <c r="O225" s="296"/>
      <c r="P225" s="276" t="s">
        <v>277</v>
      </c>
      <c r="Q225" s="281"/>
      <c r="R225" s="282"/>
      <c r="S225" s="279">
        <f t="shared" si="26"/>
        <v>0</v>
      </c>
      <c r="T225" s="333">
        <f t="shared" si="25"/>
        <v>0</v>
      </c>
    </row>
    <row r="226" spans="2:20" ht="24.9" customHeight="1" x14ac:dyDescent="0.3">
      <c r="B226" s="299"/>
      <c r="C226" s="267">
        <f t="shared" si="23"/>
        <v>1</v>
      </c>
      <c r="D226" s="268" t="str">
        <f t="shared" si="24"/>
        <v>Janeiro</v>
      </c>
      <c r="E226" s="269"/>
      <c r="F226" s="270" t="str">
        <f>IF(E226="","",VLOOKUP(Conciliação!E226,Relatório!B:I,2,FALSE))</f>
        <v/>
      </c>
      <c r="G226" s="709"/>
      <c r="H226" s="334" t="str">
        <f>IF(G226="","",VLOOKUP(G226,Fundos!B:C,2,FALSE))</f>
        <v/>
      </c>
      <c r="I226" s="272"/>
      <c r="J226" s="301"/>
      <c r="K226" s="302"/>
      <c r="L226" s="274"/>
      <c r="M226" s="355"/>
      <c r="N226" s="296"/>
      <c r="O226" s="296"/>
      <c r="P226" s="276" t="s">
        <v>277</v>
      </c>
      <c r="Q226" s="281"/>
      <c r="R226" s="282"/>
      <c r="S226" s="279">
        <f t="shared" si="26"/>
        <v>0</v>
      </c>
      <c r="T226" s="333">
        <f t="shared" si="25"/>
        <v>0</v>
      </c>
    </row>
    <row r="227" spans="2:20" ht="24.9" customHeight="1" x14ac:dyDescent="0.3">
      <c r="B227" s="299"/>
      <c r="C227" s="267">
        <f t="shared" si="23"/>
        <v>1</v>
      </c>
      <c r="D227" s="268" t="str">
        <f t="shared" si="24"/>
        <v>Janeiro</v>
      </c>
      <c r="E227" s="269"/>
      <c r="F227" s="270" t="str">
        <f>IF(E227="","",VLOOKUP(Conciliação!E227,Relatório!B:I,2,FALSE))</f>
        <v/>
      </c>
      <c r="G227" s="709"/>
      <c r="H227" s="334" t="str">
        <f>IF(G227="","",VLOOKUP(G227,Fundos!B:C,2,FALSE))</f>
        <v/>
      </c>
      <c r="I227" s="272"/>
      <c r="J227" s="301"/>
      <c r="K227" s="302"/>
      <c r="L227" s="274"/>
      <c r="M227" s="355"/>
      <c r="N227" s="296"/>
      <c r="O227" s="296"/>
      <c r="P227" s="276" t="s">
        <v>277</v>
      </c>
      <c r="Q227" s="281"/>
      <c r="R227" s="282"/>
      <c r="S227" s="279">
        <f t="shared" si="26"/>
        <v>0</v>
      </c>
      <c r="T227" s="333">
        <f t="shared" si="25"/>
        <v>0</v>
      </c>
    </row>
    <row r="228" spans="2:20" ht="24.9" customHeight="1" x14ac:dyDescent="0.3">
      <c r="B228" s="299"/>
      <c r="C228" s="267">
        <f t="shared" si="23"/>
        <v>1</v>
      </c>
      <c r="D228" s="268" t="str">
        <f t="shared" si="24"/>
        <v>Janeiro</v>
      </c>
      <c r="E228" s="269"/>
      <c r="F228" s="270" t="str">
        <f>IF(E228="","",VLOOKUP(Conciliação!E228,Relatório!B:I,2,FALSE))</f>
        <v/>
      </c>
      <c r="G228" s="709"/>
      <c r="H228" s="334" t="str">
        <f>IF(G228="","",VLOOKUP(G228,Fundos!B:C,2,FALSE))</f>
        <v/>
      </c>
      <c r="I228" s="272"/>
      <c r="J228" s="294"/>
      <c r="K228" s="295"/>
      <c r="L228" s="274"/>
      <c r="M228" s="355"/>
      <c r="N228" s="296"/>
      <c r="O228" s="296"/>
      <c r="P228" s="276" t="s">
        <v>277</v>
      </c>
      <c r="Q228" s="281"/>
      <c r="R228" s="282"/>
      <c r="S228" s="279">
        <f t="shared" si="26"/>
        <v>0</v>
      </c>
      <c r="T228" s="333">
        <f t="shared" si="25"/>
        <v>0</v>
      </c>
    </row>
    <row r="229" spans="2:20" ht="24.9" customHeight="1" x14ac:dyDescent="0.3">
      <c r="B229" s="299"/>
      <c r="C229" s="267">
        <f t="shared" si="23"/>
        <v>1</v>
      </c>
      <c r="D229" s="268" t="str">
        <f t="shared" si="24"/>
        <v>Janeiro</v>
      </c>
      <c r="E229" s="269"/>
      <c r="F229" s="270" t="str">
        <f>IF(E229="","",VLOOKUP(Conciliação!E229,Relatório!B:I,2,FALSE))</f>
        <v/>
      </c>
      <c r="G229" s="709"/>
      <c r="H229" s="334" t="str">
        <f>IF(G229="","",VLOOKUP(G229,Fundos!B:C,2,FALSE))</f>
        <v/>
      </c>
      <c r="I229" s="272"/>
      <c r="J229" s="294"/>
      <c r="K229" s="295"/>
      <c r="L229" s="274"/>
      <c r="M229" s="355"/>
      <c r="N229" s="296"/>
      <c r="O229" s="296"/>
      <c r="P229" s="276" t="s">
        <v>277</v>
      </c>
      <c r="Q229" s="281"/>
      <c r="R229" s="282"/>
      <c r="S229" s="279">
        <f t="shared" si="26"/>
        <v>0</v>
      </c>
      <c r="T229" s="333">
        <f t="shared" si="25"/>
        <v>0</v>
      </c>
    </row>
    <row r="230" spans="2:20" ht="24.9" customHeight="1" x14ac:dyDescent="0.3">
      <c r="B230" s="299"/>
      <c r="C230" s="267">
        <f t="shared" ref="C230:C293" si="27">MONTH(B230)</f>
        <v>1</v>
      </c>
      <c r="D230" s="268" t="str">
        <f t="shared" ref="D230:D293" si="28">IF(C230=1,"Janeiro",IF(C230=2,"Fevereiro",IF(C230=3,"Março",IF(C230=4,"Abril",IF(C230=5,"Maio",IF(C230=6,"Junho",IF(C230=7,"Julho",IF(C230=8,"Agosto",IF(C230=9,"Setembro",IF(C230=10,"Outubro",IF(C230=11,"Novembro",IF(C230=12,"Dezembro",""))))))))))))</f>
        <v>Janeiro</v>
      </c>
      <c r="E230" s="269"/>
      <c r="F230" s="270" t="str">
        <f>IF(E230="","",VLOOKUP(Conciliação!E230,Relatório!B:I,2,FALSE))</f>
        <v/>
      </c>
      <c r="G230" s="709"/>
      <c r="H230" s="334" t="str">
        <f>IF(G230="","",VLOOKUP(G230,Fundos!B:C,2,FALSE))</f>
        <v/>
      </c>
      <c r="I230" s="272"/>
      <c r="J230" s="301"/>
      <c r="K230" s="295"/>
      <c r="L230" s="274"/>
      <c r="M230" s="355"/>
      <c r="N230" s="296"/>
      <c r="O230" s="296"/>
      <c r="P230" s="276" t="s">
        <v>277</v>
      </c>
      <c r="Q230" s="281"/>
      <c r="R230" s="282"/>
      <c r="S230" s="279">
        <f t="shared" si="26"/>
        <v>0</v>
      </c>
      <c r="T230" s="333">
        <f t="shared" si="25"/>
        <v>0</v>
      </c>
    </row>
    <row r="231" spans="2:20" ht="24.9" customHeight="1" x14ac:dyDescent="0.3">
      <c r="B231" s="299"/>
      <c r="C231" s="267">
        <f t="shared" si="27"/>
        <v>1</v>
      </c>
      <c r="D231" s="268" t="str">
        <f t="shared" si="28"/>
        <v>Janeiro</v>
      </c>
      <c r="E231" s="269"/>
      <c r="F231" s="270" t="str">
        <f>IF(E231="","",VLOOKUP(Conciliação!E231,Relatório!B:I,2,FALSE))</f>
        <v/>
      </c>
      <c r="G231" s="709"/>
      <c r="H231" s="334" t="str">
        <f>IF(G231="","",VLOOKUP(G231,Fundos!B:C,2,FALSE))</f>
        <v/>
      </c>
      <c r="I231" s="272"/>
      <c r="J231" s="294"/>
      <c r="K231" s="295"/>
      <c r="L231" s="274"/>
      <c r="M231" s="355"/>
      <c r="N231" s="296"/>
      <c r="O231" s="296"/>
      <c r="P231" s="276" t="s">
        <v>277</v>
      </c>
      <c r="Q231" s="281"/>
      <c r="R231" s="282"/>
      <c r="S231" s="279">
        <f t="shared" si="26"/>
        <v>0</v>
      </c>
      <c r="T231" s="333">
        <f t="shared" si="25"/>
        <v>0</v>
      </c>
    </row>
    <row r="232" spans="2:20" ht="24.9" customHeight="1" x14ac:dyDescent="0.3">
      <c r="B232" s="299"/>
      <c r="C232" s="267">
        <f t="shared" si="27"/>
        <v>1</v>
      </c>
      <c r="D232" s="268" t="str">
        <f t="shared" si="28"/>
        <v>Janeiro</v>
      </c>
      <c r="E232" s="269"/>
      <c r="F232" s="270" t="str">
        <f>IF(E232="","",VLOOKUP(Conciliação!E232,Relatório!B:I,2,FALSE))</f>
        <v/>
      </c>
      <c r="G232" s="709"/>
      <c r="H232" s="334" t="str">
        <f>IF(G232="","",VLOOKUP(G232,Fundos!B:C,2,FALSE))</f>
        <v/>
      </c>
      <c r="I232" s="272"/>
      <c r="J232" s="294"/>
      <c r="K232" s="443"/>
      <c r="L232" s="274"/>
      <c r="M232" s="355"/>
      <c r="N232" s="296"/>
      <c r="O232" s="296"/>
      <c r="P232" s="276" t="s">
        <v>277</v>
      </c>
      <c r="Q232" s="281"/>
      <c r="R232" s="282"/>
      <c r="S232" s="279">
        <f t="shared" si="26"/>
        <v>0</v>
      </c>
      <c r="T232" s="333">
        <f t="shared" si="25"/>
        <v>0</v>
      </c>
    </row>
    <row r="233" spans="2:20" ht="24.9" customHeight="1" x14ac:dyDescent="0.3">
      <c r="B233" s="293"/>
      <c r="C233" s="267">
        <f t="shared" si="27"/>
        <v>1</v>
      </c>
      <c r="D233" s="268" t="str">
        <f t="shared" si="28"/>
        <v>Janeiro</v>
      </c>
      <c r="E233" s="269"/>
      <c r="F233" s="270" t="str">
        <f>IF(E233="","",VLOOKUP(Conciliação!E233,Relatório!B:I,2,FALSE))</f>
        <v/>
      </c>
      <c r="G233" s="709"/>
      <c r="H233" s="334" t="str">
        <f>IF(G233="","",VLOOKUP(G233,Fundos!B:C,2,FALSE))</f>
        <v/>
      </c>
      <c r="I233" s="272"/>
      <c r="J233" s="443"/>
      <c r="K233" s="295"/>
      <c r="L233" s="274"/>
      <c r="M233" s="355"/>
      <c r="N233" s="296"/>
      <c r="O233" s="296"/>
      <c r="P233" s="276" t="s">
        <v>277</v>
      </c>
      <c r="Q233" s="281"/>
      <c r="R233" s="282"/>
      <c r="S233" s="279">
        <f t="shared" si="26"/>
        <v>0</v>
      </c>
      <c r="T233" s="333">
        <f t="shared" si="25"/>
        <v>0</v>
      </c>
    </row>
    <row r="234" spans="2:20" ht="24.9" customHeight="1" x14ac:dyDescent="0.3">
      <c r="B234" s="293"/>
      <c r="C234" s="267">
        <f t="shared" si="27"/>
        <v>1</v>
      </c>
      <c r="D234" s="268" t="str">
        <f t="shared" si="28"/>
        <v>Janeiro</v>
      </c>
      <c r="E234" s="269"/>
      <c r="F234" s="270" t="str">
        <f>IF(E234="","",VLOOKUP(Conciliação!E234,Relatório!B:I,2,FALSE))</f>
        <v/>
      </c>
      <c r="G234" s="709"/>
      <c r="H234" s="334" t="str">
        <f>IF(G234="","",VLOOKUP(G234,Fundos!B:C,2,FALSE))</f>
        <v/>
      </c>
      <c r="I234" s="272"/>
      <c r="J234" s="297"/>
      <c r="K234" s="297"/>
      <c r="L234" s="274"/>
      <c r="M234" s="356"/>
      <c r="N234" s="298"/>
      <c r="O234" s="298"/>
      <c r="P234" s="276" t="s">
        <v>277</v>
      </c>
      <c r="Q234" s="281"/>
      <c r="R234" s="282"/>
      <c r="S234" s="279">
        <f t="shared" si="26"/>
        <v>0</v>
      </c>
      <c r="T234" s="333">
        <f t="shared" si="25"/>
        <v>0</v>
      </c>
    </row>
    <row r="235" spans="2:20" ht="24.9" customHeight="1" x14ac:dyDescent="0.3">
      <c r="B235" s="293"/>
      <c r="C235" s="267">
        <f t="shared" si="27"/>
        <v>1</v>
      </c>
      <c r="D235" s="268" t="str">
        <f t="shared" si="28"/>
        <v>Janeiro</v>
      </c>
      <c r="E235" s="269"/>
      <c r="F235" s="270" t="str">
        <f>IF(E235="","",VLOOKUP(Conciliação!E235,Relatório!B:I,2,FALSE))</f>
        <v/>
      </c>
      <c r="G235" s="709"/>
      <c r="H235" s="334" t="str">
        <f>IF(G235="","",VLOOKUP(G235,Fundos!B:C,2,FALSE))</f>
        <v/>
      </c>
      <c r="I235" s="272"/>
      <c r="J235" s="294"/>
      <c r="K235" s="295"/>
      <c r="L235" s="274"/>
      <c r="M235" s="355"/>
      <c r="N235" s="296"/>
      <c r="O235" s="296"/>
      <c r="P235" s="276" t="s">
        <v>277</v>
      </c>
      <c r="Q235" s="281"/>
      <c r="R235" s="282"/>
      <c r="S235" s="279">
        <f t="shared" si="26"/>
        <v>0</v>
      </c>
      <c r="T235" s="333">
        <f t="shared" si="25"/>
        <v>0</v>
      </c>
    </row>
    <row r="236" spans="2:20" ht="24.9" customHeight="1" x14ac:dyDescent="0.3">
      <c r="B236" s="293"/>
      <c r="C236" s="267">
        <f t="shared" si="27"/>
        <v>1</v>
      </c>
      <c r="D236" s="268" t="str">
        <f t="shared" si="28"/>
        <v>Janeiro</v>
      </c>
      <c r="E236" s="269"/>
      <c r="F236" s="270" t="str">
        <f>IF(E236="","",VLOOKUP(Conciliação!E236,Relatório!B:I,2,FALSE))</f>
        <v/>
      </c>
      <c r="G236" s="709"/>
      <c r="H236" s="334" t="str">
        <f>IF(G236="","",VLOOKUP(G236,Fundos!B:C,2,FALSE))</f>
        <v/>
      </c>
      <c r="I236" s="272"/>
      <c r="J236" s="294"/>
      <c r="K236" s="367"/>
      <c r="L236" s="280"/>
      <c r="M236" s="355"/>
      <c r="N236" s="296"/>
      <c r="O236" s="296"/>
      <c r="P236" s="276" t="s">
        <v>277</v>
      </c>
      <c r="Q236" s="281"/>
      <c r="R236" s="282"/>
      <c r="S236" s="279">
        <f t="shared" si="26"/>
        <v>0</v>
      </c>
      <c r="T236" s="333">
        <f t="shared" si="25"/>
        <v>0</v>
      </c>
    </row>
    <row r="237" spans="2:20" ht="24.9" customHeight="1" x14ac:dyDescent="0.3">
      <c r="B237" s="293"/>
      <c r="C237" s="267">
        <f t="shared" si="27"/>
        <v>1</v>
      </c>
      <c r="D237" s="268" t="str">
        <f t="shared" si="28"/>
        <v>Janeiro</v>
      </c>
      <c r="E237" s="269"/>
      <c r="F237" s="270" t="str">
        <f>IF(E237="","",VLOOKUP(Conciliação!E237,Relatório!B:I,2,FALSE))</f>
        <v/>
      </c>
      <c r="G237" s="709"/>
      <c r="H237" s="334" t="str">
        <f>IF(G237="","",VLOOKUP(G237,Fundos!B:C,2,FALSE))</f>
        <v/>
      </c>
      <c r="I237" s="272"/>
      <c r="J237" s="294"/>
      <c r="K237" s="295"/>
      <c r="L237" s="274"/>
      <c r="M237" s="355"/>
      <c r="N237" s="296"/>
      <c r="O237" s="296"/>
      <c r="P237" s="276" t="s">
        <v>277</v>
      </c>
      <c r="Q237" s="281"/>
      <c r="R237" s="282"/>
      <c r="S237" s="279">
        <f t="shared" si="26"/>
        <v>0</v>
      </c>
      <c r="T237" s="333">
        <f t="shared" si="25"/>
        <v>0</v>
      </c>
    </row>
    <row r="238" spans="2:20" ht="24.9" customHeight="1" x14ac:dyDescent="0.3">
      <c r="B238" s="293"/>
      <c r="C238" s="267">
        <f t="shared" si="27"/>
        <v>1</v>
      </c>
      <c r="D238" s="268" t="str">
        <f t="shared" si="28"/>
        <v>Janeiro</v>
      </c>
      <c r="E238" s="269"/>
      <c r="F238" s="270" t="str">
        <f>IF(E238="","",VLOOKUP(Conciliação!E238,Relatório!B:I,2,FALSE))</f>
        <v/>
      </c>
      <c r="G238" s="709"/>
      <c r="H238" s="334" t="str">
        <f>IF(G238="","",VLOOKUP(G238,Fundos!B:C,2,FALSE))</f>
        <v/>
      </c>
      <c r="I238" s="272"/>
      <c r="J238" s="294"/>
      <c r="K238" s="295"/>
      <c r="L238" s="274"/>
      <c r="M238" s="355"/>
      <c r="N238" s="296"/>
      <c r="O238" s="296"/>
      <c r="P238" s="276" t="s">
        <v>277</v>
      </c>
      <c r="Q238" s="281"/>
      <c r="R238" s="282"/>
      <c r="S238" s="279">
        <f t="shared" si="26"/>
        <v>0</v>
      </c>
      <c r="T238" s="333">
        <f t="shared" si="25"/>
        <v>0</v>
      </c>
    </row>
    <row r="239" spans="2:20" ht="24.9" customHeight="1" x14ac:dyDescent="0.3">
      <c r="B239" s="293"/>
      <c r="C239" s="267">
        <f t="shared" si="27"/>
        <v>1</v>
      </c>
      <c r="D239" s="268" t="str">
        <f t="shared" si="28"/>
        <v>Janeiro</v>
      </c>
      <c r="E239" s="269"/>
      <c r="F239" s="270" t="str">
        <f>IF(E239="","",VLOOKUP(Conciliação!E239,Relatório!B:I,2,FALSE))</f>
        <v/>
      </c>
      <c r="G239" s="709"/>
      <c r="H239" s="334" t="str">
        <f>IF(G239="","",VLOOKUP(G239,Fundos!B:C,2,FALSE))</f>
        <v/>
      </c>
      <c r="I239" s="272"/>
      <c r="J239" s="294"/>
      <c r="K239" s="273"/>
      <c r="L239" s="274"/>
      <c r="M239" s="355"/>
      <c r="N239" s="296"/>
      <c r="O239" s="296"/>
      <c r="P239" s="276" t="s">
        <v>277</v>
      </c>
      <c r="Q239" s="281"/>
      <c r="R239" s="282"/>
      <c r="S239" s="279">
        <f t="shared" si="26"/>
        <v>0</v>
      </c>
      <c r="T239" s="333">
        <f t="shared" si="25"/>
        <v>0</v>
      </c>
    </row>
    <row r="240" spans="2:20" ht="24.9" customHeight="1" x14ac:dyDescent="0.3">
      <c r="B240" s="293"/>
      <c r="C240" s="267">
        <f t="shared" si="27"/>
        <v>1</v>
      </c>
      <c r="D240" s="268" t="str">
        <f t="shared" si="28"/>
        <v>Janeiro</v>
      </c>
      <c r="E240" s="269"/>
      <c r="F240" s="270" t="str">
        <f>IF(E240="","",VLOOKUP(Conciliação!E240,Relatório!B:I,2,FALSE))</f>
        <v/>
      </c>
      <c r="G240" s="709"/>
      <c r="H240" s="334" t="str">
        <f>IF(G240="","",VLOOKUP(G240,Fundos!B:C,2,FALSE))</f>
        <v/>
      </c>
      <c r="I240" s="272"/>
      <c r="J240" s="294"/>
      <c r="K240" s="295"/>
      <c r="L240" s="274"/>
      <c r="M240" s="355"/>
      <c r="N240" s="296"/>
      <c r="O240" s="296"/>
      <c r="P240" s="276" t="s">
        <v>277</v>
      </c>
      <c r="Q240" s="281"/>
      <c r="R240" s="282"/>
      <c r="S240" s="279">
        <f t="shared" si="26"/>
        <v>0</v>
      </c>
      <c r="T240" s="333">
        <f t="shared" si="25"/>
        <v>0</v>
      </c>
    </row>
    <row r="241" spans="2:20" ht="24.9" customHeight="1" x14ac:dyDescent="0.3">
      <c r="B241" s="293"/>
      <c r="C241" s="267">
        <f t="shared" si="27"/>
        <v>1</v>
      </c>
      <c r="D241" s="268" t="str">
        <f t="shared" si="28"/>
        <v>Janeiro</v>
      </c>
      <c r="E241" s="269"/>
      <c r="F241" s="270" t="str">
        <f>IF(E241="","",VLOOKUP(Conciliação!E241,Relatório!B:I,2,FALSE))</f>
        <v/>
      </c>
      <c r="G241" s="709"/>
      <c r="H241" s="334" t="str">
        <f>IF(G241="","",VLOOKUP(G241,Fundos!B:C,2,FALSE))</f>
        <v/>
      </c>
      <c r="I241" s="272"/>
      <c r="J241" s="294"/>
      <c r="K241" s="295"/>
      <c r="L241" s="274"/>
      <c r="M241" s="361"/>
      <c r="N241" s="296"/>
      <c r="O241" s="296"/>
      <c r="P241" s="276" t="s">
        <v>277</v>
      </c>
      <c r="Q241" s="281"/>
      <c r="R241" s="282"/>
      <c r="S241" s="279">
        <f t="shared" si="26"/>
        <v>0</v>
      </c>
      <c r="T241" s="333">
        <f t="shared" si="25"/>
        <v>0</v>
      </c>
    </row>
    <row r="242" spans="2:20" ht="24.9" customHeight="1" x14ac:dyDescent="0.3">
      <c r="B242" s="293"/>
      <c r="C242" s="267">
        <f t="shared" si="27"/>
        <v>1</v>
      </c>
      <c r="D242" s="268" t="str">
        <f t="shared" si="28"/>
        <v>Janeiro</v>
      </c>
      <c r="E242" s="269"/>
      <c r="F242" s="270" t="str">
        <f>IF(E242="","",VLOOKUP(Conciliação!E242,Relatório!B:I,2,FALSE))</f>
        <v/>
      </c>
      <c r="G242" s="709"/>
      <c r="H242" s="334" t="str">
        <f>IF(G242="","",VLOOKUP(G242,Fundos!B:C,2,FALSE))</f>
        <v/>
      </c>
      <c r="I242" s="272"/>
      <c r="J242" s="297"/>
      <c r="K242" s="443"/>
      <c r="L242" s="274"/>
      <c r="M242" s="356"/>
      <c r="N242" s="298"/>
      <c r="O242" s="298"/>
      <c r="P242" s="276" t="s">
        <v>277</v>
      </c>
      <c r="Q242" s="281"/>
      <c r="R242" s="282"/>
      <c r="S242" s="279">
        <f t="shared" si="26"/>
        <v>0</v>
      </c>
      <c r="T242" s="333">
        <f t="shared" si="25"/>
        <v>0</v>
      </c>
    </row>
    <row r="243" spans="2:20" ht="24.9" customHeight="1" x14ac:dyDescent="0.3">
      <c r="B243" s="299"/>
      <c r="C243" s="267">
        <f t="shared" si="27"/>
        <v>1</v>
      </c>
      <c r="D243" s="268" t="str">
        <f t="shared" si="28"/>
        <v>Janeiro</v>
      </c>
      <c r="E243" s="269"/>
      <c r="F243" s="270" t="str">
        <f>IF(E243="","",VLOOKUP(Conciliação!E243,Relatório!B:I,2,FALSE))</f>
        <v/>
      </c>
      <c r="G243" s="709"/>
      <c r="H243" s="334" t="str">
        <f>IF(G243="","",VLOOKUP(G243,Fundos!B:C,2,FALSE))</f>
        <v/>
      </c>
      <c r="I243" s="272"/>
      <c r="J243" s="294"/>
      <c r="K243" s="297"/>
      <c r="L243" s="274"/>
      <c r="M243" s="356"/>
      <c r="N243" s="298"/>
      <c r="O243" s="298"/>
      <c r="P243" s="276" t="s">
        <v>277</v>
      </c>
      <c r="Q243" s="281"/>
      <c r="R243" s="282"/>
      <c r="S243" s="279">
        <f t="shared" si="26"/>
        <v>0</v>
      </c>
      <c r="T243" s="333">
        <f t="shared" si="25"/>
        <v>0</v>
      </c>
    </row>
    <row r="244" spans="2:20" ht="24.9" customHeight="1" x14ac:dyDescent="0.3">
      <c r="B244" s="293"/>
      <c r="C244" s="267">
        <f t="shared" si="27"/>
        <v>1</v>
      </c>
      <c r="D244" s="268" t="str">
        <f t="shared" si="28"/>
        <v>Janeiro</v>
      </c>
      <c r="E244" s="269"/>
      <c r="F244" s="270" t="str">
        <f>IF(E244="","",VLOOKUP(Conciliação!E244,Relatório!B:I,2,FALSE))</f>
        <v/>
      </c>
      <c r="G244" s="709"/>
      <c r="H244" s="334" t="str">
        <f>IF(G244="","",VLOOKUP(G244,Fundos!B:C,2,FALSE))</f>
        <v/>
      </c>
      <c r="I244" s="272"/>
      <c r="J244" s="294"/>
      <c r="K244" s="295"/>
      <c r="L244" s="274"/>
      <c r="M244" s="355"/>
      <c r="N244" s="296"/>
      <c r="O244" s="296"/>
      <c r="P244" s="276" t="s">
        <v>277</v>
      </c>
      <c r="Q244" s="281"/>
      <c r="R244" s="282"/>
      <c r="S244" s="279">
        <f t="shared" si="26"/>
        <v>0</v>
      </c>
      <c r="T244" s="333">
        <f t="shared" si="25"/>
        <v>0</v>
      </c>
    </row>
    <row r="245" spans="2:20" ht="24.9" customHeight="1" x14ac:dyDescent="0.3">
      <c r="B245" s="286"/>
      <c r="C245" s="267">
        <f t="shared" si="27"/>
        <v>1</v>
      </c>
      <c r="D245" s="268" t="str">
        <f t="shared" si="28"/>
        <v>Janeiro</v>
      </c>
      <c r="E245" s="269"/>
      <c r="F245" s="270" t="str">
        <f>IF(E245="","",VLOOKUP(Conciliação!E245,Relatório!B:I,2,FALSE))</f>
        <v/>
      </c>
      <c r="G245" s="709"/>
      <c r="H245" s="334" t="str">
        <f>IF(G245="","",VLOOKUP(G245,Fundos!B:C,2,FALSE))</f>
        <v/>
      </c>
      <c r="I245" s="272"/>
      <c r="J245" s="301"/>
      <c r="K245" s="443"/>
      <c r="L245" s="274"/>
      <c r="M245" s="362"/>
      <c r="N245" s="303"/>
      <c r="O245" s="303"/>
      <c r="P245" s="276" t="s">
        <v>277</v>
      </c>
      <c r="Q245" s="281"/>
      <c r="R245" s="282"/>
      <c r="S245" s="279">
        <f t="shared" si="26"/>
        <v>0</v>
      </c>
      <c r="T245" s="333">
        <f t="shared" si="25"/>
        <v>0</v>
      </c>
    </row>
    <row r="246" spans="2:20" ht="24.9" customHeight="1" x14ac:dyDescent="0.3">
      <c r="B246" s="286"/>
      <c r="C246" s="267">
        <f t="shared" si="27"/>
        <v>1</v>
      </c>
      <c r="D246" s="268" t="str">
        <f t="shared" si="28"/>
        <v>Janeiro</v>
      </c>
      <c r="E246" s="269"/>
      <c r="F246" s="270" t="str">
        <f>IF(E246="","",VLOOKUP(Conciliação!E246,Relatório!B:I,2,FALSE))</f>
        <v/>
      </c>
      <c r="G246" s="709"/>
      <c r="H246" s="334" t="str">
        <f>IF(G246="","",VLOOKUP(G246,Fundos!B:C,2,FALSE))</f>
        <v/>
      </c>
      <c r="I246" s="272"/>
      <c r="J246" s="294"/>
      <c r="K246" s="295"/>
      <c r="L246" s="280"/>
      <c r="M246" s="362"/>
      <c r="N246" s="303"/>
      <c r="O246" s="303"/>
      <c r="P246" s="276" t="s">
        <v>277</v>
      </c>
      <c r="Q246" s="281"/>
      <c r="R246" s="282"/>
      <c r="S246" s="279">
        <f t="shared" si="26"/>
        <v>0</v>
      </c>
      <c r="T246" s="333">
        <f t="shared" si="25"/>
        <v>0</v>
      </c>
    </row>
    <row r="247" spans="2:20" ht="24.9" customHeight="1" x14ac:dyDescent="0.3">
      <c r="B247" s="286"/>
      <c r="C247" s="267">
        <f t="shared" si="27"/>
        <v>1</v>
      </c>
      <c r="D247" s="268" t="str">
        <f t="shared" si="28"/>
        <v>Janeiro</v>
      </c>
      <c r="E247" s="269"/>
      <c r="F247" s="270" t="str">
        <f>IF(E247="","",VLOOKUP(Conciliação!E247,Relatório!B:I,2,FALSE))</f>
        <v/>
      </c>
      <c r="G247" s="709"/>
      <c r="H247" s="334" t="str">
        <f>IF(G247="","",VLOOKUP(G247,Fundos!B:C,2,FALSE))</f>
        <v/>
      </c>
      <c r="I247" s="272"/>
      <c r="J247" s="294"/>
      <c r="K247" s="301"/>
      <c r="L247" s="274"/>
      <c r="M247" s="362"/>
      <c r="N247" s="303"/>
      <c r="O247" s="303"/>
      <c r="P247" s="276" t="s">
        <v>277</v>
      </c>
      <c r="Q247" s="281"/>
      <c r="R247" s="282"/>
      <c r="S247" s="279">
        <f t="shared" si="26"/>
        <v>0</v>
      </c>
      <c r="T247" s="333">
        <f t="shared" si="25"/>
        <v>0</v>
      </c>
    </row>
    <row r="248" spans="2:20" ht="24.9" customHeight="1" x14ac:dyDescent="0.3">
      <c r="B248" s="286"/>
      <c r="C248" s="267">
        <f t="shared" si="27"/>
        <v>1</v>
      </c>
      <c r="D248" s="268" t="str">
        <f t="shared" si="28"/>
        <v>Janeiro</v>
      </c>
      <c r="E248" s="269"/>
      <c r="F248" s="270" t="str">
        <f>IF(E248="","",VLOOKUP(Conciliação!E248,Relatório!B:I,2,FALSE))</f>
        <v/>
      </c>
      <c r="G248" s="709"/>
      <c r="H248" s="334" t="str">
        <f>IF(G248="","",VLOOKUP(G248,Fundos!B:C,2,FALSE))</f>
        <v/>
      </c>
      <c r="I248" s="272"/>
      <c r="J248" s="297"/>
      <c r="K248" s="301"/>
      <c r="L248" s="274"/>
      <c r="M248" s="362"/>
      <c r="N248" s="303"/>
      <c r="O248" s="303"/>
      <c r="P248" s="276" t="s">
        <v>277</v>
      </c>
      <c r="Q248" s="281"/>
      <c r="R248" s="282"/>
      <c r="S248" s="279">
        <f t="shared" si="26"/>
        <v>0</v>
      </c>
      <c r="T248" s="333">
        <f t="shared" si="25"/>
        <v>0</v>
      </c>
    </row>
    <row r="249" spans="2:20" ht="24.9" customHeight="1" x14ac:dyDescent="0.3">
      <c r="B249" s="286"/>
      <c r="C249" s="267">
        <f t="shared" si="27"/>
        <v>1</v>
      </c>
      <c r="D249" s="268" t="str">
        <f t="shared" si="28"/>
        <v>Janeiro</v>
      </c>
      <c r="E249" s="269"/>
      <c r="F249" s="270" t="str">
        <f>IF(E249="","",VLOOKUP(Conciliação!E249,Relatório!B:I,2,FALSE))</f>
        <v/>
      </c>
      <c r="G249" s="709"/>
      <c r="H249" s="334" t="str">
        <f>IF(G249="","",VLOOKUP(G249,Fundos!B:C,2,FALSE))</f>
        <v/>
      </c>
      <c r="I249" s="272"/>
      <c r="J249" s="443"/>
      <c r="K249" s="301"/>
      <c r="L249" s="274"/>
      <c r="M249" s="362"/>
      <c r="N249" s="303"/>
      <c r="O249" s="303"/>
      <c r="P249" s="276" t="s">
        <v>277</v>
      </c>
      <c r="Q249" s="281"/>
      <c r="R249" s="282"/>
      <c r="S249" s="279">
        <f t="shared" si="26"/>
        <v>0</v>
      </c>
      <c r="T249" s="333">
        <f t="shared" si="25"/>
        <v>0</v>
      </c>
    </row>
    <row r="250" spans="2:20" ht="24.9" customHeight="1" x14ac:dyDescent="0.3">
      <c r="B250" s="286"/>
      <c r="C250" s="267">
        <f t="shared" si="27"/>
        <v>1</v>
      </c>
      <c r="D250" s="268" t="str">
        <f t="shared" si="28"/>
        <v>Janeiro</v>
      </c>
      <c r="E250" s="269"/>
      <c r="F250" s="270" t="str">
        <f>IF(E250="","",VLOOKUP(Conciliação!E250,Relatório!B:I,2,FALSE))</f>
        <v/>
      </c>
      <c r="G250" s="709"/>
      <c r="H250" s="334" t="str">
        <f>IF(G250="","",VLOOKUP(G250,Fundos!B:C,2,FALSE))</f>
        <v/>
      </c>
      <c r="I250" s="272"/>
      <c r="J250" s="301"/>
      <c r="K250" s="301"/>
      <c r="L250" s="274"/>
      <c r="M250" s="362"/>
      <c r="N250" s="303"/>
      <c r="O250" s="303"/>
      <c r="P250" s="276" t="s">
        <v>277</v>
      </c>
      <c r="Q250" s="281"/>
      <c r="R250" s="282"/>
      <c r="S250" s="279">
        <f t="shared" si="26"/>
        <v>0</v>
      </c>
      <c r="T250" s="333">
        <f t="shared" si="25"/>
        <v>0</v>
      </c>
    </row>
    <row r="251" spans="2:20" ht="24.9" customHeight="1" x14ac:dyDescent="0.3">
      <c r="B251" s="286"/>
      <c r="C251" s="267">
        <f t="shared" si="27"/>
        <v>1</v>
      </c>
      <c r="D251" s="268" t="str">
        <f t="shared" si="28"/>
        <v>Janeiro</v>
      </c>
      <c r="E251" s="269"/>
      <c r="F251" s="270" t="str">
        <f>IF(E251="","",VLOOKUP(Conciliação!E251,Relatório!B:I,2,FALSE))</f>
        <v/>
      </c>
      <c r="G251" s="709"/>
      <c r="H251" s="334" t="str">
        <f>IF(G251="","",VLOOKUP(G251,Fundos!B:C,2,FALSE))</f>
        <v/>
      </c>
      <c r="I251" s="272"/>
      <c r="J251" s="301"/>
      <c r="K251" s="301"/>
      <c r="L251" s="274"/>
      <c r="M251" s="362"/>
      <c r="N251" s="303"/>
      <c r="O251" s="303"/>
      <c r="P251" s="276" t="s">
        <v>277</v>
      </c>
      <c r="Q251" s="281"/>
      <c r="R251" s="282"/>
      <c r="S251" s="279">
        <f t="shared" si="26"/>
        <v>0</v>
      </c>
      <c r="T251" s="333">
        <f t="shared" si="25"/>
        <v>0</v>
      </c>
    </row>
    <row r="252" spans="2:20" ht="24.9" customHeight="1" x14ac:dyDescent="0.3">
      <c r="B252" s="286"/>
      <c r="C252" s="267">
        <f t="shared" si="27"/>
        <v>1</v>
      </c>
      <c r="D252" s="268" t="str">
        <f t="shared" si="28"/>
        <v>Janeiro</v>
      </c>
      <c r="E252" s="269"/>
      <c r="F252" s="270" t="str">
        <f>IF(E252="","",VLOOKUP(Conciliação!E252,Relatório!B:I,2,FALSE))</f>
        <v/>
      </c>
      <c r="G252" s="709"/>
      <c r="H252" s="334" t="str">
        <f>IF(G252="","",VLOOKUP(G252,Fundos!B:C,2,FALSE))</f>
        <v/>
      </c>
      <c r="I252" s="272"/>
      <c r="J252" s="301"/>
      <c r="K252" s="273"/>
      <c r="L252" s="274"/>
      <c r="M252" s="362"/>
      <c r="N252" s="303"/>
      <c r="O252" s="303"/>
      <c r="P252" s="276" t="s">
        <v>277</v>
      </c>
      <c r="Q252" s="281"/>
      <c r="R252" s="282"/>
      <c r="S252" s="279">
        <f t="shared" si="26"/>
        <v>0</v>
      </c>
      <c r="T252" s="333">
        <f t="shared" si="25"/>
        <v>0</v>
      </c>
    </row>
    <row r="253" spans="2:20" ht="24.9" customHeight="1" x14ac:dyDescent="0.3">
      <c r="B253" s="286"/>
      <c r="C253" s="267">
        <f t="shared" si="27"/>
        <v>1</v>
      </c>
      <c r="D253" s="268" t="str">
        <f t="shared" si="28"/>
        <v>Janeiro</v>
      </c>
      <c r="E253" s="269"/>
      <c r="F253" s="270" t="str">
        <f>IF(E253="","",VLOOKUP(Conciliação!E253,Relatório!B:I,2,FALSE))</f>
        <v/>
      </c>
      <c r="G253" s="709"/>
      <c r="H253" s="334" t="str">
        <f>IF(G253="","",VLOOKUP(G253,Fundos!B:C,2,FALSE))</f>
        <v/>
      </c>
      <c r="I253" s="272"/>
      <c r="J253" s="301"/>
      <c r="K253" s="273"/>
      <c r="L253" s="274"/>
      <c r="M253" s="362"/>
      <c r="N253" s="303"/>
      <c r="O253" s="303"/>
      <c r="P253" s="276" t="s">
        <v>277</v>
      </c>
      <c r="Q253" s="281"/>
      <c r="R253" s="282"/>
      <c r="S253" s="279">
        <f t="shared" si="26"/>
        <v>0</v>
      </c>
      <c r="T253" s="333">
        <f t="shared" si="25"/>
        <v>0</v>
      </c>
    </row>
    <row r="254" spans="2:20" ht="24.9" customHeight="1" x14ac:dyDescent="0.3">
      <c r="B254" s="286"/>
      <c r="C254" s="267">
        <f t="shared" si="27"/>
        <v>1</v>
      </c>
      <c r="D254" s="268" t="str">
        <f t="shared" si="28"/>
        <v>Janeiro</v>
      </c>
      <c r="E254" s="269"/>
      <c r="F254" s="270" t="str">
        <f>IF(E254="","",VLOOKUP(Conciliação!E254,Relatório!B:I,2,FALSE))</f>
        <v/>
      </c>
      <c r="G254" s="709"/>
      <c r="H254" s="334" t="str">
        <f>IF(G254="","",VLOOKUP(G254,Fundos!B:C,2,FALSE))</f>
        <v/>
      </c>
      <c r="I254" s="272"/>
      <c r="J254" s="294"/>
      <c r="K254" s="301"/>
      <c r="L254" s="274"/>
      <c r="M254" s="362"/>
      <c r="N254" s="303"/>
      <c r="O254" s="303"/>
      <c r="P254" s="276" t="s">
        <v>277</v>
      </c>
      <c r="Q254" s="281"/>
      <c r="R254" s="282"/>
      <c r="S254" s="279">
        <f t="shared" si="26"/>
        <v>0</v>
      </c>
      <c r="T254" s="333">
        <f t="shared" si="25"/>
        <v>0</v>
      </c>
    </row>
    <row r="255" spans="2:20" ht="24.9" customHeight="1" x14ac:dyDescent="0.3">
      <c r="B255" s="286"/>
      <c r="C255" s="267">
        <f t="shared" si="27"/>
        <v>1</v>
      </c>
      <c r="D255" s="268" t="str">
        <f t="shared" si="28"/>
        <v>Janeiro</v>
      </c>
      <c r="E255" s="269"/>
      <c r="F255" s="270" t="str">
        <f>IF(E255="","",VLOOKUP(Conciliação!E255,Relatório!B:I,2,FALSE))</f>
        <v/>
      </c>
      <c r="G255" s="709"/>
      <c r="H255" s="334" t="str">
        <f>IF(G255="","",VLOOKUP(G255,Fundos!B:C,2,FALSE))</f>
        <v/>
      </c>
      <c r="I255" s="272"/>
      <c r="J255" s="301"/>
      <c r="K255" s="301"/>
      <c r="L255" s="274"/>
      <c r="M255" s="362"/>
      <c r="N255" s="303"/>
      <c r="O255" s="303"/>
      <c r="P255" s="276" t="s">
        <v>277</v>
      </c>
      <c r="Q255" s="281"/>
      <c r="R255" s="282"/>
      <c r="S255" s="279">
        <f t="shared" si="26"/>
        <v>0</v>
      </c>
      <c r="T255" s="333">
        <f t="shared" si="25"/>
        <v>0</v>
      </c>
    </row>
    <row r="256" spans="2:20" ht="24.9" customHeight="1" x14ac:dyDescent="0.3">
      <c r="B256" s="286"/>
      <c r="C256" s="267">
        <f t="shared" si="27"/>
        <v>1</v>
      </c>
      <c r="D256" s="268" t="str">
        <f t="shared" si="28"/>
        <v>Janeiro</v>
      </c>
      <c r="E256" s="269"/>
      <c r="F256" s="270" t="str">
        <f>IF(E256="","",VLOOKUP(Conciliação!E256,Relatório!B:I,2,FALSE))</f>
        <v/>
      </c>
      <c r="G256" s="709"/>
      <c r="H256" s="334" t="str">
        <f>IF(G256="","",VLOOKUP(G256,Fundos!B:C,2,FALSE))</f>
        <v/>
      </c>
      <c r="I256" s="272"/>
      <c r="J256" s="301"/>
      <c r="K256" s="301"/>
      <c r="L256" s="274"/>
      <c r="M256" s="362"/>
      <c r="N256" s="303"/>
      <c r="O256" s="303"/>
      <c r="P256" s="276" t="s">
        <v>277</v>
      </c>
      <c r="Q256" s="281"/>
      <c r="R256" s="282"/>
      <c r="S256" s="279">
        <f t="shared" si="26"/>
        <v>0</v>
      </c>
      <c r="T256" s="333">
        <f t="shared" si="25"/>
        <v>0</v>
      </c>
    </row>
    <row r="257" spans="2:20" ht="24.9" customHeight="1" x14ac:dyDescent="0.3">
      <c r="B257" s="286"/>
      <c r="C257" s="267">
        <f t="shared" si="27"/>
        <v>1</v>
      </c>
      <c r="D257" s="268" t="str">
        <f t="shared" si="28"/>
        <v>Janeiro</v>
      </c>
      <c r="E257" s="269"/>
      <c r="F257" s="270" t="str">
        <f>IF(E257="","",VLOOKUP(Conciliação!E257,Relatório!B:I,2,FALSE))</f>
        <v/>
      </c>
      <c r="G257" s="709"/>
      <c r="H257" s="334" t="str">
        <f>IF(G257="","",VLOOKUP(G257,Fundos!B:C,2,FALSE))</f>
        <v/>
      </c>
      <c r="I257" s="272"/>
      <c r="J257" s="301"/>
      <c r="K257" s="301"/>
      <c r="L257" s="274"/>
      <c r="M257" s="362"/>
      <c r="N257" s="303"/>
      <c r="O257" s="303"/>
      <c r="P257" s="276" t="s">
        <v>277</v>
      </c>
      <c r="Q257" s="281"/>
      <c r="R257" s="282"/>
      <c r="S257" s="279">
        <f t="shared" si="26"/>
        <v>0</v>
      </c>
      <c r="T257" s="333">
        <f t="shared" si="25"/>
        <v>0</v>
      </c>
    </row>
    <row r="258" spans="2:20" ht="24.9" customHeight="1" x14ac:dyDescent="0.3">
      <c r="B258" s="286"/>
      <c r="C258" s="267">
        <f t="shared" si="27"/>
        <v>1</v>
      </c>
      <c r="D258" s="268" t="str">
        <f t="shared" si="28"/>
        <v>Janeiro</v>
      </c>
      <c r="E258" s="269"/>
      <c r="F258" s="270" t="str">
        <f>IF(E258="","",VLOOKUP(Conciliação!E258,Relatório!B:I,2,FALSE))</f>
        <v/>
      </c>
      <c r="G258" s="709"/>
      <c r="H258" s="334" t="str">
        <f>IF(G258="","",VLOOKUP(G258,Fundos!B:C,2,FALSE))</f>
        <v/>
      </c>
      <c r="I258" s="272"/>
      <c r="J258" s="301"/>
      <c r="K258" s="301"/>
      <c r="L258" s="274"/>
      <c r="M258" s="362"/>
      <c r="N258" s="303"/>
      <c r="O258" s="303"/>
      <c r="P258" s="276" t="s">
        <v>277</v>
      </c>
      <c r="Q258" s="281"/>
      <c r="R258" s="282"/>
      <c r="S258" s="279">
        <f t="shared" si="26"/>
        <v>0</v>
      </c>
      <c r="T258" s="333">
        <f t="shared" si="25"/>
        <v>0</v>
      </c>
    </row>
    <row r="259" spans="2:20" ht="24.9" customHeight="1" x14ac:dyDescent="0.3">
      <c r="B259" s="286"/>
      <c r="C259" s="267">
        <f t="shared" si="27"/>
        <v>1</v>
      </c>
      <c r="D259" s="268" t="str">
        <f t="shared" si="28"/>
        <v>Janeiro</v>
      </c>
      <c r="E259" s="269"/>
      <c r="F259" s="270" t="str">
        <f>IF(E259="","",VLOOKUP(Conciliação!E259,Relatório!B:I,2,FALSE))</f>
        <v/>
      </c>
      <c r="G259" s="709"/>
      <c r="H259" s="334" t="str">
        <f>IF(G259="","",VLOOKUP(G259,Fundos!B:C,2,FALSE))</f>
        <v/>
      </c>
      <c r="I259" s="272"/>
      <c r="J259" s="301"/>
      <c r="K259" s="301"/>
      <c r="L259" s="274"/>
      <c r="M259" s="362"/>
      <c r="N259" s="303"/>
      <c r="O259" s="303"/>
      <c r="P259" s="276" t="s">
        <v>277</v>
      </c>
      <c r="Q259" s="281"/>
      <c r="R259" s="282"/>
      <c r="S259" s="279">
        <f t="shared" si="26"/>
        <v>0</v>
      </c>
      <c r="T259" s="333">
        <f t="shared" si="25"/>
        <v>0</v>
      </c>
    </row>
    <row r="260" spans="2:20" ht="24.9" customHeight="1" x14ac:dyDescent="0.3">
      <c r="B260" s="286"/>
      <c r="C260" s="267">
        <f t="shared" si="27"/>
        <v>1</v>
      </c>
      <c r="D260" s="268" t="str">
        <f t="shared" si="28"/>
        <v>Janeiro</v>
      </c>
      <c r="E260" s="269"/>
      <c r="F260" s="270" t="str">
        <f>IF(E260="","",VLOOKUP(Conciliação!E260,Relatório!B:I,2,FALSE))</f>
        <v/>
      </c>
      <c r="G260" s="709"/>
      <c r="H260" s="334" t="str">
        <f>IF(G260="","",VLOOKUP(G260,Fundos!B:C,2,FALSE))</f>
        <v/>
      </c>
      <c r="I260" s="272"/>
      <c r="J260" s="301"/>
      <c r="K260" s="301"/>
      <c r="L260" s="280"/>
      <c r="M260" s="353"/>
      <c r="N260" s="303"/>
      <c r="O260" s="303"/>
      <c r="P260" s="276" t="s">
        <v>277</v>
      </c>
      <c r="Q260" s="281"/>
      <c r="R260" s="282"/>
      <c r="S260" s="279">
        <f t="shared" si="26"/>
        <v>0</v>
      </c>
      <c r="T260" s="333">
        <f t="shared" si="25"/>
        <v>0</v>
      </c>
    </row>
    <row r="261" spans="2:20" ht="24.9" customHeight="1" x14ac:dyDescent="0.3">
      <c r="B261" s="286"/>
      <c r="C261" s="267">
        <f t="shared" si="27"/>
        <v>1</v>
      </c>
      <c r="D261" s="268" t="str">
        <f t="shared" si="28"/>
        <v>Janeiro</v>
      </c>
      <c r="E261" s="269"/>
      <c r="F261" s="270" t="str">
        <f>IF(E261="","",VLOOKUP(Conciliação!E261,Relatório!B:I,2,FALSE))</f>
        <v/>
      </c>
      <c r="G261" s="709"/>
      <c r="H261" s="334" t="str">
        <f>IF(G261="","",VLOOKUP(G261,Fundos!B:C,2,FALSE))</f>
        <v/>
      </c>
      <c r="I261" s="272"/>
      <c r="J261" s="443"/>
      <c r="K261" s="301"/>
      <c r="L261" s="274"/>
      <c r="M261" s="362"/>
      <c r="N261" s="303"/>
      <c r="O261" s="303"/>
      <c r="P261" s="276" t="s">
        <v>277</v>
      </c>
      <c r="Q261" s="281"/>
      <c r="R261" s="282"/>
      <c r="S261" s="279">
        <f t="shared" si="26"/>
        <v>0</v>
      </c>
      <c r="T261" s="333">
        <f t="shared" si="25"/>
        <v>0</v>
      </c>
    </row>
    <row r="262" spans="2:20" ht="24.9" customHeight="1" x14ac:dyDescent="0.3">
      <c r="B262" s="286"/>
      <c r="C262" s="267">
        <f t="shared" si="27"/>
        <v>1</v>
      </c>
      <c r="D262" s="268" t="str">
        <f t="shared" si="28"/>
        <v>Janeiro</v>
      </c>
      <c r="E262" s="269"/>
      <c r="F262" s="270" t="str">
        <f>IF(E262="","",VLOOKUP(Conciliação!E262,Relatório!B:I,2,FALSE))</f>
        <v/>
      </c>
      <c r="G262" s="709"/>
      <c r="H262" s="334" t="str">
        <f>IF(G262="","",VLOOKUP(G262,Fundos!B:C,2,FALSE))</f>
        <v/>
      </c>
      <c r="I262" s="272"/>
      <c r="J262" s="301"/>
      <c r="K262" s="305"/>
      <c r="L262" s="280"/>
      <c r="M262" s="362"/>
      <c r="N262" s="303"/>
      <c r="O262" s="303"/>
      <c r="P262" s="276" t="s">
        <v>277</v>
      </c>
      <c r="Q262" s="281"/>
      <c r="R262" s="282"/>
      <c r="S262" s="279">
        <f t="shared" si="26"/>
        <v>0</v>
      </c>
      <c r="T262" s="333">
        <f t="shared" si="25"/>
        <v>0</v>
      </c>
    </row>
    <row r="263" spans="2:20" ht="24.9" customHeight="1" x14ac:dyDescent="0.3">
      <c r="B263" s="286"/>
      <c r="C263" s="267">
        <f t="shared" si="27"/>
        <v>1</v>
      </c>
      <c r="D263" s="268" t="str">
        <f t="shared" si="28"/>
        <v>Janeiro</v>
      </c>
      <c r="E263" s="269"/>
      <c r="F263" s="270" t="str">
        <f>IF(E263="","",VLOOKUP(Conciliação!E263,Relatório!B:I,2,FALSE))</f>
        <v/>
      </c>
      <c r="G263" s="709"/>
      <c r="H263" s="334" t="str">
        <f>IF(G263="","",VLOOKUP(G263,Fundos!B:C,2,FALSE))</f>
        <v/>
      </c>
      <c r="I263" s="272"/>
      <c r="J263" s="301"/>
      <c r="K263" s="301"/>
      <c r="L263" s="274"/>
      <c r="M263" s="362"/>
      <c r="N263" s="303"/>
      <c r="O263" s="303"/>
      <c r="P263" s="276" t="s">
        <v>277</v>
      </c>
      <c r="Q263" s="281"/>
      <c r="R263" s="282"/>
      <c r="S263" s="279">
        <f t="shared" si="26"/>
        <v>0</v>
      </c>
      <c r="T263" s="333">
        <f t="shared" si="25"/>
        <v>0</v>
      </c>
    </row>
    <row r="264" spans="2:20" ht="24.9" customHeight="1" x14ac:dyDescent="0.3">
      <c r="B264" s="286"/>
      <c r="C264" s="267">
        <f t="shared" si="27"/>
        <v>1</v>
      </c>
      <c r="D264" s="268" t="str">
        <f t="shared" si="28"/>
        <v>Janeiro</v>
      </c>
      <c r="E264" s="269"/>
      <c r="F264" s="270" t="str">
        <f>IF(E264="","",VLOOKUP(Conciliação!E264,Relatório!B:I,2,FALSE))</f>
        <v/>
      </c>
      <c r="G264" s="709"/>
      <c r="H264" s="334" t="str">
        <f>IF(G264="","",VLOOKUP(G264,Fundos!B:C,2,FALSE))</f>
        <v/>
      </c>
      <c r="I264" s="272"/>
      <c r="J264" s="301"/>
      <c r="K264" s="443"/>
      <c r="L264" s="280"/>
      <c r="M264" s="362"/>
      <c r="N264" s="303"/>
      <c r="O264" s="303"/>
      <c r="P264" s="276" t="s">
        <v>277</v>
      </c>
      <c r="Q264" s="281"/>
      <c r="R264" s="282"/>
      <c r="S264" s="279">
        <f t="shared" si="26"/>
        <v>0</v>
      </c>
      <c r="T264" s="333">
        <f t="shared" si="25"/>
        <v>0</v>
      </c>
    </row>
    <row r="265" spans="2:20" ht="24.9" customHeight="1" x14ac:dyDescent="0.3">
      <c r="B265" s="286"/>
      <c r="C265" s="267">
        <f t="shared" si="27"/>
        <v>1</v>
      </c>
      <c r="D265" s="268" t="str">
        <f t="shared" si="28"/>
        <v>Janeiro</v>
      </c>
      <c r="E265" s="269"/>
      <c r="F265" s="270" t="str">
        <f>IF(E265="","",VLOOKUP(Conciliação!E265,Relatório!B:I,2,FALSE))</f>
        <v/>
      </c>
      <c r="G265" s="709"/>
      <c r="H265" s="334" t="str">
        <f>IF(G265="","",VLOOKUP(G265,Fundos!B:C,2,FALSE))</f>
        <v/>
      </c>
      <c r="I265" s="272"/>
      <c r="J265" s="301"/>
      <c r="K265" s="302"/>
      <c r="L265" s="274"/>
      <c r="M265" s="362"/>
      <c r="N265" s="303"/>
      <c r="O265" s="303"/>
      <c r="P265" s="276" t="s">
        <v>277</v>
      </c>
      <c r="Q265" s="281"/>
      <c r="R265" s="282"/>
      <c r="S265" s="279">
        <f t="shared" si="26"/>
        <v>0</v>
      </c>
      <c r="T265" s="333">
        <f t="shared" si="25"/>
        <v>0</v>
      </c>
    </row>
    <row r="266" spans="2:20" ht="24.9" customHeight="1" x14ac:dyDescent="0.3">
      <c r="B266" s="286"/>
      <c r="C266" s="267">
        <f t="shared" si="27"/>
        <v>1</v>
      </c>
      <c r="D266" s="268" t="str">
        <f t="shared" si="28"/>
        <v>Janeiro</v>
      </c>
      <c r="E266" s="269"/>
      <c r="F266" s="270" t="str">
        <f>IF(E266="","",VLOOKUP(Conciliação!E266,Relatório!B:I,2,FALSE))</f>
        <v/>
      </c>
      <c r="G266" s="709"/>
      <c r="H266" s="334" t="str">
        <f>IF(G266="","",VLOOKUP(G266,Fundos!B:C,2,FALSE))</f>
        <v/>
      </c>
      <c r="I266" s="272"/>
      <c r="J266" s="301"/>
      <c r="K266" s="301"/>
      <c r="L266" s="274"/>
      <c r="M266" s="362"/>
      <c r="N266" s="303"/>
      <c r="O266" s="303"/>
      <c r="P266" s="276" t="s">
        <v>277</v>
      </c>
      <c r="Q266" s="281"/>
      <c r="R266" s="282"/>
      <c r="S266" s="279">
        <f t="shared" si="26"/>
        <v>0</v>
      </c>
      <c r="T266" s="333">
        <f t="shared" si="25"/>
        <v>0</v>
      </c>
    </row>
    <row r="267" spans="2:20" ht="24.9" customHeight="1" x14ac:dyDescent="0.3">
      <c r="B267" s="286"/>
      <c r="C267" s="267">
        <f t="shared" si="27"/>
        <v>1</v>
      </c>
      <c r="D267" s="268" t="str">
        <f t="shared" si="28"/>
        <v>Janeiro</v>
      </c>
      <c r="E267" s="269"/>
      <c r="F267" s="270" t="str">
        <f>IF(E267="","",VLOOKUP(Conciliação!E267,Relatório!B:I,2,FALSE))</f>
        <v/>
      </c>
      <c r="G267" s="709"/>
      <c r="H267" s="334" t="str">
        <f>IF(G267="","",VLOOKUP(G267,Fundos!B:C,2,FALSE))</f>
        <v/>
      </c>
      <c r="I267" s="272"/>
      <c r="J267" s="273"/>
      <c r="K267" s="301"/>
      <c r="L267" s="274"/>
      <c r="M267" s="362"/>
      <c r="N267" s="303"/>
      <c r="O267" s="303"/>
      <c r="P267" s="276" t="s">
        <v>277</v>
      </c>
      <c r="Q267" s="281"/>
      <c r="R267" s="282"/>
      <c r="S267" s="279">
        <f t="shared" si="26"/>
        <v>0</v>
      </c>
      <c r="T267" s="333">
        <f t="shared" ref="T267:T330" si="29">$T$4</f>
        <v>0</v>
      </c>
    </row>
    <row r="268" spans="2:20" ht="24.9" customHeight="1" x14ac:dyDescent="0.3">
      <c r="B268" s="286"/>
      <c r="C268" s="267">
        <f t="shared" si="27"/>
        <v>1</v>
      </c>
      <c r="D268" s="268" t="str">
        <f t="shared" si="28"/>
        <v>Janeiro</v>
      </c>
      <c r="E268" s="269"/>
      <c r="F268" s="270" t="str">
        <f>IF(E268="","",VLOOKUP(Conciliação!E268,Relatório!B:I,2,FALSE))</f>
        <v/>
      </c>
      <c r="G268" s="709"/>
      <c r="H268" s="334" t="str">
        <f>IF(G268="","",VLOOKUP(G268,Fundos!B:C,2,FALSE))</f>
        <v/>
      </c>
      <c r="I268" s="272"/>
      <c r="J268" s="301"/>
      <c r="K268" s="302"/>
      <c r="L268" s="274"/>
      <c r="M268" s="362"/>
      <c r="N268" s="303"/>
      <c r="O268" s="303"/>
      <c r="P268" s="276" t="s">
        <v>277</v>
      </c>
      <c r="Q268" s="281"/>
      <c r="R268" s="282"/>
      <c r="S268" s="279">
        <f t="shared" ref="S268:S331" si="30">IF(P268="sim",Q268-R268+S267,IF(P268="NÃO",S267))</f>
        <v>0</v>
      </c>
      <c r="T268" s="333">
        <f t="shared" si="29"/>
        <v>0</v>
      </c>
    </row>
    <row r="269" spans="2:20" ht="24.9" customHeight="1" x14ac:dyDescent="0.3">
      <c r="B269" s="286"/>
      <c r="C269" s="267">
        <f t="shared" si="27"/>
        <v>1</v>
      </c>
      <c r="D269" s="268" t="str">
        <f t="shared" si="28"/>
        <v>Janeiro</v>
      </c>
      <c r="E269" s="269"/>
      <c r="F269" s="270" t="str">
        <f>IF(E269="","",VLOOKUP(Conciliação!E269,Relatório!B:I,2,FALSE))</f>
        <v/>
      </c>
      <c r="G269" s="709"/>
      <c r="H269" s="334" t="str">
        <f>IF(G269="","",VLOOKUP(G269,Fundos!B:C,2,FALSE))</f>
        <v/>
      </c>
      <c r="I269" s="272"/>
      <c r="J269" s="443"/>
      <c r="K269" s="301"/>
      <c r="L269" s="274"/>
      <c r="M269" s="362"/>
      <c r="N269" s="303"/>
      <c r="O269" s="303"/>
      <c r="P269" s="276" t="s">
        <v>277</v>
      </c>
      <c r="Q269" s="281"/>
      <c r="R269" s="282"/>
      <c r="S269" s="279">
        <f t="shared" si="30"/>
        <v>0</v>
      </c>
      <c r="T269" s="333">
        <f t="shared" si="29"/>
        <v>0</v>
      </c>
    </row>
    <row r="270" spans="2:20" ht="24.9" customHeight="1" x14ac:dyDescent="0.3">
      <c r="B270" s="286"/>
      <c r="C270" s="267">
        <f t="shared" si="27"/>
        <v>1</v>
      </c>
      <c r="D270" s="268" t="str">
        <f t="shared" si="28"/>
        <v>Janeiro</v>
      </c>
      <c r="E270" s="269"/>
      <c r="F270" s="270" t="str">
        <f>IF(E270="","",VLOOKUP(Conciliação!E270,Relatório!B:I,2,FALSE))</f>
        <v/>
      </c>
      <c r="G270" s="709"/>
      <c r="H270" s="334" t="str">
        <f>IF(G270="","",VLOOKUP(G270,Fundos!B:C,2,FALSE))</f>
        <v/>
      </c>
      <c r="I270" s="272"/>
      <c r="J270" s="301"/>
      <c r="K270" s="301"/>
      <c r="L270" s="274"/>
      <c r="M270" s="362"/>
      <c r="N270" s="303"/>
      <c r="O270" s="303"/>
      <c r="P270" s="276" t="s">
        <v>277</v>
      </c>
      <c r="Q270" s="281"/>
      <c r="R270" s="282"/>
      <c r="S270" s="279">
        <f t="shared" si="30"/>
        <v>0</v>
      </c>
      <c r="T270" s="333">
        <f t="shared" si="29"/>
        <v>0</v>
      </c>
    </row>
    <row r="271" spans="2:20" ht="24.9" customHeight="1" x14ac:dyDescent="0.3">
      <c r="B271" s="286"/>
      <c r="C271" s="267">
        <f t="shared" si="27"/>
        <v>1</v>
      </c>
      <c r="D271" s="268" t="str">
        <f t="shared" si="28"/>
        <v>Janeiro</v>
      </c>
      <c r="E271" s="269"/>
      <c r="F271" s="270" t="str">
        <f>IF(E271="","",VLOOKUP(Conciliação!E271,Relatório!B:I,2,FALSE))</f>
        <v/>
      </c>
      <c r="G271" s="709"/>
      <c r="H271" s="334" t="str">
        <f>IF(G271="","",VLOOKUP(G271,Fundos!B:C,2,FALSE))</f>
        <v/>
      </c>
      <c r="I271" s="272"/>
      <c r="J271" s="301"/>
      <c r="K271" s="301"/>
      <c r="L271" s="274"/>
      <c r="M271" s="362"/>
      <c r="N271" s="303"/>
      <c r="O271" s="303"/>
      <c r="P271" s="276" t="s">
        <v>277</v>
      </c>
      <c r="Q271" s="281"/>
      <c r="R271" s="282"/>
      <c r="S271" s="279">
        <f t="shared" si="30"/>
        <v>0</v>
      </c>
      <c r="T271" s="333">
        <f t="shared" si="29"/>
        <v>0</v>
      </c>
    </row>
    <row r="272" spans="2:20" ht="24.9" customHeight="1" x14ac:dyDescent="0.3">
      <c r="B272" s="286"/>
      <c r="C272" s="267">
        <f t="shared" si="27"/>
        <v>1</v>
      </c>
      <c r="D272" s="268" t="str">
        <f t="shared" si="28"/>
        <v>Janeiro</v>
      </c>
      <c r="E272" s="269"/>
      <c r="F272" s="270" t="str">
        <f>IF(E272="","",VLOOKUP(Conciliação!E272,Relatório!B:I,2,FALSE))</f>
        <v/>
      </c>
      <c r="G272" s="709"/>
      <c r="H272" s="334" t="str">
        <f>IF(G272="","",VLOOKUP(G272,Fundos!B:C,2,FALSE))</f>
        <v/>
      </c>
      <c r="I272" s="272"/>
      <c r="J272" s="301"/>
      <c r="K272" s="301"/>
      <c r="L272" s="274"/>
      <c r="M272" s="362"/>
      <c r="N272" s="303"/>
      <c r="O272" s="303"/>
      <c r="P272" s="276" t="s">
        <v>277</v>
      </c>
      <c r="Q272" s="281"/>
      <c r="R272" s="282"/>
      <c r="S272" s="279">
        <f t="shared" si="30"/>
        <v>0</v>
      </c>
      <c r="T272" s="333">
        <f t="shared" si="29"/>
        <v>0</v>
      </c>
    </row>
    <row r="273" spans="2:20" ht="24.9" customHeight="1" x14ac:dyDescent="0.3">
      <c r="B273" s="286"/>
      <c r="C273" s="267">
        <f t="shared" si="27"/>
        <v>1</v>
      </c>
      <c r="D273" s="268" t="str">
        <f t="shared" si="28"/>
        <v>Janeiro</v>
      </c>
      <c r="E273" s="269"/>
      <c r="F273" s="270" t="str">
        <f>IF(E273="","",VLOOKUP(Conciliação!E273,Relatório!B:I,2,FALSE))</f>
        <v/>
      </c>
      <c r="G273" s="709"/>
      <c r="H273" s="334" t="str">
        <f>IF(G273="","",VLOOKUP(G273,Fundos!B:C,2,FALSE))</f>
        <v/>
      </c>
      <c r="I273" s="272"/>
      <c r="J273" s="301"/>
      <c r="K273" s="301"/>
      <c r="L273" s="274"/>
      <c r="M273" s="362"/>
      <c r="N273" s="303"/>
      <c r="O273" s="303"/>
      <c r="P273" s="276" t="s">
        <v>277</v>
      </c>
      <c r="Q273" s="281"/>
      <c r="R273" s="282"/>
      <c r="S273" s="279">
        <f t="shared" si="30"/>
        <v>0</v>
      </c>
      <c r="T273" s="333">
        <f t="shared" si="29"/>
        <v>0</v>
      </c>
    </row>
    <row r="274" spans="2:20" ht="24.9" customHeight="1" x14ac:dyDescent="0.3">
      <c r="B274" s="286"/>
      <c r="C274" s="267">
        <f t="shared" si="27"/>
        <v>1</v>
      </c>
      <c r="D274" s="268" t="str">
        <f t="shared" si="28"/>
        <v>Janeiro</v>
      </c>
      <c r="E274" s="269"/>
      <c r="F274" s="270" t="str">
        <f>IF(E274="","",VLOOKUP(Conciliação!E274,Relatório!B:I,2,FALSE))</f>
        <v/>
      </c>
      <c r="G274" s="709"/>
      <c r="H274" s="334" t="str">
        <f>IF(G274="","",VLOOKUP(G274,Fundos!B:C,2,FALSE))</f>
        <v/>
      </c>
      <c r="I274" s="272"/>
      <c r="J274" s="301"/>
      <c r="K274" s="301"/>
      <c r="L274" s="274"/>
      <c r="M274" s="362"/>
      <c r="N274" s="303"/>
      <c r="O274" s="303"/>
      <c r="P274" s="276" t="s">
        <v>277</v>
      </c>
      <c r="Q274" s="281"/>
      <c r="R274" s="282"/>
      <c r="S274" s="279">
        <f t="shared" si="30"/>
        <v>0</v>
      </c>
      <c r="T274" s="333">
        <f t="shared" si="29"/>
        <v>0</v>
      </c>
    </row>
    <row r="275" spans="2:20" ht="24.9" customHeight="1" x14ac:dyDescent="0.3">
      <c r="B275" s="286"/>
      <c r="C275" s="267">
        <f t="shared" si="27"/>
        <v>1</v>
      </c>
      <c r="D275" s="268" t="str">
        <f t="shared" si="28"/>
        <v>Janeiro</v>
      </c>
      <c r="E275" s="269"/>
      <c r="F275" s="270" t="str">
        <f>IF(E275="","",VLOOKUP(Conciliação!E275,Relatório!B:I,2,FALSE))</f>
        <v/>
      </c>
      <c r="G275" s="709"/>
      <c r="H275" s="334" t="str">
        <f>IF(G275="","",VLOOKUP(G275,Fundos!B:C,2,FALSE))</f>
        <v/>
      </c>
      <c r="I275" s="272"/>
      <c r="J275" s="301"/>
      <c r="K275" s="301"/>
      <c r="L275" s="274"/>
      <c r="M275" s="362"/>
      <c r="N275" s="303"/>
      <c r="O275" s="303"/>
      <c r="P275" s="276" t="s">
        <v>277</v>
      </c>
      <c r="Q275" s="281"/>
      <c r="R275" s="282"/>
      <c r="S275" s="279">
        <f t="shared" si="30"/>
        <v>0</v>
      </c>
      <c r="T275" s="333">
        <f t="shared" si="29"/>
        <v>0</v>
      </c>
    </row>
    <row r="276" spans="2:20" ht="24.9" customHeight="1" x14ac:dyDescent="0.3">
      <c r="B276" s="286"/>
      <c r="C276" s="267">
        <f t="shared" si="27"/>
        <v>1</v>
      </c>
      <c r="D276" s="268" t="str">
        <f t="shared" si="28"/>
        <v>Janeiro</v>
      </c>
      <c r="E276" s="269"/>
      <c r="F276" s="270" t="str">
        <f>IF(E276="","",VLOOKUP(Conciliação!E276,Relatório!B:I,2,FALSE))</f>
        <v/>
      </c>
      <c r="G276" s="709"/>
      <c r="H276" s="334" t="str">
        <f>IF(G276="","",VLOOKUP(G276,Fundos!B:C,2,FALSE))</f>
        <v/>
      </c>
      <c r="I276" s="272"/>
      <c r="J276" s="301"/>
      <c r="K276" s="301"/>
      <c r="L276" s="274"/>
      <c r="M276" s="362"/>
      <c r="N276" s="303"/>
      <c r="O276" s="303"/>
      <c r="P276" s="276" t="s">
        <v>277</v>
      </c>
      <c r="Q276" s="281"/>
      <c r="R276" s="282"/>
      <c r="S276" s="279">
        <f t="shared" si="30"/>
        <v>0</v>
      </c>
      <c r="T276" s="333">
        <f t="shared" si="29"/>
        <v>0</v>
      </c>
    </row>
    <row r="277" spans="2:20" ht="24.9" customHeight="1" x14ac:dyDescent="0.3">
      <c r="B277" s="286"/>
      <c r="C277" s="267">
        <f t="shared" si="27"/>
        <v>1</v>
      </c>
      <c r="D277" s="268" t="str">
        <f t="shared" si="28"/>
        <v>Janeiro</v>
      </c>
      <c r="E277" s="269"/>
      <c r="F277" s="270" t="str">
        <f>IF(E277="","",VLOOKUP(Conciliação!E277,Relatório!B:I,2,FALSE))</f>
        <v/>
      </c>
      <c r="G277" s="709"/>
      <c r="H277" s="334" t="str">
        <f>IF(G277="","",VLOOKUP(G277,Fundos!B:C,2,FALSE))</f>
        <v/>
      </c>
      <c r="I277" s="272"/>
      <c r="J277" s="301"/>
      <c r="K277" s="301"/>
      <c r="L277" s="274"/>
      <c r="M277" s="362"/>
      <c r="N277" s="303"/>
      <c r="O277" s="303"/>
      <c r="P277" s="276" t="s">
        <v>277</v>
      </c>
      <c r="Q277" s="281"/>
      <c r="R277" s="282"/>
      <c r="S277" s="279">
        <f t="shared" si="30"/>
        <v>0</v>
      </c>
      <c r="T277" s="333">
        <f t="shared" si="29"/>
        <v>0</v>
      </c>
    </row>
    <row r="278" spans="2:20" ht="24.9" customHeight="1" x14ac:dyDescent="0.3">
      <c r="B278" s="286"/>
      <c r="C278" s="267">
        <f t="shared" si="27"/>
        <v>1</v>
      </c>
      <c r="D278" s="268" t="str">
        <f t="shared" si="28"/>
        <v>Janeiro</v>
      </c>
      <c r="E278" s="269"/>
      <c r="F278" s="270" t="str">
        <f>IF(E278="","",VLOOKUP(Conciliação!E278,Relatório!B:I,2,FALSE))</f>
        <v/>
      </c>
      <c r="G278" s="709"/>
      <c r="H278" s="334" t="str">
        <f>IF(G278="","",VLOOKUP(G278,Fundos!B:C,2,FALSE))</f>
        <v/>
      </c>
      <c r="I278" s="272"/>
      <c r="J278" s="301"/>
      <c r="K278" s="301"/>
      <c r="L278" s="274"/>
      <c r="M278" s="362"/>
      <c r="N278" s="303"/>
      <c r="O278" s="303"/>
      <c r="P278" s="276" t="s">
        <v>277</v>
      </c>
      <c r="Q278" s="281"/>
      <c r="R278" s="282"/>
      <c r="S278" s="279">
        <f t="shared" si="30"/>
        <v>0</v>
      </c>
      <c r="T278" s="333">
        <f t="shared" si="29"/>
        <v>0</v>
      </c>
    </row>
    <row r="279" spans="2:20" ht="24.9" customHeight="1" x14ac:dyDescent="0.3">
      <c r="B279" s="286"/>
      <c r="C279" s="267">
        <f t="shared" si="27"/>
        <v>1</v>
      </c>
      <c r="D279" s="268" t="str">
        <f t="shared" si="28"/>
        <v>Janeiro</v>
      </c>
      <c r="E279" s="269"/>
      <c r="F279" s="270" t="str">
        <f>IF(E279="","",VLOOKUP(Conciliação!E279,Relatório!B:I,2,FALSE))</f>
        <v/>
      </c>
      <c r="G279" s="709"/>
      <c r="H279" s="334" t="str">
        <f>IF(G279="","",VLOOKUP(G279,Fundos!B:C,2,FALSE))</f>
        <v/>
      </c>
      <c r="I279" s="272"/>
      <c r="J279" s="301"/>
      <c r="K279" s="301"/>
      <c r="L279" s="274"/>
      <c r="M279" s="362"/>
      <c r="N279" s="303"/>
      <c r="O279" s="303"/>
      <c r="P279" s="276" t="s">
        <v>277</v>
      </c>
      <c r="Q279" s="281"/>
      <c r="R279" s="282"/>
      <c r="S279" s="279">
        <f t="shared" si="30"/>
        <v>0</v>
      </c>
      <c r="T279" s="333">
        <f t="shared" si="29"/>
        <v>0</v>
      </c>
    </row>
    <row r="280" spans="2:20" ht="24.9" customHeight="1" x14ac:dyDescent="0.3">
      <c r="B280" s="286"/>
      <c r="C280" s="267">
        <f t="shared" si="27"/>
        <v>1</v>
      </c>
      <c r="D280" s="268" t="str">
        <f t="shared" si="28"/>
        <v>Janeiro</v>
      </c>
      <c r="E280" s="269"/>
      <c r="F280" s="270" t="str">
        <f>IF(E280="","",VLOOKUP(Conciliação!E280,Relatório!B:I,2,FALSE))</f>
        <v/>
      </c>
      <c r="G280" s="709"/>
      <c r="H280" s="334" t="str">
        <f>IF(G280="","",VLOOKUP(G280,Fundos!B:C,2,FALSE))</f>
        <v/>
      </c>
      <c r="I280" s="272"/>
      <c r="J280" s="301"/>
      <c r="K280" s="301"/>
      <c r="L280" s="274"/>
      <c r="M280" s="362"/>
      <c r="N280" s="303"/>
      <c r="O280" s="303"/>
      <c r="P280" s="276" t="s">
        <v>277</v>
      </c>
      <c r="Q280" s="281"/>
      <c r="R280" s="282"/>
      <c r="S280" s="279">
        <f t="shared" si="30"/>
        <v>0</v>
      </c>
      <c r="T280" s="333">
        <f t="shared" si="29"/>
        <v>0</v>
      </c>
    </row>
    <row r="281" spans="2:20" ht="24.9" customHeight="1" x14ac:dyDescent="0.3">
      <c r="B281" s="286"/>
      <c r="C281" s="267">
        <f t="shared" si="27"/>
        <v>1</v>
      </c>
      <c r="D281" s="268" t="str">
        <f t="shared" si="28"/>
        <v>Janeiro</v>
      </c>
      <c r="E281" s="269"/>
      <c r="F281" s="270" t="str">
        <f>IF(E281="","",VLOOKUP(Conciliação!E281,Relatório!B:I,2,FALSE))</f>
        <v/>
      </c>
      <c r="G281" s="709"/>
      <c r="H281" s="334" t="str">
        <f>IF(G281="","",VLOOKUP(G281,Fundos!B:C,2,FALSE))</f>
        <v/>
      </c>
      <c r="I281" s="272"/>
      <c r="J281" s="301"/>
      <c r="K281" s="301"/>
      <c r="L281" s="274"/>
      <c r="M281" s="360"/>
      <c r="N281" s="303"/>
      <c r="O281" s="303"/>
      <c r="P281" s="276" t="s">
        <v>277</v>
      </c>
      <c r="Q281" s="281"/>
      <c r="R281" s="282"/>
      <c r="S281" s="279">
        <f t="shared" si="30"/>
        <v>0</v>
      </c>
      <c r="T281" s="333">
        <f t="shared" si="29"/>
        <v>0</v>
      </c>
    </row>
    <row r="282" spans="2:20" ht="24.9" customHeight="1" x14ac:dyDescent="0.3">
      <c r="B282" s="286"/>
      <c r="C282" s="267">
        <f t="shared" si="27"/>
        <v>1</v>
      </c>
      <c r="D282" s="268" t="str">
        <f t="shared" si="28"/>
        <v>Janeiro</v>
      </c>
      <c r="E282" s="269"/>
      <c r="F282" s="270" t="str">
        <f>IF(E282="","",VLOOKUP(Conciliação!E282,Relatório!B:I,2,FALSE))</f>
        <v/>
      </c>
      <c r="G282" s="709"/>
      <c r="H282" s="334" t="str">
        <f>IF(G282="","",VLOOKUP(G282,Fundos!B:C,2,FALSE))</f>
        <v/>
      </c>
      <c r="I282" s="272"/>
      <c r="J282" s="301"/>
      <c r="K282" s="301"/>
      <c r="L282" s="274"/>
      <c r="M282" s="360"/>
      <c r="N282" s="303"/>
      <c r="O282" s="303"/>
      <c r="P282" s="276" t="s">
        <v>277</v>
      </c>
      <c r="Q282" s="281"/>
      <c r="R282" s="282"/>
      <c r="S282" s="279">
        <f t="shared" si="30"/>
        <v>0</v>
      </c>
      <c r="T282" s="333">
        <f t="shared" si="29"/>
        <v>0</v>
      </c>
    </row>
    <row r="283" spans="2:20" ht="24.9" customHeight="1" x14ac:dyDescent="0.3">
      <c r="B283" s="286"/>
      <c r="C283" s="267">
        <f t="shared" si="27"/>
        <v>1</v>
      </c>
      <c r="D283" s="268" t="str">
        <f t="shared" si="28"/>
        <v>Janeiro</v>
      </c>
      <c r="E283" s="269"/>
      <c r="F283" s="270" t="str">
        <f>IF(E283="","",VLOOKUP(Conciliação!E283,Relatório!B:I,2,FALSE))</f>
        <v/>
      </c>
      <c r="G283" s="709"/>
      <c r="H283" s="334" t="str">
        <f>IF(G283="","",VLOOKUP(G283,Fundos!B:C,2,FALSE))</f>
        <v/>
      </c>
      <c r="I283" s="272"/>
      <c r="J283" s="301"/>
      <c r="K283" s="301"/>
      <c r="L283" s="274"/>
      <c r="M283" s="362"/>
      <c r="N283" s="303"/>
      <c r="O283" s="303"/>
      <c r="P283" s="276" t="s">
        <v>277</v>
      </c>
      <c r="Q283" s="281"/>
      <c r="R283" s="282"/>
      <c r="S283" s="279">
        <f t="shared" si="30"/>
        <v>0</v>
      </c>
      <c r="T283" s="333">
        <f t="shared" si="29"/>
        <v>0</v>
      </c>
    </row>
    <row r="284" spans="2:20" ht="24.9" customHeight="1" x14ac:dyDescent="0.3">
      <c r="B284" s="286"/>
      <c r="C284" s="267">
        <f t="shared" si="27"/>
        <v>1</v>
      </c>
      <c r="D284" s="268" t="str">
        <f t="shared" si="28"/>
        <v>Janeiro</v>
      </c>
      <c r="E284" s="269"/>
      <c r="F284" s="270" t="str">
        <f>IF(E284="","",VLOOKUP(Conciliação!E284,Relatório!B:I,2,FALSE))</f>
        <v/>
      </c>
      <c r="G284" s="709"/>
      <c r="H284" s="334" t="str">
        <f>IF(G284="","",VLOOKUP(G284,Fundos!B:C,2,FALSE))</f>
        <v/>
      </c>
      <c r="I284" s="272"/>
      <c r="J284" s="301"/>
      <c r="K284" s="301"/>
      <c r="L284" s="274"/>
      <c r="M284" s="362"/>
      <c r="N284" s="303"/>
      <c r="O284" s="303"/>
      <c r="P284" s="276" t="s">
        <v>277</v>
      </c>
      <c r="Q284" s="281"/>
      <c r="R284" s="282"/>
      <c r="S284" s="279">
        <f t="shared" si="30"/>
        <v>0</v>
      </c>
      <c r="T284" s="333">
        <f t="shared" si="29"/>
        <v>0</v>
      </c>
    </row>
    <row r="285" spans="2:20" ht="24.9" customHeight="1" x14ac:dyDescent="0.3">
      <c r="B285" s="286"/>
      <c r="C285" s="267">
        <f t="shared" si="27"/>
        <v>1</v>
      </c>
      <c r="D285" s="268" t="str">
        <f t="shared" si="28"/>
        <v>Janeiro</v>
      </c>
      <c r="E285" s="269"/>
      <c r="F285" s="270" t="str">
        <f>IF(E285="","",VLOOKUP(Conciliação!E285,Relatório!B:I,2,FALSE))</f>
        <v/>
      </c>
      <c r="G285" s="709"/>
      <c r="H285" s="334" t="str">
        <f>IF(G285="","",VLOOKUP(G285,Fundos!B:C,2,FALSE))</f>
        <v/>
      </c>
      <c r="I285" s="272"/>
      <c r="J285" s="301"/>
      <c r="K285" s="443"/>
      <c r="L285" s="274"/>
      <c r="M285" s="362"/>
      <c r="N285" s="303"/>
      <c r="O285" s="303"/>
      <c r="P285" s="276" t="s">
        <v>277</v>
      </c>
      <c r="Q285" s="281"/>
      <c r="R285" s="282"/>
      <c r="S285" s="279">
        <f t="shared" si="30"/>
        <v>0</v>
      </c>
      <c r="T285" s="333">
        <f t="shared" si="29"/>
        <v>0</v>
      </c>
    </row>
    <row r="286" spans="2:20" ht="24.9" customHeight="1" x14ac:dyDescent="0.3">
      <c r="B286" s="286"/>
      <c r="C286" s="267">
        <f t="shared" si="27"/>
        <v>1</v>
      </c>
      <c r="D286" s="268" t="str">
        <f t="shared" si="28"/>
        <v>Janeiro</v>
      </c>
      <c r="E286" s="269"/>
      <c r="F286" s="270" t="str">
        <f>IF(E286="","",VLOOKUP(Conciliação!E286,Relatório!B:I,2,FALSE))</f>
        <v/>
      </c>
      <c r="G286" s="709"/>
      <c r="H286" s="334" t="str">
        <f>IF(G286="","",VLOOKUP(G286,Fundos!B:C,2,FALSE))</f>
        <v/>
      </c>
      <c r="I286" s="272"/>
      <c r="J286" s="443"/>
      <c r="K286" s="301"/>
      <c r="L286" s="274"/>
      <c r="M286" s="362"/>
      <c r="N286" s="303"/>
      <c r="O286" s="303"/>
      <c r="P286" s="276" t="s">
        <v>277</v>
      </c>
      <c r="Q286" s="281"/>
      <c r="R286" s="282"/>
      <c r="S286" s="279">
        <f t="shared" si="30"/>
        <v>0</v>
      </c>
      <c r="T286" s="333">
        <f t="shared" si="29"/>
        <v>0</v>
      </c>
    </row>
    <row r="287" spans="2:20" ht="24.9" customHeight="1" x14ac:dyDescent="0.3">
      <c r="B287" s="286"/>
      <c r="C287" s="267">
        <f t="shared" si="27"/>
        <v>1</v>
      </c>
      <c r="D287" s="268" t="str">
        <f t="shared" si="28"/>
        <v>Janeiro</v>
      </c>
      <c r="E287" s="269"/>
      <c r="F287" s="270" t="str">
        <f>IF(E287="","",VLOOKUP(Conciliação!E287,Relatório!B:I,2,FALSE))</f>
        <v/>
      </c>
      <c r="G287" s="709"/>
      <c r="H287" s="334" t="str">
        <f>IF(G287="","",VLOOKUP(G287,Fundos!B:C,2,FALSE))</f>
        <v/>
      </c>
      <c r="I287" s="272"/>
      <c r="J287" s="301"/>
      <c r="K287" s="301"/>
      <c r="L287" s="274"/>
      <c r="M287" s="362"/>
      <c r="N287" s="303"/>
      <c r="O287" s="303"/>
      <c r="P287" s="276" t="s">
        <v>277</v>
      </c>
      <c r="Q287" s="281"/>
      <c r="R287" s="282"/>
      <c r="S287" s="279">
        <f t="shared" si="30"/>
        <v>0</v>
      </c>
      <c r="T287" s="333">
        <f t="shared" si="29"/>
        <v>0</v>
      </c>
    </row>
    <row r="288" spans="2:20" ht="24.9" customHeight="1" x14ac:dyDescent="0.3">
      <c r="B288" s="286"/>
      <c r="C288" s="267">
        <f t="shared" si="27"/>
        <v>1</v>
      </c>
      <c r="D288" s="268" t="str">
        <f t="shared" si="28"/>
        <v>Janeiro</v>
      </c>
      <c r="E288" s="269"/>
      <c r="F288" s="270" t="str">
        <f>IF(E288="","",VLOOKUP(Conciliação!E288,Relatório!B:I,2,FALSE))</f>
        <v/>
      </c>
      <c r="G288" s="709"/>
      <c r="H288" s="334" t="str">
        <f>IF(G288="","",VLOOKUP(G288,Fundos!B:C,2,FALSE))</f>
        <v/>
      </c>
      <c r="I288" s="272"/>
      <c r="J288" s="301"/>
      <c r="K288" s="301"/>
      <c r="L288" s="280"/>
      <c r="M288" s="362"/>
      <c r="N288" s="303"/>
      <c r="O288" s="303"/>
      <c r="P288" s="276" t="s">
        <v>277</v>
      </c>
      <c r="Q288" s="281"/>
      <c r="R288" s="282"/>
      <c r="S288" s="279">
        <f t="shared" si="30"/>
        <v>0</v>
      </c>
      <c r="T288" s="333">
        <f t="shared" si="29"/>
        <v>0</v>
      </c>
    </row>
    <row r="289" spans="2:20" ht="24.9" customHeight="1" x14ac:dyDescent="0.3">
      <c r="B289" s="286"/>
      <c r="C289" s="267">
        <f t="shared" si="27"/>
        <v>1</v>
      </c>
      <c r="D289" s="268" t="str">
        <f t="shared" si="28"/>
        <v>Janeiro</v>
      </c>
      <c r="E289" s="269"/>
      <c r="F289" s="270" t="str">
        <f>IF(E289="","",VLOOKUP(Conciliação!E289,Relatório!B:I,2,FALSE))</f>
        <v/>
      </c>
      <c r="G289" s="709"/>
      <c r="H289" s="334" t="str">
        <f>IF(G289="","",VLOOKUP(G289,Fundos!B:C,2,FALSE))</f>
        <v/>
      </c>
      <c r="I289" s="272"/>
      <c r="J289" s="301"/>
      <c r="K289" s="443"/>
      <c r="L289" s="274"/>
      <c r="M289" s="362"/>
      <c r="N289" s="303"/>
      <c r="O289" s="303"/>
      <c r="P289" s="276" t="s">
        <v>277</v>
      </c>
      <c r="Q289" s="281"/>
      <c r="R289" s="282"/>
      <c r="S289" s="279">
        <f t="shared" si="30"/>
        <v>0</v>
      </c>
      <c r="T289" s="333">
        <f t="shared" si="29"/>
        <v>0</v>
      </c>
    </row>
    <row r="290" spans="2:20" ht="24.9" customHeight="1" x14ac:dyDescent="0.3">
      <c r="B290" s="286"/>
      <c r="C290" s="267">
        <f t="shared" si="27"/>
        <v>1</v>
      </c>
      <c r="D290" s="268" t="str">
        <f t="shared" si="28"/>
        <v>Janeiro</v>
      </c>
      <c r="E290" s="269"/>
      <c r="F290" s="270" t="str">
        <f>IF(E290="","",VLOOKUP(Conciliação!E290,Relatório!B:I,2,FALSE))</f>
        <v/>
      </c>
      <c r="G290" s="709"/>
      <c r="H290" s="334" t="str">
        <f>IF(G290="","",VLOOKUP(G290,Fundos!B:C,2,FALSE))</f>
        <v/>
      </c>
      <c r="I290" s="272"/>
      <c r="J290" s="301"/>
      <c r="K290" s="443"/>
      <c r="L290" s="274"/>
      <c r="M290" s="362"/>
      <c r="N290" s="303"/>
      <c r="O290" s="303"/>
      <c r="P290" s="276" t="s">
        <v>277</v>
      </c>
      <c r="Q290" s="281"/>
      <c r="R290" s="282"/>
      <c r="S290" s="279">
        <f t="shared" si="30"/>
        <v>0</v>
      </c>
      <c r="T290" s="333">
        <f t="shared" si="29"/>
        <v>0</v>
      </c>
    </row>
    <row r="291" spans="2:20" ht="24.9" customHeight="1" x14ac:dyDescent="0.3">
      <c r="B291" s="286"/>
      <c r="C291" s="267">
        <f t="shared" si="27"/>
        <v>1</v>
      </c>
      <c r="D291" s="268" t="str">
        <f t="shared" si="28"/>
        <v>Janeiro</v>
      </c>
      <c r="E291" s="269"/>
      <c r="F291" s="270" t="str">
        <f>IF(E291="","",VLOOKUP(Conciliação!E291,Relatório!B:I,2,FALSE))</f>
        <v/>
      </c>
      <c r="G291" s="709"/>
      <c r="H291" s="334" t="str">
        <f>IF(G291="","",VLOOKUP(G291,Fundos!B:C,2,FALSE))</f>
        <v/>
      </c>
      <c r="I291" s="272"/>
      <c r="J291" s="301"/>
      <c r="K291" s="273"/>
      <c r="L291" s="274"/>
      <c r="M291" s="362"/>
      <c r="N291" s="303"/>
      <c r="O291" s="303"/>
      <c r="P291" s="276" t="s">
        <v>277</v>
      </c>
      <c r="Q291" s="281"/>
      <c r="R291" s="282"/>
      <c r="S291" s="279">
        <f t="shared" si="30"/>
        <v>0</v>
      </c>
      <c r="T291" s="333">
        <f t="shared" si="29"/>
        <v>0</v>
      </c>
    </row>
    <row r="292" spans="2:20" ht="24.9" customHeight="1" x14ac:dyDescent="0.3">
      <c r="B292" s="286"/>
      <c r="C292" s="267">
        <f t="shared" si="27"/>
        <v>1</v>
      </c>
      <c r="D292" s="268" t="str">
        <f t="shared" si="28"/>
        <v>Janeiro</v>
      </c>
      <c r="E292" s="269"/>
      <c r="F292" s="270" t="str">
        <f>IF(E292="","",VLOOKUP(Conciliação!E292,Relatório!B:I,2,FALSE))</f>
        <v/>
      </c>
      <c r="G292" s="709"/>
      <c r="H292" s="334" t="str">
        <f>IF(G292="","",VLOOKUP(G292,Fundos!B:C,2,FALSE))</f>
        <v/>
      </c>
      <c r="I292" s="272"/>
      <c r="J292" s="301"/>
      <c r="K292" s="273"/>
      <c r="L292" s="274"/>
      <c r="M292" s="362"/>
      <c r="N292" s="303"/>
      <c r="O292" s="303"/>
      <c r="P292" s="276" t="s">
        <v>277</v>
      </c>
      <c r="Q292" s="281"/>
      <c r="R292" s="282"/>
      <c r="S292" s="279">
        <f t="shared" si="30"/>
        <v>0</v>
      </c>
      <c r="T292" s="333">
        <f t="shared" si="29"/>
        <v>0</v>
      </c>
    </row>
    <row r="293" spans="2:20" ht="24.9" customHeight="1" x14ac:dyDescent="0.3">
      <c r="B293" s="286"/>
      <c r="C293" s="267">
        <f t="shared" si="27"/>
        <v>1</v>
      </c>
      <c r="D293" s="268" t="str">
        <f t="shared" si="28"/>
        <v>Janeiro</v>
      </c>
      <c r="E293" s="269"/>
      <c r="F293" s="270" t="str">
        <f>IF(E293="","",VLOOKUP(Conciliação!E293,Relatório!B:I,2,FALSE))</f>
        <v/>
      </c>
      <c r="G293" s="709"/>
      <c r="H293" s="334" t="str">
        <f>IF(G293="","",VLOOKUP(G293,Fundos!B:C,2,FALSE))</f>
        <v/>
      </c>
      <c r="I293" s="272"/>
      <c r="J293" s="301"/>
      <c r="K293" s="301"/>
      <c r="L293" s="274"/>
      <c r="M293" s="362"/>
      <c r="N293" s="303"/>
      <c r="O293" s="303"/>
      <c r="P293" s="276" t="s">
        <v>277</v>
      </c>
      <c r="Q293" s="281"/>
      <c r="R293" s="282"/>
      <c r="S293" s="279">
        <f t="shared" si="30"/>
        <v>0</v>
      </c>
      <c r="T293" s="333">
        <f t="shared" si="29"/>
        <v>0</v>
      </c>
    </row>
    <row r="294" spans="2:20" ht="24.9" customHeight="1" x14ac:dyDescent="0.3">
      <c r="B294" s="286"/>
      <c r="C294" s="267">
        <f t="shared" ref="C294:C333" si="31">MONTH(B294)</f>
        <v>1</v>
      </c>
      <c r="D294" s="268" t="str">
        <f t="shared" ref="D294:D333" si="32">IF(C294=1,"Janeiro",IF(C294=2,"Fevereiro",IF(C294=3,"Março",IF(C294=4,"Abril",IF(C294=5,"Maio",IF(C294=6,"Junho",IF(C294=7,"Julho",IF(C294=8,"Agosto",IF(C294=9,"Setembro",IF(C294=10,"Outubro",IF(C294=11,"Novembro",IF(C294=12,"Dezembro",""))))))))))))</f>
        <v>Janeiro</v>
      </c>
      <c r="E294" s="269"/>
      <c r="F294" s="270" t="str">
        <f>IF(E294="","",VLOOKUP(Conciliação!E294,Relatório!B:I,2,FALSE))</f>
        <v/>
      </c>
      <c r="G294" s="709"/>
      <c r="H294" s="334" t="str">
        <f>IF(G294="","",VLOOKUP(G294,Fundos!B:C,2,FALSE))</f>
        <v/>
      </c>
      <c r="I294" s="272"/>
      <c r="J294" s="294"/>
      <c r="K294" s="273"/>
      <c r="L294" s="274"/>
      <c r="M294" s="362"/>
      <c r="N294" s="303"/>
      <c r="O294" s="303"/>
      <c r="P294" s="276" t="s">
        <v>277</v>
      </c>
      <c r="Q294" s="281"/>
      <c r="R294" s="282"/>
      <c r="S294" s="279">
        <f t="shared" si="30"/>
        <v>0</v>
      </c>
      <c r="T294" s="333">
        <f t="shared" si="29"/>
        <v>0</v>
      </c>
    </row>
    <row r="295" spans="2:20" ht="24.9" customHeight="1" x14ac:dyDescent="0.3">
      <c r="B295" s="286"/>
      <c r="C295" s="267">
        <f t="shared" si="31"/>
        <v>1</v>
      </c>
      <c r="D295" s="268" t="str">
        <f t="shared" si="32"/>
        <v>Janeiro</v>
      </c>
      <c r="E295" s="269"/>
      <c r="F295" s="270" t="str">
        <f>IF(E295="","",VLOOKUP(Conciliação!E295,Relatório!B:I,2,FALSE))</f>
        <v/>
      </c>
      <c r="G295" s="709"/>
      <c r="H295" s="334" t="str">
        <f>IF(G295="","",VLOOKUP(G295,Fundos!B:C,2,FALSE))</f>
        <v/>
      </c>
      <c r="I295" s="272"/>
      <c r="J295" s="448"/>
      <c r="K295" s="443"/>
      <c r="L295" s="274"/>
      <c r="M295" s="362"/>
      <c r="N295" s="303"/>
      <c r="O295" s="303"/>
      <c r="P295" s="276" t="s">
        <v>277</v>
      </c>
      <c r="Q295" s="281"/>
      <c r="R295" s="282"/>
      <c r="S295" s="279">
        <f t="shared" si="30"/>
        <v>0</v>
      </c>
      <c r="T295" s="333">
        <f t="shared" si="29"/>
        <v>0</v>
      </c>
    </row>
    <row r="296" spans="2:20" ht="24.9" customHeight="1" x14ac:dyDescent="0.3">
      <c r="B296" s="286"/>
      <c r="C296" s="267">
        <f t="shared" si="31"/>
        <v>1</v>
      </c>
      <c r="D296" s="268" t="str">
        <f t="shared" si="32"/>
        <v>Janeiro</v>
      </c>
      <c r="E296" s="269"/>
      <c r="F296" s="270" t="str">
        <f>IF(E296="","",VLOOKUP(Conciliação!E296,Relatório!B:I,2,FALSE))</f>
        <v/>
      </c>
      <c r="G296" s="709"/>
      <c r="H296" s="334" t="str">
        <f>IF(G296="","",VLOOKUP(G296,Fundos!B:C,2,FALSE))</f>
        <v/>
      </c>
      <c r="I296" s="272"/>
      <c r="J296" s="294"/>
      <c r="K296" s="443"/>
      <c r="L296" s="274"/>
      <c r="M296" s="362"/>
      <c r="N296" s="303"/>
      <c r="O296" s="303"/>
      <c r="P296" s="276" t="s">
        <v>277</v>
      </c>
      <c r="Q296" s="281"/>
      <c r="R296" s="282"/>
      <c r="S296" s="279">
        <f t="shared" si="30"/>
        <v>0</v>
      </c>
      <c r="T296" s="333">
        <f t="shared" si="29"/>
        <v>0</v>
      </c>
    </row>
    <row r="297" spans="2:20" ht="24.9" customHeight="1" x14ac:dyDescent="0.3">
      <c r="B297" s="286"/>
      <c r="C297" s="267">
        <f t="shared" si="31"/>
        <v>1</v>
      </c>
      <c r="D297" s="268" t="str">
        <f t="shared" si="32"/>
        <v>Janeiro</v>
      </c>
      <c r="E297" s="269"/>
      <c r="F297" s="270" t="str">
        <f>IF(E297="","",VLOOKUP(Conciliação!E297,Relatório!B:I,2,FALSE))</f>
        <v/>
      </c>
      <c r="G297" s="709"/>
      <c r="H297" s="334" t="str">
        <f>IF(G297="","",VLOOKUP(G297,Fundos!B:C,2,FALSE))</f>
        <v/>
      </c>
      <c r="I297" s="272"/>
      <c r="J297" s="443"/>
      <c r="K297" s="443"/>
      <c r="L297" s="274"/>
      <c r="M297" s="362"/>
      <c r="N297" s="303"/>
      <c r="O297" s="303"/>
      <c r="P297" s="276" t="s">
        <v>277</v>
      </c>
      <c r="Q297" s="281"/>
      <c r="R297" s="282"/>
      <c r="S297" s="279">
        <f t="shared" si="30"/>
        <v>0</v>
      </c>
      <c r="T297" s="333">
        <f t="shared" si="29"/>
        <v>0</v>
      </c>
    </row>
    <row r="298" spans="2:20" ht="24.9" customHeight="1" x14ac:dyDescent="0.3">
      <c r="B298" s="286"/>
      <c r="C298" s="267">
        <f t="shared" si="31"/>
        <v>1</v>
      </c>
      <c r="D298" s="268" t="str">
        <f t="shared" si="32"/>
        <v>Janeiro</v>
      </c>
      <c r="E298" s="269"/>
      <c r="F298" s="270" t="str">
        <f>IF(E298="","",VLOOKUP(Conciliação!E298,Relatório!B:I,2,FALSE))</f>
        <v/>
      </c>
      <c r="G298" s="709"/>
      <c r="H298" s="334" t="str">
        <f>IF(G298="","",VLOOKUP(G298,Fundos!B:C,2,FALSE))</f>
        <v/>
      </c>
      <c r="I298" s="272"/>
      <c r="J298" s="301"/>
      <c r="K298" s="301"/>
      <c r="L298" s="274"/>
      <c r="M298" s="362"/>
      <c r="N298" s="303"/>
      <c r="O298" s="303"/>
      <c r="P298" s="276" t="s">
        <v>277</v>
      </c>
      <c r="Q298" s="281"/>
      <c r="R298" s="282"/>
      <c r="S298" s="279">
        <f t="shared" si="30"/>
        <v>0</v>
      </c>
      <c r="T298" s="333">
        <f t="shared" si="29"/>
        <v>0</v>
      </c>
    </row>
    <row r="299" spans="2:20" ht="24.9" customHeight="1" x14ac:dyDescent="0.3">
      <c r="B299" s="286"/>
      <c r="C299" s="267">
        <f t="shared" si="31"/>
        <v>1</v>
      </c>
      <c r="D299" s="268" t="str">
        <f t="shared" si="32"/>
        <v>Janeiro</v>
      </c>
      <c r="E299" s="269"/>
      <c r="F299" s="270" t="str">
        <f>IF(E299="","",VLOOKUP(Conciliação!E299,Relatório!B:I,2,FALSE))</f>
        <v/>
      </c>
      <c r="G299" s="709"/>
      <c r="H299" s="334" t="str">
        <f>IF(G299="","",VLOOKUP(G299,Fundos!B:C,2,FALSE))</f>
        <v/>
      </c>
      <c r="I299" s="272"/>
      <c r="J299" s="301"/>
      <c r="K299" s="301"/>
      <c r="L299" s="274"/>
      <c r="M299" s="362"/>
      <c r="N299" s="303"/>
      <c r="O299" s="303"/>
      <c r="P299" s="276" t="s">
        <v>277</v>
      </c>
      <c r="Q299" s="281"/>
      <c r="R299" s="282"/>
      <c r="S299" s="279">
        <f t="shared" si="30"/>
        <v>0</v>
      </c>
      <c r="T299" s="333">
        <f t="shared" si="29"/>
        <v>0</v>
      </c>
    </row>
    <row r="300" spans="2:20" ht="24.9" customHeight="1" x14ac:dyDescent="0.3">
      <c r="B300" s="286"/>
      <c r="C300" s="267">
        <f t="shared" si="31"/>
        <v>1</v>
      </c>
      <c r="D300" s="268" t="str">
        <f t="shared" si="32"/>
        <v>Janeiro</v>
      </c>
      <c r="E300" s="269"/>
      <c r="F300" s="270" t="str">
        <f>IF(E300="","",VLOOKUP(Conciliação!E300,Relatório!B:I,2,FALSE))</f>
        <v/>
      </c>
      <c r="G300" s="709"/>
      <c r="H300" s="334" t="str">
        <f>IF(G300="","",VLOOKUP(G300,Fundos!B:C,2,FALSE))</f>
        <v/>
      </c>
      <c r="I300" s="272"/>
      <c r="J300" s="301"/>
      <c r="K300" s="301"/>
      <c r="L300" s="274"/>
      <c r="M300" s="362"/>
      <c r="N300" s="303"/>
      <c r="O300" s="303"/>
      <c r="P300" s="276" t="s">
        <v>277</v>
      </c>
      <c r="Q300" s="281"/>
      <c r="R300" s="282"/>
      <c r="S300" s="279">
        <f t="shared" si="30"/>
        <v>0</v>
      </c>
      <c r="T300" s="333">
        <f t="shared" si="29"/>
        <v>0</v>
      </c>
    </row>
    <row r="301" spans="2:20" ht="24.9" customHeight="1" x14ac:dyDescent="0.3">
      <c r="B301" s="286"/>
      <c r="C301" s="267">
        <f t="shared" si="31"/>
        <v>1</v>
      </c>
      <c r="D301" s="268" t="str">
        <f t="shared" si="32"/>
        <v>Janeiro</v>
      </c>
      <c r="E301" s="269"/>
      <c r="F301" s="270" t="str">
        <f>IF(E301="","",VLOOKUP(Conciliação!E301,Relatório!B:I,2,FALSE))</f>
        <v/>
      </c>
      <c r="G301" s="709"/>
      <c r="H301" s="334" t="str">
        <f>IF(G301="","",VLOOKUP(G301,Fundos!B:C,2,FALSE))</f>
        <v/>
      </c>
      <c r="I301" s="272"/>
      <c r="J301" s="297"/>
      <c r="K301" s="301"/>
      <c r="L301" s="274"/>
      <c r="M301" s="362"/>
      <c r="N301" s="303"/>
      <c r="O301" s="303"/>
      <c r="P301" s="276" t="s">
        <v>277</v>
      </c>
      <c r="Q301" s="281"/>
      <c r="R301" s="282"/>
      <c r="S301" s="279">
        <f t="shared" si="30"/>
        <v>0</v>
      </c>
      <c r="T301" s="333">
        <f t="shared" si="29"/>
        <v>0</v>
      </c>
    </row>
    <row r="302" spans="2:20" ht="24.9" customHeight="1" x14ac:dyDescent="0.3">
      <c r="B302" s="286"/>
      <c r="C302" s="267">
        <f t="shared" si="31"/>
        <v>1</v>
      </c>
      <c r="D302" s="268" t="str">
        <f t="shared" si="32"/>
        <v>Janeiro</v>
      </c>
      <c r="E302" s="269"/>
      <c r="F302" s="270" t="str">
        <f>IF(E302="","",VLOOKUP(Conciliação!E302,Relatório!B:I,2,FALSE))</f>
        <v/>
      </c>
      <c r="G302" s="709"/>
      <c r="H302" s="334" t="str">
        <f>IF(G302="","",VLOOKUP(G302,Fundos!B:C,2,FALSE))</f>
        <v/>
      </c>
      <c r="I302" s="272"/>
      <c r="J302" s="301"/>
      <c r="K302" s="301"/>
      <c r="L302" s="274"/>
      <c r="M302" s="362"/>
      <c r="N302" s="303"/>
      <c r="O302" s="303"/>
      <c r="P302" s="276" t="s">
        <v>277</v>
      </c>
      <c r="Q302" s="281"/>
      <c r="R302" s="282"/>
      <c r="S302" s="279">
        <f t="shared" si="30"/>
        <v>0</v>
      </c>
      <c r="T302" s="333">
        <f t="shared" si="29"/>
        <v>0</v>
      </c>
    </row>
    <row r="303" spans="2:20" ht="24.9" customHeight="1" x14ac:dyDescent="0.3">
      <c r="B303" s="286"/>
      <c r="C303" s="267">
        <f t="shared" si="31"/>
        <v>1</v>
      </c>
      <c r="D303" s="268" t="str">
        <f t="shared" si="32"/>
        <v>Janeiro</v>
      </c>
      <c r="E303" s="269"/>
      <c r="F303" s="270" t="str">
        <f>IF(E303="","",VLOOKUP(Conciliação!E303,Relatório!B:I,2,FALSE))</f>
        <v/>
      </c>
      <c r="G303" s="709"/>
      <c r="H303" s="334" t="str">
        <f>IF(G303="","",VLOOKUP(G303,Fundos!B:C,2,FALSE))</f>
        <v/>
      </c>
      <c r="I303" s="272"/>
      <c r="J303" s="301"/>
      <c r="K303" s="443"/>
      <c r="L303" s="274"/>
      <c r="M303" s="362"/>
      <c r="N303" s="303"/>
      <c r="O303" s="303"/>
      <c r="P303" s="276" t="s">
        <v>277</v>
      </c>
      <c r="Q303" s="281"/>
      <c r="R303" s="282"/>
      <c r="S303" s="279">
        <f t="shared" si="30"/>
        <v>0</v>
      </c>
      <c r="T303" s="333">
        <f t="shared" si="29"/>
        <v>0</v>
      </c>
    </row>
    <row r="304" spans="2:20" ht="24.9" customHeight="1" x14ac:dyDescent="0.3">
      <c r="B304" s="286"/>
      <c r="C304" s="267">
        <f t="shared" si="31"/>
        <v>1</v>
      </c>
      <c r="D304" s="268" t="str">
        <f t="shared" si="32"/>
        <v>Janeiro</v>
      </c>
      <c r="E304" s="269"/>
      <c r="F304" s="270" t="str">
        <f>IF(E304="","",VLOOKUP(Conciliação!E304,Relatório!B:I,2,FALSE))</f>
        <v/>
      </c>
      <c r="G304" s="709"/>
      <c r="H304" s="334" t="str">
        <f>IF(G304="","",VLOOKUP(G304,Fundos!B:C,2,FALSE))</f>
        <v/>
      </c>
      <c r="I304" s="272"/>
      <c r="J304" s="301"/>
      <c r="K304" s="301"/>
      <c r="L304" s="274"/>
      <c r="M304" s="362"/>
      <c r="N304" s="303"/>
      <c r="O304" s="303"/>
      <c r="P304" s="276" t="s">
        <v>277</v>
      </c>
      <c r="Q304" s="281"/>
      <c r="R304" s="282"/>
      <c r="S304" s="279">
        <f t="shared" si="30"/>
        <v>0</v>
      </c>
      <c r="T304" s="333">
        <f t="shared" si="29"/>
        <v>0</v>
      </c>
    </row>
    <row r="305" spans="2:20" ht="24.9" customHeight="1" x14ac:dyDescent="0.3">
      <c r="B305" s="286"/>
      <c r="C305" s="267">
        <f t="shared" si="31"/>
        <v>1</v>
      </c>
      <c r="D305" s="268" t="str">
        <f t="shared" si="32"/>
        <v>Janeiro</v>
      </c>
      <c r="E305" s="269"/>
      <c r="F305" s="270" t="str">
        <f>IF(E305="","",VLOOKUP(Conciliação!E305,Relatório!B:I,2,FALSE))</f>
        <v/>
      </c>
      <c r="G305" s="709"/>
      <c r="H305" s="334" t="str">
        <f>IF(G305="","",VLOOKUP(G305,Fundos!B:C,2,FALSE))</f>
        <v/>
      </c>
      <c r="I305" s="272"/>
      <c r="J305" s="301"/>
      <c r="K305" s="301"/>
      <c r="L305" s="274"/>
      <c r="M305" s="362"/>
      <c r="N305" s="303"/>
      <c r="O305" s="303"/>
      <c r="P305" s="276" t="s">
        <v>277</v>
      </c>
      <c r="Q305" s="281"/>
      <c r="R305" s="282"/>
      <c r="S305" s="279">
        <f t="shared" si="30"/>
        <v>0</v>
      </c>
      <c r="T305" s="333">
        <f t="shared" si="29"/>
        <v>0</v>
      </c>
    </row>
    <row r="306" spans="2:20" ht="24.9" customHeight="1" x14ac:dyDescent="0.3">
      <c r="B306" s="286"/>
      <c r="C306" s="267">
        <f t="shared" si="31"/>
        <v>1</v>
      </c>
      <c r="D306" s="268" t="str">
        <f t="shared" si="32"/>
        <v>Janeiro</v>
      </c>
      <c r="E306" s="269"/>
      <c r="F306" s="270" t="str">
        <f>IF(E306="","",VLOOKUP(Conciliação!E306,Relatório!B:I,2,FALSE))</f>
        <v/>
      </c>
      <c r="G306" s="709"/>
      <c r="H306" s="334" t="str">
        <f>IF(G306="","",VLOOKUP(G306,Fundos!B:C,2,FALSE))</f>
        <v/>
      </c>
      <c r="I306" s="272"/>
      <c r="J306" s="301"/>
      <c r="K306" s="443"/>
      <c r="L306" s="274"/>
      <c r="M306" s="362"/>
      <c r="N306" s="303"/>
      <c r="O306" s="303"/>
      <c r="P306" s="276" t="s">
        <v>277</v>
      </c>
      <c r="Q306" s="281"/>
      <c r="R306" s="282"/>
      <c r="S306" s="279">
        <f t="shared" si="30"/>
        <v>0</v>
      </c>
      <c r="T306" s="333">
        <f t="shared" si="29"/>
        <v>0</v>
      </c>
    </row>
    <row r="307" spans="2:20" ht="24.9" customHeight="1" x14ac:dyDescent="0.3">
      <c r="B307" s="286"/>
      <c r="C307" s="267">
        <f t="shared" si="31"/>
        <v>1</v>
      </c>
      <c r="D307" s="268" t="str">
        <f t="shared" si="32"/>
        <v>Janeiro</v>
      </c>
      <c r="E307" s="269"/>
      <c r="F307" s="270" t="str">
        <f>IF(E307="","",VLOOKUP(Conciliação!E307,Relatório!B:I,2,FALSE))</f>
        <v/>
      </c>
      <c r="G307" s="709"/>
      <c r="H307" s="334" t="str">
        <f>IF(G307="","",VLOOKUP(G307,Fundos!B:C,2,FALSE))</f>
        <v/>
      </c>
      <c r="I307" s="272"/>
      <c r="J307" s="301"/>
      <c r="K307" s="301"/>
      <c r="L307" s="274"/>
      <c r="M307" s="362"/>
      <c r="N307" s="303"/>
      <c r="O307" s="303"/>
      <c r="P307" s="276" t="s">
        <v>277</v>
      </c>
      <c r="Q307" s="281"/>
      <c r="R307" s="282"/>
      <c r="S307" s="279">
        <f t="shared" si="30"/>
        <v>0</v>
      </c>
      <c r="T307" s="333">
        <f t="shared" si="29"/>
        <v>0</v>
      </c>
    </row>
    <row r="308" spans="2:20" ht="24.9" customHeight="1" x14ac:dyDescent="0.3">
      <c r="B308" s="286"/>
      <c r="C308" s="267">
        <f t="shared" si="31"/>
        <v>1</v>
      </c>
      <c r="D308" s="268" t="str">
        <f t="shared" si="32"/>
        <v>Janeiro</v>
      </c>
      <c r="E308" s="269"/>
      <c r="F308" s="270" t="str">
        <f>IF(E308="","",VLOOKUP(Conciliação!E308,Relatório!B:I,2,FALSE))</f>
        <v/>
      </c>
      <c r="G308" s="709"/>
      <c r="H308" s="334" t="str">
        <f>IF(G308="","",VLOOKUP(G308,Fundos!B:C,2,FALSE))</f>
        <v/>
      </c>
      <c r="I308" s="272"/>
      <c r="J308" s="301"/>
      <c r="K308" s="301"/>
      <c r="L308" s="274"/>
      <c r="M308" s="362"/>
      <c r="N308" s="303"/>
      <c r="O308" s="303"/>
      <c r="P308" s="276" t="s">
        <v>277</v>
      </c>
      <c r="Q308" s="281"/>
      <c r="R308" s="282"/>
      <c r="S308" s="279">
        <f t="shared" si="30"/>
        <v>0</v>
      </c>
      <c r="T308" s="333">
        <f t="shared" si="29"/>
        <v>0</v>
      </c>
    </row>
    <row r="309" spans="2:20" ht="24.9" customHeight="1" x14ac:dyDescent="0.3">
      <c r="B309" s="286"/>
      <c r="C309" s="267">
        <f t="shared" si="31"/>
        <v>1</v>
      </c>
      <c r="D309" s="268" t="str">
        <f t="shared" si="32"/>
        <v>Janeiro</v>
      </c>
      <c r="E309" s="269"/>
      <c r="F309" s="270" t="str">
        <f>IF(E309="","",VLOOKUP(Conciliação!E309,Relatório!B:I,2,FALSE))</f>
        <v/>
      </c>
      <c r="G309" s="709"/>
      <c r="H309" s="334" t="str">
        <f>IF(G309="","",VLOOKUP(G309,Fundos!B:C,2,FALSE))</f>
        <v/>
      </c>
      <c r="I309" s="272"/>
      <c r="J309" s="301"/>
      <c r="K309" s="301"/>
      <c r="L309" s="274"/>
      <c r="M309" s="362"/>
      <c r="N309" s="303"/>
      <c r="O309" s="303"/>
      <c r="P309" s="276" t="s">
        <v>277</v>
      </c>
      <c r="Q309" s="281"/>
      <c r="R309" s="282"/>
      <c r="S309" s="279">
        <f t="shared" si="30"/>
        <v>0</v>
      </c>
      <c r="T309" s="333">
        <f t="shared" si="29"/>
        <v>0</v>
      </c>
    </row>
    <row r="310" spans="2:20" ht="24.9" customHeight="1" x14ac:dyDescent="0.3">
      <c r="B310" s="286"/>
      <c r="C310" s="267">
        <f t="shared" si="31"/>
        <v>1</v>
      </c>
      <c r="D310" s="268" t="str">
        <f t="shared" si="32"/>
        <v>Janeiro</v>
      </c>
      <c r="E310" s="269"/>
      <c r="F310" s="270" t="str">
        <f>IF(E310="","",VLOOKUP(Conciliação!E310,Relatório!B:I,2,FALSE))</f>
        <v/>
      </c>
      <c r="G310" s="709"/>
      <c r="H310" s="334" t="str">
        <f>IF(G310="","",VLOOKUP(G310,Fundos!B:C,2,FALSE))</f>
        <v/>
      </c>
      <c r="I310" s="272"/>
      <c r="J310" s="301"/>
      <c r="K310" s="301"/>
      <c r="L310" s="274"/>
      <c r="M310" s="362"/>
      <c r="N310" s="303"/>
      <c r="O310" s="303"/>
      <c r="P310" s="276" t="s">
        <v>277</v>
      </c>
      <c r="Q310" s="281"/>
      <c r="R310" s="282"/>
      <c r="S310" s="279">
        <f t="shared" si="30"/>
        <v>0</v>
      </c>
      <c r="T310" s="333">
        <f t="shared" si="29"/>
        <v>0</v>
      </c>
    </row>
    <row r="311" spans="2:20" ht="24.9" customHeight="1" x14ac:dyDescent="0.3">
      <c r="B311" s="286"/>
      <c r="C311" s="267">
        <f t="shared" si="31"/>
        <v>1</v>
      </c>
      <c r="D311" s="268" t="str">
        <f t="shared" si="32"/>
        <v>Janeiro</v>
      </c>
      <c r="E311" s="269"/>
      <c r="F311" s="270" t="str">
        <f>IF(E311="","",VLOOKUP(Conciliação!E311,Relatório!B:I,2,FALSE))</f>
        <v/>
      </c>
      <c r="G311" s="709"/>
      <c r="H311" s="334" t="str">
        <f>IF(G311="","",VLOOKUP(G311,Fundos!B:C,2,FALSE))</f>
        <v/>
      </c>
      <c r="I311" s="272"/>
      <c r="J311" s="301"/>
      <c r="K311" s="301"/>
      <c r="L311" s="274"/>
      <c r="M311" s="362"/>
      <c r="N311" s="303"/>
      <c r="O311" s="303"/>
      <c r="P311" s="276" t="s">
        <v>277</v>
      </c>
      <c r="Q311" s="281"/>
      <c r="R311" s="282"/>
      <c r="S311" s="279">
        <f t="shared" si="30"/>
        <v>0</v>
      </c>
      <c r="T311" s="333">
        <f t="shared" si="29"/>
        <v>0</v>
      </c>
    </row>
    <row r="312" spans="2:20" ht="24.9" customHeight="1" x14ac:dyDescent="0.3">
      <c r="B312" s="286"/>
      <c r="C312" s="267">
        <f t="shared" si="31"/>
        <v>1</v>
      </c>
      <c r="D312" s="268" t="str">
        <f t="shared" si="32"/>
        <v>Janeiro</v>
      </c>
      <c r="E312" s="269"/>
      <c r="F312" s="270" t="str">
        <f>IF(E312="","",VLOOKUP(Conciliação!E312,Relatório!B:I,2,FALSE))</f>
        <v/>
      </c>
      <c r="G312" s="709"/>
      <c r="H312" s="334" t="str">
        <f>IF(G312="","",VLOOKUP(G312,Fundos!B:C,2,FALSE))</f>
        <v/>
      </c>
      <c r="I312" s="272"/>
      <c r="J312" s="301"/>
      <c r="K312" s="305"/>
      <c r="L312" s="280"/>
      <c r="M312" s="362"/>
      <c r="N312" s="303"/>
      <c r="O312" s="303"/>
      <c r="P312" s="276" t="s">
        <v>277</v>
      </c>
      <c r="Q312" s="281"/>
      <c r="R312" s="282"/>
      <c r="S312" s="279">
        <f t="shared" si="30"/>
        <v>0</v>
      </c>
      <c r="T312" s="333">
        <f t="shared" si="29"/>
        <v>0</v>
      </c>
    </row>
    <row r="313" spans="2:20" ht="24.9" customHeight="1" x14ac:dyDescent="0.3">
      <c r="B313" s="286"/>
      <c r="C313" s="267">
        <f t="shared" si="31"/>
        <v>1</v>
      </c>
      <c r="D313" s="268" t="str">
        <f t="shared" si="32"/>
        <v>Janeiro</v>
      </c>
      <c r="E313" s="269"/>
      <c r="F313" s="270" t="str">
        <f>IF(E313="","",VLOOKUP(Conciliação!E313,Relatório!B:I,2,FALSE))</f>
        <v/>
      </c>
      <c r="G313" s="709"/>
      <c r="H313" s="334" t="str">
        <f>IF(G313="","",VLOOKUP(G313,Fundos!B:C,2,FALSE))</f>
        <v/>
      </c>
      <c r="I313" s="272"/>
      <c r="J313" s="301"/>
      <c r="K313" s="443"/>
      <c r="L313" s="274"/>
      <c r="M313" s="362"/>
      <c r="N313" s="303"/>
      <c r="O313" s="303"/>
      <c r="P313" s="276" t="s">
        <v>277</v>
      </c>
      <c r="Q313" s="281"/>
      <c r="R313" s="282"/>
      <c r="S313" s="279">
        <f t="shared" si="30"/>
        <v>0</v>
      </c>
      <c r="T313" s="333">
        <f t="shared" si="29"/>
        <v>0</v>
      </c>
    </row>
    <row r="314" spans="2:20" ht="24.9" customHeight="1" x14ac:dyDescent="0.3">
      <c r="B314" s="286"/>
      <c r="C314" s="267">
        <f t="shared" si="31"/>
        <v>1</v>
      </c>
      <c r="D314" s="268" t="str">
        <f t="shared" si="32"/>
        <v>Janeiro</v>
      </c>
      <c r="E314" s="269"/>
      <c r="F314" s="270" t="str">
        <f>IF(E314="","",VLOOKUP(Conciliação!E314,Relatório!B:I,2,FALSE))</f>
        <v/>
      </c>
      <c r="G314" s="709"/>
      <c r="H314" s="334" t="str">
        <f>IF(G314="","",VLOOKUP(G314,Fundos!B:C,2,FALSE))</f>
        <v/>
      </c>
      <c r="I314" s="272"/>
      <c r="J314" s="301"/>
      <c r="K314" s="301"/>
      <c r="L314" s="280"/>
      <c r="M314" s="362"/>
      <c r="N314" s="303"/>
      <c r="O314" s="303"/>
      <c r="P314" s="276" t="s">
        <v>277</v>
      </c>
      <c r="Q314" s="281"/>
      <c r="R314" s="282"/>
      <c r="S314" s="279">
        <f t="shared" si="30"/>
        <v>0</v>
      </c>
      <c r="T314" s="333">
        <f t="shared" si="29"/>
        <v>0</v>
      </c>
    </row>
    <row r="315" spans="2:20" ht="24.9" customHeight="1" x14ac:dyDescent="0.3">
      <c r="B315" s="286"/>
      <c r="C315" s="267">
        <f t="shared" si="31"/>
        <v>1</v>
      </c>
      <c r="D315" s="268" t="str">
        <f t="shared" si="32"/>
        <v>Janeiro</v>
      </c>
      <c r="E315" s="269"/>
      <c r="F315" s="270" t="str">
        <f>IF(E315="","",VLOOKUP(Conciliação!E315,Relatório!B:I,2,FALSE))</f>
        <v/>
      </c>
      <c r="G315" s="709"/>
      <c r="H315" s="334" t="str">
        <f>IF(G315="","",VLOOKUP(G315,Fundos!B:C,2,FALSE))</f>
        <v/>
      </c>
      <c r="I315" s="272"/>
      <c r="J315" s="301"/>
      <c r="K315" s="301"/>
      <c r="L315" s="274"/>
      <c r="M315" s="362"/>
      <c r="N315" s="303"/>
      <c r="O315" s="303"/>
      <c r="P315" s="276" t="s">
        <v>277</v>
      </c>
      <c r="Q315" s="281"/>
      <c r="R315" s="282"/>
      <c r="S315" s="279">
        <f t="shared" si="30"/>
        <v>0</v>
      </c>
      <c r="T315" s="333">
        <f t="shared" si="29"/>
        <v>0</v>
      </c>
    </row>
    <row r="316" spans="2:20" ht="24.9" customHeight="1" x14ac:dyDescent="0.3">
      <c r="B316" s="286"/>
      <c r="C316" s="267">
        <f t="shared" si="31"/>
        <v>1</v>
      </c>
      <c r="D316" s="268" t="str">
        <f t="shared" si="32"/>
        <v>Janeiro</v>
      </c>
      <c r="E316" s="269"/>
      <c r="F316" s="270" t="str">
        <f>IF(E316="","",VLOOKUP(Conciliação!E316,Relatório!B:I,2,FALSE))</f>
        <v/>
      </c>
      <c r="G316" s="709"/>
      <c r="H316" s="334" t="str">
        <f>IF(G316="","",VLOOKUP(G316,Fundos!B:C,2,FALSE))</f>
        <v/>
      </c>
      <c r="I316" s="272"/>
      <c r="J316" s="1046"/>
      <c r="K316" s="301"/>
      <c r="L316" s="280"/>
      <c r="M316" s="362"/>
      <c r="N316" s="303"/>
      <c r="O316" s="303"/>
      <c r="P316" s="276" t="s">
        <v>277</v>
      </c>
      <c r="Q316" s="281"/>
      <c r="R316" s="282"/>
      <c r="S316" s="279">
        <f t="shared" si="30"/>
        <v>0</v>
      </c>
      <c r="T316" s="333">
        <f t="shared" si="29"/>
        <v>0</v>
      </c>
    </row>
    <row r="317" spans="2:20" ht="24.9" customHeight="1" x14ac:dyDescent="0.3">
      <c r="B317" s="286"/>
      <c r="C317" s="267">
        <f t="shared" si="31"/>
        <v>1</v>
      </c>
      <c r="D317" s="268" t="str">
        <f t="shared" si="32"/>
        <v>Janeiro</v>
      </c>
      <c r="E317" s="269"/>
      <c r="F317" s="270" t="str">
        <f>IF(E317="","",VLOOKUP(Conciliação!E317,Relatório!B:I,2,FALSE))</f>
        <v/>
      </c>
      <c r="G317" s="709"/>
      <c r="H317" s="334" t="str">
        <f>IF(G317="","",VLOOKUP(G317,Fundos!B:C,2,FALSE))</f>
        <v/>
      </c>
      <c r="I317" s="272"/>
      <c r="J317" s="301"/>
      <c r="K317" s="301"/>
      <c r="L317" s="274"/>
      <c r="M317" s="362"/>
      <c r="N317" s="303"/>
      <c r="O317" s="303"/>
      <c r="P317" s="276" t="s">
        <v>277</v>
      </c>
      <c r="Q317" s="281"/>
      <c r="R317" s="282"/>
      <c r="S317" s="279">
        <f t="shared" si="30"/>
        <v>0</v>
      </c>
      <c r="T317" s="333">
        <f t="shared" si="29"/>
        <v>0</v>
      </c>
    </row>
    <row r="318" spans="2:20" ht="24.9" customHeight="1" x14ac:dyDescent="0.3">
      <c r="B318" s="286"/>
      <c r="C318" s="267">
        <f t="shared" si="31"/>
        <v>1</v>
      </c>
      <c r="D318" s="268" t="str">
        <f t="shared" si="32"/>
        <v>Janeiro</v>
      </c>
      <c r="E318" s="269"/>
      <c r="F318" s="270" t="str">
        <f>IF(E318="","",VLOOKUP(Conciliação!E318,Relatório!B:I,2,FALSE))</f>
        <v/>
      </c>
      <c r="G318" s="709"/>
      <c r="H318" s="334" t="str">
        <f>IF(G318="","",VLOOKUP(G318,Fundos!B:C,2,FALSE))</f>
        <v/>
      </c>
      <c r="I318" s="272"/>
      <c r="J318" s="441"/>
      <c r="K318" s="301"/>
      <c r="L318" s="274"/>
      <c r="M318" s="363"/>
      <c r="N318" s="309"/>
      <c r="O318" s="309"/>
      <c r="P318" s="276" t="s">
        <v>277</v>
      </c>
      <c r="Q318" s="281"/>
      <c r="R318" s="282"/>
      <c r="S318" s="279">
        <f t="shared" si="30"/>
        <v>0</v>
      </c>
      <c r="T318" s="333">
        <f t="shared" si="29"/>
        <v>0</v>
      </c>
    </row>
    <row r="319" spans="2:20" ht="24.9" customHeight="1" x14ac:dyDescent="0.3">
      <c r="B319" s="286"/>
      <c r="C319" s="267">
        <f t="shared" si="31"/>
        <v>1</v>
      </c>
      <c r="D319" s="268" t="str">
        <f t="shared" si="32"/>
        <v>Janeiro</v>
      </c>
      <c r="E319" s="269"/>
      <c r="F319" s="270" t="str">
        <f>IF(E319="","",VLOOKUP(Conciliação!E319,Relatório!B:I,2,FALSE))</f>
        <v/>
      </c>
      <c r="G319" s="709"/>
      <c r="H319" s="334" t="str">
        <f>IF(G319="","",VLOOKUP(G319,Fundos!B:C,2,FALSE))</f>
        <v/>
      </c>
      <c r="I319" s="272"/>
      <c r="J319" s="294"/>
      <c r="K319" s="301"/>
      <c r="L319" s="274"/>
      <c r="M319" s="355"/>
      <c r="N319" s="296"/>
      <c r="O319" s="296"/>
      <c r="P319" s="276" t="s">
        <v>277</v>
      </c>
      <c r="Q319" s="281"/>
      <c r="R319" s="282"/>
      <c r="S319" s="279">
        <f t="shared" si="30"/>
        <v>0</v>
      </c>
      <c r="T319" s="333">
        <f t="shared" si="29"/>
        <v>0</v>
      </c>
    </row>
    <row r="320" spans="2:20" ht="24.9" customHeight="1" x14ac:dyDescent="0.3">
      <c r="B320" s="286"/>
      <c r="C320" s="267">
        <f t="shared" si="31"/>
        <v>1</v>
      </c>
      <c r="D320" s="268" t="str">
        <f t="shared" si="32"/>
        <v>Janeiro</v>
      </c>
      <c r="E320" s="269"/>
      <c r="F320" s="270" t="str">
        <f>IF(E320="","",VLOOKUP(Conciliação!E320,Relatório!B:I,2,FALSE))</f>
        <v/>
      </c>
      <c r="G320" s="709"/>
      <c r="H320" s="334" t="str">
        <f>IF(G320="","",VLOOKUP(G320,Fundos!B:C,2,FALSE))</f>
        <v/>
      </c>
      <c r="I320" s="272"/>
      <c r="J320" s="294"/>
      <c r="K320" s="301"/>
      <c r="L320" s="274"/>
      <c r="M320" s="355"/>
      <c r="N320" s="296"/>
      <c r="O320" s="296"/>
      <c r="P320" s="276" t="s">
        <v>277</v>
      </c>
      <c r="Q320" s="281"/>
      <c r="R320" s="282"/>
      <c r="S320" s="279">
        <f t="shared" si="30"/>
        <v>0</v>
      </c>
      <c r="T320" s="333">
        <f t="shared" si="29"/>
        <v>0</v>
      </c>
    </row>
    <row r="321" spans="2:20" ht="24.9" customHeight="1" x14ac:dyDescent="0.3">
      <c r="B321" s="293"/>
      <c r="C321" s="267">
        <f t="shared" si="31"/>
        <v>1</v>
      </c>
      <c r="D321" s="268" t="str">
        <f t="shared" si="32"/>
        <v>Janeiro</v>
      </c>
      <c r="E321" s="269"/>
      <c r="F321" s="270" t="str">
        <f>IF(E321="","",VLOOKUP(Conciliação!E321,Relatório!B:I,2,FALSE))</f>
        <v/>
      </c>
      <c r="G321" s="709"/>
      <c r="H321" s="334" t="str">
        <f>IF(G321="","",VLOOKUP(G321,Fundos!B:C,2,FALSE))</f>
        <v/>
      </c>
      <c r="I321" s="272"/>
      <c r="J321" s="301"/>
      <c r="K321" s="301"/>
      <c r="L321" s="274"/>
      <c r="M321" s="357"/>
      <c r="N321" s="296"/>
      <c r="O321" s="296"/>
      <c r="P321" s="276" t="s">
        <v>277</v>
      </c>
      <c r="Q321" s="281"/>
      <c r="R321" s="282"/>
      <c r="S321" s="279">
        <f t="shared" si="30"/>
        <v>0</v>
      </c>
      <c r="T321" s="333">
        <f t="shared" si="29"/>
        <v>0</v>
      </c>
    </row>
    <row r="322" spans="2:20" ht="24.9" customHeight="1" x14ac:dyDescent="0.3">
      <c r="B322" s="293"/>
      <c r="C322" s="267">
        <f t="shared" si="31"/>
        <v>1</v>
      </c>
      <c r="D322" s="268" t="str">
        <f t="shared" si="32"/>
        <v>Janeiro</v>
      </c>
      <c r="E322" s="269"/>
      <c r="F322" s="270" t="str">
        <f>IF(E322="","",VLOOKUP(Conciliação!E322,Relatório!B:I,2,FALSE))</f>
        <v/>
      </c>
      <c r="G322" s="709"/>
      <c r="H322" s="334" t="str">
        <f>IF(G322="","",VLOOKUP(G322,Fundos!B:C,2,FALSE))</f>
        <v/>
      </c>
      <c r="I322" s="272"/>
      <c r="J322" s="294"/>
      <c r="K322" s="301"/>
      <c r="L322" s="274"/>
      <c r="M322" s="355"/>
      <c r="N322" s="296"/>
      <c r="O322" s="296"/>
      <c r="P322" s="276" t="s">
        <v>277</v>
      </c>
      <c r="Q322" s="281"/>
      <c r="R322" s="282"/>
      <c r="S322" s="279">
        <f t="shared" si="30"/>
        <v>0</v>
      </c>
      <c r="T322" s="333">
        <f t="shared" si="29"/>
        <v>0</v>
      </c>
    </row>
    <row r="323" spans="2:20" ht="24.9" customHeight="1" x14ac:dyDescent="0.3">
      <c r="B323" s="299"/>
      <c r="C323" s="267">
        <f t="shared" si="31"/>
        <v>1</v>
      </c>
      <c r="D323" s="268" t="str">
        <f t="shared" si="32"/>
        <v>Janeiro</v>
      </c>
      <c r="E323" s="269"/>
      <c r="F323" s="270" t="str">
        <f>IF(E323="","",VLOOKUP(Conciliação!E323,Relatório!B:I,2,FALSE))</f>
        <v/>
      </c>
      <c r="G323" s="709"/>
      <c r="H323" s="334" t="str">
        <f>IF(G323="","",VLOOKUP(G323,Fundos!B:C,2,FALSE))</f>
        <v/>
      </c>
      <c r="I323" s="272"/>
      <c r="J323" s="297"/>
      <c r="K323" s="304"/>
      <c r="L323" s="280"/>
      <c r="M323" s="356"/>
      <c r="N323" s="298"/>
      <c r="O323" s="298"/>
      <c r="P323" s="276" t="s">
        <v>277</v>
      </c>
      <c r="Q323" s="281"/>
      <c r="R323" s="282"/>
      <c r="S323" s="279">
        <f t="shared" si="30"/>
        <v>0</v>
      </c>
      <c r="T323" s="333">
        <f t="shared" si="29"/>
        <v>0</v>
      </c>
    </row>
    <row r="324" spans="2:20" ht="24.9" customHeight="1" x14ac:dyDescent="0.3">
      <c r="B324" s="299"/>
      <c r="C324" s="267">
        <f t="shared" si="31"/>
        <v>1</v>
      </c>
      <c r="D324" s="268" t="str">
        <f t="shared" si="32"/>
        <v>Janeiro</v>
      </c>
      <c r="E324" s="269"/>
      <c r="F324" s="270" t="str">
        <f>IF(E324="","",VLOOKUP(Conciliação!E324,Relatório!B:I,2,FALSE))</f>
        <v/>
      </c>
      <c r="G324" s="709"/>
      <c r="H324" s="334" t="str">
        <f>IF(G324="","",VLOOKUP(G324,Fundos!B:C,2,FALSE))</f>
        <v/>
      </c>
      <c r="I324" s="272"/>
      <c r="J324" s="294"/>
      <c r="K324" s="301"/>
      <c r="L324" s="274"/>
      <c r="M324" s="356"/>
      <c r="N324" s="298"/>
      <c r="O324" s="298"/>
      <c r="P324" s="276" t="s">
        <v>277</v>
      </c>
      <c r="Q324" s="281"/>
      <c r="R324" s="282"/>
      <c r="S324" s="279">
        <f t="shared" si="30"/>
        <v>0</v>
      </c>
      <c r="T324" s="333">
        <f t="shared" si="29"/>
        <v>0</v>
      </c>
    </row>
    <row r="325" spans="2:20" ht="24.9" customHeight="1" x14ac:dyDescent="0.3">
      <c r="B325" s="299"/>
      <c r="C325" s="267">
        <f t="shared" si="31"/>
        <v>1</v>
      </c>
      <c r="D325" s="268" t="str">
        <f t="shared" si="32"/>
        <v>Janeiro</v>
      </c>
      <c r="E325" s="269"/>
      <c r="F325" s="270" t="str">
        <f>IF(E325="","",VLOOKUP(Conciliação!E325,Relatório!B:I,2,FALSE))</f>
        <v/>
      </c>
      <c r="G325" s="709"/>
      <c r="H325" s="334" t="str">
        <f>IF(G325="","",VLOOKUP(G325,Fundos!B:C,2,FALSE))</f>
        <v/>
      </c>
      <c r="I325" s="272"/>
      <c r="J325" s="297"/>
      <c r="K325" s="302"/>
      <c r="L325" s="274"/>
      <c r="M325" s="356"/>
      <c r="N325" s="298"/>
      <c r="O325" s="298"/>
      <c r="P325" s="276" t="s">
        <v>277</v>
      </c>
      <c r="Q325" s="281"/>
      <c r="R325" s="282"/>
      <c r="S325" s="279">
        <f t="shared" si="30"/>
        <v>0</v>
      </c>
      <c r="T325" s="333">
        <f t="shared" si="29"/>
        <v>0</v>
      </c>
    </row>
    <row r="326" spans="2:20" ht="24.9" customHeight="1" x14ac:dyDescent="0.3">
      <c r="B326" s="299"/>
      <c r="C326" s="267">
        <f t="shared" si="31"/>
        <v>1</v>
      </c>
      <c r="D326" s="268" t="str">
        <f t="shared" si="32"/>
        <v>Janeiro</v>
      </c>
      <c r="E326" s="269"/>
      <c r="F326" s="270" t="str">
        <f>IF(E326="","",VLOOKUP(Conciliação!E326,Relatório!B:I,2,FALSE))</f>
        <v/>
      </c>
      <c r="G326" s="709"/>
      <c r="H326" s="334" t="str">
        <f>IF(G326="","",VLOOKUP(G326,Fundos!B:C,2,FALSE))</f>
        <v/>
      </c>
      <c r="I326" s="272"/>
      <c r="J326" s="297"/>
      <c r="K326" s="302"/>
      <c r="L326" s="274"/>
      <c r="M326" s="356"/>
      <c r="N326" s="298"/>
      <c r="O326" s="298"/>
      <c r="P326" s="276" t="s">
        <v>277</v>
      </c>
      <c r="Q326" s="281"/>
      <c r="R326" s="282"/>
      <c r="S326" s="279">
        <f t="shared" si="30"/>
        <v>0</v>
      </c>
      <c r="T326" s="333">
        <f t="shared" si="29"/>
        <v>0</v>
      </c>
    </row>
    <row r="327" spans="2:20" ht="24.9" customHeight="1" x14ac:dyDescent="0.3">
      <c r="B327" s="299"/>
      <c r="C327" s="267">
        <f t="shared" si="31"/>
        <v>1</v>
      </c>
      <c r="D327" s="268" t="str">
        <f t="shared" si="32"/>
        <v>Janeiro</v>
      </c>
      <c r="E327" s="269"/>
      <c r="F327" s="270" t="str">
        <f>IF(E327="","",VLOOKUP(Conciliação!E327,Relatório!B:I,2,FALSE))</f>
        <v/>
      </c>
      <c r="G327" s="709"/>
      <c r="H327" s="334" t="str">
        <f>IF(G327="","",VLOOKUP(G327,Fundos!B:C,2,FALSE))</f>
        <v/>
      </c>
      <c r="I327" s="272"/>
      <c r="J327" s="443"/>
      <c r="K327" s="301"/>
      <c r="L327" s="274"/>
      <c r="M327" s="355"/>
      <c r="N327" s="296"/>
      <c r="O327" s="296"/>
      <c r="P327" s="276" t="s">
        <v>277</v>
      </c>
      <c r="Q327" s="281"/>
      <c r="R327" s="282"/>
      <c r="S327" s="279">
        <f t="shared" si="30"/>
        <v>0</v>
      </c>
      <c r="T327" s="333">
        <f t="shared" si="29"/>
        <v>0</v>
      </c>
    </row>
    <row r="328" spans="2:20" ht="24.9" customHeight="1" x14ac:dyDescent="0.3">
      <c r="B328" s="299"/>
      <c r="C328" s="267">
        <f t="shared" si="31"/>
        <v>1</v>
      </c>
      <c r="D328" s="268" t="str">
        <f t="shared" si="32"/>
        <v>Janeiro</v>
      </c>
      <c r="E328" s="269"/>
      <c r="F328" s="270" t="str">
        <f>IF(E328="","",VLOOKUP(Conciliação!E328,Relatório!B:I,2,FALSE))</f>
        <v/>
      </c>
      <c r="G328" s="709"/>
      <c r="H328" s="334" t="str">
        <f>IF(G328="","",VLOOKUP(G328,Fundos!B:C,2,FALSE))</f>
        <v/>
      </c>
      <c r="I328" s="272"/>
      <c r="J328" s="443"/>
      <c r="K328" s="301"/>
      <c r="L328" s="274"/>
      <c r="M328" s="355"/>
      <c r="N328" s="296"/>
      <c r="O328" s="296"/>
      <c r="P328" s="276" t="s">
        <v>277</v>
      </c>
      <c r="Q328" s="281"/>
      <c r="R328" s="282"/>
      <c r="S328" s="279">
        <f t="shared" si="30"/>
        <v>0</v>
      </c>
      <c r="T328" s="333">
        <f t="shared" si="29"/>
        <v>0</v>
      </c>
    </row>
    <row r="329" spans="2:20" ht="24.9" customHeight="1" x14ac:dyDescent="0.3">
      <c r="B329" s="299"/>
      <c r="C329" s="267">
        <f t="shared" si="31"/>
        <v>1</v>
      </c>
      <c r="D329" s="268" t="str">
        <f t="shared" si="32"/>
        <v>Janeiro</v>
      </c>
      <c r="E329" s="269"/>
      <c r="F329" s="270" t="str">
        <f>IF(E329="","",VLOOKUP(Conciliação!E329,Relatório!B:I,2,FALSE))</f>
        <v/>
      </c>
      <c r="G329" s="709"/>
      <c r="H329" s="334" t="str">
        <f>IF(G329="","",VLOOKUP(G329,Fundos!B:C,2,FALSE))</f>
        <v/>
      </c>
      <c r="I329" s="272"/>
      <c r="J329" s="294"/>
      <c r="K329" s="688"/>
      <c r="L329" s="280"/>
      <c r="M329" s="355"/>
      <c r="N329" s="296"/>
      <c r="O329" s="296"/>
      <c r="P329" s="276" t="s">
        <v>277</v>
      </c>
      <c r="Q329" s="281"/>
      <c r="R329" s="282"/>
      <c r="S329" s="279">
        <f t="shared" si="30"/>
        <v>0</v>
      </c>
      <c r="T329" s="333">
        <f t="shared" si="29"/>
        <v>0</v>
      </c>
    </row>
    <row r="330" spans="2:20" ht="24.9" customHeight="1" x14ac:dyDescent="0.3">
      <c r="B330" s="299"/>
      <c r="C330" s="267">
        <f t="shared" si="31"/>
        <v>1</v>
      </c>
      <c r="D330" s="268" t="str">
        <f t="shared" si="32"/>
        <v>Janeiro</v>
      </c>
      <c r="E330" s="269"/>
      <c r="F330" s="270" t="str">
        <f>IF(E330="","",VLOOKUP(Conciliação!E330,Relatório!B:I,2,FALSE))</f>
        <v/>
      </c>
      <c r="G330" s="709"/>
      <c r="H330" s="334" t="str">
        <f>IF(G330="","",VLOOKUP(G330,Fundos!B:C,2,FALSE))</f>
        <v/>
      </c>
      <c r="I330" s="272"/>
      <c r="J330" s="294"/>
      <c r="K330" s="443"/>
      <c r="L330" s="274"/>
      <c r="M330" s="353"/>
      <c r="N330" s="296"/>
      <c r="O330" s="296"/>
      <c r="P330" s="276" t="s">
        <v>277</v>
      </c>
      <c r="Q330" s="281"/>
      <c r="R330" s="282"/>
      <c r="S330" s="279">
        <f t="shared" si="30"/>
        <v>0</v>
      </c>
      <c r="T330" s="333">
        <f t="shared" si="29"/>
        <v>0</v>
      </c>
    </row>
    <row r="331" spans="2:20" ht="24.9" customHeight="1" x14ac:dyDescent="0.3">
      <c r="B331" s="299"/>
      <c r="C331" s="267">
        <f t="shared" si="31"/>
        <v>1</v>
      </c>
      <c r="D331" s="268" t="str">
        <f t="shared" si="32"/>
        <v>Janeiro</v>
      </c>
      <c r="E331" s="269"/>
      <c r="F331" s="270" t="str">
        <f>IF(E331="","",VLOOKUP(Conciliação!E331,Relatório!B:I,2,FALSE))</f>
        <v/>
      </c>
      <c r="G331" s="709"/>
      <c r="H331" s="334" t="str">
        <f>IF(G331="","",VLOOKUP(G331,Fundos!B:C,2,FALSE))</f>
        <v/>
      </c>
      <c r="I331" s="272"/>
      <c r="J331" s="294"/>
      <c r="K331" s="290"/>
      <c r="L331" s="274"/>
      <c r="M331" s="355"/>
      <c r="N331" s="296"/>
      <c r="O331" s="296"/>
      <c r="P331" s="276" t="s">
        <v>277</v>
      </c>
      <c r="Q331" s="281"/>
      <c r="R331" s="282"/>
      <c r="S331" s="279">
        <f t="shared" si="30"/>
        <v>0</v>
      </c>
      <c r="T331" s="333">
        <f t="shared" ref="T331:T394" si="33">$T$4</f>
        <v>0</v>
      </c>
    </row>
    <row r="332" spans="2:20" ht="24.9" customHeight="1" x14ac:dyDescent="0.3">
      <c r="B332" s="299"/>
      <c r="C332" s="267">
        <f t="shared" si="31"/>
        <v>1</v>
      </c>
      <c r="D332" s="268" t="str">
        <f t="shared" si="32"/>
        <v>Janeiro</v>
      </c>
      <c r="E332" s="269"/>
      <c r="F332" s="270" t="str">
        <f>IF(E332="","",VLOOKUP(Conciliação!E332,Relatório!B:I,2,FALSE))</f>
        <v/>
      </c>
      <c r="G332" s="709"/>
      <c r="H332" s="334" t="str">
        <f>IF(G332="","",VLOOKUP(G332,Fundos!B:C,2,FALSE))</f>
        <v/>
      </c>
      <c r="I332" s="272"/>
      <c r="J332" s="294"/>
      <c r="K332" s="301"/>
      <c r="L332" s="274"/>
      <c r="M332" s="355"/>
      <c r="N332" s="296"/>
      <c r="O332" s="296"/>
      <c r="P332" s="276" t="s">
        <v>277</v>
      </c>
      <c r="Q332" s="281"/>
      <c r="R332" s="282"/>
      <c r="S332" s="279">
        <f t="shared" ref="S332:S386" si="34">IF(P332="sim",Q332-R332+S331,IF(P332="NÃO",S331))</f>
        <v>0</v>
      </c>
      <c r="T332" s="333">
        <f t="shared" si="33"/>
        <v>0</v>
      </c>
    </row>
    <row r="333" spans="2:20" ht="24.9" customHeight="1" x14ac:dyDescent="0.3">
      <c r="B333" s="299"/>
      <c r="C333" s="267">
        <f t="shared" si="31"/>
        <v>1</v>
      </c>
      <c r="D333" s="268" t="str">
        <f t="shared" si="32"/>
        <v>Janeiro</v>
      </c>
      <c r="E333" s="269"/>
      <c r="F333" s="270" t="str">
        <f>IF(E333="","",VLOOKUP(Conciliação!E333,Relatório!B:I,2,FALSE))</f>
        <v/>
      </c>
      <c r="G333" s="709"/>
      <c r="H333" s="334" t="str">
        <f>IF(G333="","",VLOOKUP(G333,Fundos!B:C,2,FALSE))</f>
        <v/>
      </c>
      <c r="I333" s="272"/>
      <c r="J333" s="294"/>
      <c r="K333" s="302"/>
      <c r="L333" s="274"/>
      <c r="M333" s="355"/>
      <c r="N333" s="296"/>
      <c r="O333" s="296"/>
      <c r="P333" s="276" t="s">
        <v>277</v>
      </c>
      <c r="Q333" s="281"/>
      <c r="R333" s="282"/>
      <c r="S333" s="279">
        <f t="shared" si="34"/>
        <v>0</v>
      </c>
      <c r="T333" s="333">
        <f t="shared" si="33"/>
        <v>0</v>
      </c>
    </row>
    <row r="334" spans="2:20" ht="24.9" customHeight="1" x14ac:dyDescent="0.3">
      <c r="B334" s="299"/>
      <c r="C334" s="267">
        <f>MONTH(B334)</f>
        <v>1</v>
      </c>
      <c r="D334" s="268" t="str">
        <f>IF(C334=1,"Janeiro",IF(C334=2,"Fevereiro",IF(C334=3,"Março",IF(C334=4,"Abril",IF(C334=5,"Maio",IF(C334=6,"Junho",IF(C334=7,"Julho",IF(C334=8,"Agosto",IF(C334=9,"Setembro",IF(C334=10,"Outubro",IF(C334=11,"Novembro",IF(C334=12,"Dezembro",""))))))))))))</f>
        <v>Janeiro</v>
      </c>
      <c r="E334" s="269"/>
      <c r="F334" s="270" t="str">
        <f>IF(E334="","",VLOOKUP(Conciliação!E334,Relatório!B:I,2,FALSE))</f>
        <v/>
      </c>
      <c r="G334" s="709"/>
      <c r="H334" s="334" t="str">
        <f>IF(G334="","",VLOOKUP(G334,Fundos!B:C,2,FALSE))</f>
        <v/>
      </c>
      <c r="I334" s="272"/>
      <c r="J334" s="294"/>
      <c r="K334" s="302"/>
      <c r="L334" s="274"/>
      <c r="M334" s="355"/>
      <c r="N334" s="296"/>
      <c r="O334" s="296"/>
      <c r="P334" s="276" t="s">
        <v>277</v>
      </c>
      <c r="Q334" s="281"/>
      <c r="R334" s="282"/>
      <c r="S334" s="279">
        <f t="shared" si="34"/>
        <v>0</v>
      </c>
      <c r="T334" s="333">
        <f t="shared" si="33"/>
        <v>0</v>
      </c>
    </row>
    <row r="335" spans="2:20" ht="24.9" customHeight="1" x14ac:dyDescent="0.3">
      <c r="B335" s="299"/>
      <c r="C335" s="267">
        <f>MONTH(B335)</f>
        <v>1</v>
      </c>
      <c r="D335" s="268" t="str">
        <f>IF(C335=1,"Janeiro",IF(C335=2,"Fevereiro",IF(C335=3,"Março",IF(C335=4,"Abril",IF(C335=5,"Maio",IF(C335=6,"Junho",IF(C335=7,"Julho",IF(C335=8,"Agosto",IF(C335=9,"Setembro",IF(C335=10,"Outubro",IF(C335=11,"Novembro",IF(C335=12,"Dezembro",""))))))))))))</f>
        <v>Janeiro</v>
      </c>
      <c r="E335" s="269"/>
      <c r="F335" s="270" t="str">
        <f>IF(E335="","",VLOOKUP(Conciliação!E335,Relatório!B:I,2,FALSE))</f>
        <v/>
      </c>
      <c r="G335" s="709"/>
      <c r="H335" s="334" t="str">
        <f>IF(G335="","",VLOOKUP(G335,Fundos!B:C,2,FALSE))</f>
        <v/>
      </c>
      <c r="I335" s="272"/>
      <c r="J335" s="294"/>
      <c r="K335" s="301"/>
      <c r="L335" s="274"/>
      <c r="M335" s="355"/>
      <c r="N335" s="296"/>
      <c r="O335" s="296"/>
      <c r="P335" s="276" t="s">
        <v>277</v>
      </c>
      <c r="Q335" s="281"/>
      <c r="R335" s="282"/>
      <c r="S335" s="279">
        <f t="shared" si="34"/>
        <v>0</v>
      </c>
      <c r="T335" s="333">
        <f t="shared" si="33"/>
        <v>0</v>
      </c>
    </row>
    <row r="336" spans="2:20" ht="24.9" customHeight="1" x14ac:dyDescent="0.3">
      <c r="B336" s="299"/>
      <c r="C336" s="267">
        <f>MONTH(B336)</f>
        <v>1</v>
      </c>
      <c r="D336" s="268" t="str">
        <f>IF(C336=1,"Janeiro",IF(C336=2,"Fevereiro",IF(C336=3,"Março",IF(C336=4,"Abril",IF(C336=5,"Maio",IF(C336=6,"Junho",IF(C336=7,"Julho",IF(C336=8,"Agosto",IF(C336=9,"Setembro",IF(C336=10,"Outubro",IF(C336=11,"Novembro",IF(C336=12,"Dezembro",""))))))))))))</f>
        <v>Janeiro</v>
      </c>
      <c r="E336" s="269"/>
      <c r="F336" s="270" t="str">
        <f>IF(E336="","",VLOOKUP(Conciliação!E336,Relatório!B:I,2,FALSE))</f>
        <v/>
      </c>
      <c r="G336" s="709"/>
      <c r="H336" s="334" t="str">
        <f>IF(G336="","",VLOOKUP(G336,Fundos!B:C,2,FALSE))</f>
        <v/>
      </c>
      <c r="I336" s="272"/>
      <c r="J336" s="294"/>
      <c r="K336" s="301"/>
      <c r="L336" s="274"/>
      <c r="M336" s="355"/>
      <c r="N336" s="296"/>
      <c r="O336" s="296"/>
      <c r="P336" s="276" t="s">
        <v>277</v>
      </c>
      <c r="Q336" s="281"/>
      <c r="R336" s="282"/>
      <c r="S336" s="279">
        <f t="shared" si="34"/>
        <v>0</v>
      </c>
      <c r="T336" s="333">
        <f t="shared" si="33"/>
        <v>0</v>
      </c>
    </row>
    <row r="337" spans="2:20" ht="24.9" customHeight="1" x14ac:dyDescent="0.3">
      <c r="B337" s="299"/>
      <c r="C337" s="267">
        <f>MONTH(B337)</f>
        <v>1</v>
      </c>
      <c r="D337" s="268" t="str">
        <f>IF(C337=1,"Janeiro",IF(C337=2,"Fevereiro",IF(C337=3,"Março",IF(C337=4,"Abril",IF(C337=5,"Maio",IF(C337=6,"Junho",IF(C337=7,"Julho",IF(C337=8,"Agosto",IF(C337=9,"Setembro",IF(C337=10,"Outubro",IF(C337=11,"Novembro",IF(C337=12,"Dezembro",""))))))))))))</f>
        <v>Janeiro</v>
      </c>
      <c r="E337" s="269"/>
      <c r="F337" s="270" t="str">
        <f>IF(E337="","",VLOOKUP(Conciliação!E337,Relatório!B:I,2,FALSE))</f>
        <v/>
      </c>
      <c r="G337" s="709"/>
      <c r="H337" s="334" t="str">
        <f>IF(G337="","",VLOOKUP(G337,Fundos!B:C,2,FALSE))</f>
        <v/>
      </c>
      <c r="I337" s="272"/>
      <c r="J337" s="294"/>
      <c r="K337" s="301"/>
      <c r="L337" s="274"/>
      <c r="M337" s="355"/>
      <c r="N337" s="296"/>
      <c r="O337" s="296"/>
      <c r="P337" s="276" t="s">
        <v>277</v>
      </c>
      <c r="Q337" s="281"/>
      <c r="R337" s="282"/>
      <c r="S337" s="279">
        <f t="shared" si="34"/>
        <v>0</v>
      </c>
      <c r="T337" s="333">
        <f t="shared" si="33"/>
        <v>0</v>
      </c>
    </row>
    <row r="338" spans="2:20" ht="24.9" customHeight="1" x14ac:dyDescent="0.3">
      <c r="B338" s="299"/>
      <c r="C338" s="267">
        <f t="shared" ref="C338:C401" si="35">MONTH(B338)</f>
        <v>1</v>
      </c>
      <c r="D338" s="268" t="str">
        <f t="shared" ref="D338:D401" si="36">IF(C338=1,"Janeiro",IF(C338=2,"Fevereiro",IF(C338=3,"Março",IF(C338=4,"Abril",IF(C338=5,"Maio",IF(C338=6,"Junho",IF(C338=7,"Julho",IF(C338=8,"Agosto",IF(C338=9,"Setembro",IF(C338=10,"Outubro",IF(C338=11,"Novembro",IF(C338=12,"Dezembro",""))))))))))))</f>
        <v>Janeiro</v>
      </c>
      <c r="E338" s="269"/>
      <c r="F338" s="270" t="str">
        <f>IF(E338="","",VLOOKUP(Conciliação!E338,Relatório!B:I,2,FALSE))</f>
        <v/>
      </c>
      <c r="G338" s="709"/>
      <c r="H338" s="334" t="str">
        <f>IF(G338="","",VLOOKUP(G338,Fundos!B:C,2,FALSE))</f>
        <v/>
      </c>
      <c r="I338" s="272"/>
      <c r="J338" s="297"/>
      <c r="K338" s="301"/>
      <c r="L338" s="274"/>
      <c r="M338" s="356"/>
      <c r="N338" s="298"/>
      <c r="O338" s="298"/>
      <c r="P338" s="276" t="s">
        <v>277</v>
      </c>
      <c r="Q338" s="281"/>
      <c r="R338" s="282"/>
      <c r="S338" s="279">
        <f t="shared" si="34"/>
        <v>0</v>
      </c>
      <c r="T338" s="333">
        <f t="shared" si="33"/>
        <v>0</v>
      </c>
    </row>
    <row r="339" spans="2:20" ht="24.9" customHeight="1" x14ac:dyDescent="0.3">
      <c r="B339" s="299"/>
      <c r="C339" s="267">
        <f t="shared" si="35"/>
        <v>1</v>
      </c>
      <c r="D339" s="268" t="str">
        <f t="shared" si="36"/>
        <v>Janeiro</v>
      </c>
      <c r="E339" s="269"/>
      <c r="F339" s="270" t="str">
        <f>IF(E339="","",VLOOKUP(Conciliação!E339,Relatório!B:I,2,FALSE))</f>
        <v/>
      </c>
      <c r="G339" s="709"/>
      <c r="H339" s="334" t="str">
        <f>IF(G339="","",VLOOKUP(G339,Fundos!B:C,2,FALSE))</f>
        <v/>
      </c>
      <c r="I339" s="272"/>
      <c r="J339" s="297"/>
      <c r="K339" s="301"/>
      <c r="L339" s="274"/>
      <c r="M339" s="356"/>
      <c r="N339" s="298"/>
      <c r="O339" s="298"/>
      <c r="P339" s="276" t="s">
        <v>277</v>
      </c>
      <c r="Q339" s="281"/>
      <c r="R339" s="282"/>
      <c r="S339" s="279">
        <f t="shared" si="34"/>
        <v>0</v>
      </c>
      <c r="T339" s="333">
        <f t="shared" si="33"/>
        <v>0</v>
      </c>
    </row>
    <row r="340" spans="2:20" ht="24.9" customHeight="1" x14ac:dyDescent="0.3">
      <c r="B340" s="299"/>
      <c r="C340" s="267">
        <f t="shared" si="35"/>
        <v>1</v>
      </c>
      <c r="D340" s="268" t="str">
        <f t="shared" si="36"/>
        <v>Janeiro</v>
      </c>
      <c r="E340" s="269"/>
      <c r="F340" s="270" t="str">
        <f>IF(E340="","",VLOOKUP(Conciliação!E340,Relatório!B:I,2,FALSE))</f>
        <v/>
      </c>
      <c r="G340" s="709"/>
      <c r="H340" s="334" t="str">
        <f>IF(G340="","",VLOOKUP(G340,Fundos!B:C,2,FALSE))</f>
        <v/>
      </c>
      <c r="I340" s="272"/>
      <c r="J340" s="295"/>
      <c r="K340" s="301"/>
      <c r="L340" s="274"/>
      <c r="M340" s="355"/>
      <c r="N340" s="296"/>
      <c r="O340" s="296"/>
      <c r="P340" s="276" t="s">
        <v>277</v>
      </c>
      <c r="Q340" s="281"/>
      <c r="R340" s="282"/>
      <c r="S340" s="279">
        <f t="shared" si="34"/>
        <v>0</v>
      </c>
      <c r="T340" s="333">
        <f t="shared" si="33"/>
        <v>0</v>
      </c>
    </row>
    <row r="341" spans="2:20" ht="24.9" customHeight="1" x14ac:dyDescent="0.3">
      <c r="B341" s="299"/>
      <c r="C341" s="267">
        <f t="shared" si="35"/>
        <v>1</v>
      </c>
      <c r="D341" s="268" t="str">
        <f t="shared" si="36"/>
        <v>Janeiro</v>
      </c>
      <c r="E341" s="269"/>
      <c r="F341" s="270" t="str">
        <f>IF(E341="","",VLOOKUP(Conciliação!E341,Relatório!B:I,2,FALSE))</f>
        <v/>
      </c>
      <c r="G341" s="709"/>
      <c r="H341" s="334" t="str">
        <f>IF(G341="","",VLOOKUP(G341,Fundos!B:C,2,FALSE))</f>
        <v/>
      </c>
      <c r="I341" s="272"/>
      <c r="J341" s="301"/>
      <c r="K341" s="443"/>
      <c r="L341" s="274"/>
      <c r="M341" s="355"/>
      <c r="N341" s="296"/>
      <c r="O341" s="296"/>
      <c r="P341" s="276" t="s">
        <v>277</v>
      </c>
      <c r="Q341" s="281"/>
      <c r="R341" s="282"/>
      <c r="S341" s="279">
        <f t="shared" si="34"/>
        <v>0</v>
      </c>
      <c r="T341" s="333">
        <f t="shared" si="33"/>
        <v>0</v>
      </c>
    </row>
    <row r="342" spans="2:20" ht="24.9" customHeight="1" x14ac:dyDescent="0.3">
      <c r="B342" s="293"/>
      <c r="C342" s="267">
        <f t="shared" si="35"/>
        <v>1</v>
      </c>
      <c r="D342" s="268" t="str">
        <f t="shared" si="36"/>
        <v>Janeiro</v>
      </c>
      <c r="E342" s="269"/>
      <c r="F342" s="270" t="str">
        <f>IF(E342="","",VLOOKUP(Conciliação!E342,Relatório!B:I,2,FALSE))</f>
        <v/>
      </c>
      <c r="G342" s="709"/>
      <c r="H342" s="334" t="str">
        <f>IF(G342="","",VLOOKUP(G342,Fundos!B:C,2,FALSE))</f>
        <v/>
      </c>
      <c r="I342" s="272"/>
      <c r="J342" s="301"/>
      <c r="K342" s="301"/>
      <c r="L342" s="274"/>
      <c r="M342" s="355"/>
      <c r="N342" s="296"/>
      <c r="O342" s="296"/>
      <c r="P342" s="276" t="s">
        <v>277</v>
      </c>
      <c r="Q342" s="281"/>
      <c r="R342" s="282"/>
      <c r="S342" s="279">
        <f t="shared" si="34"/>
        <v>0</v>
      </c>
      <c r="T342" s="333">
        <f t="shared" si="33"/>
        <v>0</v>
      </c>
    </row>
    <row r="343" spans="2:20" ht="24.9" customHeight="1" x14ac:dyDescent="0.3">
      <c r="B343" s="293"/>
      <c r="C343" s="267">
        <f t="shared" si="35"/>
        <v>1</v>
      </c>
      <c r="D343" s="268" t="str">
        <f t="shared" si="36"/>
        <v>Janeiro</v>
      </c>
      <c r="E343" s="269"/>
      <c r="F343" s="270" t="str">
        <f>IF(E343="","",VLOOKUP(Conciliação!E343,Relatório!B:I,2,FALSE))</f>
        <v/>
      </c>
      <c r="G343" s="709"/>
      <c r="H343" s="334" t="str">
        <f>IF(G343="","",VLOOKUP(G343,Fundos!B:C,2,FALSE))</f>
        <v/>
      </c>
      <c r="I343" s="272"/>
      <c r="J343" s="294"/>
      <c r="K343" s="302"/>
      <c r="L343" s="280"/>
      <c r="M343" s="355"/>
      <c r="N343" s="296"/>
      <c r="O343" s="296"/>
      <c r="P343" s="276" t="s">
        <v>277</v>
      </c>
      <c r="Q343" s="281"/>
      <c r="R343" s="282"/>
      <c r="S343" s="279">
        <f t="shared" si="34"/>
        <v>0</v>
      </c>
      <c r="T343" s="333">
        <f t="shared" si="33"/>
        <v>0</v>
      </c>
    </row>
    <row r="344" spans="2:20" ht="24.9" customHeight="1" x14ac:dyDescent="0.3">
      <c r="B344" s="293"/>
      <c r="C344" s="267">
        <f t="shared" si="35"/>
        <v>1</v>
      </c>
      <c r="D344" s="268" t="str">
        <f t="shared" si="36"/>
        <v>Janeiro</v>
      </c>
      <c r="E344" s="269"/>
      <c r="F344" s="270" t="str">
        <f>IF(E344="","",VLOOKUP(Conciliação!E344,Relatório!B:I,2,FALSE))</f>
        <v/>
      </c>
      <c r="G344" s="709"/>
      <c r="H344" s="334" t="str">
        <f>IF(G344="","",VLOOKUP(G344,Fundos!B:C,2,FALSE))</f>
        <v/>
      </c>
      <c r="I344" s="272"/>
      <c r="J344" s="302"/>
      <c r="K344" s="301"/>
      <c r="L344" s="274"/>
      <c r="M344" s="355"/>
      <c r="N344" s="296"/>
      <c r="O344" s="296"/>
      <c r="P344" s="276" t="s">
        <v>277</v>
      </c>
      <c r="Q344" s="281"/>
      <c r="R344" s="282"/>
      <c r="S344" s="279">
        <f t="shared" si="34"/>
        <v>0</v>
      </c>
      <c r="T344" s="333">
        <f t="shared" si="33"/>
        <v>0</v>
      </c>
    </row>
    <row r="345" spans="2:20" ht="24.9" customHeight="1" x14ac:dyDescent="0.3">
      <c r="B345" s="293"/>
      <c r="C345" s="267">
        <f t="shared" si="35"/>
        <v>1</v>
      </c>
      <c r="D345" s="268" t="str">
        <f t="shared" si="36"/>
        <v>Janeiro</v>
      </c>
      <c r="E345" s="269"/>
      <c r="F345" s="270" t="str">
        <f>IF(E345="","",VLOOKUP(Conciliação!E345,Relatório!B:I,2,FALSE))</f>
        <v/>
      </c>
      <c r="G345" s="709"/>
      <c r="H345" s="334" t="str">
        <f>IF(G345="","",VLOOKUP(G345,Fundos!B:C,2,FALSE))</f>
        <v/>
      </c>
      <c r="I345" s="272"/>
      <c r="J345" s="301"/>
      <c r="K345" s="301"/>
      <c r="L345" s="280"/>
      <c r="M345" s="362"/>
      <c r="N345" s="296"/>
      <c r="O345" s="296"/>
      <c r="P345" s="276" t="s">
        <v>277</v>
      </c>
      <c r="Q345" s="281"/>
      <c r="R345" s="282"/>
      <c r="S345" s="279">
        <f t="shared" si="34"/>
        <v>0</v>
      </c>
      <c r="T345" s="333">
        <f t="shared" si="33"/>
        <v>0</v>
      </c>
    </row>
    <row r="346" spans="2:20" ht="24.9" customHeight="1" x14ac:dyDescent="0.3">
      <c r="B346" s="293"/>
      <c r="C346" s="267">
        <f t="shared" si="35"/>
        <v>1</v>
      </c>
      <c r="D346" s="268" t="str">
        <f t="shared" si="36"/>
        <v>Janeiro</v>
      </c>
      <c r="E346" s="269"/>
      <c r="F346" s="270" t="str">
        <f>IF(E346="","",VLOOKUP(Conciliação!E346,Relatório!B:I,2,FALSE))</f>
        <v/>
      </c>
      <c r="G346" s="709"/>
      <c r="H346" s="334" t="str">
        <f>IF(G346="","",VLOOKUP(G346,Fundos!B:C,2,FALSE))</f>
        <v/>
      </c>
      <c r="I346" s="272"/>
      <c r="J346" s="294"/>
      <c r="K346" s="301"/>
      <c r="L346" s="274"/>
      <c r="M346" s="355"/>
      <c r="N346" s="296"/>
      <c r="O346" s="296"/>
      <c r="P346" s="276" t="s">
        <v>277</v>
      </c>
      <c r="Q346" s="281"/>
      <c r="R346" s="282"/>
      <c r="S346" s="279">
        <f t="shared" si="34"/>
        <v>0</v>
      </c>
      <c r="T346" s="333">
        <f t="shared" si="33"/>
        <v>0</v>
      </c>
    </row>
    <row r="347" spans="2:20" ht="24.9" customHeight="1" x14ac:dyDescent="0.3">
      <c r="B347" s="293"/>
      <c r="C347" s="267">
        <f t="shared" si="35"/>
        <v>1</v>
      </c>
      <c r="D347" s="268" t="str">
        <f t="shared" si="36"/>
        <v>Janeiro</v>
      </c>
      <c r="E347" s="269"/>
      <c r="F347" s="270" t="str">
        <f>IF(E347="","",VLOOKUP(Conciliação!E347,Relatório!B:I,2,FALSE))</f>
        <v/>
      </c>
      <c r="G347" s="709"/>
      <c r="H347" s="334" t="str">
        <f>IF(G347="","",VLOOKUP(G347,Fundos!B:C,2,FALSE))</f>
        <v/>
      </c>
      <c r="I347" s="272"/>
      <c r="J347" s="443"/>
      <c r="K347" s="301"/>
      <c r="L347" s="274"/>
      <c r="M347" s="355"/>
      <c r="N347" s="296"/>
      <c r="O347" s="296"/>
      <c r="P347" s="276" t="s">
        <v>277</v>
      </c>
      <c r="Q347" s="281"/>
      <c r="R347" s="282"/>
      <c r="S347" s="279">
        <f t="shared" si="34"/>
        <v>0</v>
      </c>
      <c r="T347" s="333">
        <f t="shared" si="33"/>
        <v>0</v>
      </c>
    </row>
    <row r="348" spans="2:20" ht="24.9" customHeight="1" x14ac:dyDescent="0.3">
      <c r="B348" s="293"/>
      <c r="C348" s="267">
        <f t="shared" si="35"/>
        <v>1</v>
      </c>
      <c r="D348" s="268" t="str">
        <f t="shared" si="36"/>
        <v>Janeiro</v>
      </c>
      <c r="E348" s="269"/>
      <c r="F348" s="270" t="str">
        <f>IF(E348="","",VLOOKUP(Conciliação!E348,Relatório!B:I,2,FALSE))</f>
        <v/>
      </c>
      <c r="G348" s="709"/>
      <c r="H348" s="334" t="str">
        <f>IF(G348="","",VLOOKUP(G348,Fundos!B:C,2,FALSE))</f>
        <v/>
      </c>
      <c r="I348" s="272"/>
      <c r="J348" s="294"/>
      <c r="K348" s="302"/>
      <c r="L348" s="274"/>
      <c r="M348" s="355"/>
      <c r="N348" s="296"/>
      <c r="O348" s="296"/>
      <c r="P348" s="276" t="s">
        <v>277</v>
      </c>
      <c r="Q348" s="281"/>
      <c r="R348" s="282"/>
      <c r="S348" s="279">
        <f t="shared" si="34"/>
        <v>0</v>
      </c>
      <c r="T348" s="333">
        <f t="shared" si="33"/>
        <v>0</v>
      </c>
    </row>
    <row r="349" spans="2:20" ht="24.9" customHeight="1" x14ac:dyDescent="0.3">
      <c r="B349" s="293"/>
      <c r="C349" s="267">
        <f t="shared" si="35"/>
        <v>1</v>
      </c>
      <c r="D349" s="268" t="str">
        <f t="shared" si="36"/>
        <v>Janeiro</v>
      </c>
      <c r="E349" s="269"/>
      <c r="F349" s="270" t="str">
        <f>IF(E349="","",VLOOKUP(Conciliação!E349,Relatório!B:I,2,FALSE))</f>
        <v/>
      </c>
      <c r="G349" s="709"/>
      <c r="H349" s="334" t="str">
        <f>IF(G349="","",VLOOKUP(G349,Fundos!B:C,2,FALSE))</f>
        <v/>
      </c>
      <c r="I349" s="272"/>
      <c r="J349" s="294"/>
      <c r="K349" s="302"/>
      <c r="L349" s="280"/>
      <c r="M349" s="355"/>
      <c r="N349" s="296"/>
      <c r="O349" s="296"/>
      <c r="P349" s="276" t="s">
        <v>277</v>
      </c>
      <c r="Q349" s="281"/>
      <c r="R349" s="282"/>
      <c r="S349" s="279">
        <f t="shared" si="34"/>
        <v>0</v>
      </c>
      <c r="T349" s="333">
        <f t="shared" si="33"/>
        <v>0</v>
      </c>
    </row>
    <row r="350" spans="2:20" ht="24.9" customHeight="1" x14ac:dyDescent="0.3">
      <c r="B350" s="293"/>
      <c r="C350" s="267">
        <f t="shared" si="35"/>
        <v>1</v>
      </c>
      <c r="D350" s="268" t="str">
        <f t="shared" si="36"/>
        <v>Janeiro</v>
      </c>
      <c r="E350" s="269"/>
      <c r="F350" s="270" t="str">
        <f>IF(E350="","",VLOOKUP(Conciliação!E350,Relatório!B:I,2,FALSE))</f>
        <v/>
      </c>
      <c r="G350" s="709"/>
      <c r="H350" s="334" t="str">
        <f>IF(G350="","",VLOOKUP(G350,Fundos!B:C,2,FALSE))</f>
        <v/>
      </c>
      <c r="I350" s="272"/>
      <c r="J350" s="294"/>
      <c r="K350" s="302"/>
      <c r="L350" s="274"/>
      <c r="M350" s="355"/>
      <c r="N350" s="296"/>
      <c r="O350" s="296"/>
      <c r="P350" s="276" t="s">
        <v>277</v>
      </c>
      <c r="Q350" s="281"/>
      <c r="R350" s="282"/>
      <c r="S350" s="279">
        <f t="shared" si="34"/>
        <v>0</v>
      </c>
      <c r="T350" s="333">
        <f t="shared" si="33"/>
        <v>0</v>
      </c>
    </row>
    <row r="351" spans="2:20" ht="24.9" customHeight="1" x14ac:dyDescent="0.3">
      <c r="B351" s="293"/>
      <c r="C351" s="267">
        <f t="shared" si="35"/>
        <v>1</v>
      </c>
      <c r="D351" s="268" t="str">
        <f t="shared" si="36"/>
        <v>Janeiro</v>
      </c>
      <c r="E351" s="269"/>
      <c r="F351" s="270" t="str">
        <f>IF(E351="","",VLOOKUP(Conciliação!E351,Relatório!B:I,2,FALSE))</f>
        <v/>
      </c>
      <c r="G351" s="709"/>
      <c r="H351" s="334" t="str">
        <f>IF(G351="","",VLOOKUP(G351,Fundos!B:C,2,FALSE))</f>
        <v/>
      </c>
      <c r="I351" s="272"/>
      <c r="J351" s="294"/>
      <c r="K351" s="302"/>
      <c r="L351" s="274"/>
      <c r="M351" s="355"/>
      <c r="N351" s="296"/>
      <c r="O351" s="296"/>
      <c r="P351" s="276" t="s">
        <v>277</v>
      </c>
      <c r="Q351" s="281"/>
      <c r="R351" s="282"/>
      <c r="S351" s="279">
        <f t="shared" si="34"/>
        <v>0</v>
      </c>
      <c r="T351" s="333">
        <f t="shared" si="33"/>
        <v>0</v>
      </c>
    </row>
    <row r="352" spans="2:20" ht="24.9" customHeight="1" x14ac:dyDescent="0.3">
      <c r="B352" s="293"/>
      <c r="C352" s="267">
        <f t="shared" si="35"/>
        <v>1</v>
      </c>
      <c r="D352" s="268" t="str">
        <f t="shared" si="36"/>
        <v>Janeiro</v>
      </c>
      <c r="E352" s="269"/>
      <c r="F352" s="270" t="str">
        <f>IF(E352="","",VLOOKUP(Conciliação!E352,Relatório!B:I,2,FALSE))</f>
        <v/>
      </c>
      <c r="G352" s="709"/>
      <c r="H352" s="334" t="str">
        <f>IF(G352="","",VLOOKUP(G352,Fundos!B:C,2,FALSE))</f>
        <v/>
      </c>
      <c r="I352" s="272"/>
      <c r="J352" s="295"/>
      <c r="K352" s="304"/>
      <c r="L352" s="274"/>
      <c r="M352" s="353"/>
      <c r="N352" s="296"/>
      <c r="O352" s="296"/>
      <c r="P352" s="276" t="s">
        <v>277</v>
      </c>
      <c r="Q352" s="281"/>
      <c r="R352" s="282"/>
      <c r="S352" s="279">
        <f t="shared" si="34"/>
        <v>0</v>
      </c>
      <c r="T352" s="333">
        <f t="shared" si="33"/>
        <v>0</v>
      </c>
    </row>
    <row r="353" spans="2:20" ht="24.9" customHeight="1" x14ac:dyDescent="0.3">
      <c r="B353" s="293"/>
      <c r="C353" s="267">
        <f t="shared" si="35"/>
        <v>1</v>
      </c>
      <c r="D353" s="268" t="str">
        <f t="shared" si="36"/>
        <v>Janeiro</v>
      </c>
      <c r="E353" s="269"/>
      <c r="F353" s="270" t="str">
        <f>IF(E353="","",VLOOKUP(Conciliação!E353,Relatório!B:I,2,FALSE))</f>
        <v/>
      </c>
      <c r="G353" s="709"/>
      <c r="H353" s="334" t="str">
        <f>IF(G353="","",VLOOKUP(G353,Fundos!B:C,2,FALSE))</f>
        <v/>
      </c>
      <c r="I353" s="272"/>
      <c r="J353" s="294"/>
      <c r="K353" s="301"/>
      <c r="L353" s="274"/>
      <c r="M353" s="355"/>
      <c r="N353" s="296"/>
      <c r="O353" s="296"/>
      <c r="P353" s="276" t="s">
        <v>277</v>
      </c>
      <c r="Q353" s="281"/>
      <c r="R353" s="282"/>
      <c r="S353" s="279">
        <f t="shared" si="34"/>
        <v>0</v>
      </c>
      <c r="T353" s="333">
        <f t="shared" si="33"/>
        <v>0</v>
      </c>
    </row>
    <row r="354" spans="2:20" ht="24.9" customHeight="1" x14ac:dyDescent="0.3">
      <c r="B354" s="293"/>
      <c r="C354" s="267">
        <f t="shared" si="35"/>
        <v>1</v>
      </c>
      <c r="D354" s="268" t="str">
        <f t="shared" si="36"/>
        <v>Janeiro</v>
      </c>
      <c r="E354" s="269"/>
      <c r="F354" s="270" t="str">
        <f>IF(E354="","",VLOOKUP(Conciliação!E354,Relatório!B:I,2,FALSE))</f>
        <v/>
      </c>
      <c r="G354" s="709"/>
      <c r="H354" s="334" t="str">
        <f>IF(G354="","",VLOOKUP(G354,Fundos!B:C,2,FALSE))</f>
        <v/>
      </c>
      <c r="I354" s="272"/>
      <c r="J354" s="273"/>
      <c r="K354" s="302"/>
      <c r="L354" s="274"/>
      <c r="M354" s="355"/>
      <c r="N354" s="296"/>
      <c r="O354" s="296"/>
      <c r="P354" s="276" t="s">
        <v>277</v>
      </c>
      <c r="Q354" s="281"/>
      <c r="R354" s="282"/>
      <c r="S354" s="279">
        <f t="shared" si="34"/>
        <v>0</v>
      </c>
      <c r="T354" s="333">
        <f t="shared" si="33"/>
        <v>0</v>
      </c>
    </row>
    <row r="355" spans="2:20" ht="24.9" customHeight="1" x14ac:dyDescent="0.3">
      <c r="B355" s="293"/>
      <c r="C355" s="267">
        <f t="shared" si="35"/>
        <v>1</v>
      </c>
      <c r="D355" s="268" t="str">
        <f t="shared" si="36"/>
        <v>Janeiro</v>
      </c>
      <c r="E355" s="269"/>
      <c r="F355" s="270" t="str">
        <f>IF(E355="","",VLOOKUP(Conciliação!E355,Relatório!B:I,2,FALSE))</f>
        <v/>
      </c>
      <c r="G355" s="709"/>
      <c r="H355" s="334" t="str">
        <f>IF(G355="","",VLOOKUP(G355,Fundos!B:C,2,FALSE))</f>
        <v/>
      </c>
      <c r="I355" s="272"/>
      <c r="J355" s="273"/>
      <c r="K355" s="302"/>
      <c r="L355" s="274"/>
      <c r="M355" s="355"/>
      <c r="N355" s="296"/>
      <c r="O355" s="296"/>
      <c r="P355" s="276" t="s">
        <v>277</v>
      </c>
      <c r="Q355" s="281"/>
      <c r="R355" s="282"/>
      <c r="S355" s="279">
        <f t="shared" si="34"/>
        <v>0</v>
      </c>
      <c r="T355" s="333">
        <f t="shared" si="33"/>
        <v>0</v>
      </c>
    </row>
    <row r="356" spans="2:20" ht="24.9" customHeight="1" x14ac:dyDescent="0.3">
      <c r="B356" s="293"/>
      <c r="C356" s="267">
        <f t="shared" si="35"/>
        <v>1</v>
      </c>
      <c r="D356" s="268" t="str">
        <f t="shared" si="36"/>
        <v>Janeiro</v>
      </c>
      <c r="E356" s="269"/>
      <c r="F356" s="270" t="str">
        <f>IF(E356="","",VLOOKUP(Conciliação!E356,Relatório!B:I,2,FALSE))</f>
        <v/>
      </c>
      <c r="G356" s="709"/>
      <c r="H356" s="334" t="str">
        <f>IF(G356="","",VLOOKUP(G356,Fundos!B:C,2,FALSE))</f>
        <v/>
      </c>
      <c r="I356" s="272"/>
      <c r="J356" s="273"/>
      <c r="K356" s="302"/>
      <c r="L356" s="274"/>
      <c r="M356" s="355"/>
      <c r="N356" s="296"/>
      <c r="O356" s="296"/>
      <c r="P356" s="276" t="s">
        <v>277</v>
      </c>
      <c r="Q356" s="281"/>
      <c r="R356" s="282"/>
      <c r="S356" s="279">
        <f t="shared" si="34"/>
        <v>0</v>
      </c>
      <c r="T356" s="333">
        <f t="shared" si="33"/>
        <v>0</v>
      </c>
    </row>
    <row r="357" spans="2:20" ht="24.9" customHeight="1" x14ac:dyDescent="0.3">
      <c r="B357" s="293"/>
      <c r="C357" s="267">
        <f t="shared" si="35"/>
        <v>1</v>
      </c>
      <c r="D357" s="268" t="str">
        <f t="shared" si="36"/>
        <v>Janeiro</v>
      </c>
      <c r="E357" s="269"/>
      <c r="F357" s="270" t="str">
        <f>IF(E357="","",VLOOKUP(Conciliação!E357,Relatório!B:I,2,FALSE))</f>
        <v/>
      </c>
      <c r="G357" s="709"/>
      <c r="H357" s="334" t="str">
        <f>IF(G357="","",VLOOKUP(G357,Fundos!B:C,2,FALSE))</f>
        <v/>
      </c>
      <c r="I357" s="272"/>
      <c r="J357" s="443"/>
      <c r="K357" s="301"/>
      <c r="L357" s="274"/>
      <c r="M357" s="355"/>
      <c r="N357" s="296"/>
      <c r="O357" s="296"/>
      <c r="P357" s="276" t="s">
        <v>277</v>
      </c>
      <c r="Q357" s="281"/>
      <c r="R357" s="282"/>
      <c r="S357" s="279">
        <f t="shared" si="34"/>
        <v>0</v>
      </c>
      <c r="T357" s="333">
        <f t="shared" si="33"/>
        <v>0</v>
      </c>
    </row>
    <row r="358" spans="2:20" ht="24.9" customHeight="1" x14ac:dyDescent="0.3">
      <c r="B358" s="293"/>
      <c r="C358" s="267">
        <f t="shared" si="35"/>
        <v>1</v>
      </c>
      <c r="D358" s="268" t="str">
        <f t="shared" si="36"/>
        <v>Janeiro</v>
      </c>
      <c r="E358" s="269"/>
      <c r="F358" s="270" t="str">
        <f>IF(E358="","",VLOOKUP(Conciliação!E358,Relatório!B:I,2,FALSE))</f>
        <v/>
      </c>
      <c r="G358" s="709"/>
      <c r="H358" s="334" t="str">
        <f>IF(G358="","",VLOOKUP(G358,Fundos!B:C,2,FALSE))</f>
        <v/>
      </c>
      <c r="I358" s="272"/>
      <c r="J358" s="294"/>
      <c r="K358" s="301"/>
      <c r="L358" s="274"/>
      <c r="M358" s="355"/>
      <c r="N358" s="296"/>
      <c r="O358" s="296"/>
      <c r="P358" s="276" t="s">
        <v>277</v>
      </c>
      <c r="Q358" s="281"/>
      <c r="R358" s="282"/>
      <c r="S358" s="279">
        <f t="shared" si="34"/>
        <v>0</v>
      </c>
      <c r="T358" s="333">
        <f t="shared" si="33"/>
        <v>0</v>
      </c>
    </row>
    <row r="359" spans="2:20" ht="24.9" customHeight="1" x14ac:dyDescent="0.3">
      <c r="B359" s="293"/>
      <c r="C359" s="267">
        <f t="shared" si="35"/>
        <v>1</v>
      </c>
      <c r="D359" s="268" t="str">
        <f t="shared" si="36"/>
        <v>Janeiro</v>
      </c>
      <c r="E359" s="269"/>
      <c r="F359" s="270" t="str">
        <f>IF(E359="","",VLOOKUP(Conciliação!E359,Relatório!B:I,2,FALSE))</f>
        <v/>
      </c>
      <c r="G359" s="709"/>
      <c r="H359" s="334" t="str">
        <f>IF(G359="","",VLOOKUP(G359,Fundos!B:C,2,FALSE))</f>
        <v/>
      </c>
      <c r="I359" s="272"/>
      <c r="J359" s="294"/>
      <c r="K359" s="301"/>
      <c r="L359" s="274"/>
      <c r="M359" s="356"/>
      <c r="N359" s="298"/>
      <c r="O359" s="298"/>
      <c r="P359" s="276" t="s">
        <v>277</v>
      </c>
      <c r="Q359" s="281"/>
      <c r="R359" s="282"/>
      <c r="S359" s="279">
        <f t="shared" si="34"/>
        <v>0</v>
      </c>
      <c r="T359" s="333">
        <f t="shared" si="33"/>
        <v>0</v>
      </c>
    </row>
    <row r="360" spans="2:20" ht="24.9" customHeight="1" x14ac:dyDescent="0.3">
      <c r="B360" s="293"/>
      <c r="C360" s="267">
        <f t="shared" si="35"/>
        <v>1</v>
      </c>
      <c r="D360" s="268" t="str">
        <f t="shared" si="36"/>
        <v>Janeiro</v>
      </c>
      <c r="E360" s="269"/>
      <c r="F360" s="270" t="str">
        <f>IF(E360="","",VLOOKUP(Conciliação!E360,Relatório!B:I,2,FALSE))</f>
        <v/>
      </c>
      <c r="G360" s="709"/>
      <c r="H360" s="334" t="str">
        <f>IF(G360="","",VLOOKUP(G360,Fundos!B:C,2,FALSE))</f>
        <v/>
      </c>
      <c r="I360" s="272"/>
      <c r="J360" s="294"/>
      <c r="K360" s="301"/>
      <c r="L360" s="274"/>
      <c r="M360" s="355"/>
      <c r="N360" s="296"/>
      <c r="O360" s="296"/>
      <c r="P360" s="276" t="s">
        <v>277</v>
      </c>
      <c r="Q360" s="281"/>
      <c r="R360" s="282"/>
      <c r="S360" s="279">
        <f t="shared" si="34"/>
        <v>0</v>
      </c>
      <c r="T360" s="333">
        <f t="shared" si="33"/>
        <v>0</v>
      </c>
    </row>
    <row r="361" spans="2:20" ht="24.9" customHeight="1" x14ac:dyDescent="0.3">
      <c r="B361" s="293"/>
      <c r="C361" s="267">
        <f t="shared" si="35"/>
        <v>1</v>
      </c>
      <c r="D361" s="268" t="str">
        <f t="shared" si="36"/>
        <v>Janeiro</v>
      </c>
      <c r="E361" s="269"/>
      <c r="F361" s="270" t="str">
        <f>IF(E361="","",VLOOKUP(Conciliação!E361,Relatório!B:I,2,FALSE))</f>
        <v/>
      </c>
      <c r="G361" s="709"/>
      <c r="H361" s="334" t="str">
        <f>IF(G361="","",VLOOKUP(G361,Fundos!B:C,2,FALSE))</f>
        <v/>
      </c>
      <c r="I361" s="272"/>
      <c r="J361" s="294"/>
      <c r="K361" s="301"/>
      <c r="L361" s="274"/>
      <c r="M361" s="355"/>
      <c r="N361" s="296"/>
      <c r="O361" s="296"/>
      <c r="P361" s="276" t="s">
        <v>277</v>
      </c>
      <c r="Q361" s="281"/>
      <c r="R361" s="282"/>
      <c r="S361" s="279">
        <f t="shared" si="34"/>
        <v>0</v>
      </c>
      <c r="T361" s="333">
        <f t="shared" si="33"/>
        <v>0</v>
      </c>
    </row>
    <row r="362" spans="2:20" ht="24.9" customHeight="1" x14ac:dyDescent="0.3">
      <c r="B362" s="293"/>
      <c r="C362" s="267">
        <f t="shared" si="35"/>
        <v>1</v>
      </c>
      <c r="D362" s="268" t="str">
        <f t="shared" si="36"/>
        <v>Janeiro</v>
      </c>
      <c r="E362" s="269"/>
      <c r="F362" s="270" t="str">
        <f>IF(E362="","",VLOOKUP(Conciliação!E362,Relatório!B:I,2,FALSE))</f>
        <v/>
      </c>
      <c r="G362" s="709"/>
      <c r="H362" s="334" t="str">
        <f>IF(G362="","",VLOOKUP(G362,Fundos!B:C,2,FALSE))</f>
        <v/>
      </c>
      <c r="I362" s="272"/>
      <c r="J362" s="294"/>
      <c r="K362" s="301"/>
      <c r="L362" s="274"/>
      <c r="M362" s="355"/>
      <c r="N362" s="296"/>
      <c r="O362" s="296"/>
      <c r="P362" s="276" t="s">
        <v>277</v>
      </c>
      <c r="Q362" s="281"/>
      <c r="R362" s="282"/>
      <c r="S362" s="279">
        <f t="shared" si="34"/>
        <v>0</v>
      </c>
      <c r="T362" s="333">
        <f t="shared" si="33"/>
        <v>0</v>
      </c>
    </row>
    <row r="363" spans="2:20" ht="24.9" customHeight="1" x14ac:dyDescent="0.3">
      <c r="B363" s="293"/>
      <c r="C363" s="267">
        <f t="shared" si="35"/>
        <v>1</v>
      </c>
      <c r="D363" s="268" t="str">
        <f t="shared" si="36"/>
        <v>Janeiro</v>
      </c>
      <c r="E363" s="269"/>
      <c r="F363" s="270" t="str">
        <f>IF(E363="","",VLOOKUP(Conciliação!E363,Relatório!B:I,2,FALSE))</f>
        <v/>
      </c>
      <c r="G363" s="709"/>
      <c r="H363" s="334" t="str">
        <f>IF(G363="","",VLOOKUP(G363,Fundos!B:C,2,FALSE))</f>
        <v/>
      </c>
      <c r="I363" s="272"/>
      <c r="J363" s="294"/>
      <c r="K363" s="301"/>
      <c r="L363" s="274"/>
      <c r="M363" s="355"/>
      <c r="N363" s="296"/>
      <c r="O363" s="296"/>
      <c r="P363" s="276" t="s">
        <v>277</v>
      </c>
      <c r="Q363" s="281"/>
      <c r="R363" s="282"/>
      <c r="S363" s="279">
        <f t="shared" si="34"/>
        <v>0</v>
      </c>
      <c r="T363" s="333">
        <f t="shared" si="33"/>
        <v>0</v>
      </c>
    </row>
    <row r="364" spans="2:20" ht="24.9" customHeight="1" x14ac:dyDescent="0.3">
      <c r="B364" s="293"/>
      <c r="C364" s="267">
        <f t="shared" si="35"/>
        <v>1</v>
      </c>
      <c r="D364" s="268" t="str">
        <f t="shared" si="36"/>
        <v>Janeiro</v>
      </c>
      <c r="E364" s="269"/>
      <c r="F364" s="270" t="str">
        <f>IF(E364="","",VLOOKUP(Conciliação!E364,Relatório!B:I,2,FALSE))</f>
        <v/>
      </c>
      <c r="G364" s="709"/>
      <c r="H364" s="334" t="str">
        <f>IF(G364="","",VLOOKUP(G364,Fundos!B:C,2,FALSE))</f>
        <v/>
      </c>
      <c r="I364" s="272"/>
      <c r="J364" s="294"/>
      <c r="K364" s="443"/>
      <c r="L364" s="274"/>
      <c r="M364" s="355"/>
      <c r="N364" s="296"/>
      <c r="O364" s="296"/>
      <c r="P364" s="276" t="s">
        <v>277</v>
      </c>
      <c r="Q364" s="281"/>
      <c r="R364" s="282"/>
      <c r="S364" s="279">
        <f t="shared" si="34"/>
        <v>0</v>
      </c>
      <c r="T364" s="333">
        <f t="shared" si="33"/>
        <v>0</v>
      </c>
    </row>
    <row r="365" spans="2:20" ht="24.9" customHeight="1" x14ac:dyDescent="0.3">
      <c r="B365" s="293"/>
      <c r="C365" s="267">
        <f t="shared" si="35"/>
        <v>1</v>
      </c>
      <c r="D365" s="268" t="str">
        <f t="shared" si="36"/>
        <v>Janeiro</v>
      </c>
      <c r="E365" s="269"/>
      <c r="F365" s="270" t="str">
        <f>IF(E365="","",VLOOKUP(Conciliação!E365,Relatório!B:I,2,FALSE))</f>
        <v/>
      </c>
      <c r="G365" s="709"/>
      <c r="H365" s="334" t="str">
        <f>IF(G365="","",VLOOKUP(G365,Fundos!B:C,2,FALSE))</f>
        <v/>
      </c>
      <c r="I365" s="272"/>
      <c r="J365" s="294"/>
      <c r="K365" s="301"/>
      <c r="L365" s="274"/>
      <c r="M365" s="355"/>
      <c r="N365" s="296"/>
      <c r="O365" s="296"/>
      <c r="P365" s="276" t="s">
        <v>277</v>
      </c>
      <c r="Q365" s="281"/>
      <c r="R365" s="282"/>
      <c r="S365" s="279">
        <f t="shared" si="34"/>
        <v>0</v>
      </c>
      <c r="T365" s="333">
        <f t="shared" si="33"/>
        <v>0</v>
      </c>
    </row>
    <row r="366" spans="2:20" ht="24.9" customHeight="1" x14ac:dyDescent="0.3">
      <c r="B366" s="293"/>
      <c r="C366" s="267">
        <f t="shared" si="35"/>
        <v>1</v>
      </c>
      <c r="D366" s="268" t="str">
        <f t="shared" si="36"/>
        <v>Janeiro</v>
      </c>
      <c r="E366" s="269"/>
      <c r="F366" s="270" t="str">
        <f>IF(E366="","",VLOOKUP(Conciliação!E366,Relatório!B:I,2,FALSE))</f>
        <v/>
      </c>
      <c r="G366" s="709"/>
      <c r="H366" s="334" t="str">
        <f>IF(G366="","",VLOOKUP(G366,Fundos!B:C,2,FALSE))</f>
        <v/>
      </c>
      <c r="I366" s="272"/>
      <c r="J366" s="443"/>
      <c r="K366" s="301"/>
      <c r="L366" s="274"/>
      <c r="M366" s="355"/>
      <c r="N366" s="296"/>
      <c r="O366" s="296"/>
      <c r="P366" s="276" t="s">
        <v>277</v>
      </c>
      <c r="Q366" s="281"/>
      <c r="R366" s="282"/>
      <c r="S366" s="279">
        <f t="shared" si="34"/>
        <v>0</v>
      </c>
      <c r="T366" s="333">
        <f t="shared" si="33"/>
        <v>0</v>
      </c>
    </row>
    <row r="367" spans="2:20" ht="24.9" customHeight="1" x14ac:dyDescent="0.3">
      <c r="B367" s="293"/>
      <c r="C367" s="267">
        <f t="shared" si="35"/>
        <v>1</v>
      </c>
      <c r="D367" s="268" t="str">
        <f t="shared" si="36"/>
        <v>Janeiro</v>
      </c>
      <c r="E367" s="269"/>
      <c r="F367" s="270" t="str">
        <f>IF(E367="","",VLOOKUP(Conciliação!E367,Relatório!B:I,2,FALSE))</f>
        <v/>
      </c>
      <c r="G367" s="709"/>
      <c r="H367" s="334" t="str">
        <f>IF(G367="","",VLOOKUP(G367,Fundos!B:C,2,FALSE))</f>
        <v/>
      </c>
      <c r="I367" s="272"/>
      <c r="J367" s="294"/>
      <c r="K367" s="443"/>
      <c r="L367" s="274"/>
      <c r="M367" s="355"/>
      <c r="N367" s="296"/>
      <c r="O367" s="296"/>
      <c r="P367" s="276" t="s">
        <v>277</v>
      </c>
      <c r="Q367" s="281"/>
      <c r="R367" s="282"/>
      <c r="S367" s="279">
        <f t="shared" si="34"/>
        <v>0</v>
      </c>
      <c r="T367" s="333">
        <f t="shared" si="33"/>
        <v>0</v>
      </c>
    </row>
    <row r="368" spans="2:20" ht="24.9" customHeight="1" x14ac:dyDescent="0.3">
      <c r="B368" s="293"/>
      <c r="C368" s="267">
        <f t="shared" si="35"/>
        <v>1</v>
      </c>
      <c r="D368" s="268" t="str">
        <f t="shared" si="36"/>
        <v>Janeiro</v>
      </c>
      <c r="E368" s="269"/>
      <c r="F368" s="270" t="str">
        <f>IF(E368="","",VLOOKUP(Conciliação!E368,Relatório!B:I,2,FALSE))</f>
        <v/>
      </c>
      <c r="G368" s="709"/>
      <c r="H368" s="334" t="str">
        <f>IF(G368="","",VLOOKUP(G368,Fundos!B:C,2,FALSE))</f>
        <v/>
      </c>
      <c r="I368" s="272"/>
      <c r="J368" s="294"/>
      <c r="K368" s="294"/>
      <c r="L368" s="274"/>
      <c r="M368" s="355"/>
      <c r="N368" s="296"/>
      <c r="O368" s="296"/>
      <c r="P368" s="276" t="s">
        <v>277</v>
      </c>
      <c r="Q368" s="281"/>
      <c r="R368" s="282"/>
      <c r="S368" s="279">
        <f t="shared" si="34"/>
        <v>0</v>
      </c>
      <c r="T368" s="333">
        <f t="shared" si="33"/>
        <v>0</v>
      </c>
    </row>
    <row r="369" spans="2:20" ht="24.9" customHeight="1" x14ac:dyDescent="0.3">
      <c r="B369" s="293"/>
      <c r="C369" s="267">
        <f t="shared" si="35"/>
        <v>1</v>
      </c>
      <c r="D369" s="268" t="str">
        <f t="shared" si="36"/>
        <v>Janeiro</v>
      </c>
      <c r="E369" s="269"/>
      <c r="F369" s="270" t="str">
        <f>IF(E369="","",VLOOKUP(Conciliação!E369,Relatório!B:I,2,FALSE))</f>
        <v/>
      </c>
      <c r="G369" s="709"/>
      <c r="H369" s="334" t="str">
        <f>IF(G369="","",VLOOKUP(G369,Fundos!B:C,2,FALSE))</f>
        <v/>
      </c>
      <c r="I369" s="272"/>
      <c r="J369" s="294"/>
      <c r="K369" s="301"/>
      <c r="L369" s="274"/>
      <c r="M369" s="355"/>
      <c r="N369" s="296"/>
      <c r="O369" s="296"/>
      <c r="P369" s="276" t="s">
        <v>277</v>
      </c>
      <c r="Q369" s="281"/>
      <c r="R369" s="282"/>
      <c r="S369" s="279">
        <f t="shared" si="34"/>
        <v>0</v>
      </c>
      <c r="T369" s="333">
        <f t="shared" si="33"/>
        <v>0</v>
      </c>
    </row>
    <row r="370" spans="2:20" ht="24.9" customHeight="1" x14ac:dyDescent="0.3">
      <c r="B370" s="293"/>
      <c r="C370" s="267">
        <f t="shared" si="35"/>
        <v>1</v>
      </c>
      <c r="D370" s="268" t="str">
        <f t="shared" si="36"/>
        <v>Janeiro</v>
      </c>
      <c r="E370" s="269"/>
      <c r="F370" s="270" t="str">
        <f>IF(E370="","",VLOOKUP(Conciliação!E370,Relatório!B:I,2,FALSE))</f>
        <v/>
      </c>
      <c r="G370" s="709"/>
      <c r="H370" s="334" t="str">
        <f>IF(G370="","",VLOOKUP(G370,Fundos!B:C,2,FALSE))</f>
        <v/>
      </c>
      <c r="I370" s="272"/>
      <c r="J370" s="294"/>
      <c r="K370" s="301"/>
      <c r="L370" s="274"/>
      <c r="M370" s="355"/>
      <c r="N370" s="296"/>
      <c r="O370" s="296"/>
      <c r="P370" s="276" t="s">
        <v>277</v>
      </c>
      <c r="Q370" s="281"/>
      <c r="R370" s="282"/>
      <c r="S370" s="279">
        <f t="shared" si="34"/>
        <v>0</v>
      </c>
      <c r="T370" s="333">
        <f t="shared" si="33"/>
        <v>0</v>
      </c>
    </row>
    <row r="371" spans="2:20" ht="24.9" customHeight="1" x14ac:dyDescent="0.3">
      <c r="B371" s="293"/>
      <c r="C371" s="267">
        <f t="shared" si="35"/>
        <v>1</v>
      </c>
      <c r="D371" s="268" t="str">
        <f t="shared" si="36"/>
        <v>Janeiro</v>
      </c>
      <c r="E371" s="269"/>
      <c r="F371" s="270" t="str">
        <f>IF(E371="","",VLOOKUP(Conciliação!E371,Relatório!B:I,2,FALSE))</f>
        <v/>
      </c>
      <c r="G371" s="709"/>
      <c r="H371" s="334" t="str">
        <f>IF(G371="","",VLOOKUP(G371,Fundos!B:C,2,FALSE))</f>
        <v/>
      </c>
      <c r="I371" s="272"/>
      <c r="J371" s="294"/>
      <c r="K371" s="301"/>
      <c r="L371" s="274"/>
      <c r="M371" s="355"/>
      <c r="N371" s="296"/>
      <c r="O371" s="296"/>
      <c r="P371" s="276" t="s">
        <v>277</v>
      </c>
      <c r="Q371" s="281"/>
      <c r="R371" s="282"/>
      <c r="S371" s="279">
        <f t="shared" si="34"/>
        <v>0</v>
      </c>
      <c r="T371" s="333">
        <f t="shared" si="33"/>
        <v>0</v>
      </c>
    </row>
    <row r="372" spans="2:20" ht="24.9" customHeight="1" x14ac:dyDescent="0.3">
      <c r="B372" s="293"/>
      <c r="C372" s="267">
        <f t="shared" si="35"/>
        <v>1</v>
      </c>
      <c r="D372" s="268" t="str">
        <f t="shared" si="36"/>
        <v>Janeiro</v>
      </c>
      <c r="E372" s="269"/>
      <c r="F372" s="270" t="str">
        <f>IF(E372="","",VLOOKUP(Conciliação!E372,Relatório!B:I,2,FALSE))</f>
        <v/>
      </c>
      <c r="G372" s="709"/>
      <c r="H372" s="334" t="str">
        <f>IF(G372="","",VLOOKUP(G372,Fundos!B:C,2,FALSE))</f>
        <v/>
      </c>
      <c r="I372" s="272"/>
      <c r="J372" s="294"/>
      <c r="K372" s="301"/>
      <c r="L372" s="274"/>
      <c r="M372" s="355"/>
      <c r="N372" s="296"/>
      <c r="O372" s="296"/>
      <c r="P372" s="276" t="s">
        <v>277</v>
      </c>
      <c r="Q372" s="281"/>
      <c r="R372" s="282"/>
      <c r="S372" s="279">
        <f t="shared" si="34"/>
        <v>0</v>
      </c>
      <c r="T372" s="333">
        <f t="shared" si="33"/>
        <v>0</v>
      </c>
    </row>
    <row r="373" spans="2:20" ht="24.9" customHeight="1" x14ac:dyDescent="0.3">
      <c r="B373" s="293"/>
      <c r="C373" s="267">
        <f t="shared" si="35"/>
        <v>1</v>
      </c>
      <c r="D373" s="268" t="str">
        <f t="shared" si="36"/>
        <v>Janeiro</v>
      </c>
      <c r="E373" s="269"/>
      <c r="F373" s="270" t="str">
        <f>IF(E373="","",VLOOKUP(Conciliação!E373,Relatório!B:I,2,FALSE))</f>
        <v/>
      </c>
      <c r="G373" s="709"/>
      <c r="H373" s="334" t="str">
        <f>IF(G373="","",VLOOKUP(G373,Fundos!B:C,2,FALSE))</f>
        <v/>
      </c>
      <c r="I373" s="272"/>
      <c r="J373" s="294"/>
      <c r="K373" s="301"/>
      <c r="L373" s="274"/>
      <c r="M373" s="355"/>
      <c r="N373" s="296"/>
      <c r="O373" s="296"/>
      <c r="P373" s="276" t="s">
        <v>277</v>
      </c>
      <c r="Q373" s="281"/>
      <c r="R373" s="282"/>
      <c r="S373" s="279">
        <f t="shared" si="34"/>
        <v>0</v>
      </c>
      <c r="T373" s="333">
        <f t="shared" si="33"/>
        <v>0</v>
      </c>
    </row>
    <row r="374" spans="2:20" ht="24.9" customHeight="1" x14ac:dyDescent="0.3">
      <c r="B374" s="293"/>
      <c r="C374" s="267">
        <f t="shared" si="35"/>
        <v>1</v>
      </c>
      <c r="D374" s="268" t="str">
        <f t="shared" si="36"/>
        <v>Janeiro</v>
      </c>
      <c r="E374" s="269"/>
      <c r="F374" s="270" t="str">
        <f>IF(E374="","",VLOOKUP(Conciliação!E374,Relatório!B:I,2,FALSE))</f>
        <v/>
      </c>
      <c r="G374" s="709"/>
      <c r="H374" s="334" t="str">
        <f>IF(G374="","",VLOOKUP(G374,Fundos!B:C,2,FALSE))</f>
        <v/>
      </c>
      <c r="I374" s="272"/>
      <c r="J374" s="294"/>
      <c r="K374" s="301"/>
      <c r="L374" s="274"/>
      <c r="M374" s="355"/>
      <c r="N374" s="296"/>
      <c r="O374" s="296"/>
      <c r="P374" s="276" t="s">
        <v>277</v>
      </c>
      <c r="Q374" s="281"/>
      <c r="R374" s="282"/>
      <c r="S374" s="279">
        <f t="shared" si="34"/>
        <v>0</v>
      </c>
      <c r="T374" s="333">
        <f t="shared" si="33"/>
        <v>0</v>
      </c>
    </row>
    <row r="375" spans="2:20" ht="24.9" customHeight="1" x14ac:dyDescent="0.3">
      <c r="B375" s="293"/>
      <c r="C375" s="267">
        <f t="shared" si="35"/>
        <v>1</v>
      </c>
      <c r="D375" s="268" t="str">
        <f t="shared" si="36"/>
        <v>Janeiro</v>
      </c>
      <c r="E375" s="269"/>
      <c r="F375" s="270" t="str">
        <f>IF(E375="","",VLOOKUP(Conciliação!E375,Relatório!B:I,2,FALSE))</f>
        <v/>
      </c>
      <c r="G375" s="709"/>
      <c r="H375" s="334" t="str">
        <f>IF(G375="","",VLOOKUP(G375,Fundos!B:C,2,FALSE))</f>
        <v/>
      </c>
      <c r="I375" s="272"/>
      <c r="J375" s="294"/>
      <c r="K375" s="301"/>
      <c r="L375" s="274"/>
      <c r="M375" s="355"/>
      <c r="N375" s="296"/>
      <c r="O375" s="296"/>
      <c r="P375" s="276" t="s">
        <v>277</v>
      </c>
      <c r="Q375" s="281"/>
      <c r="R375" s="282"/>
      <c r="S375" s="279">
        <f t="shared" si="34"/>
        <v>0</v>
      </c>
      <c r="T375" s="333">
        <f t="shared" si="33"/>
        <v>0</v>
      </c>
    </row>
    <row r="376" spans="2:20" ht="24.9" customHeight="1" x14ac:dyDescent="0.3">
      <c r="B376" s="293"/>
      <c r="C376" s="267">
        <f t="shared" si="35"/>
        <v>1</v>
      </c>
      <c r="D376" s="268" t="str">
        <f t="shared" si="36"/>
        <v>Janeiro</v>
      </c>
      <c r="E376" s="269"/>
      <c r="F376" s="270" t="str">
        <f>IF(E376="","",VLOOKUP(Conciliação!E376,Relatório!B:I,2,FALSE))</f>
        <v/>
      </c>
      <c r="G376" s="709"/>
      <c r="H376" s="334" t="str">
        <f>IF(G376="","",VLOOKUP(G376,Fundos!B:C,2,FALSE))</f>
        <v/>
      </c>
      <c r="I376" s="272"/>
      <c r="J376" s="294"/>
      <c r="K376" s="301"/>
      <c r="L376" s="274"/>
      <c r="M376" s="355"/>
      <c r="N376" s="296"/>
      <c r="O376" s="296"/>
      <c r="P376" s="276" t="s">
        <v>277</v>
      </c>
      <c r="Q376" s="281"/>
      <c r="R376" s="282"/>
      <c r="S376" s="279">
        <f t="shared" si="34"/>
        <v>0</v>
      </c>
      <c r="T376" s="333">
        <f t="shared" si="33"/>
        <v>0</v>
      </c>
    </row>
    <row r="377" spans="2:20" ht="24.9" customHeight="1" x14ac:dyDescent="0.3">
      <c r="B377" s="293"/>
      <c r="C377" s="267">
        <f t="shared" si="35"/>
        <v>1</v>
      </c>
      <c r="D377" s="268" t="str">
        <f t="shared" si="36"/>
        <v>Janeiro</v>
      </c>
      <c r="E377" s="269"/>
      <c r="F377" s="270" t="str">
        <f>IF(E377="","",VLOOKUP(Conciliação!E377,Relatório!B:I,2,FALSE))</f>
        <v/>
      </c>
      <c r="G377" s="709"/>
      <c r="H377" s="334" t="str">
        <f>IF(G377="","",VLOOKUP(G377,Fundos!B:C,2,FALSE))</f>
        <v/>
      </c>
      <c r="I377" s="272"/>
      <c r="J377" s="294"/>
      <c r="K377" s="301"/>
      <c r="L377" s="274"/>
      <c r="M377" s="355"/>
      <c r="N377" s="296"/>
      <c r="O377" s="296"/>
      <c r="P377" s="276" t="s">
        <v>277</v>
      </c>
      <c r="Q377" s="281"/>
      <c r="R377" s="282"/>
      <c r="S377" s="279">
        <f t="shared" si="34"/>
        <v>0</v>
      </c>
      <c r="T377" s="333">
        <f t="shared" si="33"/>
        <v>0</v>
      </c>
    </row>
    <row r="378" spans="2:20" ht="24.9" customHeight="1" x14ac:dyDescent="0.3">
      <c r="B378" s="293"/>
      <c r="C378" s="267">
        <f t="shared" si="35"/>
        <v>1</v>
      </c>
      <c r="D378" s="268" t="str">
        <f t="shared" si="36"/>
        <v>Janeiro</v>
      </c>
      <c r="E378" s="269"/>
      <c r="F378" s="270" t="str">
        <f>IF(E378="","",VLOOKUP(Conciliação!E378,Relatório!B:I,2,FALSE))</f>
        <v/>
      </c>
      <c r="G378" s="709"/>
      <c r="H378" s="334" t="str">
        <f>IF(G378="","",VLOOKUP(G378,Fundos!B:C,2,FALSE))</f>
        <v/>
      </c>
      <c r="I378" s="272"/>
      <c r="J378" s="294"/>
      <c r="K378" s="301"/>
      <c r="L378" s="274"/>
      <c r="M378" s="355"/>
      <c r="N378" s="296"/>
      <c r="O378" s="296"/>
      <c r="P378" s="276" t="s">
        <v>277</v>
      </c>
      <c r="Q378" s="281"/>
      <c r="R378" s="282"/>
      <c r="S378" s="279">
        <f t="shared" si="34"/>
        <v>0</v>
      </c>
      <c r="T378" s="333">
        <f t="shared" si="33"/>
        <v>0</v>
      </c>
    </row>
    <row r="379" spans="2:20" ht="24.9" customHeight="1" x14ac:dyDescent="0.3">
      <c r="B379" s="293"/>
      <c r="C379" s="267">
        <f t="shared" si="35"/>
        <v>1</v>
      </c>
      <c r="D379" s="268" t="str">
        <f t="shared" si="36"/>
        <v>Janeiro</v>
      </c>
      <c r="E379" s="269"/>
      <c r="F379" s="270" t="str">
        <f>IF(E379="","",VLOOKUP(Conciliação!E379,Relatório!B:I,2,FALSE))</f>
        <v/>
      </c>
      <c r="G379" s="709"/>
      <c r="H379" s="334" t="str">
        <f>IF(G379="","",VLOOKUP(G379,Fundos!B:C,2,FALSE))</f>
        <v/>
      </c>
      <c r="I379" s="272"/>
      <c r="J379" s="294"/>
      <c r="K379" s="301"/>
      <c r="L379" s="274"/>
      <c r="M379" s="355"/>
      <c r="N379" s="296"/>
      <c r="O379" s="296"/>
      <c r="P379" s="276" t="s">
        <v>277</v>
      </c>
      <c r="Q379" s="281"/>
      <c r="R379" s="282"/>
      <c r="S379" s="279">
        <f t="shared" si="34"/>
        <v>0</v>
      </c>
      <c r="T379" s="333">
        <f t="shared" si="33"/>
        <v>0</v>
      </c>
    </row>
    <row r="380" spans="2:20" ht="24.9" customHeight="1" x14ac:dyDescent="0.3">
      <c r="B380" s="293"/>
      <c r="C380" s="267">
        <f t="shared" si="35"/>
        <v>1</v>
      </c>
      <c r="D380" s="268" t="str">
        <f t="shared" si="36"/>
        <v>Janeiro</v>
      </c>
      <c r="E380" s="269"/>
      <c r="F380" s="270" t="str">
        <f>IF(E380="","",VLOOKUP(Conciliação!E380,Relatório!B:I,2,FALSE))</f>
        <v/>
      </c>
      <c r="G380" s="709"/>
      <c r="H380" s="334" t="str">
        <f>IF(G380="","",VLOOKUP(G380,Fundos!B:C,2,FALSE))</f>
        <v/>
      </c>
      <c r="I380" s="272"/>
      <c r="J380" s="443"/>
      <c r="K380" s="301"/>
      <c r="L380" s="274"/>
      <c r="M380" s="355"/>
      <c r="N380" s="296"/>
      <c r="O380" s="296"/>
      <c r="P380" s="276" t="s">
        <v>277</v>
      </c>
      <c r="Q380" s="281"/>
      <c r="R380" s="282"/>
      <c r="S380" s="279">
        <f t="shared" si="34"/>
        <v>0</v>
      </c>
      <c r="T380" s="333">
        <f t="shared" si="33"/>
        <v>0</v>
      </c>
    </row>
    <row r="381" spans="2:20" ht="24.9" customHeight="1" x14ac:dyDescent="0.3">
      <c r="B381" s="293"/>
      <c r="C381" s="267">
        <f t="shared" si="35"/>
        <v>1</v>
      </c>
      <c r="D381" s="268" t="str">
        <f t="shared" si="36"/>
        <v>Janeiro</v>
      </c>
      <c r="E381" s="269"/>
      <c r="F381" s="270" t="str">
        <f>IF(E381="","",VLOOKUP(Conciliação!E381,Relatório!B:I,2,FALSE))</f>
        <v/>
      </c>
      <c r="G381" s="709"/>
      <c r="H381" s="334" t="str">
        <f>IF(G381="","",VLOOKUP(G381,Fundos!B:C,2,FALSE))</f>
        <v/>
      </c>
      <c r="I381" s="272"/>
      <c r="J381" s="294"/>
      <c r="K381" s="273"/>
      <c r="L381" s="274"/>
      <c r="M381" s="355"/>
      <c r="N381" s="296"/>
      <c r="O381" s="296"/>
      <c r="P381" s="276" t="s">
        <v>277</v>
      </c>
      <c r="Q381" s="281"/>
      <c r="R381" s="282"/>
      <c r="S381" s="279">
        <f t="shared" si="34"/>
        <v>0</v>
      </c>
      <c r="T381" s="333">
        <f t="shared" si="33"/>
        <v>0</v>
      </c>
    </row>
    <row r="382" spans="2:20" ht="24.9" customHeight="1" x14ac:dyDescent="0.3">
      <c r="B382" s="293"/>
      <c r="C382" s="267">
        <f t="shared" si="35"/>
        <v>1</v>
      </c>
      <c r="D382" s="268" t="str">
        <f t="shared" si="36"/>
        <v>Janeiro</v>
      </c>
      <c r="E382" s="269"/>
      <c r="F382" s="270" t="str">
        <f>IF(E382="","",VLOOKUP(Conciliação!E382,Relatório!B:I,2,FALSE))</f>
        <v/>
      </c>
      <c r="G382" s="709"/>
      <c r="H382" s="334" t="str">
        <f>IF(G382="","",VLOOKUP(G382,Fundos!B:C,2,FALSE))</f>
        <v/>
      </c>
      <c r="I382" s="272"/>
      <c r="J382" s="302"/>
      <c r="K382" s="304"/>
      <c r="L382" s="274"/>
      <c r="M382" s="355"/>
      <c r="N382" s="296"/>
      <c r="O382" s="296"/>
      <c r="P382" s="276" t="s">
        <v>277</v>
      </c>
      <c r="Q382" s="281"/>
      <c r="R382" s="282"/>
      <c r="S382" s="279">
        <f t="shared" si="34"/>
        <v>0</v>
      </c>
      <c r="T382" s="333">
        <f t="shared" si="33"/>
        <v>0</v>
      </c>
    </row>
    <row r="383" spans="2:20" ht="24.9" customHeight="1" x14ac:dyDescent="0.3">
      <c r="B383" s="293"/>
      <c r="C383" s="267">
        <f t="shared" si="35"/>
        <v>1</v>
      </c>
      <c r="D383" s="268" t="str">
        <f t="shared" si="36"/>
        <v>Janeiro</v>
      </c>
      <c r="E383" s="269"/>
      <c r="F383" s="270" t="str">
        <f>IF(E383="","",VLOOKUP(Conciliação!E383,Relatório!B:I,2,FALSE))</f>
        <v/>
      </c>
      <c r="G383" s="709"/>
      <c r="H383" s="334" t="str">
        <f>IF(G383="","",VLOOKUP(G383,Fundos!B:C,2,FALSE))</f>
        <v/>
      </c>
      <c r="I383" s="272"/>
      <c r="J383" s="294"/>
      <c r="K383" s="301"/>
      <c r="L383" s="274"/>
      <c r="M383" s="355"/>
      <c r="N383" s="296"/>
      <c r="O383" s="296"/>
      <c r="P383" s="276" t="s">
        <v>277</v>
      </c>
      <c r="Q383" s="281"/>
      <c r="R383" s="282"/>
      <c r="S383" s="279">
        <f t="shared" si="34"/>
        <v>0</v>
      </c>
      <c r="T383" s="333">
        <f t="shared" si="33"/>
        <v>0</v>
      </c>
    </row>
    <row r="384" spans="2:20" ht="24.9" customHeight="1" x14ac:dyDescent="0.3">
      <c r="B384" s="293"/>
      <c r="C384" s="267">
        <f t="shared" si="35"/>
        <v>1</v>
      </c>
      <c r="D384" s="268" t="str">
        <f t="shared" si="36"/>
        <v>Janeiro</v>
      </c>
      <c r="E384" s="269"/>
      <c r="F384" s="270" t="str">
        <f>IF(E384="","",VLOOKUP(Conciliação!E384,Relatório!B:I,2,FALSE))</f>
        <v/>
      </c>
      <c r="G384" s="709"/>
      <c r="H384" s="334" t="str">
        <f>IF(G384="","",VLOOKUP(G384,Fundos!B:C,2,FALSE))</f>
        <v/>
      </c>
      <c r="I384" s="272"/>
      <c r="J384" s="294"/>
      <c r="K384" s="301"/>
      <c r="L384" s="274"/>
      <c r="M384" s="355"/>
      <c r="N384" s="296"/>
      <c r="O384" s="296"/>
      <c r="P384" s="276" t="s">
        <v>277</v>
      </c>
      <c r="Q384" s="281"/>
      <c r="R384" s="282"/>
      <c r="S384" s="279">
        <f t="shared" si="34"/>
        <v>0</v>
      </c>
      <c r="T384" s="333">
        <f t="shared" si="33"/>
        <v>0</v>
      </c>
    </row>
    <row r="385" spans="2:20" ht="24.9" customHeight="1" x14ac:dyDescent="0.3">
      <c r="B385" s="293"/>
      <c r="C385" s="267">
        <f t="shared" si="35"/>
        <v>1</v>
      </c>
      <c r="D385" s="268" t="str">
        <f t="shared" si="36"/>
        <v>Janeiro</v>
      </c>
      <c r="E385" s="269"/>
      <c r="F385" s="270" t="str">
        <f>IF(E385="","",VLOOKUP(Conciliação!E385,Relatório!B:I,2,FALSE))</f>
        <v/>
      </c>
      <c r="G385" s="709"/>
      <c r="H385" s="334" t="str">
        <f>IF(G385="","",VLOOKUP(G385,Fundos!B:C,2,FALSE))</f>
        <v/>
      </c>
      <c r="I385" s="272"/>
      <c r="J385" s="294"/>
      <c r="K385" s="301"/>
      <c r="L385" s="274"/>
      <c r="M385" s="355"/>
      <c r="N385" s="296"/>
      <c r="O385" s="296"/>
      <c r="P385" s="276" t="s">
        <v>277</v>
      </c>
      <c r="Q385" s="281"/>
      <c r="R385" s="282"/>
      <c r="S385" s="279">
        <f t="shared" si="34"/>
        <v>0</v>
      </c>
      <c r="T385" s="333">
        <f t="shared" si="33"/>
        <v>0</v>
      </c>
    </row>
    <row r="386" spans="2:20" ht="24.9" customHeight="1" x14ac:dyDescent="0.3">
      <c r="B386" s="293"/>
      <c r="C386" s="267">
        <f t="shared" si="35"/>
        <v>1</v>
      </c>
      <c r="D386" s="268" t="str">
        <f t="shared" si="36"/>
        <v>Janeiro</v>
      </c>
      <c r="E386" s="269"/>
      <c r="F386" s="270" t="str">
        <f>IF(E386="","",VLOOKUP(Conciliação!E386,Relatório!B:I,2,FALSE))</f>
        <v/>
      </c>
      <c r="G386" s="709"/>
      <c r="H386" s="334" t="str">
        <f>IF(G386="","",VLOOKUP(G386,Fundos!B:C,2,FALSE))</f>
        <v/>
      </c>
      <c r="I386" s="272"/>
      <c r="J386" s="294"/>
      <c r="K386" s="301"/>
      <c r="L386" s="274"/>
      <c r="M386" s="355"/>
      <c r="N386" s="296"/>
      <c r="O386" s="296"/>
      <c r="P386" s="276" t="s">
        <v>277</v>
      </c>
      <c r="Q386" s="281"/>
      <c r="R386" s="282"/>
      <c r="S386" s="279">
        <f t="shared" si="34"/>
        <v>0</v>
      </c>
      <c r="T386" s="333">
        <f t="shared" si="33"/>
        <v>0</v>
      </c>
    </row>
    <row r="387" spans="2:20" ht="24.9" customHeight="1" x14ac:dyDescent="0.3">
      <c r="B387" s="293"/>
      <c r="C387" s="267">
        <f t="shared" si="35"/>
        <v>1</v>
      </c>
      <c r="D387" s="268" t="str">
        <f t="shared" si="36"/>
        <v>Janeiro</v>
      </c>
      <c r="E387" s="269"/>
      <c r="F387" s="270" t="str">
        <f>IF(E387="","",VLOOKUP(Conciliação!E387,Relatório!B:I,2,FALSE))</f>
        <v/>
      </c>
      <c r="G387" s="709"/>
      <c r="H387" s="334" t="str">
        <f>IF(G387="","",VLOOKUP(G387,Fundos!B:C,2,FALSE))</f>
        <v/>
      </c>
      <c r="I387" s="272"/>
      <c r="J387" s="301"/>
      <c r="K387" s="301"/>
      <c r="L387" s="274"/>
      <c r="M387" s="353"/>
      <c r="N387" s="296"/>
      <c r="O387" s="296"/>
      <c r="P387" s="276" t="s">
        <v>277</v>
      </c>
      <c r="Q387" s="281"/>
      <c r="R387" s="282"/>
      <c r="S387" s="279">
        <f>IF(P387="sim",Q387-R387+S386,IF(P387="NÃO",S386))</f>
        <v>0</v>
      </c>
      <c r="T387" s="333">
        <f t="shared" si="33"/>
        <v>0</v>
      </c>
    </row>
    <row r="388" spans="2:20" ht="24.9" customHeight="1" x14ac:dyDescent="0.3">
      <c r="B388" s="293"/>
      <c r="C388" s="267">
        <f t="shared" si="35"/>
        <v>1</v>
      </c>
      <c r="D388" s="268" t="str">
        <f t="shared" si="36"/>
        <v>Janeiro</v>
      </c>
      <c r="E388" s="269"/>
      <c r="F388" s="270" t="str">
        <f>IF(E388="","",VLOOKUP(Conciliação!E388,Relatório!B:I,2,FALSE))</f>
        <v/>
      </c>
      <c r="G388" s="709"/>
      <c r="H388" s="334" t="str">
        <f>IF(G388="","",VLOOKUP(G388,Fundos!B:C,2,FALSE))</f>
        <v/>
      </c>
      <c r="I388" s="272"/>
      <c r="J388" s="294"/>
      <c r="K388" s="304"/>
      <c r="L388" s="280"/>
      <c r="M388" s="355"/>
      <c r="N388" s="309"/>
      <c r="O388" s="296"/>
      <c r="P388" s="276" t="s">
        <v>277</v>
      </c>
      <c r="Q388" s="281"/>
      <c r="R388" s="282"/>
      <c r="S388" s="279">
        <f t="shared" ref="S388:S451" si="37">IF(P388="sim",Q388-R388+S387,IF(P388="NÃO",S387))</f>
        <v>0</v>
      </c>
      <c r="T388" s="333">
        <f t="shared" si="33"/>
        <v>0</v>
      </c>
    </row>
    <row r="389" spans="2:20" ht="24.9" customHeight="1" x14ac:dyDescent="0.3">
      <c r="B389" s="293"/>
      <c r="C389" s="267">
        <f t="shared" si="35"/>
        <v>1</v>
      </c>
      <c r="D389" s="268" t="str">
        <f t="shared" si="36"/>
        <v>Janeiro</v>
      </c>
      <c r="E389" s="269"/>
      <c r="F389" s="270" t="str">
        <f>IF(E389="","",VLOOKUP(Conciliação!E389,Relatório!B:I,2,FALSE))</f>
        <v/>
      </c>
      <c r="G389" s="709"/>
      <c r="H389" s="334" t="str">
        <f>IF(G389="","",VLOOKUP(G389,Fundos!B:C,2,FALSE))</f>
        <v/>
      </c>
      <c r="I389" s="272"/>
      <c r="J389" s="443"/>
      <c r="K389" s="301"/>
      <c r="L389" s="274"/>
      <c r="M389" s="353"/>
      <c r="N389" s="296"/>
      <c r="O389" s="296"/>
      <c r="P389" s="276" t="s">
        <v>277</v>
      </c>
      <c r="Q389" s="281"/>
      <c r="R389" s="282"/>
      <c r="S389" s="279">
        <f t="shared" si="37"/>
        <v>0</v>
      </c>
      <c r="T389" s="333">
        <f t="shared" si="33"/>
        <v>0</v>
      </c>
    </row>
    <row r="390" spans="2:20" ht="24.9" customHeight="1" x14ac:dyDescent="0.3">
      <c r="B390" s="293"/>
      <c r="C390" s="267">
        <f t="shared" si="35"/>
        <v>1</v>
      </c>
      <c r="D390" s="268" t="str">
        <f t="shared" si="36"/>
        <v>Janeiro</v>
      </c>
      <c r="E390" s="269"/>
      <c r="F390" s="270" t="str">
        <f>IF(E390="","",VLOOKUP(Conciliação!E390,Relatório!B:I,2,FALSE))</f>
        <v/>
      </c>
      <c r="G390" s="709"/>
      <c r="H390" s="334" t="str">
        <f>IF(G390="","",VLOOKUP(G390,Fundos!B:C,2,FALSE))</f>
        <v/>
      </c>
      <c r="I390" s="272"/>
      <c r="J390" s="294"/>
      <c r="K390" s="301"/>
      <c r="L390" s="274"/>
      <c r="M390" s="355"/>
      <c r="N390" s="296"/>
      <c r="O390" s="296"/>
      <c r="P390" s="276" t="s">
        <v>277</v>
      </c>
      <c r="Q390" s="281"/>
      <c r="R390" s="282"/>
      <c r="S390" s="279">
        <f t="shared" si="37"/>
        <v>0</v>
      </c>
      <c r="T390" s="333">
        <f t="shared" si="33"/>
        <v>0</v>
      </c>
    </row>
    <row r="391" spans="2:20" ht="24.9" customHeight="1" x14ac:dyDescent="0.3">
      <c r="B391" s="293"/>
      <c r="C391" s="267">
        <f t="shared" si="35"/>
        <v>1</v>
      </c>
      <c r="D391" s="268" t="str">
        <f t="shared" si="36"/>
        <v>Janeiro</v>
      </c>
      <c r="E391" s="269"/>
      <c r="F391" s="270" t="str">
        <f>IF(E391="","",VLOOKUP(Conciliação!E391,Relatório!B:I,2,FALSE))</f>
        <v/>
      </c>
      <c r="G391" s="709"/>
      <c r="H391" s="334" t="str">
        <f>IF(G391="","",VLOOKUP(G391,Fundos!B:C,2,FALSE))</f>
        <v/>
      </c>
      <c r="I391" s="272"/>
      <c r="J391" s="294"/>
      <c r="K391" s="301"/>
      <c r="L391" s="274"/>
      <c r="M391" s="355"/>
      <c r="N391" s="296"/>
      <c r="O391" s="296"/>
      <c r="P391" s="276" t="s">
        <v>277</v>
      </c>
      <c r="Q391" s="281"/>
      <c r="R391" s="282"/>
      <c r="S391" s="279">
        <f t="shared" si="37"/>
        <v>0</v>
      </c>
      <c r="T391" s="333">
        <f t="shared" si="33"/>
        <v>0</v>
      </c>
    </row>
    <row r="392" spans="2:20" ht="24.9" customHeight="1" x14ac:dyDescent="0.3">
      <c r="B392" s="293"/>
      <c r="C392" s="267">
        <f t="shared" si="35"/>
        <v>1</v>
      </c>
      <c r="D392" s="268" t="str">
        <f t="shared" si="36"/>
        <v>Janeiro</v>
      </c>
      <c r="E392" s="269"/>
      <c r="F392" s="270" t="str">
        <f>IF(E392="","",VLOOKUP(Conciliação!E392,Relatório!B:I,2,FALSE))</f>
        <v/>
      </c>
      <c r="G392" s="709"/>
      <c r="H392" s="334" t="str">
        <f>IF(G392="","",VLOOKUP(G392,Fundos!B:C,2,FALSE))</f>
        <v/>
      </c>
      <c r="I392" s="272"/>
      <c r="J392" s="294"/>
      <c r="K392" s="301"/>
      <c r="L392" s="274"/>
      <c r="M392" s="355"/>
      <c r="N392" s="296"/>
      <c r="O392" s="296"/>
      <c r="P392" s="276" t="s">
        <v>277</v>
      </c>
      <c r="Q392" s="281"/>
      <c r="R392" s="282"/>
      <c r="S392" s="279">
        <f t="shared" si="37"/>
        <v>0</v>
      </c>
      <c r="T392" s="333">
        <f t="shared" si="33"/>
        <v>0</v>
      </c>
    </row>
    <row r="393" spans="2:20" ht="24.9" customHeight="1" x14ac:dyDescent="0.3">
      <c r="B393" s="293"/>
      <c r="C393" s="267">
        <f t="shared" si="35"/>
        <v>1</v>
      </c>
      <c r="D393" s="268" t="str">
        <f t="shared" si="36"/>
        <v>Janeiro</v>
      </c>
      <c r="E393" s="269"/>
      <c r="F393" s="270" t="str">
        <f>IF(E393="","",VLOOKUP(Conciliação!E393,Relatório!B:I,2,FALSE))</f>
        <v/>
      </c>
      <c r="G393" s="709"/>
      <c r="H393" s="334" t="str">
        <f>IF(G393="","",VLOOKUP(G393,Fundos!B:C,2,FALSE))</f>
        <v/>
      </c>
      <c r="I393" s="272"/>
      <c r="J393" s="273"/>
      <c r="K393" s="295"/>
      <c r="L393" s="274"/>
      <c r="M393" s="355"/>
      <c r="N393" s="296"/>
      <c r="O393" s="296"/>
      <c r="P393" s="276" t="s">
        <v>277</v>
      </c>
      <c r="Q393" s="281"/>
      <c r="R393" s="282"/>
      <c r="S393" s="279">
        <f t="shared" si="37"/>
        <v>0</v>
      </c>
      <c r="T393" s="333">
        <f t="shared" si="33"/>
        <v>0</v>
      </c>
    </row>
    <row r="394" spans="2:20" ht="24.9" customHeight="1" x14ac:dyDescent="0.3">
      <c r="B394" s="293"/>
      <c r="C394" s="267">
        <f t="shared" si="35"/>
        <v>1</v>
      </c>
      <c r="D394" s="268" t="str">
        <f t="shared" si="36"/>
        <v>Janeiro</v>
      </c>
      <c r="E394" s="269"/>
      <c r="F394" s="270" t="str">
        <f>IF(E394="","",VLOOKUP(Conciliação!E394,Relatório!B:I,2,FALSE))</f>
        <v/>
      </c>
      <c r="G394" s="709"/>
      <c r="H394" s="334" t="str">
        <f>IF(G394="","",VLOOKUP(G394,Fundos!B:C,2,FALSE))</f>
        <v/>
      </c>
      <c r="I394" s="272"/>
      <c r="J394" s="294"/>
      <c r="K394" s="301"/>
      <c r="L394" s="274"/>
      <c r="M394" s="355"/>
      <c r="N394" s="296"/>
      <c r="O394" s="296"/>
      <c r="P394" s="276" t="s">
        <v>277</v>
      </c>
      <c r="Q394" s="281"/>
      <c r="R394" s="282"/>
      <c r="S394" s="279">
        <f t="shared" si="37"/>
        <v>0</v>
      </c>
      <c r="T394" s="333">
        <f t="shared" si="33"/>
        <v>0</v>
      </c>
    </row>
    <row r="395" spans="2:20" ht="24.9" customHeight="1" x14ac:dyDescent="0.3">
      <c r="B395" s="293"/>
      <c r="C395" s="267">
        <f t="shared" si="35"/>
        <v>1</v>
      </c>
      <c r="D395" s="268" t="str">
        <f t="shared" si="36"/>
        <v>Janeiro</v>
      </c>
      <c r="E395" s="269"/>
      <c r="F395" s="270" t="str">
        <f>IF(E395="","",VLOOKUP(Conciliação!E395,Relatório!B:I,2,FALSE))</f>
        <v/>
      </c>
      <c r="G395" s="709"/>
      <c r="H395" s="334" t="str">
        <f>IF(G395="","",VLOOKUP(G395,Fundos!B:C,2,FALSE))</f>
        <v/>
      </c>
      <c r="I395" s="272"/>
      <c r="J395" s="294"/>
      <c r="K395" s="301"/>
      <c r="L395" s="274"/>
      <c r="M395" s="355"/>
      <c r="N395" s="296"/>
      <c r="O395" s="296"/>
      <c r="P395" s="276" t="s">
        <v>277</v>
      </c>
      <c r="Q395" s="281"/>
      <c r="R395" s="282"/>
      <c r="S395" s="279">
        <f t="shared" si="37"/>
        <v>0</v>
      </c>
      <c r="T395" s="333">
        <f t="shared" ref="T395:T458" si="38">$T$4</f>
        <v>0</v>
      </c>
    </row>
    <row r="396" spans="2:20" ht="24.9" customHeight="1" x14ac:dyDescent="0.3">
      <c r="B396" s="293"/>
      <c r="C396" s="267">
        <f t="shared" si="35"/>
        <v>1</v>
      </c>
      <c r="D396" s="268" t="str">
        <f t="shared" si="36"/>
        <v>Janeiro</v>
      </c>
      <c r="E396" s="269"/>
      <c r="F396" s="270" t="str">
        <f>IF(E396="","",VLOOKUP(Conciliação!E396,Relatório!B:I,2,FALSE))</f>
        <v/>
      </c>
      <c r="G396" s="709"/>
      <c r="H396" s="334" t="str">
        <f>IF(G396="","",VLOOKUP(G396,Fundos!B:C,2,FALSE))</f>
        <v/>
      </c>
      <c r="I396" s="272"/>
      <c r="J396" s="294"/>
      <c r="K396" s="301"/>
      <c r="L396" s="274"/>
      <c r="M396" s="355"/>
      <c r="N396" s="296"/>
      <c r="O396" s="296"/>
      <c r="P396" s="276" t="s">
        <v>277</v>
      </c>
      <c r="Q396" s="281"/>
      <c r="R396" s="282"/>
      <c r="S396" s="279">
        <f t="shared" si="37"/>
        <v>0</v>
      </c>
      <c r="T396" s="333">
        <f t="shared" si="38"/>
        <v>0</v>
      </c>
    </row>
    <row r="397" spans="2:20" ht="24.9" customHeight="1" x14ac:dyDescent="0.3">
      <c r="B397" s="293"/>
      <c r="C397" s="267">
        <f t="shared" si="35"/>
        <v>1</v>
      </c>
      <c r="D397" s="268" t="str">
        <f t="shared" si="36"/>
        <v>Janeiro</v>
      </c>
      <c r="E397" s="269"/>
      <c r="F397" s="270" t="str">
        <f>IF(E397="","",VLOOKUP(Conciliação!E397,Relatório!B:I,2,FALSE))</f>
        <v/>
      </c>
      <c r="G397" s="709"/>
      <c r="H397" s="334" t="str">
        <f>IF(G397="","",VLOOKUP(G397,Fundos!B:C,2,FALSE))</f>
        <v/>
      </c>
      <c r="I397" s="272"/>
      <c r="J397" s="294"/>
      <c r="K397" s="301"/>
      <c r="L397" s="274"/>
      <c r="M397" s="355"/>
      <c r="N397" s="296"/>
      <c r="O397" s="296"/>
      <c r="P397" s="276" t="s">
        <v>277</v>
      </c>
      <c r="Q397" s="281"/>
      <c r="R397" s="282"/>
      <c r="S397" s="279">
        <f t="shared" si="37"/>
        <v>0</v>
      </c>
      <c r="T397" s="333">
        <f t="shared" si="38"/>
        <v>0</v>
      </c>
    </row>
    <row r="398" spans="2:20" ht="24.9" customHeight="1" x14ac:dyDescent="0.3">
      <c r="B398" s="293"/>
      <c r="C398" s="267">
        <f t="shared" si="35"/>
        <v>1</v>
      </c>
      <c r="D398" s="268" t="str">
        <f t="shared" si="36"/>
        <v>Janeiro</v>
      </c>
      <c r="E398" s="269"/>
      <c r="F398" s="270" t="str">
        <f>IF(E398="","",VLOOKUP(Conciliação!E398,Relatório!B:I,2,FALSE))</f>
        <v/>
      </c>
      <c r="G398" s="709"/>
      <c r="H398" s="334" t="str">
        <f>IF(G398="","",VLOOKUP(G398,Fundos!B:C,2,FALSE))</f>
        <v/>
      </c>
      <c r="I398" s="272"/>
      <c r="J398" s="294"/>
      <c r="K398" s="301"/>
      <c r="L398" s="274"/>
      <c r="M398" s="355"/>
      <c r="N398" s="296"/>
      <c r="O398" s="296"/>
      <c r="P398" s="276" t="s">
        <v>277</v>
      </c>
      <c r="Q398" s="281"/>
      <c r="R398" s="282"/>
      <c r="S398" s="279">
        <f t="shared" si="37"/>
        <v>0</v>
      </c>
      <c r="T398" s="333">
        <f t="shared" si="38"/>
        <v>0</v>
      </c>
    </row>
    <row r="399" spans="2:20" ht="24.9" customHeight="1" x14ac:dyDescent="0.3">
      <c r="B399" s="293"/>
      <c r="C399" s="267">
        <f t="shared" si="35"/>
        <v>1</v>
      </c>
      <c r="D399" s="268" t="str">
        <f t="shared" si="36"/>
        <v>Janeiro</v>
      </c>
      <c r="E399" s="269"/>
      <c r="F399" s="270" t="str">
        <f>IF(E399="","",VLOOKUP(Conciliação!E399,Relatório!B:I,2,FALSE))</f>
        <v/>
      </c>
      <c r="G399" s="709"/>
      <c r="H399" s="334" t="str">
        <f>IF(G399="","",VLOOKUP(G399,Fundos!B:C,2,FALSE))</f>
        <v/>
      </c>
      <c r="I399" s="272"/>
      <c r="J399" s="294"/>
      <c r="K399" s="301"/>
      <c r="L399" s="274"/>
      <c r="M399" s="355"/>
      <c r="N399" s="296"/>
      <c r="O399" s="296"/>
      <c r="P399" s="276" t="s">
        <v>277</v>
      </c>
      <c r="Q399" s="281"/>
      <c r="R399" s="282"/>
      <c r="S399" s="279">
        <f t="shared" si="37"/>
        <v>0</v>
      </c>
      <c r="T399" s="333">
        <f t="shared" si="38"/>
        <v>0</v>
      </c>
    </row>
    <row r="400" spans="2:20" ht="24.9" customHeight="1" x14ac:dyDescent="0.3">
      <c r="B400" s="293"/>
      <c r="C400" s="267">
        <f t="shared" si="35"/>
        <v>1</v>
      </c>
      <c r="D400" s="268" t="str">
        <f t="shared" si="36"/>
        <v>Janeiro</v>
      </c>
      <c r="E400" s="269"/>
      <c r="F400" s="270" t="str">
        <f>IF(E400="","",VLOOKUP(Conciliação!E400,Relatório!B:I,2,FALSE))</f>
        <v/>
      </c>
      <c r="G400" s="709"/>
      <c r="H400" s="334" t="str">
        <f>IF(G400="","",VLOOKUP(G400,Fundos!B:C,2,FALSE))</f>
        <v/>
      </c>
      <c r="I400" s="272"/>
      <c r="J400" s="294"/>
      <c r="K400" s="301"/>
      <c r="L400" s="274"/>
      <c r="M400" s="355"/>
      <c r="N400" s="296"/>
      <c r="O400" s="296"/>
      <c r="P400" s="276" t="s">
        <v>277</v>
      </c>
      <c r="Q400" s="281"/>
      <c r="R400" s="282"/>
      <c r="S400" s="279">
        <f t="shared" si="37"/>
        <v>0</v>
      </c>
      <c r="T400" s="333">
        <f t="shared" si="38"/>
        <v>0</v>
      </c>
    </row>
    <row r="401" spans="2:20" ht="24.9" customHeight="1" x14ac:dyDescent="0.3">
      <c r="B401" s="293"/>
      <c r="C401" s="267">
        <f t="shared" si="35"/>
        <v>1</v>
      </c>
      <c r="D401" s="268" t="str">
        <f t="shared" si="36"/>
        <v>Janeiro</v>
      </c>
      <c r="E401" s="269"/>
      <c r="F401" s="270" t="str">
        <f>IF(E401="","",VLOOKUP(Conciliação!E401,Relatório!B:I,2,FALSE))</f>
        <v/>
      </c>
      <c r="G401" s="709"/>
      <c r="H401" s="334" t="str">
        <f>IF(G401="","",VLOOKUP(G401,Fundos!B:C,2,FALSE))</f>
        <v/>
      </c>
      <c r="I401" s="272"/>
      <c r="J401" s="294"/>
      <c r="K401" s="304"/>
      <c r="L401" s="280"/>
      <c r="M401" s="355"/>
      <c r="N401" s="296"/>
      <c r="O401" s="296"/>
      <c r="P401" s="276" t="s">
        <v>277</v>
      </c>
      <c r="Q401" s="281"/>
      <c r="R401" s="282"/>
      <c r="S401" s="279">
        <f t="shared" si="37"/>
        <v>0</v>
      </c>
      <c r="T401" s="333">
        <f t="shared" si="38"/>
        <v>0</v>
      </c>
    </row>
    <row r="402" spans="2:20" ht="24.9" customHeight="1" x14ac:dyDescent="0.3">
      <c r="B402" s="293"/>
      <c r="C402" s="267">
        <f t="shared" ref="C402:C409" si="39">MONTH(B402)</f>
        <v>1</v>
      </c>
      <c r="D402" s="268" t="str">
        <f t="shared" ref="D402:D409" si="40">IF(C402=1,"Janeiro",IF(C402=2,"Fevereiro",IF(C402=3,"Março",IF(C402=4,"Abril",IF(C402=5,"Maio",IF(C402=6,"Junho",IF(C402=7,"Julho",IF(C402=8,"Agosto",IF(C402=9,"Setembro",IF(C402=10,"Outubro",IF(C402=11,"Novembro",IF(C402=12,"Dezembro",""))))))))))))</f>
        <v>Janeiro</v>
      </c>
      <c r="E402" s="269"/>
      <c r="F402" s="270" t="str">
        <f>IF(E402="","",VLOOKUP(Conciliação!E402,Relatório!B:I,2,FALSE))</f>
        <v/>
      </c>
      <c r="G402" s="709"/>
      <c r="H402" s="334" t="str">
        <f>IF(G402="","",VLOOKUP(G402,Fundos!B:C,2,FALSE))</f>
        <v/>
      </c>
      <c r="I402" s="272"/>
      <c r="J402" s="443"/>
      <c r="K402" s="301"/>
      <c r="L402" s="367"/>
      <c r="M402" s="356"/>
      <c r="N402" s="296"/>
      <c r="O402" s="296"/>
      <c r="P402" s="276" t="s">
        <v>277</v>
      </c>
      <c r="Q402" s="281"/>
      <c r="R402" s="282"/>
      <c r="S402" s="279">
        <f t="shared" si="37"/>
        <v>0</v>
      </c>
      <c r="T402" s="333">
        <f t="shared" si="38"/>
        <v>0</v>
      </c>
    </row>
    <row r="403" spans="2:20" ht="24.9" customHeight="1" x14ac:dyDescent="0.3">
      <c r="B403" s="293"/>
      <c r="C403" s="267">
        <f t="shared" si="39"/>
        <v>1</v>
      </c>
      <c r="D403" s="268" t="str">
        <f t="shared" si="40"/>
        <v>Janeiro</v>
      </c>
      <c r="E403" s="269"/>
      <c r="F403" s="270" t="str">
        <f>IF(E403="","",VLOOKUP(Conciliação!E403,Relatório!B:I,2,FALSE))</f>
        <v/>
      </c>
      <c r="G403" s="709"/>
      <c r="H403" s="334" t="str">
        <f>IF(G403="","",VLOOKUP(G403,Fundos!B:C,2,FALSE))</f>
        <v/>
      </c>
      <c r="I403" s="272"/>
      <c r="J403" s="294"/>
      <c r="K403" s="301"/>
      <c r="L403" s="367"/>
      <c r="M403" s="356"/>
      <c r="N403" s="296"/>
      <c r="O403" s="296"/>
      <c r="P403" s="276" t="s">
        <v>277</v>
      </c>
      <c r="Q403" s="281"/>
      <c r="R403" s="282"/>
      <c r="S403" s="279">
        <f t="shared" si="37"/>
        <v>0</v>
      </c>
      <c r="T403" s="333">
        <f t="shared" si="38"/>
        <v>0</v>
      </c>
    </row>
    <row r="404" spans="2:20" ht="24.9" customHeight="1" x14ac:dyDescent="0.3">
      <c r="B404" s="293"/>
      <c r="C404" s="267">
        <f t="shared" si="39"/>
        <v>1</v>
      </c>
      <c r="D404" s="268" t="str">
        <f t="shared" si="40"/>
        <v>Janeiro</v>
      </c>
      <c r="E404" s="269"/>
      <c r="F404" s="270" t="str">
        <f>IF(E404="","",VLOOKUP(Conciliação!E404,Relatório!B:I,2,FALSE))</f>
        <v/>
      </c>
      <c r="G404" s="709"/>
      <c r="H404" s="334" t="str">
        <f>IF(G404="","",VLOOKUP(G404,Fundos!B:C,2,FALSE))</f>
        <v/>
      </c>
      <c r="I404" s="272"/>
      <c r="J404" s="294"/>
      <c r="K404" s="301"/>
      <c r="L404" s="367"/>
      <c r="M404" s="356"/>
      <c r="N404" s="296"/>
      <c r="O404" s="296"/>
      <c r="P404" s="276" t="s">
        <v>277</v>
      </c>
      <c r="Q404" s="281"/>
      <c r="R404" s="282"/>
      <c r="S404" s="279">
        <f t="shared" si="37"/>
        <v>0</v>
      </c>
      <c r="T404" s="333">
        <f t="shared" si="38"/>
        <v>0</v>
      </c>
    </row>
    <row r="405" spans="2:20" ht="24.9" customHeight="1" x14ac:dyDescent="0.3">
      <c r="B405" s="293"/>
      <c r="C405" s="267">
        <f t="shared" si="39"/>
        <v>1</v>
      </c>
      <c r="D405" s="268" t="str">
        <f t="shared" si="40"/>
        <v>Janeiro</v>
      </c>
      <c r="E405" s="269"/>
      <c r="F405" s="270" t="str">
        <f>IF(E405="","",VLOOKUP(Conciliação!E405,Relatório!B:I,2,FALSE))</f>
        <v/>
      </c>
      <c r="G405" s="709"/>
      <c r="H405" s="334" t="str">
        <f>IF(G405="","",VLOOKUP(G405,Fundos!B:C,2,FALSE))</f>
        <v/>
      </c>
      <c r="I405" s="272"/>
      <c r="J405" s="294"/>
      <c r="K405" s="273"/>
      <c r="L405" s="367"/>
      <c r="M405" s="356"/>
      <c r="N405" s="296"/>
      <c r="O405" s="296"/>
      <c r="P405" s="276" t="s">
        <v>277</v>
      </c>
      <c r="Q405" s="281"/>
      <c r="R405" s="282"/>
      <c r="S405" s="279">
        <f t="shared" si="37"/>
        <v>0</v>
      </c>
      <c r="T405" s="333">
        <f t="shared" si="38"/>
        <v>0</v>
      </c>
    </row>
    <row r="406" spans="2:20" ht="24.9" customHeight="1" x14ac:dyDescent="0.3">
      <c r="B406" s="293"/>
      <c r="C406" s="267">
        <f t="shared" si="39"/>
        <v>1</v>
      </c>
      <c r="D406" s="268" t="str">
        <f t="shared" si="40"/>
        <v>Janeiro</v>
      </c>
      <c r="E406" s="269"/>
      <c r="F406" s="270" t="str">
        <f>IF(E406="","",VLOOKUP(Conciliação!E406,Relatório!B:I,2,FALSE))</f>
        <v/>
      </c>
      <c r="G406" s="709"/>
      <c r="H406" s="334" t="str">
        <f>IF(G406="","",VLOOKUP(G406,Fundos!B:C,2,FALSE))</f>
        <v/>
      </c>
      <c r="I406" s="272"/>
      <c r="J406" s="294"/>
      <c r="K406" s="301"/>
      <c r="L406" s="367"/>
      <c r="M406" s="355"/>
      <c r="N406" s="296"/>
      <c r="O406" s="296"/>
      <c r="P406" s="276" t="s">
        <v>277</v>
      </c>
      <c r="Q406" s="281"/>
      <c r="R406" s="282"/>
      <c r="S406" s="279">
        <f t="shared" si="37"/>
        <v>0</v>
      </c>
      <c r="T406" s="333">
        <f t="shared" si="38"/>
        <v>0</v>
      </c>
    </row>
    <row r="407" spans="2:20" ht="24.9" customHeight="1" x14ac:dyDescent="0.3">
      <c r="B407" s="293"/>
      <c r="C407" s="267">
        <f t="shared" si="39"/>
        <v>1</v>
      </c>
      <c r="D407" s="268" t="str">
        <f t="shared" si="40"/>
        <v>Janeiro</v>
      </c>
      <c r="E407" s="269"/>
      <c r="F407" s="270" t="str">
        <f>IF(E407="","",VLOOKUP(Conciliação!E407,Relatório!B:I,2,FALSE))</f>
        <v/>
      </c>
      <c r="G407" s="709"/>
      <c r="H407" s="334" t="str">
        <f>IF(G407="","",VLOOKUP(G407,Fundos!B:C,2,FALSE))</f>
        <v/>
      </c>
      <c r="I407" s="272"/>
      <c r="J407" s="443"/>
      <c r="K407" s="301"/>
      <c r="L407" s="367"/>
      <c r="M407" s="356"/>
      <c r="N407" s="296"/>
      <c r="O407" s="296"/>
      <c r="P407" s="276" t="s">
        <v>277</v>
      </c>
      <c r="Q407" s="281"/>
      <c r="R407" s="282"/>
      <c r="S407" s="279">
        <f t="shared" si="37"/>
        <v>0</v>
      </c>
      <c r="T407" s="333">
        <f t="shared" si="38"/>
        <v>0</v>
      </c>
    </row>
    <row r="408" spans="2:20" ht="24.9" customHeight="1" x14ac:dyDescent="0.3">
      <c r="B408" s="293"/>
      <c r="C408" s="267">
        <f t="shared" si="39"/>
        <v>1</v>
      </c>
      <c r="D408" s="268" t="str">
        <f t="shared" si="40"/>
        <v>Janeiro</v>
      </c>
      <c r="E408" s="269"/>
      <c r="F408" s="270" t="str">
        <f>IF(E408="","",VLOOKUP(Conciliação!E408,Relatório!B:I,2,FALSE))</f>
        <v/>
      </c>
      <c r="G408" s="709"/>
      <c r="H408" s="334" t="str">
        <f>IF(G408="","",VLOOKUP(G408,Fundos!B:C,2,FALSE))</f>
        <v/>
      </c>
      <c r="I408" s="272"/>
      <c r="J408" s="443"/>
      <c r="K408" s="301"/>
      <c r="L408" s="367"/>
      <c r="M408" s="1166"/>
      <c r="N408" s="296"/>
      <c r="O408" s="296"/>
      <c r="P408" s="276" t="s">
        <v>277</v>
      </c>
      <c r="Q408" s="281"/>
      <c r="R408" s="282"/>
      <c r="S408" s="279">
        <f t="shared" si="37"/>
        <v>0</v>
      </c>
      <c r="T408" s="333">
        <f t="shared" si="38"/>
        <v>0</v>
      </c>
    </row>
    <row r="409" spans="2:20" ht="24.9" customHeight="1" x14ac:dyDescent="0.3">
      <c r="B409" s="293"/>
      <c r="C409" s="267">
        <f t="shared" si="39"/>
        <v>1</v>
      </c>
      <c r="D409" s="268" t="str">
        <f t="shared" si="40"/>
        <v>Janeiro</v>
      </c>
      <c r="E409" s="269"/>
      <c r="F409" s="270" t="str">
        <f>IF(E409="","",VLOOKUP(Conciliação!E409,Relatório!B:I,2,FALSE))</f>
        <v/>
      </c>
      <c r="G409" s="709"/>
      <c r="H409" s="334" t="str">
        <f>IF(G409="","",VLOOKUP(G409,Fundos!B:C,2,FALSE))</f>
        <v/>
      </c>
      <c r="I409" s="272"/>
      <c r="J409" s="294"/>
      <c r="K409" s="301"/>
      <c r="L409" s="367"/>
      <c r="M409" s="1166"/>
      <c r="N409" s="296"/>
      <c r="O409" s="296"/>
      <c r="P409" s="276" t="s">
        <v>277</v>
      </c>
      <c r="Q409" s="281"/>
      <c r="R409" s="282"/>
      <c r="S409" s="279">
        <f t="shared" si="37"/>
        <v>0</v>
      </c>
      <c r="T409" s="333">
        <f t="shared" si="38"/>
        <v>0</v>
      </c>
    </row>
    <row r="410" spans="2:20" ht="24.9" customHeight="1" x14ac:dyDescent="0.3">
      <c r="B410" s="293"/>
      <c r="C410" s="267">
        <f>MONTH(B410)</f>
        <v>1</v>
      </c>
      <c r="D410" s="268" t="str">
        <f>IF(C410=1,"Janeiro",IF(C410=2,"Fevereiro",IF(C410=3,"Março",IF(C410=4,"Abril",IF(C410=5,"Maio",IF(C410=6,"Junho",IF(C410=7,"Julho",IF(C410=8,"Agosto",IF(C410=9,"Setembro",IF(C410=10,"Outubro",IF(C410=11,"Novembro",IF(C410=12,"Dezembro",""))))))))))))</f>
        <v>Janeiro</v>
      </c>
      <c r="E410" s="269"/>
      <c r="F410" s="270" t="str">
        <f>IF(E410="","",VLOOKUP(Conciliação!E410,Relatório!B:I,2,FALSE))</f>
        <v/>
      </c>
      <c r="G410" s="709"/>
      <c r="H410" s="334" t="str">
        <f>IF(G410="","",VLOOKUP(G410,Fundos!B:C,2,FALSE))</f>
        <v/>
      </c>
      <c r="I410" s="272"/>
      <c r="J410" s="294"/>
      <c r="K410" s="301"/>
      <c r="L410" s="686"/>
      <c r="M410" s="1166"/>
      <c r="N410" s="296"/>
      <c r="O410" s="296"/>
      <c r="P410" s="276" t="s">
        <v>277</v>
      </c>
      <c r="Q410" s="281"/>
      <c r="R410" s="282"/>
      <c r="S410" s="279">
        <f t="shared" si="37"/>
        <v>0</v>
      </c>
      <c r="T410" s="333">
        <f t="shared" si="38"/>
        <v>0</v>
      </c>
    </row>
    <row r="411" spans="2:20" ht="24.9" customHeight="1" x14ac:dyDescent="0.3">
      <c r="B411" s="293"/>
      <c r="C411" s="267">
        <f t="shared" ref="C411:C474" si="41">MONTH(B411)</f>
        <v>1</v>
      </c>
      <c r="D411" s="268" t="str">
        <f t="shared" ref="D411:D474" si="42">IF(C411=1,"Janeiro",IF(C411=2,"Fevereiro",IF(C411=3,"Março",IF(C411=4,"Abril",IF(C411=5,"Maio",IF(C411=6,"Junho",IF(C411=7,"Julho",IF(C411=8,"Agosto",IF(C411=9,"Setembro",IF(C411=10,"Outubro",IF(C411=11,"Novembro",IF(C411=12,"Dezembro",""))))))))))))</f>
        <v>Janeiro</v>
      </c>
      <c r="E411" s="269"/>
      <c r="F411" s="270" t="str">
        <f>IF(E411="","",VLOOKUP(Conciliação!E411,Relatório!B:I,2,FALSE))</f>
        <v/>
      </c>
      <c r="G411" s="709"/>
      <c r="H411" s="334" t="str">
        <f>IF(G411="","",VLOOKUP(G411,Fundos!B:C,2,FALSE))</f>
        <v/>
      </c>
      <c r="I411" s="272"/>
      <c r="J411" s="294"/>
      <c r="K411" s="301"/>
      <c r="L411" s="367"/>
      <c r="M411" s="1166"/>
      <c r="N411" s="296"/>
      <c r="O411" s="296"/>
      <c r="P411" s="276" t="s">
        <v>277</v>
      </c>
      <c r="Q411" s="281"/>
      <c r="R411" s="282"/>
      <c r="S411" s="279">
        <f t="shared" si="37"/>
        <v>0</v>
      </c>
      <c r="T411" s="333">
        <f t="shared" si="38"/>
        <v>0</v>
      </c>
    </row>
    <row r="412" spans="2:20" ht="24.9" customHeight="1" x14ac:dyDescent="0.3">
      <c r="B412" s="293"/>
      <c r="C412" s="267">
        <f t="shared" si="41"/>
        <v>1</v>
      </c>
      <c r="D412" s="268" t="str">
        <f t="shared" si="42"/>
        <v>Janeiro</v>
      </c>
      <c r="E412" s="269"/>
      <c r="F412" s="270" t="str">
        <f>IF(E412="","",VLOOKUP(Conciliação!E412,Relatório!B:I,2,FALSE))</f>
        <v/>
      </c>
      <c r="G412" s="709"/>
      <c r="H412" s="334" t="str">
        <f>IF(G412="","",VLOOKUP(G412,Fundos!B:C,2,FALSE))</f>
        <v/>
      </c>
      <c r="I412" s="272"/>
      <c r="J412" s="443"/>
      <c r="K412" s="301"/>
      <c r="L412" s="367"/>
      <c r="M412" s="1166"/>
      <c r="N412" s="296"/>
      <c r="O412" s="296"/>
      <c r="P412" s="276" t="s">
        <v>277</v>
      </c>
      <c r="Q412" s="281"/>
      <c r="R412" s="282"/>
      <c r="S412" s="279">
        <f t="shared" si="37"/>
        <v>0</v>
      </c>
      <c r="T412" s="333">
        <f t="shared" si="38"/>
        <v>0</v>
      </c>
    </row>
    <row r="413" spans="2:20" ht="24.9" customHeight="1" x14ac:dyDescent="0.3">
      <c r="B413" s="293"/>
      <c r="C413" s="267">
        <f t="shared" si="41"/>
        <v>1</v>
      </c>
      <c r="D413" s="268" t="str">
        <f t="shared" si="42"/>
        <v>Janeiro</v>
      </c>
      <c r="E413" s="269"/>
      <c r="F413" s="270" t="str">
        <f>IF(E413="","",VLOOKUP(Conciliação!E413,Relatório!B:I,2,FALSE))</f>
        <v/>
      </c>
      <c r="G413" s="709"/>
      <c r="H413" s="334" t="str">
        <f>IF(G413="","",VLOOKUP(G413,Fundos!B:C,2,FALSE))</f>
        <v/>
      </c>
      <c r="I413" s="272"/>
      <c r="J413" s="294"/>
      <c r="K413" s="301"/>
      <c r="L413" s="367"/>
      <c r="M413" s="356"/>
      <c r="N413" s="296"/>
      <c r="O413" s="296"/>
      <c r="P413" s="276" t="s">
        <v>277</v>
      </c>
      <c r="Q413" s="281"/>
      <c r="R413" s="282"/>
      <c r="S413" s="279">
        <f t="shared" si="37"/>
        <v>0</v>
      </c>
      <c r="T413" s="333">
        <f t="shared" si="38"/>
        <v>0</v>
      </c>
    </row>
    <row r="414" spans="2:20" ht="24.9" customHeight="1" x14ac:dyDescent="0.3">
      <c r="B414" s="293"/>
      <c r="C414" s="267">
        <f t="shared" si="41"/>
        <v>1</v>
      </c>
      <c r="D414" s="268" t="str">
        <f t="shared" si="42"/>
        <v>Janeiro</v>
      </c>
      <c r="E414" s="269"/>
      <c r="F414" s="270" t="str">
        <f>IF(E414="","",VLOOKUP(Conciliação!E414,Relatório!B:I,2,FALSE))</f>
        <v/>
      </c>
      <c r="G414" s="709"/>
      <c r="H414" s="334" t="str">
        <f>IF(G414="","",VLOOKUP(G414,Fundos!B:C,2,FALSE))</f>
        <v/>
      </c>
      <c r="I414" s="272"/>
      <c r="J414" s="294"/>
      <c r="K414" s="301"/>
      <c r="L414" s="367"/>
      <c r="M414" s="355"/>
      <c r="N414" s="296"/>
      <c r="O414" s="296"/>
      <c r="P414" s="276" t="s">
        <v>277</v>
      </c>
      <c r="Q414" s="281"/>
      <c r="R414" s="282"/>
      <c r="S414" s="279">
        <f t="shared" si="37"/>
        <v>0</v>
      </c>
      <c r="T414" s="333">
        <f t="shared" si="38"/>
        <v>0</v>
      </c>
    </row>
    <row r="415" spans="2:20" ht="24.9" customHeight="1" x14ac:dyDescent="0.3">
      <c r="B415" s="293"/>
      <c r="C415" s="267">
        <f t="shared" si="41"/>
        <v>1</v>
      </c>
      <c r="D415" s="268" t="str">
        <f t="shared" si="42"/>
        <v>Janeiro</v>
      </c>
      <c r="E415" s="269"/>
      <c r="F415" s="270" t="str">
        <f>IF(E415="","",VLOOKUP(Conciliação!E415,Relatório!B:I,2,FALSE))</f>
        <v/>
      </c>
      <c r="G415" s="709"/>
      <c r="H415" s="334" t="str">
        <f>IF(G415="","",VLOOKUP(G415,Fundos!B:C,2,FALSE))</f>
        <v/>
      </c>
      <c r="I415" s="272"/>
      <c r="J415" s="294"/>
      <c r="K415" s="301"/>
      <c r="L415" s="367"/>
      <c r="M415" s="355"/>
      <c r="N415" s="296"/>
      <c r="O415" s="296"/>
      <c r="P415" s="276" t="s">
        <v>277</v>
      </c>
      <c r="Q415" s="281"/>
      <c r="R415" s="282"/>
      <c r="S415" s="279">
        <f t="shared" si="37"/>
        <v>0</v>
      </c>
      <c r="T415" s="333">
        <f t="shared" si="38"/>
        <v>0</v>
      </c>
    </row>
    <row r="416" spans="2:20" ht="24.9" customHeight="1" x14ac:dyDescent="0.3">
      <c r="B416" s="293"/>
      <c r="C416" s="267">
        <f t="shared" si="41"/>
        <v>1</v>
      </c>
      <c r="D416" s="268" t="str">
        <f t="shared" si="42"/>
        <v>Janeiro</v>
      </c>
      <c r="E416" s="269"/>
      <c r="F416" s="270" t="str">
        <f>IF(E416="","",VLOOKUP(Conciliação!E416,Relatório!B:I,2,FALSE))</f>
        <v/>
      </c>
      <c r="G416" s="709"/>
      <c r="H416" s="334" t="str">
        <f>IF(G416="","",VLOOKUP(G416,Fundos!B:C,2,FALSE))</f>
        <v/>
      </c>
      <c r="I416" s="272"/>
      <c r="J416" s="294"/>
      <c r="K416" s="301"/>
      <c r="L416" s="367"/>
      <c r="M416" s="355"/>
      <c r="N416" s="296"/>
      <c r="O416" s="296"/>
      <c r="P416" s="276" t="s">
        <v>277</v>
      </c>
      <c r="Q416" s="281"/>
      <c r="R416" s="282"/>
      <c r="S416" s="279">
        <f t="shared" si="37"/>
        <v>0</v>
      </c>
      <c r="T416" s="333">
        <f t="shared" si="38"/>
        <v>0</v>
      </c>
    </row>
    <row r="417" spans="2:20" ht="24.9" customHeight="1" x14ac:dyDescent="0.3">
      <c r="B417" s="293"/>
      <c r="C417" s="267">
        <f t="shared" si="41"/>
        <v>1</v>
      </c>
      <c r="D417" s="268" t="str">
        <f t="shared" si="42"/>
        <v>Janeiro</v>
      </c>
      <c r="E417" s="269"/>
      <c r="F417" s="270" t="str">
        <f>IF(E417="","",VLOOKUP(Conciliação!E417,Relatório!B:I,2,FALSE))</f>
        <v/>
      </c>
      <c r="G417" s="709"/>
      <c r="H417" s="334" t="str">
        <f>IF(G417="","",VLOOKUP(G417,Fundos!B:C,2,FALSE))</f>
        <v/>
      </c>
      <c r="I417" s="272"/>
      <c r="J417" s="294"/>
      <c r="K417" s="301"/>
      <c r="L417" s="367"/>
      <c r="M417" s="355"/>
      <c r="N417" s="296"/>
      <c r="O417" s="296"/>
      <c r="P417" s="276" t="s">
        <v>277</v>
      </c>
      <c r="Q417" s="281"/>
      <c r="R417" s="282"/>
      <c r="S417" s="279">
        <f t="shared" si="37"/>
        <v>0</v>
      </c>
      <c r="T417" s="333">
        <f t="shared" si="38"/>
        <v>0</v>
      </c>
    </row>
    <row r="418" spans="2:20" ht="24.9" customHeight="1" x14ac:dyDescent="0.3">
      <c r="B418" s="293"/>
      <c r="C418" s="267">
        <f t="shared" si="41"/>
        <v>1</v>
      </c>
      <c r="D418" s="268" t="str">
        <f t="shared" si="42"/>
        <v>Janeiro</v>
      </c>
      <c r="E418" s="269"/>
      <c r="F418" s="270" t="str">
        <f>IF(E418="","",VLOOKUP(Conciliação!E418,Relatório!B:I,2,FALSE))</f>
        <v/>
      </c>
      <c r="G418" s="709"/>
      <c r="H418" s="334" t="str">
        <f>IF(G418="","",VLOOKUP(G418,Fundos!B:C,2,FALSE))</f>
        <v/>
      </c>
      <c r="I418" s="272"/>
      <c r="J418" s="294"/>
      <c r="K418" s="301"/>
      <c r="L418" s="367"/>
      <c r="M418" s="355"/>
      <c r="N418" s="296"/>
      <c r="O418" s="296"/>
      <c r="P418" s="276" t="s">
        <v>277</v>
      </c>
      <c r="Q418" s="281"/>
      <c r="R418" s="282"/>
      <c r="S418" s="279">
        <f t="shared" si="37"/>
        <v>0</v>
      </c>
      <c r="T418" s="333">
        <f t="shared" si="38"/>
        <v>0</v>
      </c>
    </row>
    <row r="419" spans="2:20" ht="24.9" customHeight="1" x14ac:dyDescent="0.3">
      <c r="B419" s="293"/>
      <c r="C419" s="267">
        <f t="shared" si="41"/>
        <v>1</v>
      </c>
      <c r="D419" s="268" t="str">
        <f t="shared" si="42"/>
        <v>Janeiro</v>
      </c>
      <c r="E419" s="269"/>
      <c r="F419" s="270" t="str">
        <f>IF(E419="","",VLOOKUP(Conciliação!E419,Relatório!B:I,2,FALSE))</f>
        <v/>
      </c>
      <c r="G419" s="709"/>
      <c r="H419" s="334" t="str">
        <f>IF(G419="","",VLOOKUP(G419,Fundos!B:C,2,FALSE))</f>
        <v/>
      </c>
      <c r="I419" s="272"/>
      <c r="J419" s="294"/>
      <c r="K419" s="301"/>
      <c r="L419" s="367"/>
      <c r="M419" s="355"/>
      <c r="N419" s="296"/>
      <c r="O419" s="296"/>
      <c r="P419" s="276" t="s">
        <v>277</v>
      </c>
      <c r="Q419" s="281"/>
      <c r="R419" s="282"/>
      <c r="S419" s="279">
        <f t="shared" si="37"/>
        <v>0</v>
      </c>
      <c r="T419" s="333">
        <f t="shared" si="38"/>
        <v>0</v>
      </c>
    </row>
    <row r="420" spans="2:20" ht="24.9" customHeight="1" x14ac:dyDescent="0.3">
      <c r="B420" s="293"/>
      <c r="C420" s="267">
        <f t="shared" si="41"/>
        <v>1</v>
      </c>
      <c r="D420" s="268" t="str">
        <f t="shared" si="42"/>
        <v>Janeiro</v>
      </c>
      <c r="E420" s="269"/>
      <c r="F420" s="270" t="str">
        <f>IF(E420="","",VLOOKUP(Conciliação!E420,Relatório!B:I,2,FALSE))</f>
        <v/>
      </c>
      <c r="G420" s="709"/>
      <c r="H420" s="334" t="str">
        <f>IF(G420="","",VLOOKUP(G420,Fundos!B:C,2,FALSE))</f>
        <v/>
      </c>
      <c r="I420" s="272"/>
      <c r="J420" s="294"/>
      <c r="K420" s="301"/>
      <c r="L420" s="367"/>
      <c r="M420" s="355"/>
      <c r="N420" s="296"/>
      <c r="O420" s="296"/>
      <c r="P420" s="276" t="s">
        <v>277</v>
      </c>
      <c r="Q420" s="281"/>
      <c r="R420" s="282"/>
      <c r="S420" s="279">
        <f t="shared" si="37"/>
        <v>0</v>
      </c>
      <c r="T420" s="333">
        <f t="shared" si="38"/>
        <v>0</v>
      </c>
    </row>
    <row r="421" spans="2:20" ht="24.9" customHeight="1" x14ac:dyDescent="0.3">
      <c r="B421" s="293"/>
      <c r="C421" s="267">
        <f t="shared" si="41"/>
        <v>1</v>
      </c>
      <c r="D421" s="268" t="str">
        <f t="shared" si="42"/>
        <v>Janeiro</v>
      </c>
      <c r="E421" s="269"/>
      <c r="F421" s="270" t="str">
        <f>IF(E421="","",VLOOKUP(Conciliação!E421,Relatório!B:I,2,FALSE))</f>
        <v/>
      </c>
      <c r="G421" s="709"/>
      <c r="H421" s="334" t="str">
        <f>IF(G421="","",VLOOKUP(G421,Fundos!B:C,2,FALSE))</f>
        <v/>
      </c>
      <c r="I421" s="272"/>
      <c r="J421" s="294"/>
      <c r="K421" s="301"/>
      <c r="L421" s="367"/>
      <c r="M421" s="355"/>
      <c r="N421" s="296"/>
      <c r="O421" s="296"/>
      <c r="P421" s="276" t="s">
        <v>277</v>
      </c>
      <c r="Q421" s="281"/>
      <c r="R421" s="282"/>
      <c r="S421" s="279">
        <f t="shared" si="37"/>
        <v>0</v>
      </c>
      <c r="T421" s="333">
        <f t="shared" si="38"/>
        <v>0</v>
      </c>
    </row>
    <row r="422" spans="2:20" ht="24.9" customHeight="1" x14ac:dyDescent="0.3">
      <c r="B422" s="293"/>
      <c r="C422" s="267">
        <f t="shared" si="41"/>
        <v>1</v>
      </c>
      <c r="D422" s="268" t="str">
        <f t="shared" si="42"/>
        <v>Janeiro</v>
      </c>
      <c r="E422" s="269"/>
      <c r="F422" s="270" t="str">
        <f>IF(E422="","",VLOOKUP(Conciliação!E422,Relatório!B:I,2,FALSE))</f>
        <v/>
      </c>
      <c r="G422" s="709"/>
      <c r="H422" s="334" t="str">
        <f>IF(G422="","",VLOOKUP(G422,Fundos!B:C,2,FALSE))</f>
        <v/>
      </c>
      <c r="I422" s="272"/>
      <c r="J422" s="294"/>
      <c r="K422" s="301"/>
      <c r="L422" s="367"/>
      <c r="M422" s="355"/>
      <c r="N422" s="296"/>
      <c r="O422" s="296"/>
      <c r="P422" s="276" t="s">
        <v>277</v>
      </c>
      <c r="Q422" s="281"/>
      <c r="R422" s="282"/>
      <c r="S422" s="279">
        <f t="shared" si="37"/>
        <v>0</v>
      </c>
      <c r="T422" s="333">
        <f t="shared" si="38"/>
        <v>0</v>
      </c>
    </row>
    <row r="423" spans="2:20" ht="24.9" customHeight="1" x14ac:dyDescent="0.3">
      <c r="B423" s="293"/>
      <c r="C423" s="267">
        <f t="shared" si="41"/>
        <v>1</v>
      </c>
      <c r="D423" s="268" t="str">
        <f t="shared" si="42"/>
        <v>Janeiro</v>
      </c>
      <c r="E423" s="269"/>
      <c r="F423" s="270" t="str">
        <f>IF(E423="","",VLOOKUP(Conciliação!E423,Relatório!B:I,2,FALSE))</f>
        <v/>
      </c>
      <c r="G423" s="709"/>
      <c r="H423" s="334" t="str">
        <f>IF(G423="","",VLOOKUP(G423,Fundos!B:C,2,FALSE))</f>
        <v/>
      </c>
      <c r="I423" s="686" t="s">
        <v>956</v>
      </c>
      <c r="J423" s="294"/>
      <c r="K423" s="301"/>
      <c r="L423" s="367"/>
      <c r="M423" s="365"/>
      <c r="N423" s="296"/>
      <c r="O423" s="296"/>
      <c r="P423" s="276" t="s">
        <v>277</v>
      </c>
      <c r="Q423" s="281"/>
      <c r="R423" s="282"/>
      <c r="S423" s="279">
        <f t="shared" si="37"/>
        <v>0</v>
      </c>
      <c r="T423" s="333">
        <f t="shared" si="38"/>
        <v>0</v>
      </c>
    </row>
    <row r="424" spans="2:20" ht="24.9" customHeight="1" x14ac:dyDescent="0.3">
      <c r="B424" s="293"/>
      <c r="C424" s="267">
        <f t="shared" si="41"/>
        <v>1</v>
      </c>
      <c r="D424" s="268" t="str">
        <f t="shared" si="42"/>
        <v>Janeiro</v>
      </c>
      <c r="E424" s="269"/>
      <c r="F424" s="270" t="str">
        <f>IF(E424="","",VLOOKUP(Conciliação!E424,Relatório!B:I,2,FALSE))</f>
        <v/>
      </c>
      <c r="G424" s="709"/>
      <c r="H424" s="334" t="str">
        <f>IF(G424="","",VLOOKUP(G424,Fundos!B:C,2,FALSE))</f>
        <v/>
      </c>
      <c r="I424" s="686" t="s">
        <v>956</v>
      </c>
      <c r="J424" s="294"/>
      <c r="K424" s="301"/>
      <c r="L424" s="367"/>
      <c r="M424" s="365"/>
      <c r="N424" s="296"/>
      <c r="O424" s="296"/>
      <c r="P424" s="276" t="s">
        <v>277</v>
      </c>
      <c r="Q424" s="281"/>
      <c r="R424" s="282"/>
      <c r="S424" s="279">
        <f t="shared" si="37"/>
        <v>0</v>
      </c>
      <c r="T424" s="333">
        <f t="shared" si="38"/>
        <v>0</v>
      </c>
    </row>
    <row r="425" spans="2:20" ht="24.9" customHeight="1" x14ac:dyDescent="0.3">
      <c r="B425" s="293"/>
      <c r="C425" s="267">
        <f t="shared" si="41"/>
        <v>1</v>
      </c>
      <c r="D425" s="268" t="str">
        <f t="shared" si="42"/>
        <v>Janeiro</v>
      </c>
      <c r="E425" s="269"/>
      <c r="F425" s="270" t="str">
        <f>IF(E425="","",VLOOKUP(Conciliação!E425,Relatório!B:I,2,FALSE))</f>
        <v/>
      </c>
      <c r="G425" s="709"/>
      <c r="H425" s="334" t="str">
        <f>IF(G425="","",VLOOKUP(G425,Fundos!B:C,2,FALSE))</f>
        <v/>
      </c>
      <c r="I425" s="686" t="s">
        <v>956</v>
      </c>
      <c r="J425" s="294"/>
      <c r="K425" s="304"/>
      <c r="L425" s="685"/>
      <c r="M425" s="355"/>
      <c r="N425" s="296"/>
      <c r="O425" s="296"/>
      <c r="P425" s="276" t="s">
        <v>277</v>
      </c>
      <c r="Q425" s="281"/>
      <c r="R425" s="282"/>
      <c r="S425" s="279">
        <f t="shared" si="37"/>
        <v>0</v>
      </c>
      <c r="T425" s="333">
        <f t="shared" si="38"/>
        <v>0</v>
      </c>
    </row>
    <row r="426" spans="2:20" ht="24.9" customHeight="1" x14ac:dyDescent="0.3">
      <c r="B426" s="293"/>
      <c r="C426" s="267">
        <f t="shared" si="41"/>
        <v>1</v>
      </c>
      <c r="D426" s="268" t="str">
        <f t="shared" si="42"/>
        <v>Janeiro</v>
      </c>
      <c r="E426" s="269"/>
      <c r="F426" s="270" t="str">
        <f>IF(E426="","",VLOOKUP(Conciliação!E426,Relatório!B:I,2,FALSE))</f>
        <v/>
      </c>
      <c r="G426" s="709"/>
      <c r="H426" s="334" t="str">
        <f>IF(G426="","",VLOOKUP(G426,Fundos!B:C,2,FALSE))</f>
        <v/>
      </c>
      <c r="I426" s="272"/>
      <c r="J426" s="294"/>
      <c r="K426" s="301"/>
      <c r="L426" s="367"/>
      <c r="M426" s="355"/>
      <c r="N426" s="296"/>
      <c r="O426" s="296"/>
      <c r="P426" s="276" t="s">
        <v>277</v>
      </c>
      <c r="Q426" s="281"/>
      <c r="R426" s="282"/>
      <c r="S426" s="279">
        <f t="shared" si="37"/>
        <v>0</v>
      </c>
      <c r="T426" s="333">
        <f t="shared" si="38"/>
        <v>0</v>
      </c>
    </row>
    <row r="427" spans="2:20" ht="24.9" customHeight="1" x14ac:dyDescent="0.3">
      <c r="B427" s="293"/>
      <c r="C427" s="267">
        <f t="shared" si="41"/>
        <v>1</v>
      </c>
      <c r="D427" s="268" t="str">
        <f t="shared" si="42"/>
        <v>Janeiro</v>
      </c>
      <c r="E427" s="269"/>
      <c r="F427" s="270" t="str">
        <f>IF(E427="","",VLOOKUP(Conciliação!E427,Relatório!B:I,2,FALSE))</f>
        <v/>
      </c>
      <c r="G427" s="709"/>
      <c r="H427" s="334" t="str">
        <f>IF(G427="","",VLOOKUP(G427,Fundos!B:C,2,FALSE))</f>
        <v/>
      </c>
      <c r="I427" s="272"/>
      <c r="J427" s="294"/>
      <c r="K427" s="301"/>
      <c r="L427" s="367"/>
      <c r="M427" s="355"/>
      <c r="N427" s="296"/>
      <c r="O427" s="296"/>
      <c r="P427" s="276" t="s">
        <v>277</v>
      </c>
      <c r="Q427" s="281"/>
      <c r="R427" s="282"/>
      <c r="S427" s="279">
        <f t="shared" si="37"/>
        <v>0</v>
      </c>
      <c r="T427" s="333">
        <f t="shared" si="38"/>
        <v>0</v>
      </c>
    </row>
    <row r="428" spans="2:20" ht="24.9" customHeight="1" x14ac:dyDescent="0.3">
      <c r="B428" s="293"/>
      <c r="C428" s="267">
        <f t="shared" si="41"/>
        <v>1</v>
      </c>
      <c r="D428" s="268" t="str">
        <f t="shared" si="42"/>
        <v>Janeiro</v>
      </c>
      <c r="E428" s="269"/>
      <c r="F428" s="270" t="str">
        <f>IF(E428="","",VLOOKUP(Conciliação!E428,Relatório!B:I,2,FALSE))</f>
        <v/>
      </c>
      <c r="G428" s="709"/>
      <c r="H428" s="334" t="str">
        <f>IF(G428="","",VLOOKUP(G428,Fundos!B:C,2,FALSE))</f>
        <v/>
      </c>
      <c r="I428" s="272"/>
      <c r="J428" s="294"/>
      <c r="K428" s="302"/>
      <c r="L428" s="367"/>
      <c r="M428" s="355"/>
      <c r="N428" s="296"/>
      <c r="O428" s="296"/>
      <c r="P428" s="276" t="s">
        <v>277</v>
      </c>
      <c r="Q428" s="281"/>
      <c r="R428" s="282"/>
      <c r="S428" s="279">
        <f t="shared" si="37"/>
        <v>0</v>
      </c>
      <c r="T428" s="333">
        <f t="shared" si="38"/>
        <v>0</v>
      </c>
    </row>
    <row r="429" spans="2:20" ht="24.9" customHeight="1" x14ac:dyDescent="0.3">
      <c r="B429" s="293"/>
      <c r="C429" s="267">
        <f t="shared" si="41"/>
        <v>1</v>
      </c>
      <c r="D429" s="268" t="str">
        <f t="shared" si="42"/>
        <v>Janeiro</v>
      </c>
      <c r="E429" s="269"/>
      <c r="F429" s="270" t="str">
        <f>IF(E429="","",VLOOKUP(Conciliação!E429,Relatório!B:I,2,FALSE))</f>
        <v/>
      </c>
      <c r="G429" s="709"/>
      <c r="H429" s="334" t="str">
        <f>IF(G429="","",VLOOKUP(G429,Fundos!B:C,2,FALSE))</f>
        <v/>
      </c>
      <c r="I429" s="272"/>
      <c r="J429" s="294"/>
      <c r="K429" s="301"/>
      <c r="L429" s="367"/>
      <c r="M429" s="356"/>
      <c r="N429" s="296"/>
      <c r="O429" s="296"/>
      <c r="P429" s="276" t="s">
        <v>277</v>
      </c>
      <c r="Q429" s="281"/>
      <c r="R429" s="282"/>
      <c r="S429" s="279">
        <f t="shared" si="37"/>
        <v>0</v>
      </c>
      <c r="T429" s="333">
        <f t="shared" si="38"/>
        <v>0</v>
      </c>
    </row>
    <row r="430" spans="2:20" ht="24.9" customHeight="1" x14ac:dyDescent="0.3">
      <c r="B430" s="293"/>
      <c r="C430" s="267">
        <f t="shared" si="41"/>
        <v>1</v>
      </c>
      <c r="D430" s="268" t="str">
        <f t="shared" si="42"/>
        <v>Janeiro</v>
      </c>
      <c r="E430" s="269"/>
      <c r="F430" s="270" t="str">
        <f>IF(E430="","",VLOOKUP(Conciliação!E430,Relatório!B:I,2,FALSE))</f>
        <v/>
      </c>
      <c r="G430" s="709"/>
      <c r="H430" s="334" t="str">
        <f>IF(G430="","",VLOOKUP(G430,Fundos!B:C,2,FALSE))</f>
        <v/>
      </c>
      <c r="I430" s="272"/>
      <c r="J430" s="294"/>
      <c r="K430" s="302"/>
      <c r="L430" s="367"/>
      <c r="M430" s="355"/>
      <c r="N430" s="296"/>
      <c r="O430" s="296"/>
      <c r="P430" s="276" t="s">
        <v>277</v>
      </c>
      <c r="Q430" s="281"/>
      <c r="R430" s="282"/>
      <c r="S430" s="279">
        <f t="shared" si="37"/>
        <v>0</v>
      </c>
      <c r="T430" s="333">
        <f t="shared" si="38"/>
        <v>0</v>
      </c>
    </row>
    <row r="431" spans="2:20" ht="24.9" customHeight="1" x14ac:dyDescent="0.3">
      <c r="B431" s="293"/>
      <c r="C431" s="267">
        <f t="shared" si="41"/>
        <v>1</v>
      </c>
      <c r="D431" s="268" t="str">
        <f t="shared" si="42"/>
        <v>Janeiro</v>
      </c>
      <c r="E431" s="269"/>
      <c r="F431" s="270" t="str">
        <f>IF(E431="","",VLOOKUP(Conciliação!E431,Relatório!B:I,2,FALSE))</f>
        <v/>
      </c>
      <c r="G431" s="709"/>
      <c r="H431" s="334" t="str">
        <f>IF(G431="","",VLOOKUP(G431,Fundos!B:C,2,FALSE))</f>
        <v/>
      </c>
      <c r="I431" s="272"/>
      <c r="J431" s="294"/>
      <c r="K431" s="273"/>
      <c r="L431" s="367"/>
      <c r="M431" s="355"/>
      <c r="N431" s="296"/>
      <c r="O431" s="296"/>
      <c r="P431" s="276" t="s">
        <v>277</v>
      </c>
      <c r="Q431" s="281"/>
      <c r="R431" s="282"/>
      <c r="S431" s="279">
        <f t="shared" si="37"/>
        <v>0</v>
      </c>
      <c r="T431" s="333">
        <f t="shared" si="38"/>
        <v>0</v>
      </c>
    </row>
    <row r="432" spans="2:20" ht="24.9" customHeight="1" x14ac:dyDescent="0.3">
      <c r="B432" s="293"/>
      <c r="C432" s="267">
        <f t="shared" si="41"/>
        <v>1</v>
      </c>
      <c r="D432" s="268" t="str">
        <f t="shared" si="42"/>
        <v>Janeiro</v>
      </c>
      <c r="E432" s="269"/>
      <c r="F432" s="270" t="str">
        <f>IF(E432="","",VLOOKUP(Conciliação!E432,Relatório!B:I,2,FALSE))</f>
        <v/>
      </c>
      <c r="G432" s="709"/>
      <c r="H432" s="334" t="str">
        <f>IF(G432="","",VLOOKUP(G432,Fundos!B:C,2,FALSE))</f>
        <v/>
      </c>
      <c r="I432" s="272"/>
      <c r="J432" s="294"/>
      <c r="K432" s="301"/>
      <c r="L432" s="367"/>
      <c r="M432" s="355"/>
      <c r="N432" s="296"/>
      <c r="O432" s="296"/>
      <c r="P432" s="276" t="s">
        <v>277</v>
      </c>
      <c r="Q432" s="281"/>
      <c r="R432" s="282"/>
      <c r="S432" s="279">
        <f t="shared" si="37"/>
        <v>0</v>
      </c>
      <c r="T432" s="333">
        <f t="shared" si="38"/>
        <v>0</v>
      </c>
    </row>
    <row r="433" spans="2:20" ht="24.9" customHeight="1" x14ac:dyDescent="0.3">
      <c r="B433" s="293"/>
      <c r="C433" s="267">
        <f t="shared" si="41"/>
        <v>1</v>
      </c>
      <c r="D433" s="268" t="str">
        <f t="shared" si="42"/>
        <v>Janeiro</v>
      </c>
      <c r="E433" s="269"/>
      <c r="F433" s="270" t="str">
        <f>IF(E433="","",VLOOKUP(Conciliação!E433,Relatório!B:I,2,FALSE))</f>
        <v/>
      </c>
      <c r="G433" s="709"/>
      <c r="H433" s="334" t="str">
        <f>IF(G433="","",VLOOKUP(G433,Fundos!B:C,2,FALSE))</f>
        <v/>
      </c>
      <c r="I433" s="272"/>
      <c r="J433" s="294"/>
      <c r="K433" s="301"/>
      <c r="L433" s="367"/>
      <c r="M433" s="355"/>
      <c r="N433" s="296"/>
      <c r="O433" s="296"/>
      <c r="P433" s="276" t="s">
        <v>277</v>
      </c>
      <c r="Q433" s="281"/>
      <c r="R433" s="282"/>
      <c r="S433" s="279">
        <f t="shared" si="37"/>
        <v>0</v>
      </c>
      <c r="T433" s="333">
        <f t="shared" si="38"/>
        <v>0</v>
      </c>
    </row>
    <row r="434" spans="2:20" ht="24.9" customHeight="1" x14ac:dyDescent="0.3">
      <c r="B434" s="293"/>
      <c r="C434" s="267">
        <f t="shared" si="41"/>
        <v>1</v>
      </c>
      <c r="D434" s="268" t="str">
        <f t="shared" si="42"/>
        <v>Janeiro</v>
      </c>
      <c r="E434" s="269"/>
      <c r="F434" s="270" t="str">
        <f>IF(E434="","",VLOOKUP(Conciliação!E434,Relatório!B:I,2,FALSE))</f>
        <v/>
      </c>
      <c r="G434" s="709"/>
      <c r="H434" s="334" t="str">
        <f>IF(G434="","",VLOOKUP(G434,Fundos!B:C,2,FALSE))</f>
        <v/>
      </c>
      <c r="I434" s="272"/>
      <c r="J434" s="294"/>
      <c r="K434" s="301"/>
      <c r="L434" s="367"/>
      <c r="M434" s="355"/>
      <c r="N434" s="296"/>
      <c r="O434" s="296"/>
      <c r="P434" s="276" t="s">
        <v>277</v>
      </c>
      <c r="Q434" s="281"/>
      <c r="R434" s="282"/>
      <c r="S434" s="279">
        <f t="shared" si="37"/>
        <v>0</v>
      </c>
      <c r="T434" s="333">
        <f t="shared" si="38"/>
        <v>0</v>
      </c>
    </row>
    <row r="435" spans="2:20" ht="24.9" customHeight="1" x14ac:dyDescent="0.3">
      <c r="B435" s="293"/>
      <c r="C435" s="267">
        <f t="shared" si="41"/>
        <v>1</v>
      </c>
      <c r="D435" s="268" t="str">
        <f t="shared" si="42"/>
        <v>Janeiro</v>
      </c>
      <c r="E435" s="269"/>
      <c r="F435" s="270" t="str">
        <f>IF(E435="","",VLOOKUP(Conciliação!E435,Relatório!B:I,2,FALSE))</f>
        <v/>
      </c>
      <c r="G435" s="709"/>
      <c r="H435" s="334" t="str">
        <f>IF(G435="","",VLOOKUP(G435,Fundos!B:C,2,FALSE))</f>
        <v/>
      </c>
      <c r="I435" s="272"/>
      <c r="J435" s="294"/>
      <c r="K435" s="301"/>
      <c r="L435" s="367"/>
      <c r="M435" s="355"/>
      <c r="N435" s="296"/>
      <c r="O435" s="296"/>
      <c r="P435" s="276" t="s">
        <v>277</v>
      </c>
      <c r="Q435" s="281"/>
      <c r="R435" s="282"/>
      <c r="S435" s="279">
        <f t="shared" si="37"/>
        <v>0</v>
      </c>
      <c r="T435" s="333">
        <f t="shared" si="38"/>
        <v>0</v>
      </c>
    </row>
    <row r="436" spans="2:20" ht="24.9" customHeight="1" x14ac:dyDescent="0.3">
      <c r="B436" s="293"/>
      <c r="C436" s="267">
        <f t="shared" si="41"/>
        <v>1</v>
      </c>
      <c r="D436" s="268" t="str">
        <f t="shared" si="42"/>
        <v>Janeiro</v>
      </c>
      <c r="E436" s="269"/>
      <c r="F436" s="270" t="str">
        <f>IF(E436="","",VLOOKUP(Conciliação!E436,Relatório!B:I,2,FALSE))</f>
        <v/>
      </c>
      <c r="G436" s="709"/>
      <c r="H436" s="334" t="str">
        <f>IF(G436="","",VLOOKUP(G436,Fundos!B:C,2,FALSE))</f>
        <v/>
      </c>
      <c r="I436" s="272"/>
      <c r="J436" s="294"/>
      <c r="K436" s="301"/>
      <c r="L436" s="367"/>
      <c r="M436" s="355"/>
      <c r="N436" s="296"/>
      <c r="O436" s="296"/>
      <c r="P436" s="276" t="s">
        <v>277</v>
      </c>
      <c r="Q436" s="281"/>
      <c r="R436" s="282"/>
      <c r="S436" s="279">
        <f t="shared" si="37"/>
        <v>0</v>
      </c>
      <c r="T436" s="333">
        <f t="shared" si="38"/>
        <v>0</v>
      </c>
    </row>
    <row r="437" spans="2:20" ht="24.9" customHeight="1" x14ac:dyDescent="0.3">
      <c r="B437" s="293"/>
      <c r="C437" s="267">
        <f t="shared" si="41"/>
        <v>1</v>
      </c>
      <c r="D437" s="268" t="str">
        <f t="shared" si="42"/>
        <v>Janeiro</v>
      </c>
      <c r="E437" s="269"/>
      <c r="F437" s="270" t="str">
        <f>IF(E437="","",VLOOKUP(Conciliação!E437,Relatório!B:I,2,FALSE))</f>
        <v/>
      </c>
      <c r="G437" s="709"/>
      <c r="H437" s="334" t="str">
        <f>IF(G437="","",VLOOKUP(G437,Fundos!B:C,2,FALSE))</f>
        <v/>
      </c>
      <c r="I437" s="272"/>
      <c r="J437" s="294"/>
      <c r="K437" s="301"/>
      <c r="L437" s="367"/>
      <c r="M437" s="355"/>
      <c r="N437" s="296"/>
      <c r="O437" s="296"/>
      <c r="P437" s="276" t="s">
        <v>277</v>
      </c>
      <c r="Q437" s="281"/>
      <c r="R437" s="282"/>
      <c r="S437" s="279">
        <f t="shared" si="37"/>
        <v>0</v>
      </c>
      <c r="T437" s="333">
        <f t="shared" si="38"/>
        <v>0</v>
      </c>
    </row>
    <row r="438" spans="2:20" ht="24.9" customHeight="1" x14ac:dyDescent="0.3">
      <c r="B438" s="293"/>
      <c r="C438" s="267">
        <f t="shared" si="41"/>
        <v>1</v>
      </c>
      <c r="D438" s="268" t="str">
        <f t="shared" si="42"/>
        <v>Janeiro</v>
      </c>
      <c r="E438" s="269"/>
      <c r="F438" s="270" t="str">
        <f>IF(E438="","",VLOOKUP(Conciliação!E438,Relatório!B:I,2,FALSE))</f>
        <v/>
      </c>
      <c r="G438" s="709"/>
      <c r="H438" s="334" t="str">
        <f>IF(G438="","",VLOOKUP(G438,Fundos!B:C,2,FALSE))</f>
        <v/>
      </c>
      <c r="I438" s="272"/>
      <c r="J438" s="294"/>
      <c r="K438" s="301"/>
      <c r="L438" s="367"/>
      <c r="M438" s="355"/>
      <c r="N438" s="296"/>
      <c r="O438" s="296"/>
      <c r="P438" s="276" t="s">
        <v>277</v>
      </c>
      <c r="Q438" s="281"/>
      <c r="R438" s="282"/>
      <c r="S438" s="279">
        <f t="shared" si="37"/>
        <v>0</v>
      </c>
      <c r="T438" s="333">
        <f t="shared" si="38"/>
        <v>0</v>
      </c>
    </row>
    <row r="439" spans="2:20" ht="24.9" customHeight="1" x14ac:dyDescent="0.3">
      <c r="B439" s="293"/>
      <c r="C439" s="267">
        <f t="shared" si="41"/>
        <v>1</v>
      </c>
      <c r="D439" s="268" t="str">
        <f t="shared" si="42"/>
        <v>Janeiro</v>
      </c>
      <c r="E439" s="269"/>
      <c r="F439" s="270" t="str">
        <f>IF(E439="","",VLOOKUP(Conciliação!E439,Relatório!B:I,2,FALSE))</f>
        <v/>
      </c>
      <c r="G439" s="709"/>
      <c r="H439" s="334" t="str">
        <f>IF(G439="","",VLOOKUP(G439,Fundos!B:C,2,FALSE))</f>
        <v/>
      </c>
      <c r="I439" s="272"/>
      <c r="J439" s="1046"/>
      <c r="K439" s="301"/>
      <c r="L439" s="367"/>
      <c r="M439" s="357"/>
      <c r="N439" s="296"/>
      <c r="O439" s="296"/>
      <c r="P439" s="276" t="s">
        <v>277</v>
      </c>
      <c r="Q439" s="281"/>
      <c r="R439" s="282"/>
      <c r="S439" s="279">
        <f t="shared" si="37"/>
        <v>0</v>
      </c>
      <c r="T439" s="333">
        <f t="shared" si="38"/>
        <v>0</v>
      </c>
    </row>
    <row r="440" spans="2:20" ht="24.9" customHeight="1" x14ac:dyDescent="0.3">
      <c r="B440" s="293"/>
      <c r="C440" s="267">
        <f t="shared" si="41"/>
        <v>1</v>
      </c>
      <c r="D440" s="268" t="str">
        <f t="shared" si="42"/>
        <v>Janeiro</v>
      </c>
      <c r="E440" s="269"/>
      <c r="F440" s="270" t="str">
        <f>IF(E440="","",VLOOKUP(Conciliação!E440,Relatório!B:I,2,FALSE))</f>
        <v/>
      </c>
      <c r="G440" s="709"/>
      <c r="H440" s="334" t="str">
        <f>IF(G440="","",VLOOKUP(G440,Fundos!B:C,2,FALSE))</f>
        <v/>
      </c>
      <c r="I440" s="272"/>
      <c r="J440" s="294"/>
      <c r="K440" s="304"/>
      <c r="L440" s="280"/>
      <c r="M440" s="357"/>
      <c r="N440" s="296"/>
      <c r="O440" s="296"/>
      <c r="P440" s="276" t="s">
        <v>277</v>
      </c>
      <c r="Q440" s="281"/>
      <c r="R440" s="282"/>
      <c r="S440" s="279">
        <f t="shared" si="37"/>
        <v>0</v>
      </c>
      <c r="T440" s="333">
        <f t="shared" si="38"/>
        <v>0</v>
      </c>
    </row>
    <row r="441" spans="2:20" ht="24.9" customHeight="1" x14ac:dyDescent="0.3">
      <c r="B441" s="293"/>
      <c r="C441" s="267">
        <f t="shared" si="41"/>
        <v>1</v>
      </c>
      <c r="D441" s="268" t="str">
        <f t="shared" si="42"/>
        <v>Janeiro</v>
      </c>
      <c r="E441" s="269"/>
      <c r="F441" s="270" t="str">
        <f>IF(E441="","",VLOOKUP(Conciliação!E441,Relatório!B:I,2,FALSE))</f>
        <v/>
      </c>
      <c r="G441" s="709"/>
      <c r="H441" s="334" t="str">
        <f>IF(G441="","",VLOOKUP(G441,Fundos!B:C,2,FALSE))</f>
        <v/>
      </c>
      <c r="I441" s="272"/>
      <c r="J441" s="294"/>
      <c r="K441" s="301"/>
      <c r="L441" s="367"/>
      <c r="M441" s="357"/>
      <c r="N441" s="296"/>
      <c r="O441" s="296"/>
      <c r="P441" s="276" t="s">
        <v>277</v>
      </c>
      <c r="Q441" s="281"/>
      <c r="R441" s="282"/>
      <c r="S441" s="279">
        <f t="shared" si="37"/>
        <v>0</v>
      </c>
      <c r="T441" s="333">
        <f t="shared" si="38"/>
        <v>0</v>
      </c>
    </row>
    <row r="442" spans="2:20" ht="24.9" customHeight="1" x14ac:dyDescent="0.3">
      <c r="B442" s="293"/>
      <c r="C442" s="267">
        <f t="shared" si="41"/>
        <v>1</v>
      </c>
      <c r="D442" s="268" t="str">
        <f t="shared" si="42"/>
        <v>Janeiro</v>
      </c>
      <c r="E442" s="269"/>
      <c r="F442" s="270" t="str">
        <f>IF(E442="","",VLOOKUP(Conciliação!E442,Relatório!B:I,2,FALSE))</f>
        <v/>
      </c>
      <c r="G442" s="709"/>
      <c r="H442" s="334" t="str">
        <f>IF(G442="","",VLOOKUP(G442,Fundos!B:C,2,FALSE))</f>
        <v/>
      </c>
      <c r="I442" s="272"/>
      <c r="J442" s="294"/>
      <c r="K442" s="301"/>
      <c r="L442" s="367"/>
      <c r="M442" s="355"/>
      <c r="N442" s="296"/>
      <c r="O442" s="296"/>
      <c r="P442" s="276" t="s">
        <v>277</v>
      </c>
      <c r="Q442" s="281"/>
      <c r="R442" s="282"/>
      <c r="S442" s="279">
        <f t="shared" si="37"/>
        <v>0</v>
      </c>
      <c r="T442" s="333">
        <f t="shared" si="38"/>
        <v>0</v>
      </c>
    </row>
    <row r="443" spans="2:20" ht="24.9" customHeight="1" x14ac:dyDescent="0.3">
      <c r="B443" s="293"/>
      <c r="C443" s="267">
        <f t="shared" si="41"/>
        <v>1</v>
      </c>
      <c r="D443" s="268" t="str">
        <f t="shared" si="42"/>
        <v>Janeiro</v>
      </c>
      <c r="E443" s="269"/>
      <c r="F443" s="270" t="str">
        <f>IF(E443="","",VLOOKUP(Conciliação!E443,Relatório!B:I,2,FALSE))</f>
        <v/>
      </c>
      <c r="G443" s="709"/>
      <c r="H443" s="334" t="str">
        <f>IF(G443="","",VLOOKUP(G443,Fundos!B:C,2,FALSE))</f>
        <v/>
      </c>
      <c r="I443" s="272"/>
      <c r="J443" s="294"/>
      <c r="K443" s="302"/>
      <c r="L443" s="367"/>
      <c r="M443" s="357"/>
      <c r="N443" s="296"/>
      <c r="O443" s="296"/>
      <c r="P443" s="276" t="s">
        <v>277</v>
      </c>
      <c r="Q443" s="281"/>
      <c r="R443" s="282"/>
      <c r="S443" s="279">
        <f t="shared" si="37"/>
        <v>0</v>
      </c>
      <c r="T443" s="333">
        <f t="shared" si="38"/>
        <v>0</v>
      </c>
    </row>
    <row r="444" spans="2:20" ht="24.9" customHeight="1" x14ac:dyDescent="0.3">
      <c r="B444" s="293"/>
      <c r="C444" s="267">
        <f t="shared" si="41"/>
        <v>1</v>
      </c>
      <c r="D444" s="268" t="str">
        <f t="shared" si="42"/>
        <v>Janeiro</v>
      </c>
      <c r="E444" s="269"/>
      <c r="F444" s="270" t="str">
        <f>IF(E444="","",VLOOKUP(Conciliação!E444,Relatório!B:I,2,FALSE))</f>
        <v/>
      </c>
      <c r="G444" s="709"/>
      <c r="H444" s="334" t="str">
        <f>IF(G444="","",VLOOKUP(G444,Fundos!B:C,2,FALSE))</f>
        <v/>
      </c>
      <c r="I444" s="272"/>
      <c r="J444" s="294"/>
      <c r="K444" s="302"/>
      <c r="L444" s="367"/>
      <c r="M444" s="357"/>
      <c r="N444" s="296"/>
      <c r="O444" s="296"/>
      <c r="P444" s="276" t="s">
        <v>277</v>
      </c>
      <c r="Q444" s="281"/>
      <c r="R444" s="282"/>
      <c r="S444" s="279">
        <f t="shared" si="37"/>
        <v>0</v>
      </c>
      <c r="T444" s="333">
        <f t="shared" si="38"/>
        <v>0</v>
      </c>
    </row>
    <row r="445" spans="2:20" ht="24.9" customHeight="1" x14ac:dyDescent="0.3">
      <c r="B445" s="293"/>
      <c r="C445" s="267">
        <f t="shared" si="41"/>
        <v>1</v>
      </c>
      <c r="D445" s="268" t="str">
        <f t="shared" si="42"/>
        <v>Janeiro</v>
      </c>
      <c r="E445" s="269"/>
      <c r="F445" s="270" t="str">
        <f>IF(E445="","",VLOOKUP(Conciliação!E445,Relatório!B:I,2,FALSE))</f>
        <v/>
      </c>
      <c r="G445" s="709"/>
      <c r="H445" s="334" t="str">
        <f>IF(G445="","",VLOOKUP(G445,Fundos!B:C,2,FALSE))</f>
        <v/>
      </c>
      <c r="I445" s="272"/>
      <c r="J445" s="295"/>
      <c r="K445" s="301"/>
      <c r="L445" s="367"/>
      <c r="M445" s="357"/>
      <c r="N445" s="296"/>
      <c r="O445" s="296"/>
      <c r="P445" s="276" t="s">
        <v>277</v>
      </c>
      <c r="Q445" s="281"/>
      <c r="R445" s="282"/>
      <c r="S445" s="279">
        <f t="shared" si="37"/>
        <v>0</v>
      </c>
      <c r="T445" s="333">
        <f t="shared" si="38"/>
        <v>0</v>
      </c>
    </row>
    <row r="446" spans="2:20" ht="24.9" customHeight="1" x14ac:dyDescent="0.3">
      <c r="B446" s="293"/>
      <c r="C446" s="267">
        <f t="shared" si="41"/>
        <v>1</v>
      </c>
      <c r="D446" s="268" t="str">
        <f t="shared" si="42"/>
        <v>Janeiro</v>
      </c>
      <c r="E446" s="269"/>
      <c r="F446" s="270" t="str">
        <f>IF(E446="","",VLOOKUP(Conciliação!E446,Relatório!B:I,2,FALSE))</f>
        <v/>
      </c>
      <c r="G446" s="709"/>
      <c r="H446" s="334" t="str">
        <f>IF(G446="","",VLOOKUP(G446,Fundos!B:C,2,FALSE))</f>
        <v/>
      </c>
      <c r="I446" s="272"/>
      <c r="J446" s="294"/>
      <c r="K446" s="302"/>
      <c r="L446" s="367"/>
      <c r="M446" s="355"/>
      <c r="N446" s="296"/>
      <c r="O446" s="296"/>
      <c r="P446" s="276" t="s">
        <v>277</v>
      </c>
      <c r="Q446" s="281"/>
      <c r="R446" s="282"/>
      <c r="S446" s="279">
        <f t="shared" si="37"/>
        <v>0</v>
      </c>
      <c r="T446" s="333">
        <f t="shared" si="38"/>
        <v>0</v>
      </c>
    </row>
    <row r="447" spans="2:20" ht="24.9" customHeight="1" x14ac:dyDescent="0.3">
      <c r="B447" s="293"/>
      <c r="C447" s="267">
        <f t="shared" si="41"/>
        <v>1</v>
      </c>
      <c r="D447" s="268" t="str">
        <f t="shared" si="42"/>
        <v>Janeiro</v>
      </c>
      <c r="E447" s="269"/>
      <c r="F447" s="270" t="str">
        <f>IF(E447="","",VLOOKUP(Conciliação!E447,Relatório!B:I,2,FALSE))</f>
        <v/>
      </c>
      <c r="G447" s="709"/>
      <c r="H447" s="334" t="str">
        <f>IF(G447="","",VLOOKUP(G447,Fundos!B:C,2,FALSE))</f>
        <v/>
      </c>
      <c r="I447" s="272"/>
      <c r="J447" s="448"/>
      <c r="K447" s="443"/>
      <c r="L447" s="367"/>
      <c r="M447" s="356"/>
      <c r="N447" s="296"/>
      <c r="O447" s="296"/>
      <c r="P447" s="276" t="s">
        <v>277</v>
      </c>
      <c r="Q447" s="281"/>
      <c r="R447" s="282"/>
      <c r="S447" s="279">
        <f t="shared" si="37"/>
        <v>0</v>
      </c>
      <c r="T447" s="333">
        <f t="shared" si="38"/>
        <v>0</v>
      </c>
    </row>
    <row r="448" spans="2:20" ht="24.9" customHeight="1" x14ac:dyDescent="0.3">
      <c r="B448" s="293"/>
      <c r="C448" s="267">
        <f t="shared" si="41"/>
        <v>1</v>
      </c>
      <c r="D448" s="268" t="str">
        <f t="shared" si="42"/>
        <v>Janeiro</v>
      </c>
      <c r="E448" s="269"/>
      <c r="F448" s="270" t="str">
        <f>IF(E448="","",VLOOKUP(Conciliação!E448,Relatório!B:I,2,FALSE))</f>
        <v/>
      </c>
      <c r="G448" s="709"/>
      <c r="H448" s="334" t="str">
        <f>IF(G448="","",VLOOKUP(G448,Fundos!B:C,2,FALSE))</f>
        <v/>
      </c>
      <c r="I448" s="272"/>
      <c r="J448" s="294"/>
      <c r="K448" s="302"/>
      <c r="L448" s="367"/>
      <c r="M448" s="356"/>
      <c r="N448" s="296"/>
      <c r="O448" s="296"/>
      <c r="P448" s="276" t="s">
        <v>277</v>
      </c>
      <c r="Q448" s="281"/>
      <c r="R448" s="282"/>
      <c r="S448" s="279">
        <f t="shared" si="37"/>
        <v>0</v>
      </c>
      <c r="T448" s="333">
        <f t="shared" si="38"/>
        <v>0</v>
      </c>
    </row>
    <row r="449" spans="2:20" ht="24.9" customHeight="1" x14ac:dyDescent="0.3">
      <c r="B449" s="293"/>
      <c r="C449" s="267">
        <f t="shared" si="41"/>
        <v>1</v>
      </c>
      <c r="D449" s="268" t="str">
        <f t="shared" si="42"/>
        <v>Janeiro</v>
      </c>
      <c r="E449" s="269"/>
      <c r="F449" s="270" t="str">
        <f>IF(E449="","",VLOOKUP(Conciliação!E449,Relatório!B:I,2,FALSE))</f>
        <v/>
      </c>
      <c r="G449" s="709"/>
      <c r="H449" s="334" t="str">
        <f>IF(G449="","",VLOOKUP(G449,Fundos!B:C,2,FALSE))</f>
        <v/>
      </c>
      <c r="I449" s="272"/>
      <c r="J449" s="294"/>
      <c r="K449" s="302"/>
      <c r="L449" s="367"/>
      <c r="M449" s="356"/>
      <c r="N449" s="296"/>
      <c r="O449" s="296"/>
      <c r="P449" s="276" t="s">
        <v>277</v>
      </c>
      <c r="Q449" s="281"/>
      <c r="R449" s="282"/>
      <c r="S449" s="279">
        <f t="shared" si="37"/>
        <v>0</v>
      </c>
      <c r="T449" s="333">
        <f t="shared" si="38"/>
        <v>0</v>
      </c>
    </row>
    <row r="450" spans="2:20" ht="24.9" customHeight="1" x14ac:dyDescent="0.3">
      <c r="B450" s="293"/>
      <c r="C450" s="267">
        <f t="shared" si="41"/>
        <v>1</v>
      </c>
      <c r="D450" s="268" t="str">
        <f t="shared" si="42"/>
        <v>Janeiro</v>
      </c>
      <c r="E450" s="269"/>
      <c r="F450" s="270" t="str">
        <f>IF(E450="","",VLOOKUP(Conciliação!E450,Relatório!B:I,2,FALSE))</f>
        <v/>
      </c>
      <c r="G450" s="709"/>
      <c r="H450" s="334" t="str">
        <f>IF(G450="","",VLOOKUP(G450,Fundos!B:C,2,FALSE))</f>
        <v/>
      </c>
      <c r="I450" s="272"/>
      <c r="J450" s="294"/>
      <c r="K450" s="301"/>
      <c r="L450" s="367"/>
      <c r="M450" s="356"/>
      <c r="N450" s="296"/>
      <c r="O450" s="296"/>
      <c r="P450" s="276" t="s">
        <v>277</v>
      </c>
      <c r="Q450" s="281"/>
      <c r="R450" s="282"/>
      <c r="S450" s="279">
        <f t="shared" si="37"/>
        <v>0</v>
      </c>
      <c r="T450" s="333">
        <f t="shared" si="38"/>
        <v>0</v>
      </c>
    </row>
    <row r="451" spans="2:20" ht="24.9" customHeight="1" x14ac:dyDescent="0.3">
      <c r="B451" s="293"/>
      <c r="C451" s="267">
        <f t="shared" si="41"/>
        <v>1</v>
      </c>
      <c r="D451" s="268" t="str">
        <f t="shared" si="42"/>
        <v>Janeiro</v>
      </c>
      <c r="E451" s="269"/>
      <c r="F451" s="270" t="str">
        <f>IF(E451="","",VLOOKUP(Conciliação!E451,Relatório!B:I,2,FALSE))</f>
        <v/>
      </c>
      <c r="G451" s="709"/>
      <c r="H451" s="334" t="str">
        <f>IF(G451="","",VLOOKUP(G451,Fundos!B:C,2,FALSE))</f>
        <v/>
      </c>
      <c r="I451" s="272"/>
      <c r="J451" s="294"/>
      <c r="K451" s="301"/>
      <c r="L451" s="367"/>
      <c r="M451" s="356"/>
      <c r="N451" s="296"/>
      <c r="O451" s="296"/>
      <c r="P451" s="276" t="s">
        <v>277</v>
      </c>
      <c r="Q451" s="281"/>
      <c r="R451" s="282"/>
      <c r="S451" s="279">
        <f t="shared" si="37"/>
        <v>0</v>
      </c>
      <c r="T451" s="333">
        <f t="shared" si="38"/>
        <v>0</v>
      </c>
    </row>
    <row r="452" spans="2:20" ht="24.9" customHeight="1" x14ac:dyDescent="0.3">
      <c r="B452" s="293"/>
      <c r="C452" s="267">
        <f t="shared" si="41"/>
        <v>1</v>
      </c>
      <c r="D452" s="268" t="str">
        <f t="shared" si="42"/>
        <v>Janeiro</v>
      </c>
      <c r="E452" s="269"/>
      <c r="F452" s="270" t="str">
        <f>IF(E452="","",VLOOKUP(Conciliação!E452,Relatório!B:I,2,FALSE))</f>
        <v/>
      </c>
      <c r="G452" s="709"/>
      <c r="H452" s="334" t="str">
        <f>IF(G452="","",VLOOKUP(G452,Fundos!B:C,2,FALSE))</f>
        <v/>
      </c>
      <c r="I452" s="272"/>
      <c r="J452" s="294"/>
      <c r="K452" s="301"/>
      <c r="L452" s="367"/>
      <c r="M452" s="355"/>
      <c r="N452" s="296"/>
      <c r="O452" s="296"/>
      <c r="P452" s="276" t="s">
        <v>277</v>
      </c>
      <c r="Q452" s="281"/>
      <c r="R452" s="282"/>
      <c r="S452" s="279">
        <f t="shared" ref="S452:S515" si="43">IF(P452="sim",Q452-R452+S451,IF(P452="NÃO",S451))</f>
        <v>0</v>
      </c>
      <c r="T452" s="333">
        <f t="shared" si="38"/>
        <v>0</v>
      </c>
    </row>
    <row r="453" spans="2:20" ht="24.9" customHeight="1" x14ac:dyDescent="0.3">
      <c r="B453" s="293"/>
      <c r="C453" s="267">
        <f t="shared" si="41"/>
        <v>1</v>
      </c>
      <c r="D453" s="268" t="str">
        <f t="shared" si="42"/>
        <v>Janeiro</v>
      </c>
      <c r="E453" s="269"/>
      <c r="F453" s="270" t="str">
        <f>IF(E453="","",VLOOKUP(Conciliação!E453,Relatório!B:I,2,FALSE))</f>
        <v/>
      </c>
      <c r="G453" s="709"/>
      <c r="H453" s="334" t="str">
        <f>IF(G453="","",VLOOKUP(G453,Fundos!B:C,2,FALSE))</f>
        <v/>
      </c>
      <c r="I453" s="272"/>
      <c r="J453" s="294"/>
      <c r="K453" s="301"/>
      <c r="L453" s="367"/>
      <c r="M453" s="355"/>
      <c r="N453" s="296"/>
      <c r="O453" s="296"/>
      <c r="P453" s="276" t="s">
        <v>277</v>
      </c>
      <c r="Q453" s="281"/>
      <c r="R453" s="282"/>
      <c r="S453" s="279">
        <f t="shared" si="43"/>
        <v>0</v>
      </c>
      <c r="T453" s="333">
        <f t="shared" si="38"/>
        <v>0</v>
      </c>
    </row>
    <row r="454" spans="2:20" ht="24.9" customHeight="1" x14ac:dyDescent="0.3">
      <c r="B454" s="293"/>
      <c r="C454" s="267">
        <f t="shared" si="41"/>
        <v>1</v>
      </c>
      <c r="D454" s="268" t="str">
        <f t="shared" si="42"/>
        <v>Janeiro</v>
      </c>
      <c r="E454" s="269"/>
      <c r="F454" s="270" t="str">
        <f>IF(E454="","",VLOOKUP(Conciliação!E454,Relatório!B:I,2,FALSE))</f>
        <v/>
      </c>
      <c r="G454" s="709"/>
      <c r="H454" s="334" t="str">
        <f>IF(G454="","",VLOOKUP(G454,Fundos!B:C,2,FALSE))</f>
        <v/>
      </c>
      <c r="I454" s="272"/>
      <c r="J454" s="294"/>
      <c r="K454" s="301"/>
      <c r="L454" s="367"/>
      <c r="M454" s="355"/>
      <c r="N454" s="296"/>
      <c r="O454" s="296"/>
      <c r="P454" s="276" t="s">
        <v>277</v>
      </c>
      <c r="Q454" s="281"/>
      <c r="R454" s="282"/>
      <c r="S454" s="279">
        <f t="shared" si="43"/>
        <v>0</v>
      </c>
      <c r="T454" s="333">
        <f t="shared" si="38"/>
        <v>0</v>
      </c>
    </row>
    <row r="455" spans="2:20" ht="24.9" customHeight="1" x14ac:dyDescent="0.3">
      <c r="B455" s="293"/>
      <c r="C455" s="267">
        <f t="shared" si="41"/>
        <v>1</v>
      </c>
      <c r="D455" s="268" t="str">
        <f t="shared" si="42"/>
        <v>Janeiro</v>
      </c>
      <c r="E455" s="269"/>
      <c r="F455" s="270" t="str">
        <f>IF(E455="","",VLOOKUP(Conciliação!E455,Relatório!B:I,2,FALSE))</f>
        <v/>
      </c>
      <c r="G455" s="709"/>
      <c r="H455" s="334" t="str">
        <f>IF(G455="","",VLOOKUP(G455,Fundos!B:C,2,FALSE))</f>
        <v/>
      </c>
      <c r="I455" s="272"/>
      <c r="J455" s="294"/>
      <c r="K455" s="301"/>
      <c r="L455" s="367"/>
      <c r="M455" s="355"/>
      <c r="N455" s="296"/>
      <c r="O455" s="296"/>
      <c r="P455" s="276" t="s">
        <v>277</v>
      </c>
      <c r="Q455" s="281"/>
      <c r="R455" s="282"/>
      <c r="S455" s="279">
        <f t="shared" si="43"/>
        <v>0</v>
      </c>
      <c r="T455" s="333">
        <f t="shared" si="38"/>
        <v>0</v>
      </c>
    </row>
    <row r="456" spans="2:20" ht="24.9" customHeight="1" x14ac:dyDescent="0.3">
      <c r="B456" s="293"/>
      <c r="C456" s="267">
        <f t="shared" si="41"/>
        <v>1</v>
      </c>
      <c r="D456" s="268" t="str">
        <f t="shared" si="42"/>
        <v>Janeiro</v>
      </c>
      <c r="E456" s="269"/>
      <c r="F456" s="270" t="str">
        <f>IF(E456="","",VLOOKUP(Conciliação!E456,Relatório!B:I,2,FALSE))</f>
        <v/>
      </c>
      <c r="G456" s="709"/>
      <c r="H456" s="334" t="str">
        <f>IF(G456="","",VLOOKUP(G456,Fundos!B:C,2,FALSE))</f>
        <v/>
      </c>
      <c r="I456" s="272"/>
      <c r="J456" s="294"/>
      <c r="K456" s="301"/>
      <c r="L456" s="367"/>
      <c r="M456" s="355"/>
      <c r="N456" s="296"/>
      <c r="O456" s="296"/>
      <c r="P456" s="276" t="s">
        <v>277</v>
      </c>
      <c r="Q456" s="281"/>
      <c r="R456" s="282"/>
      <c r="S456" s="279">
        <f t="shared" si="43"/>
        <v>0</v>
      </c>
      <c r="T456" s="333">
        <f t="shared" si="38"/>
        <v>0</v>
      </c>
    </row>
    <row r="457" spans="2:20" ht="24.9" customHeight="1" x14ac:dyDescent="0.3">
      <c r="B457" s="293"/>
      <c r="C457" s="267">
        <f t="shared" si="41"/>
        <v>1</v>
      </c>
      <c r="D457" s="268" t="str">
        <f t="shared" si="42"/>
        <v>Janeiro</v>
      </c>
      <c r="E457" s="269"/>
      <c r="F457" s="270" t="str">
        <f>IF(E457="","",VLOOKUP(Conciliação!E457,Relatório!B:I,2,FALSE))</f>
        <v/>
      </c>
      <c r="G457" s="709"/>
      <c r="H457" s="334" t="str">
        <f>IF(G457="","",VLOOKUP(G457,Fundos!B:C,2,FALSE))</f>
        <v/>
      </c>
      <c r="I457" s="272"/>
      <c r="J457" s="294"/>
      <c r="K457" s="301"/>
      <c r="L457" s="367"/>
      <c r="M457" s="355"/>
      <c r="N457" s="296"/>
      <c r="O457" s="296"/>
      <c r="P457" s="276" t="s">
        <v>277</v>
      </c>
      <c r="Q457" s="281"/>
      <c r="R457" s="282"/>
      <c r="S457" s="279">
        <f t="shared" si="43"/>
        <v>0</v>
      </c>
      <c r="T457" s="333">
        <f t="shared" si="38"/>
        <v>0</v>
      </c>
    </row>
    <row r="458" spans="2:20" ht="24.9" customHeight="1" x14ac:dyDescent="0.3">
      <c r="B458" s="293"/>
      <c r="C458" s="267">
        <f t="shared" si="41"/>
        <v>1</v>
      </c>
      <c r="D458" s="268" t="str">
        <f t="shared" si="42"/>
        <v>Janeiro</v>
      </c>
      <c r="E458" s="269"/>
      <c r="F458" s="270" t="str">
        <f>IF(E458="","",VLOOKUP(Conciliação!E458,Relatório!B:I,2,FALSE))</f>
        <v/>
      </c>
      <c r="G458" s="709"/>
      <c r="H458" s="334" t="str">
        <f>IF(G458="","",VLOOKUP(G458,Fundos!B:C,2,FALSE))</f>
        <v/>
      </c>
      <c r="I458" s="272"/>
      <c r="J458" s="294"/>
      <c r="K458" s="301"/>
      <c r="L458" s="367"/>
      <c r="M458" s="355"/>
      <c r="N458" s="296"/>
      <c r="O458" s="296"/>
      <c r="P458" s="276" t="s">
        <v>277</v>
      </c>
      <c r="Q458" s="281"/>
      <c r="R458" s="282"/>
      <c r="S458" s="279">
        <f t="shared" si="43"/>
        <v>0</v>
      </c>
      <c r="T458" s="333">
        <f t="shared" si="38"/>
        <v>0</v>
      </c>
    </row>
    <row r="459" spans="2:20" ht="24.9" customHeight="1" x14ac:dyDescent="0.3">
      <c r="B459" s="293"/>
      <c r="C459" s="267">
        <f t="shared" si="41"/>
        <v>1</v>
      </c>
      <c r="D459" s="268" t="str">
        <f t="shared" si="42"/>
        <v>Janeiro</v>
      </c>
      <c r="E459" s="269"/>
      <c r="F459" s="270" t="str">
        <f>IF(E459="","",VLOOKUP(Conciliação!E459,Relatório!B:I,2,FALSE))</f>
        <v/>
      </c>
      <c r="G459" s="709"/>
      <c r="H459" s="334" t="str">
        <f>IF(G459="","",VLOOKUP(G459,Fundos!B:C,2,FALSE))</f>
        <v/>
      </c>
      <c r="I459" s="272"/>
      <c r="J459" s="294"/>
      <c r="K459" s="301"/>
      <c r="L459" s="367"/>
      <c r="M459" s="355"/>
      <c r="N459" s="296"/>
      <c r="O459" s="296"/>
      <c r="P459" s="276" t="s">
        <v>277</v>
      </c>
      <c r="Q459" s="281"/>
      <c r="R459" s="282"/>
      <c r="S459" s="279">
        <f t="shared" si="43"/>
        <v>0</v>
      </c>
      <c r="T459" s="333">
        <f t="shared" ref="T459:T522" si="44">$T$4</f>
        <v>0</v>
      </c>
    </row>
    <row r="460" spans="2:20" ht="24.9" customHeight="1" x14ac:dyDescent="0.3">
      <c r="B460" s="293"/>
      <c r="C460" s="267">
        <f t="shared" si="41"/>
        <v>1</v>
      </c>
      <c r="D460" s="268" t="str">
        <f t="shared" si="42"/>
        <v>Janeiro</v>
      </c>
      <c r="E460" s="269"/>
      <c r="F460" s="270" t="str">
        <f>IF(E460="","",VLOOKUP(Conciliação!E460,Relatório!B:I,2,FALSE))</f>
        <v/>
      </c>
      <c r="G460" s="709"/>
      <c r="H460" s="334" t="str">
        <f>IF(G460="","",VLOOKUP(G460,Fundos!B:C,2,FALSE))</f>
        <v/>
      </c>
      <c r="I460" s="272"/>
      <c r="J460" s="294"/>
      <c r="K460" s="301"/>
      <c r="L460" s="367"/>
      <c r="M460" s="355"/>
      <c r="N460" s="296"/>
      <c r="O460" s="296"/>
      <c r="P460" s="276" t="s">
        <v>277</v>
      </c>
      <c r="Q460" s="281"/>
      <c r="R460" s="282"/>
      <c r="S460" s="279">
        <f t="shared" si="43"/>
        <v>0</v>
      </c>
      <c r="T460" s="333">
        <f t="shared" si="44"/>
        <v>0</v>
      </c>
    </row>
    <row r="461" spans="2:20" ht="24.9" customHeight="1" x14ac:dyDescent="0.3">
      <c r="B461" s="293"/>
      <c r="C461" s="267">
        <f t="shared" si="41"/>
        <v>1</v>
      </c>
      <c r="D461" s="268" t="str">
        <f t="shared" si="42"/>
        <v>Janeiro</v>
      </c>
      <c r="E461" s="269"/>
      <c r="F461" s="270" t="str">
        <f>IF(E461="","",VLOOKUP(Conciliação!E461,Relatório!B:I,2,FALSE))</f>
        <v/>
      </c>
      <c r="G461" s="709"/>
      <c r="H461" s="334" t="str">
        <f>IF(G461="","",VLOOKUP(G461,Fundos!B:C,2,FALSE))</f>
        <v/>
      </c>
      <c r="I461" s="272"/>
      <c r="J461" s="294"/>
      <c r="K461" s="301"/>
      <c r="L461" s="367"/>
      <c r="M461" s="355"/>
      <c r="N461" s="296"/>
      <c r="O461" s="296"/>
      <c r="P461" s="276" t="s">
        <v>277</v>
      </c>
      <c r="Q461" s="281"/>
      <c r="R461" s="282"/>
      <c r="S461" s="279">
        <f t="shared" si="43"/>
        <v>0</v>
      </c>
      <c r="T461" s="333">
        <f t="shared" si="44"/>
        <v>0</v>
      </c>
    </row>
    <row r="462" spans="2:20" ht="24.9" customHeight="1" x14ac:dyDescent="0.3">
      <c r="B462" s="293"/>
      <c r="C462" s="267">
        <f t="shared" si="41"/>
        <v>1</v>
      </c>
      <c r="D462" s="268" t="str">
        <f t="shared" si="42"/>
        <v>Janeiro</v>
      </c>
      <c r="E462" s="269"/>
      <c r="F462" s="270" t="str">
        <f>IF(E462="","",VLOOKUP(Conciliação!E462,Relatório!B:I,2,FALSE))</f>
        <v/>
      </c>
      <c r="G462" s="709"/>
      <c r="H462" s="334" t="str">
        <f>IF(G462="","",VLOOKUP(G462,Fundos!B:C,2,FALSE))</f>
        <v/>
      </c>
      <c r="I462" s="272"/>
      <c r="J462" s="294"/>
      <c r="K462" s="443"/>
      <c r="L462" s="367"/>
      <c r="M462" s="355"/>
      <c r="N462" s="296"/>
      <c r="O462" s="296"/>
      <c r="P462" s="276" t="s">
        <v>277</v>
      </c>
      <c r="Q462" s="281"/>
      <c r="R462" s="282"/>
      <c r="S462" s="279">
        <f t="shared" si="43"/>
        <v>0</v>
      </c>
      <c r="T462" s="333">
        <f t="shared" si="44"/>
        <v>0</v>
      </c>
    </row>
    <row r="463" spans="2:20" ht="24.9" customHeight="1" x14ac:dyDescent="0.3">
      <c r="B463" s="293"/>
      <c r="C463" s="267">
        <f t="shared" si="41"/>
        <v>1</v>
      </c>
      <c r="D463" s="268" t="str">
        <f t="shared" si="42"/>
        <v>Janeiro</v>
      </c>
      <c r="E463" s="269"/>
      <c r="F463" s="270" t="str">
        <f>IF(E463="","",VLOOKUP(Conciliação!E463,Relatório!B:I,2,FALSE))</f>
        <v/>
      </c>
      <c r="G463" s="709"/>
      <c r="H463" s="334" t="str">
        <f>IF(G463="","",VLOOKUP(G463,Fundos!B:C,2,FALSE))</f>
        <v/>
      </c>
      <c r="I463" s="272"/>
      <c r="J463" s="294"/>
      <c r="K463" s="301"/>
      <c r="L463" s="367"/>
      <c r="M463" s="355"/>
      <c r="N463" s="296"/>
      <c r="O463" s="296"/>
      <c r="P463" s="276" t="s">
        <v>277</v>
      </c>
      <c r="Q463" s="281"/>
      <c r="R463" s="282"/>
      <c r="S463" s="279">
        <f t="shared" si="43"/>
        <v>0</v>
      </c>
      <c r="T463" s="333">
        <f t="shared" si="44"/>
        <v>0</v>
      </c>
    </row>
    <row r="464" spans="2:20" ht="24.9" customHeight="1" x14ac:dyDescent="0.3">
      <c r="B464" s="293"/>
      <c r="C464" s="267">
        <f t="shared" si="41"/>
        <v>1</v>
      </c>
      <c r="D464" s="268" t="str">
        <f t="shared" si="42"/>
        <v>Janeiro</v>
      </c>
      <c r="E464" s="269"/>
      <c r="F464" s="270" t="str">
        <f>IF(E464="","",VLOOKUP(Conciliação!E464,Relatório!B:I,2,FALSE))</f>
        <v/>
      </c>
      <c r="G464" s="709"/>
      <c r="H464" s="334" t="str">
        <f>IF(G464="","",VLOOKUP(G464,Fundos!B:C,2,FALSE))</f>
        <v/>
      </c>
      <c r="I464" s="272"/>
      <c r="J464" s="294"/>
      <c r="K464" s="443"/>
      <c r="L464" s="367"/>
      <c r="M464" s="355"/>
      <c r="N464" s="296"/>
      <c r="O464" s="296"/>
      <c r="P464" s="276" t="s">
        <v>277</v>
      </c>
      <c r="Q464" s="281"/>
      <c r="R464" s="282"/>
      <c r="S464" s="279">
        <f t="shared" si="43"/>
        <v>0</v>
      </c>
      <c r="T464" s="333">
        <f t="shared" si="44"/>
        <v>0</v>
      </c>
    </row>
    <row r="465" spans="2:20" ht="24.9" customHeight="1" x14ac:dyDescent="0.3">
      <c r="B465" s="293"/>
      <c r="C465" s="267">
        <f t="shared" si="41"/>
        <v>1</v>
      </c>
      <c r="D465" s="268" t="str">
        <f t="shared" si="42"/>
        <v>Janeiro</v>
      </c>
      <c r="E465" s="269"/>
      <c r="F465" s="270" t="str">
        <f>IF(E465="","",VLOOKUP(Conciliação!E465,Relatório!B:I,2,FALSE))</f>
        <v/>
      </c>
      <c r="G465" s="709"/>
      <c r="H465" s="334" t="str">
        <f>IF(G465="","",VLOOKUP(G465,Fundos!B:C,2,FALSE))</f>
        <v/>
      </c>
      <c r="I465" s="272"/>
      <c r="J465" s="294"/>
      <c r="K465" s="443"/>
      <c r="L465" s="367"/>
      <c r="M465" s="356"/>
      <c r="N465" s="296"/>
      <c r="O465" s="296"/>
      <c r="P465" s="276" t="s">
        <v>277</v>
      </c>
      <c r="Q465" s="281"/>
      <c r="R465" s="282"/>
      <c r="S465" s="279">
        <f t="shared" si="43"/>
        <v>0</v>
      </c>
      <c r="T465" s="333">
        <f t="shared" si="44"/>
        <v>0</v>
      </c>
    </row>
    <row r="466" spans="2:20" ht="24.9" customHeight="1" x14ac:dyDescent="0.3">
      <c r="B466" s="293"/>
      <c r="C466" s="267">
        <f t="shared" si="41"/>
        <v>1</v>
      </c>
      <c r="D466" s="268" t="str">
        <f t="shared" si="42"/>
        <v>Janeiro</v>
      </c>
      <c r="E466" s="269"/>
      <c r="F466" s="270" t="str">
        <f>IF(E466="","",VLOOKUP(Conciliação!E466,Relatório!B:I,2,FALSE))</f>
        <v/>
      </c>
      <c r="G466" s="709"/>
      <c r="H466" s="334" t="str">
        <f>IF(G466="","",VLOOKUP(G466,Fundos!B:C,2,FALSE))</f>
        <v/>
      </c>
      <c r="I466" s="272"/>
      <c r="J466" s="301"/>
      <c r="K466" s="302"/>
      <c r="L466" s="367"/>
      <c r="M466" s="355"/>
      <c r="N466" s="296"/>
      <c r="O466" s="296"/>
      <c r="P466" s="276" t="s">
        <v>277</v>
      </c>
      <c r="Q466" s="281"/>
      <c r="R466" s="282"/>
      <c r="S466" s="279">
        <f t="shared" si="43"/>
        <v>0</v>
      </c>
      <c r="T466" s="333">
        <f t="shared" si="44"/>
        <v>0</v>
      </c>
    </row>
    <row r="467" spans="2:20" ht="24.9" customHeight="1" x14ac:dyDescent="0.3">
      <c r="B467" s="293"/>
      <c r="C467" s="267">
        <f t="shared" si="41"/>
        <v>1</v>
      </c>
      <c r="D467" s="268" t="str">
        <f t="shared" si="42"/>
        <v>Janeiro</v>
      </c>
      <c r="E467" s="269"/>
      <c r="F467" s="270" t="str">
        <f>IF(E467="","",VLOOKUP(Conciliação!E467,Relatório!B:I,2,FALSE))</f>
        <v/>
      </c>
      <c r="G467" s="709"/>
      <c r="H467" s="334" t="str">
        <f>IF(G467="","",VLOOKUP(G467,Fundos!B:C,2,FALSE))</f>
        <v/>
      </c>
      <c r="I467" s="272"/>
      <c r="J467" s="301"/>
      <c r="K467" s="302"/>
      <c r="L467" s="367"/>
      <c r="M467" s="355"/>
      <c r="N467" s="296"/>
      <c r="O467" s="296"/>
      <c r="P467" s="276" t="s">
        <v>277</v>
      </c>
      <c r="Q467" s="281"/>
      <c r="R467" s="282"/>
      <c r="S467" s="279">
        <f t="shared" si="43"/>
        <v>0</v>
      </c>
      <c r="T467" s="333">
        <f t="shared" si="44"/>
        <v>0</v>
      </c>
    </row>
    <row r="468" spans="2:20" ht="24.9" customHeight="1" x14ac:dyDescent="0.3">
      <c r="B468" s="293"/>
      <c r="C468" s="267">
        <f t="shared" si="41"/>
        <v>1</v>
      </c>
      <c r="D468" s="268" t="str">
        <f t="shared" si="42"/>
        <v>Janeiro</v>
      </c>
      <c r="E468" s="269"/>
      <c r="F468" s="270" t="str">
        <f>IF(E468="","",VLOOKUP(Conciliação!E468,Relatório!B:I,2,FALSE))</f>
        <v/>
      </c>
      <c r="G468" s="709"/>
      <c r="H468" s="334" t="str">
        <f>IF(G468="","",VLOOKUP(G468,Fundos!B:C,2,FALSE))</f>
        <v/>
      </c>
      <c r="I468" s="272"/>
      <c r="J468" s="294"/>
      <c r="K468" s="302"/>
      <c r="L468" s="367"/>
      <c r="M468" s="355"/>
      <c r="N468" s="296"/>
      <c r="O468" s="296"/>
      <c r="P468" s="276" t="s">
        <v>277</v>
      </c>
      <c r="Q468" s="281"/>
      <c r="R468" s="282"/>
      <c r="S468" s="279">
        <f t="shared" si="43"/>
        <v>0</v>
      </c>
      <c r="T468" s="333">
        <f t="shared" si="44"/>
        <v>0</v>
      </c>
    </row>
    <row r="469" spans="2:20" ht="24.9" customHeight="1" x14ac:dyDescent="0.3">
      <c r="B469" s="293"/>
      <c r="C469" s="267">
        <f t="shared" si="41"/>
        <v>1</v>
      </c>
      <c r="D469" s="268" t="str">
        <f t="shared" si="42"/>
        <v>Janeiro</v>
      </c>
      <c r="E469" s="269"/>
      <c r="F469" s="270" t="str">
        <f>IF(E469="","",VLOOKUP(Conciliação!E469,Relatório!B:I,2,FALSE))</f>
        <v/>
      </c>
      <c r="G469" s="709"/>
      <c r="H469" s="334" t="str">
        <f>IF(G469="","",VLOOKUP(G469,Fundos!B:C,2,FALSE))</f>
        <v/>
      </c>
      <c r="I469" s="272"/>
      <c r="J469" s="294"/>
      <c r="K469" s="443"/>
      <c r="L469" s="367"/>
      <c r="M469" s="355"/>
      <c r="N469" s="296"/>
      <c r="O469" s="296"/>
      <c r="P469" s="276" t="s">
        <v>277</v>
      </c>
      <c r="Q469" s="281"/>
      <c r="R469" s="282"/>
      <c r="S469" s="279">
        <f t="shared" si="43"/>
        <v>0</v>
      </c>
      <c r="T469" s="333">
        <f t="shared" si="44"/>
        <v>0</v>
      </c>
    </row>
    <row r="470" spans="2:20" ht="24.9" customHeight="1" x14ac:dyDescent="0.3">
      <c r="B470" s="293"/>
      <c r="C470" s="267">
        <f t="shared" si="41"/>
        <v>1</v>
      </c>
      <c r="D470" s="268" t="str">
        <f t="shared" si="42"/>
        <v>Janeiro</v>
      </c>
      <c r="E470" s="269"/>
      <c r="F470" s="270" t="str">
        <f>IF(E470="","",VLOOKUP(Conciliação!E470,Relatório!B:I,2,FALSE))</f>
        <v/>
      </c>
      <c r="G470" s="709"/>
      <c r="H470" s="334" t="str">
        <f>IF(G470="","",VLOOKUP(G470,Fundos!B:C,2,FALSE))</f>
        <v/>
      </c>
      <c r="I470" s="272"/>
      <c r="J470" s="294"/>
      <c r="K470" s="301"/>
      <c r="L470" s="367"/>
      <c r="M470" s="355"/>
      <c r="N470" s="296"/>
      <c r="O470" s="296"/>
      <c r="P470" s="276" t="s">
        <v>277</v>
      </c>
      <c r="Q470" s="281"/>
      <c r="R470" s="282"/>
      <c r="S470" s="279">
        <f t="shared" si="43"/>
        <v>0</v>
      </c>
      <c r="T470" s="333">
        <f t="shared" si="44"/>
        <v>0</v>
      </c>
    </row>
    <row r="471" spans="2:20" ht="24.9" customHeight="1" x14ac:dyDescent="0.3">
      <c r="B471" s="293"/>
      <c r="C471" s="267">
        <f t="shared" si="41"/>
        <v>1</v>
      </c>
      <c r="D471" s="268" t="str">
        <f t="shared" si="42"/>
        <v>Janeiro</v>
      </c>
      <c r="E471" s="269"/>
      <c r="F471" s="270" t="str">
        <f>IF(E471="","",VLOOKUP(Conciliação!E471,Relatório!B:I,2,FALSE))</f>
        <v/>
      </c>
      <c r="G471" s="709"/>
      <c r="H471" s="334" t="str">
        <f>IF(G471="","",VLOOKUP(G471,Fundos!B:C,2,FALSE))</f>
        <v/>
      </c>
      <c r="I471" s="272"/>
      <c r="J471" s="294"/>
      <c r="K471" s="301"/>
      <c r="L471" s="367"/>
      <c r="M471" s="355"/>
      <c r="N471" s="296"/>
      <c r="O471" s="296"/>
      <c r="P471" s="276" t="s">
        <v>277</v>
      </c>
      <c r="Q471" s="281"/>
      <c r="R471" s="282"/>
      <c r="S471" s="279">
        <f t="shared" si="43"/>
        <v>0</v>
      </c>
      <c r="T471" s="333">
        <f t="shared" si="44"/>
        <v>0</v>
      </c>
    </row>
    <row r="472" spans="2:20" ht="24.9" customHeight="1" x14ac:dyDescent="0.3">
      <c r="B472" s="293"/>
      <c r="C472" s="267">
        <f t="shared" si="41"/>
        <v>1</v>
      </c>
      <c r="D472" s="268" t="str">
        <f t="shared" si="42"/>
        <v>Janeiro</v>
      </c>
      <c r="E472" s="269"/>
      <c r="F472" s="270" t="str">
        <f>IF(E472="","",VLOOKUP(Conciliação!E472,Relatório!B:I,2,FALSE))</f>
        <v/>
      </c>
      <c r="G472" s="709"/>
      <c r="H472" s="334" t="str">
        <f>IF(G472="","",VLOOKUP(G472,Fundos!B:C,2,FALSE))</f>
        <v/>
      </c>
      <c r="I472" s="272"/>
      <c r="J472" s="294"/>
      <c r="K472" s="301"/>
      <c r="L472" s="367"/>
      <c r="M472" s="356"/>
      <c r="N472" s="296"/>
      <c r="O472" s="296"/>
      <c r="P472" s="276" t="s">
        <v>277</v>
      </c>
      <c r="Q472" s="281"/>
      <c r="R472" s="282"/>
      <c r="S472" s="279">
        <f t="shared" si="43"/>
        <v>0</v>
      </c>
      <c r="T472" s="333">
        <f t="shared" si="44"/>
        <v>0</v>
      </c>
    </row>
    <row r="473" spans="2:20" ht="24.9" customHeight="1" x14ac:dyDescent="0.3">
      <c r="B473" s="293"/>
      <c r="C473" s="267">
        <f t="shared" si="41"/>
        <v>1</v>
      </c>
      <c r="D473" s="268" t="str">
        <f t="shared" si="42"/>
        <v>Janeiro</v>
      </c>
      <c r="E473" s="269"/>
      <c r="F473" s="270" t="str">
        <f>IF(E473="","",VLOOKUP(Conciliação!E473,Relatório!B:I,2,FALSE))</f>
        <v/>
      </c>
      <c r="G473" s="709"/>
      <c r="H473" s="334" t="str">
        <f>IF(G473="","",VLOOKUP(G473,Fundos!B:C,2,FALSE))</f>
        <v/>
      </c>
      <c r="I473" s="272"/>
      <c r="J473" s="294"/>
      <c r="K473" s="301"/>
      <c r="L473" s="367"/>
      <c r="M473" s="356"/>
      <c r="N473" s="296"/>
      <c r="O473" s="296"/>
      <c r="P473" s="276" t="s">
        <v>277</v>
      </c>
      <c r="Q473" s="281"/>
      <c r="R473" s="282"/>
      <c r="S473" s="279">
        <f t="shared" si="43"/>
        <v>0</v>
      </c>
      <c r="T473" s="333">
        <f t="shared" si="44"/>
        <v>0</v>
      </c>
    </row>
    <row r="474" spans="2:20" ht="24.9" customHeight="1" x14ac:dyDescent="0.3">
      <c r="B474" s="293"/>
      <c r="C474" s="267">
        <f t="shared" si="41"/>
        <v>1</v>
      </c>
      <c r="D474" s="268" t="str">
        <f t="shared" si="42"/>
        <v>Janeiro</v>
      </c>
      <c r="E474" s="269"/>
      <c r="F474" s="270" t="str">
        <f>IF(E474="","",VLOOKUP(Conciliação!E474,Relatório!B:I,2,FALSE))</f>
        <v/>
      </c>
      <c r="G474" s="709"/>
      <c r="H474" s="334" t="str">
        <f>IF(G474="","",VLOOKUP(G474,Fundos!B:C,2,FALSE))</f>
        <v/>
      </c>
      <c r="I474" s="272"/>
      <c r="J474" s="294"/>
      <c r="K474" s="443"/>
      <c r="L474" s="367"/>
      <c r="M474" s="355"/>
      <c r="N474" s="296"/>
      <c r="O474" s="296"/>
      <c r="P474" s="276" t="s">
        <v>277</v>
      </c>
      <c r="Q474" s="281"/>
      <c r="R474" s="282"/>
      <c r="S474" s="279">
        <f t="shared" si="43"/>
        <v>0</v>
      </c>
      <c r="T474" s="333">
        <f t="shared" si="44"/>
        <v>0</v>
      </c>
    </row>
    <row r="475" spans="2:20" ht="24.9" customHeight="1" x14ac:dyDescent="0.3">
      <c r="B475" s="293"/>
      <c r="C475" s="267">
        <f t="shared" ref="C475:C545" si="45">MONTH(B475)</f>
        <v>1</v>
      </c>
      <c r="D475" s="268" t="str">
        <f t="shared" ref="D475:D545" si="46">IF(C475=1,"Janeiro",IF(C475=2,"Fevereiro",IF(C475=3,"Março",IF(C475=4,"Abril",IF(C475=5,"Maio",IF(C475=6,"Junho",IF(C475=7,"Julho",IF(C475=8,"Agosto",IF(C475=9,"Setembro",IF(C475=10,"Outubro",IF(C475=11,"Novembro",IF(C475=12,"Dezembro",""))))))))))))</f>
        <v>Janeiro</v>
      </c>
      <c r="E475" s="269"/>
      <c r="F475" s="270" t="str">
        <f>IF(E475="","",VLOOKUP(Conciliação!E475,Relatório!B:I,2,FALSE))</f>
        <v/>
      </c>
      <c r="G475" s="709"/>
      <c r="H475" s="334" t="str">
        <f>IF(G475="","",VLOOKUP(G475,Fundos!B:C,2,FALSE))</f>
        <v/>
      </c>
      <c r="I475" s="272"/>
      <c r="J475" s="294"/>
      <c r="K475" s="301"/>
      <c r="L475" s="367"/>
      <c r="M475" s="358"/>
      <c r="N475" s="296"/>
      <c r="O475" s="296"/>
      <c r="P475" s="276" t="s">
        <v>277</v>
      </c>
      <c r="Q475" s="281"/>
      <c r="R475" s="282"/>
      <c r="S475" s="279">
        <f t="shared" si="43"/>
        <v>0</v>
      </c>
      <c r="T475" s="333">
        <f t="shared" si="44"/>
        <v>0</v>
      </c>
    </row>
    <row r="476" spans="2:20" ht="24.9" customHeight="1" x14ac:dyDescent="0.3">
      <c r="B476" s="293"/>
      <c r="C476" s="267">
        <f t="shared" si="45"/>
        <v>1</v>
      </c>
      <c r="D476" s="268" t="str">
        <f t="shared" si="46"/>
        <v>Janeiro</v>
      </c>
      <c r="E476" s="269"/>
      <c r="F476" s="270" t="str">
        <f>IF(E476="","",VLOOKUP(Conciliação!E476,Relatório!B:I,2,FALSE))</f>
        <v/>
      </c>
      <c r="G476" s="709"/>
      <c r="H476" s="334" t="str">
        <f>IF(G476="","",VLOOKUP(G476,Fundos!B:C,2,FALSE))</f>
        <v/>
      </c>
      <c r="I476" s="272"/>
      <c r="J476" s="448"/>
      <c r="K476" s="301"/>
      <c r="L476" s="367"/>
      <c r="M476" s="358"/>
      <c r="N476" s="296"/>
      <c r="O476" s="296"/>
      <c r="P476" s="276" t="s">
        <v>277</v>
      </c>
      <c r="Q476" s="281"/>
      <c r="R476" s="282"/>
      <c r="S476" s="279">
        <f t="shared" si="43"/>
        <v>0</v>
      </c>
      <c r="T476" s="333">
        <f t="shared" si="44"/>
        <v>0</v>
      </c>
    </row>
    <row r="477" spans="2:20" ht="24.9" customHeight="1" x14ac:dyDescent="0.3">
      <c r="B477" s="293"/>
      <c r="C477" s="267">
        <f t="shared" si="45"/>
        <v>1</v>
      </c>
      <c r="D477" s="268" t="str">
        <f t="shared" si="46"/>
        <v>Janeiro</v>
      </c>
      <c r="E477" s="269"/>
      <c r="F477" s="270" t="str">
        <f>IF(E477="","",VLOOKUP(Conciliação!E477,Relatório!B:I,2,FALSE))</f>
        <v/>
      </c>
      <c r="G477" s="709"/>
      <c r="H477" s="334" t="str">
        <f>IF(G477="","",VLOOKUP(G477,Fundos!B:C,2,FALSE))</f>
        <v/>
      </c>
      <c r="I477" s="272"/>
      <c r="J477" s="294"/>
      <c r="K477" s="301"/>
      <c r="L477" s="367"/>
      <c r="M477" s="355"/>
      <c r="N477" s="296"/>
      <c r="O477" s="296"/>
      <c r="P477" s="276" t="s">
        <v>277</v>
      </c>
      <c r="Q477" s="281"/>
      <c r="R477" s="282"/>
      <c r="S477" s="279">
        <f t="shared" si="43"/>
        <v>0</v>
      </c>
      <c r="T477" s="333">
        <f t="shared" si="44"/>
        <v>0</v>
      </c>
    </row>
    <row r="478" spans="2:20" ht="24.9" customHeight="1" x14ac:dyDescent="0.3">
      <c r="B478" s="293"/>
      <c r="C478" s="267">
        <f t="shared" si="45"/>
        <v>1</v>
      </c>
      <c r="D478" s="268" t="str">
        <f t="shared" si="46"/>
        <v>Janeiro</v>
      </c>
      <c r="E478" s="269"/>
      <c r="F478" s="270" t="str">
        <f>IF(E478="","",VLOOKUP(Conciliação!E478,Relatório!B:I,2,FALSE))</f>
        <v/>
      </c>
      <c r="G478" s="709"/>
      <c r="H478" s="334" t="str">
        <f>IF(G478="","",VLOOKUP(G478,Fundos!B:C,2,FALSE))</f>
        <v/>
      </c>
      <c r="I478" s="272"/>
      <c r="J478" s="294"/>
      <c r="K478" s="443"/>
      <c r="L478" s="367"/>
      <c r="M478" s="355"/>
      <c r="N478" s="296"/>
      <c r="O478" s="296"/>
      <c r="P478" s="276" t="s">
        <v>277</v>
      </c>
      <c r="Q478" s="281"/>
      <c r="R478" s="282"/>
      <c r="S478" s="279">
        <f t="shared" si="43"/>
        <v>0</v>
      </c>
      <c r="T478" s="333">
        <f t="shared" si="44"/>
        <v>0</v>
      </c>
    </row>
    <row r="479" spans="2:20" ht="24.9" customHeight="1" x14ac:dyDescent="0.3">
      <c r="B479" s="293"/>
      <c r="C479" s="267">
        <f t="shared" si="45"/>
        <v>1</v>
      </c>
      <c r="D479" s="268" t="str">
        <f t="shared" si="46"/>
        <v>Janeiro</v>
      </c>
      <c r="E479" s="269"/>
      <c r="F479" s="270" t="str">
        <f>IF(E479="","",VLOOKUP(Conciliação!E479,Relatório!B:I,2,FALSE))</f>
        <v/>
      </c>
      <c r="G479" s="709"/>
      <c r="H479" s="334" t="str">
        <f>IF(G479="","",VLOOKUP(G479,Fundos!B:C,2,FALSE))</f>
        <v/>
      </c>
      <c r="I479" s="272"/>
      <c r="J479" s="294"/>
      <c r="K479" s="301"/>
      <c r="L479" s="367"/>
      <c r="M479" s="355"/>
      <c r="N479" s="296"/>
      <c r="O479" s="296"/>
      <c r="P479" s="276" t="s">
        <v>277</v>
      </c>
      <c r="Q479" s="281"/>
      <c r="R479" s="282"/>
      <c r="S479" s="279">
        <f t="shared" si="43"/>
        <v>0</v>
      </c>
      <c r="T479" s="333">
        <f t="shared" si="44"/>
        <v>0</v>
      </c>
    </row>
    <row r="480" spans="2:20" ht="24.9" customHeight="1" x14ac:dyDescent="0.3">
      <c r="B480" s="293"/>
      <c r="C480" s="267">
        <f t="shared" si="45"/>
        <v>1</v>
      </c>
      <c r="D480" s="268" t="str">
        <f t="shared" si="46"/>
        <v>Janeiro</v>
      </c>
      <c r="E480" s="269"/>
      <c r="F480" s="270" t="str">
        <f>IF(E480="","",VLOOKUP(Conciliação!E480,Relatório!B:I,2,FALSE))</f>
        <v/>
      </c>
      <c r="G480" s="709"/>
      <c r="H480" s="334" t="str">
        <f>IF(G480="","",VLOOKUP(G480,Fundos!B:C,2,FALSE))</f>
        <v/>
      </c>
      <c r="I480" s="272"/>
      <c r="J480" s="294"/>
      <c r="K480" s="273"/>
      <c r="L480" s="367"/>
      <c r="M480" s="355"/>
      <c r="N480" s="296"/>
      <c r="O480" s="296"/>
      <c r="P480" s="276" t="s">
        <v>277</v>
      </c>
      <c r="Q480" s="281"/>
      <c r="R480" s="282"/>
      <c r="S480" s="279">
        <f t="shared" si="43"/>
        <v>0</v>
      </c>
      <c r="T480" s="333">
        <f t="shared" si="44"/>
        <v>0</v>
      </c>
    </row>
    <row r="481" spans="2:20" ht="24.9" customHeight="1" x14ac:dyDescent="0.3">
      <c r="B481" s="293"/>
      <c r="C481" s="267">
        <f t="shared" si="45"/>
        <v>1</v>
      </c>
      <c r="D481" s="268" t="str">
        <f t="shared" si="46"/>
        <v>Janeiro</v>
      </c>
      <c r="E481" s="269"/>
      <c r="F481" s="270" t="str">
        <f>IF(E481="","",VLOOKUP(Conciliação!E481,Relatório!B:I,2,FALSE))</f>
        <v/>
      </c>
      <c r="G481" s="709"/>
      <c r="H481" s="334" t="str">
        <f>IF(G481="","",VLOOKUP(G481,Fundos!B:C,2,FALSE))</f>
        <v/>
      </c>
      <c r="I481" s="272"/>
      <c r="J481" s="294"/>
      <c r="K481" s="301"/>
      <c r="L481" s="367"/>
      <c r="M481" s="356"/>
      <c r="N481" s="296"/>
      <c r="O481" s="296"/>
      <c r="P481" s="276" t="s">
        <v>277</v>
      </c>
      <c r="Q481" s="281"/>
      <c r="R481" s="282"/>
      <c r="S481" s="279">
        <f t="shared" si="43"/>
        <v>0</v>
      </c>
      <c r="T481" s="333">
        <f t="shared" si="44"/>
        <v>0</v>
      </c>
    </row>
    <row r="482" spans="2:20" ht="24.9" customHeight="1" x14ac:dyDescent="0.3">
      <c r="B482" s="446"/>
      <c r="C482" s="267">
        <f t="shared" si="45"/>
        <v>1</v>
      </c>
      <c r="D482" s="268" t="str">
        <f t="shared" si="46"/>
        <v>Janeiro</v>
      </c>
      <c r="E482" s="269"/>
      <c r="F482" s="270" t="str">
        <f>IF(E482="","",VLOOKUP(Conciliação!E482,Relatório!B:I,2,FALSE))</f>
        <v/>
      </c>
      <c r="G482" s="709"/>
      <c r="H482" s="334" t="str">
        <f>IF(G482="","",VLOOKUP(G482,Fundos!B:C,2,FALSE))</f>
        <v/>
      </c>
      <c r="I482" s="272"/>
      <c r="J482" s="443"/>
      <c r="K482" s="443"/>
      <c r="L482" s="686"/>
      <c r="M482" s="353"/>
      <c r="N482" s="577"/>
      <c r="O482" s="353"/>
      <c r="P482" s="276" t="s">
        <v>277</v>
      </c>
      <c r="Q482" s="279"/>
      <c r="R482" s="449"/>
      <c r="S482" s="279">
        <f t="shared" si="43"/>
        <v>0</v>
      </c>
      <c r="T482" s="333">
        <f t="shared" si="44"/>
        <v>0</v>
      </c>
    </row>
    <row r="483" spans="2:20" ht="24.9" customHeight="1" x14ac:dyDescent="0.3">
      <c r="B483" s="446"/>
      <c r="C483" s="267">
        <f t="shared" si="45"/>
        <v>1</v>
      </c>
      <c r="D483" s="268" t="str">
        <f t="shared" si="46"/>
        <v>Janeiro</v>
      </c>
      <c r="E483" s="269"/>
      <c r="F483" s="270" t="str">
        <f>IF(E483="","",VLOOKUP(Conciliação!E483,Relatório!B:I,2,FALSE))</f>
        <v/>
      </c>
      <c r="G483" s="709"/>
      <c r="H483" s="334" t="str">
        <f>IF(G483="","",VLOOKUP(G483,Fundos!B:C,2,FALSE))</f>
        <v/>
      </c>
      <c r="I483" s="272"/>
      <c r="J483" s="443"/>
      <c r="K483" s="443"/>
      <c r="L483" s="686"/>
      <c r="M483" s="353"/>
      <c r="N483" s="577"/>
      <c r="O483" s="353"/>
      <c r="P483" s="276" t="s">
        <v>277</v>
      </c>
      <c r="Q483" s="279"/>
      <c r="R483" s="449"/>
      <c r="S483" s="279">
        <f t="shared" si="43"/>
        <v>0</v>
      </c>
      <c r="T483" s="333">
        <f t="shared" si="44"/>
        <v>0</v>
      </c>
    </row>
    <row r="484" spans="2:20" ht="24.9" customHeight="1" x14ac:dyDescent="0.3">
      <c r="B484" s="446"/>
      <c r="C484" s="267">
        <f t="shared" si="45"/>
        <v>1</v>
      </c>
      <c r="D484" s="268" t="str">
        <f t="shared" si="46"/>
        <v>Janeiro</v>
      </c>
      <c r="E484" s="269"/>
      <c r="F484" s="270" t="str">
        <f>IF(E484="","",VLOOKUP(Conciliação!E484,Relatório!B:I,2,FALSE))</f>
        <v/>
      </c>
      <c r="G484" s="709"/>
      <c r="H484" s="334" t="str">
        <f>IF(G484="","",VLOOKUP(G484,Fundos!B:C,2,FALSE))</f>
        <v/>
      </c>
      <c r="I484" s="272"/>
      <c r="J484" s="443"/>
      <c r="K484" s="443"/>
      <c r="L484" s="686"/>
      <c r="M484" s="353"/>
      <c r="N484" s="577"/>
      <c r="O484" s="353"/>
      <c r="P484" s="276" t="s">
        <v>277</v>
      </c>
      <c r="Q484" s="279"/>
      <c r="R484" s="449"/>
      <c r="S484" s="279">
        <f t="shared" si="43"/>
        <v>0</v>
      </c>
      <c r="T484" s="333">
        <f t="shared" si="44"/>
        <v>0</v>
      </c>
    </row>
    <row r="485" spans="2:20" ht="24.9" customHeight="1" x14ac:dyDescent="0.3">
      <c r="B485" s="446"/>
      <c r="C485" s="267">
        <f t="shared" si="45"/>
        <v>1</v>
      </c>
      <c r="D485" s="268" t="str">
        <f t="shared" si="46"/>
        <v>Janeiro</v>
      </c>
      <c r="E485" s="269"/>
      <c r="F485" s="270" t="str">
        <f>IF(E485="","",VLOOKUP(Conciliação!E485,Relatório!B:I,2,FALSE))</f>
        <v/>
      </c>
      <c r="G485" s="709"/>
      <c r="H485" s="334" t="str">
        <f>IF(G485="","",VLOOKUP(G485,Fundos!B:C,2,FALSE))</f>
        <v/>
      </c>
      <c r="I485" s="272"/>
      <c r="J485" s="443"/>
      <c r="K485" s="443"/>
      <c r="L485" s="686"/>
      <c r="M485" s="353"/>
      <c r="N485" s="577"/>
      <c r="O485" s="353"/>
      <c r="P485" s="276" t="s">
        <v>277</v>
      </c>
      <c r="Q485" s="279"/>
      <c r="R485" s="449"/>
      <c r="S485" s="279">
        <f t="shared" si="43"/>
        <v>0</v>
      </c>
      <c r="T485" s="333">
        <f t="shared" si="44"/>
        <v>0</v>
      </c>
    </row>
    <row r="486" spans="2:20" ht="24.9" customHeight="1" x14ac:dyDescent="0.3">
      <c r="B486" s="446"/>
      <c r="C486" s="267">
        <f t="shared" si="45"/>
        <v>1</v>
      </c>
      <c r="D486" s="268" t="str">
        <f t="shared" si="46"/>
        <v>Janeiro</v>
      </c>
      <c r="E486" s="269"/>
      <c r="F486" s="270" t="str">
        <f>IF(E486="","",VLOOKUP(Conciliação!E486,Relatório!B:I,2,FALSE))</f>
        <v/>
      </c>
      <c r="G486" s="709"/>
      <c r="H486" s="334" t="str">
        <f>IF(G486="","",VLOOKUP(G486,Fundos!B:C,2,FALSE))</f>
        <v/>
      </c>
      <c r="I486" s="272"/>
      <c r="J486" s="448"/>
      <c r="K486" s="443"/>
      <c r="L486" s="686"/>
      <c r="M486" s="353"/>
      <c r="N486" s="577"/>
      <c r="O486" s="353"/>
      <c r="P486" s="276" t="s">
        <v>277</v>
      </c>
      <c r="Q486" s="279"/>
      <c r="R486" s="449"/>
      <c r="S486" s="279">
        <f t="shared" si="43"/>
        <v>0</v>
      </c>
      <c r="T486" s="333">
        <f t="shared" si="44"/>
        <v>0</v>
      </c>
    </row>
    <row r="487" spans="2:20" ht="24.9" customHeight="1" x14ac:dyDescent="0.3">
      <c r="B487" s="446"/>
      <c r="C487" s="267">
        <f t="shared" si="45"/>
        <v>1</v>
      </c>
      <c r="D487" s="268" t="str">
        <f t="shared" si="46"/>
        <v>Janeiro</v>
      </c>
      <c r="E487" s="269"/>
      <c r="F487" s="270" t="str">
        <f>IF(E487="","",VLOOKUP(Conciliação!E487,Relatório!B:I,2,FALSE))</f>
        <v/>
      </c>
      <c r="G487" s="709"/>
      <c r="H487" s="334" t="str">
        <f>IF(G487="","",VLOOKUP(G487,Fundos!B:C,2,FALSE))</f>
        <v/>
      </c>
      <c r="I487" s="272"/>
      <c r="J487" s="294"/>
      <c r="K487" s="452"/>
      <c r="L487" s="686"/>
      <c r="M487" s="353"/>
      <c r="N487" s="271"/>
      <c r="O487" s="576"/>
      <c r="P487" s="276" t="s">
        <v>277</v>
      </c>
      <c r="Q487" s="279"/>
      <c r="R487" s="449"/>
      <c r="S487" s="279">
        <f t="shared" si="43"/>
        <v>0</v>
      </c>
      <c r="T487" s="333">
        <f t="shared" si="44"/>
        <v>0</v>
      </c>
    </row>
    <row r="488" spans="2:20" ht="24.9" customHeight="1" x14ac:dyDescent="0.3">
      <c r="B488" s="446"/>
      <c r="C488" s="267">
        <f t="shared" si="45"/>
        <v>1</v>
      </c>
      <c r="D488" s="268" t="str">
        <f t="shared" si="46"/>
        <v>Janeiro</v>
      </c>
      <c r="E488" s="269"/>
      <c r="F488" s="270" t="str">
        <f>IF(E488="","",VLOOKUP(Conciliação!E488,Relatório!B:I,2,FALSE))</f>
        <v/>
      </c>
      <c r="G488" s="709"/>
      <c r="H488" s="334" t="str">
        <f>IF(G488="","",VLOOKUP(G488,Fundos!B:C,2,FALSE))</f>
        <v/>
      </c>
      <c r="I488" s="272"/>
      <c r="J488" s="443"/>
      <c r="K488" s="443"/>
      <c r="L488" s="686"/>
      <c r="M488" s="353"/>
      <c r="N488" s="271"/>
      <c r="O488" s="271"/>
      <c r="P488" s="276" t="s">
        <v>277</v>
      </c>
      <c r="Q488" s="279"/>
      <c r="R488" s="449"/>
      <c r="S488" s="279">
        <f t="shared" si="43"/>
        <v>0</v>
      </c>
      <c r="T488" s="333">
        <f t="shared" si="44"/>
        <v>0</v>
      </c>
    </row>
    <row r="489" spans="2:20" ht="24.9" customHeight="1" x14ac:dyDescent="0.3">
      <c r="B489" s="446"/>
      <c r="C489" s="267">
        <f t="shared" si="45"/>
        <v>1</v>
      </c>
      <c r="D489" s="268" t="str">
        <f t="shared" si="46"/>
        <v>Janeiro</v>
      </c>
      <c r="E489" s="269"/>
      <c r="F489" s="270" t="str">
        <f>IF(E489="","",VLOOKUP(Conciliação!E489,Relatório!B:I,2,FALSE))</f>
        <v/>
      </c>
      <c r="G489" s="709"/>
      <c r="H489" s="334" t="str">
        <f>IF(G489="","",VLOOKUP(G489,Fundos!B:C,2,FALSE))</f>
        <v/>
      </c>
      <c r="I489" s="272"/>
      <c r="J489" s="448"/>
      <c r="K489" s="448"/>
      <c r="L489" s="685"/>
      <c r="M489" s="353"/>
      <c r="N489" s="271"/>
      <c r="O489" s="576"/>
      <c r="P489" s="276" t="s">
        <v>277</v>
      </c>
      <c r="Q489" s="279"/>
      <c r="R489" s="449"/>
      <c r="S489" s="279">
        <f t="shared" si="43"/>
        <v>0</v>
      </c>
      <c r="T489" s="333">
        <f t="shared" si="44"/>
        <v>0</v>
      </c>
    </row>
    <row r="490" spans="2:20" ht="24.9" customHeight="1" x14ac:dyDescent="0.3">
      <c r="B490" s="446"/>
      <c r="C490" s="267">
        <f t="shared" si="45"/>
        <v>1</v>
      </c>
      <c r="D490" s="268" t="str">
        <f t="shared" si="46"/>
        <v>Janeiro</v>
      </c>
      <c r="E490" s="269"/>
      <c r="F490" s="270" t="str">
        <f>IF(E490="","",VLOOKUP(Conciliação!E490,Relatório!B:I,2,FALSE))</f>
        <v/>
      </c>
      <c r="G490" s="709"/>
      <c r="H490" s="334" t="str">
        <f>IF(G490="","",VLOOKUP(G490,Fundos!B:C,2,FALSE))</f>
        <v/>
      </c>
      <c r="I490" s="272"/>
      <c r="J490" s="443"/>
      <c r="K490" s="448"/>
      <c r="L490" s="685"/>
      <c r="M490" s="353"/>
      <c r="N490" s="271"/>
      <c r="O490" s="576"/>
      <c r="P490" s="276" t="s">
        <v>277</v>
      </c>
      <c r="Q490" s="279"/>
      <c r="R490" s="449"/>
      <c r="S490" s="279">
        <f t="shared" si="43"/>
        <v>0</v>
      </c>
      <c r="T490" s="333">
        <f t="shared" si="44"/>
        <v>0</v>
      </c>
    </row>
    <row r="491" spans="2:20" ht="24.9" customHeight="1" x14ac:dyDescent="0.3">
      <c r="B491" s="446"/>
      <c r="C491" s="267">
        <f t="shared" si="45"/>
        <v>1</v>
      </c>
      <c r="D491" s="268" t="str">
        <f t="shared" si="46"/>
        <v>Janeiro</v>
      </c>
      <c r="E491" s="269"/>
      <c r="F491" s="270" t="str">
        <f>IF(E491="","",VLOOKUP(Conciliação!E491,Relatório!B:I,2,FALSE))</f>
        <v/>
      </c>
      <c r="G491" s="709"/>
      <c r="H491" s="334" t="str">
        <f>IF(G491="","",VLOOKUP(G491,Fundos!B:C,2,FALSE))</f>
        <v/>
      </c>
      <c r="I491" s="272"/>
      <c r="J491" s="443"/>
      <c r="K491" s="443"/>
      <c r="L491" s="685"/>
      <c r="M491" s="353"/>
      <c r="N491" s="271"/>
      <c r="O491" s="576"/>
      <c r="P491" s="276" t="s">
        <v>277</v>
      </c>
      <c r="Q491" s="279"/>
      <c r="R491" s="449"/>
      <c r="S491" s="279">
        <f t="shared" si="43"/>
        <v>0</v>
      </c>
      <c r="T491" s="333">
        <f t="shared" si="44"/>
        <v>0</v>
      </c>
    </row>
    <row r="492" spans="2:20" ht="24.9" customHeight="1" x14ac:dyDescent="0.3">
      <c r="B492" s="446"/>
      <c r="C492" s="267">
        <f t="shared" si="45"/>
        <v>1</v>
      </c>
      <c r="D492" s="268" t="str">
        <f t="shared" si="46"/>
        <v>Janeiro</v>
      </c>
      <c r="E492" s="269"/>
      <c r="F492" s="270" t="str">
        <f>IF(E492="","",VLOOKUP(Conciliação!E492,Relatório!B:I,2,FALSE))</f>
        <v/>
      </c>
      <c r="G492" s="709"/>
      <c r="H492" s="334" t="str">
        <f>IF(G492="","",VLOOKUP(G492,Fundos!B:C,2,FALSE))</f>
        <v/>
      </c>
      <c r="I492" s="272"/>
      <c r="J492" s="443"/>
      <c r="K492" s="443"/>
      <c r="L492" s="685"/>
      <c r="M492" s="353"/>
      <c r="N492" s="271"/>
      <c r="O492" s="576"/>
      <c r="P492" s="276" t="s">
        <v>277</v>
      </c>
      <c r="Q492" s="279"/>
      <c r="R492" s="449"/>
      <c r="S492" s="279">
        <f t="shared" si="43"/>
        <v>0</v>
      </c>
      <c r="T492" s="333">
        <f t="shared" si="44"/>
        <v>0</v>
      </c>
    </row>
    <row r="493" spans="2:20" ht="24.9" customHeight="1" x14ac:dyDescent="0.3">
      <c r="B493" s="446"/>
      <c r="C493" s="267">
        <f t="shared" si="45"/>
        <v>1</v>
      </c>
      <c r="D493" s="268" t="str">
        <f t="shared" si="46"/>
        <v>Janeiro</v>
      </c>
      <c r="E493" s="269"/>
      <c r="F493" s="270" t="str">
        <f>IF(E493="","",VLOOKUP(Conciliação!E493,Relatório!B:I,2,FALSE))</f>
        <v/>
      </c>
      <c r="G493" s="709"/>
      <c r="H493" s="334" t="str">
        <f>IF(G493="","",VLOOKUP(G493,Fundos!B:C,2,FALSE))</f>
        <v/>
      </c>
      <c r="I493" s="272"/>
      <c r="J493" s="443"/>
      <c r="K493" s="689"/>
      <c r="L493" s="686"/>
      <c r="M493" s="353"/>
      <c r="N493" s="271"/>
      <c r="O493" s="576"/>
      <c r="P493" s="276" t="s">
        <v>277</v>
      </c>
      <c r="Q493" s="279"/>
      <c r="R493" s="449"/>
      <c r="S493" s="279">
        <f t="shared" si="43"/>
        <v>0</v>
      </c>
      <c r="T493" s="333">
        <f t="shared" si="44"/>
        <v>0</v>
      </c>
    </row>
    <row r="494" spans="2:20" ht="24.9" customHeight="1" x14ac:dyDescent="0.3">
      <c r="B494" s="446"/>
      <c r="C494" s="267">
        <f t="shared" si="45"/>
        <v>1</v>
      </c>
      <c r="D494" s="268" t="str">
        <f t="shared" si="46"/>
        <v>Janeiro</v>
      </c>
      <c r="E494" s="269"/>
      <c r="F494" s="270" t="str">
        <f>IF(E494="","",VLOOKUP(Conciliação!E494,Relatório!B:I,2,FALSE))</f>
        <v/>
      </c>
      <c r="G494" s="709"/>
      <c r="H494" s="334" t="str">
        <f>IF(G494="","",VLOOKUP(G494,Fundos!B:C,2,FALSE))</f>
        <v/>
      </c>
      <c r="I494" s="272"/>
      <c r="J494" s="443"/>
      <c r="K494" s="443"/>
      <c r="L494" s="685"/>
      <c r="M494" s="353"/>
      <c r="N494" s="271"/>
      <c r="O494" s="576"/>
      <c r="P494" s="276" t="s">
        <v>277</v>
      </c>
      <c r="Q494" s="279"/>
      <c r="R494" s="449"/>
      <c r="S494" s="279">
        <f t="shared" si="43"/>
        <v>0</v>
      </c>
      <c r="T494" s="333">
        <f t="shared" si="44"/>
        <v>0</v>
      </c>
    </row>
    <row r="495" spans="2:20" ht="24.9" customHeight="1" x14ac:dyDescent="0.3">
      <c r="B495" s="446"/>
      <c r="C495" s="267">
        <f t="shared" si="45"/>
        <v>1</v>
      </c>
      <c r="D495" s="268" t="str">
        <f t="shared" si="46"/>
        <v>Janeiro</v>
      </c>
      <c r="E495" s="269"/>
      <c r="F495" s="270" t="str">
        <f>IF(E495="","",VLOOKUP(Conciliação!E495,Relatório!B:I,2,FALSE))</f>
        <v/>
      </c>
      <c r="G495" s="709"/>
      <c r="H495" s="334" t="str">
        <f>IF(G495="","",VLOOKUP(G495,Fundos!B:C,2,FALSE))</f>
        <v/>
      </c>
      <c r="I495" s="272"/>
      <c r="J495" s="273"/>
      <c r="K495" s="448"/>
      <c r="L495" s="685"/>
      <c r="M495" s="353"/>
      <c r="N495" s="271"/>
      <c r="O495" s="576"/>
      <c r="P495" s="276" t="s">
        <v>277</v>
      </c>
      <c r="Q495" s="279"/>
      <c r="R495" s="449"/>
      <c r="S495" s="279">
        <f t="shared" si="43"/>
        <v>0</v>
      </c>
      <c r="T495" s="333">
        <f t="shared" si="44"/>
        <v>0</v>
      </c>
    </row>
    <row r="496" spans="2:20" ht="24.9" customHeight="1" x14ac:dyDescent="0.3">
      <c r="B496" s="446"/>
      <c r="C496" s="267">
        <f t="shared" si="45"/>
        <v>1</v>
      </c>
      <c r="D496" s="268" t="str">
        <f t="shared" si="46"/>
        <v>Janeiro</v>
      </c>
      <c r="E496" s="269"/>
      <c r="F496" s="270" t="str">
        <f>IF(E496="","",VLOOKUP(Conciliação!E496,Relatório!B:I,2,FALSE))</f>
        <v/>
      </c>
      <c r="G496" s="709"/>
      <c r="H496" s="334" t="str">
        <f>IF(G496="","",VLOOKUP(G496,Fundos!B:C,2,FALSE))</f>
        <v/>
      </c>
      <c r="I496" s="272"/>
      <c r="J496" s="443"/>
      <c r="K496" s="448"/>
      <c r="L496" s="686"/>
      <c r="M496" s="353"/>
      <c r="N496" s="453"/>
      <c r="O496" s="576"/>
      <c r="P496" s="276" t="s">
        <v>277</v>
      </c>
      <c r="Q496" s="279"/>
      <c r="R496" s="449"/>
      <c r="S496" s="279">
        <f t="shared" si="43"/>
        <v>0</v>
      </c>
      <c r="T496" s="333">
        <f t="shared" si="44"/>
        <v>0</v>
      </c>
    </row>
    <row r="497" spans="2:20" ht="24.9" customHeight="1" x14ac:dyDescent="0.3">
      <c r="B497" s="446"/>
      <c r="C497" s="267">
        <f t="shared" si="45"/>
        <v>1</v>
      </c>
      <c r="D497" s="268" t="str">
        <f>IF(C497=1,"Janeiro",IF(C497=2,"Fevereiro",IF(C497=3,"Março",IF(C497=4,"Abril",IF(C497=5,"Maio",IF(C497=6,"Junho",IF(C497=7,"Julho",IF(C497=8,"Agosto",IF(C497=9,"Setembro",IF(C497=10,"Outubro",IF(C497=11,"Novembro",IF(C497=12,"Dezembro",""))))))))))))</f>
        <v>Janeiro</v>
      </c>
      <c r="E497" s="269"/>
      <c r="F497" s="270" t="str">
        <f>IF(E497="","",VLOOKUP(Conciliação!E497,Relatório!B:I,2,FALSE))</f>
        <v/>
      </c>
      <c r="G497" s="709"/>
      <c r="H497" s="334" t="str">
        <f>IF(G497="","",VLOOKUP(G497,Fundos!B:C,2,FALSE))</f>
        <v/>
      </c>
      <c r="I497" s="272"/>
      <c r="J497" s="443"/>
      <c r="K497" s="448"/>
      <c r="L497" s="686"/>
      <c r="M497" s="353"/>
      <c r="N497" s="453"/>
      <c r="O497" s="576"/>
      <c r="P497" s="276" t="s">
        <v>277</v>
      </c>
      <c r="Q497" s="279"/>
      <c r="R497" s="449"/>
      <c r="S497" s="279">
        <f t="shared" si="43"/>
        <v>0</v>
      </c>
      <c r="T497" s="333">
        <f t="shared" si="44"/>
        <v>0</v>
      </c>
    </row>
    <row r="498" spans="2:20" ht="24.9" customHeight="1" x14ac:dyDescent="0.3">
      <c r="B498" s="446"/>
      <c r="C498" s="267">
        <f t="shared" si="45"/>
        <v>1</v>
      </c>
      <c r="D498" s="268" t="str">
        <f t="shared" si="46"/>
        <v>Janeiro</v>
      </c>
      <c r="E498" s="269"/>
      <c r="F498" s="270" t="str">
        <f>IF(E498="","",VLOOKUP(Conciliação!E498,Relatório!B:I,2,FALSE))</f>
        <v/>
      </c>
      <c r="G498" s="709"/>
      <c r="H498" s="334" t="str">
        <f>IF(G498="","",VLOOKUP(G498,Fundos!B:C,2,FALSE))</f>
        <v/>
      </c>
      <c r="I498" s="272"/>
      <c r="J498" s="443"/>
      <c r="K498" s="448"/>
      <c r="L498" s="685"/>
      <c r="M498" s="353"/>
      <c r="N498" s="271"/>
      <c r="O498" s="576"/>
      <c r="P498" s="276" t="s">
        <v>277</v>
      </c>
      <c r="Q498" s="279"/>
      <c r="R498" s="449"/>
      <c r="S498" s="279">
        <f t="shared" si="43"/>
        <v>0</v>
      </c>
      <c r="T498" s="333">
        <f t="shared" si="44"/>
        <v>0</v>
      </c>
    </row>
    <row r="499" spans="2:20" ht="24.9" customHeight="1" x14ac:dyDescent="0.3">
      <c r="B499" s="446"/>
      <c r="C499" s="267">
        <f t="shared" si="45"/>
        <v>1</v>
      </c>
      <c r="D499" s="268" t="str">
        <f t="shared" si="46"/>
        <v>Janeiro</v>
      </c>
      <c r="E499" s="269"/>
      <c r="F499" s="270" t="str">
        <f>IF(E499="","",VLOOKUP(Conciliação!E499,Relatório!B:I,2,FALSE))</f>
        <v/>
      </c>
      <c r="G499" s="709"/>
      <c r="H499" s="334" t="str">
        <f>IF(G499="","",VLOOKUP(G499,Fundos!B:C,2,FALSE))</f>
        <v/>
      </c>
      <c r="I499" s="272"/>
      <c r="J499" s="443"/>
      <c r="K499" s="448"/>
      <c r="L499" s="694"/>
      <c r="M499" s="353"/>
      <c r="N499" s="580"/>
      <c r="O499" s="576"/>
      <c r="P499" s="276" t="s">
        <v>277</v>
      </c>
      <c r="Q499" s="279"/>
      <c r="R499" s="449"/>
      <c r="S499" s="279">
        <f t="shared" si="43"/>
        <v>0</v>
      </c>
      <c r="T499" s="333">
        <f t="shared" si="44"/>
        <v>0</v>
      </c>
    </row>
    <row r="500" spans="2:20" ht="24.9" customHeight="1" x14ac:dyDescent="0.3">
      <c r="B500" s="446"/>
      <c r="C500" s="267">
        <f>MONTH(B500)</f>
        <v>1</v>
      </c>
      <c r="D500" s="268" t="str">
        <f>IF(C500=1,"Janeiro",IF(C500=2,"Fevereiro",IF(C500=3,"Março",IF(C500=4,"Abril",IF(C500=5,"Maio",IF(C500=6,"Junho",IF(C500=7,"Julho",IF(C500=8,"Agosto",IF(C500=9,"Setembro",IF(C500=10,"Outubro",IF(C500=11,"Novembro",IF(C500=12,"Dezembro",""))))))))))))</f>
        <v>Janeiro</v>
      </c>
      <c r="E500" s="269"/>
      <c r="F500" s="270" t="str">
        <f>IF(E500="","",VLOOKUP(Conciliação!E500,Relatório!B:I,2,FALSE))</f>
        <v/>
      </c>
      <c r="G500" s="709"/>
      <c r="H500" s="334" t="str">
        <f>IF(G500="","",VLOOKUP(G500,Fundos!B:C,2,FALSE))</f>
        <v/>
      </c>
      <c r="I500" s="272"/>
      <c r="J500" s="443"/>
      <c r="K500" s="448"/>
      <c r="L500" s="694"/>
      <c r="M500" s="353"/>
      <c r="N500" s="453"/>
      <c r="O500" s="576"/>
      <c r="P500" s="276" t="s">
        <v>277</v>
      </c>
      <c r="Q500" s="279"/>
      <c r="R500" s="449"/>
      <c r="S500" s="279">
        <f t="shared" si="43"/>
        <v>0</v>
      </c>
      <c r="T500" s="333">
        <f t="shared" si="44"/>
        <v>0</v>
      </c>
    </row>
    <row r="501" spans="2:20" ht="24.9" customHeight="1" x14ac:dyDescent="0.3">
      <c r="B501" s="446"/>
      <c r="C501" s="267">
        <f>MONTH(B501)</f>
        <v>1</v>
      </c>
      <c r="D501" s="268" t="str">
        <f>IF(C501=1,"Janeiro",IF(C501=2,"Fevereiro",IF(C501=3,"Março",IF(C501=4,"Abril",IF(C501=5,"Maio",IF(C501=6,"Junho",IF(C501=7,"Julho",IF(C501=8,"Agosto",IF(C501=9,"Setembro",IF(C501=10,"Outubro",IF(C501=11,"Novembro",IF(C501=12,"Dezembro",""))))))))))))</f>
        <v>Janeiro</v>
      </c>
      <c r="E501" s="269"/>
      <c r="F501" s="270" t="str">
        <f>IF(E501="","",VLOOKUP(Conciliação!E501,Relatório!B:I,2,FALSE))</f>
        <v/>
      </c>
      <c r="G501" s="709"/>
      <c r="H501" s="334" t="str">
        <f>IF(G501="","",VLOOKUP(G501,Fundos!B:C,2,FALSE))</f>
        <v/>
      </c>
      <c r="I501" s="272"/>
      <c r="J501" s="443"/>
      <c r="K501" s="448"/>
      <c r="L501" s="694"/>
      <c r="M501" s="353"/>
      <c r="N501" s="453"/>
      <c r="O501" s="576"/>
      <c r="P501" s="276" t="s">
        <v>277</v>
      </c>
      <c r="Q501" s="279"/>
      <c r="R501" s="449"/>
      <c r="S501" s="279">
        <f t="shared" si="43"/>
        <v>0</v>
      </c>
      <c r="T501" s="333">
        <f t="shared" si="44"/>
        <v>0</v>
      </c>
    </row>
    <row r="502" spans="2:20" ht="24.9" customHeight="1" x14ac:dyDescent="0.3">
      <c r="B502" s="446"/>
      <c r="C502" s="267">
        <f>MONTH(B502)</f>
        <v>1</v>
      </c>
      <c r="D502" s="268" t="str">
        <f>IF(C502=1,"Janeiro",IF(C502=2,"Fevereiro",IF(C502=3,"Março",IF(C502=4,"Abril",IF(C502=5,"Maio",IF(C502=6,"Junho",IF(C502=7,"Julho",IF(C502=8,"Agosto",IF(C502=9,"Setembro",IF(C502=10,"Outubro",IF(C502=11,"Novembro",IF(C502=12,"Dezembro",""))))))))))))</f>
        <v>Janeiro</v>
      </c>
      <c r="E502" s="269"/>
      <c r="F502" s="270" t="str">
        <f>IF(E502="","",VLOOKUP(Conciliação!E502,Relatório!B:I,2,FALSE))</f>
        <v/>
      </c>
      <c r="G502" s="709"/>
      <c r="H502" s="334" t="str">
        <f>IF(G502="","",VLOOKUP(G502,Fundos!B:C,2,FALSE))</f>
        <v/>
      </c>
      <c r="I502" s="272"/>
      <c r="J502" s="443"/>
      <c r="K502" s="448"/>
      <c r="L502" s="694"/>
      <c r="M502" s="353"/>
      <c r="N502" s="453"/>
      <c r="O502" s="576"/>
      <c r="P502" s="276" t="s">
        <v>277</v>
      </c>
      <c r="Q502" s="279"/>
      <c r="R502" s="449"/>
      <c r="S502" s="279">
        <f t="shared" si="43"/>
        <v>0</v>
      </c>
      <c r="T502" s="333">
        <f t="shared" si="44"/>
        <v>0</v>
      </c>
    </row>
    <row r="503" spans="2:20" ht="24.9" customHeight="1" x14ac:dyDescent="0.3">
      <c r="B503" s="446"/>
      <c r="C503" s="267">
        <f>MONTH(B503)</f>
        <v>1</v>
      </c>
      <c r="D503" s="268" t="str">
        <f>IF(C503=1,"Janeiro",IF(C503=2,"Fevereiro",IF(C503=3,"Março",IF(C503=4,"Abril",IF(C503=5,"Maio",IF(C503=6,"Junho",IF(C503=7,"Julho",IF(C503=8,"Agosto",IF(C503=9,"Setembro",IF(C503=10,"Outubro",IF(C503=11,"Novembro",IF(C503=12,"Dezembro",""))))))))))))</f>
        <v>Janeiro</v>
      </c>
      <c r="E503" s="269"/>
      <c r="F503" s="270" t="str">
        <f>IF(E503="","",VLOOKUP(Conciliação!E503,Relatório!B:I,2,FALSE))</f>
        <v/>
      </c>
      <c r="G503" s="709"/>
      <c r="H503" s="334" t="str">
        <f>IF(G503="","",VLOOKUP(G503,Fundos!B:C,2,FALSE))</f>
        <v/>
      </c>
      <c r="I503" s="272"/>
      <c r="J503" s="443"/>
      <c r="K503" s="448"/>
      <c r="L503" s="694"/>
      <c r="M503" s="581"/>
      <c r="N503" s="453"/>
      <c r="O503" s="576"/>
      <c r="P503" s="276" t="s">
        <v>277</v>
      </c>
      <c r="Q503" s="279"/>
      <c r="R503" s="449"/>
      <c r="S503" s="279">
        <f t="shared" si="43"/>
        <v>0</v>
      </c>
      <c r="T503" s="333">
        <f t="shared" si="44"/>
        <v>0</v>
      </c>
    </row>
    <row r="504" spans="2:20" ht="24.9" customHeight="1" x14ac:dyDescent="0.3">
      <c r="B504" s="446"/>
      <c r="C504" s="267">
        <f t="shared" si="45"/>
        <v>1</v>
      </c>
      <c r="D504" s="268" t="str">
        <f t="shared" si="46"/>
        <v>Janeiro</v>
      </c>
      <c r="E504" s="269"/>
      <c r="F504" s="270" t="str">
        <f>IF(E504="","",VLOOKUP(Conciliação!E504,Relatório!B:I,2,FALSE))</f>
        <v/>
      </c>
      <c r="G504" s="709"/>
      <c r="H504" s="334" t="str">
        <f>IF(G504="","",VLOOKUP(G504,Fundos!B:C,2,FALSE))</f>
        <v/>
      </c>
      <c r="I504" s="272"/>
      <c r="J504" s="443"/>
      <c r="K504" s="443"/>
      <c r="L504" s="685"/>
      <c r="M504" s="353"/>
      <c r="N504" s="271"/>
      <c r="O504" s="576"/>
      <c r="P504" s="276" t="s">
        <v>277</v>
      </c>
      <c r="Q504" s="279"/>
      <c r="R504" s="449"/>
      <c r="S504" s="279">
        <f t="shared" si="43"/>
        <v>0</v>
      </c>
      <c r="T504" s="333">
        <f t="shared" si="44"/>
        <v>0</v>
      </c>
    </row>
    <row r="505" spans="2:20" ht="24.9" customHeight="1" x14ac:dyDescent="0.3">
      <c r="B505" s="446"/>
      <c r="C505" s="267">
        <f t="shared" si="45"/>
        <v>1</v>
      </c>
      <c r="D505" s="268" t="str">
        <f t="shared" si="46"/>
        <v>Janeiro</v>
      </c>
      <c r="E505" s="269"/>
      <c r="F505" s="270" t="str">
        <f>IF(E505="","",VLOOKUP(Conciliação!E505,Relatório!B:I,2,FALSE))</f>
        <v/>
      </c>
      <c r="G505" s="709"/>
      <c r="H505" s="334" t="str">
        <f>IF(G505="","",VLOOKUP(G505,Fundos!B:C,2,FALSE))</f>
        <v/>
      </c>
      <c r="I505" s="272"/>
      <c r="J505" s="443"/>
      <c r="K505" s="443"/>
      <c r="L505" s="685"/>
      <c r="M505" s="353"/>
      <c r="N505" s="271"/>
      <c r="O505" s="576"/>
      <c r="P505" s="276" t="s">
        <v>277</v>
      </c>
      <c r="Q505" s="279"/>
      <c r="R505" s="449"/>
      <c r="S505" s="279">
        <f t="shared" si="43"/>
        <v>0</v>
      </c>
      <c r="T505" s="333">
        <f t="shared" si="44"/>
        <v>0</v>
      </c>
    </row>
    <row r="506" spans="2:20" ht="24.9" customHeight="1" x14ac:dyDescent="0.3">
      <c r="B506" s="446"/>
      <c r="C506" s="267">
        <f t="shared" si="45"/>
        <v>1</v>
      </c>
      <c r="D506" s="268" t="str">
        <f t="shared" si="46"/>
        <v>Janeiro</v>
      </c>
      <c r="E506" s="269"/>
      <c r="F506" s="270" t="str">
        <f>IF(E506="","",VLOOKUP(Conciliação!E506,Relatório!B:I,2,FALSE))</f>
        <v/>
      </c>
      <c r="G506" s="709"/>
      <c r="H506" s="334" t="str">
        <f>IF(G506="","",VLOOKUP(G506,Fundos!B:C,2,FALSE))</f>
        <v/>
      </c>
      <c r="I506" s="272"/>
      <c r="J506" s="443"/>
      <c r="K506" s="443"/>
      <c r="L506" s="685"/>
      <c r="M506" s="353"/>
      <c r="N506" s="271"/>
      <c r="O506" s="576"/>
      <c r="P506" s="276" t="s">
        <v>277</v>
      </c>
      <c r="Q506" s="279"/>
      <c r="R506" s="449"/>
      <c r="S506" s="279">
        <f t="shared" si="43"/>
        <v>0</v>
      </c>
      <c r="T506" s="333">
        <f t="shared" si="44"/>
        <v>0</v>
      </c>
    </row>
    <row r="507" spans="2:20" ht="24.9" customHeight="1" x14ac:dyDescent="0.3">
      <c r="B507" s="446"/>
      <c r="C507" s="267">
        <f t="shared" si="45"/>
        <v>1</v>
      </c>
      <c r="D507" s="268" t="str">
        <f t="shared" si="46"/>
        <v>Janeiro</v>
      </c>
      <c r="E507" s="269"/>
      <c r="F507" s="270" t="str">
        <f>IF(E507="","",VLOOKUP(Conciliação!E507,Relatório!B:I,2,FALSE))</f>
        <v/>
      </c>
      <c r="G507" s="709"/>
      <c r="H507" s="334" t="str">
        <f>IF(G507="","",VLOOKUP(G507,Fundos!B:C,2,FALSE))</f>
        <v/>
      </c>
      <c r="I507" s="272"/>
      <c r="J507" s="443"/>
      <c r="K507" s="443"/>
      <c r="L507" s="685"/>
      <c r="M507" s="353"/>
      <c r="N507" s="271"/>
      <c r="O507" s="576"/>
      <c r="P507" s="276" t="s">
        <v>277</v>
      </c>
      <c r="Q507" s="279"/>
      <c r="R507" s="449"/>
      <c r="S507" s="279">
        <f t="shared" si="43"/>
        <v>0</v>
      </c>
      <c r="T507" s="333">
        <f t="shared" si="44"/>
        <v>0</v>
      </c>
    </row>
    <row r="508" spans="2:20" ht="24.9" customHeight="1" x14ac:dyDescent="0.3">
      <c r="B508" s="446"/>
      <c r="C508" s="267">
        <f t="shared" si="45"/>
        <v>1</v>
      </c>
      <c r="D508" s="268" t="str">
        <f t="shared" si="46"/>
        <v>Janeiro</v>
      </c>
      <c r="E508" s="269"/>
      <c r="F508" s="270" t="str">
        <f>IF(E508="","",VLOOKUP(Conciliação!E508,Relatório!B:I,2,FALSE))</f>
        <v/>
      </c>
      <c r="G508" s="709"/>
      <c r="H508" s="334" t="str">
        <f>IF(G508="","",VLOOKUP(G508,Fundos!B:C,2,FALSE))</f>
        <v/>
      </c>
      <c r="I508" s="272"/>
      <c r="J508" s="443"/>
      <c r="K508" s="443"/>
      <c r="L508" s="685"/>
      <c r="M508" s="353"/>
      <c r="N508" s="271"/>
      <c r="O508" s="576"/>
      <c r="P508" s="276" t="s">
        <v>277</v>
      </c>
      <c r="Q508" s="279"/>
      <c r="R508" s="449"/>
      <c r="S508" s="279">
        <f t="shared" si="43"/>
        <v>0</v>
      </c>
      <c r="T508" s="333">
        <f t="shared" si="44"/>
        <v>0</v>
      </c>
    </row>
    <row r="509" spans="2:20" ht="24.9" customHeight="1" x14ac:dyDescent="0.3">
      <c r="B509" s="446"/>
      <c r="C509" s="267">
        <f t="shared" si="45"/>
        <v>1</v>
      </c>
      <c r="D509" s="268" t="str">
        <f t="shared" si="46"/>
        <v>Janeiro</v>
      </c>
      <c r="E509" s="269"/>
      <c r="F509" s="270" t="str">
        <f>IF(E509="","",VLOOKUP(Conciliação!E509,Relatório!B:I,2,FALSE))</f>
        <v/>
      </c>
      <c r="G509" s="709"/>
      <c r="H509" s="334" t="str">
        <f>IF(G509="","",VLOOKUP(G509,Fundos!B:C,2,FALSE))</f>
        <v/>
      </c>
      <c r="I509" s="272"/>
      <c r="J509" s="443"/>
      <c r="K509" s="443"/>
      <c r="L509" s="685"/>
      <c r="M509" s="353"/>
      <c r="N509" s="271"/>
      <c r="O509" s="576"/>
      <c r="P509" s="276" t="s">
        <v>277</v>
      </c>
      <c r="Q509" s="279"/>
      <c r="R509" s="449"/>
      <c r="S509" s="279">
        <f t="shared" si="43"/>
        <v>0</v>
      </c>
      <c r="T509" s="333">
        <f t="shared" si="44"/>
        <v>0</v>
      </c>
    </row>
    <row r="510" spans="2:20" ht="24.9" customHeight="1" x14ac:dyDescent="0.3">
      <c r="B510" s="446"/>
      <c r="C510" s="267">
        <f t="shared" si="45"/>
        <v>1</v>
      </c>
      <c r="D510" s="268" t="str">
        <f t="shared" si="46"/>
        <v>Janeiro</v>
      </c>
      <c r="E510" s="269"/>
      <c r="F510" s="270" t="str">
        <f>IF(E510="","",VLOOKUP(Conciliação!E510,Relatório!B:I,2,FALSE))</f>
        <v/>
      </c>
      <c r="G510" s="709"/>
      <c r="H510" s="334" t="str">
        <f>IF(G510="","",VLOOKUP(G510,Fundos!B:C,2,FALSE))</f>
        <v/>
      </c>
      <c r="I510" s="272"/>
      <c r="J510" s="443"/>
      <c r="K510" s="443"/>
      <c r="L510" s="685"/>
      <c r="M510" s="353"/>
      <c r="N510" s="271"/>
      <c r="O510" s="576"/>
      <c r="P510" s="276" t="s">
        <v>277</v>
      </c>
      <c r="Q510" s="279"/>
      <c r="R510" s="449"/>
      <c r="S510" s="279">
        <f t="shared" si="43"/>
        <v>0</v>
      </c>
      <c r="T510" s="333">
        <f t="shared" si="44"/>
        <v>0</v>
      </c>
    </row>
    <row r="511" spans="2:20" ht="24.9" customHeight="1" x14ac:dyDescent="0.3">
      <c r="B511" s="446"/>
      <c r="C511" s="267">
        <f t="shared" si="45"/>
        <v>1</v>
      </c>
      <c r="D511" s="268" t="str">
        <f t="shared" si="46"/>
        <v>Janeiro</v>
      </c>
      <c r="E511" s="269"/>
      <c r="F511" s="270" t="str">
        <f>IF(E511="","",VLOOKUP(Conciliação!E511,Relatório!B:I,2,FALSE))</f>
        <v/>
      </c>
      <c r="G511" s="709"/>
      <c r="H511" s="334" t="str">
        <f>IF(G511="","",VLOOKUP(G511,Fundos!B:C,2,FALSE))</f>
        <v/>
      </c>
      <c r="I511" s="272"/>
      <c r="J511" s="443"/>
      <c r="K511" s="443"/>
      <c r="L511" s="685"/>
      <c r="M511" s="353"/>
      <c r="N511" s="271"/>
      <c r="O511" s="576"/>
      <c r="P511" s="276" t="s">
        <v>277</v>
      </c>
      <c r="Q511" s="279"/>
      <c r="R511" s="449"/>
      <c r="S511" s="279">
        <f t="shared" si="43"/>
        <v>0</v>
      </c>
      <c r="T511" s="333">
        <f t="shared" si="44"/>
        <v>0</v>
      </c>
    </row>
    <row r="512" spans="2:20" ht="24.9" customHeight="1" x14ac:dyDescent="0.3">
      <c r="B512" s="446"/>
      <c r="C512" s="267">
        <f t="shared" si="45"/>
        <v>1</v>
      </c>
      <c r="D512" s="268" t="str">
        <f t="shared" si="46"/>
        <v>Janeiro</v>
      </c>
      <c r="E512" s="269"/>
      <c r="F512" s="270" t="str">
        <f>IF(E512="","",VLOOKUP(Conciliação!E512,Relatório!B:I,2,FALSE))</f>
        <v/>
      </c>
      <c r="G512" s="709"/>
      <c r="H512" s="334" t="str">
        <f>IF(G512="","",VLOOKUP(G512,Fundos!B:C,2,FALSE))</f>
        <v/>
      </c>
      <c r="I512" s="272"/>
      <c r="J512" s="443"/>
      <c r="K512" s="443"/>
      <c r="L512" s="686"/>
      <c r="M512" s="353"/>
      <c r="N512" s="271"/>
      <c r="O512" s="576"/>
      <c r="P512" s="276" t="s">
        <v>277</v>
      </c>
      <c r="Q512" s="279"/>
      <c r="R512" s="449"/>
      <c r="S512" s="279">
        <f t="shared" si="43"/>
        <v>0</v>
      </c>
      <c r="T512" s="333">
        <f t="shared" si="44"/>
        <v>0</v>
      </c>
    </row>
    <row r="513" spans="2:20" ht="24.9" customHeight="1" x14ac:dyDescent="0.3">
      <c r="B513" s="446"/>
      <c r="C513" s="267">
        <f t="shared" si="45"/>
        <v>1</v>
      </c>
      <c r="D513" s="268" t="str">
        <f t="shared" si="46"/>
        <v>Janeiro</v>
      </c>
      <c r="E513" s="269"/>
      <c r="F513" s="270" t="str">
        <f>IF(E513="","",VLOOKUP(Conciliação!E513,Relatório!B:I,2,FALSE))</f>
        <v/>
      </c>
      <c r="G513" s="709"/>
      <c r="H513" s="334" t="str">
        <f>IF(G513="","",VLOOKUP(G513,Fundos!B:C,2,FALSE))</f>
        <v/>
      </c>
      <c r="I513" s="272"/>
      <c r="J513" s="443"/>
      <c r="K513" s="443"/>
      <c r="L513" s="685"/>
      <c r="M513" s="353"/>
      <c r="N513" s="271"/>
      <c r="O513" s="576"/>
      <c r="P513" s="276" t="s">
        <v>277</v>
      </c>
      <c r="Q513" s="279"/>
      <c r="R513" s="449"/>
      <c r="S513" s="279">
        <f t="shared" si="43"/>
        <v>0</v>
      </c>
      <c r="T513" s="333">
        <f t="shared" si="44"/>
        <v>0</v>
      </c>
    </row>
    <row r="514" spans="2:20" ht="24.9" customHeight="1" x14ac:dyDescent="0.3">
      <c r="B514" s="446"/>
      <c r="C514" s="267">
        <f t="shared" si="45"/>
        <v>1</v>
      </c>
      <c r="D514" s="268" t="str">
        <f t="shared" si="46"/>
        <v>Janeiro</v>
      </c>
      <c r="E514" s="269"/>
      <c r="F514" s="270" t="str">
        <f>IF(E514="","",VLOOKUP(Conciliação!E514,Relatório!B:I,2,FALSE))</f>
        <v/>
      </c>
      <c r="G514" s="709"/>
      <c r="H514" s="334" t="str">
        <f>IF(G514="","",VLOOKUP(G514,Fundos!B:C,2,FALSE))</f>
        <v/>
      </c>
      <c r="I514" s="272"/>
      <c r="J514" s="443"/>
      <c r="K514" s="443"/>
      <c r="L514" s="685"/>
      <c r="M514" s="353"/>
      <c r="N514" s="271"/>
      <c r="O514" s="576"/>
      <c r="P514" s="276" t="s">
        <v>277</v>
      </c>
      <c r="Q514" s="279"/>
      <c r="R514" s="449"/>
      <c r="S514" s="279">
        <f t="shared" si="43"/>
        <v>0</v>
      </c>
      <c r="T514" s="333">
        <f t="shared" si="44"/>
        <v>0</v>
      </c>
    </row>
    <row r="515" spans="2:20" ht="24.9" customHeight="1" x14ac:dyDescent="0.3">
      <c r="B515" s="446"/>
      <c r="C515" s="267">
        <f t="shared" si="45"/>
        <v>1</v>
      </c>
      <c r="D515" s="268" t="str">
        <f t="shared" si="46"/>
        <v>Janeiro</v>
      </c>
      <c r="E515" s="269"/>
      <c r="F515" s="270" t="str">
        <f>IF(E515="","",VLOOKUP(Conciliação!E515,Relatório!B:I,2,FALSE))</f>
        <v/>
      </c>
      <c r="G515" s="709"/>
      <c r="H515" s="334" t="str">
        <f>IF(G515="","",VLOOKUP(G515,Fundos!B:C,2,FALSE))</f>
        <v/>
      </c>
      <c r="I515" s="272"/>
      <c r="J515" s="443"/>
      <c r="K515" s="443"/>
      <c r="L515" s="685"/>
      <c r="M515" s="353"/>
      <c r="N515" s="271"/>
      <c r="O515" s="576"/>
      <c r="P515" s="276" t="s">
        <v>277</v>
      </c>
      <c r="Q515" s="279"/>
      <c r="R515" s="449"/>
      <c r="S515" s="279">
        <f t="shared" si="43"/>
        <v>0</v>
      </c>
      <c r="T515" s="333">
        <f t="shared" si="44"/>
        <v>0</v>
      </c>
    </row>
    <row r="516" spans="2:20" ht="24.9" customHeight="1" x14ac:dyDescent="0.3">
      <c r="B516" s="446"/>
      <c r="C516" s="267">
        <f t="shared" si="45"/>
        <v>1</v>
      </c>
      <c r="D516" s="268" t="str">
        <f t="shared" si="46"/>
        <v>Janeiro</v>
      </c>
      <c r="E516" s="269"/>
      <c r="F516" s="270" t="str">
        <f>IF(E516="","",VLOOKUP(Conciliação!E516,Relatório!B:I,2,FALSE))</f>
        <v/>
      </c>
      <c r="G516" s="709"/>
      <c r="H516" s="334" t="str">
        <f>IF(G516="","",VLOOKUP(G516,Fundos!B:C,2,FALSE))</f>
        <v/>
      </c>
      <c r="I516" s="272"/>
      <c r="J516" s="443"/>
      <c r="K516" s="443"/>
      <c r="L516" s="685"/>
      <c r="M516" s="353"/>
      <c r="N516" s="271"/>
      <c r="O516" s="576"/>
      <c r="P516" s="276" t="s">
        <v>277</v>
      </c>
      <c r="Q516" s="279"/>
      <c r="R516" s="449"/>
      <c r="S516" s="279">
        <f t="shared" ref="S516:S579" si="47">IF(P516="sim",Q516-R516+S515,IF(P516="NÃO",S515))</f>
        <v>0</v>
      </c>
      <c r="T516" s="333">
        <f t="shared" si="44"/>
        <v>0</v>
      </c>
    </row>
    <row r="517" spans="2:20" ht="24.9" customHeight="1" x14ac:dyDescent="0.3">
      <c r="B517" s="446"/>
      <c r="C517" s="267">
        <f t="shared" si="45"/>
        <v>1</v>
      </c>
      <c r="D517" s="268" t="str">
        <f t="shared" si="46"/>
        <v>Janeiro</v>
      </c>
      <c r="E517" s="269"/>
      <c r="F517" s="270" t="str">
        <f>IF(E517="","",VLOOKUP(Conciliação!E517,Relatório!B:I,2,FALSE))</f>
        <v/>
      </c>
      <c r="G517" s="709"/>
      <c r="H517" s="334" t="str">
        <f>IF(G517="","",VLOOKUP(G517,Fundos!B:C,2,FALSE))</f>
        <v/>
      </c>
      <c r="I517" s="272"/>
      <c r="J517" s="443"/>
      <c r="K517" s="443"/>
      <c r="L517" s="685"/>
      <c r="M517" s="353"/>
      <c r="N517" s="271"/>
      <c r="O517" s="576"/>
      <c r="P517" s="276" t="s">
        <v>277</v>
      </c>
      <c r="Q517" s="279"/>
      <c r="R517" s="449"/>
      <c r="S517" s="279">
        <f t="shared" si="47"/>
        <v>0</v>
      </c>
      <c r="T517" s="333">
        <f t="shared" si="44"/>
        <v>0</v>
      </c>
    </row>
    <row r="518" spans="2:20" ht="24.9" customHeight="1" x14ac:dyDescent="0.3">
      <c r="B518" s="446"/>
      <c r="C518" s="267">
        <f t="shared" si="45"/>
        <v>1</v>
      </c>
      <c r="D518" s="268" t="str">
        <f t="shared" si="46"/>
        <v>Janeiro</v>
      </c>
      <c r="E518" s="269"/>
      <c r="F518" s="270" t="str">
        <f>IF(E518="","",VLOOKUP(Conciliação!E518,Relatório!B:I,2,FALSE))</f>
        <v/>
      </c>
      <c r="G518" s="709"/>
      <c r="H518" s="334" t="str">
        <f>IF(G518="","",VLOOKUP(G518,Fundos!B:C,2,FALSE))</f>
        <v/>
      </c>
      <c r="I518" s="272"/>
      <c r="J518" s="443"/>
      <c r="K518" s="443"/>
      <c r="L518" s="685"/>
      <c r="M518" s="353"/>
      <c r="N518" s="271"/>
      <c r="O518" s="576"/>
      <c r="P518" s="276" t="s">
        <v>277</v>
      </c>
      <c r="Q518" s="279"/>
      <c r="R518" s="449"/>
      <c r="S518" s="279">
        <f t="shared" si="47"/>
        <v>0</v>
      </c>
      <c r="T518" s="333">
        <f t="shared" si="44"/>
        <v>0</v>
      </c>
    </row>
    <row r="519" spans="2:20" ht="24.9" customHeight="1" x14ac:dyDescent="0.3">
      <c r="B519" s="446"/>
      <c r="C519" s="267">
        <f t="shared" si="45"/>
        <v>1</v>
      </c>
      <c r="D519" s="268" t="str">
        <f t="shared" si="46"/>
        <v>Janeiro</v>
      </c>
      <c r="E519" s="269"/>
      <c r="F519" s="270" t="str">
        <f>IF(E519="","",VLOOKUP(Conciliação!E519,Relatório!B:I,2,FALSE))</f>
        <v/>
      </c>
      <c r="G519" s="709"/>
      <c r="H519" s="334" t="str">
        <f>IF(G519="","",VLOOKUP(G519,Fundos!B:C,2,FALSE))</f>
        <v/>
      </c>
      <c r="I519" s="272"/>
      <c r="J519" s="294"/>
      <c r="K519" s="294"/>
      <c r="L519" s="274"/>
      <c r="M519" s="353"/>
      <c r="N519" s="271"/>
      <c r="O519" s="576"/>
      <c r="P519" s="276" t="s">
        <v>277</v>
      </c>
      <c r="Q519" s="279"/>
      <c r="R519" s="449"/>
      <c r="S519" s="279">
        <f t="shared" si="47"/>
        <v>0</v>
      </c>
      <c r="T519" s="333">
        <f t="shared" si="44"/>
        <v>0</v>
      </c>
    </row>
    <row r="520" spans="2:20" ht="24.9" customHeight="1" x14ac:dyDescent="0.3">
      <c r="B520" s="446"/>
      <c r="C520" s="267">
        <f t="shared" si="45"/>
        <v>1</v>
      </c>
      <c r="D520" s="268" t="str">
        <f t="shared" si="46"/>
        <v>Janeiro</v>
      </c>
      <c r="E520" s="269"/>
      <c r="F520" s="270" t="str">
        <f>IF(E520="","",VLOOKUP(Conciliação!E520,Relatório!B:I,2,FALSE))</f>
        <v/>
      </c>
      <c r="G520" s="709"/>
      <c r="H520" s="334" t="str">
        <f>IF(G520="","",VLOOKUP(G520,Fundos!B:C,2,FALSE))</f>
        <v/>
      </c>
      <c r="I520" s="272"/>
      <c r="J520" s="443"/>
      <c r="K520" s="443"/>
      <c r="L520" s="685"/>
      <c r="M520" s="353"/>
      <c r="N520" s="271"/>
      <c r="O520" s="576"/>
      <c r="P520" s="276" t="s">
        <v>277</v>
      </c>
      <c r="Q520" s="279"/>
      <c r="R520" s="449"/>
      <c r="S520" s="279">
        <f t="shared" si="47"/>
        <v>0</v>
      </c>
      <c r="T520" s="333">
        <f t="shared" si="44"/>
        <v>0</v>
      </c>
    </row>
    <row r="521" spans="2:20" ht="24.9" customHeight="1" x14ac:dyDescent="0.3">
      <c r="B521" s="446"/>
      <c r="C521" s="267">
        <f t="shared" si="45"/>
        <v>1</v>
      </c>
      <c r="D521" s="268" t="str">
        <f t="shared" si="46"/>
        <v>Janeiro</v>
      </c>
      <c r="E521" s="269"/>
      <c r="F521" s="270" t="str">
        <f>IF(E521="","",VLOOKUP(Conciliação!E521,Relatório!B:I,2,FALSE))</f>
        <v/>
      </c>
      <c r="G521" s="709"/>
      <c r="H521" s="334" t="str">
        <f>IF(G521="","",VLOOKUP(G521,Fundos!B:C,2,FALSE))</f>
        <v/>
      </c>
      <c r="I521" s="272"/>
      <c r="J521" s="443"/>
      <c r="K521" s="443"/>
      <c r="L521" s="685"/>
      <c r="M521" s="353"/>
      <c r="N521" s="271"/>
      <c r="O521" s="576"/>
      <c r="P521" s="276" t="s">
        <v>277</v>
      </c>
      <c r="Q521" s="279"/>
      <c r="R521" s="449"/>
      <c r="S521" s="279">
        <f t="shared" si="47"/>
        <v>0</v>
      </c>
      <c r="T521" s="333">
        <f t="shared" si="44"/>
        <v>0</v>
      </c>
    </row>
    <row r="522" spans="2:20" ht="24.9" customHeight="1" x14ac:dyDescent="0.3">
      <c r="B522" s="446"/>
      <c r="C522" s="267">
        <f t="shared" si="45"/>
        <v>1</v>
      </c>
      <c r="D522" s="268" t="str">
        <f t="shared" si="46"/>
        <v>Janeiro</v>
      </c>
      <c r="E522" s="269"/>
      <c r="F522" s="270" t="str">
        <f>IF(E522="","",VLOOKUP(Conciliação!E522,Relatório!B:I,2,FALSE))</f>
        <v/>
      </c>
      <c r="G522" s="709"/>
      <c r="H522" s="334" t="str">
        <f>IF(G522="","",VLOOKUP(G522,Fundos!B:C,2,FALSE))</f>
        <v/>
      </c>
      <c r="I522" s="272"/>
      <c r="J522" s="443"/>
      <c r="K522" s="443"/>
      <c r="L522" s="685"/>
      <c r="M522" s="353"/>
      <c r="N522" s="271"/>
      <c r="O522" s="576"/>
      <c r="P522" s="276" t="s">
        <v>277</v>
      </c>
      <c r="Q522" s="279"/>
      <c r="R522" s="449"/>
      <c r="S522" s="279">
        <f t="shared" si="47"/>
        <v>0</v>
      </c>
      <c r="T522" s="333">
        <f t="shared" si="44"/>
        <v>0</v>
      </c>
    </row>
    <row r="523" spans="2:20" ht="24.9" customHeight="1" x14ac:dyDescent="0.3">
      <c r="B523" s="446"/>
      <c r="C523" s="267">
        <f t="shared" si="45"/>
        <v>1</v>
      </c>
      <c r="D523" s="268" t="str">
        <f t="shared" si="46"/>
        <v>Janeiro</v>
      </c>
      <c r="E523" s="269"/>
      <c r="F523" s="270" t="str">
        <f>IF(E523="","",VLOOKUP(Conciliação!E523,Relatório!B:I,2,FALSE))</f>
        <v/>
      </c>
      <c r="G523" s="709"/>
      <c r="H523" s="334" t="str">
        <f>IF(G523="","",VLOOKUP(G523,Fundos!B:C,2,FALSE))</f>
        <v/>
      </c>
      <c r="I523" s="272"/>
      <c r="J523" s="443"/>
      <c r="K523" s="443"/>
      <c r="L523" s="685"/>
      <c r="M523" s="353"/>
      <c r="N523" s="271"/>
      <c r="O523" s="576"/>
      <c r="P523" s="276" t="s">
        <v>277</v>
      </c>
      <c r="Q523" s="279"/>
      <c r="R523" s="449"/>
      <c r="S523" s="279">
        <f t="shared" si="47"/>
        <v>0</v>
      </c>
      <c r="T523" s="333">
        <f t="shared" ref="T523:T553" si="48">$T$4</f>
        <v>0</v>
      </c>
    </row>
    <row r="524" spans="2:20" ht="24.9" customHeight="1" x14ac:dyDescent="0.3">
      <c r="B524" s="446"/>
      <c r="C524" s="267">
        <f t="shared" si="45"/>
        <v>1</v>
      </c>
      <c r="D524" s="268" t="str">
        <f t="shared" si="46"/>
        <v>Janeiro</v>
      </c>
      <c r="E524" s="269"/>
      <c r="F524" s="270" t="str">
        <f>IF(E524="","",VLOOKUP(Conciliação!E524,Relatório!B:I,2,FALSE))</f>
        <v/>
      </c>
      <c r="G524" s="709"/>
      <c r="H524" s="334" t="str">
        <f>IF(G524="","",VLOOKUP(G524,Fundos!B:C,2,FALSE))</f>
        <v/>
      </c>
      <c r="I524" s="272"/>
      <c r="J524" s="443"/>
      <c r="K524" s="443"/>
      <c r="L524" s="685"/>
      <c r="M524" s="353"/>
      <c r="N524" s="271"/>
      <c r="O524" s="576"/>
      <c r="P524" s="276" t="s">
        <v>277</v>
      </c>
      <c r="Q524" s="279"/>
      <c r="R524" s="449"/>
      <c r="S524" s="279">
        <f t="shared" si="47"/>
        <v>0</v>
      </c>
      <c r="T524" s="333">
        <f t="shared" si="48"/>
        <v>0</v>
      </c>
    </row>
    <row r="525" spans="2:20" ht="24.9" customHeight="1" x14ac:dyDescent="0.3">
      <c r="B525" s="446"/>
      <c r="C525" s="267">
        <f t="shared" si="45"/>
        <v>1</v>
      </c>
      <c r="D525" s="268" t="str">
        <f t="shared" si="46"/>
        <v>Janeiro</v>
      </c>
      <c r="E525" s="269"/>
      <c r="F525" s="270" t="str">
        <f>IF(E525="","",VLOOKUP(Conciliação!E525,Relatório!B:I,2,FALSE))</f>
        <v/>
      </c>
      <c r="G525" s="709"/>
      <c r="H525" s="334" t="str">
        <f>IF(G525="","",VLOOKUP(G525,Fundos!B:C,2,FALSE))</f>
        <v/>
      </c>
      <c r="I525" s="272"/>
      <c r="J525" s="443"/>
      <c r="K525" s="443"/>
      <c r="L525" s="685"/>
      <c r="M525" s="353"/>
      <c r="N525" s="271"/>
      <c r="O525" s="576"/>
      <c r="P525" s="276" t="s">
        <v>277</v>
      </c>
      <c r="Q525" s="279"/>
      <c r="R525" s="449"/>
      <c r="S525" s="279">
        <f t="shared" si="47"/>
        <v>0</v>
      </c>
      <c r="T525" s="333">
        <f t="shared" si="48"/>
        <v>0</v>
      </c>
    </row>
    <row r="526" spans="2:20" ht="24.9" customHeight="1" x14ac:dyDescent="0.3">
      <c r="B526" s="446"/>
      <c r="C526" s="267">
        <f t="shared" si="45"/>
        <v>1</v>
      </c>
      <c r="D526" s="268" t="str">
        <f t="shared" si="46"/>
        <v>Janeiro</v>
      </c>
      <c r="E526" s="269"/>
      <c r="F526" s="270" t="str">
        <f>IF(E526="","",VLOOKUP(Conciliação!E526,Relatório!B:I,2,FALSE))</f>
        <v/>
      </c>
      <c r="G526" s="709"/>
      <c r="H526" s="334" t="str">
        <f>IF(G526="","",VLOOKUP(G526,Fundos!B:C,2,FALSE))</f>
        <v/>
      </c>
      <c r="I526" s="272"/>
      <c r="J526" s="443"/>
      <c r="K526" s="443"/>
      <c r="L526" s="685"/>
      <c r="M526" s="353"/>
      <c r="N526" s="271"/>
      <c r="O526" s="576"/>
      <c r="P526" s="276" t="s">
        <v>277</v>
      </c>
      <c r="Q526" s="279"/>
      <c r="R526" s="449"/>
      <c r="S526" s="279">
        <f t="shared" si="47"/>
        <v>0</v>
      </c>
      <c r="T526" s="333">
        <f t="shared" si="48"/>
        <v>0</v>
      </c>
    </row>
    <row r="527" spans="2:20" ht="24.9" customHeight="1" x14ac:dyDescent="0.3">
      <c r="B527" s="446"/>
      <c r="C527" s="267">
        <f t="shared" si="45"/>
        <v>1</v>
      </c>
      <c r="D527" s="268" t="str">
        <f t="shared" si="46"/>
        <v>Janeiro</v>
      </c>
      <c r="E527" s="269"/>
      <c r="F527" s="270" t="str">
        <f>IF(E527="","",VLOOKUP(Conciliação!E527,Relatório!B:I,2,FALSE))</f>
        <v/>
      </c>
      <c r="G527" s="709"/>
      <c r="H527" s="334" t="str">
        <f>IF(G527="","",VLOOKUP(G527,Fundos!B:C,2,FALSE))</f>
        <v/>
      </c>
      <c r="I527" s="272"/>
      <c r="J527" s="443"/>
      <c r="K527" s="448"/>
      <c r="L527" s="685"/>
      <c r="M527" s="353"/>
      <c r="N527" s="271"/>
      <c r="O527" s="576"/>
      <c r="P527" s="276" t="s">
        <v>277</v>
      </c>
      <c r="Q527" s="279"/>
      <c r="R527" s="449"/>
      <c r="S527" s="279">
        <f t="shared" si="47"/>
        <v>0</v>
      </c>
      <c r="T527" s="333">
        <f t="shared" si="48"/>
        <v>0</v>
      </c>
    </row>
    <row r="528" spans="2:20" ht="24.9" customHeight="1" x14ac:dyDescent="0.3">
      <c r="B528" s="446"/>
      <c r="C528" s="267">
        <f t="shared" si="45"/>
        <v>1</v>
      </c>
      <c r="D528" s="268" t="str">
        <f t="shared" si="46"/>
        <v>Janeiro</v>
      </c>
      <c r="E528" s="269"/>
      <c r="F528" s="270" t="str">
        <f>IF(E528="","",VLOOKUP(Conciliação!E528,Relatório!B:I,2,FALSE))</f>
        <v/>
      </c>
      <c r="G528" s="709"/>
      <c r="H528" s="334" t="str">
        <f>IF(G528="","",VLOOKUP(G528,Fundos!B:C,2,FALSE))</f>
        <v/>
      </c>
      <c r="I528" s="272"/>
      <c r="J528" s="443"/>
      <c r="K528" s="443"/>
      <c r="L528" s="685"/>
      <c r="M528" s="353"/>
      <c r="N528" s="271"/>
      <c r="O528" s="576"/>
      <c r="P528" s="276" t="s">
        <v>277</v>
      </c>
      <c r="Q528" s="279"/>
      <c r="R528" s="449"/>
      <c r="S528" s="279">
        <f t="shared" si="47"/>
        <v>0</v>
      </c>
      <c r="T528" s="333">
        <f t="shared" si="48"/>
        <v>0</v>
      </c>
    </row>
    <row r="529" spans="2:20" ht="24.9" customHeight="1" x14ac:dyDescent="0.3">
      <c r="B529" s="446"/>
      <c r="C529" s="267">
        <f t="shared" si="45"/>
        <v>1</v>
      </c>
      <c r="D529" s="268" t="str">
        <f t="shared" si="46"/>
        <v>Janeiro</v>
      </c>
      <c r="E529" s="269"/>
      <c r="F529" s="270" t="str">
        <f>IF(E529="","",VLOOKUP(Conciliação!E529,Relatório!B:I,2,FALSE))</f>
        <v/>
      </c>
      <c r="G529" s="709"/>
      <c r="H529" s="334" t="str">
        <f>IF(G529="","",VLOOKUP(G529,Fundos!B:C,2,FALSE))</f>
        <v/>
      </c>
      <c r="I529" s="272"/>
      <c r="J529" s="443"/>
      <c r="K529" s="443"/>
      <c r="L529" s="685"/>
      <c r="M529" s="353"/>
      <c r="N529" s="271"/>
      <c r="O529" s="576"/>
      <c r="P529" s="276" t="s">
        <v>277</v>
      </c>
      <c r="Q529" s="279"/>
      <c r="R529" s="449"/>
      <c r="S529" s="279">
        <f t="shared" si="47"/>
        <v>0</v>
      </c>
      <c r="T529" s="333">
        <f t="shared" si="48"/>
        <v>0</v>
      </c>
    </row>
    <row r="530" spans="2:20" ht="24.9" customHeight="1" x14ac:dyDescent="0.3">
      <c r="B530" s="446"/>
      <c r="C530" s="267">
        <f t="shared" si="45"/>
        <v>1</v>
      </c>
      <c r="D530" s="268" t="str">
        <f t="shared" si="46"/>
        <v>Janeiro</v>
      </c>
      <c r="E530" s="269"/>
      <c r="F530" s="270" t="str">
        <f>IF(E530="","",VLOOKUP(Conciliação!E530,Relatório!B:I,2,FALSE))</f>
        <v/>
      </c>
      <c r="G530" s="709"/>
      <c r="H530" s="334" t="str">
        <f>IF(G530="","",VLOOKUP(G530,Fundos!B:C,2,FALSE))</f>
        <v/>
      </c>
      <c r="I530" s="272"/>
      <c r="J530" s="273"/>
      <c r="K530" s="443"/>
      <c r="L530" s="685"/>
      <c r="M530" s="353"/>
      <c r="N530" s="271"/>
      <c r="O530" s="576"/>
      <c r="P530" s="276" t="s">
        <v>277</v>
      </c>
      <c r="Q530" s="279"/>
      <c r="R530" s="449"/>
      <c r="S530" s="279">
        <f t="shared" si="47"/>
        <v>0</v>
      </c>
      <c r="T530" s="333">
        <f t="shared" si="48"/>
        <v>0</v>
      </c>
    </row>
    <row r="531" spans="2:20" ht="24.9" customHeight="1" x14ac:dyDescent="0.3">
      <c r="B531" s="446"/>
      <c r="C531" s="267">
        <f t="shared" si="45"/>
        <v>1</v>
      </c>
      <c r="D531" s="268" t="str">
        <f t="shared" si="46"/>
        <v>Janeiro</v>
      </c>
      <c r="E531" s="269"/>
      <c r="F531" s="270" t="str">
        <f>IF(E531="","",VLOOKUP(Conciliação!E531,Relatório!B:I,2,FALSE))</f>
        <v/>
      </c>
      <c r="G531" s="709"/>
      <c r="H531" s="334" t="str">
        <f>IF(G531="","",VLOOKUP(G531,Fundos!B:C,2,FALSE))</f>
        <v/>
      </c>
      <c r="I531" s="272"/>
      <c r="J531" s="443"/>
      <c r="K531" s="443"/>
      <c r="L531" s="685"/>
      <c r="M531" s="353"/>
      <c r="N531" s="271"/>
      <c r="O531" s="576"/>
      <c r="P531" s="276" t="s">
        <v>277</v>
      </c>
      <c r="Q531" s="279"/>
      <c r="R531" s="449"/>
      <c r="S531" s="279">
        <f t="shared" si="47"/>
        <v>0</v>
      </c>
      <c r="T531" s="333">
        <f t="shared" si="48"/>
        <v>0</v>
      </c>
    </row>
    <row r="532" spans="2:20" ht="24.9" customHeight="1" x14ac:dyDescent="0.3">
      <c r="B532" s="446"/>
      <c r="C532" s="267">
        <f t="shared" si="45"/>
        <v>1</v>
      </c>
      <c r="D532" s="268" t="str">
        <f t="shared" si="46"/>
        <v>Janeiro</v>
      </c>
      <c r="E532" s="269"/>
      <c r="F532" s="270" t="str">
        <f>IF(E532="","",VLOOKUP(Conciliação!E532,Relatório!B:I,2,FALSE))</f>
        <v/>
      </c>
      <c r="G532" s="709"/>
      <c r="H532" s="334" t="str">
        <f>IF(G532="","",VLOOKUP(G532,Fundos!B:C,2,FALSE))</f>
        <v/>
      </c>
      <c r="I532" s="272"/>
      <c r="J532" s="443"/>
      <c r="K532" s="443"/>
      <c r="L532" s="685"/>
      <c r="M532" s="353"/>
      <c r="N532" s="271"/>
      <c r="O532" s="576"/>
      <c r="P532" s="276" t="s">
        <v>277</v>
      </c>
      <c r="Q532" s="279"/>
      <c r="R532" s="449"/>
      <c r="S532" s="279">
        <f t="shared" si="47"/>
        <v>0</v>
      </c>
      <c r="T532" s="333">
        <f t="shared" si="48"/>
        <v>0</v>
      </c>
    </row>
    <row r="533" spans="2:20" ht="24.9" customHeight="1" x14ac:dyDescent="0.3">
      <c r="B533" s="446"/>
      <c r="C533" s="267">
        <f t="shared" si="45"/>
        <v>1</v>
      </c>
      <c r="D533" s="268" t="str">
        <f t="shared" si="46"/>
        <v>Janeiro</v>
      </c>
      <c r="E533" s="269"/>
      <c r="F533" s="270" t="str">
        <f>IF(E533="","",VLOOKUP(Conciliação!E533,Relatório!B:I,2,FALSE))</f>
        <v/>
      </c>
      <c r="G533" s="709"/>
      <c r="H533" s="334" t="str">
        <f>IF(G533="","",VLOOKUP(G533,Fundos!B:C,2,FALSE))</f>
        <v/>
      </c>
      <c r="I533" s="272"/>
      <c r="J533" s="443"/>
      <c r="K533" s="443"/>
      <c r="L533" s="685"/>
      <c r="M533" s="353"/>
      <c r="N533" s="271"/>
      <c r="O533" s="576"/>
      <c r="P533" s="276" t="s">
        <v>277</v>
      </c>
      <c r="Q533" s="279"/>
      <c r="R533" s="449"/>
      <c r="S533" s="279">
        <f t="shared" si="47"/>
        <v>0</v>
      </c>
      <c r="T533" s="333">
        <f t="shared" si="48"/>
        <v>0</v>
      </c>
    </row>
    <row r="534" spans="2:20" ht="24.9" customHeight="1" x14ac:dyDescent="0.3">
      <c r="B534" s="446"/>
      <c r="C534" s="267">
        <f t="shared" si="45"/>
        <v>1</v>
      </c>
      <c r="D534" s="268" t="str">
        <f t="shared" si="46"/>
        <v>Janeiro</v>
      </c>
      <c r="E534" s="269"/>
      <c r="F534" s="270" t="str">
        <f>IF(E534="","",VLOOKUP(Conciliação!E534,Relatório!B:I,2,FALSE))</f>
        <v/>
      </c>
      <c r="G534" s="709"/>
      <c r="H534" s="334" t="str">
        <f>IF(G534="","",VLOOKUP(G534,Fundos!B:C,2,FALSE))</f>
        <v/>
      </c>
      <c r="I534" s="272"/>
      <c r="J534" s="443"/>
      <c r="K534" s="443"/>
      <c r="L534" s="685"/>
      <c r="M534" s="353"/>
      <c r="N534" s="271"/>
      <c r="O534" s="576"/>
      <c r="P534" s="276" t="s">
        <v>277</v>
      </c>
      <c r="Q534" s="279"/>
      <c r="R534" s="449"/>
      <c r="S534" s="279">
        <f t="shared" si="47"/>
        <v>0</v>
      </c>
      <c r="T534" s="333">
        <f t="shared" si="48"/>
        <v>0</v>
      </c>
    </row>
    <row r="535" spans="2:20" ht="24.9" customHeight="1" x14ac:dyDescent="0.3">
      <c r="B535" s="446"/>
      <c r="C535" s="267">
        <f t="shared" si="45"/>
        <v>1</v>
      </c>
      <c r="D535" s="268" t="str">
        <f t="shared" si="46"/>
        <v>Janeiro</v>
      </c>
      <c r="E535" s="269"/>
      <c r="F535" s="270" t="str">
        <f>IF(E535="","",VLOOKUP(Conciliação!E535,Relatório!B:I,2,FALSE))</f>
        <v/>
      </c>
      <c r="G535" s="709"/>
      <c r="H535" s="334" t="str">
        <f>IF(G535="","",VLOOKUP(G535,Fundos!B:C,2,FALSE))</f>
        <v/>
      </c>
      <c r="I535" s="272"/>
      <c r="J535" s="443"/>
      <c r="K535" s="443"/>
      <c r="L535" s="685"/>
      <c r="M535" s="353"/>
      <c r="N535" s="271"/>
      <c r="O535" s="576"/>
      <c r="P535" s="276" t="s">
        <v>277</v>
      </c>
      <c r="Q535" s="279"/>
      <c r="R535" s="449"/>
      <c r="S535" s="279">
        <f t="shared" si="47"/>
        <v>0</v>
      </c>
      <c r="T535" s="333">
        <f t="shared" si="48"/>
        <v>0</v>
      </c>
    </row>
    <row r="536" spans="2:20" ht="24.9" customHeight="1" x14ac:dyDescent="0.3">
      <c r="B536" s="446"/>
      <c r="C536" s="267">
        <f t="shared" si="45"/>
        <v>1</v>
      </c>
      <c r="D536" s="268" t="str">
        <f t="shared" si="46"/>
        <v>Janeiro</v>
      </c>
      <c r="E536" s="269"/>
      <c r="F536" s="270" t="str">
        <f>IF(E536="","",VLOOKUP(Conciliação!E536,Relatório!B:I,2,FALSE))</f>
        <v/>
      </c>
      <c r="G536" s="709"/>
      <c r="H536" s="334" t="str">
        <f>IF(G536="","",VLOOKUP(G536,Fundos!B:C,2,FALSE))</f>
        <v/>
      </c>
      <c r="I536" s="272"/>
      <c r="J536" s="443"/>
      <c r="K536" s="443"/>
      <c r="L536" s="685"/>
      <c r="M536" s="353"/>
      <c r="N536" s="271"/>
      <c r="O536" s="576"/>
      <c r="P536" s="276" t="s">
        <v>277</v>
      </c>
      <c r="Q536" s="279"/>
      <c r="R536" s="449"/>
      <c r="S536" s="279">
        <f t="shared" si="47"/>
        <v>0</v>
      </c>
      <c r="T536" s="333">
        <f t="shared" si="48"/>
        <v>0</v>
      </c>
    </row>
    <row r="537" spans="2:20" ht="24.9" customHeight="1" x14ac:dyDescent="0.3">
      <c r="B537" s="446"/>
      <c r="C537" s="267">
        <f t="shared" si="45"/>
        <v>1</v>
      </c>
      <c r="D537" s="268" t="str">
        <f t="shared" si="46"/>
        <v>Janeiro</v>
      </c>
      <c r="E537" s="269"/>
      <c r="F537" s="270" t="str">
        <f>IF(E537="","",VLOOKUP(Conciliação!E537,Relatório!B:I,2,FALSE))</f>
        <v/>
      </c>
      <c r="G537" s="709"/>
      <c r="H537" s="334" t="str">
        <f>IF(G537="","",VLOOKUP(G537,Fundos!B:C,2,FALSE))</f>
        <v/>
      </c>
      <c r="I537" s="272"/>
      <c r="J537" s="443"/>
      <c r="K537" s="443"/>
      <c r="L537" s="685"/>
      <c r="M537" s="353"/>
      <c r="N537" s="271"/>
      <c r="O537" s="576"/>
      <c r="P537" s="276" t="s">
        <v>277</v>
      </c>
      <c r="Q537" s="279"/>
      <c r="R537" s="449"/>
      <c r="S537" s="279">
        <f t="shared" si="47"/>
        <v>0</v>
      </c>
      <c r="T537" s="333">
        <f t="shared" si="48"/>
        <v>0</v>
      </c>
    </row>
    <row r="538" spans="2:20" ht="24.9" customHeight="1" x14ac:dyDescent="0.3">
      <c r="B538" s="446"/>
      <c r="C538" s="267">
        <f t="shared" si="45"/>
        <v>1</v>
      </c>
      <c r="D538" s="268" t="str">
        <f t="shared" si="46"/>
        <v>Janeiro</v>
      </c>
      <c r="E538" s="269"/>
      <c r="F538" s="270" t="str">
        <f>IF(E538="","",VLOOKUP(Conciliação!E538,Relatório!B:I,2,FALSE))</f>
        <v/>
      </c>
      <c r="G538" s="709"/>
      <c r="H538" s="334" t="str">
        <f>IF(G538="","",VLOOKUP(G538,Fundos!B:C,2,FALSE))</f>
        <v/>
      </c>
      <c r="I538" s="272"/>
      <c r="J538" s="443"/>
      <c r="K538" s="443"/>
      <c r="L538" s="685"/>
      <c r="M538" s="353"/>
      <c r="N538" s="271"/>
      <c r="O538" s="576"/>
      <c r="P538" s="276" t="s">
        <v>277</v>
      </c>
      <c r="Q538" s="279"/>
      <c r="R538" s="449"/>
      <c r="S538" s="279">
        <f t="shared" si="47"/>
        <v>0</v>
      </c>
      <c r="T538" s="333">
        <f t="shared" si="48"/>
        <v>0</v>
      </c>
    </row>
    <row r="539" spans="2:20" ht="24.9" customHeight="1" x14ac:dyDescent="0.3">
      <c r="B539" s="446"/>
      <c r="C539" s="267">
        <f t="shared" si="45"/>
        <v>1</v>
      </c>
      <c r="D539" s="268" t="str">
        <f t="shared" si="46"/>
        <v>Janeiro</v>
      </c>
      <c r="E539" s="269"/>
      <c r="F539" s="270" t="str">
        <f>IF(E539="","",VLOOKUP(Conciliação!E539,Relatório!B:I,2,FALSE))</f>
        <v/>
      </c>
      <c r="G539" s="709"/>
      <c r="H539" s="334" t="str">
        <f>IF(G539="","",VLOOKUP(G539,Fundos!B:C,2,FALSE))</f>
        <v/>
      </c>
      <c r="I539" s="272"/>
      <c r="J539" s="443"/>
      <c r="K539" s="443"/>
      <c r="L539" s="685"/>
      <c r="M539" s="353"/>
      <c r="N539" s="271"/>
      <c r="O539" s="576"/>
      <c r="P539" s="276" t="s">
        <v>277</v>
      </c>
      <c r="Q539" s="279"/>
      <c r="R539" s="449"/>
      <c r="S539" s="279">
        <f t="shared" si="47"/>
        <v>0</v>
      </c>
      <c r="T539" s="333">
        <f t="shared" si="48"/>
        <v>0</v>
      </c>
    </row>
    <row r="540" spans="2:20" ht="24.9" customHeight="1" x14ac:dyDescent="0.3">
      <c r="B540" s="446"/>
      <c r="C540" s="267">
        <f t="shared" si="45"/>
        <v>1</v>
      </c>
      <c r="D540" s="268" t="str">
        <f t="shared" si="46"/>
        <v>Janeiro</v>
      </c>
      <c r="E540" s="269"/>
      <c r="F540" s="270" t="str">
        <f>IF(E540="","",VLOOKUP(Conciliação!E540,Relatório!B:I,2,FALSE))</f>
        <v/>
      </c>
      <c r="G540" s="709"/>
      <c r="H540" s="334" t="str">
        <f>IF(G540="","",VLOOKUP(G540,Fundos!B:C,2,FALSE))</f>
        <v/>
      </c>
      <c r="I540" s="272"/>
      <c r="J540" s="443"/>
      <c r="K540" s="443"/>
      <c r="L540" s="685"/>
      <c r="M540" s="353"/>
      <c r="N540" s="271"/>
      <c r="O540" s="576"/>
      <c r="P540" s="276" t="s">
        <v>277</v>
      </c>
      <c r="Q540" s="279"/>
      <c r="R540" s="449"/>
      <c r="S540" s="279">
        <f t="shared" si="47"/>
        <v>0</v>
      </c>
      <c r="T540" s="333">
        <f t="shared" si="48"/>
        <v>0</v>
      </c>
    </row>
    <row r="541" spans="2:20" ht="24.9" customHeight="1" x14ac:dyDescent="0.3">
      <c r="B541" s="446"/>
      <c r="C541" s="267">
        <f t="shared" si="45"/>
        <v>1</v>
      </c>
      <c r="D541" s="268" t="str">
        <f t="shared" si="46"/>
        <v>Janeiro</v>
      </c>
      <c r="E541" s="269"/>
      <c r="F541" s="270" t="str">
        <f>IF(E541="","",VLOOKUP(Conciliação!E541,Relatório!B:I,2,FALSE))</f>
        <v/>
      </c>
      <c r="G541" s="709"/>
      <c r="H541" s="334" t="str">
        <f>IF(G541="","",VLOOKUP(G541,Fundos!B:C,2,FALSE))</f>
        <v/>
      </c>
      <c r="I541" s="272"/>
      <c r="J541" s="443"/>
      <c r="K541" s="443"/>
      <c r="L541" s="685"/>
      <c r="M541" s="353"/>
      <c r="N541" s="271"/>
      <c r="O541" s="576"/>
      <c r="P541" s="276" t="s">
        <v>277</v>
      </c>
      <c r="Q541" s="279"/>
      <c r="R541" s="449"/>
      <c r="S541" s="279">
        <f t="shared" si="47"/>
        <v>0</v>
      </c>
      <c r="T541" s="333">
        <f t="shared" si="48"/>
        <v>0</v>
      </c>
    </row>
    <row r="542" spans="2:20" ht="24.9" customHeight="1" x14ac:dyDescent="0.3">
      <c r="B542" s="446"/>
      <c r="C542" s="267">
        <f t="shared" si="45"/>
        <v>1</v>
      </c>
      <c r="D542" s="268" t="str">
        <f t="shared" si="46"/>
        <v>Janeiro</v>
      </c>
      <c r="E542" s="269"/>
      <c r="F542" s="270" t="str">
        <f>IF(E542="","",VLOOKUP(Conciliação!E542,Relatório!B:I,2,FALSE))</f>
        <v/>
      </c>
      <c r="G542" s="709"/>
      <c r="H542" s="334" t="str">
        <f>IF(G542="","",VLOOKUP(G542,Fundos!B:C,2,FALSE))</f>
        <v/>
      </c>
      <c r="I542" s="686" t="s">
        <v>955</v>
      </c>
      <c r="J542" s="443"/>
      <c r="K542" s="443"/>
      <c r="L542" s="686"/>
      <c r="M542" s="353"/>
      <c r="N542" s="453"/>
      <c r="O542" s="576"/>
      <c r="P542" s="276" t="s">
        <v>277</v>
      </c>
      <c r="Q542" s="279"/>
      <c r="R542" s="449"/>
      <c r="S542" s="279">
        <f t="shared" si="47"/>
        <v>0</v>
      </c>
      <c r="T542" s="333">
        <f t="shared" si="48"/>
        <v>0</v>
      </c>
    </row>
    <row r="543" spans="2:20" ht="24.9" customHeight="1" x14ac:dyDescent="0.3">
      <c r="B543" s="446"/>
      <c r="C543" s="267">
        <f t="shared" si="45"/>
        <v>1</v>
      </c>
      <c r="D543" s="268" t="str">
        <f t="shared" si="46"/>
        <v>Janeiro</v>
      </c>
      <c r="E543" s="269"/>
      <c r="F543" s="270" t="str">
        <f>IF(E543="","",VLOOKUP(Conciliação!E543,Relatório!B:I,2,FALSE))</f>
        <v/>
      </c>
      <c r="G543" s="709"/>
      <c r="H543" s="334" t="str">
        <f>IF(G543="","",VLOOKUP(G543,Fundos!B:C,2,FALSE))</f>
        <v/>
      </c>
      <c r="I543" s="686" t="s">
        <v>956</v>
      </c>
      <c r="J543" s="443"/>
      <c r="K543" s="443"/>
      <c r="L543" s="685"/>
      <c r="M543" s="353"/>
      <c r="N543" s="453"/>
      <c r="O543" s="576"/>
      <c r="P543" s="276" t="s">
        <v>277</v>
      </c>
      <c r="Q543" s="279"/>
      <c r="R543" s="449"/>
      <c r="S543" s="279">
        <f t="shared" si="47"/>
        <v>0</v>
      </c>
      <c r="T543" s="333">
        <f t="shared" si="48"/>
        <v>0</v>
      </c>
    </row>
    <row r="544" spans="2:20" ht="24.9" customHeight="1" x14ac:dyDescent="0.3">
      <c r="B544" s="446"/>
      <c r="C544" s="267">
        <f t="shared" si="45"/>
        <v>1</v>
      </c>
      <c r="D544" s="268" t="str">
        <f t="shared" si="46"/>
        <v>Janeiro</v>
      </c>
      <c r="E544" s="269"/>
      <c r="F544" s="270" t="str">
        <f>IF(E544="","",VLOOKUP(Conciliação!E544,Relatório!B:I,2,FALSE))</f>
        <v/>
      </c>
      <c r="G544" s="709"/>
      <c r="H544" s="334" t="str">
        <f>IF(G544="","",VLOOKUP(G544,Fundos!B:C,2,FALSE))</f>
        <v/>
      </c>
      <c r="I544" s="272"/>
      <c r="J544" s="443"/>
      <c r="K544" s="689"/>
      <c r="L544" s="686"/>
      <c r="M544" s="353"/>
      <c r="N544" s="271"/>
      <c r="O544" s="576"/>
      <c r="P544" s="276" t="s">
        <v>277</v>
      </c>
      <c r="Q544" s="279"/>
      <c r="R544" s="449"/>
      <c r="S544" s="279">
        <f t="shared" si="47"/>
        <v>0</v>
      </c>
      <c r="T544" s="333">
        <f t="shared" si="48"/>
        <v>0</v>
      </c>
    </row>
    <row r="545" spans="2:20" ht="24.9" customHeight="1" x14ac:dyDescent="0.3">
      <c r="B545" s="446"/>
      <c r="C545" s="267">
        <f t="shared" si="45"/>
        <v>1</v>
      </c>
      <c r="D545" s="268" t="str">
        <f t="shared" si="46"/>
        <v>Janeiro</v>
      </c>
      <c r="E545" s="269"/>
      <c r="F545" s="270" t="str">
        <f>IF(E545="","",VLOOKUP(Conciliação!E545,Relatório!B:I,2,FALSE))</f>
        <v/>
      </c>
      <c r="G545" s="709"/>
      <c r="H545" s="334" t="str">
        <f>IF(G545="","",VLOOKUP(G545,Fundos!B:C,2,FALSE))</f>
        <v/>
      </c>
      <c r="I545" s="272"/>
      <c r="J545" s="443"/>
      <c r="K545" s="443"/>
      <c r="L545" s="685"/>
      <c r="M545" s="353"/>
      <c r="N545" s="271"/>
      <c r="O545" s="576"/>
      <c r="P545" s="276" t="s">
        <v>277</v>
      </c>
      <c r="Q545" s="279"/>
      <c r="R545" s="449"/>
      <c r="S545" s="279">
        <f t="shared" si="47"/>
        <v>0</v>
      </c>
      <c r="T545" s="333">
        <f t="shared" si="48"/>
        <v>0</v>
      </c>
    </row>
    <row r="546" spans="2:20" ht="24.9" customHeight="1" x14ac:dyDescent="0.3">
      <c r="B546" s="446"/>
      <c r="C546" s="267">
        <f t="shared" ref="C546:C612" si="49">MONTH(B546)</f>
        <v>1</v>
      </c>
      <c r="D546" s="268" t="str">
        <f t="shared" ref="D546:D612" si="50">IF(C546=1,"Janeiro",IF(C546=2,"Fevereiro",IF(C546=3,"Março",IF(C546=4,"Abril",IF(C546=5,"Maio",IF(C546=6,"Junho",IF(C546=7,"Julho",IF(C546=8,"Agosto",IF(C546=9,"Setembro",IF(C546=10,"Outubro",IF(C546=11,"Novembro",IF(C546=12,"Dezembro",""))))))))))))</f>
        <v>Janeiro</v>
      </c>
      <c r="E546" s="269"/>
      <c r="F546" s="270" t="str">
        <f>IF(E546="","",VLOOKUP(Conciliação!E546,Relatório!B:I,2,FALSE))</f>
        <v/>
      </c>
      <c r="G546" s="709"/>
      <c r="H546" s="334" t="str">
        <f>IF(G546="","",VLOOKUP(G546,Fundos!B:C,2,FALSE))</f>
        <v/>
      </c>
      <c r="I546" s="272"/>
      <c r="J546" s="443"/>
      <c r="K546" s="443"/>
      <c r="L546" s="685"/>
      <c r="M546" s="353"/>
      <c r="N546" s="271"/>
      <c r="O546" s="576"/>
      <c r="P546" s="276" t="s">
        <v>277</v>
      </c>
      <c r="Q546" s="279"/>
      <c r="R546" s="449"/>
      <c r="S546" s="279">
        <f t="shared" si="47"/>
        <v>0</v>
      </c>
      <c r="T546" s="333">
        <f t="shared" si="48"/>
        <v>0</v>
      </c>
    </row>
    <row r="547" spans="2:20" ht="24.9" customHeight="1" x14ac:dyDescent="0.3">
      <c r="B547" s="446"/>
      <c r="C547" s="267">
        <f t="shared" si="49"/>
        <v>1</v>
      </c>
      <c r="D547" s="268" t="str">
        <f t="shared" si="50"/>
        <v>Janeiro</v>
      </c>
      <c r="E547" s="269"/>
      <c r="F547" s="270" t="str">
        <f>IF(E547="","",VLOOKUP(Conciliação!E547,Relatório!B:I,2,FALSE))</f>
        <v/>
      </c>
      <c r="G547" s="709"/>
      <c r="H547" s="334" t="str">
        <f>IF(G547="","",VLOOKUP(G547,Fundos!B:C,2,FALSE))</f>
        <v/>
      </c>
      <c r="I547" s="272"/>
      <c r="J547" s="443"/>
      <c r="K547" s="443"/>
      <c r="L547" s="685"/>
      <c r="M547" s="353"/>
      <c r="N547" s="271"/>
      <c r="O547" s="576"/>
      <c r="P547" s="276" t="s">
        <v>277</v>
      </c>
      <c r="Q547" s="279"/>
      <c r="R547" s="449"/>
      <c r="S547" s="279">
        <f t="shared" si="47"/>
        <v>0</v>
      </c>
      <c r="T547" s="333">
        <f t="shared" si="48"/>
        <v>0</v>
      </c>
    </row>
    <row r="548" spans="2:20" ht="24.9" customHeight="1" x14ac:dyDescent="0.3">
      <c r="B548" s="446"/>
      <c r="C548" s="267">
        <f t="shared" si="49"/>
        <v>1</v>
      </c>
      <c r="D548" s="268" t="str">
        <f t="shared" si="50"/>
        <v>Janeiro</v>
      </c>
      <c r="E548" s="269"/>
      <c r="F548" s="270" t="str">
        <f>IF(E548="","",VLOOKUP(Conciliação!E548,Relatório!B:I,2,FALSE))</f>
        <v/>
      </c>
      <c r="G548" s="709"/>
      <c r="H548" s="334" t="str">
        <f>IF(G548="","",VLOOKUP(G548,Fundos!B:C,2,FALSE))</f>
        <v/>
      </c>
      <c r="I548" s="272"/>
      <c r="J548" s="443"/>
      <c r="K548" s="443"/>
      <c r="L548" s="685"/>
      <c r="M548" s="353"/>
      <c r="N548" s="271"/>
      <c r="O548" s="576"/>
      <c r="P548" s="276" t="s">
        <v>277</v>
      </c>
      <c r="Q548" s="279"/>
      <c r="R548" s="449"/>
      <c r="S548" s="279">
        <f t="shared" si="47"/>
        <v>0</v>
      </c>
      <c r="T548" s="333">
        <f t="shared" si="48"/>
        <v>0</v>
      </c>
    </row>
    <row r="549" spans="2:20" ht="24.9" customHeight="1" x14ac:dyDescent="0.3">
      <c r="B549" s="446"/>
      <c r="C549" s="267">
        <f t="shared" si="49"/>
        <v>1</v>
      </c>
      <c r="D549" s="268" t="str">
        <f t="shared" si="50"/>
        <v>Janeiro</v>
      </c>
      <c r="E549" s="269"/>
      <c r="F549" s="270" t="str">
        <f>IF(E549="","",VLOOKUP(Conciliação!E549,Relatório!B:I,2,FALSE))</f>
        <v/>
      </c>
      <c r="G549" s="709"/>
      <c r="H549" s="334" t="str">
        <f>IF(G549="","",VLOOKUP(G549,Fundos!B:C,2,FALSE))</f>
        <v/>
      </c>
      <c r="I549" s="272"/>
      <c r="J549" s="443"/>
      <c r="K549" s="443"/>
      <c r="L549" s="685"/>
      <c r="M549" s="353"/>
      <c r="N549" s="271"/>
      <c r="O549" s="576"/>
      <c r="P549" s="276" t="s">
        <v>277</v>
      </c>
      <c r="Q549" s="279"/>
      <c r="R549" s="449"/>
      <c r="S549" s="279">
        <f t="shared" si="47"/>
        <v>0</v>
      </c>
      <c r="T549" s="333">
        <f t="shared" si="48"/>
        <v>0</v>
      </c>
    </row>
    <row r="550" spans="2:20" ht="24.9" customHeight="1" x14ac:dyDescent="0.3">
      <c r="B550" s="446"/>
      <c r="C550" s="267">
        <f t="shared" si="49"/>
        <v>1</v>
      </c>
      <c r="D550" s="268" t="str">
        <f t="shared" si="50"/>
        <v>Janeiro</v>
      </c>
      <c r="E550" s="269"/>
      <c r="F550" s="270" t="str">
        <f>IF(E550="","",VLOOKUP(Conciliação!E550,Relatório!B:I,2,FALSE))</f>
        <v/>
      </c>
      <c r="G550" s="709"/>
      <c r="H550" s="334" t="str">
        <f>IF(G550="","",VLOOKUP(G550,Fundos!B:C,2,FALSE))</f>
        <v/>
      </c>
      <c r="I550" s="272"/>
      <c r="J550" s="443"/>
      <c r="K550" s="443"/>
      <c r="L550" s="685"/>
      <c r="M550" s="353"/>
      <c r="N550" s="271"/>
      <c r="O550" s="576"/>
      <c r="P550" s="276" t="s">
        <v>277</v>
      </c>
      <c r="Q550" s="279"/>
      <c r="R550" s="449"/>
      <c r="S550" s="279">
        <f t="shared" si="47"/>
        <v>0</v>
      </c>
      <c r="T550" s="333">
        <f t="shared" si="48"/>
        <v>0</v>
      </c>
    </row>
    <row r="551" spans="2:20" ht="24.9" customHeight="1" x14ac:dyDescent="0.3">
      <c r="B551" s="446"/>
      <c r="C551" s="267">
        <f t="shared" si="49"/>
        <v>1</v>
      </c>
      <c r="D551" s="268" t="str">
        <f t="shared" si="50"/>
        <v>Janeiro</v>
      </c>
      <c r="E551" s="269"/>
      <c r="F551" s="270" t="str">
        <f>IF(E551="","",VLOOKUP(Conciliação!E551,Relatório!B:I,2,FALSE))</f>
        <v/>
      </c>
      <c r="G551" s="709"/>
      <c r="H551" s="334" t="str">
        <f>IF(G551="","",VLOOKUP(G551,Fundos!B:C,2,FALSE))</f>
        <v/>
      </c>
      <c r="I551" s="272"/>
      <c r="J551" s="443"/>
      <c r="K551" s="443"/>
      <c r="L551" s="685"/>
      <c r="M551" s="353"/>
      <c r="N551" s="271"/>
      <c r="O551" s="576"/>
      <c r="P551" s="276" t="s">
        <v>277</v>
      </c>
      <c r="Q551" s="279"/>
      <c r="R551" s="449"/>
      <c r="S551" s="279">
        <f t="shared" si="47"/>
        <v>0</v>
      </c>
      <c r="T551" s="333">
        <f t="shared" si="48"/>
        <v>0</v>
      </c>
    </row>
    <row r="552" spans="2:20" ht="24.9" customHeight="1" x14ac:dyDescent="0.3">
      <c r="B552" s="446"/>
      <c r="C552" s="267">
        <f t="shared" si="49"/>
        <v>1</v>
      </c>
      <c r="D552" s="268" t="str">
        <f t="shared" si="50"/>
        <v>Janeiro</v>
      </c>
      <c r="E552" s="269"/>
      <c r="F552" s="270" t="str">
        <f>IF(E552="","",VLOOKUP(Conciliação!E552,Relatório!B:I,2,FALSE))</f>
        <v/>
      </c>
      <c r="G552" s="709"/>
      <c r="H552" s="334" t="str">
        <f>IF(G552="","",VLOOKUP(G552,Fundos!B:C,2,FALSE))</f>
        <v/>
      </c>
      <c r="I552" s="272"/>
      <c r="J552" s="443"/>
      <c r="K552" s="443"/>
      <c r="L552" s="685"/>
      <c r="M552" s="353"/>
      <c r="N552" s="271"/>
      <c r="O552" s="576"/>
      <c r="P552" s="276" t="s">
        <v>277</v>
      </c>
      <c r="Q552" s="279"/>
      <c r="R552" s="449"/>
      <c r="S552" s="279">
        <f t="shared" si="47"/>
        <v>0</v>
      </c>
      <c r="T552" s="333">
        <f t="shared" si="48"/>
        <v>0</v>
      </c>
    </row>
    <row r="553" spans="2:20" ht="24.9" customHeight="1" x14ac:dyDescent="0.3">
      <c r="B553" s="446"/>
      <c r="C553" s="267">
        <f t="shared" si="49"/>
        <v>1</v>
      </c>
      <c r="D553" s="268" t="str">
        <f t="shared" si="50"/>
        <v>Janeiro</v>
      </c>
      <c r="E553" s="269"/>
      <c r="F553" s="270" t="str">
        <f>IF(E553="","",VLOOKUP(Conciliação!E553,Relatório!B:I,2,FALSE))</f>
        <v/>
      </c>
      <c r="G553" s="709"/>
      <c r="H553" s="334" t="str">
        <f>IF(G553="","",VLOOKUP(G553,Fundos!B:C,2,FALSE))</f>
        <v/>
      </c>
      <c r="I553" s="272"/>
      <c r="J553" s="443"/>
      <c r="K553" s="443"/>
      <c r="L553" s="686"/>
      <c r="M553" s="353"/>
      <c r="N553" s="271"/>
      <c r="O553" s="576"/>
      <c r="P553" s="276" t="s">
        <v>277</v>
      </c>
      <c r="Q553" s="279"/>
      <c r="R553" s="449"/>
      <c r="S553" s="279">
        <f t="shared" si="47"/>
        <v>0</v>
      </c>
      <c r="T553" s="333">
        <f t="shared" si="48"/>
        <v>0</v>
      </c>
    </row>
    <row r="554" spans="2:20" ht="24.9" customHeight="1" x14ac:dyDescent="0.3">
      <c r="B554" s="446"/>
      <c r="C554" s="267">
        <f t="shared" si="49"/>
        <v>1</v>
      </c>
      <c r="D554" s="268" t="str">
        <f t="shared" si="50"/>
        <v>Janeiro</v>
      </c>
      <c r="E554" s="269"/>
      <c r="F554" s="270" t="str">
        <f>IF(E554="","",VLOOKUP(Conciliação!E554,Relatório!B:I,2,FALSE))</f>
        <v/>
      </c>
      <c r="G554" s="709"/>
      <c r="H554" s="334" t="str">
        <f>IF(G554="","",VLOOKUP(G554,Fundos!B:C,2,FALSE))</f>
        <v/>
      </c>
      <c r="I554" s="272"/>
      <c r="J554" s="443"/>
      <c r="K554" s="443"/>
      <c r="L554" s="686"/>
      <c r="M554" s="581"/>
      <c r="N554" s="271"/>
      <c r="O554" s="576"/>
      <c r="P554" s="276" t="s">
        <v>277</v>
      </c>
      <c r="Q554" s="279"/>
      <c r="R554" s="449"/>
      <c r="S554" s="279">
        <f t="shared" si="47"/>
        <v>0</v>
      </c>
      <c r="T554" s="333">
        <f t="shared" ref="T554:T590" si="51">T553</f>
        <v>0</v>
      </c>
    </row>
    <row r="555" spans="2:20" ht="24.9" customHeight="1" x14ac:dyDescent="0.3">
      <c r="B555" s="446"/>
      <c r="C555" s="267">
        <f t="shared" si="49"/>
        <v>1</v>
      </c>
      <c r="D555" s="268" t="str">
        <f t="shared" si="50"/>
        <v>Janeiro</v>
      </c>
      <c r="E555" s="269"/>
      <c r="F555" s="270" t="str">
        <f>IF(E555="","",VLOOKUP(Conciliação!E555,Relatório!B:I,2,FALSE))</f>
        <v/>
      </c>
      <c r="G555" s="709"/>
      <c r="H555" s="334" t="str">
        <f>IF(G555="","",VLOOKUP(G555,Fundos!B:C,2,FALSE))</f>
        <v/>
      </c>
      <c r="I555" s="272"/>
      <c r="J555" s="443"/>
      <c r="K555" s="443"/>
      <c r="L555" s="685"/>
      <c r="M555" s="353"/>
      <c r="N555" s="271"/>
      <c r="O555" s="576"/>
      <c r="P555" s="276" t="s">
        <v>277</v>
      </c>
      <c r="Q555" s="279"/>
      <c r="R555" s="449"/>
      <c r="S555" s="279">
        <f t="shared" si="47"/>
        <v>0</v>
      </c>
      <c r="T555" s="333">
        <f t="shared" si="51"/>
        <v>0</v>
      </c>
    </row>
    <row r="556" spans="2:20" ht="24.9" customHeight="1" x14ac:dyDescent="0.3">
      <c r="B556" s="446"/>
      <c r="C556" s="267">
        <f t="shared" si="49"/>
        <v>1</v>
      </c>
      <c r="D556" s="268" t="str">
        <f t="shared" si="50"/>
        <v>Janeiro</v>
      </c>
      <c r="E556" s="269"/>
      <c r="F556" s="270" t="str">
        <f>IF(E556="","",VLOOKUP(Conciliação!E556,Relatório!B:I,2,FALSE))</f>
        <v/>
      </c>
      <c r="G556" s="709"/>
      <c r="H556" s="334" t="str">
        <f>IF(G556="","",VLOOKUP(G556,Fundos!B:C,2,FALSE))</f>
        <v/>
      </c>
      <c r="I556" s="272"/>
      <c r="J556" s="443"/>
      <c r="K556" s="443"/>
      <c r="L556" s="685"/>
      <c r="M556" s="353"/>
      <c r="N556" s="271"/>
      <c r="O556" s="576"/>
      <c r="P556" s="276" t="s">
        <v>277</v>
      </c>
      <c r="Q556" s="279"/>
      <c r="R556" s="449"/>
      <c r="S556" s="279">
        <f t="shared" si="47"/>
        <v>0</v>
      </c>
      <c r="T556" s="333">
        <f t="shared" si="51"/>
        <v>0</v>
      </c>
    </row>
    <row r="557" spans="2:20" ht="24.9" customHeight="1" x14ac:dyDescent="0.3">
      <c r="B557" s="446"/>
      <c r="C557" s="267">
        <f t="shared" si="49"/>
        <v>1</v>
      </c>
      <c r="D557" s="268" t="str">
        <f t="shared" si="50"/>
        <v>Janeiro</v>
      </c>
      <c r="E557" s="269"/>
      <c r="F557" s="270" t="str">
        <f>IF(E557="","",VLOOKUP(Conciliação!E557,Relatório!B:I,2,FALSE))</f>
        <v/>
      </c>
      <c r="G557" s="709"/>
      <c r="H557" s="334" t="str">
        <f>IF(G557="","",VLOOKUP(G557,Fundos!B:C,2,FALSE))</f>
        <v/>
      </c>
      <c r="I557" s="272"/>
      <c r="J557" s="443"/>
      <c r="K557" s="301"/>
      <c r="L557" s="685"/>
      <c r="M557" s="353"/>
      <c r="N557" s="271"/>
      <c r="O557" s="576"/>
      <c r="P557" s="276" t="s">
        <v>277</v>
      </c>
      <c r="Q557" s="279"/>
      <c r="R557" s="449"/>
      <c r="S557" s="279">
        <f t="shared" si="47"/>
        <v>0</v>
      </c>
      <c r="T557" s="333">
        <f t="shared" si="51"/>
        <v>0</v>
      </c>
    </row>
    <row r="558" spans="2:20" ht="24.9" customHeight="1" x14ac:dyDescent="0.3">
      <c r="B558" s="446"/>
      <c r="C558" s="267">
        <f t="shared" si="49"/>
        <v>1</v>
      </c>
      <c r="D558" s="268" t="str">
        <f t="shared" si="50"/>
        <v>Janeiro</v>
      </c>
      <c r="E558" s="269"/>
      <c r="F558" s="270" t="str">
        <f>IF(E558="","",VLOOKUP(Conciliação!E558,Relatório!B:I,2,FALSE))</f>
        <v/>
      </c>
      <c r="G558" s="709"/>
      <c r="H558" s="334" t="str">
        <f>IF(G558="","",VLOOKUP(G558,Fundos!B:C,2,FALSE))</f>
        <v/>
      </c>
      <c r="I558" s="272"/>
      <c r="J558" s="443"/>
      <c r="K558" s="443"/>
      <c r="L558" s="685"/>
      <c r="M558" s="353"/>
      <c r="N558" s="271"/>
      <c r="O558" s="576"/>
      <c r="P558" s="276" t="s">
        <v>277</v>
      </c>
      <c r="Q558" s="279"/>
      <c r="R558" s="449"/>
      <c r="S558" s="279">
        <f t="shared" si="47"/>
        <v>0</v>
      </c>
      <c r="T558" s="333">
        <f t="shared" si="51"/>
        <v>0</v>
      </c>
    </row>
    <row r="559" spans="2:20" ht="24.9" customHeight="1" x14ac:dyDescent="0.3">
      <c r="B559" s="446"/>
      <c r="C559" s="267">
        <f t="shared" si="49"/>
        <v>1</v>
      </c>
      <c r="D559" s="268" t="str">
        <f t="shared" si="50"/>
        <v>Janeiro</v>
      </c>
      <c r="E559" s="269"/>
      <c r="F559" s="270" t="str">
        <f>IF(E559="","",VLOOKUP(Conciliação!E559,Relatório!B:I,2,FALSE))</f>
        <v/>
      </c>
      <c r="G559" s="709"/>
      <c r="H559" s="334" t="str">
        <f>IF(G559="","",VLOOKUP(G559,Fundos!B:C,2,FALSE))</f>
        <v/>
      </c>
      <c r="I559" s="272"/>
      <c r="J559" s="443"/>
      <c r="K559" s="443"/>
      <c r="L559" s="685"/>
      <c r="M559" s="353"/>
      <c r="N559" s="271"/>
      <c r="O559" s="576"/>
      <c r="P559" s="276" t="s">
        <v>277</v>
      </c>
      <c r="Q559" s="279"/>
      <c r="R559" s="449"/>
      <c r="S559" s="279">
        <f t="shared" si="47"/>
        <v>0</v>
      </c>
      <c r="T559" s="333">
        <f t="shared" si="51"/>
        <v>0</v>
      </c>
    </row>
    <row r="560" spans="2:20" ht="24.9" customHeight="1" x14ac:dyDescent="0.3">
      <c r="B560" s="446"/>
      <c r="C560" s="267">
        <f t="shared" si="49"/>
        <v>1</v>
      </c>
      <c r="D560" s="268" t="str">
        <f t="shared" si="50"/>
        <v>Janeiro</v>
      </c>
      <c r="E560" s="269"/>
      <c r="F560" s="270" t="str">
        <f>IF(E560="","",VLOOKUP(Conciliação!E560,Relatório!B:I,2,FALSE))</f>
        <v/>
      </c>
      <c r="G560" s="709"/>
      <c r="H560" s="334" t="str">
        <f>IF(G560="","",VLOOKUP(G560,Fundos!B:C,2,FALSE))</f>
        <v/>
      </c>
      <c r="I560" s="272"/>
      <c r="J560" s="443"/>
      <c r="K560" s="443"/>
      <c r="L560" s="685"/>
      <c r="M560" s="353"/>
      <c r="N560" s="271"/>
      <c r="O560" s="576"/>
      <c r="P560" s="276" t="s">
        <v>277</v>
      </c>
      <c r="Q560" s="279"/>
      <c r="R560" s="449"/>
      <c r="S560" s="279">
        <f t="shared" si="47"/>
        <v>0</v>
      </c>
      <c r="T560" s="333">
        <f t="shared" si="51"/>
        <v>0</v>
      </c>
    </row>
    <row r="561" spans="2:20" ht="24.9" customHeight="1" x14ac:dyDescent="0.3">
      <c r="B561" s="446"/>
      <c r="C561" s="267">
        <f t="shared" si="49"/>
        <v>1</v>
      </c>
      <c r="D561" s="268" t="str">
        <f t="shared" si="50"/>
        <v>Janeiro</v>
      </c>
      <c r="E561" s="269"/>
      <c r="F561" s="270" t="str">
        <f>IF(E561="","",VLOOKUP(Conciliação!E561,Relatório!B:I,2,FALSE))</f>
        <v/>
      </c>
      <c r="G561" s="709"/>
      <c r="H561" s="334" t="str">
        <f>IF(G561="","",VLOOKUP(G561,Fundos!B:C,2,FALSE))</f>
        <v/>
      </c>
      <c r="I561" s="272"/>
      <c r="J561" s="443"/>
      <c r="K561" s="443"/>
      <c r="L561" s="685"/>
      <c r="M561" s="353"/>
      <c r="N561" s="453"/>
      <c r="O561" s="576"/>
      <c r="P561" s="276" t="s">
        <v>277</v>
      </c>
      <c r="Q561" s="279"/>
      <c r="R561" s="449"/>
      <c r="S561" s="279">
        <f t="shared" si="47"/>
        <v>0</v>
      </c>
      <c r="T561" s="333">
        <f t="shared" si="51"/>
        <v>0</v>
      </c>
    </row>
    <row r="562" spans="2:20" ht="24.9" customHeight="1" x14ac:dyDescent="0.3">
      <c r="B562" s="446"/>
      <c r="C562" s="267">
        <f t="shared" si="49"/>
        <v>1</v>
      </c>
      <c r="D562" s="268" t="str">
        <f t="shared" si="50"/>
        <v>Janeiro</v>
      </c>
      <c r="E562" s="269"/>
      <c r="F562" s="270" t="str">
        <f>IF(E562="","",VLOOKUP(Conciliação!E562,Relatório!B:I,2,FALSE))</f>
        <v/>
      </c>
      <c r="G562" s="709"/>
      <c r="H562" s="334" t="str">
        <f>IF(G562="","",VLOOKUP(G562,Fundos!B:C,2,FALSE))</f>
        <v/>
      </c>
      <c r="I562" s="272"/>
      <c r="J562" s="443"/>
      <c r="K562" s="443"/>
      <c r="L562" s="686"/>
      <c r="M562" s="353"/>
      <c r="N562" s="453"/>
      <c r="O562" s="576"/>
      <c r="P562" s="276" t="s">
        <v>277</v>
      </c>
      <c r="Q562" s="279"/>
      <c r="R562" s="449"/>
      <c r="S562" s="279">
        <f t="shared" si="47"/>
        <v>0</v>
      </c>
      <c r="T562" s="333">
        <f t="shared" si="51"/>
        <v>0</v>
      </c>
    </row>
    <row r="563" spans="2:20" ht="24.9" customHeight="1" x14ac:dyDescent="0.3">
      <c r="B563" s="446"/>
      <c r="C563" s="267">
        <f t="shared" si="49"/>
        <v>1</v>
      </c>
      <c r="D563" s="268" t="str">
        <f t="shared" si="50"/>
        <v>Janeiro</v>
      </c>
      <c r="E563" s="269"/>
      <c r="F563" s="270" t="str">
        <f>IF(E563="","",VLOOKUP(Conciliação!E563,Relatório!B:I,2,FALSE))</f>
        <v/>
      </c>
      <c r="G563" s="709"/>
      <c r="H563" s="334" t="str">
        <f>IF(G563="","",VLOOKUP(G563,Fundos!B:C,2,FALSE))</f>
        <v/>
      </c>
      <c r="I563" s="272"/>
      <c r="J563" s="443"/>
      <c r="K563" s="443"/>
      <c r="L563" s="685"/>
      <c r="M563" s="353"/>
      <c r="N563" s="271"/>
      <c r="O563" s="576"/>
      <c r="P563" s="276" t="s">
        <v>277</v>
      </c>
      <c r="Q563" s="279"/>
      <c r="R563" s="449"/>
      <c r="S563" s="279">
        <f t="shared" si="47"/>
        <v>0</v>
      </c>
      <c r="T563" s="333">
        <f t="shared" si="51"/>
        <v>0</v>
      </c>
    </row>
    <row r="564" spans="2:20" ht="24.9" customHeight="1" x14ac:dyDescent="0.3">
      <c r="B564" s="446"/>
      <c r="C564" s="267">
        <f t="shared" si="49"/>
        <v>1</v>
      </c>
      <c r="D564" s="268" t="str">
        <f t="shared" si="50"/>
        <v>Janeiro</v>
      </c>
      <c r="E564" s="269"/>
      <c r="F564" s="270" t="str">
        <f>IF(E564="","",VLOOKUP(Conciliação!E564,Relatório!B:I,2,FALSE))</f>
        <v/>
      </c>
      <c r="G564" s="709"/>
      <c r="H564" s="334" t="str">
        <f>IF(G564="","",VLOOKUP(G564,Fundos!B:C,2,FALSE))</f>
        <v/>
      </c>
      <c r="I564" s="272"/>
      <c r="J564" s="443"/>
      <c r="K564" s="443"/>
      <c r="L564" s="685"/>
      <c r="M564" s="353"/>
      <c r="N564" s="453"/>
      <c r="O564" s="576"/>
      <c r="P564" s="276" t="s">
        <v>277</v>
      </c>
      <c r="Q564" s="279"/>
      <c r="R564" s="449"/>
      <c r="S564" s="279">
        <f t="shared" si="47"/>
        <v>0</v>
      </c>
      <c r="T564" s="333">
        <f t="shared" si="51"/>
        <v>0</v>
      </c>
    </row>
    <row r="565" spans="2:20" ht="24.9" customHeight="1" x14ac:dyDescent="0.3">
      <c r="B565" s="446"/>
      <c r="C565" s="267">
        <f t="shared" si="49"/>
        <v>1</v>
      </c>
      <c r="D565" s="268" t="str">
        <f t="shared" si="50"/>
        <v>Janeiro</v>
      </c>
      <c r="E565" s="269"/>
      <c r="F565" s="270" t="str">
        <f>IF(E565="","",VLOOKUP(Conciliação!E565,Relatório!B:I,2,FALSE))</f>
        <v/>
      </c>
      <c r="G565" s="709"/>
      <c r="H565" s="334" t="str">
        <f>IF(G565="","",VLOOKUP(G565,Fundos!B:C,2,FALSE))</f>
        <v/>
      </c>
      <c r="I565" s="272"/>
      <c r="J565" s="443"/>
      <c r="K565" s="443"/>
      <c r="L565" s="685"/>
      <c r="M565" s="353"/>
      <c r="N565" s="453"/>
      <c r="O565" s="576"/>
      <c r="P565" s="276" t="s">
        <v>277</v>
      </c>
      <c r="Q565" s="279"/>
      <c r="R565" s="449"/>
      <c r="S565" s="279">
        <f t="shared" si="47"/>
        <v>0</v>
      </c>
      <c r="T565" s="333">
        <f t="shared" si="51"/>
        <v>0</v>
      </c>
    </row>
    <row r="566" spans="2:20" ht="24.9" customHeight="1" x14ac:dyDescent="0.3">
      <c r="B566" s="446"/>
      <c r="C566" s="267">
        <f t="shared" si="49"/>
        <v>1</v>
      </c>
      <c r="D566" s="268" t="str">
        <f t="shared" si="50"/>
        <v>Janeiro</v>
      </c>
      <c r="E566" s="269"/>
      <c r="F566" s="270" t="str">
        <f>IF(E566="","",VLOOKUP(Conciliação!E566,Relatório!B:I,2,FALSE))</f>
        <v/>
      </c>
      <c r="G566" s="709"/>
      <c r="H566" s="334" t="str">
        <f>IF(G566="","",VLOOKUP(G566,Fundos!B:C,2,FALSE))</f>
        <v/>
      </c>
      <c r="I566" s="272"/>
      <c r="J566" s="443"/>
      <c r="K566" s="443"/>
      <c r="L566" s="685"/>
      <c r="M566" s="353"/>
      <c r="N566" s="453"/>
      <c r="O566" s="576"/>
      <c r="P566" s="276" t="s">
        <v>277</v>
      </c>
      <c r="Q566" s="279"/>
      <c r="R566" s="449"/>
      <c r="S566" s="279">
        <f t="shared" si="47"/>
        <v>0</v>
      </c>
      <c r="T566" s="333">
        <f t="shared" si="51"/>
        <v>0</v>
      </c>
    </row>
    <row r="567" spans="2:20" ht="24.9" customHeight="1" x14ac:dyDescent="0.3">
      <c r="B567" s="446"/>
      <c r="C567" s="267">
        <f t="shared" si="49"/>
        <v>1</v>
      </c>
      <c r="D567" s="268" t="str">
        <f t="shared" si="50"/>
        <v>Janeiro</v>
      </c>
      <c r="E567" s="269"/>
      <c r="F567" s="270" t="str">
        <f>IF(E567="","",VLOOKUP(Conciliação!E567,Relatório!B:I,2,FALSE))</f>
        <v/>
      </c>
      <c r="G567" s="709"/>
      <c r="H567" s="334" t="str">
        <f>IF(G567="","",VLOOKUP(G567,Fundos!B:C,2,FALSE))</f>
        <v/>
      </c>
      <c r="I567" s="272"/>
      <c r="J567" s="443"/>
      <c r="K567" s="689"/>
      <c r="L567" s="686"/>
      <c r="M567" s="353"/>
      <c r="N567" s="271"/>
      <c r="O567" s="576"/>
      <c r="P567" s="276" t="s">
        <v>277</v>
      </c>
      <c r="Q567" s="279"/>
      <c r="R567" s="449"/>
      <c r="S567" s="279">
        <f t="shared" si="47"/>
        <v>0</v>
      </c>
      <c r="T567" s="333">
        <f t="shared" si="51"/>
        <v>0</v>
      </c>
    </row>
    <row r="568" spans="2:20" ht="24.9" customHeight="1" x14ac:dyDescent="0.3">
      <c r="B568" s="446"/>
      <c r="C568" s="267">
        <f t="shared" si="49"/>
        <v>1</v>
      </c>
      <c r="D568" s="268" t="str">
        <f t="shared" si="50"/>
        <v>Janeiro</v>
      </c>
      <c r="E568" s="269"/>
      <c r="F568" s="270" t="str">
        <f>IF(E568="","",VLOOKUP(Conciliação!E568,Relatório!B:I,2,FALSE))</f>
        <v/>
      </c>
      <c r="G568" s="709"/>
      <c r="H568" s="334" t="str">
        <f>IF(G568="","",VLOOKUP(G568,Fundos!B:C,2,FALSE))</f>
        <v/>
      </c>
      <c r="I568" s="272"/>
      <c r="J568" s="448"/>
      <c r="K568" s="448"/>
      <c r="L568" s="685"/>
      <c r="M568" s="353"/>
      <c r="N568" s="271"/>
      <c r="O568" s="576"/>
      <c r="P568" s="276" t="s">
        <v>277</v>
      </c>
      <c r="Q568" s="279"/>
      <c r="R568" s="449"/>
      <c r="S568" s="279">
        <f t="shared" si="47"/>
        <v>0</v>
      </c>
      <c r="T568" s="333">
        <f t="shared" si="51"/>
        <v>0</v>
      </c>
    </row>
    <row r="569" spans="2:20" ht="24.9" customHeight="1" x14ac:dyDescent="0.3">
      <c r="B569" s="446"/>
      <c r="C569" s="267">
        <f t="shared" si="49"/>
        <v>1</v>
      </c>
      <c r="D569" s="268" t="str">
        <f t="shared" si="50"/>
        <v>Janeiro</v>
      </c>
      <c r="E569" s="269"/>
      <c r="F569" s="270" t="str">
        <f>IF(E569="","",VLOOKUP(Conciliação!E569,Relatório!B:I,2,FALSE))</f>
        <v/>
      </c>
      <c r="G569" s="709"/>
      <c r="H569" s="334" t="str">
        <f>IF(G569="","",VLOOKUP(G569,Fundos!B:C,2,FALSE))</f>
        <v/>
      </c>
      <c r="I569" s="272"/>
      <c r="J569" s="448"/>
      <c r="K569" s="448"/>
      <c r="L569" s="685"/>
      <c r="M569" s="353"/>
      <c r="N569" s="271"/>
      <c r="O569" s="576"/>
      <c r="P569" s="276" t="s">
        <v>277</v>
      </c>
      <c r="Q569" s="279"/>
      <c r="R569" s="449"/>
      <c r="S569" s="279">
        <f t="shared" si="47"/>
        <v>0</v>
      </c>
      <c r="T569" s="333">
        <f t="shared" si="51"/>
        <v>0</v>
      </c>
    </row>
    <row r="570" spans="2:20" ht="24.9" customHeight="1" x14ac:dyDescent="0.3">
      <c r="B570" s="446"/>
      <c r="C570" s="267">
        <f t="shared" si="49"/>
        <v>1</v>
      </c>
      <c r="D570" s="268" t="str">
        <f t="shared" si="50"/>
        <v>Janeiro</v>
      </c>
      <c r="E570" s="269"/>
      <c r="F570" s="270" t="str">
        <f>IF(E570="","",VLOOKUP(Conciliação!E570,Relatório!B:I,2,FALSE))</f>
        <v/>
      </c>
      <c r="G570" s="709"/>
      <c r="H570" s="334" t="str">
        <f>IF(G570="","",VLOOKUP(G570,Fundos!B:C,2,FALSE))</f>
        <v/>
      </c>
      <c r="I570" s="272"/>
      <c r="J570" s="443"/>
      <c r="K570" s="443"/>
      <c r="L570" s="685"/>
      <c r="M570" s="353"/>
      <c r="N570" s="271"/>
      <c r="O570" s="576"/>
      <c r="P570" s="276" t="s">
        <v>277</v>
      </c>
      <c r="Q570" s="279"/>
      <c r="R570" s="449"/>
      <c r="S570" s="279">
        <f t="shared" si="47"/>
        <v>0</v>
      </c>
      <c r="T570" s="333">
        <f t="shared" si="51"/>
        <v>0</v>
      </c>
    </row>
    <row r="571" spans="2:20" ht="24.9" customHeight="1" x14ac:dyDescent="0.3">
      <c r="B571" s="446"/>
      <c r="C571" s="267">
        <f t="shared" si="49"/>
        <v>1</v>
      </c>
      <c r="D571" s="268" t="str">
        <f t="shared" si="50"/>
        <v>Janeiro</v>
      </c>
      <c r="E571" s="269"/>
      <c r="F571" s="270" t="str">
        <f>IF(E571="","",VLOOKUP(Conciliação!E571,Relatório!B:I,2,FALSE))</f>
        <v/>
      </c>
      <c r="G571" s="709"/>
      <c r="H571" s="334" t="str">
        <f>IF(G571="","",VLOOKUP(G571,Fundos!B:C,2,FALSE))</f>
        <v/>
      </c>
      <c r="I571" s="272"/>
      <c r="J571" s="443"/>
      <c r="K571" s="448"/>
      <c r="L571" s="685"/>
      <c r="M571" s="353"/>
      <c r="N571" s="271"/>
      <c r="O571" s="576"/>
      <c r="P571" s="276" t="s">
        <v>277</v>
      </c>
      <c r="Q571" s="279"/>
      <c r="R571" s="449"/>
      <c r="S571" s="279">
        <f t="shared" si="47"/>
        <v>0</v>
      </c>
      <c r="T571" s="333">
        <f t="shared" si="51"/>
        <v>0</v>
      </c>
    </row>
    <row r="572" spans="2:20" ht="24.9" customHeight="1" x14ac:dyDescent="0.3">
      <c r="B572" s="446"/>
      <c r="C572" s="267">
        <f t="shared" si="49"/>
        <v>1</v>
      </c>
      <c r="D572" s="268" t="str">
        <f t="shared" si="50"/>
        <v>Janeiro</v>
      </c>
      <c r="E572" s="269"/>
      <c r="F572" s="270" t="str">
        <f>IF(E572="","",VLOOKUP(Conciliação!E572,Relatório!B:I,2,FALSE))</f>
        <v/>
      </c>
      <c r="G572" s="709"/>
      <c r="H572" s="334" t="str">
        <f>IF(G572="","",VLOOKUP(G572,Fundos!B:C,2,FALSE))</f>
        <v/>
      </c>
      <c r="I572" s="272"/>
      <c r="J572" s="443"/>
      <c r="K572" s="689"/>
      <c r="L572" s="686"/>
      <c r="M572" s="353"/>
      <c r="N572" s="271"/>
      <c r="O572" s="576"/>
      <c r="P572" s="276" t="s">
        <v>277</v>
      </c>
      <c r="Q572" s="279"/>
      <c r="R572" s="449"/>
      <c r="S572" s="279">
        <f t="shared" si="47"/>
        <v>0</v>
      </c>
      <c r="T572" s="333">
        <f t="shared" si="51"/>
        <v>0</v>
      </c>
    </row>
    <row r="573" spans="2:20" ht="24.9" customHeight="1" x14ac:dyDescent="0.3">
      <c r="B573" s="446"/>
      <c r="C573" s="267">
        <f t="shared" si="49"/>
        <v>1</v>
      </c>
      <c r="D573" s="268" t="str">
        <f t="shared" si="50"/>
        <v>Janeiro</v>
      </c>
      <c r="E573" s="269"/>
      <c r="F573" s="270" t="str">
        <f>IF(E573="","",VLOOKUP(Conciliação!E573,Relatório!B:I,2,FALSE))</f>
        <v/>
      </c>
      <c r="G573" s="709"/>
      <c r="H573" s="334" t="str">
        <f>IF(G573="","",VLOOKUP(G573,Fundos!B:C,2,FALSE))</f>
        <v/>
      </c>
      <c r="I573" s="272"/>
      <c r="J573" s="443"/>
      <c r="K573" s="443"/>
      <c r="L573" s="685"/>
      <c r="M573" s="353"/>
      <c r="N573" s="271"/>
      <c r="O573" s="576"/>
      <c r="P573" s="276" t="s">
        <v>277</v>
      </c>
      <c r="Q573" s="279"/>
      <c r="R573" s="449"/>
      <c r="S573" s="279">
        <f t="shared" si="47"/>
        <v>0</v>
      </c>
      <c r="T573" s="333">
        <f t="shared" si="51"/>
        <v>0</v>
      </c>
    </row>
    <row r="574" spans="2:20" ht="24.9" customHeight="1" x14ac:dyDescent="0.3">
      <c r="B574" s="446"/>
      <c r="C574" s="267">
        <f t="shared" si="49"/>
        <v>1</v>
      </c>
      <c r="D574" s="268" t="str">
        <f t="shared" si="50"/>
        <v>Janeiro</v>
      </c>
      <c r="E574" s="269"/>
      <c r="F574" s="270" t="str">
        <f>IF(E574="","",VLOOKUP(Conciliação!E574,Relatório!B:I,2,FALSE))</f>
        <v/>
      </c>
      <c r="G574" s="709"/>
      <c r="H574" s="334" t="str">
        <f>IF(G574="","",VLOOKUP(G574,Fundos!B:C,2,FALSE))</f>
        <v/>
      </c>
      <c r="I574" s="272"/>
      <c r="J574" s="443"/>
      <c r="K574" s="443"/>
      <c r="L574" s="685"/>
      <c r="M574" s="353"/>
      <c r="N574" s="271"/>
      <c r="O574" s="576"/>
      <c r="P574" s="276" t="s">
        <v>277</v>
      </c>
      <c r="Q574" s="279"/>
      <c r="R574" s="449"/>
      <c r="S574" s="279">
        <f t="shared" si="47"/>
        <v>0</v>
      </c>
      <c r="T574" s="333">
        <f t="shared" si="51"/>
        <v>0</v>
      </c>
    </row>
    <row r="575" spans="2:20" ht="24.9" customHeight="1" x14ac:dyDescent="0.3">
      <c r="B575" s="446"/>
      <c r="C575" s="267">
        <f t="shared" si="49"/>
        <v>1</v>
      </c>
      <c r="D575" s="268" t="str">
        <f t="shared" si="50"/>
        <v>Janeiro</v>
      </c>
      <c r="E575" s="269"/>
      <c r="F575" s="270" t="str">
        <f>IF(E575="","",VLOOKUP(Conciliação!E575,Relatório!B:I,2,FALSE))</f>
        <v/>
      </c>
      <c r="G575" s="709"/>
      <c r="H575" s="334" t="str">
        <f>IF(G575="","",VLOOKUP(G575,Fundos!B:C,2,FALSE))</f>
        <v/>
      </c>
      <c r="I575" s="272"/>
      <c r="J575" s="443"/>
      <c r="K575" s="443"/>
      <c r="L575" s="685"/>
      <c r="M575" s="353"/>
      <c r="N575" s="271"/>
      <c r="O575" s="576"/>
      <c r="P575" s="276" t="s">
        <v>277</v>
      </c>
      <c r="Q575" s="279"/>
      <c r="R575" s="449"/>
      <c r="S575" s="279">
        <f t="shared" si="47"/>
        <v>0</v>
      </c>
      <c r="T575" s="333">
        <f t="shared" si="51"/>
        <v>0</v>
      </c>
    </row>
    <row r="576" spans="2:20" ht="24.9" customHeight="1" x14ac:dyDescent="0.3">
      <c r="B576" s="446"/>
      <c r="C576" s="267">
        <f t="shared" si="49"/>
        <v>1</v>
      </c>
      <c r="D576" s="268" t="str">
        <f t="shared" si="50"/>
        <v>Janeiro</v>
      </c>
      <c r="E576" s="269"/>
      <c r="F576" s="270" t="str">
        <f>IF(E576="","",VLOOKUP(Conciliação!E576,Relatório!B:I,2,FALSE))</f>
        <v/>
      </c>
      <c r="G576" s="709"/>
      <c r="H576" s="334" t="str">
        <f>IF(G576="","",VLOOKUP(G576,Fundos!B:C,2,FALSE))</f>
        <v/>
      </c>
      <c r="I576" s="272"/>
      <c r="J576" s="443"/>
      <c r="K576" s="443"/>
      <c r="L576" s="685"/>
      <c r="M576" s="353"/>
      <c r="N576" s="271"/>
      <c r="O576" s="576"/>
      <c r="P576" s="276" t="s">
        <v>277</v>
      </c>
      <c r="Q576" s="279"/>
      <c r="R576" s="449"/>
      <c r="S576" s="279">
        <f t="shared" si="47"/>
        <v>0</v>
      </c>
      <c r="T576" s="333">
        <f t="shared" si="51"/>
        <v>0</v>
      </c>
    </row>
    <row r="577" spans="2:20" ht="24.9" customHeight="1" x14ac:dyDescent="0.3">
      <c r="B577" s="446"/>
      <c r="C577" s="267">
        <f t="shared" si="49"/>
        <v>1</v>
      </c>
      <c r="D577" s="268" t="str">
        <f t="shared" si="50"/>
        <v>Janeiro</v>
      </c>
      <c r="E577" s="269"/>
      <c r="F577" s="270" t="str">
        <f>IF(E577="","",VLOOKUP(Conciliação!E577,Relatório!B:I,2,FALSE))</f>
        <v/>
      </c>
      <c r="G577" s="709"/>
      <c r="H577" s="334" t="str">
        <f>IF(G577="","",VLOOKUP(G577,Fundos!B:C,2,FALSE))</f>
        <v/>
      </c>
      <c r="I577" s="272"/>
      <c r="J577" s="448"/>
      <c r="K577" s="443"/>
      <c r="L577" s="685"/>
      <c r="M577" s="353"/>
      <c r="N577" s="271"/>
      <c r="O577" s="576"/>
      <c r="P577" s="276" t="s">
        <v>277</v>
      </c>
      <c r="Q577" s="279"/>
      <c r="R577" s="449"/>
      <c r="S577" s="279">
        <f t="shared" si="47"/>
        <v>0</v>
      </c>
      <c r="T577" s="333">
        <f t="shared" si="51"/>
        <v>0</v>
      </c>
    </row>
    <row r="578" spans="2:20" ht="24.9" customHeight="1" x14ac:dyDescent="0.3">
      <c r="B578" s="446"/>
      <c r="C578" s="267">
        <f t="shared" si="49"/>
        <v>1</v>
      </c>
      <c r="D578" s="268" t="str">
        <f t="shared" si="50"/>
        <v>Janeiro</v>
      </c>
      <c r="E578" s="269"/>
      <c r="F578" s="270" t="str">
        <f>IF(E578="","",VLOOKUP(Conciliação!E578,Relatório!B:I,2,FALSE))</f>
        <v/>
      </c>
      <c r="G578" s="709"/>
      <c r="H578" s="334" t="str">
        <f>IF(G578="","",VLOOKUP(G578,Fundos!B:C,2,FALSE))</f>
        <v/>
      </c>
      <c r="I578" s="272"/>
      <c r="J578" s="443"/>
      <c r="K578" s="443"/>
      <c r="L578" s="685"/>
      <c r="M578" s="353"/>
      <c r="N578" s="271"/>
      <c r="O578" s="576"/>
      <c r="P578" s="276" t="s">
        <v>277</v>
      </c>
      <c r="Q578" s="279"/>
      <c r="R578" s="449"/>
      <c r="S578" s="279">
        <f t="shared" si="47"/>
        <v>0</v>
      </c>
      <c r="T578" s="333">
        <f t="shared" si="51"/>
        <v>0</v>
      </c>
    </row>
    <row r="579" spans="2:20" ht="24.9" customHeight="1" x14ac:dyDescent="0.3">
      <c r="B579" s="446"/>
      <c r="C579" s="267">
        <f t="shared" si="49"/>
        <v>1</v>
      </c>
      <c r="D579" s="268" t="str">
        <f t="shared" si="50"/>
        <v>Janeiro</v>
      </c>
      <c r="E579" s="269"/>
      <c r="F579" s="270" t="str">
        <f>IF(E579="","",VLOOKUP(Conciliação!E579,Relatório!B:I,2,FALSE))</f>
        <v/>
      </c>
      <c r="G579" s="709"/>
      <c r="H579" s="334" t="str">
        <f>IF(G579="","",VLOOKUP(G579,Fundos!B:C,2,FALSE))</f>
        <v/>
      </c>
      <c r="I579" s="272"/>
      <c r="J579" s="443"/>
      <c r="K579" s="443"/>
      <c r="L579" s="685"/>
      <c r="M579" s="353"/>
      <c r="N579" s="271"/>
      <c r="O579" s="576"/>
      <c r="P579" s="276" t="s">
        <v>277</v>
      </c>
      <c r="Q579" s="279"/>
      <c r="R579" s="449"/>
      <c r="S579" s="279">
        <f t="shared" si="47"/>
        <v>0</v>
      </c>
      <c r="T579" s="333">
        <f t="shared" si="51"/>
        <v>0</v>
      </c>
    </row>
    <row r="580" spans="2:20" ht="24.9" customHeight="1" x14ac:dyDescent="0.3">
      <c r="B580" s="446"/>
      <c r="C580" s="267">
        <f t="shared" si="49"/>
        <v>1</v>
      </c>
      <c r="D580" s="268" t="str">
        <f t="shared" si="50"/>
        <v>Janeiro</v>
      </c>
      <c r="E580" s="269"/>
      <c r="F580" s="270" t="str">
        <f>IF(E580="","",VLOOKUP(Conciliação!E580,Relatório!B:I,2,FALSE))</f>
        <v/>
      </c>
      <c r="G580" s="709"/>
      <c r="H580" s="334" t="str">
        <f>IF(G580="","",VLOOKUP(G580,Fundos!B:C,2,FALSE))</f>
        <v/>
      </c>
      <c r="I580" s="272"/>
      <c r="J580" s="443"/>
      <c r="K580" s="443"/>
      <c r="L580" s="685"/>
      <c r="M580" s="353"/>
      <c r="N580" s="271"/>
      <c r="O580" s="576"/>
      <c r="P580" s="276" t="s">
        <v>277</v>
      </c>
      <c r="Q580" s="279"/>
      <c r="R580" s="449"/>
      <c r="S580" s="279">
        <f t="shared" ref="S580:S643" si="52">IF(P580="sim",Q580-R580+S579,IF(P580="NÃO",S579))</f>
        <v>0</v>
      </c>
      <c r="T580" s="333">
        <f t="shared" si="51"/>
        <v>0</v>
      </c>
    </row>
    <row r="581" spans="2:20" ht="24.9" customHeight="1" x14ac:dyDescent="0.3">
      <c r="B581" s="446"/>
      <c r="C581" s="267">
        <f t="shared" si="49"/>
        <v>1</v>
      </c>
      <c r="D581" s="268" t="str">
        <f t="shared" si="50"/>
        <v>Janeiro</v>
      </c>
      <c r="E581" s="269"/>
      <c r="F581" s="270" t="str">
        <f>IF(E581="","",VLOOKUP(Conciliação!E581,Relatório!B:I,2,FALSE))</f>
        <v/>
      </c>
      <c r="G581" s="709"/>
      <c r="H581" s="334" t="str">
        <f>IF(G581="","",VLOOKUP(G581,Fundos!B:C,2,FALSE))</f>
        <v/>
      </c>
      <c r="I581" s="272"/>
      <c r="J581" s="443"/>
      <c r="K581" s="443"/>
      <c r="L581" s="685"/>
      <c r="M581" s="353"/>
      <c r="N581" s="271"/>
      <c r="O581" s="576"/>
      <c r="P581" s="276" t="s">
        <v>277</v>
      </c>
      <c r="Q581" s="279"/>
      <c r="R581" s="449"/>
      <c r="S581" s="279">
        <f t="shared" si="52"/>
        <v>0</v>
      </c>
      <c r="T581" s="333">
        <f t="shared" si="51"/>
        <v>0</v>
      </c>
    </row>
    <row r="582" spans="2:20" ht="24.9" customHeight="1" x14ac:dyDescent="0.3">
      <c r="B582" s="446"/>
      <c r="C582" s="267">
        <f t="shared" si="49"/>
        <v>1</v>
      </c>
      <c r="D582" s="268" t="str">
        <f t="shared" si="50"/>
        <v>Janeiro</v>
      </c>
      <c r="E582" s="269"/>
      <c r="F582" s="270" t="str">
        <f>IF(E582="","",VLOOKUP(Conciliação!E582,Relatório!B:I,2,FALSE))</f>
        <v/>
      </c>
      <c r="G582" s="709"/>
      <c r="H582" s="334" t="str">
        <f>IF(G582="","",VLOOKUP(G582,Fundos!B:C,2,FALSE))</f>
        <v/>
      </c>
      <c r="I582" s="272"/>
      <c r="J582" s="443"/>
      <c r="K582" s="443"/>
      <c r="L582" s="685"/>
      <c r="M582" s="353"/>
      <c r="N582" s="271"/>
      <c r="O582" s="576"/>
      <c r="P582" s="276" t="s">
        <v>277</v>
      </c>
      <c r="Q582" s="279"/>
      <c r="R582" s="449"/>
      <c r="S582" s="279">
        <f t="shared" si="52"/>
        <v>0</v>
      </c>
      <c r="T582" s="333">
        <f t="shared" si="51"/>
        <v>0</v>
      </c>
    </row>
    <row r="583" spans="2:20" ht="24.9" customHeight="1" x14ac:dyDescent="0.3">
      <c r="B583" s="446"/>
      <c r="C583" s="267">
        <f t="shared" si="49"/>
        <v>1</v>
      </c>
      <c r="D583" s="268" t="str">
        <f t="shared" si="50"/>
        <v>Janeiro</v>
      </c>
      <c r="E583" s="269"/>
      <c r="F583" s="270" t="str">
        <f>IF(E583="","",VLOOKUP(Conciliação!E583,Relatório!B:I,2,FALSE))</f>
        <v/>
      </c>
      <c r="G583" s="709"/>
      <c r="H583" s="334" t="str">
        <f>IF(G583="","",VLOOKUP(G583,Fundos!B:C,2,FALSE))</f>
        <v/>
      </c>
      <c r="I583" s="272"/>
      <c r="J583" s="443"/>
      <c r="K583" s="443"/>
      <c r="L583" s="685"/>
      <c r="M583" s="353"/>
      <c r="N583" s="271"/>
      <c r="O583" s="576"/>
      <c r="P583" s="276" t="s">
        <v>277</v>
      </c>
      <c r="Q583" s="279"/>
      <c r="R583" s="449"/>
      <c r="S583" s="279">
        <f t="shared" si="52"/>
        <v>0</v>
      </c>
      <c r="T583" s="333">
        <f t="shared" si="51"/>
        <v>0</v>
      </c>
    </row>
    <row r="584" spans="2:20" ht="24.9" customHeight="1" x14ac:dyDescent="0.3">
      <c r="B584" s="446"/>
      <c r="C584" s="267">
        <f t="shared" si="49"/>
        <v>1</v>
      </c>
      <c r="D584" s="268" t="str">
        <f t="shared" si="50"/>
        <v>Janeiro</v>
      </c>
      <c r="E584" s="269"/>
      <c r="F584" s="270" t="str">
        <f>IF(E584="","",VLOOKUP(Conciliação!E584,Relatório!B:I,2,FALSE))</f>
        <v/>
      </c>
      <c r="G584" s="709"/>
      <c r="H584" s="334" t="str">
        <f>IF(G584="","",VLOOKUP(G584,Fundos!B:C,2,FALSE))</f>
        <v/>
      </c>
      <c r="I584" s="272"/>
      <c r="J584" s="443"/>
      <c r="K584" s="443"/>
      <c r="L584" s="685"/>
      <c r="M584" s="353"/>
      <c r="N584" s="271"/>
      <c r="O584" s="576"/>
      <c r="P584" s="276" t="s">
        <v>277</v>
      </c>
      <c r="Q584" s="279"/>
      <c r="R584" s="449"/>
      <c r="S584" s="279">
        <f t="shared" si="52"/>
        <v>0</v>
      </c>
      <c r="T584" s="333">
        <f t="shared" si="51"/>
        <v>0</v>
      </c>
    </row>
    <row r="585" spans="2:20" ht="24.9" customHeight="1" x14ac:dyDescent="0.3">
      <c r="B585" s="446"/>
      <c r="C585" s="267">
        <f t="shared" si="49"/>
        <v>1</v>
      </c>
      <c r="D585" s="268" t="str">
        <f t="shared" si="50"/>
        <v>Janeiro</v>
      </c>
      <c r="E585" s="269"/>
      <c r="F585" s="270" t="str">
        <f>IF(E585="","",VLOOKUP(Conciliação!E585,Relatório!B:I,2,FALSE))</f>
        <v/>
      </c>
      <c r="G585" s="709"/>
      <c r="H585" s="334" t="str">
        <f>IF(G585="","",VLOOKUP(G585,Fundos!B:C,2,FALSE))</f>
        <v/>
      </c>
      <c r="I585" s="272"/>
      <c r="J585" s="443"/>
      <c r="K585" s="443"/>
      <c r="L585" s="685"/>
      <c r="M585" s="696"/>
      <c r="N585" s="271"/>
      <c r="O585" s="576"/>
      <c r="P585" s="276" t="s">
        <v>277</v>
      </c>
      <c r="Q585" s="279"/>
      <c r="R585" s="449"/>
      <c r="S585" s="279">
        <f t="shared" si="52"/>
        <v>0</v>
      </c>
      <c r="T585" s="333">
        <f t="shared" si="51"/>
        <v>0</v>
      </c>
    </row>
    <row r="586" spans="2:20" ht="24.9" customHeight="1" x14ac:dyDescent="0.3">
      <c r="B586" s="446"/>
      <c r="C586" s="267">
        <f t="shared" si="49"/>
        <v>1</v>
      </c>
      <c r="D586" s="268" t="str">
        <f t="shared" si="50"/>
        <v>Janeiro</v>
      </c>
      <c r="E586" s="269"/>
      <c r="F586" s="270" t="str">
        <f>IF(E586="","",VLOOKUP(Conciliação!E586,Relatório!B:I,2,FALSE))</f>
        <v/>
      </c>
      <c r="G586" s="709"/>
      <c r="H586" s="334" t="str">
        <f>IF(G586="","",VLOOKUP(G586,Fundos!B:C,2,FALSE))</f>
        <v/>
      </c>
      <c r="I586" s="272"/>
      <c r="J586" s="443"/>
      <c r="K586" s="443"/>
      <c r="L586" s="685"/>
      <c r="M586" s="696"/>
      <c r="N586" s="271"/>
      <c r="O586" s="576"/>
      <c r="P586" s="276" t="s">
        <v>277</v>
      </c>
      <c r="Q586" s="279"/>
      <c r="R586" s="449"/>
      <c r="S586" s="279">
        <f t="shared" si="52"/>
        <v>0</v>
      </c>
      <c r="T586" s="333">
        <f t="shared" si="51"/>
        <v>0</v>
      </c>
    </row>
    <row r="587" spans="2:20" ht="24.9" customHeight="1" x14ac:dyDescent="0.3">
      <c r="B587" s="446"/>
      <c r="C587" s="267">
        <f t="shared" si="49"/>
        <v>1</v>
      </c>
      <c r="D587" s="268" t="str">
        <f t="shared" si="50"/>
        <v>Janeiro</v>
      </c>
      <c r="E587" s="269"/>
      <c r="F587" s="270" t="str">
        <f>IF(E587="","",VLOOKUP(Conciliação!E587,Relatório!B:I,2,FALSE))</f>
        <v/>
      </c>
      <c r="G587" s="709"/>
      <c r="H587" s="334" t="str">
        <f>IF(G587="","",VLOOKUP(G587,Fundos!B:C,2,FALSE))</f>
        <v/>
      </c>
      <c r="I587" s="272"/>
      <c r="J587" s="443"/>
      <c r="K587" s="443"/>
      <c r="L587" s="685"/>
      <c r="M587" s="353"/>
      <c r="N587" s="271"/>
      <c r="O587" s="576"/>
      <c r="P587" s="276" t="s">
        <v>277</v>
      </c>
      <c r="Q587" s="279"/>
      <c r="R587" s="449"/>
      <c r="S587" s="279">
        <f t="shared" si="52"/>
        <v>0</v>
      </c>
      <c r="T587" s="333">
        <f t="shared" si="51"/>
        <v>0</v>
      </c>
    </row>
    <row r="588" spans="2:20" ht="24.9" customHeight="1" x14ac:dyDescent="0.3">
      <c r="B588" s="446"/>
      <c r="C588" s="267">
        <f t="shared" si="49"/>
        <v>1</v>
      </c>
      <c r="D588" s="268" t="str">
        <f t="shared" si="50"/>
        <v>Janeiro</v>
      </c>
      <c r="E588" s="269"/>
      <c r="F588" s="270" t="str">
        <f>IF(E588="","",VLOOKUP(Conciliação!E588,Relatório!B:I,2,FALSE))</f>
        <v/>
      </c>
      <c r="G588" s="709"/>
      <c r="H588" s="334" t="str">
        <f>IF(G588="","",VLOOKUP(G588,Fundos!B:C,2,FALSE))</f>
        <v/>
      </c>
      <c r="I588" s="272"/>
      <c r="J588" s="443"/>
      <c r="K588" s="443"/>
      <c r="L588" s="685"/>
      <c r="M588" s="353"/>
      <c r="N588" s="271"/>
      <c r="O588" s="576"/>
      <c r="P588" s="276" t="s">
        <v>277</v>
      </c>
      <c r="Q588" s="279"/>
      <c r="R588" s="449"/>
      <c r="S588" s="279">
        <f t="shared" si="52"/>
        <v>0</v>
      </c>
      <c r="T588" s="333">
        <f t="shared" si="51"/>
        <v>0</v>
      </c>
    </row>
    <row r="589" spans="2:20" ht="24.9" customHeight="1" x14ac:dyDescent="0.3">
      <c r="B589" s="446"/>
      <c r="C589" s="267">
        <f t="shared" si="49"/>
        <v>1</v>
      </c>
      <c r="D589" s="268" t="str">
        <f t="shared" si="50"/>
        <v>Janeiro</v>
      </c>
      <c r="E589" s="269"/>
      <c r="F589" s="270" t="str">
        <f>IF(E589="","",VLOOKUP(Conciliação!E589,Relatório!B:I,2,FALSE))</f>
        <v/>
      </c>
      <c r="G589" s="709"/>
      <c r="H589" s="334" t="str">
        <f>IF(G589="","",VLOOKUP(G589,Fundos!B:C,2,FALSE))</f>
        <v/>
      </c>
      <c r="I589" s="272"/>
      <c r="J589" s="443"/>
      <c r="K589" s="443"/>
      <c r="L589" s="685"/>
      <c r="M589" s="353"/>
      <c r="N589" s="271"/>
      <c r="O589" s="576"/>
      <c r="P589" s="276" t="s">
        <v>277</v>
      </c>
      <c r="Q589" s="279"/>
      <c r="R589" s="449"/>
      <c r="S589" s="279">
        <f t="shared" si="52"/>
        <v>0</v>
      </c>
      <c r="T589" s="333">
        <f t="shared" si="51"/>
        <v>0</v>
      </c>
    </row>
    <row r="590" spans="2:20" ht="24.9" customHeight="1" x14ac:dyDescent="0.3">
      <c r="B590" s="446"/>
      <c r="C590" s="267">
        <f t="shared" si="49"/>
        <v>1</v>
      </c>
      <c r="D590" s="268" t="str">
        <f t="shared" si="50"/>
        <v>Janeiro</v>
      </c>
      <c r="E590" s="269"/>
      <c r="F590" s="270" t="str">
        <f>IF(E590="","",VLOOKUP(Conciliação!E590,Relatório!B:I,2,FALSE))</f>
        <v/>
      </c>
      <c r="G590" s="709"/>
      <c r="H590" s="334" t="str">
        <f>IF(G590="","",VLOOKUP(G590,Fundos!B:C,2,FALSE))</f>
        <v/>
      </c>
      <c r="I590" s="272"/>
      <c r="J590" s="443"/>
      <c r="K590" s="443"/>
      <c r="L590" s="685"/>
      <c r="M590" s="353"/>
      <c r="N590" s="271"/>
      <c r="O590" s="576"/>
      <c r="P590" s="276" t="s">
        <v>277</v>
      </c>
      <c r="Q590" s="279"/>
      <c r="R590" s="449"/>
      <c r="S590" s="279">
        <f t="shared" si="52"/>
        <v>0</v>
      </c>
      <c r="T590" s="333">
        <f t="shared" si="51"/>
        <v>0</v>
      </c>
    </row>
    <row r="591" spans="2:20" ht="24.9" customHeight="1" x14ac:dyDescent="0.3">
      <c r="B591" s="446"/>
      <c r="C591" s="267">
        <f t="shared" si="49"/>
        <v>1</v>
      </c>
      <c r="D591" s="268" t="str">
        <f t="shared" si="50"/>
        <v>Janeiro</v>
      </c>
      <c r="E591" s="269"/>
      <c r="F591" s="270" t="str">
        <f>IF(E591="","",VLOOKUP(Conciliação!E591,Relatório!B:I,2,FALSE))</f>
        <v/>
      </c>
      <c r="G591" s="709"/>
      <c r="H591" s="334" t="str">
        <f>IF(G591="","",VLOOKUP(G591,Fundos!B:C,2,FALSE))</f>
        <v/>
      </c>
      <c r="I591" s="272"/>
      <c r="J591" s="443"/>
      <c r="K591" s="443"/>
      <c r="L591" s="686"/>
      <c r="M591" s="581"/>
      <c r="N591" s="271"/>
      <c r="O591" s="576"/>
      <c r="P591" s="276" t="s">
        <v>277</v>
      </c>
      <c r="Q591" s="279"/>
      <c r="R591" s="449"/>
      <c r="S591" s="279">
        <f t="shared" si="52"/>
        <v>0</v>
      </c>
      <c r="T591" s="333">
        <f t="shared" ref="T591:T661" si="53">T590</f>
        <v>0</v>
      </c>
    </row>
    <row r="592" spans="2:20" ht="24.9" customHeight="1" x14ac:dyDescent="0.3">
      <c r="B592" s="446"/>
      <c r="C592" s="267">
        <f t="shared" si="49"/>
        <v>1</v>
      </c>
      <c r="D592" s="268" t="str">
        <f t="shared" si="50"/>
        <v>Janeiro</v>
      </c>
      <c r="E592" s="269"/>
      <c r="F592" s="270" t="str">
        <f>IF(E592="","",VLOOKUP(Conciliação!E592,Relatório!B:I,2,FALSE))</f>
        <v/>
      </c>
      <c r="G592" s="709"/>
      <c r="H592" s="334" t="str">
        <f>IF(G592="","",VLOOKUP(G592,Fundos!B:C,2,FALSE))</f>
        <v/>
      </c>
      <c r="I592" s="272"/>
      <c r="J592" s="443"/>
      <c r="K592" s="443"/>
      <c r="L592" s="686"/>
      <c r="M592" s="353"/>
      <c r="N592" s="271"/>
      <c r="O592" s="576"/>
      <c r="P592" s="276" t="s">
        <v>277</v>
      </c>
      <c r="Q592" s="279"/>
      <c r="R592" s="449"/>
      <c r="S592" s="279">
        <f t="shared" si="52"/>
        <v>0</v>
      </c>
      <c r="T592" s="333">
        <f t="shared" si="53"/>
        <v>0</v>
      </c>
    </row>
    <row r="593" spans="2:20" ht="24.9" customHeight="1" x14ac:dyDescent="0.3">
      <c r="B593" s="446"/>
      <c r="C593" s="267">
        <f t="shared" si="49"/>
        <v>1</v>
      </c>
      <c r="D593" s="268" t="str">
        <f t="shared" si="50"/>
        <v>Janeiro</v>
      </c>
      <c r="E593" s="579"/>
      <c r="F593" s="270" t="str">
        <f>IF(E593="","",VLOOKUP(Conciliação!E593,Relatório!B:I,2,FALSE))</f>
        <v/>
      </c>
      <c r="G593" s="709"/>
      <c r="H593" s="334" t="str">
        <f>IF(G593="","",VLOOKUP(G593,Fundos!B:C,2,FALSE))</f>
        <v/>
      </c>
      <c r="I593" s="272"/>
      <c r="J593" s="443"/>
      <c r="K593" s="443"/>
      <c r="L593" s="686"/>
      <c r="M593" s="353"/>
      <c r="N593" s="453"/>
      <c r="O593" s="576"/>
      <c r="P593" s="276" t="s">
        <v>277</v>
      </c>
      <c r="Q593" s="279"/>
      <c r="R593" s="449"/>
      <c r="S593" s="279">
        <f t="shared" si="52"/>
        <v>0</v>
      </c>
      <c r="T593" s="333">
        <f t="shared" si="53"/>
        <v>0</v>
      </c>
    </row>
    <row r="594" spans="2:20" ht="24.9" customHeight="1" x14ac:dyDescent="0.3">
      <c r="B594" s="446"/>
      <c r="C594" s="267">
        <f t="shared" si="49"/>
        <v>1</v>
      </c>
      <c r="D594" s="268" t="str">
        <f t="shared" si="50"/>
        <v>Janeiro</v>
      </c>
      <c r="E594" s="269"/>
      <c r="F594" s="270" t="str">
        <f>IF(E594="","",VLOOKUP(Conciliação!E594,Relatório!B:I,2,FALSE))</f>
        <v/>
      </c>
      <c r="G594" s="709"/>
      <c r="H594" s="334" t="str">
        <f>IF(G594="","",VLOOKUP(G594,Fundos!B:C,2,FALSE))</f>
        <v/>
      </c>
      <c r="I594" s="272"/>
      <c r="J594" s="443"/>
      <c r="K594" s="448"/>
      <c r="L594" s="685"/>
      <c r="M594" s="353"/>
      <c r="N594" s="271"/>
      <c r="O594" s="576"/>
      <c r="P594" s="276" t="s">
        <v>277</v>
      </c>
      <c r="Q594" s="279"/>
      <c r="R594" s="449"/>
      <c r="S594" s="279">
        <f t="shared" si="52"/>
        <v>0</v>
      </c>
      <c r="T594" s="333">
        <f t="shared" si="53"/>
        <v>0</v>
      </c>
    </row>
    <row r="595" spans="2:20" ht="24.9" customHeight="1" x14ac:dyDescent="0.3">
      <c r="B595" s="446"/>
      <c r="C595" s="267">
        <f t="shared" si="49"/>
        <v>1</v>
      </c>
      <c r="D595" s="268" t="str">
        <f t="shared" si="50"/>
        <v>Janeiro</v>
      </c>
      <c r="E595" s="269"/>
      <c r="F595" s="270" t="str">
        <f>IF(E595="","",VLOOKUP(Conciliação!E595,Relatório!B:I,2,FALSE))</f>
        <v/>
      </c>
      <c r="G595" s="709"/>
      <c r="H595" s="334" t="str">
        <f>IF(G595="","",VLOOKUP(G595,Fundos!B:C,2,FALSE))</f>
        <v/>
      </c>
      <c r="I595" s="272"/>
      <c r="J595" s="443"/>
      <c r="K595" s="690"/>
      <c r="L595" s="686"/>
      <c r="M595" s="353"/>
      <c r="N595" s="271"/>
      <c r="O595" s="576"/>
      <c r="P595" s="276" t="s">
        <v>277</v>
      </c>
      <c r="Q595" s="279"/>
      <c r="R595" s="449"/>
      <c r="S595" s="279">
        <f t="shared" si="52"/>
        <v>0</v>
      </c>
      <c r="T595" s="333">
        <f t="shared" si="53"/>
        <v>0</v>
      </c>
    </row>
    <row r="596" spans="2:20" ht="24.9" customHeight="1" x14ac:dyDescent="0.3">
      <c r="B596" s="446"/>
      <c r="C596" s="267">
        <f t="shared" si="49"/>
        <v>1</v>
      </c>
      <c r="D596" s="268" t="str">
        <f t="shared" si="50"/>
        <v>Janeiro</v>
      </c>
      <c r="E596" s="269"/>
      <c r="F596" s="270" t="str">
        <f>IF(E596="","",VLOOKUP(Conciliação!E596,Relatório!B:I,2,FALSE))</f>
        <v/>
      </c>
      <c r="G596" s="709"/>
      <c r="H596" s="334" t="str">
        <f>IF(G596="","",VLOOKUP(G596,Fundos!B:C,2,FALSE))</f>
        <v/>
      </c>
      <c r="I596" s="272"/>
      <c r="J596" s="443"/>
      <c r="K596" s="443"/>
      <c r="L596" s="685"/>
      <c r="M596" s="353"/>
      <c r="N596" s="271"/>
      <c r="O596" s="576"/>
      <c r="P596" s="276" t="s">
        <v>277</v>
      </c>
      <c r="Q596" s="279"/>
      <c r="R596" s="449"/>
      <c r="S596" s="279">
        <f t="shared" si="52"/>
        <v>0</v>
      </c>
      <c r="T596" s="333">
        <f t="shared" si="53"/>
        <v>0</v>
      </c>
    </row>
    <row r="597" spans="2:20" ht="24.9" customHeight="1" x14ac:dyDescent="0.3">
      <c r="B597" s="446"/>
      <c r="C597" s="267">
        <f t="shared" si="49"/>
        <v>1</v>
      </c>
      <c r="D597" s="268" t="str">
        <f t="shared" si="50"/>
        <v>Janeiro</v>
      </c>
      <c r="E597" s="269"/>
      <c r="F597" s="270" t="str">
        <f>IF(E597="","",VLOOKUP(Conciliação!E597,Relatório!B:I,2,FALSE))</f>
        <v/>
      </c>
      <c r="G597" s="709"/>
      <c r="H597" s="334" t="str">
        <f>IF(G597="","",VLOOKUP(G597,Fundos!B:C,2,FALSE))</f>
        <v/>
      </c>
      <c r="I597" s="272"/>
      <c r="J597" s="443"/>
      <c r="K597" s="443"/>
      <c r="L597" s="685"/>
      <c r="M597" s="353"/>
      <c r="N597" s="271"/>
      <c r="O597" s="576"/>
      <c r="P597" s="276" t="s">
        <v>277</v>
      </c>
      <c r="Q597" s="279"/>
      <c r="R597" s="449"/>
      <c r="S597" s="279">
        <f t="shared" si="52"/>
        <v>0</v>
      </c>
      <c r="T597" s="333">
        <f t="shared" si="53"/>
        <v>0</v>
      </c>
    </row>
    <row r="598" spans="2:20" ht="24.9" customHeight="1" x14ac:dyDescent="0.3">
      <c r="B598" s="446"/>
      <c r="C598" s="267">
        <f t="shared" si="49"/>
        <v>1</v>
      </c>
      <c r="D598" s="268" t="str">
        <f t="shared" si="50"/>
        <v>Janeiro</v>
      </c>
      <c r="E598" s="269"/>
      <c r="F598" s="270" t="str">
        <f>IF(E598="","",VLOOKUP(Conciliação!E598,Relatório!B:I,2,FALSE))</f>
        <v/>
      </c>
      <c r="G598" s="709"/>
      <c r="H598" s="334" t="str">
        <f>IF(G598="","",VLOOKUP(G598,Fundos!B:C,2,FALSE))</f>
        <v/>
      </c>
      <c r="I598" s="272"/>
      <c r="J598" s="443"/>
      <c r="K598" s="443"/>
      <c r="L598" s="685"/>
      <c r="M598" s="353"/>
      <c r="N598" s="271"/>
      <c r="O598" s="576"/>
      <c r="P598" s="276" t="s">
        <v>277</v>
      </c>
      <c r="Q598" s="279"/>
      <c r="R598" s="449"/>
      <c r="S598" s="279">
        <f t="shared" si="52"/>
        <v>0</v>
      </c>
      <c r="T598" s="333">
        <f t="shared" si="53"/>
        <v>0</v>
      </c>
    </row>
    <row r="599" spans="2:20" ht="24.9" customHeight="1" x14ac:dyDescent="0.3">
      <c r="B599" s="446"/>
      <c r="C599" s="267">
        <f t="shared" si="49"/>
        <v>1</v>
      </c>
      <c r="D599" s="268" t="str">
        <f t="shared" si="50"/>
        <v>Janeiro</v>
      </c>
      <c r="E599" s="269"/>
      <c r="F599" s="270" t="str">
        <f>IF(E599="","",VLOOKUP(Conciliação!E599,Relatório!B:I,2,FALSE))</f>
        <v/>
      </c>
      <c r="G599" s="709"/>
      <c r="H599" s="334" t="str">
        <f>IF(G599="","",VLOOKUP(G599,Fundos!B:C,2,FALSE))</f>
        <v/>
      </c>
      <c r="I599" s="272"/>
      <c r="J599" s="443"/>
      <c r="K599" s="443"/>
      <c r="L599" s="685"/>
      <c r="M599" s="353"/>
      <c r="N599" s="271"/>
      <c r="O599" s="576"/>
      <c r="P599" s="276" t="s">
        <v>277</v>
      </c>
      <c r="Q599" s="279"/>
      <c r="R599" s="449"/>
      <c r="S599" s="279">
        <f t="shared" si="52"/>
        <v>0</v>
      </c>
      <c r="T599" s="333">
        <f t="shared" si="53"/>
        <v>0</v>
      </c>
    </row>
    <row r="600" spans="2:20" ht="24.9" customHeight="1" x14ac:dyDescent="0.3">
      <c r="B600" s="446"/>
      <c r="C600" s="267">
        <f t="shared" si="49"/>
        <v>1</v>
      </c>
      <c r="D600" s="268" t="str">
        <f t="shared" si="50"/>
        <v>Janeiro</v>
      </c>
      <c r="E600" s="269"/>
      <c r="F600" s="270" t="str">
        <f>IF(E600="","",VLOOKUP(Conciliação!E600,Relatório!B:I,2,FALSE))</f>
        <v/>
      </c>
      <c r="G600" s="709"/>
      <c r="H600" s="334" t="str">
        <f>IF(G600="","",VLOOKUP(G600,Fundos!B:C,2,FALSE))</f>
        <v/>
      </c>
      <c r="I600" s="272"/>
      <c r="J600" s="443"/>
      <c r="K600" s="443"/>
      <c r="L600" s="685"/>
      <c r="M600" s="353"/>
      <c r="N600" s="271"/>
      <c r="O600" s="576"/>
      <c r="P600" s="276" t="s">
        <v>277</v>
      </c>
      <c r="Q600" s="279"/>
      <c r="R600" s="449"/>
      <c r="S600" s="279">
        <f t="shared" si="52"/>
        <v>0</v>
      </c>
      <c r="T600" s="333">
        <f t="shared" si="53"/>
        <v>0</v>
      </c>
    </row>
    <row r="601" spans="2:20" ht="24.9" customHeight="1" x14ac:dyDescent="0.3">
      <c r="B601" s="446"/>
      <c r="C601" s="267">
        <f t="shared" si="49"/>
        <v>1</v>
      </c>
      <c r="D601" s="268" t="str">
        <f t="shared" si="50"/>
        <v>Janeiro</v>
      </c>
      <c r="E601" s="269"/>
      <c r="F601" s="270" t="str">
        <f>IF(E601="","",VLOOKUP(Conciliação!E601,Relatório!B:I,2,FALSE))</f>
        <v/>
      </c>
      <c r="G601" s="709"/>
      <c r="H601" s="334" t="str">
        <f>IF(G601="","",VLOOKUP(G601,Fundos!B:C,2,FALSE))</f>
        <v/>
      </c>
      <c r="I601" s="272"/>
      <c r="J601" s="443"/>
      <c r="K601" s="443"/>
      <c r="L601" s="685"/>
      <c r="M601" s="353"/>
      <c r="N601" s="271"/>
      <c r="O601" s="576"/>
      <c r="P601" s="276" t="s">
        <v>277</v>
      </c>
      <c r="Q601" s="279"/>
      <c r="R601" s="449"/>
      <c r="S601" s="279">
        <f t="shared" si="52"/>
        <v>0</v>
      </c>
      <c r="T601" s="333">
        <f t="shared" si="53"/>
        <v>0</v>
      </c>
    </row>
    <row r="602" spans="2:20" ht="24.9" customHeight="1" x14ac:dyDescent="0.3">
      <c r="B602" s="446"/>
      <c r="C602" s="267">
        <f t="shared" si="49"/>
        <v>1</v>
      </c>
      <c r="D602" s="268" t="str">
        <f t="shared" si="50"/>
        <v>Janeiro</v>
      </c>
      <c r="E602" s="269"/>
      <c r="F602" s="270" t="str">
        <f>IF(E602="","",VLOOKUP(Conciliação!E602,Relatório!B:I,2,FALSE))</f>
        <v/>
      </c>
      <c r="G602" s="709"/>
      <c r="H602" s="334" t="str">
        <f>IF(G602="","",VLOOKUP(G602,Fundos!B:C,2,FALSE))</f>
        <v/>
      </c>
      <c r="I602" s="272"/>
      <c r="J602" s="443"/>
      <c r="K602" s="443"/>
      <c r="L602" s="685"/>
      <c r="M602" s="353"/>
      <c r="N602" s="271"/>
      <c r="O602" s="576"/>
      <c r="P602" s="276" t="s">
        <v>277</v>
      </c>
      <c r="Q602" s="279"/>
      <c r="R602" s="449"/>
      <c r="S602" s="279">
        <f t="shared" si="52"/>
        <v>0</v>
      </c>
      <c r="T602" s="333">
        <f t="shared" si="53"/>
        <v>0</v>
      </c>
    </row>
    <row r="603" spans="2:20" ht="24.9" customHeight="1" x14ac:dyDescent="0.3">
      <c r="B603" s="446"/>
      <c r="C603" s="267">
        <f>MONTH(B603)</f>
        <v>1</v>
      </c>
      <c r="D603" s="268" t="str">
        <f>IF(C603=1,"Janeiro",IF(C603=2,"Fevereiro",IF(C603=3,"Março",IF(C603=4,"Abril",IF(C603=5,"Maio",IF(C603=6,"Junho",IF(C603=7,"Julho",IF(C603=8,"Agosto",IF(C603=9,"Setembro",IF(C603=10,"Outubro",IF(C603=11,"Novembro",IF(C603=12,"Dezembro",""))))))))))))</f>
        <v>Janeiro</v>
      </c>
      <c r="E603" s="269"/>
      <c r="F603" s="270" t="str">
        <f>IF(E603="","",VLOOKUP(Conciliação!E603,Relatório!B:I,2,FALSE))</f>
        <v/>
      </c>
      <c r="G603" s="709"/>
      <c r="H603" s="334" t="str">
        <f>IF(G603="","",VLOOKUP(G603,Fundos!B:C,2,FALSE))</f>
        <v/>
      </c>
      <c r="I603" s="272"/>
      <c r="J603" s="443"/>
      <c r="K603" s="443"/>
      <c r="L603" s="685"/>
      <c r="M603" s="353"/>
      <c r="N603" s="271"/>
      <c r="O603" s="576"/>
      <c r="P603" s="276" t="s">
        <v>277</v>
      </c>
      <c r="Q603" s="279"/>
      <c r="R603" s="449"/>
      <c r="S603" s="279">
        <f t="shared" si="52"/>
        <v>0</v>
      </c>
      <c r="T603" s="333">
        <f t="shared" si="53"/>
        <v>0</v>
      </c>
    </row>
    <row r="604" spans="2:20" ht="24.9" customHeight="1" x14ac:dyDescent="0.3">
      <c r="B604" s="446"/>
      <c r="C604" s="267">
        <f>MONTH(B604)</f>
        <v>1</v>
      </c>
      <c r="D604" s="268" t="str">
        <f>IF(C604=1,"Janeiro",IF(C604=2,"Fevereiro",IF(C604=3,"Março",IF(C604=4,"Abril",IF(C604=5,"Maio",IF(C604=6,"Junho",IF(C604=7,"Julho",IF(C604=8,"Agosto",IF(C604=9,"Setembro",IF(C604=10,"Outubro",IF(C604=11,"Novembro",IF(C604=12,"Dezembro",""))))))))))))</f>
        <v>Janeiro</v>
      </c>
      <c r="E604" s="269"/>
      <c r="F604" s="270" t="str">
        <f>IF(E604="","",VLOOKUP(Conciliação!E604,Relatório!B:I,2,FALSE))</f>
        <v/>
      </c>
      <c r="G604" s="709"/>
      <c r="H604" s="334" t="str">
        <f>IF(G604="","",VLOOKUP(G604,Fundos!B:C,2,FALSE))</f>
        <v/>
      </c>
      <c r="I604" s="272"/>
      <c r="J604" s="443"/>
      <c r="K604" s="443"/>
      <c r="L604" s="685"/>
      <c r="M604" s="353"/>
      <c r="N604" s="271"/>
      <c r="O604" s="576"/>
      <c r="P604" s="276" t="s">
        <v>277</v>
      </c>
      <c r="Q604" s="279"/>
      <c r="R604" s="449"/>
      <c r="S604" s="279">
        <f t="shared" si="52"/>
        <v>0</v>
      </c>
      <c r="T604" s="333">
        <f t="shared" si="53"/>
        <v>0</v>
      </c>
    </row>
    <row r="605" spans="2:20" ht="24.9" customHeight="1" x14ac:dyDescent="0.3">
      <c r="B605" s="446"/>
      <c r="C605" s="267">
        <f t="shared" si="49"/>
        <v>1</v>
      </c>
      <c r="D605" s="268" t="str">
        <f t="shared" si="50"/>
        <v>Janeiro</v>
      </c>
      <c r="E605" s="269"/>
      <c r="F605" s="270" t="str">
        <f>IF(E605="","",VLOOKUP(Conciliação!E605,Relatório!B:I,2,FALSE))</f>
        <v/>
      </c>
      <c r="G605" s="709"/>
      <c r="H605" s="334" t="str">
        <f>IF(G605="","",VLOOKUP(G605,Fundos!B:C,2,FALSE))</f>
        <v/>
      </c>
      <c r="I605" s="272"/>
      <c r="J605" s="443"/>
      <c r="K605" s="448"/>
      <c r="L605" s="686"/>
      <c r="M605" s="353"/>
      <c r="N605" s="271"/>
      <c r="O605" s="576"/>
      <c r="P605" s="276" t="s">
        <v>277</v>
      </c>
      <c r="Q605" s="279"/>
      <c r="R605" s="449"/>
      <c r="S605" s="279">
        <f t="shared" si="52"/>
        <v>0</v>
      </c>
      <c r="T605" s="333">
        <f t="shared" si="53"/>
        <v>0</v>
      </c>
    </row>
    <row r="606" spans="2:20" ht="24.9" customHeight="1" x14ac:dyDescent="0.3">
      <c r="B606" s="446"/>
      <c r="C606" s="267">
        <f t="shared" si="49"/>
        <v>1</v>
      </c>
      <c r="D606" s="268" t="str">
        <f t="shared" si="50"/>
        <v>Janeiro</v>
      </c>
      <c r="E606" s="269"/>
      <c r="F606" s="270" t="str">
        <f>IF(E606="","",VLOOKUP(Conciliação!E606,Relatório!B:I,2,FALSE))</f>
        <v/>
      </c>
      <c r="G606" s="709"/>
      <c r="H606" s="334" t="str">
        <f>IF(G606="","",VLOOKUP(G606,Fundos!B:C,2,FALSE))</f>
        <v/>
      </c>
      <c r="I606" s="272"/>
      <c r="J606" s="443"/>
      <c r="K606" s="443"/>
      <c r="L606" s="685"/>
      <c r="M606" s="353"/>
      <c r="N606" s="271"/>
      <c r="O606" s="576"/>
      <c r="P606" s="276" t="s">
        <v>277</v>
      </c>
      <c r="Q606" s="279"/>
      <c r="R606" s="449"/>
      <c r="S606" s="279">
        <f t="shared" si="52"/>
        <v>0</v>
      </c>
      <c r="T606" s="333">
        <f t="shared" si="53"/>
        <v>0</v>
      </c>
    </row>
    <row r="607" spans="2:20" ht="24.9" customHeight="1" x14ac:dyDescent="0.3">
      <c r="B607" s="446"/>
      <c r="C607" s="267">
        <f t="shared" si="49"/>
        <v>1</v>
      </c>
      <c r="D607" s="268" t="str">
        <f t="shared" si="50"/>
        <v>Janeiro</v>
      </c>
      <c r="E607" s="269"/>
      <c r="F607" s="270" t="str">
        <f>IF(E607="","",VLOOKUP(Conciliação!E607,Relatório!B:I,2,FALSE))</f>
        <v/>
      </c>
      <c r="G607" s="709"/>
      <c r="H607" s="334" t="str">
        <f>IF(G607="","",VLOOKUP(G607,Fundos!B:C,2,FALSE))</f>
        <v/>
      </c>
      <c r="I607" s="272"/>
      <c r="J607" s="443"/>
      <c r="K607" s="443"/>
      <c r="L607" s="685"/>
      <c r="M607" s="353"/>
      <c r="N607" s="271"/>
      <c r="O607" s="576"/>
      <c r="P607" s="276" t="s">
        <v>277</v>
      </c>
      <c r="Q607" s="279"/>
      <c r="R607" s="449"/>
      <c r="S607" s="279">
        <f t="shared" si="52"/>
        <v>0</v>
      </c>
      <c r="T607" s="333">
        <f t="shared" si="53"/>
        <v>0</v>
      </c>
    </row>
    <row r="608" spans="2:20" ht="24.9" customHeight="1" x14ac:dyDescent="0.3">
      <c r="B608" s="446"/>
      <c r="C608" s="267">
        <f t="shared" si="49"/>
        <v>1</v>
      </c>
      <c r="D608" s="268" t="str">
        <f t="shared" si="50"/>
        <v>Janeiro</v>
      </c>
      <c r="E608" s="269"/>
      <c r="F608" s="270" t="str">
        <f>IF(E608="","",VLOOKUP(Conciliação!E608,Relatório!B:I,2,FALSE))</f>
        <v/>
      </c>
      <c r="G608" s="709"/>
      <c r="H608" s="334" t="str">
        <f>IF(G608="","",VLOOKUP(G608,Fundos!B:C,2,FALSE))</f>
        <v/>
      </c>
      <c r="I608" s="272"/>
      <c r="J608" s="443"/>
      <c r="K608" s="443"/>
      <c r="L608" s="685"/>
      <c r="M608" s="353"/>
      <c r="N608" s="271"/>
      <c r="O608" s="576"/>
      <c r="P608" s="276" t="s">
        <v>277</v>
      </c>
      <c r="Q608" s="279"/>
      <c r="R608" s="449"/>
      <c r="S608" s="279">
        <f t="shared" si="52"/>
        <v>0</v>
      </c>
      <c r="T608" s="333">
        <f t="shared" si="53"/>
        <v>0</v>
      </c>
    </row>
    <row r="609" spans="2:20" ht="24.9" customHeight="1" x14ac:dyDescent="0.3">
      <c r="B609" s="446"/>
      <c r="C609" s="267">
        <f t="shared" si="49"/>
        <v>1</v>
      </c>
      <c r="D609" s="268" t="str">
        <f t="shared" si="50"/>
        <v>Janeiro</v>
      </c>
      <c r="E609" s="269"/>
      <c r="F609" s="270" t="str">
        <f>IF(E609="","",VLOOKUP(Conciliação!E609,Relatório!B:I,2,FALSE))</f>
        <v/>
      </c>
      <c r="G609" s="709"/>
      <c r="H609" s="334" t="str">
        <f>IF(G609="","",VLOOKUP(G609,Fundos!B:C,2,FALSE))</f>
        <v/>
      </c>
      <c r="I609" s="272"/>
      <c r="J609" s="448"/>
      <c r="K609" s="443"/>
      <c r="L609" s="685"/>
      <c r="M609" s="353"/>
      <c r="N609" s="271"/>
      <c r="O609" s="576"/>
      <c r="P609" s="276" t="s">
        <v>277</v>
      </c>
      <c r="Q609" s="279"/>
      <c r="R609" s="449"/>
      <c r="S609" s="279">
        <f t="shared" si="52"/>
        <v>0</v>
      </c>
      <c r="T609" s="333">
        <f t="shared" si="53"/>
        <v>0</v>
      </c>
    </row>
    <row r="610" spans="2:20" ht="24.9" customHeight="1" x14ac:dyDescent="0.3">
      <c r="B610" s="446"/>
      <c r="C610" s="267">
        <f t="shared" si="49"/>
        <v>1</v>
      </c>
      <c r="D610" s="268" t="str">
        <f t="shared" si="50"/>
        <v>Janeiro</v>
      </c>
      <c r="E610" s="269"/>
      <c r="F610" s="270" t="str">
        <f>IF(E610="","",VLOOKUP(Conciliação!E610,Relatório!B:I,2,FALSE))</f>
        <v/>
      </c>
      <c r="G610" s="709"/>
      <c r="H610" s="334" t="str">
        <f>IF(G610="","",VLOOKUP(G610,Fundos!B:C,2,FALSE))</f>
        <v/>
      </c>
      <c r="I610" s="272"/>
      <c r="J610" s="294"/>
      <c r="K610" s="273"/>
      <c r="L610" s="685"/>
      <c r="M610" s="353"/>
      <c r="N610" s="271"/>
      <c r="O610" s="576"/>
      <c r="P610" s="276" t="s">
        <v>277</v>
      </c>
      <c r="Q610" s="279"/>
      <c r="R610" s="449"/>
      <c r="S610" s="279">
        <f t="shared" si="52"/>
        <v>0</v>
      </c>
      <c r="T610" s="333">
        <f t="shared" si="53"/>
        <v>0</v>
      </c>
    </row>
    <row r="611" spans="2:20" ht="24.9" customHeight="1" x14ac:dyDescent="0.3">
      <c r="B611" s="446"/>
      <c r="C611" s="267">
        <f t="shared" si="49"/>
        <v>1</v>
      </c>
      <c r="D611" s="268" t="str">
        <f t="shared" si="50"/>
        <v>Janeiro</v>
      </c>
      <c r="E611" s="269"/>
      <c r="F611" s="270" t="str">
        <f>IF(E611="","",VLOOKUP(Conciliação!E611,Relatório!B:I,2,FALSE))</f>
        <v/>
      </c>
      <c r="G611" s="709"/>
      <c r="H611" s="334" t="str">
        <f>IF(G611="","",VLOOKUP(G611,Fundos!B:C,2,FALSE))</f>
        <v/>
      </c>
      <c r="I611" s="272"/>
      <c r="J611" s="443"/>
      <c r="K611" s="443"/>
      <c r="L611" s="685"/>
      <c r="M611" s="353"/>
      <c r="N611" s="271"/>
      <c r="O611" s="576"/>
      <c r="P611" s="276" t="s">
        <v>277</v>
      </c>
      <c r="Q611" s="279"/>
      <c r="R611" s="449"/>
      <c r="S611" s="279">
        <f t="shared" si="52"/>
        <v>0</v>
      </c>
      <c r="T611" s="333">
        <f t="shared" si="53"/>
        <v>0</v>
      </c>
    </row>
    <row r="612" spans="2:20" ht="24.9" customHeight="1" x14ac:dyDescent="0.3">
      <c r="B612" s="446"/>
      <c r="C612" s="267">
        <f t="shared" si="49"/>
        <v>1</v>
      </c>
      <c r="D612" s="268" t="str">
        <f t="shared" si="50"/>
        <v>Janeiro</v>
      </c>
      <c r="E612" s="269"/>
      <c r="F612" s="270" t="str">
        <f>IF(E612="","",VLOOKUP(Conciliação!E612,Relatório!B:I,2,FALSE))</f>
        <v/>
      </c>
      <c r="G612" s="709"/>
      <c r="H612" s="334" t="str">
        <f>IF(G612="","",VLOOKUP(G612,Fundos!B:C,2,FALSE))</f>
        <v/>
      </c>
      <c r="I612" s="272"/>
      <c r="J612" s="443"/>
      <c r="K612" s="443"/>
      <c r="L612" s="685"/>
      <c r="M612" s="353"/>
      <c r="N612" s="271"/>
      <c r="O612" s="576"/>
      <c r="P612" s="276" t="s">
        <v>277</v>
      </c>
      <c r="Q612" s="279"/>
      <c r="R612" s="449"/>
      <c r="S612" s="279">
        <f t="shared" si="52"/>
        <v>0</v>
      </c>
      <c r="T612" s="333">
        <f t="shared" si="53"/>
        <v>0</v>
      </c>
    </row>
    <row r="613" spans="2:20" ht="24.9" customHeight="1" x14ac:dyDescent="0.3">
      <c r="B613" s="446"/>
      <c r="C613" s="267">
        <f t="shared" ref="C613:C681" si="54">MONTH(B613)</f>
        <v>1</v>
      </c>
      <c r="D613" s="268" t="str">
        <f t="shared" ref="D613:D681" si="55">IF(C613=1,"Janeiro",IF(C613=2,"Fevereiro",IF(C613=3,"Março",IF(C613=4,"Abril",IF(C613=5,"Maio",IF(C613=6,"Junho",IF(C613=7,"Julho",IF(C613=8,"Agosto",IF(C613=9,"Setembro",IF(C613=10,"Outubro",IF(C613=11,"Novembro",IF(C613=12,"Dezembro",""))))))))))))</f>
        <v>Janeiro</v>
      </c>
      <c r="E613" s="269"/>
      <c r="F613" s="270" t="str">
        <f>IF(E613="","",VLOOKUP(Conciliação!E613,Relatório!B:I,2,FALSE))</f>
        <v/>
      </c>
      <c r="G613" s="709"/>
      <c r="H613" s="334" t="str">
        <f>IF(G613="","",VLOOKUP(G613,Fundos!B:C,2,FALSE))</f>
        <v/>
      </c>
      <c r="I613" s="272"/>
      <c r="J613" s="443"/>
      <c r="K613" s="301"/>
      <c r="L613" s="280"/>
      <c r="M613" s="581"/>
      <c r="N613" s="271"/>
      <c r="O613" s="576"/>
      <c r="P613" s="276" t="s">
        <v>277</v>
      </c>
      <c r="Q613" s="279"/>
      <c r="R613" s="449"/>
      <c r="S613" s="279">
        <f t="shared" si="52"/>
        <v>0</v>
      </c>
      <c r="T613" s="333">
        <f t="shared" si="53"/>
        <v>0</v>
      </c>
    </row>
    <row r="614" spans="2:20" ht="24.9" customHeight="1" x14ac:dyDescent="0.3">
      <c r="B614" s="446"/>
      <c r="C614" s="267">
        <f t="shared" si="54"/>
        <v>1</v>
      </c>
      <c r="D614" s="268" t="str">
        <f t="shared" si="55"/>
        <v>Janeiro</v>
      </c>
      <c r="E614" s="269"/>
      <c r="F614" s="270" t="str">
        <f>IF(E614="","",VLOOKUP(Conciliação!E614,Relatório!B:I,2,FALSE))</f>
        <v/>
      </c>
      <c r="G614" s="709"/>
      <c r="H614" s="334" t="str">
        <f>IF(G614="","",VLOOKUP(G614,Fundos!B:C,2,FALSE))</f>
        <v/>
      </c>
      <c r="I614" s="272"/>
      <c r="J614" s="443"/>
      <c r="K614" s="443"/>
      <c r="L614" s="685"/>
      <c r="M614" s="353"/>
      <c r="N614" s="271"/>
      <c r="O614" s="576"/>
      <c r="P614" s="276" t="s">
        <v>277</v>
      </c>
      <c r="Q614" s="279"/>
      <c r="R614" s="449"/>
      <c r="S614" s="279">
        <f t="shared" si="52"/>
        <v>0</v>
      </c>
      <c r="T614" s="333">
        <f t="shared" si="53"/>
        <v>0</v>
      </c>
    </row>
    <row r="615" spans="2:20" ht="24.9" customHeight="1" x14ac:dyDescent="0.3">
      <c r="B615" s="446"/>
      <c r="C615" s="267">
        <f t="shared" si="54"/>
        <v>1</v>
      </c>
      <c r="D615" s="268" t="str">
        <f t="shared" si="55"/>
        <v>Janeiro</v>
      </c>
      <c r="E615" s="269"/>
      <c r="F615" s="270" t="str">
        <f>IF(E615="","",VLOOKUP(Conciliação!E615,Relatório!B:I,2,FALSE))</f>
        <v/>
      </c>
      <c r="G615" s="709"/>
      <c r="H615" s="334" t="str">
        <f>IF(G615="","",VLOOKUP(G615,Fundos!B:C,2,FALSE))</f>
        <v/>
      </c>
      <c r="I615" s="272"/>
      <c r="J615" s="443"/>
      <c r="K615" s="443"/>
      <c r="L615" s="685"/>
      <c r="M615" s="353"/>
      <c r="N615" s="271"/>
      <c r="O615" s="576"/>
      <c r="P615" s="276" t="s">
        <v>277</v>
      </c>
      <c r="Q615" s="279"/>
      <c r="R615" s="449"/>
      <c r="S615" s="279">
        <f t="shared" si="52"/>
        <v>0</v>
      </c>
      <c r="T615" s="333">
        <f t="shared" si="53"/>
        <v>0</v>
      </c>
    </row>
    <row r="616" spans="2:20" ht="24.9" customHeight="1" x14ac:dyDescent="0.3">
      <c r="B616" s="446"/>
      <c r="C616" s="267">
        <f t="shared" si="54"/>
        <v>1</v>
      </c>
      <c r="D616" s="268" t="str">
        <f t="shared" si="55"/>
        <v>Janeiro</v>
      </c>
      <c r="E616" s="269"/>
      <c r="F616" s="270" t="str">
        <f>IF(E616="","",VLOOKUP(Conciliação!E616,Relatório!B:I,2,FALSE))</f>
        <v/>
      </c>
      <c r="G616" s="709"/>
      <c r="H616" s="334" t="str">
        <f>IF(G616="","",VLOOKUP(G616,Fundos!B:C,2,FALSE))</f>
        <v/>
      </c>
      <c r="I616" s="272"/>
      <c r="J616" s="443"/>
      <c r="K616" s="443"/>
      <c r="L616" s="685"/>
      <c r="M616" s="353"/>
      <c r="N616" s="271"/>
      <c r="O616" s="576"/>
      <c r="P616" s="276" t="s">
        <v>277</v>
      </c>
      <c r="Q616" s="279"/>
      <c r="R616" s="449"/>
      <c r="S616" s="279">
        <f t="shared" si="52"/>
        <v>0</v>
      </c>
      <c r="T616" s="333">
        <f t="shared" si="53"/>
        <v>0</v>
      </c>
    </row>
    <row r="617" spans="2:20" ht="24.9" customHeight="1" x14ac:dyDescent="0.3">
      <c r="B617" s="446"/>
      <c r="C617" s="267">
        <f t="shared" si="54"/>
        <v>1</v>
      </c>
      <c r="D617" s="268" t="str">
        <f t="shared" si="55"/>
        <v>Janeiro</v>
      </c>
      <c r="E617" s="269"/>
      <c r="F617" s="270" t="str">
        <f>IF(E617="","",VLOOKUP(Conciliação!E617,Relatório!B:I,2,FALSE))</f>
        <v/>
      </c>
      <c r="G617" s="709"/>
      <c r="H617" s="334" t="str">
        <f>IF(G617="","",VLOOKUP(G617,Fundos!B:C,2,FALSE))</f>
        <v/>
      </c>
      <c r="I617" s="272"/>
      <c r="J617" s="443"/>
      <c r="K617" s="443"/>
      <c r="L617" s="685"/>
      <c r="M617" s="353"/>
      <c r="N617" s="271"/>
      <c r="O617" s="576"/>
      <c r="P617" s="276" t="s">
        <v>277</v>
      </c>
      <c r="Q617" s="279"/>
      <c r="R617" s="449"/>
      <c r="S617" s="279">
        <f t="shared" si="52"/>
        <v>0</v>
      </c>
      <c r="T617" s="333">
        <f t="shared" si="53"/>
        <v>0</v>
      </c>
    </row>
    <row r="618" spans="2:20" ht="24.9" customHeight="1" x14ac:dyDescent="0.3">
      <c r="B618" s="446"/>
      <c r="C618" s="267">
        <f t="shared" si="54"/>
        <v>1</v>
      </c>
      <c r="D618" s="268" t="str">
        <f t="shared" si="55"/>
        <v>Janeiro</v>
      </c>
      <c r="E618" s="269"/>
      <c r="F618" s="270" t="str">
        <f>IF(E618="","",VLOOKUP(Conciliação!E618,Relatório!B:I,2,FALSE))</f>
        <v/>
      </c>
      <c r="G618" s="709"/>
      <c r="H618" s="334" t="str">
        <f>IF(G618="","",VLOOKUP(G618,Fundos!B:C,2,FALSE))</f>
        <v/>
      </c>
      <c r="I618" s="272"/>
      <c r="J618" s="443"/>
      <c r="K618" s="443"/>
      <c r="L618" s="685"/>
      <c r="M618" s="353"/>
      <c r="N618" s="271"/>
      <c r="O618" s="576"/>
      <c r="P618" s="276" t="s">
        <v>277</v>
      </c>
      <c r="Q618" s="279"/>
      <c r="R618" s="449"/>
      <c r="S618" s="279">
        <f t="shared" si="52"/>
        <v>0</v>
      </c>
      <c r="T618" s="333">
        <f t="shared" si="53"/>
        <v>0</v>
      </c>
    </row>
    <row r="619" spans="2:20" ht="24.9" customHeight="1" x14ac:dyDescent="0.3">
      <c r="B619" s="446"/>
      <c r="C619" s="267">
        <f t="shared" si="54"/>
        <v>1</v>
      </c>
      <c r="D619" s="268" t="str">
        <f t="shared" si="55"/>
        <v>Janeiro</v>
      </c>
      <c r="E619" s="269"/>
      <c r="F619" s="270" t="str">
        <f>IF(E619="","",VLOOKUP(Conciliação!E619,Relatório!B:I,2,FALSE))</f>
        <v/>
      </c>
      <c r="G619" s="709"/>
      <c r="H619" s="334" t="str">
        <f>IF(G619="","",VLOOKUP(G619,Fundos!B:C,2,FALSE))</f>
        <v/>
      </c>
      <c r="I619" s="272"/>
      <c r="J619" s="443"/>
      <c r="K619" s="443"/>
      <c r="L619" s="685"/>
      <c r="M619" s="353"/>
      <c r="N619" s="271"/>
      <c r="O619" s="576"/>
      <c r="P619" s="276" t="s">
        <v>277</v>
      </c>
      <c r="Q619" s="279"/>
      <c r="R619" s="449"/>
      <c r="S619" s="279">
        <f t="shared" si="52"/>
        <v>0</v>
      </c>
      <c r="T619" s="333">
        <f t="shared" si="53"/>
        <v>0</v>
      </c>
    </row>
    <row r="620" spans="2:20" ht="24.9" customHeight="1" x14ac:dyDescent="0.3">
      <c r="B620" s="446"/>
      <c r="C620" s="267">
        <f t="shared" si="54"/>
        <v>1</v>
      </c>
      <c r="D620" s="268" t="str">
        <f t="shared" si="55"/>
        <v>Janeiro</v>
      </c>
      <c r="E620" s="269"/>
      <c r="F620" s="270" t="str">
        <f>IF(E620="","",VLOOKUP(Conciliação!E620,Relatório!B:I,2,FALSE))</f>
        <v/>
      </c>
      <c r="G620" s="709"/>
      <c r="H620" s="334" t="str">
        <f>IF(G620="","",VLOOKUP(G620,Fundos!B:C,2,FALSE))</f>
        <v/>
      </c>
      <c r="I620" s="272"/>
      <c r="J620" s="443"/>
      <c r="K620" s="448"/>
      <c r="L620" s="685"/>
      <c r="M620" s="353"/>
      <c r="N620" s="271"/>
      <c r="O620" s="576"/>
      <c r="P620" s="276" t="s">
        <v>277</v>
      </c>
      <c r="Q620" s="279"/>
      <c r="R620" s="449"/>
      <c r="S620" s="279">
        <f t="shared" si="52"/>
        <v>0</v>
      </c>
      <c r="T620" s="333">
        <f t="shared" si="53"/>
        <v>0</v>
      </c>
    </row>
    <row r="621" spans="2:20" ht="24.9" customHeight="1" x14ac:dyDescent="0.3">
      <c r="B621" s="446"/>
      <c r="C621" s="267">
        <f t="shared" si="54"/>
        <v>1</v>
      </c>
      <c r="D621" s="268" t="str">
        <f t="shared" si="55"/>
        <v>Janeiro</v>
      </c>
      <c r="E621" s="269"/>
      <c r="F621" s="270" t="str">
        <f>IF(E621="","",VLOOKUP(Conciliação!E621,Relatório!B:I,2,FALSE))</f>
        <v/>
      </c>
      <c r="G621" s="709"/>
      <c r="H621" s="334" t="str">
        <f>IF(G621="","",VLOOKUP(G621,Fundos!B:C,2,FALSE))</f>
        <v/>
      </c>
      <c r="I621" s="272"/>
      <c r="J621" s="443"/>
      <c r="K621" s="448"/>
      <c r="L621" s="685"/>
      <c r="M621" s="353"/>
      <c r="N621" s="453"/>
      <c r="O621" s="576"/>
      <c r="P621" s="276" t="s">
        <v>277</v>
      </c>
      <c r="Q621" s="279"/>
      <c r="R621" s="449"/>
      <c r="S621" s="279">
        <f t="shared" si="52"/>
        <v>0</v>
      </c>
      <c r="T621" s="333">
        <f t="shared" si="53"/>
        <v>0</v>
      </c>
    </row>
    <row r="622" spans="2:20" ht="24.9" customHeight="1" x14ac:dyDescent="0.3">
      <c r="B622" s="446"/>
      <c r="C622" s="267">
        <f>MONTH(B622)</f>
        <v>1</v>
      </c>
      <c r="D622" s="268" t="str">
        <f>IF(C622=1,"Janeiro",IF(C622=2,"Fevereiro",IF(C622=3,"Março",IF(C622=4,"Abril",IF(C622=5,"Maio",IF(C622=6,"Junho",IF(C622=7,"Julho",IF(C622=8,"Agosto",IF(C622=9,"Setembro",IF(C622=10,"Outubro",IF(C622=11,"Novembro",IF(C622=12,"Dezembro",""))))))))))))</f>
        <v>Janeiro</v>
      </c>
      <c r="E622" s="269"/>
      <c r="F622" s="270" t="str">
        <f>IF(E622="","",VLOOKUP(Conciliação!E622,Relatório!B:I,2,FALSE))</f>
        <v/>
      </c>
      <c r="G622" s="709"/>
      <c r="H622" s="334" t="str">
        <f>IF(G622="","",VLOOKUP(G622,Fundos!B:C,2,FALSE))</f>
        <v/>
      </c>
      <c r="I622" s="272"/>
      <c r="J622" s="443"/>
      <c r="K622" s="690"/>
      <c r="L622" s="686"/>
      <c r="M622" s="353"/>
      <c r="N622" s="271"/>
      <c r="O622" s="576"/>
      <c r="P622" s="276" t="s">
        <v>277</v>
      </c>
      <c r="Q622" s="279"/>
      <c r="R622" s="449"/>
      <c r="S622" s="279">
        <f t="shared" si="52"/>
        <v>0</v>
      </c>
      <c r="T622" s="333">
        <f t="shared" si="53"/>
        <v>0</v>
      </c>
    </row>
    <row r="623" spans="2:20" ht="24.9" customHeight="1" x14ac:dyDescent="0.3">
      <c r="B623" s="446"/>
      <c r="C623" s="267">
        <f t="shared" si="54"/>
        <v>1</v>
      </c>
      <c r="D623" s="268" t="str">
        <f t="shared" si="55"/>
        <v>Janeiro</v>
      </c>
      <c r="E623" s="269"/>
      <c r="F623" s="270" t="str">
        <f>IF(E623="","",VLOOKUP(Conciliação!E623,Relatório!B:I,2,FALSE))</f>
        <v/>
      </c>
      <c r="G623" s="709"/>
      <c r="H623" s="334" t="str">
        <f>IF(G623="","",VLOOKUP(G623,Fundos!B:C,2,FALSE))</f>
        <v/>
      </c>
      <c r="I623" s="272"/>
      <c r="J623" s="443"/>
      <c r="K623" s="443"/>
      <c r="L623" s="685"/>
      <c r="M623" s="353"/>
      <c r="N623" s="271"/>
      <c r="O623" s="576"/>
      <c r="P623" s="276" t="s">
        <v>277</v>
      </c>
      <c r="Q623" s="279"/>
      <c r="R623" s="449"/>
      <c r="S623" s="279">
        <f t="shared" si="52"/>
        <v>0</v>
      </c>
      <c r="T623" s="333">
        <f t="shared" si="53"/>
        <v>0</v>
      </c>
    </row>
    <row r="624" spans="2:20" ht="24.9" customHeight="1" x14ac:dyDescent="0.3">
      <c r="B624" s="446"/>
      <c r="C624" s="267">
        <f t="shared" si="54"/>
        <v>1</v>
      </c>
      <c r="D624" s="268" t="str">
        <f t="shared" si="55"/>
        <v>Janeiro</v>
      </c>
      <c r="E624" s="269"/>
      <c r="F624" s="270" t="s">
        <v>200</v>
      </c>
      <c r="G624" s="709"/>
      <c r="H624" s="334" t="str">
        <f>IF(G624="","",VLOOKUP(G624,Fundos!B:C,2,FALSE))</f>
        <v/>
      </c>
      <c r="I624" s="272"/>
      <c r="J624" s="443"/>
      <c r="K624" s="443"/>
      <c r="L624" s="685"/>
      <c r="M624" s="353"/>
      <c r="N624" s="271"/>
      <c r="O624" s="576"/>
      <c r="P624" s="276" t="s">
        <v>277</v>
      </c>
      <c r="Q624" s="279"/>
      <c r="R624" s="449"/>
      <c r="S624" s="279">
        <f t="shared" si="52"/>
        <v>0</v>
      </c>
      <c r="T624" s="333">
        <f t="shared" si="53"/>
        <v>0</v>
      </c>
    </row>
    <row r="625" spans="2:20" ht="24.9" customHeight="1" x14ac:dyDescent="0.3">
      <c r="B625" s="446"/>
      <c r="C625" s="267">
        <f t="shared" si="54"/>
        <v>1</v>
      </c>
      <c r="D625" s="268" t="str">
        <f t="shared" si="55"/>
        <v>Janeiro</v>
      </c>
      <c r="E625" s="269"/>
      <c r="F625" s="270" t="str">
        <f>IF(E625="","",VLOOKUP(Conciliação!E625,Relatório!B:I,2,FALSE))</f>
        <v/>
      </c>
      <c r="G625" s="709"/>
      <c r="H625" s="334" t="str">
        <f>IF(G625="","",VLOOKUP(G625,Fundos!B:C,2,FALSE))</f>
        <v/>
      </c>
      <c r="I625" s="272"/>
      <c r="J625" s="448"/>
      <c r="K625" s="443"/>
      <c r="L625" s="685"/>
      <c r="M625" s="353"/>
      <c r="N625" s="271"/>
      <c r="O625" s="576"/>
      <c r="P625" s="276" t="s">
        <v>277</v>
      </c>
      <c r="Q625" s="279"/>
      <c r="R625" s="449"/>
      <c r="S625" s="279">
        <f t="shared" si="52"/>
        <v>0</v>
      </c>
      <c r="T625" s="333">
        <f t="shared" si="53"/>
        <v>0</v>
      </c>
    </row>
    <row r="626" spans="2:20" ht="24.9" customHeight="1" x14ac:dyDescent="0.3">
      <c r="B626" s="446"/>
      <c r="C626" s="267">
        <f>MONTH(B626)</f>
        <v>1</v>
      </c>
      <c r="D626" s="268" t="str">
        <f>IF(C626=1,"Janeiro",IF(C626=2,"Fevereiro",IF(C626=3,"Março",IF(C626=4,"Abril",IF(C626=5,"Maio",IF(C626=6,"Junho",IF(C626=7,"Julho",IF(C626=8,"Agosto",IF(C626=9,"Setembro",IF(C626=10,"Outubro",IF(C626=11,"Novembro",IF(C626=12,"Dezembro",""))))))))))))</f>
        <v>Janeiro</v>
      </c>
      <c r="E626" s="269"/>
      <c r="F626" s="270" t="str">
        <f>IF(E626="","",VLOOKUP(Conciliação!E626,Relatório!B:I,2,FALSE))</f>
        <v/>
      </c>
      <c r="G626" s="709"/>
      <c r="H626" s="334" t="str">
        <f>IF(G626="","",VLOOKUP(G626,Fundos!B:C,2,FALSE))</f>
        <v/>
      </c>
      <c r="I626" s="272"/>
      <c r="J626" s="443"/>
      <c r="K626" s="448"/>
      <c r="L626" s="685"/>
      <c r="M626" s="353"/>
      <c r="N626" s="271"/>
      <c r="O626" s="576"/>
      <c r="P626" s="276" t="s">
        <v>277</v>
      </c>
      <c r="Q626" s="279"/>
      <c r="R626" s="449"/>
      <c r="S626" s="279">
        <f t="shared" si="52"/>
        <v>0</v>
      </c>
      <c r="T626" s="333">
        <f t="shared" si="53"/>
        <v>0</v>
      </c>
    </row>
    <row r="627" spans="2:20" ht="24.9" customHeight="1" x14ac:dyDescent="0.3">
      <c r="B627" s="446"/>
      <c r="C627" s="267">
        <f>MONTH(B627)</f>
        <v>1</v>
      </c>
      <c r="D627" s="268" t="str">
        <f>IF(C627=1,"Janeiro",IF(C627=2,"Fevereiro",IF(C627=3,"Março",IF(C627=4,"Abril",IF(C627=5,"Maio",IF(C627=6,"Junho",IF(C627=7,"Julho",IF(C627=8,"Agosto",IF(C627=9,"Setembro",IF(C627=10,"Outubro",IF(C627=11,"Novembro",IF(C627=12,"Dezembro",""))))))))))))</f>
        <v>Janeiro</v>
      </c>
      <c r="E627" s="269"/>
      <c r="F627" s="270" t="str">
        <f>IF(E627="","",VLOOKUP(Conciliação!E627,Relatório!B:I,2,FALSE))</f>
        <v/>
      </c>
      <c r="G627" s="709"/>
      <c r="H627" s="334" t="str">
        <f>IF(G627="","",VLOOKUP(G627,Fundos!B:C,2,FALSE))</f>
        <v/>
      </c>
      <c r="I627" s="272"/>
      <c r="J627" s="443"/>
      <c r="K627" s="443"/>
      <c r="L627" s="685"/>
      <c r="M627" s="353"/>
      <c r="N627" s="271"/>
      <c r="O627" s="576"/>
      <c r="P627" s="276" t="s">
        <v>277</v>
      </c>
      <c r="Q627" s="279"/>
      <c r="R627" s="449"/>
      <c r="S627" s="279">
        <f t="shared" si="52"/>
        <v>0</v>
      </c>
      <c r="T627" s="333">
        <f t="shared" si="53"/>
        <v>0</v>
      </c>
    </row>
    <row r="628" spans="2:20" ht="24.9" customHeight="1" x14ac:dyDescent="0.3">
      <c r="B628" s="446"/>
      <c r="C628" s="267">
        <f t="shared" si="54"/>
        <v>1</v>
      </c>
      <c r="D628" s="268" t="str">
        <f t="shared" si="55"/>
        <v>Janeiro</v>
      </c>
      <c r="E628" s="269"/>
      <c r="F628" s="270" t="str">
        <f>IF(E628="","",VLOOKUP(Conciliação!E628,Relatório!B:I,2,FALSE))</f>
        <v/>
      </c>
      <c r="G628" s="709"/>
      <c r="H628" s="334" t="str">
        <f>IF(G628="","",VLOOKUP(G628,Fundos!B:C,2,FALSE))</f>
        <v/>
      </c>
      <c r="I628" s="272"/>
      <c r="J628" s="443"/>
      <c r="K628" s="443"/>
      <c r="L628" s="685"/>
      <c r="M628" s="353"/>
      <c r="N628" s="271"/>
      <c r="O628" s="576"/>
      <c r="P628" s="276" t="s">
        <v>277</v>
      </c>
      <c r="Q628" s="279"/>
      <c r="R628" s="449"/>
      <c r="S628" s="279">
        <f t="shared" si="52"/>
        <v>0</v>
      </c>
      <c r="T628" s="333">
        <f t="shared" si="53"/>
        <v>0</v>
      </c>
    </row>
    <row r="629" spans="2:20" ht="24.9" customHeight="1" x14ac:dyDescent="0.3">
      <c r="B629" s="446"/>
      <c r="C629" s="267">
        <f t="shared" si="54"/>
        <v>1</v>
      </c>
      <c r="D629" s="268" t="str">
        <f t="shared" si="55"/>
        <v>Janeiro</v>
      </c>
      <c r="E629" s="269"/>
      <c r="F629" s="270" t="str">
        <f>IF(E629="","",VLOOKUP(Conciliação!E629,Relatório!B:I,2,FALSE))</f>
        <v/>
      </c>
      <c r="G629" s="709"/>
      <c r="H629" s="334" t="str">
        <f>IF(G629="","",VLOOKUP(G629,Fundos!B:C,2,FALSE))</f>
        <v/>
      </c>
      <c r="I629" s="272"/>
      <c r="J629" s="443"/>
      <c r="K629" s="443"/>
      <c r="L629" s="685"/>
      <c r="M629" s="353"/>
      <c r="N629" s="271"/>
      <c r="O629" s="576"/>
      <c r="P629" s="276" t="s">
        <v>277</v>
      </c>
      <c r="Q629" s="279"/>
      <c r="R629" s="449"/>
      <c r="S629" s="279">
        <f t="shared" si="52"/>
        <v>0</v>
      </c>
      <c r="T629" s="333">
        <f t="shared" si="53"/>
        <v>0</v>
      </c>
    </row>
    <row r="630" spans="2:20" ht="24.9" customHeight="1" x14ac:dyDescent="0.3">
      <c r="B630" s="446"/>
      <c r="C630" s="267">
        <f t="shared" si="54"/>
        <v>1</v>
      </c>
      <c r="D630" s="268" t="str">
        <f t="shared" si="55"/>
        <v>Janeiro</v>
      </c>
      <c r="E630" s="269"/>
      <c r="F630" s="270" t="str">
        <f>IF(E630="","",VLOOKUP(Conciliação!E630,Relatório!B:I,2,FALSE))</f>
        <v/>
      </c>
      <c r="G630" s="709"/>
      <c r="H630" s="334" t="str">
        <f>IF(G630="","",VLOOKUP(G630,Fundos!B:C,2,FALSE))</f>
        <v/>
      </c>
      <c r="I630" s="272"/>
      <c r="J630" s="443"/>
      <c r="K630" s="443"/>
      <c r="L630" s="686"/>
      <c r="M630" s="581"/>
      <c r="N630" s="453"/>
      <c r="O630" s="576"/>
      <c r="P630" s="276" t="s">
        <v>277</v>
      </c>
      <c r="Q630" s="279"/>
      <c r="R630" s="449"/>
      <c r="S630" s="279">
        <f t="shared" si="52"/>
        <v>0</v>
      </c>
      <c r="T630" s="333">
        <f t="shared" si="53"/>
        <v>0</v>
      </c>
    </row>
    <row r="631" spans="2:20" ht="24.9" customHeight="1" x14ac:dyDescent="0.3">
      <c r="B631" s="446"/>
      <c r="C631" s="267">
        <f t="shared" si="54"/>
        <v>1</v>
      </c>
      <c r="D631" s="268" t="str">
        <f t="shared" si="55"/>
        <v>Janeiro</v>
      </c>
      <c r="E631" s="269"/>
      <c r="F631" s="270" t="str">
        <f>IF(E631="","",VLOOKUP(Conciliação!E631,Relatório!B:I,2,FALSE))</f>
        <v/>
      </c>
      <c r="G631" s="709"/>
      <c r="H631" s="334" t="str">
        <f>IF(G631="","",VLOOKUP(G631,Fundos!B:C,2,FALSE))</f>
        <v/>
      </c>
      <c r="I631" s="272"/>
      <c r="J631" s="443"/>
      <c r="K631" s="443"/>
      <c r="L631" s="685"/>
      <c r="M631" s="353"/>
      <c r="N631" s="453"/>
      <c r="O631" s="576"/>
      <c r="P631" s="276" t="s">
        <v>277</v>
      </c>
      <c r="Q631" s="279"/>
      <c r="R631" s="449"/>
      <c r="S631" s="279">
        <f t="shared" si="52"/>
        <v>0</v>
      </c>
      <c r="T631" s="333">
        <f t="shared" si="53"/>
        <v>0</v>
      </c>
    </row>
    <row r="632" spans="2:20" ht="24.9" customHeight="1" x14ac:dyDescent="0.3">
      <c r="B632" s="446"/>
      <c r="C632" s="267">
        <f>MONTH(B632)</f>
        <v>1</v>
      </c>
      <c r="D632" s="268" t="str">
        <f>IF(C632=1,"Janeiro",IF(C632=2,"Fevereiro",IF(C632=3,"Março",IF(C632=4,"Abril",IF(C632=5,"Maio",IF(C632=6,"Junho",IF(C632=7,"Julho",IF(C632=8,"Agosto",IF(C632=9,"Setembro",IF(C632=10,"Outubro",IF(C632=11,"Novembro",IF(C632=12,"Dezembro",""))))))))))))</f>
        <v>Janeiro</v>
      </c>
      <c r="E632" s="269"/>
      <c r="F632" s="270" t="str">
        <f>IF(E632="","",VLOOKUP(Conciliação!E632,Relatório!B:I,2,FALSE))</f>
        <v/>
      </c>
      <c r="G632" s="709"/>
      <c r="H632" s="334" t="str">
        <f>IF(G632="","",VLOOKUP(G632,Fundos!B:C,2,FALSE))</f>
        <v/>
      </c>
      <c r="I632" s="272"/>
      <c r="J632" s="443"/>
      <c r="K632" s="443"/>
      <c r="L632" s="685"/>
      <c r="M632" s="353"/>
      <c r="N632" s="453"/>
      <c r="O632" s="576"/>
      <c r="P632" s="276" t="s">
        <v>277</v>
      </c>
      <c r="Q632" s="279"/>
      <c r="R632" s="449"/>
      <c r="S632" s="279">
        <f t="shared" si="52"/>
        <v>0</v>
      </c>
      <c r="T632" s="333">
        <f t="shared" si="53"/>
        <v>0</v>
      </c>
    </row>
    <row r="633" spans="2:20" ht="24.9" customHeight="1" x14ac:dyDescent="0.3">
      <c r="B633" s="446"/>
      <c r="C633" s="267">
        <f t="shared" si="54"/>
        <v>1</v>
      </c>
      <c r="D633" s="268" t="str">
        <f t="shared" si="55"/>
        <v>Janeiro</v>
      </c>
      <c r="E633" s="269"/>
      <c r="F633" s="270" t="str">
        <f>IF(E633="","",VLOOKUP(Conciliação!E633,Relatório!B:I,2,FALSE))</f>
        <v/>
      </c>
      <c r="G633" s="709"/>
      <c r="H633" s="334" t="str">
        <f>IF(G633="","",VLOOKUP(G633,Fundos!B:C,2,FALSE))</f>
        <v/>
      </c>
      <c r="I633" s="272"/>
      <c r="J633" s="443"/>
      <c r="K633" s="443"/>
      <c r="L633" s="685"/>
      <c r="M633" s="353"/>
      <c r="N633" s="271"/>
      <c r="O633" s="576"/>
      <c r="P633" s="276" t="s">
        <v>277</v>
      </c>
      <c r="Q633" s="279"/>
      <c r="R633" s="449"/>
      <c r="S633" s="279">
        <f t="shared" si="52"/>
        <v>0</v>
      </c>
      <c r="T633" s="333">
        <f t="shared" si="53"/>
        <v>0</v>
      </c>
    </row>
    <row r="634" spans="2:20" ht="24.9" customHeight="1" x14ac:dyDescent="0.3">
      <c r="B634" s="446"/>
      <c r="C634" s="267">
        <f t="shared" si="54"/>
        <v>1</v>
      </c>
      <c r="D634" s="268" t="str">
        <f t="shared" si="55"/>
        <v>Janeiro</v>
      </c>
      <c r="E634" s="269"/>
      <c r="F634" s="270" t="str">
        <f>IF(E634="","",VLOOKUP(Conciliação!E634,Relatório!B:I,2,FALSE))</f>
        <v/>
      </c>
      <c r="G634" s="709"/>
      <c r="H634" s="334" t="str">
        <f>IF(G634="","",VLOOKUP(G634,Fundos!B:C,2,FALSE))</f>
        <v/>
      </c>
      <c r="I634" s="272"/>
      <c r="J634" s="443"/>
      <c r="K634" s="443"/>
      <c r="L634" s="685"/>
      <c r="M634" s="353"/>
      <c r="N634" s="271"/>
      <c r="O634" s="576"/>
      <c r="P634" s="276" t="s">
        <v>277</v>
      </c>
      <c r="Q634" s="279"/>
      <c r="R634" s="449"/>
      <c r="S634" s="279">
        <f t="shared" si="52"/>
        <v>0</v>
      </c>
      <c r="T634" s="333">
        <f t="shared" si="53"/>
        <v>0</v>
      </c>
    </row>
    <row r="635" spans="2:20" ht="24.9" customHeight="1" x14ac:dyDescent="0.3">
      <c r="B635" s="446"/>
      <c r="C635" s="267">
        <f t="shared" si="54"/>
        <v>1</v>
      </c>
      <c r="D635" s="268" t="str">
        <f t="shared" si="55"/>
        <v>Janeiro</v>
      </c>
      <c r="E635" s="269"/>
      <c r="F635" s="270" t="str">
        <f>IF(E635="","",VLOOKUP(Conciliação!E635,Relatório!B:I,2,FALSE))</f>
        <v/>
      </c>
      <c r="G635" s="709"/>
      <c r="H635" s="334" t="str">
        <f>IF(G635="","",VLOOKUP(G635,Fundos!B:C,2,FALSE))</f>
        <v/>
      </c>
      <c r="I635" s="272"/>
      <c r="J635" s="443"/>
      <c r="K635" s="443"/>
      <c r="L635" s="685"/>
      <c r="M635" s="353"/>
      <c r="N635" s="271"/>
      <c r="O635" s="576"/>
      <c r="P635" s="276" t="s">
        <v>277</v>
      </c>
      <c r="Q635" s="279"/>
      <c r="R635" s="449"/>
      <c r="S635" s="279">
        <f t="shared" si="52"/>
        <v>0</v>
      </c>
      <c r="T635" s="333">
        <f t="shared" si="53"/>
        <v>0</v>
      </c>
    </row>
    <row r="636" spans="2:20" ht="24.9" customHeight="1" x14ac:dyDescent="0.3">
      <c r="B636" s="446"/>
      <c r="C636" s="267">
        <f t="shared" si="54"/>
        <v>1</v>
      </c>
      <c r="D636" s="268" t="str">
        <f t="shared" si="55"/>
        <v>Janeiro</v>
      </c>
      <c r="E636" s="269"/>
      <c r="F636" s="270" t="str">
        <f>IF(E636="","",VLOOKUP(Conciliação!E636,Relatório!B:I,2,FALSE))</f>
        <v/>
      </c>
      <c r="G636" s="709"/>
      <c r="H636" s="334" t="str">
        <f>IF(G636="","",VLOOKUP(G636,Fundos!B:C,2,FALSE))</f>
        <v/>
      </c>
      <c r="I636" s="272"/>
      <c r="J636" s="443"/>
      <c r="K636" s="443"/>
      <c r="L636" s="685"/>
      <c r="M636" s="353"/>
      <c r="N636" s="271"/>
      <c r="O636" s="576"/>
      <c r="P636" s="276" t="s">
        <v>277</v>
      </c>
      <c r="Q636" s="279"/>
      <c r="R636" s="449"/>
      <c r="S636" s="279">
        <f t="shared" si="52"/>
        <v>0</v>
      </c>
      <c r="T636" s="333">
        <f t="shared" si="53"/>
        <v>0</v>
      </c>
    </row>
    <row r="637" spans="2:20" ht="24.9" customHeight="1" x14ac:dyDescent="0.3">
      <c r="B637" s="446"/>
      <c r="C637" s="267">
        <f t="shared" si="54"/>
        <v>1</v>
      </c>
      <c r="D637" s="268" t="str">
        <f t="shared" si="55"/>
        <v>Janeiro</v>
      </c>
      <c r="E637" s="269"/>
      <c r="F637" s="270" t="str">
        <f>IF(E637="","",VLOOKUP(Conciliação!E637,Relatório!B:I,2,FALSE))</f>
        <v/>
      </c>
      <c r="G637" s="709"/>
      <c r="H637" s="334" t="str">
        <f>IF(G637="","",VLOOKUP(G637,Fundos!B:C,2,FALSE))</f>
        <v/>
      </c>
      <c r="I637" s="272"/>
      <c r="J637" s="443"/>
      <c r="K637" s="443"/>
      <c r="L637" s="685"/>
      <c r="M637" s="353"/>
      <c r="N637" s="271"/>
      <c r="O637" s="576"/>
      <c r="P637" s="276" t="s">
        <v>277</v>
      </c>
      <c r="Q637" s="279"/>
      <c r="R637" s="449"/>
      <c r="S637" s="279">
        <f t="shared" si="52"/>
        <v>0</v>
      </c>
      <c r="T637" s="333">
        <f t="shared" si="53"/>
        <v>0</v>
      </c>
    </row>
    <row r="638" spans="2:20" ht="24.9" customHeight="1" x14ac:dyDescent="0.3">
      <c r="B638" s="446"/>
      <c r="C638" s="267">
        <f t="shared" si="54"/>
        <v>1</v>
      </c>
      <c r="D638" s="268" t="str">
        <f t="shared" si="55"/>
        <v>Janeiro</v>
      </c>
      <c r="E638" s="269"/>
      <c r="F638" s="270" t="str">
        <f>IF(E638="","",VLOOKUP(Conciliação!E638,Relatório!B:I,2,FALSE))</f>
        <v/>
      </c>
      <c r="G638" s="709"/>
      <c r="H638" s="334" t="str">
        <f>IF(G638="","",VLOOKUP(G638,Fundos!B:C,2,FALSE))</f>
        <v/>
      </c>
      <c r="I638" s="272"/>
      <c r="J638" s="443"/>
      <c r="K638" s="443"/>
      <c r="L638" s="685"/>
      <c r="M638" s="353"/>
      <c r="N638" s="271"/>
      <c r="O638" s="576"/>
      <c r="P638" s="276" t="s">
        <v>277</v>
      </c>
      <c r="Q638" s="279"/>
      <c r="R638" s="449"/>
      <c r="S638" s="279">
        <f t="shared" si="52"/>
        <v>0</v>
      </c>
      <c r="T638" s="333">
        <f t="shared" si="53"/>
        <v>0</v>
      </c>
    </row>
    <row r="639" spans="2:20" ht="24.9" customHeight="1" x14ac:dyDescent="0.3">
      <c r="B639" s="446"/>
      <c r="C639" s="267">
        <f t="shared" si="54"/>
        <v>1</v>
      </c>
      <c r="D639" s="268" t="str">
        <f t="shared" si="55"/>
        <v>Janeiro</v>
      </c>
      <c r="E639" s="269"/>
      <c r="F639" s="270" t="str">
        <f>IF(E639="","",VLOOKUP(Conciliação!E639,Relatório!B:I,2,FALSE))</f>
        <v/>
      </c>
      <c r="G639" s="709"/>
      <c r="H639" s="334" t="str">
        <f>IF(G639="","",VLOOKUP(G639,Fundos!B:C,2,FALSE))</f>
        <v/>
      </c>
      <c r="I639" s="272"/>
      <c r="J639" s="443"/>
      <c r="K639" s="443"/>
      <c r="L639" s="685"/>
      <c r="M639" s="353"/>
      <c r="N639" s="271"/>
      <c r="O639" s="576"/>
      <c r="P639" s="276" t="s">
        <v>277</v>
      </c>
      <c r="Q639" s="279"/>
      <c r="R639" s="449"/>
      <c r="S639" s="279">
        <f t="shared" si="52"/>
        <v>0</v>
      </c>
      <c r="T639" s="333">
        <f t="shared" si="53"/>
        <v>0</v>
      </c>
    </row>
    <row r="640" spans="2:20" ht="24.9" customHeight="1" x14ac:dyDescent="0.3">
      <c r="B640" s="446"/>
      <c r="C640" s="267">
        <f t="shared" si="54"/>
        <v>1</v>
      </c>
      <c r="D640" s="268" t="str">
        <f t="shared" si="55"/>
        <v>Janeiro</v>
      </c>
      <c r="E640" s="269"/>
      <c r="F640" s="270" t="str">
        <f>IF(E640="","",VLOOKUP(Conciliação!E640,Relatório!B:I,2,FALSE))</f>
        <v/>
      </c>
      <c r="G640" s="709"/>
      <c r="H640" s="334" t="str">
        <f>IF(G640="","",VLOOKUP(G640,Fundos!B:C,2,FALSE))</f>
        <v/>
      </c>
      <c r="I640" s="272"/>
      <c r="J640" s="301"/>
      <c r="K640" s="448"/>
      <c r="L640" s="685"/>
      <c r="M640" s="353"/>
      <c r="N640" s="271"/>
      <c r="O640" s="576"/>
      <c r="P640" s="276" t="s">
        <v>277</v>
      </c>
      <c r="Q640" s="279"/>
      <c r="R640" s="449"/>
      <c r="S640" s="279">
        <f t="shared" si="52"/>
        <v>0</v>
      </c>
      <c r="T640" s="333">
        <f t="shared" si="53"/>
        <v>0</v>
      </c>
    </row>
    <row r="641" spans="2:20" ht="24.9" customHeight="1" x14ac:dyDescent="0.3">
      <c r="B641" s="446"/>
      <c r="C641" s="267">
        <f>MONTH(B641)</f>
        <v>1</v>
      </c>
      <c r="D641" s="268" t="str">
        <f>IF(C641=1,"Janeiro",IF(C641=2,"Fevereiro",IF(C641=3,"Março",IF(C641=4,"Abril",IF(C641=5,"Maio",IF(C641=6,"Junho",IF(C641=7,"Julho",IF(C641=8,"Agosto",IF(C641=9,"Setembro",IF(C641=10,"Outubro",IF(C641=11,"Novembro",IF(C641=12,"Dezembro",""))))))))))))</f>
        <v>Janeiro</v>
      </c>
      <c r="E641" s="269"/>
      <c r="F641" s="270" t="str">
        <f>IF(E641="","",VLOOKUP(Conciliação!E641,Relatório!B:I,2,FALSE))</f>
        <v/>
      </c>
      <c r="G641" s="709"/>
      <c r="H641" s="334" t="str">
        <f>IF(G641="","",VLOOKUP(G641,Fundos!B:C,2,FALSE))</f>
        <v/>
      </c>
      <c r="I641" s="272"/>
      <c r="J641" s="443"/>
      <c r="K641" s="443"/>
      <c r="L641" s="685"/>
      <c r="M641" s="353"/>
      <c r="N641" s="271"/>
      <c r="O641" s="576"/>
      <c r="P641" s="276" t="s">
        <v>277</v>
      </c>
      <c r="Q641" s="279"/>
      <c r="R641" s="449"/>
      <c r="S641" s="279">
        <f t="shared" si="52"/>
        <v>0</v>
      </c>
      <c r="T641" s="333">
        <f t="shared" si="53"/>
        <v>0</v>
      </c>
    </row>
    <row r="642" spans="2:20" ht="24.9" customHeight="1" x14ac:dyDescent="0.3">
      <c r="B642" s="446"/>
      <c r="C642" s="267">
        <f>MONTH(B642)</f>
        <v>1</v>
      </c>
      <c r="D642" s="268" t="str">
        <f>IF(C642=1,"Janeiro",IF(C642=2,"Fevereiro",IF(C642=3,"Março",IF(C642=4,"Abril",IF(C642=5,"Maio",IF(C642=6,"Junho",IF(C642=7,"Julho",IF(C642=8,"Agosto",IF(C642=9,"Setembro",IF(C642=10,"Outubro",IF(C642=11,"Novembro",IF(C642=12,"Dezembro",""))))))))))))</f>
        <v>Janeiro</v>
      </c>
      <c r="E642" s="269"/>
      <c r="F642" s="270" t="str">
        <f>IF(E642="","",VLOOKUP(Conciliação!E642,Relatório!B:I,2,FALSE))</f>
        <v/>
      </c>
      <c r="G642" s="709"/>
      <c r="H642" s="334" t="str">
        <f>IF(G642="","",VLOOKUP(G642,Fundos!B:C,2,FALSE))</f>
        <v/>
      </c>
      <c r="I642" s="272"/>
      <c r="J642" s="443"/>
      <c r="K642" s="443"/>
      <c r="L642" s="685"/>
      <c r="M642" s="353"/>
      <c r="N642" s="271"/>
      <c r="O642" s="576"/>
      <c r="P642" s="276" t="s">
        <v>277</v>
      </c>
      <c r="Q642" s="279"/>
      <c r="R642" s="449"/>
      <c r="S642" s="279">
        <f t="shared" si="52"/>
        <v>0</v>
      </c>
      <c r="T642" s="333">
        <f t="shared" si="53"/>
        <v>0</v>
      </c>
    </row>
    <row r="643" spans="2:20" ht="24.9" customHeight="1" x14ac:dyDescent="0.3">
      <c r="B643" s="446"/>
      <c r="C643" s="267">
        <f>MONTH(B643)</f>
        <v>1</v>
      </c>
      <c r="D643" s="268" t="str">
        <f>IF(C643=1,"Janeiro",IF(C643=2,"Fevereiro",IF(C643=3,"Março",IF(C643=4,"Abril",IF(C643=5,"Maio",IF(C643=6,"Junho",IF(C643=7,"Julho",IF(C643=8,"Agosto",IF(C643=9,"Setembro",IF(C643=10,"Outubro",IF(C643=11,"Novembro",IF(C643=12,"Dezembro",""))))))))))))</f>
        <v>Janeiro</v>
      </c>
      <c r="E643" s="269"/>
      <c r="F643" s="270" t="str">
        <f>IF(E643="","",VLOOKUP(Conciliação!E643,Relatório!B:I,2,FALSE))</f>
        <v/>
      </c>
      <c r="G643" s="709"/>
      <c r="H643" s="334" t="str">
        <f>IF(G643="","",VLOOKUP(G643,Fundos!B:C,2,FALSE))</f>
        <v/>
      </c>
      <c r="I643" s="272"/>
      <c r="J643" s="443"/>
      <c r="K643" s="443"/>
      <c r="L643" s="685"/>
      <c r="M643" s="353"/>
      <c r="N643" s="686"/>
      <c r="O643" s="576"/>
      <c r="P643" s="276" t="s">
        <v>277</v>
      </c>
      <c r="Q643" s="279"/>
      <c r="R643" s="449"/>
      <c r="S643" s="279">
        <f t="shared" si="52"/>
        <v>0</v>
      </c>
      <c r="T643" s="333">
        <f t="shared" si="53"/>
        <v>0</v>
      </c>
    </row>
    <row r="644" spans="2:20" ht="24.9" customHeight="1" x14ac:dyDescent="0.3">
      <c r="B644" s="446"/>
      <c r="C644" s="267">
        <f>MONTH(B644)</f>
        <v>1</v>
      </c>
      <c r="D644" s="268" t="str">
        <f>IF(C644=1,"Janeiro",IF(C644=2,"Fevereiro",IF(C644=3,"Março",IF(C644=4,"Abril",IF(C644=5,"Maio",IF(C644=6,"Junho",IF(C644=7,"Julho",IF(C644=8,"Agosto",IF(C644=9,"Setembro",IF(C644=10,"Outubro",IF(C644=11,"Novembro",IF(C644=12,"Dezembro",""))))))))))))</f>
        <v>Janeiro</v>
      </c>
      <c r="E644" s="269"/>
      <c r="F644" s="270" t="str">
        <f>IF(E644="","",VLOOKUP(Conciliação!E644,Relatório!B:I,2,FALSE))</f>
        <v/>
      </c>
      <c r="G644" s="709"/>
      <c r="H644" s="334" t="str">
        <f>IF(G644="","",VLOOKUP(G644,Fundos!B:C,2,FALSE))</f>
        <v/>
      </c>
      <c r="I644" s="272"/>
      <c r="J644" s="443"/>
      <c r="K644" s="448"/>
      <c r="L644" s="686"/>
      <c r="M644" s="353"/>
      <c r="N644" s="271"/>
      <c r="O644" s="576"/>
      <c r="P644" s="276" t="s">
        <v>277</v>
      </c>
      <c r="Q644" s="279"/>
      <c r="R644" s="449"/>
      <c r="S644" s="279">
        <f t="shared" ref="S644:S707" si="56">IF(P644="sim",Q644-R644+S643,IF(P644="NÃO",S643))</f>
        <v>0</v>
      </c>
      <c r="T644" s="333">
        <f t="shared" si="53"/>
        <v>0</v>
      </c>
    </row>
    <row r="645" spans="2:20" ht="24.9" customHeight="1" x14ac:dyDescent="0.3">
      <c r="B645" s="446"/>
      <c r="C645" s="267">
        <f t="shared" si="54"/>
        <v>1</v>
      </c>
      <c r="D645" s="268" t="str">
        <f t="shared" si="55"/>
        <v>Janeiro</v>
      </c>
      <c r="E645" s="269"/>
      <c r="F645" s="270" t="str">
        <f>IF(E645="","",VLOOKUP(Conciliação!E645,Relatório!B:I,2,FALSE))</f>
        <v/>
      </c>
      <c r="G645" s="709"/>
      <c r="H645" s="334" t="str">
        <f>IF(G645="","",VLOOKUP(G645,Fundos!B:C,2,FALSE))</f>
        <v/>
      </c>
      <c r="I645" s="272"/>
      <c r="J645" s="1046"/>
      <c r="K645" s="443"/>
      <c r="L645" s="685"/>
      <c r="M645" s="353"/>
      <c r="N645" s="271"/>
      <c r="O645" s="576"/>
      <c r="P645" s="276" t="s">
        <v>277</v>
      </c>
      <c r="Q645" s="279"/>
      <c r="R645" s="449"/>
      <c r="S645" s="279">
        <f t="shared" si="56"/>
        <v>0</v>
      </c>
      <c r="T645" s="333">
        <f t="shared" si="53"/>
        <v>0</v>
      </c>
    </row>
    <row r="646" spans="2:20" ht="24.9" customHeight="1" x14ac:dyDescent="0.3">
      <c r="B646" s="446"/>
      <c r="C646" s="267">
        <f t="shared" si="54"/>
        <v>1</v>
      </c>
      <c r="D646" s="268" t="str">
        <f t="shared" si="55"/>
        <v>Janeiro</v>
      </c>
      <c r="E646" s="269"/>
      <c r="F646" s="270" t="str">
        <f>IF(E646="","",VLOOKUP(Conciliação!E646,Relatório!B:I,2,FALSE))</f>
        <v/>
      </c>
      <c r="G646" s="709"/>
      <c r="H646" s="334" t="str">
        <f>IF(G646="","",VLOOKUP(G646,Fundos!B:C,2,FALSE))</f>
        <v/>
      </c>
      <c r="I646" s="272"/>
      <c r="J646" s="443"/>
      <c r="K646" s="443"/>
      <c r="L646" s="685"/>
      <c r="M646" s="353"/>
      <c r="N646" s="271"/>
      <c r="O646" s="576"/>
      <c r="P646" s="276" t="s">
        <v>277</v>
      </c>
      <c r="Q646" s="279"/>
      <c r="R646" s="449"/>
      <c r="S646" s="279">
        <f t="shared" si="56"/>
        <v>0</v>
      </c>
      <c r="T646" s="333">
        <f t="shared" si="53"/>
        <v>0</v>
      </c>
    </row>
    <row r="647" spans="2:20" ht="24.9" customHeight="1" x14ac:dyDescent="0.3">
      <c r="B647" s="446"/>
      <c r="C647" s="267">
        <f t="shared" si="54"/>
        <v>1</v>
      </c>
      <c r="D647" s="268" t="str">
        <f t="shared" si="55"/>
        <v>Janeiro</v>
      </c>
      <c r="E647" s="269"/>
      <c r="F647" s="270" t="str">
        <f>IF(E647="","",VLOOKUP(Conciliação!E647,Relatório!B:I,2,FALSE))</f>
        <v/>
      </c>
      <c r="G647" s="709"/>
      <c r="H647" s="334" t="str">
        <f>IF(G647="","",VLOOKUP(G647,Fundos!B:C,2,FALSE))</f>
        <v/>
      </c>
      <c r="I647" s="272"/>
      <c r="J647" s="443"/>
      <c r="K647" s="443"/>
      <c r="L647" s="685"/>
      <c r="M647" s="353"/>
      <c r="N647" s="271"/>
      <c r="O647" s="576"/>
      <c r="P647" s="276" t="s">
        <v>277</v>
      </c>
      <c r="Q647" s="279"/>
      <c r="R647" s="449"/>
      <c r="S647" s="279">
        <f t="shared" si="56"/>
        <v>0</v>
      </c>
      <c r="T647" s="333">
        <f t="shared" si="53"/>
        <v>0</v>
      </c>
    </row>
    <row r="648" spans="2:20" ht="24.9" customHeight="1" x14ac:dyDescent="0.3">
      <c r="B648" s="446"/>
      <c r="C648" s="267">
        <f t="shared" si="54"/>
        <v>1</v>
      </c>
      <c r="D648" s="268" t="str">
        <f t="shared" si="55"/>
        <v>Janeiro</v>
      </c>
      <c r="E648" s="269"/>
      <c r="F648" s="270" t="str">
        <f>IF(E648="","",VLOOKUP(Conciliação!E648,Relatório!B:I,2,FALSE))</f>
        <v/>
      </c>
      <c r="G648" s="709"/>
      <c r="H648" s="334" t="str">
        <f>IF(G648="","",VLOOKUP(G648,Fundos!B:C,2,FALSE))</f>
        <v/>
      </c>
      <c r="I648" s="272"/>
      <c r="J648" s="443"/>
      <c r="K648" s="443"/>
      <c r="L648" s="685"/>
      <c r="M648" s="353"/>
      <c r="N648" s="271"/>
      <c r="O648" s="576"/>
      <c r="P648" s="276" t="s">
        <v>277</v>
      </c>
      <c r="Q648" s="279"/>
      <c r="R648" s="449"/>
      <c r="S648" s="279">
        <f t="shared" si="56"/>
        <v>0</v>
      </c>
      <c r="T648" s="333">
        <f t="shared" si="53"/>
        <v>0</v>
      </c>
    </row>
    <row r="649" spans="2:20" ht="24.9" customHeight="1" x14ac:dyDescent="0.3">
      <c r="B649" s="446"/>
      <c r="C649" s="267">
        <f t="shared" si="54"/>
        <v>1</v>
      </c>
      <c r="D649" s="268" t="str">
        <f t="shared" si="55"/>
        <v>Janeiro</v>
      </c>
      <c r="E649" s="269"/>
      <c r="F649" s="270" t="str">
        <f>IF(E649="","",VLOOKUP(Conciliação!E649,Relatório!B:I,2,FALSE))</f>
        <v/>
      </c>
      <c r="G649" s="709"/>
      <c r="H649" s="334" t="str">
        <f>IF(G649="","",VLOOKUP(G649,Fundos!B:C,2,FALSE))</f>
        <v/>
      </c>
      <c r="I649" s="272"/>
      <c r="J649" s="443"/>
      <c r="K649" s="443"/>
      <c r="L649" s="685"/>
      <c r="M649" s="353"/>
      <c r="N649" s="271"/>
      <c r="O649" s="576"/>
      <c r="P649" s="276" t="s">
        <v>277</v>
      </c>
      <c r="Q649" s="279"/>
      <c r="R649" s="449"/>
      <c r="S649" s="279">
        <f t="shared" si="56"/>
        <v>0</v>
      </c>
      <c r="T649" s="333">
        <f t="shared" si="53"/>
        <v>0</v>
      </c>
    </row>
    <row r="650" spans="2:20" ht="24.9" customHeight="1" x14ac:dyDescent="0.3">
      <c r="B650" s="446"/>
      <c r="C650" s="267">
        <f t="shared" si="54"/>
        <v>1</v>
      </c>
      <c r="D650" s="268" t="str">
        <f t="shared" si="55"/>
        <v>Janeiro</v>
      </c>
      <c r="E650" s="269"/>
      <c r="F650" s="270" t="str">
        <f>IF(E650="","",VLOOKUP(Conciliação!E650,Relatório!B:I,2,FALSE))</f>
        <v/>
      </c>
      <c r="G650" s="709"/>
      <c r="H650" s="334" t="str">
        <f>IF(G650="","",VLOOKUP(G650,Fundos!B:C,2,FALSE))</f>
        <v/>
      </c>
      <c r="I650" s="272"/>
      <c r="J650" s="443"/>
      <c r="K650" s="443"/>
      <c r="L650" s="685"/>
      <c r="M650" s="353"/>
      <c r="N650" s="271"/>
      <c r="O650" s="576"/>
      <c r="P650" s="276" t="s">
        <v>277</v>
      </c>
      <c r="Q650" s="279"/>
      <c r="R650" s="449"/>
      <c r="S650" s="279">
        <f t="shared" si="56"/>
        <v>0</v>
      </c>
      <c r="T650" s="333">
        <f t="shared" si="53"/>
        <v>0</v>
      </c>
    </row>
    <row r="651" spans="2:20" ht="24.9" customHeight="1" x14ac:dyDescent="0.3">
      <c r="B651" s="446"/>
      <c r="C651" s="267">
        <f t="shared" si="54"/>
        <v>1</v>
      </c>
      <c r="D651" s="268" t="str">
        <f t="shared" si="55"/>
        <v>Janeiro</v>
      </c>
      <c r="E651" s="269"/>
      <c r="F651" s="270" t="str">
        <f>IF(E651="","",VLOOKUP(Conciliação!E651,Relatório!B:I,2,FALSE))</f>
        <v/>
      </c>
      <c r="G651" s="709"/>
      <c r="H651" s="334" t="str">
        <f>IF(G651="","",VLOOKUP(G651,Fundos!B:C,2,FALSE))</f>
        <v/>
      </c>
      <c r="I651" s="272"/>
      <c r="J651" s="443"/>
      <c r="K651" s="443"/>
      <c r="L651" s="685"/>
      <c r="M651" s="353"/>
      <c r="N651" s="271"/>
      <c r="O651" s="576"/>
      <c r="P651" s="276" t="s">
        <v>277</v>
      </c>
      <c r="Q651" s="279"/>
      <c r="R651" s="449"/>
      <c r="S651" s="279">
        <f t="shared" si="56"/>
        <v>0</v>
      </c>
      <c r="T651" s="333">
        <f t="shared" si="53"/>
        <v>0</v>
      </c>
    </row>
    <row r="652" spans="2:20" ht="24.9" customHeight="1" x14ac:dyDescent="0.3">
      <c r="B652" s="446"/>
      <c r="C652" s="267">
        <f t="shared" si="54"/>
        <v>1</v>
      </c>
      <c r="D652" s="268" t="str">
        <f t="shared" si="55"/>
        <v>Janeiro</v>
      </c>
      <c r="E652" s="269"/>
      <c r="F652" s="270" t="str">
        <f>IF(E652="","",VLOOKUP(Conciliação!E652,Relatório!B:I,2,FALSE))</f>
        <v/>
      </c>
      <c r="G652" s="709"/>
      <c r="H652" s="334" t="str">
        <f>IF(G652="","",VLOOKUP(G652,Fundos!B:C,2,FALSE))</f>
        <v/>
      </c>
      <c r="I652" s="272"/>
      <c r="J652" s="443"/>
      <c r="K652" s="443"/>
      <c r="L652" s="685"/>
      <c r="M652" s="353"/>
      <c r="N652" s="271"/>
      <c r="O652" s="576"/>
      <c r="P652" s="276" t="s">
        <v>277</v>
      </c>
      <c r="Q652" s="279"/>
      <c r="R652" s="449"/>
      <c r="S652" s="279">
        <f t="shared" si="56"/>
        <v>0</v>
      </c>
      <c r="T652" s="333">
        <f t="shared" si="53"/>
        <v>0</v>
      </c>
    </row>
    <row r="653" spans="2:20" ht="24.9" customHeight="1" x14ac:dyDescent="0.3">
      <c r="B653" s="446"/>
      <c r="C653" s="267">
        <f t="shared" si="54"/>
        <v>1</v>
      </c>
      <c r="D653" s="268" t="str">
        <f t="shared" si="55"/>
        <v>Janeiro</v>
      </c>
      <c r="E653" s="269"/>
      <c r="F653" s="270" t="str">
        <f>IF(E653="","",VLOOKUP(Conciliação!E653,Relatório!B:I,2,FALSE))</f>
        <v/>
      </c>
      <c r="G653" s="709"/>
      <c r="H653" s="334" t="str">
        <f>IF(G653="","",VLOOKUP(G653,Fundos!B:C,2,FALSE))</f>
        <v/>
      </c>
      <c r="I653" s="272"/>
      <c r="J653" s="443"/>
      <c r="K653" s="443"/>
      <c r="L653" s="685"/>
      <c r="M653" s="353"/>
      <c r="N653" s="271"/>
      <c r="O653" s="576"/>
      <c r="P653" s="276" t="s">
        <v>277</v>
      </c>
      <c r="Q653" s="279"/>
      <c r="R653" s="449"/>
      <c r="S653" s="279">
        <f t="shared" si="56"/>
        <v>0</v>
      </c>
      <c r="T653" s="333">
        <f t="shared" si="53"/>
        <v>0</v>
      </c>
    </row>
    <row r="654" spans="2:20" ht="24.9" customHeight="1" x14ac:dyDescent="0.3">
      <c r="B654" s="446"/>
      <c r="C654" s="267">
        <f t="shared" si="54"/>
        <v>1</v>
      </c>
      <c r="D654" s="268" t="str">
        <f t="shared" si="55"/>
        <v>Janeiro</v>
      </c>
      <c r="E654" s="269"/>
      <c r="F654" s="270" t="str">
        <f>IF(E654="","",VLOOKUP(Conciliação!E654,Relatório!B:I,2,FALSE))</f>
        <v/>
      </c>
      <c r="G654" s="709"/>
      <c r="H654" s="334" t="str">
        <f>IF(G654="","",VLOOKUP(G654,Fundos!B:C,2,FALSE))</f>
        <v/>
      </c>
      <c r="I654" s="272"/>
      <c r="J654" s="443"/>
      <c r="K654" s="443"/>
      <c r="L654" s="685"/>
      <c r="M654" s="353"/>
      <c r="N654" s="271"/>
      <c r="O654" s="576"/>
      <c r="P654" s="276" t="s">
        <v>277</v>
      </c>
      <c r="Q654" s="279"/>
      <c r="R654" s="449"/>
      <c r="S654" s="279">
        <f t="shared" si="56"/>
        <v>0</v>
      </c>
      <c r="T654" s="333">
        <f t="shared" si="53"/>
        <v>0</v>
      </c>
    </row>
    <row r="655" spans="2:20" ht="24.9" customHeight="1" x14ac:dyDescent="0.3">
      <c r="B655" s="446"/>
      <c r="C655" s="267">
        <f t="shared" si="54"/>
        <v>1</v>
      </c>
      <c r="D655" s="268" t="str">
        <f t="shared" si="55"/>
        <v>Janeiro</v>
      </c>
      <c r="E655" s="269"/>
      <c r="F655" s="270" t="str">
        <f>IF(E655="","",VLOOKUP(Conciliação!E655,Relatório!B:I,2,FALSE))</f>
        <v/>
      </c>
      <c r="G655" s="709"/>
      <c r="H655" s="334" t="str">
        <f>IF(G655="","",VLOOKUP(G655,Fundos!B:C,2,FALSE))</f>
        <v/>
      </c>
      <c r="I655" s="272"/>
      <c r="J655" s="443"/>
      <c r="K655" s="443"/>
      <c r="L655" s="685"/>
      <c r="M655" s="353"/>
      <c r="N655" s="271"/>
      <c r="O655" s="576"/>
      <c r="P655" s="276" t="s">
        <v>277</v>
      </c>
      <c r="Q655" s="279"/>
      <c r="R655" s="449"/>
      <c r="S655" s="279">
        <f t="shared" si="56"/>
        <v>0</v>
      </c>
      <c r="T655" s="333">
        <f t="shared" si="53"/>
        <v>0</v>
      </c>
    </row>
    <row r="656" spans="2:20" ht="24.9" customHeight="1" x14ac:dyDescent="0.3">
      <c r="B656" s="446"/>
      <c r="C656" s="267">
        <f t="shared" si="54"/>
        <v>1</v>
      </c>
      <c r="D656" s="268" t="str">
        <f t="shared" si="55"/>
        <v>Janeiro</v>
      </c>
      <c r="E656" s="269"/>
      <c r="F656" s="270" t="str">
        <f>IF(E656="","",VLOOKUP(Conciliação!E656,Relatório!B:I,2,FALSE))</f>
        <v/>
      </c>
      <c r="G656" s="709"/>
      <c r="H656" s="334" t="str">
        <f>IF(G656="","",VLOOKUP(G656,Fundos!B:C,2,FALSE))</f>
        <v/>
      </c>
      <c r="I656" s="272"/>
      <c r="J656" s="297"/>
      <c r="K656" s="304"/>
      <c r="L656" s="685"/>
      <c r="M656" s="353"/>
      <c r="N656" s="271"/>
      <c r="O656" s="576"/>
      <c r="P656" s="276" t="s">
        <v>277</v>
      </c>
      <c r="Q656" s="279"/>
      <c r="R656" s="449"/>
      <c r="S656" s="279">
        <f t="shared" si="56"/>
        <v>0</v>
      </c>
      <c r="T656" s="333">
        <f t="shared" si="53"/>
        <v>0</v>
      </c>
    </row>
    <row r="657" spans="2:20" ht="24.9" customHeight="1" x14ac:dyDescent="0.3">
      <c r="B657" s="446"/>
      <c r="C657" s="267">
        <f t="shared" si="54"/>
        <v>1</v>
      </c>
      <c r="D657" s="268" t="str">
        <f t="shared" si="55"/>
        <v>Janeiro</v>
      </c>
      <c r="E657" s="269"/>
      <c r="F657" s="270" t="str">
        <f>IF(E657="","",VLOOKUP(Conciliação!E657,Relatório!B:I,2,FALSE))</f>
        <v/>
      </c>
      <c r="G657" s="709"/>
      <c r="H657" s="334" t="str">
        <f>IF(G657="","",VLOOKUP(G657,Fundos!B:C,2,FALSE))</f>
        <v/>
      </c>
      <c r="I657" s="272"/>
      <c r="J657" s="443"/>
      <c r="K657" s="443"/>
      <c r="L657" s="685"/>
      <c r="M657" s="353"/>
      <c r="N657" s="271"/>
      <c r="O657" s="576"/>
      <c r="P657" s="276" t="s">
        <v>277</v>
      </c>
      <c r="Q657" s="279"/>
      <c r="R657" s="449"/>
      <c r="S657" s="279">
        <f t="shared" si="56"/>
        <v>0</v>
      </c>
      <c r="T657" s="333">
        <f t="shared" si="53"/>
        <v>0</v>
      </c>
    </row>
    <row r="658" spans="2:20" ht="24.9" customHeight="1" x14ac:dyDescent="0.3">
      <c r="B658" s="446"/>
      <c r="C658" s="267">
        <f t="shared" si="54"/>
        <v>1</v>
      </c>
      <c r="D658" s="268" t="str">
        <f t="shared" si="55"/>
        <v>Janeiro</v>
      </c>
      <c r="E658" s="269"/>
      <c r="F658" s="270" t="str">
        <f>IF(E658="","",VLOOKUP(Conciliação!E658,Relatório!B:I,2,FALSE))</f>
        <v/>
      </c>
      <c r="G658" s="709"/>
      <c r="H658" s="334" t="str">
        <f>IF(G658="","",VLOOKUP(G658,Fundos!B:C,2,FALSE))</f>
        <v/>
      </c>
      <c r="I658" s="272"/>
      <c r="J658" s="443"/>
      <c r="K658" s="443"/>
      <c r="L658" s="685"/>
      <c r="M658" s="353"/>
      <c r="N658" s="271"/>
      <c r="O658" s="576"/>
      <c r="P658" s="276" t="s">
        <v>277</v>
      </c>
      <c r="Q658" s="279"/>
      <c r="R658" s="449"/>
      <c r="S658" s="279">
        <f t="shared" si="56"/>
        <v>0</v>
      </c>
      <c r="T658" s="333">
        <f t="shared" si="53"/>
        <v>0</v>
      </c>
    </row>
    <row r="659" spans="2:20" ht="24.9" customHeight="1" x14ac:dyDescent="0.3">
      <c r="B659" s="446"/>
      <c r="C659" s="267">
        <f t="shared" si="54"/>
        <v>1</v>
      </c>
      <c r="D659" s="268" t="str">
        <f t="shared" si="55"/>
        <v>Janeiro</v>
      </c>
      <c r="E659" s="269"/>
      <c r="F659" s="270" t="str">
        <f>IF(E659="","",VLOOKUP(Conciliação!E659,Relatório!B:I,2,FALSE))</f>
        <v/>
      </c>
      <c r="G659" s="709"/>
      <c r="H659" s="334" t="str">
        <f>IF(G659="","",VLOOKUP(G659,Fundos!B:C,2,FALSE))</f>
        <v/>
      </c>
      <c r="I659" s="272"/>
      <c r="J659" s="443"/>
      <c r="K659" s="448"/>
      <c r="L659" s="686"/>
      <c r="M659" s="353"/>
      <c r="N659" s="271"/>
      <c r="O659" s="576"/>
      <c r="P659" s="276" t="s">
        <v>277</v>
      </c>
      <c r="Q659" s="279"/>
      <c r="R659" s="449"/>
      <c r="S659" s="279">
        <f t="shared" si="56"/>
        <v>0</v>
      </c>
      <c r="T659" s="333">
        <f t="shared" si="53"/>
        <v>0</v>
      </c>
    </row>
    <row r="660" spans="2:20" ht="24.9" customHeight="1" x14ac:dyDescent="0.3">
      <c r="B660" s="446"/>
      <c r="C660" s="267">
        <f t="shared" si="54"/>
        <v>1</v>
      </c>
      <c r="D660" s="268" t="str">
        <f t="shared" si="55"/>
        <v>Janeiro</v>
      </c>
      <c r="E660" s="269"/>
      <c r="F660" s="270" t="str">
        <f>IF(E660="","",VLOOKUP(Conciliação!E660,Relatório!B:I,2,FALSE))</f>
        <v/>
      </c>
      <c r="G660" s="709"/>
      <c r="H660" s="334" t="str">
        <f>IF(G660="","",VLOOKUP(G660,Fundos!B:C,2,FALSE))</f>
        <v/>
      </c>
      <c r="I660" s="272"/>
      <c r="J660" s="443"/>
      <c r="K660" s="443"/>
      <c r="L660" s="685"/>
      <c r="M660" s="353"/>
      <c r="N660" s="271"/>
      <c r="O660" s="576"/>
      <c r="P660" s="276" t="s">
        <v>277</v>
      </c>
      <c r="Q660" s="279"/>
      <c r="R660" s="449"/>
      <c r="S660" s="279">
        <f t="shared" si="56"/>
        <v>0</v>
      </c>
      <c r="T660" s="333">
        <f t="shared" si="53"/>
        <v>0</v>
      </c>
    </row>
    <row r="661" spans="2:20" ht="24.9" customHeight="1" x14ac:dyDescent="0.3">
      <c r="B661" s="446"/>
      <c r="C661" s="267">
        <f t="shared" si="54"/>
        <v>1</v>
      </c>
      <c r="D661" s="268" t="str">
        <f t="shared" si="55"/>
        <v>Janeiro</v>
      </c>
      <c r="E661" s="269"/>
      <c r="F661" s="270" t="str">
        <f>IF(E661="","",VLOOKUP(Conciliação!E661,Relatório!B:I,2,FALSE))</f>
        <v/>
      </c>
      <c r="G661" s="709"/>
      <c r="H661" s="334" t="str">
        <f>IF(G661="","",VLOOKUP(G661,Fundos!B:C,2,FALSE))</f>
        <v/>
      </c>
      <c r="I661" s="272"/>
      <c r="J661" s="443"/>
      <c r="K661" s="448"/>
      <c r="L661" s="685"/>
      <c r="M661" s="353"/>
      <c r="N661" s="271"/>
      <c r="O661" s="576"/>
      <c r="P661" s="276" t="s">
        <v>277</v>
      </c>
      <c r="Q661" s="279"/>
      <c r="R661" s="449"/>
      <c r="S661" s="279">
        <f t="shared" si="56"/>
        <v>0</v>
      </c>
      <c r="T661" s="333">
        <f t="shared" si="53"/>
        <v>0</v>
      </c>
    </row>
    <row r="662" spans="2:20" ht="24.9" customHeight="1" x14ac:dyDescent="0.3">
      <c r="B662" s="446"/>
      <c r="C662" s="267">
        <f t="shared" si="54"/>
        <v>1</v>
      </c>
      <c r="D662" s="268" t="str">
        <f t="shared" si="55"/>
        <v>Janeiro</v>
      </c>
      <c r="E662" s="269"/>
      <c r="F662" s="270" t="str">
        <f>IF(E662="","",VLOOKUP(Conciliação!E662,Relatório!B:I,2,FALSE))</f>
        <v/>
      </c>
      <c r="G662" s="709"/>
      <c r="H662" s="334" t="str">
        <f>IF(G662="","",VLOOKUP(G662,Fundos!B:C,2,FALSE))</f>
        <v/>
      </c>
      <c r="I662" s="272"/>
      <c r="J662" s="443"/>
      <c r="K662" s="273"/>
      <c r="L662" s="685"/>
      <c r="M662" s="353"/>
      <c r="N662" s="271"/>
      <c r="O662" s="576"/>
      <c r="P662" s="276" t="s">
        <v>277</v>
      </c>
      <c r="Q662" s="279"/>
      <c r="R662" s="449"/>
      <c r="S662" s="279">
        <f t="shared" si="56"/>
        <v>0</v>
      </c>
      <c r="T662" s="333">
        <f t="shared" ref="T662:T729" si="57">T661</f>
        <v>0</v>
      </c>
    </row>
    <row r="663" spans="2:20" ht="24.9" customHeight="1" x14ac:dyDescent="0.3">
      <c r="B663" s="446"/>
      <c r="C663" s="267">
        <f t="shared" si="54"/>
        <v>1</v>
      </c>
      <c r="D663" s="268" t="str">
        <f t="shared" si="55"/>
        <v>Janeiro</v>
      </c>
      <c r="E663" s="269"/>
      <c r="F663" s="270" t="str">
        <f>IF(E663="","",VLOOKUP(Conciliação!E663,Relatório!B:I,2,FALSE))</f>
        <v/>
      </c>
      <c r="G663" s="709"/>
      <c r="H663" s="334" t="str">
        <f>IF(G663="","",VLOOKUP(G663,Fundos!B:C,2,FALSE))</f>
        <v/>
      </c>
      <c r="I663" s="272"/>
      <c r="J663" s="443"/>
      <c r="K663" s="443"/>
      <c r="L663" s="685"/>
      <c r="M663" s="353"/>
      <c r="N663" s="271"/>
      <c r="O663" s="576"/>
      <c r="P663" s="276" t="s">
        <v>277</v>
      </c>
      <c r="Q663" s="279"/>
      <c r="R663" s="449"/>
      <c r="S663" s="279">
        <f t="shared" si="56"/>
        <v>0</v>
      </c>
      <c r="T663" s="333">
        <f t="shared" si="57"/>
        <v>0</v>
      </c>
    </row>
    <row r="664" spans="2:20" ht="24.9" customHeight="1" x14ac:dyDescent="0.3">
      <c r="B664" s="446"/>
      <c r="C664" s="267">
        <f t="shared" si="54"/>
        <v>1</v>
      </c>
      <c r="D664" s="268" t="str">
        <f t="shared" si="55"/>
        <v>Janeiro</v>
      </c>
      <c r="E664" s="269"/>
      <c r="F664" s="270" t="str">
        <f>IF(E664="","",VLOOKUP(Conciliação!E664,Relatório!B:I,2,FALSE))</f>
        <v/>
      </c>
      <c r="G664" s="709"/>
      <c r="H664" s="334" t="str">
        <f>IF(G664="","",VLOOKUP(G664,Fundos!B:C,2,FALSE))</f>
        <v/>
      </c>
      <c r="I664" s="272"/>
      <c r="J664" s="443"/>
      <c r="K664" s="448"/>
      <c r="L664" s="685"/>
      <c r="M664" s="353"/>
      <c r="N664" s="271"/>
      <c r="O664" s="576"/>
      <c r="P664" s="276" t="s">
        <v>277</v>
      </c>
      <c r="Q664" s="279"/>
      <c r="R664" s="449"/>
      <c r="S664" s="279">
        <f t="shared" si="56"/>
        <v>0</v>
      </c>
      <c r="T664" s="333">
        <f t="shared" si="57"/>
        <v>0</v>
      </c>
    </row>
    <row r="665" spans="2:20" ht="24.9" customHeight="1" x14ac:dyDescent="0.3">
      <c r="B665" s="446"/>
      <c r="C665" s="267">
        <f t="shared" si="54"/>
        <v>1</v>
      </c>
      <c r="D665" s="268" t="str">
        <f t="shared" si="55"/>
        <v>Janeiro</v>
      </c>
      <c r="E665" s="269"/>
      <c r="F665" s="270" t="str">
        <f>IF(E665="","",VLOOKUP(Conciliação!E665,Relatório!B:I,2,FALSE))</f>
        <v/>
      </c>
      <c r="G665" s="709"/>
      <c r="H665" s="334" t="str">
        <f>IF(G665="","",VLOOKUP(G665,Fundos!B:C,2,FALSE))</f>
        <v/>
      </c>
      <c r="I665" s="272"/>
      <c r="J665" s="443"/>
      <c r="K665" s="443"/>
      <c r="L665" s="685"/>
      <c r="M665" s="353"/>
      <c r="N665" s="271"/>
      <c r="O665" s="576"/>
      <c r="P665" s="276" t="s">
        <v>277</v>
      </c>
      <c r="Q665" s="279"/>
      <c r="R665" s="449"/>
      <c r="S665" s="279">
        <f t="shared" si="56"/>
        <v>0</v>
      </c>
      <c r="T665" s="333">
        <f t="shared" si="57"/>
        <v>0</v>
      </c>
    </row>
    <row r="666" spans="2:20" ht="24.9" customHeight="1" x14ac:dyDescent="0.3">
      <c r="B666" s="446"/>
      <c r="C666" s="267">
        <f t="shared" si="54"/>
        <v>1</v>
      </c>
      <c r="D666" s="268" t="str">
        <f t="shared" si="55"/>
        <v>Janeiro</v>
      </c>
      <c r="E666" s="269"/>
      <c r="F666" s="270" t="str">
        <f>IF(E666="","",VLOOKUP(Conciliação!E666,Relatório!B:I,2,FALSE))</f>
        <v/>
      </c>
      <c r="G666" s="709"/>
      <c r="H666" s="334" t="str">
        <f>IF(G666="","",VLOOKUP(G666,Fundos!B:C,2,FALSE))</f>
        <v/>
      </c>
      <c r="I666" s="272"/>
      <c r="J666" s="443"/>
      <c r="K666" s="443"/>
      <c r="L666" s="685"/>
      <c r="M666" s="353"/>
      <c r="N666" s="271"/>
      <c r="O666" s="576"/>
      <c r="P666" s="276" t="s">
        <v>277</v>
      </c>
      <c r="Q666" s="279"/>
      <c r="R666" s="449"/>
      <c r="S666" s="279">
        <f t="shared" si="56"/>
        <v>0</v>
      </c>
      <c r="T666" s="333">
        <f t="shared" si="57"/>
        <v>0</v>
      </c>
    </row>
    <row r="667" spans="2:20" ht="24.9" customHeight="1" x14ac:dyDescent="0.3">
      <c r="B667" s="446"/>
      <c r="C667" s="267">
        <f t="shared" si="54"/>
        <v>1</v>
      </c>
      <c r="D667" s="268" t="str">
        <f t="shared" si="55"/>
        <v>Janeiro</v>
      </c>
      <c r="E667" s="269"/>
      <c r="F667" s="270" t="str">
        <f>IF(E667="","",VLOOKUP(Conciliação!E667,Relatório!B:I,2,FALSE))</f>
        <v/>
      </c>
      <c r="G667" s="709"/>
      <c r="H667" s="334" t="str">
        <f>IF(G667="","",VLOOKUP(G667,Fundos!B:C,2,FALSE))</f>
        <v/>
      </c>
      <c r="I667" s="272"/>
      <c r="J667" s="443"/>
      <c r="K667" s="443"/>
      <c r="L667" s="685"/>
      <c r="M667" s="353"/>
      <c r="N667" s="271"/>
      <c r="O667" s="576"/>
      <c r="P667" s="276" t="s">
        <v>277</v>
      </c>
      <c r="Q667" s="279"/>
      <c r="R667" s="449"/>
      <c r="S667" s="279">
        <f t="shared" si="56"/>
        <v>0</v>
      </c>
      <c r="T667" s="333">
        <f t="shared" si="57"/>
        <v>0</v>
      </c>
    </row>
    <row r="668" spans="2:20" ht="24.9" customHeight="1" x14ac:dyDescent="0.3">
      <c r="B668" s="446"/>
      <c r="C668" s="267">
        <f t="shared" si="54"/>
        <v>1</v>
      </c>
      <c r="D668" s="268" t="str">
        <f t="shared" si="55"/>
        <v>Janeiro</v>
      </c>
      <c r="E668" s="269"/>
      <c r="F668" s="270" t="str">
        <f>IF(E668="","",VLOOKUP(Conciliação!E668,Relatório!B:I,2,FALSE))</f>
        <v/>
      </c>
      <c r="G668" s="709"/>
      <c r="H668" s="334" t="str">
        <f>IF(G668="","",VLOOKUP(G668,Fundos!B:C,2,FALSE))</f>
        <v/>
      </c>
      <c r="I668" s="272"/>
      <c r="J668" s="443"/>
      <c r="K668" s="443"/>
      <c r="L668" s="685"/>
      <c r="M668" s="353"/>
      <c r="N668" s="271"/>
      <c r="O668" s="576"/>
      <c r="P668" s="276" t="s">
        <v>277</v>
      </c>
      <c r="Q668" s="279"/>
      <c r="R668" s="449"/>
      <c r="S668" s="279">
        <f t="shared" si="56"/>
        <v>0</v>
      </c>
      <c r="T668" s="333">
        <f t="shared" si="57"/>
        <v>0</v>
      </c>
    </row>
    <row r="669" spans="2:20" ht="24.9" customHeight="1" x14ac:dyDescent="0.3">
      <c r="B669" s="446"/>
      <c r="C669" s="267">
        <f t="shared" si="54"/>
        <v>1</v>
      </c>
      <c r="D669" s="268" t="str">
        <f t="shared" si="55"/>
        <v>Janeiro</v>
      </c>
      <c r="E669" s="269"/>
      <c r="F669" s="270" t="str">
        <f>IF(E669="","",VLOOKUP(Conciliação!E669,Relatório!B:I,2,FALSE))</f>
        <v/>
      </c>
      <c r="G669" s="709"/>
      <c r="H669" s="334" t="str">
        <f>IF(G669="","",VLOOKUP(G669,Fundos!B:C,2,FALSE))</f>
        <v/>
      </c>
      <c r="I669" s="272"/>
      <c r="J669" s="443"/>
      <c r="K669" s="443"/>
      <c r="L669" s="685"/>
      <c r="M669" s="353"/>
      <c r="N669" s="271"/>
      <c r="O669" s="576"/>
      <c r="P669" s="276" t="s">
        <v>277</v>
      </c>
      <c r="Q669" s="279"/>
      <c r="R669" s="449"/>
      <c r="S669" s="279">
        <f t="shared" si="56"/>
        <v>0</v>
      </c>
      <c r="T669" s="333">
        <f t="shared" si="57"/>
        <v>0</v>
      </c>
    </row>
    <row r="670" spans="2:20" ht="24.9" customHeight="1" x14ac:dyDescent="0.3">
      <c r="B670" s="446"/>
      <c r="C670" s="267">
        <f t="shared" si="54"/>
        <v>1</v>
      </c>
      <c r="D670" s="268" t="str">
        <f t="shared" si="55"/>
        <v>Janeiro</v>
      </c>
      <c r="E670" s="269"/>
      <c r="F670" s="270" t="str">
        <f>IF(E670="","",VLOOKUP(Conciliação!E670,Relatório!B:I,2,FALSE))</f>
        <v/>
      </c>
      <c r="G670" s="709"/>
      <c r="H670" s="334" t="str">
        <f>IF(G670="","",VLOOKUP(G670,Fundos!B:C,2,FALSE))</f>
        <v/>
      </c>
      <c r="I670" s="272"/>
      <c r="J670" s="443"/>
      <c r="K670" s="443"/>
      <c r="L670" s="685"/>
      <c r="M670" s="353"/>
      <c r="N670" s="271"/>
      <c r="O670" s="576"/>
      <c r="P670" s="276" t="s">
        <v>277</v>
      </c>
      <c r="Q670" s="279"/>
      <c r="R670" s="449"/>
      <c r="S670" s="279">
        <f t="shared" si="56"/>
        <v>0</v>
      </c>
      <c r="T670" s="333">
        <f t="shared" si="57"/>
        <v>0</v>
      </c>
    </row>
    <row r="671" spans="2:20" ht="24.9" customHeight="1" x14ac:dyDescent="0.3">
      <c r="B671" s="446"/>
      <c r="C671" s="267">
        <f t="shared" si="54"/>
        <v>1</v>
      </c>
      <c r="D671" s="268" t="str">
        <f t="shared" si="55"/>
        <v>Janeiro</v>
      </c>
      <c r="E671" s="269"/>
      <c r="F671" s="270" t="str">
        <f>IF(E671="","",VLOOKUP(Conciliação!E671,Relatório!B:I,2,FALSE))</f>
        <v/>
      </c>
      <c r="G671" s="709"/>
      <c r="H671" s="334" t="str">
        <f>IF(G671="","",VLOOKUP(G671,Fundos!B:C,2,FALSE))</f>
        <v/>
      </c>
      <c r="I671" s="272"/>
      <c r="J671" s="443"/>
      <c r="K671" s="448"/>
      <c r="L671" s="685"/>
      <c r="M671" s="353"/>
      <c r="N671" s="271"/>
      <c r="O671" s="576"/>
      <c r="P671" s="276" t="s">
        <v>277</v>
      </c>
      <c r="Q671" s="279"/>
      <c r="R671" s="449"/>
      <c r="S671" s="279">
        <f t="shared" si="56"/>
        <v>0</v>
      </c>
      <c r="T671" s="333">
        <f t="shared" si="57"/>
        <v>0</v>
      </c>
    </row>
    <row r="672" spans="2:20" ht="24.9" customHeight="1" x14ac:dyDescent="0.3">
      <c r="B672" s="446"/>
      <c r="C672" s="267">
        <f t="shared" si="54"/>
        <v>1</v>
      </c>
      <c r="D672" s="268" t="str">
        <f t="shared" si="55"/>
        <v>Janeiro</v>
      </c>
      <c r="E672" s="269"/>
      <c r="F672" s="270" t="str">
        <f>IF(E672="","",VLOOKUP(Conciliação!E672,Relatório!B:I,2,FALSE))</f>
        <v/>
      </c>
      <c r="G672" s="709"/>
      <c r="H672" s="334" t="str">
        <f>IF(G672="","",VLOOKUP(G672,Fundos!B:C,2,FALSE))</f>
        <v/>
      </c>
      <c r="I672" s="272"/>
      <c r="J672" s="443"/>
      <c r="K672" s="443"/>
      <c r="L672" s="685"/>
      <c r="M672" s="353"/>
      <c r="N672" s="271"/>
      <c r="O672" s="576"/>
      <c r="P672" s="276" t="s">
        <v>277</v>
      </c>
      <c r="Q672" s="279"/>
      <c r="R672" s="449"/>
      <c r="S672" s="279">
        <f t="shared" si="56"/>
        <v>0</v>
      </c>
      <c r="T672" s="333">
        <f t="shared" si="57"/>
        <v>0</v>
      </c>
    </row>
    <row r="673" spans="2:20" ht="24.9" customHeight="1" x14ac:dyDescent="0.3">
      <c r="B673" s="446"/>
      <c r="C673" s="267">
        <f t="shared" si="54"/>
        <v>1</v>
      </c>
      <c r="D673" s="268" t="str">
        <f t="shared" si="55"/>
        <v>Janeiro</v>
      </c>
      <c r="E673" s="269"/>
      <c r="F673" s="270" t="str">
        <f>IF(E673="","",VLOOKUP(Conciliação!E673,Relatório!B:I,2,FALSE))</f>
        <v/>
      </c>
      <c r="G673" s="709"/>
      <c r="H673" s="334" t="str">
        <f>IF(G673="","",VLOOKUP(G673,Fundos!B:C,2,FALSE))</f>
        <v/>
      </c>
      <c r="I673" s="272"/>
      <c r="J673" s="443"/>
      <c r="K673" s="443"/>
      <c r="L673" s="685"/>
      <c r="M673" s="353"/>
      <c r="N673" s="271"/>
      <c r="O673" s="576"/>
      <c r="P673" s="276" t="s">
        <v>277</v>
      </c>
      <c r="Q673" s="279"/>
      <c r="R673" s="449"/>
      <c r="S673" s="279">
        <f t="shared" si="56"/>
        <v>0</v>
      </c>
      <c r="T673" s="333">
        <f t="shared" si="57"/>
        <v>0</v>
      </c>
    </row>
    <row r="674" spans="2:20" ht="24.9" customHeight="1" x14ac:dyDescent="0.3">
      <c r="B674" s="446"/>
      <c r="C674" s="267">
        <f t="shared" si="54"/>
        <v>1</v>
      </c>
      <c r="D674" s="268" t="str">
        <f t="shared" si="55"/>
        <v>Janeiro</v>
      </c>
      <c r="E674" s="269"/>
      <c r="F674" s="270" t="str">
        <f>IF(E674="","",VLOOKUP(Conciliação!E674,Relatório!B:I,2,FALSE))</f>
        <v/>
      </c>
      <c r="G674" s="709"/>
      <c r="H674" s="334" t="str">
        <f>IF(G674="","",VLOOKUP(G674,Fundos!B:C,2,FALSE))</f>
        <v/>
      </c>
      <c r="I674" s="272"/>
      <c r="J674" s="443"/>
      <c r="K674" s="443"/>
      <c r="L674" s="685"/>
      <c r="M674" s="353"/>
      <c r="N674" s="271"/>
      <c r="O674" s="576"/>
      <c r="P674" s="276" t="s">
        <v>277</v>
      </c>
      <c r="Q674" s="279"/>
      <c r="R674" s="449"/>
      <c r="S674" s="279">
        <f t="shared" si="56"/>
        <v>0</v>
      </c>
      <c r="T674" s="333">
        <f t="shared" si="57"/>
        <v>0</v>
      </c>
    </row>
    <row r="675" spans="2:20" ht="24.9" customHeight="1" x14ac:dyDescent="0.3">
      <c r="B675" s="446"/>
      <c r="C675" s="267">
        <f t="shared" si="54"/>
        <v>1</v>
      </c>
      <c r="D675" s="268" t="str">
        <f t="shared" si="55"/>
        <v>Janeiro</v>
      </c>
      <c r="E675" s="269"/>
      <c r="F675" s="270" t="str">
        <f>IF(E675="","",VLOOKUP(Conciliação!E675,Relatório!B:I,2,FALSE))</f>
        <v/>
      </c>
      <c r="G675" s="709"/>
      <c r="H675" s="334" t="str">
        <f>IF(G675="","",VLOOKUP(G675,Fundos!B:C,2,FALSE))</f>
        <v/>
      </c>
      <c r="I675" s="272"/>
      <c r="J675" s="443"/>
      <c r="K675" s="448"/>
      <c r="L675" s="685"/>
      <c r="M675" s="353"/>
      <c r="N675" s="271"/>
      <c r="O675" s="576"/>
      <c r="P675" s="276" t="s">
        <v>277</v>
      </c>
      <c r="Q675" s="279"/>
      <c r="R675" s="449"/>
      <c r="S675" s="279">
        <f t="shared" si="56"/>
        <v>0</v>
      </c>
      <c r="T675" s="333">
        <f t="shared" si="57"/>
        <v>0</v>
      </c>
    </row>
    <row r="676" spans="2:20" ht="24.9" customHeight="1" x14ac:dyDescent="0.3">
      <c r="B676" s="446"/>
      <c r="C676" s="267">
        <f t="shared" si="54"/>
        <v>1</v>
      </c>
      <c r="D676" s="268" t="str">
        <f t="shared" si="55"/>
        <v>Janeiro</v>
      </c>
      <c r="E676" s="269"/>
      <c r="F676" s="270" t="str">
        <f>IF(E676="","",VLOOKUP(Conciliação!E676,Relatório!B:I,2,FALSE))</f>
        <v/>
      </c>
      <c r="G676" s="709"/>
      <c r="H676" s="334" t="str">
        <f>IF(G676="","",VLOOKUP(G676,Fundos!B:C,2,FALSE))</f>
        <v/>
      </c>
      <c r="I676" s="272"/>
      <c r="J676" s="443"/>
      <c r="K676" s="443"/>
      <c r="L676" s="685"/>
      <c r="M676" s="353"/>
      <c r="N676" s="271"/>
      <c r="O676" s="576"/>
      <c r="P676" s="276" t="s">
        <v>277</v>
      </c>
      <c r="Q676" s="279"/>
      <c r="R676" s="449"/>
      <c r="S676" s="279">
        <f t="shared" si="56"/>
        <v>0</v>
      </c>
      <c r="T676" s="333">
        <f t="shared" si="57"/>
        <v>0</v>
      </c>
    </row>
    <row r="677" spans="2:20" ht="24.9" customHeight="1" x14ac:dyDescent="0.3">
      <c r="B677" s="446"/>
      <c r="C677" s="267">
        <f>MONTH(B677)</f>
        <v>1</v>
      </c>
      <c r="D677" s="268" t="str">
        <f>IF(C677=1,"Janeiro",IF(C677=2,"Fevereiro",IF(C677=3,"Março",IF(C677=4,"Abril",IF(C677=5,"Maio",IF(C677=6,"Junho",IF(C677=7,"Julho",IF(C677=8,"Agosto",IF(C677=9,"Setembro",IF(C677=10,"Outubro",IF(C677=11,"Novembro",IF(C677=12,"Dezembro",""))))))))))))</f>
        <v>Janeiro</v>
      </c>
      <c r="E677" s="269"/>
      <c r="F677" s="270" t="str">
        <f>IF(E677="","",VLOOKUP(Conciliação!E677,Relatório!B:I,2,FALSE))</f>
        <v/>
      </c>
      <c r="G677" s="709"/>
      <c r="H677" s="334" t="str">
        <f>IF(G677="","",VLOOKUP(G677,Fundos!B:C,2,FALSE))</f>
        <v/>
      </c>
      <c r="I677" s="272"/>
      <c r="J677" s="443"/>
      <c r="K677" s="448"/>
      <c r="L677" s="685"/>
      <c r="M677" s="353"/>
      <c r="N677" s="271"/>
      <c r="O677" s="576"/>
      <c r="P677" s="276" t="s">
        <v>277</v>
      </c>
      <c r="Q677" s="279"/>
      <c r="R677" s="449"/>
      <c r="S677" s="279">
        <f t="shared" si="56"/>
        <v>0</v>
      </c>
      <c r="T677" s="333">
        <f t="shared" si="57"/>
        <v>0</v>
      </c>
    </row>
    <row r="678" spans="2:20" ht="24.9" customHeight="1" x14ac:dyDescent="0.3">
      <c r="B678" s="446"/>
      <c r="C678" s="267">
        <f t="shared" si="54"/>
        <v>1</v>
      </c>
      <c r="D678" s="268" t="str">
        <f t="shared" si="55"/>
        <v>Janeiro</v>
      </c>
      <c r="E678" s="269"/>
      <c r="F678" s="270" t="str">
        <f>IF(E678="","",VLOOKUP(Conciliação!E678,Relatório!B:I,2,FALSE))</f>
        <v/>
      </c>
      <c r="G678" s="709"/>
      <c r="H678" s="334" t="str">
        <f>IF(G678="","",VLOOKUP(G678,Fundos!B:C,2,FALSE))</f>
        <v/>
      </c>
      <c r="I678" s="272"/>
      <c r="J678" s="443"/>
      <c r="K678" s="448"/>
      <c r="L678" s="685"/>
      <c r="M678" s="353"/>
      <c r="N678" s="271"/>
      <c r="O678" s="576"/>
      <c r="P678" s="276" t="s">
        <v>277</v>
      </c>
      <c r="Q678" s="279"/>
      <c r="R678" s="449"/>
      <c r="S678" s="279">
        <f t="shared" si="56"/>
        <v>0</v>
      </c>
      <c r="T678" s="333">
        <f t="shared" si="57"/>
        <v>0</v>
      </c>
    </row>
    <row r="679" spans="2:20" ht="24.9" customHeight="1" x14ac:dyDescent="0.3">
      <c r="B679" s="446"/>
      <c r="C679" s="267">
        <f t="shared" si="54"/>
        <v>1</v>
      </c>
      <c r="D679" s="268" t="str">
        <f t="shared" si="55"/>
        <v>Janeiro</v>
      </c>
      <c r="E679" s="579"/>
      <c r="F679" s="270" t="str">
        <f>IF(E679="","",VLOOKUP(Conciliação!E679,Relatório!B:I,2,FALSE))</f>
        <v/>
      </c>
      <c r="G679" s="709"/>
      <c r="H679" s="334" t="str">
        <f>IF(G679="","",VLOOKUP(G679,Fundos!B:C,2,FALSE))</f>
        <v/>
      </c>
      <c r="I679" s="272"/>
      <c r="J679" s="443"/>
      <c r="K679" s="448"/>
      <c r="L679" s="686"/>
      <c r="M679" s="353"/>
      <c r="N679" s="271"/>
      <c r="O679" s="576"/>
      <c r="P679" s="276" t="s">
        <v>277</v>
      </c>
      <c r="Q679" s="279"/>
      <c r="R679" s="449"/>
      <c r="S679" s="279">
        <f t="shared" si="56"/>
        <v>0</v>
      </c>
      <c r="T679" s="333">
        <f t="shared" si="57"/>
        <v>0</v>
      </c>
    </row>
    <row r="680" spans="2:20" ht="24.9" customHeight="1" x14ac:dyDescent="0.3">
      <c r="B680" s="446"/>
      <c r="C680" s="267">
        <f t="shared" si="54"/>
        <v>1</v>
      </c>
      <c r="D680" s="268" t="str">
        <f t="shared" si="55"/>
        <v>Janeiro</v>
      </c>
      <c r="E680" s="269"/>
      <c r="F680" s="270" t="str">
        <f>IF(E680="","",VLOOKUP(Conciliação!E680,Relatório!B:I,2,FALSE))</f>
        <v/>
      </c>
      <c r="G680" s="709"/>
      <c r="H680" s="334" t="str">
        <f>IF(G680="","",VLOOKUP(G680,Fundos!B:C,2,FALSE))</f>
        <v/>
      </c>
      <c r="I680" s="272"/>
      <c r="J680" s="443"/>
      <c r="K680" s="443"/>
      <c r="L680" s="280"/>
      <c r="M680" s="353"/>
      <c r="N680" s="271"/>
      <c r="O680" s="576"/>
      <c r="P680" s="276" t="s">
        <v>277</v>
      </c>
      <c r="Q680" s="279"/>
      <c r="R680" s="449"/>
      <c r="S680" s="279">
        <f t="shared" si="56"/>
        <v>0</v>
      </c>
      <c r="T680" s="333">
        <f t="shared" si="57"/>
        <v>0</v>
      </c>
    </row>
    <row r="681" spans="2:20" ht="24.9" customHeight="1" x14ac:dyDescent="0.3">
      <c r="B681" s="446"/>
      <c r="C681" s="267">
        <f t="shared" si="54"/>
        <v>1</v>
      </c>
      <c r="D681" s="268" t="str">
        <f t="shared" si="55"/>
        <v>Janeiro</v>
      </c>
      <c r="E681" s="269"/>
      <c r="F681" s="270" t="str">
        <f>IF(E681="","",VLOOKUP(Conciliação!E681,Relatório!B:I,2,FALSE))</f>
        <v/>
      </c>
      <c r="G681" s="709"/>
      <c r="H681" s="334" t="str">
        <f>IF(G681="","",VLOOKUP(G681,Fundos!B:C,2,FALSE))</f>
        <v/>
      </c>
      <c r="I681" s="272"/>
      <c r="J681" s="443"/>
      <c r="K681" s="443"/>
      <c r="L681" s="685"/>
      <c r="M681" s="353"/>
      <c r="N681" s="271"/>
      <c r="O681" s="576"/>
      <c r="P681" s="276" t="s">
        <v>277</v>
      </c>
      <c r="Q681" s="279"/>
      <c r="R681" s="449"/>
      <c r="S681" s="279">
        <f t="shared" si="56"/>
        <v>0</v>
      </c>
      <c r="T681" s="333">
        <f>T680</f>
        <v>0</v>
      </c>
    </row>
    <row r="682" spans="2:20" ht="24.9" customHeight="1" x14ac:dyDescent="0.3">
      <c r="B682" s="446"/>
      <c r="C682" s="267">
        <f t="shared" ref="C682:C740" si="58">MONTH(B682)</f>
        <v>1</v>
      </c>
      <c r="D682" s="268" t="str">
        <f t="shared" ref="D682:D740" si="59">IF(C682=1,"Janeiro",IF(C682=2,"Fevereiro",IF(C682=3,"Março",IF(C682=4,"Abril",IF(C682=5,"Maio",IF(C682=6,"Junho",IF(C682=7,"Julho",IF(C682=8,"Agosto",IF(C682=9,"Setembro",IF(C682=10,"Outubro",IF(C682=11,"Novembro",IF(C682=12,"Dezembro",""))))))))))))</f>
        <v>Janeiro</v>
      </c>
      <c r="E682" s="269"/>
      <c r="F682" s="270" t="str">
        <f>IF(E682="","",VLOOKUP(Conciliação!E682,Relatório!B:I,2,FALSE))</f>
        <v/>
      </c>
      <c r="G682" s="709"/>
      <c r="H682" s="334" t="str">
        <f>IF(G682="","",VLOOKUP(G682,Fundos!B:C,2,FALSE))</f>
        <v/>
      </c>
      <c r="I682" s="272"/>
      <c r="J682" s="443"/>
      <c r="K682" s="443"/>
      <c r="L682" s="685"/>
      <c r="M682" s="353"/>
      <c r="N682" s="271"/>
      <c r="O682" s="576"/>
      <c r="P682" s="276" t="s">
        <v>277</v>
      </c>
      <c r="Q682" s="279"/>
      <c r="R682" s="449"/>
      <c r="S682" s="279">
        <f t="shared" si="56"/>
        <v>0</v>
      </c>
      <c r="T682" s="333">
        <f t="shared" si="57"/>
        <v>0</v>
      </c>
    </row>
    <row r="683" spans="2:20" ht="24.9" customHeight="1" x14ac:dyDescent="0.3">
      <c r="B683" s="446"/>
      <c r="C683" s="267">
        <f t="shared" si="58"/>
        <v>1</v>
      </c>
      <c r="D683" s="268" t="str">
        <f t="shared" si="59"/>
        <v>Janeiro</v>
      </c>
      <c r="E683" s="269"/>
      <c r="F683" s="270" t="str">
        <f>IF(E683="","",VLOOKUP(Conciliação!E683,Relatório!B:I,2,FALSE))</f>
        <v/>
      </c>
      <c r="G683" s="709"/>
      <c r="H683" s="334" t="str">
        <f>IF(G683="","",VLOOKUP(G683,Fundos!B:C,2,FALSE))</f>
        <v/>
      </c>
      <c r="I683" s="272"/>
      <c r="J683" s="443"/>
      <c r="K683" s="443"/>
      <c r="L683" s="685"/>
      <c r="M683" s="353"/>
      <c r="N683" s="271"/>
      <c r="O683" s="576"/>
      <c r="P683" s="276" t="s">
        <v>277</v>
      </c>
      <c r="Q683" s="279"/>
      <c r="R683" s="449"/>
      <c r="S683" s="279">
        <f t="shared" si="56"/>
        <v>0</v>
      </c>
      <c r="T683" s="333">
        <f t="shared" si="57"/>
        <v>0</v>
      </c>
    </row>
    <row r="684" spans="2:20" ht="24.9" customHeight="1" x14ac:dyDescent="0.3">
      <c r="B684" s="446"/>
      <c r="C684" s="267">
        <f t="shared" si="58"/>
        <v>1</v>
      </c>
      <c r="D684" s="268" t="str">
        <f t="shared" si="59"/>
        <v>Janeiro</v>
      </c>
      <c r="E684" s="269"/>
      <c r="F684" s="270" t="str">
        <f>IF(E684="","",VLOOKUP(Conciliação!E684,Relatório!B:I,2,FALSE))</f>
        <v/>
      </c>
      <c r="G684" s="709"/>
      <c r="H684" s="334" t="str">
        <f>IF(G684="","",VLOOKUP(G684,Fundos!B:C,2,FALSE))</f>
        <v/>
      </c>
      <c r="I684" s="272"/>
      <c r="J684" s="443"/>
      <c r="K684" s="443"/>
      <c r="L684" s="685"/>
      <c r="M684" s="353"/>
      <c r="N684" s="271"/>
      <c r="O684" s="576"/>
      <c r="P684" s="276" t="s">
        <v>277</v>
      </c>
      <c r="Q684" s="279"/>
      <c r="R684" s="449"/>
      <c r="S684" s="279">
        <f t="shared" si="56"/>
        <v>0</v>
      </c>
      <c r="T684" s="333">
        <f t="shared" si="57"/>
        <v>0</v>
      </c>
    </row>
    <row r="685" spans="2:20" ht="24.9" customHeight="1" x14ac:dyDescent="0.3">
      <c r="B685" s="446"/>
      <c r="C685" s="267">
        <f t="shared" si="58"/>
        <v>1</v>
      </c>
      <c r="D685" s="268" t="str">
        <f t="shared" si="59"/>
        <v>Janeiro</v>
      </c>
      <c r="E685" s="269"/>
      <c r="F685" s="270" t="str">
        <f>IF(E685="","",VLOOKUP(Conciliação!E685,Relatório!B:I,2,FALSE))</f>
        <v/>
      </c>
      <c r="G685" s="709"/>
      <c r="H685" s="334" t="str">
        <f>IF(G685="","",VLOOKUP(G685,Fundos!B:C,2,FALSE))</f>
        <v/>
      </c>
      <c r="I685" s="272"/>
      <c r="J685" s="443"/>
      <c r="K685" s="443"/>
      <c r="L685" s="685"/>
      <c r="M685" s="353"/>
      <c r="N685" s="271"/>
      <c r="O685" s="576"/>
      <c r="P685" s="276" t="s">
        <v>277</v>
      </c>
      <c r="Q685" s="279"/>
      <c r="R685" s="449"/>
      <c r="S685" s="279">
        <f t="shared" si="56"/>
        <v>0</v>
      </c>
      <c r="T685" s="333">
        <f t="shared" si="57"/>
        <v>0</v>
      </c>
    </row>
    <row r="686" spans="2:20" ht="24.9" customHeight="1" x14ac:dyDescent="0.3">
      <c r="B686" s="446"/>
      <c r="C686" s="267">
        <f t="shared" si="58"/>
        <v>1</v>
      </c>
      <c r="D686" s="268" t="str">
        <f t="shared" si="59"/>
        <v>Janeiro</v>
      </c>
      <c r="E686" s="269"/>
      <c r="F686" s="270" t="str">
        <f>IF(E686="","",VLOOKUP(Conciliação!E686,Relatório!B:I,2,FALSE))</f>
        <v/>
      </c>
      <c r="G686" s="709"/>
      <c r="H686" s="334" t="str">
        <f>IF(G686="","",VLOOKUP(G686,Fundos!B:C,2,FALSE))</f>
        <v/>
      </c>
      <c r="I686" s="272"/>
      <c r="J686" s="443"/>
      <c r="K686" s="443"/>
      <c r="L686" s="685"/>
      <c r="M686" s="353"/>
      <c r="N686" s="271"/>
      <c r="O686" s="576"/>
      <c r="P686" s="276" t="s">
        <v>277</v>
      </c>
      <c r="Q686" s="279"/>
      <c r="R686" s="449"/>
      <c r="S686" s="279">
        <f t="shared" si="56"/>
        <v>0</v>
      </c>
      <c r="T686" s="333">
        <f t="shared" si="57"/>
        <v>0</v>
      </c>
    </row>
    <row r="687" spans="2:20" ht="24.9" customHeight="1" x14ac:dyDescent="0.3">
      <c r="B687" s="446"/>
      <c r="C687" s="267">
        <f t="shared" si="58"/>
        <v>1</v>
      </c>
      <c r="D687" s="268" t="str">
        <f t="shared" si="59"/>
        <v>Janeiro</v>
      </c>
      <c r="E687" s="269"/>
      <c r="F687" s="270" t="str">
        <f>IF(E687="","",VLOOKUP(Conciliação!E687,Relatório!B:I,2,FALSE))</f>
        <v/>
      </c>
      <c r="G687" s="709"/>
      <c r="H687" s="334" t="str">
        <f>IF(G687="","",VLOOKUP(G687,Fundos!B:C,2,FALSE))</f>
        <v/>
      </c>
      <c r="I687" s="272"/>
      <c r="J687" s="443"/>
      <c r="K687" s="443"/>
      <c r="L687" s="685"/>
      <c r="M687" s="353"/>
      <c r="N687" s="271"/>
      <c r="O687" s="576"/>
      <c r="P687" s="276" t="s">
        <v>277</v>
      </c>
      <c r="Q687" s="279"/>
      <c r="R687" s="449"/>
      <c r="S687" s="279">
        <f t="shared" si="56"/>
        <v>0</v>
      </c>
      <c r="T687" s="333">
        <f t="shared" si="57"/>
        <v>0</v>
      </c>
    </row>
    <row r="688" spans="2:20" ht="24.9" customHeight="1" x14ac:dyDescent="0.3">
      <c r="B688" s="446"/>
      <c r="C688" s="267">
        <f t="shared" si="58"/>
        <v>1</v>
      </c>
      <c r="D688" s="268" t="str">
        <f t="shared" si="59"/>
        <v>Janeiro</v>
      </c>
      <c r="E688" s="269"/>
      <c r="F688" s="270" t="str">
        <f>IF(E688="","",VLOOKUP(Conciliação!E688,Relatório!B:I,2,FALSE))</f>
        <v/>
      </c>
      <c r="G688" s="709"/>
      <c r="H688" s="334" t="str">
        <f>IF(G688="","",VLOOKUP(G688,Fundos!B:C,2,FALSE))</f>
        <v/>
      </c>
      <c r="I688" s="272"/>
      <c r="J688" s="443"/>
      <c r="K688" s="443"/>
      <c r="L688" s="685"/>
      <c r="M688" s="353"/>
      <c r="N688" s="271"/>
      <c r="O688" s="576"/>
      <c r="P688" s="276" t="s">
        <v>277</v>
      </c>
      <c r="Q688" s="279"/>
      <c r="R688" s="449"/>
      <c r="S688" s="279">
        <f t="shared" si="56"/>
        <v>0</v>
      </c>
      <c r="T688" s="333">
        <f t="shared" si="57"/>
        <v>0</v>
      </c>
    </row>
    <row r="689" spans="2:20" ht="24.9" customHeight="1" x14ac:dyDescent="0.3">
      <c r="B689" s="446"/>
      <c r="C689" s="267">
        <f t="shared" si="58"/>
        <v>1</v>
      </c>
      <c r="D689" s="268" t="str">
        <f t="shared" si="59"/>
        <v>Janeiro</v>
      </c>
      <c r="E689" s="269"/>
      <c r="F689" s="270" t="str">
        <f>IF(E689="","",VLOOKUP(Conciliação!E689,Relatório!B:I,2,FALSE))</f>
        <v/>
      </c>
      <c r="G689" s="709"/>
      <c r="H689" s="334" t="str">
        <f>IF(G689="","",VLOOKUP(G689,Fundos!B:C,2,FALSE))</f>
        <v/>
      </c>
      <c r="I689" s="272"/>
      <c r="J689" s="294"/>
      <c r="K689" s="443"/>
      <c r="L689" s="685"/>
      <c r="M689" s="353"/>
      <c r="N689" s="271"/>
      <c r="O689" s="576"/>
      <c r="P689" s="276" t="s">
        <v>277</v>
      </c>
      <c r="Q689" s="279"/>
      <c r="R689" s="449"/>
      <c r="S689" s="279">
        <f t="shared" si="56"/>
        <v>0</v>
      </c>
      <c r="T689" s="333">
        <f t="shared" si="57"/>
        <v>0</v>
      </c>
    </row>
    <row r="690" spans="2:20" ht="24.9" customHeight="1" x14ac:dyDescent="0.3">
      <c r="B690" s="446"/>
      <c r="C690" s="267">
        <f t="shared" si="58"/>
        <v>1</v>
      </c>
      <c r="D690" s="268" t="str">
        <f t="shared" si="59"/>
        <v>Janeiro</v>
      </c>
      <c r="E690" s="269"/>
      <c r="F690" s="270" t="str">
        <f>IF(E690="","",VLOOKUP(Conciliação!E690,Relatório!B:I,2,FALSE))</f>
        <v/>
      </c>
      <c r="G690" s="709"/>
      <c r="H690" s="334" t="str">
        <f>IF(G690="","",VLOOKUP(G690,Fundos!B:C,2,FALSE))</f>
        <v/>
      </c>
      <c r="I690" s="272"/>
      <c r="J690" s="443"/>
      <c r="K690" s="443"/>
      <c r="L690" s="685"/>
      <c r="M690" s="353"/>
      <c r="N690" s="271"/>
      <c r="O690" s="576"/>
      <c r="P690" s="276" t="s">
        <v>277</v>
      </c>
      <c r="Q690" s="279"/>
      <c r="R690" s="449"/>
      <c r="S690" s="279">
        <f t="shared" si="56"/>
        <v>0</v>
      </c>
      <c r="T690" s="333">
        <f t="shared" si="57"/>
        <v>0</v>
      </c>
    </row>
    <row r="691" spans="2:20" ht="24.9" customHeight="1" x14ac:dyDescent="0.3">
      <c r="B691" s="446"/>
      <c r="C691" s="267">
        <f t="shared" si="58"/>
        <v>1</v>
      </c>
      <c r="D691" s="268" t="str">
        <f t="shared" si="59"/>
        <v>Janeiro</v>
      </c>
      <c r="E691" s="269"/>
      <c r="F691" s="270" t="str">
        <f>IF(E691="","",VLOOKUP(Conciliação!E691,Relatório!B:I,2,FALSE))</f>
        <v/>
      </c>
      <c r="G691" s="709"/>
      <c r="H691" s="334" t="str">
        <f>IF(G691="","",VLOOKUP(G691,Fundos!B:C,2,FALSE))</f>
        <v/>
      </c>
      <c r="I691" s="272"/>
      <c r="J691" s="443"/>
      <c r="K691" s="443"/>
      <c r="L691" s="685"/>
      <c r="M691" s="353"/>
      <c r="N691" s="271"/>
      <c r="O691" s="576"/>
      <c r="P691" s="276" t="s">
        <v>277</v>
      </c>
      <c r="Q691" s="279"/>
      <c r="R691" s="449"/>
      <c r="S691" s="279">
        <f t="shared" si="56"/>
        <v>0</v>
      </c>
      <c r="T691" s="333">
        <f t="shared" si="57"/>
        <v>0</v>
      </c>
    </row>
    <row r="692" spans="2:20" ht="24.9" customHeight="1" x14ac:dyDescent="0.3">
      <c r="B692" s="446"/>
      <c r="C692" s="267">
        <f t="shared" si="58"/>
        <v>1</v>
      </c>
      <c r="D692" s="268" t="str">
        <f t="shared" si="59"/>
        <v>Janeiro</v>
      </c>
      <c r="E692" s="269"/>
      <c r="F692" s="270" t="str">
        <f>IF(E692="","",VLOOKUP(Conciliação!E692,Relatório!B:I,2,FALSE))</f>
        <v/>
      </c>
      <c r="G692" s="709"/>
      <c r="H692" s="334" t="str">
        <f>IF(G692="","",VLOOKUP(G692,Fundos!B:C,2,FALSE))</f>
        <v/>
      </c>
      <c r="I692" s="272"/>
      <c r="J692" s="443"/>
      <c r="K692" s="443"/>
      <c r="L692" s="685"/>
      <c r="M692" s="353"/>
      <c r="N692" s="271"/>
      <c r="O692" s="576"/>
      <c r="P692" s="276" t="s">
        <v>277</v>
      </c>
      <c r="Q692" s="279"/>
      <c r="R692" s="449"/>
      <c r="S692" s="279">
        <f t="shared" si="56"/>
        <v>0</v>
      </c>
      <c r="T692" s="333">
        <f t="shared" si="57"/>
        <v>0</v>
      </c>
    </row>
    <row r="693" spans="2:20" ht="24.9" customHeight="1" x14ac:dyDescent="0.3">
      <c r="B693" s="446"/>
      <c r="C693" s="267">
        <f t="shared" si="58"/>
        <v>1</v>
      </c>
      <c r="D693" s="268" t="str">
        <f t="shared" si="59"/>
        <v>Janeiro</v>
      </c>
      <c r="E693" s="269"/>
      <c r="F693" s="270" t="str">
        <f>IF(E693="","",VLOOKUP(Conciliação!E693,Relatório!B:I,2,FALSE))</f>
        <v/>
      </c>
      <c r="G693" s="709"/>
      <c r="H693" s="334" t="str">
        <f>IF(G693="","",VLOOKUP(G693,Fundos!B:C,2,FALSE))</f>
        <v/>
      </c>
      <c r="I693" s="272"/>
      <c r="J693" s="443"/>
      <c r="K693" s="443"/>
      <c r="L693" s="685"/>
      <c r="M693" s="353"/>
      <c r="N693" s="271"/>
      <c r="O693" s="576"/>
      <c r="P693" s="276" t="s">
        <v>277</v>
      </c>
      <c r="Q693" s="279"/>
      <c r="R693" s="449"/>
      <c r="S693" s="279">
        <f t="shared" si="56"/>
        <v>0</v>
      </c>
      <c r="T693" s="333">
        <f t="shared" si="57"/>
        <v>0</v>
      </c>
    </row>
    <row r="694" spans="2:20" ht="24.9" customHeight="1" x14ac:dyDescent="0.3">
      <c r="B694" s="446"/>
      <c r="C694" s="267">
        <f t="shared" si="58"/>
        <v>1</v>
      </c>
      <c r="D694" s="268" t="str">
        <f t="shared" si="59"/>
        <v>Janeiro</v>
      </c>
      <c r="E694" s="269"/>
      <c r="F694" s="270" t="str">
        <f>IF(E694="","",VLOOKUP(Conciliação!E694,Relatório!B:I,2,FALSE))</f>
        <v/>
      </c>
      <c r="G694" s="709"/>
      <c r="H694" s="334" t="str">
        <f>IF(G694="","",VLOOKUP(G694,Fundos!B:C,2,FALSE))</f>
        <v/>
      </c>
      <c r="I694" s="272"/>
      <c r="J694" s="443"/>
      <c r="K694" s="443"/>
      <c r="L694" s="685"/>
      <c r="M694" s="353"/>
      <c r="N694" s="271"/>
      <c r="O694" s="576"/>
      <c r="P694" s="276" t="s">
        <v>277</v>
      </c>
      <c r="Q694" s="279"/>
      <c r="R694" s="449"/>
      <c r="S694" s="279">
        <f t="shared" si="56"/>
        <v>0</v>
      </c>
      <c r="T694" s="333">
        <f t="shared" si="57"/>
        <v>0</v>
      </c>
    </row>
    <row r="695" spans="2:20" ht="24.9" customHeight="1" x14ac:dyDescent="0.3">
      <c r="B695" s="446"/>
      <c r="C695" s="267">
        <f t="shared" si="58"/>
        <v>1</v>
      </c>
      <c r="D695" s="268" t="str">
        <f t="shared" si="59"/>
        <v>Janeiro</v>
      </c>
      <c r="E695" s="269"/>
      <c r="F695" s="270" t="str">
        <f>IF(E695="","",VLOOKUP(Conciliação!E695,Relatório!B:I,2,FALSE))</f>
        <v/>
      </c>
      <c r="G695" s="709"/>
      <c r="H695" s="334" t="str">
        <f>IF(G695="","",VLOOKUP(G695,Fundos!B:C,2,FALSE))</f>
        <v/>
      </c>
      <c r="I695" s="272"/>
      <c r="J695" s="443"/>
      <c r="K695" s="448"/>
      <c r="L695" s="686"/>
      <c r="M695" s="353"/>
      <c r="N695" s="271"/>
      <c r="O695" s="576"/>
      <c r="P695" s="276" t="s">
        <v>277</v>
      </c>
      <c r="Q695" s="279"/>
      <c r="R695" s="449"/>
      <c r="S695" s="279">
        <f t="shared" si="56"/>
        <v>0</v>
      </c>
      <c r="T695" s="333">
        <f t="shared" si="57"/>
        <v>0</v>
      </c>
    </row>
    <row r="696" spans="2:20" ht="24.9" customHeight="1" x14ac:dyDescent="0.3">
      <c r="B696" s="446"/>
      <c r="C696" s="267">
        <f>MONTH(B696)</f>
        <v>1</v>
      </c>
      <c r="D696" s="268" t="str">
        <f>IF(C696=1,"Janeiro",IF(C696=2,"Fevereiro",IF(C696=3,"Março",IF(C696=4,"Abril",IF(C696=5,"Maio",IF(C696=6,"Junho",IF(C696=7,"Julho",IF(C696=8,"Agosto",IF(C696=9,"Setembro",IF(C696=10,"Outubro",IF(C696=11,"Novembro",IF(C696=12,"Dezembro",""))))))))))))</f>
        <v>Janeiro</v>
      </c>
      <c r="E696" s="269"/>
      <c r="F696" s="270" t="str">
        <f>IF(E696="","",VLOOKUP(Conciliação!E696,Relatório!B:I,2,FALSE))</f>
        <v/>
      </c>
      <c r="G696" s="709"/>
      <c r="H696" s="334" t="str">
        <f>IF(G696="","",VLOOKUP(G696,Fundos!B:C,2,FALSE))</f>
        <v/>
      </c>
      <c r="I696" s="272"/>
      <c r="J696" s="443"/>
      <c r="K696" s="448"/>
      <c r="L696" s="686"/>
      <c r="M696" s="353"/>
      <c r="N696" s="271"/>
      <c r="O696" s="576"/>
      <c r="P696" s="276" t="s">
        <v>277</v>
      </c>
      <c r="Q696" s="279"/>
      <c r="R696" s="449"/>
      <c r="S696" s="279">
        <f t="shared" si="56"/>
        <v>0</v>
      </c>
      <c r="T696" s="333">
        <f t="shared" si="57"/>
        <v>0</v>
      </c>
    </row>
    <row r="697" spans="2:20" ht="24.9" customHeight="1" x14ac:dyDescent="0.3">
      <c r="B697" s="446"/>
      <c r="C697" s="267">
        <f t="shared" si="58"/>
        <v>1</v>
      </c>
      <c r="D697" s="268" t="str">
        <f t="shared" si="59"/>
        <v>Janeiro</v>
      </c>
      <c r="E697" s="269"/>
      <c r="F697" s="270" t="str">
        <f>IF(E697="","",VLOOKUP(Conciliação!E697,Relatório!B:I,2,FALSE))</f>
        <v/>
      </c>
      <c r="G697" s="709"/>
      <c r="H697" s="334" t="str">
        <f>IF(G697="","",VLOOKUP(G697,Fundos!B:C,2,FALSE))</f>
        <v/>
      </c>
      <c r="I697" s="272"/>
      <c r="J697" s="443"/>
      <c r="K697" s="448"/>
      <c r="L697" s="685"/>
      <c r="M697" s="353"/>
      <c r="N697" s="271"/>
      <c r="O697" s="576"/>
      <c r="P697" s="276" t="s">
        <v>277</v>
      </c>
      <c r="Q697" s="279"/>
      <c r="R697" s="449"/>
      <c r="S697" s="279">
        <f t="shared" si="56"/>
        <v>0</v>
      </c>
      <c r="T697" s="333">
        <f t="shared" si="57"/>
        <v>0</v>
      </c>
    </row>
    <row r="698" spans="2:20" ht="24.9" customHeight="1" x14ac:dyDescent="0.3">
      <c r="B698" s="446"/>
      <c r="C698" s="267">
        <f t="shared" si="58"/>
        <v>1</v>
      </c>
      <c r="D698" s="268" t="str">
        <f t="shared" si="59"/>
        <v>Janeiro</v>
      </c>
      <c r="E698" s="269"/>
      <c r="F698" s="270" t="str">
        <f>IF(E698="","",VLOOKUP(Conciliação!E698,Relatório!B:I,2,FALSE))</f>
        <v/>
      </c>
      <c r="G698" s="709"/>
      <c r="H698" s="334" t="str">
        <f>IF(G698="","",VLOOKUP(G698,Fundos!B:C,2,FALSE))</f>
        <v/>
      </c>
      <c r="I698" s="272"/>
      <c r="J698" s="443"/>
      <c r="K698" s="448"/>
      <c r="L698" s="685"/>
      <c r="M698" s="353"/>
      <c r="N698" s="271"/>
      <c r="O698" s="576"/>
      <c r="P698" s="276" t="s">
        <v>277</v>
      </c>
      <c r="Q698" s="279"/>
      <c r="R698" s="449"/>
      <c r="S698" s="279">
        <f t="shared" si="56"/>
        <v>0</v>
      </c>
      <c r="T698" s="333">
        <f t="shared" si="57"/>
        <v>0</v>
      </c>
    </row>
    <row r="699" spans="2:20" ht="24.9" customHeight="1" x14ac:dyDescent="0.3">
      <c r="B699" s="446"/>
      <c r="C699" s="267">
        <f t="shared" si="58"/>
        <v>1</v>
      </c>
      <c r="D699" s="268" t="str">
        <f t="shared" si="59"/>
        <v>Janeiro</v>
      </c>
      <c r="E699" s="269"/>
      <c r="F699" s="270" t="str">
        <f>IF(E699="","",VLOOKUP(Conciliação!E699,Relatório!B:I,2,FALSE))</f>
        <v/>
      </c>
      <c r="G699" s="709"/>
      <c r="H699" s="334" t="str">
        <f>IF(G699="","",VLOOKUP(G699,Fundos!B:C,2,FALSE))</f>
        <v/>
      </c>
      <c r="I699" s="272"/>
      <c r="J699" s="443"/>
      <c r="K699" s="443"/>
      <c r="L699" s="685"/>
      <c r="M699" s="353"/>
      <c r="N699" s="271"/>
      <c r="O699" s="576"/>
      <c r="P699" s="276" t="s">
        <v>277</v>
      </c>
      <c r="Q699" s="279"/>
      <c r="R699" s="449"/>
      <c r="S699" s="279">
        <f t="shared" si="56"/>
        <v>0</v>
      </c>
      <c r="T699" s="333">
        <f t="shared" si="57"/>
        <v>0</v>
      </c>
    </row>
    <row r="700" spans="2:20" ht="24.9" customHeight="1" x14ac:dyDescent="0.3">
      <c r="B700" s="446"/>
      <c r="C700" s="267">
        <f t="shared" si="58"/>
        <v>1</v>
      </c>
      <c r="D700" s="268" t="str">
        <f t="shared" si="59"/>
        <v>Janeiro</v>
      </c>
      <c r="E700" s="269"/>
      <c r="F700" s="270" t="str">
        <f>IF(E700="","",VLOOKUP(Conciliação!E700,Relatório!B:I,2,FALSE))</f>
        <v/>
      </c>
      <c r="G700" s="709"/>
      <c r="H700" s="334" t="str">
        <f>IF(G700="","",VLOOKUP(G700,Fundos!B:C,2,FALSE))</f>
        <v/>
      </c>
      <c r="I700" s="272"/>
      <c r="J700" s="443"/>
      <c r="K700" s="448"/>
      <c r="L700" s="685"/>
      <c r="M700" s="353"/>
      <c r="N700" s="271"/>
      <c r="O700" s="576"/>
      <c r="P700" s="276" t="s">
        <v>277</v>
      </c>
      <c r="Q700" s="279"/>
      <c r="R700" s="449"/>
      <c r="S700" s="279">
        <f t="shared" si="56"/>
        <v>0</v>
      </c>
      <c r="T700" s="333">
        <f t="shared" si="57"/>
        <v>0</v>
      </c>
    </row>
    <row r="701" spans="2:20" ht="24.9" customHeight="1" x14ac:dyDescent="0.3">
      <c r="B701" s="446"/>
      <c r="C701" s="267">
        <f t="shared" si="58"/>
        <v>1</v>
      </c>
      <c r="D701" s="268" t="str">
        <f t="shared" si="59"/>
        <v>Janeiro</v>
      </c>
      <c r="E701" s="269"/>
      <c r="F701" s="270" t="str">
        <f>IF(E701="","",VLOOKUP(Conciliação!E701,Relatório!B:I,2,FALSE))</f>
        <v/>
      </c>
      <c r="G701" s="709"/>
      <c r="H701" s="334" t="str">
        <f>IF(G701="","",VLOOKUP(G701,Fundos!B:C,2,FALSE))</f>
        <v/>
      </c>
      <c r="I701" s="272"/>
      <c r="J701" s="443"/>
      <c r="K701" s="443"/>
      <c r="L701" s="685"/>
      <c r="M701" s="353"/>
      <c r="N701" s="271"/>
      <c r="O701" s="576"/>
      <c r="P701" s="276" t="s">
        <v>277</v>
      </c>
      <c r="Q701" s="279"/>
      <c r="R701" s="449"/>
      <c r="S701" s="279">
        <f t="shared" si="56"/>
        <v>0</v>
      </c>
      <c r="T701" s="333">
        <f t="shared" si="57"/>
        <v>0</v>
      </c>
    </row>
    <row r="702" spans="2:20" ht="24.9" customHeight="1" x14ac:dyDescent="0.3">
      <c r="B702" s="446"/>
      <c r="C702" s="267">
        <f t="shared" si="58"/>
        <v>1</v>
      </c>
      <c r="D702" s="268" t="str">
        <f t="shared" si="59"/>
        <v>Janeiro</v>
      </c>
      <c r="E702" s="269"/>
      <c r="F702" s="270" t="str">
        <f>IF(E702="","",VLOOKUP(Conciliação!E702,Relatório!B:I,2,FALSE))</f>
        <v/>
      </c>
      <c r="G702" s="709"/>
      <c r="H702" s="334" t="str">
        <f>IF(G702="","",VLOOKUP(G702,Fundos!B:C,2,FALSE))</f>
        <v/>
      </c>
      <c r="I702" s="272"/>
      <c r="J702" s="443"/>
      <c r="K702" s="443"/>
      <c r="L702" s="685"/>
      <c r="M702" s="353"/>
      <c r="N702" s="271"/>
      <c r="O702" s="576"/>
      <c r="P702" s="276" t="s">
        <v>277</v>
      </c>
      <c r="Q702" s="279"/>
      <c r="R702" s="449"/>
      <c r="S702" s="279">
        <f t="shared" si="56"/>
        <v>0</v>
      </c>
      <c r="T702" s="333">
        <f t="shared" si="57"/>
        <v>0</v>
      </c>
    </row>
    <row r="703" spans="2:20" ht="24.9" customHeight="1" x14ac:dyDescent="0.3">
      <c r="B703" s="446"/>
      <c r="C703" s="267">
        <f t="shared" si="58"/>
        <v>1</v>
      </c>
      <c r="D703" s="268" t="str">
        <f t="shared" si="59"/>
        <v>Janeiro</v>
      </c>
      <c r="E703" s="269"/>
      <c r="F703" s="270" t="str">
        <f>IF(E703="","",VLOOKUP(Conciliação!E703,Relatório!B:I,2,FALSE))</f>
        <v/>
      </c>
      <c r="G703" s="709"/>
      <c r="H703" s="334" t="str">
        <f>IF(G703="","",VLOOKUP(G703,Fundos!B:C,2,FALSE))</f>
        <v/>
      </c>
      <c r="I703" s="272"/>
      <c r="J703" s="443"/>
      <c r="K703" s="448"/>
      <c r="L703" s="685"/>
      <c r="M703" s="353"/>
      <c r="N703" s="271"/>
      <c r="O703" s="576"/>
      <c r="P703" s="276" t="s">
        <v>277</v>
      </c>
      <c r="Q703" s="279"/>
      <c r="R703" s="449"/>
      <c r="S703" s="279">
        <f t="shared" si="56"/>
        <v>0</v>
      </c>
      <c r="T703" s="333">
        <f t="shared" si="57"/>
        <v>0</v>
      </c>
    </row>
    <row r="704" spans="2:20" ht="24.9" customHeight="1" x14ac:dyDescent="0.3">
      <c r="B704" s="446"/>
      <c r="C704" s="267">
        <f t="shared" si="58"/>
        <v>1</v>
      </c>
      <c r="D704" s="268" t="str">
        <f t="shared" si="59"/>
        <v>Janeiro</v>
      </c>
      <c r="E704" s="269"/>
      <c r="F704" s="270" t="str">
        <f>IF(E704="","",VLOOKUP(Conciliação!E704,Relatório!B:I,2,FALSE))</f>
        <v/>
      </c>
      <c r="G704" s="709"/>
      <c r="H704" s="334" t="str">
        <f>IF(G704="","",VLOOKUP(G704,Fundos!B:C,2,FALSE))</f>
        <v/>
      </c>
      <c r="I704" s="272"/>
      <c r="J704" s="443"/>
      <c r="K704" s="443"/>
      <c r="L704" s="685"/>
      <c r="M704" s="353"/>
      <c r="N704" s="271"/>
      <c r="O704" s="576"/>
      <c r="P704" s="276" t="s">
        <v>277</v>
      </c>
      <c r="Q704" s="279"/>
      <c r="R704" s="449"/>
      <c r="S704" s="279">
        <f t="shared" si="56"/>
        <v>0</v>
      </c>
      <c r="T704" s="333">
        <f t="shared" si="57"/>
        <v>0</v>
      </c>
    </row>
    <row r="705" spans="2:22" ht="24.9" customHeight="1" x14ac:dyDescent="0.3">
      <c r="B705" s="446"/>
      <c r="C705" s="267">
        <f>MONTH(B705)</f>
        <v>1</v>
      </c>
      <c r="D705" s="268" t="str">
        <f>IF(C705=1,"Janeiro",IF(C705=2,"Fevereiro",IF(C705=3,"Março",IF(C705=4,"Abril",IF(C705=5,"Maio",IF(C705=6,"Junho",IF(C705=7,"Julho",IF(C705=8,"Agosto",IF(C705=9,"Setembro",IF(C705=10,"Outubro",IF(C705=11,"Novembro",IF(C705=12,"Dezembro",""))))))))))))</f>
        <v>Janeiro</v>
      </c>
      <c r="E705" s="269"/>
      <c r="F705" s="270" t="str">
        <f>IF(E705="","",VLOOKUP(Conciliação!E705,Relatório!B:I,2,FALSE))</f>
        <v/>
      </c>
      <c r="G705" s="709"/>
      <c r="H705" s="334" t="str">
        <f>IF(G705="","",VLOOKUP(G705,Fundos!B:C,2,FALSE))</f>
        <v/>
      </c>
      <c r="I705" s="272"/>
      <c r="J705" s="443"/>
      <c r="K705" s="443"/>
      <c r="L705" s="685"/>
      <c r="M705" s="353"/>
      <c r="N705" s="271"/>
      <c r="O705" s="576"/>
      <c r="P705" s="276" t="s">
        <v>277</v>
      </c>
      <c r="Q705" s="279"/>
      <c r="R705" s="449"/>
      <c r="S705" s="279">
        <f t="shared" si="56"/>
        <v>0</v>
      </c>
      <c r="T705" s="333">
        <f t="shared" si="57"/>
        <v>0</v>
      </c>
    </row>
    <row r="706" spans="2:22" ht="24.9" customHeight="1" x14ac:dyDescent="0.3">
      <c r="B706" s="446"/>
      <c r="C706" s="267">
        <f>MONTH(B706)</f>
        <v>1</v>
      </c>
      <c r="D706" s="268" t="str">
        <f>IF(C706=1,"Janeiro",IF(C706=2,"Fevereiro",IF(C706=3,"Março",IF(C706=4,"Abril",IF(C706=5,"Maio",IF(C706=6,"Junho",IF(C706=7,"Julho",IF(C706=8,"Agosto",IF(C706=9,"Setembro",IF(C706=10,"Outubro",IF(C706=11,"Novembro",IF(C706=12,"Dezembro",""))))))))))))</f>
        <v>Janeiro</v>
      </c>
      <c r="E706" s="269"/>
      <c r="F706" s="270" t="str">
        <f>IF(E706="","",VLOOKUP(Conciliação!E706,Relatório!B:I,2,FALSE))</f>
        <v/>
      </c>
      <c r="G706" s="709"/>
      <c r="H706" s="334" t="str">
        <f>IF(G706="","",VLOOKUP(G706,Fundos!B:C,2,FALSE))</f>
        <v/>
      </c>
      <c r="I706" s="272"/>
      <c r="J706" s="443"/>
      <c r="K706" s="443"/>
      <c r="L706" s="685"/>
      <c r="M706" s="353"/>
      <c r="N706" s="271"/>
      <c r="O706" s="576"/>
      <c r="P706" s="276" t="s">
        <v>277</v>
      </c>
      <c r="Q706" s="279"/>
      <c r="R706" s="449"/>
      <c r="S706" s="279">
        <f t="shared" si="56"/>
        <v>0</v>
      </c>
      <c r="T706" s="333">
        <f t="shared" si="57"/>
        <v>0</v>
      </c>
    </row>
    <row r="707" spans="2:22" ht="24.9" customHeight="1" x14ac:dyDescent="0.3">
      <c r="B707" s="446"/>
      <c r="C707" s="267">
        <f t="shared" si="58"/>
        <v>1</v>
      </c>
      <c r="D707" s="268" t="str">
        <f t="shared" si="59"/>
        <v>Janeiro</v>
      </c>
      <c r="E707" s="269"/>
      <c r="F707" s="270" t="str">
        <f>IF(E707="","",VLOOKUP(Conciliação!E707,Relatório!B:I,2,FALSE))</f>
        <v/>
      </c>
      <c r="G707" s="709"/>
      <c r="H707" s="334" t="str">
        <f>IF(G707="","",VLOOKUP(G707,Fundos!B:C,2,FALSE))</f>
        <v/>
      </c>
      <c r="I707" s="272"/>
      <c r="J707" s="443"/>
      <c r="K707" s="443"/>
      <c r="L707" s="685"/>
      <c r="M707" s="353"/>
      <c r="N707" s="271"/>
      <c r="O707" s="576"/>
      <c r="P707" s="276" t="s">
        <v>277</v>
      </c>
      <c r="Q707" s="279"/>
      <c r="R707" s="449"/>
      <c r="S707" s="279">
        <f t="shared" si="56"/>
        <v>0</v>
      </c>
      <c r="T707" s="333">
        <f t="shared" si="57"/>
        <v>0</v>
      </c>
    </row>
    <row r="708" spans="2:22" ht="24.9" customHeight="1" x14ac:dyDescent="0.3">
      <c r="B708" s="446"/>
      <c r="C708" s="267">
        <f t="shared" si="58"/>
        <v>1</v>
      </c>
      <c r="D708" s="268" t="str">
        <f t="shared" si="59"/>
        <v>Janeiro</v>
      </c>
      <c r="E708" s="269"/>
      <c r="F708" s="270" t="str">
        <f>IF(E708="","",VLOOKUP(Conciliação!E708,Relatório!B:I,2,FALSE))</f>
        <v/>
      </c>
      <c r="G708" s="709"/>
      <c r="H708" s="334" t="str">
        <f>IF(G708="","",VLOOKUP(G708,Fundos!B:C,2,FALSE))</f>
        <v/>
      </c>
      <c r="I708" s="272"/>
      <c r="J708" s="443"/>
      <c r="K708" s="443"/>
      <c r="L708" s="685"/>
      <c r="M708" s="353"/>
      <c r="N708" s="271"/>
      <c r="O708" s="576"/>
      <c r="P708" s="276" t="s">
        <v>277</v>
      </c>
      <c r="Q708" s="279"/>
      <c r="R708" s="449"/>
      <c r="S708" s="279">
        <f t="shared" ref="S708:S771" si="60">IF(P708="sim",Q708-R708+S707,IF(P708="NÃO",S707))</f>
        <v>0</v>
      </c>
      <c r="T708" s="333">
        <f t="shared" si="57"/>
        <v>0</v>
      </c>
    </row>
    <row r="709" spans="2:22" ht="24.9" customHeight="1" x14ac:dyDescent="0.3">
      <c r="B709" s="446"/>
      <c r="C709" s="267">
        <f t="shared" si="58"/>
        <v>1</v>
      </c>
      <c r="D709" s="268" t="str">
        <f t="shared" si="59"/>
        <v>Janeiro</v>
      </c>
      <c r="E709" s="269"/>
      <c r="F709" s="270" t="str">
        <f>IF(E709="","",VLOOKUP(Conciliação!E709,Relatório!B:I,2,FALSE))</f>
        <v/>
      </c>
      <c r="G709" s="709"/>
      <c r="H709" s="334" t="str">
        <f>IF(G709="","",VLOOKUP(G709,Fundos!B:C,2,FALSE))</f>
        <v/>
      </c>
      <c r="I709" s="272"/>
      <c r="J709" s="443"/>
      <c r="K709" s="443"/>
      <c r="L709" s="685"/>
      <c r="M709" s="353"/>
      <c r="N709" s="271"/>
      <c r="O709" s="576"/>
      <c r="P709" s="276" t="s">
        <v>277</v>
      </c>
      <c r="Q709" s="279"/>
      <c r="R709" s="449"/>
      <c r="S709" s="279">
        <f t="shared" si="60"/>
        <v>0</v>
      </c>
      <c r="T709" s="333">
        <f t="shared" si="57"/>
        <v>0</v>
      </c>
    </row>
    <row r="710" spans="2:22" ht="24.9" customHeight="1" x14ac:dyDescent="0.3">
      <c r="B710" s="446"/>
      <c r="C710" s="267">
        <f t="shared" si="58"/>
        <v>1</v>
      </c>
      <c r="D710" s="268" t="str">
        <f t="shared" si="59"/>
        <v>Janeiro</v>
      </c>
      <c r="E710" s="269"/>
      <c r="F710" s="270" t="str">
        <f>IF(E710="","",VLOOKUP(Conciliação!E710,Relatório!B:I,2,FALSE))</f>
        <v/>
      </c>
      <c r="G710" s="709"/>
      <c r="H710" s="334" t="str">
        <f>IF(G710="","",VLOOKUP(G710,Fundos!B:C,2,FALSE))</f>
        <v/>
      </c>
      <c r="I710" s="272"/>
      <c r="J710" s="443"/>
      <c r="K710" s="443"/>
      <c r="L710" s="685"/>
      <c r="M710" s="353"/>
      <c r="N710" s="271"/>
      <c r="O710" s="576"/>
      <c r="P710" s="276" t="s">
        <v>277</v>
      </c>
      <c r="Q710" s="279"/>
      <c r="R710" s="449"/>
      <c r="S710" s="279">
        <f t="shared" si="60"/>
        <v>0</v>
      </c>
      <c r="T710" s="333">
        <f t="shared" si="57"/>
        <v>0</v>
      </c>
    </row>
    <row r="711" spans="2:22" ht="24.9" customHeight="1" x14ac:dyDescent="0.3">
      <c r="B711" s="446"/>
      <c r="C711" s="267">
        <f t="shared" si="58"/>
        <v>1</v>
      </c>
      <c r="D711" s="268" t="str">
        <f t="shared" si="59"/>
        <v>Janeiro</v>
      </c>
      <c r="E711" s="269"/>
      <c r="F711" s="270" t="str">
        <f>IF(E711="","",VLOOKUP(Conciliação!E711,Relatório!B:I,2,FALSE))</f>
        <v/>
      </c>
      <c r="G711" s="709"/>
      <c r="H711" s="334" t="str">
        <f>IF(G711="","",VLOOKUP(G711,Fundos!B:C,2,FALSE))</f>
        <v/>
      </c>
      <c r="I711" s="272"/>
      <c r="J711" s="443"/>
      <c r="K711" s="443"/>
      <c r="L711" s="685"/>
      <c r="M711" s="353"/>
      <c r="N711" s="271"/>
      <c r="O711" s="576"/>
      <c r="P711" s="276" t="s">
        <v>277</v>
      </c>
      <c r="Q711" s="279"/>
      <c r="R711" s="449"/>
      <c r="S711" s="279">
        <f t="shared" si="60"/>
        <v>0</v>
      </c>
      <c r="T711" s="333">
        <f t="shared" si="57"/>
        <v>0</v>
      </c>
    </row>
    <row r="712" spans="2:22" ht="24.9" customHeight="1" x14ac:dyDescent="0.3">
      <c r="B712" s="446"/>
      <c r="C712" s="267">
        <f t="shared" si="58"/>
        <v>1</v>
      </c>
      <c r="D712" s="268" t="str">
        <f t="shared" si="59"/>
        <v>Janeiro</v>
      </c>
      <c r="E712" s="269"/>
      <c r="F712" s="270" t="str">
        <f>IF(E712="","",VLOOKUP(Conciliação!E712,Relatório!B:I,2,FALSE))</f>
        <v/>
      </c>
      <c r="G712" s="709"/>
      <c r="H712" s="334" t="str">
        <f>IF(G712="","",VLOOKUP(G712,Fundos!B:C,2,FALSE))</f>
        <v/>
      </c>
      <c r="I712" s="272"/>
      <c r="J712" s="443"/>
      <c r="K712" s="443"/>
      <c r="L712" s="685"/>
      <c r="M712" s="353"/>
      <c r="N712" s="271"/>
      <c r="O712" s="576"/>
      <c r="P712" s="276" t="s">
        <v>277</v>
      </c>
      <c r="Q712" s="279"/>
      <c r="R712" s="449"/>
      <c r="S712" s="279">
        <f t="shared" si="60"/>
        <v>0</v>
      </c>
      <c r="T712" s="333">
        <f t="shared" si="57"/>
        <v>0</v>
      </c>
    </row>
    <row r="713" spans="2:22" ht="24.9" customHeight="1" x14ac:dyDescent="0.3">
      <c r="B713" s="446"/>
      <c r="C713" s="267">
        <f t="shared" si="58"/>
        <v>1</v>
      </c>
      <c r="D713" s="268" t="str">
        <f t="shared" si="59"/>
        <v>Janeiro</v>
      </c>
      <c r="E713" s="269"/>
      <c r="F713" s="270" t="str">
        <f>IF(E713="","",VLOOKUP(Conciliação!E713,Relatório!B:I,2,FALSE))</f>
        <v/>
      </c>
      <c r="G713" s="709"/>
      <c r="H713" s="334" t="str">
        <f>IF(G713="","",VLOOKUP(G713,Fundos!B:C,2,FALSE))</f>
        <v/>
      </c>
      <c r="I713" s="272"/>
      <c r="J713" s="443"/>
      <c r="K713" s="443"/>
      <c r="L713" s="685"/>
      <c r="M713" s="353"/>
      <c r="N713" s="271"/>
      <c r="O713" s="576"/>
      <c r="P713" s="276" t="s">
        <v>277</v>
      </c>
      <c r="Q713" s="279"/>
      <c r="R713" s="449"/>
      <c r="S713" s="279">
        <f t="shared" si="60"/>
        <v>0</v>
      </c>
      <c r="T713" s="333">
        <f t="shared" si="57"/>
        <v>0</v>
      </c>
    </row>
    <row r="714" spans="2:22" ht="24.9" customHeight="1" x14ac:dyDescent="0.3">
      <c r="B714" s="446"/>
      <c r="C714" s="267">
        <f t="shared" si="58"/>
        <v>1</v>
      </c>
      <c r="D714" s="268" t="str">
        <f t="shared" si="59"/>
        <v>Janeiro</v>
      </c>
      <c r="E714" s="269"/>
      <c r="F714" s="270" t="str">
        <f>IF(E714="","",VLOOKUP(Conciliação!E714,Relatório!B:I,2,FALSE))</f>
        <v/>
      </c>
      <c r="G714" s="709"/>
      <c r="H714" s="334" t="str">
        <f>IF(G714="","",VLOOKUP(G714,Fundos!B:C,2,FALSE))</f>
        <v/>
      </c>
      <c r="I714" s="272"/>
      <c r="J714" s="294"/>
      <c r="K714" s="294"/>
      <c r="L714" s="274"/>
      <c r="M714" s="353"/>
      <c r="N714" s="271"/>
      <c r="O714" s="576"/>
      <c r="P714" s="276" t="s">
        <v>277</v>
      </c>
      <c r="Q714" s="279"/>
      <c r="R714" s="449"/>
      <c r="S714" s="279">
        <f t="shared" si="60"/>
        <v>0</v>
      </c>
      <c r="T714" s="333">
        <f t="shared" si="57"/>
        <v>0</v>
      </c>
    </row>
    <row r="715" spans="2:22" ht="24.9" customHeight="1" x14ac:dyDescent="0.3">
      <c r="B715" s="446"/>
      <c r="C715" s="267">
        <f t="shared" si="58"/>
        <v>1</v>
      </c>
      <c r="D715" s="268" t="str">
        <f t="shared" si="59"/>
        <v>Janeiro</v>
      </c>
      <c r="E715" s="269"/>
      <c r="F715" s="270" t="str">
        <f>IF(E715="","",VLOOKUP(Conciliação!E715,Relatório!B:I,2,FALSE))</f>
        <v/>
      </c>
      <c r="G715" s="709"/>
      <c r="H715" s="334" t="str">
        <f>IF(G715="","",VLOOKUP(G715,Fundos!B:C,2,FALSE))</f>
        <v/>
      </c>
      <c r="I715" s="272"/>
      <c r="J715" s="443"/>
      <c r="K715" s="443"/>
      <c r="L715" s="685"/>
      <c r="M715" s="353"/>
      <c r="N715" s="271"/>
      <c r="O715" s="576"/>
      <c r="P715" s="276" t="s">
        <v>277</v>
      </c>
      <c r="Q715" s="279"/>
      <c r="R715" s="449"/>
      <c r="S715" s="279">
        <f t="shared" si="60"/>
        <v>0</v>
      </c>
      <c r="T715" s="333">
        <f t="shared" si="57"/>
        <v>0</v>
      </c>
    </row>
    <row r="716" spans="2:22" ht="24.9" customHeight="1" x14ac:dyDescent="0.3">
      <c r="B716" s="446"/>
      <c r="C716" s="267">
        <f t="shared" si="58"/>
        <v>1</v>
      </c>
      <c r="D716" s="268" t="str">
        <f t="shared" si="59"/>
        <v>Janeiro</v>
      </c>
      <c r="E716" s="269"/>
      <c r="F716" s="270" t="str">
        <f>IF(E716="","",VLOOKUP(Conciliação!E716,Relatório!B:I,2,FALSE))</f>
        <v/>
      </c>
      <c r="G716" s="709"/>
      <c r="H716" s="334" t="str">
        <f>IF(G716="","",VLOOKUP(G716,Fundos!B:C,2,FALSE))</f>
        <v/>
      </c>
      <c r="I716" s="272"/>
      <c r="J716" s="443"/>
      <c r="K716" s="443"/>
      <c r="L716" s="685"/>
      <c r="M716" s="353"/>
      <c r="N716" s="271"/>
      <c r="O716" s="576"/>
      <c r="P716" s="276" t="s">
        <v>277</v>
      </c>
      <c r="Q716" s="279"/>
      <c r="R716" s="449"/>
      <c r="S716" s="279">
        <f t="shared" si="60"/>
        <v>0</v>
      </c>
      <c r="T716" s="333">
        <f t="shared" si="57"/>
        <v>0</v>
      </c>
    </row>
    <row r="717" spans="2:22" ht="24.9" customHeight="1" x14ac:dyDescent="0.3">
      <c r="B717" s="446"/>
      <c r="C717" s="267">
        <f t="shared" si="58"/>
        <v>1</v>
      </c>
      <c r="D717" s="268" t="str">
        <f t="shared" si="59"/>
        <v>Janeiro</v>
      </c>
      <c r="E717" s="269"/>
      <c r="F717" s="270" t="str">
        <f>IF(E717="","",VLOOKUP(Conciliação!E717,Relatório!B:I,2,FALSE))</f>
        <v/>
      </c>
      <c r="G717" s="709"/>
      <c r="H717" s="334" t="str">
        <f>IF(G717="","",VLOOKUP(G717,Fundos!B:C,2,FALSE))</f>
        <v/>
      </c>
      <c r="I717" s="272"/>
      <c r="J717" s="443"/>
      <c r="K717" s="443"/>
      <c r="L717" s="685"/>
      <c r="M717" s="353"/>
      <c r="N717" s="271"/>
      <c r="O717" s="576"/>
      <c r="P717" s="276" t="s">
        <v>277</v>
      </c>
      <c r="Q717" s="279"/>
      <c r="R717" s="449"/>
      <c r="S717" s="279">
        <f t="shared" si="60"/>
        <v>0</v>
      </c>
      <c r="T717" s="333">
        <f t="shared" si="57"/>
        <v>0</v>
      </c>
    </row>
    <row r="718" spans="2:22" ht="24.9" customHeight="1" x14ac:dyDescent="0.3">
      <c r="B718" s="446"/>
      <c r="C718" s="267">
        <f t="shared" si="58"/>
        <v>1</v>
      </c>
      <c r="D718" s="268" t="str">
        <f t="shared" si="59"/>
        <v>Janeiro</v>
      </c>
      <c r="E718" s="269"/>
      <c r="F718" s="270" t="str">
        <f>IF(E718="","",VLOOKUP(Conciliação!E718,Relatório!B:I,2,FALSE))</f>
        <v/>
      </c>
      <c r="G718" s="709"/>
      <c r="H718" s="334" t="str">
        <f>IF(G718="","",VLOOKUP(G718,Fundos!B:C,2,FALSE))</f>
        <v/>
      </c>
      <c r="I718" s="272"/>
      <c r="J718" s="443"/>
      <c r="K718" s="443"/>
      <c r="L718" s="685"/>
      <c r="M718" s="353"/>
      <c r="N718" s="271"/>
      <c r="O718" s="576"/>
      <c r="P718" s="276" t="s">
        <v>277</v>
      </c>
      <c r="Q718" s="279"/>
      <c r="R718" s="449"/>
      <c r="S718" s="279">
        <f t="shared" si="60"/>
        <v>0</v>
      </c>
      <c r="T718" s="333">
        <f t="shared" si="57"/>
        <v>0</v>
      </c>
      <c r="V718" s="546"/>
    </row>
    <row r="719" spans="2:22" ht="24.9" customHeight="1" x14ac:dyDescent="0.3">
      <c r="B719" s="446"/>
      <c r="C719" s="267">
        <f t="shared" si="58"/>
        <v>1</v>
      </c>
      <c r="D719" s="268" t="str">
        <f t="shared" si="59"/>
        <v>Janeiro</v>
      </c>
      <c r="E719" s="269"/>
      <c r="F719" s="270" t="str">
        <f>IF(E719="","",VLOOKUP(Conciliação!E719,Relatório!B:I,2,FALSE))</f>
        <v/>
      </c>
      <c r="G719" s="709"/>
      <c r="H719" s="334" t="str">
        <f>IF(G719="","",VLOOKUP(G719,Fundos!B:C,2,FALSE))</f>
        <v/>
      </c>
      <c r="I719" s="272"/>
      <c r="J719" s="443"/>
      <c r="K719" s="443"/>
      <c r="L719" s="685"/>
      <c r="M719" s="353"/>
      <c r="N719" s="271"/>
      <c r="O719" s="576"/>
      <c r="P719" s="276" t="s">
        <v>277</v>
      </c>
      <c r="Q719" s="279"/>
      <c r="R719" s="449"/>
      <c r="S719" s="279">
        <f t="shared" si="60"/>
        <v>0</v>
      </c>
      <c r="T719" s="333">
        <f t="shared" si="57"/>
        <v>0</v>
      </c>
    </row>
    <row r="720" spans="2:22" ht="24.9" customHeight="1" x14ac:dyDescent="0.3">
      <c r="B720" s="446"/>
      <c r="C720" s="267">
        <f t="shared" si="58"/>
        <v>1</v>
      </c>
      <c r="D720" s="268" t="str">
        <f t="shared" si="59"/>
        <v>Janeiro</v>
      </c>
      <c r="E720" s="269"/>
      <c r="F720" s="270" t="str">
        <f>IF(E720="","",VLOOKUP(Conciliação!E720,Relatório!B:I,2,FALSE))</f>
        <v/>
      </c>
      <c r="G720" s="709"/>
      <c r="H720" s="334" t="str">
        <f>IF(G720="","",VLOOKUP(G720,Fundos!B:C,2,FALSE))</f>
        <v/>
      </c>
      <c r="I720" s="272"/>
      <c r="J720" s="448"/>
      <c r="K720" s="452"/>
      <c r="L720" s="685"/>
      <c r="M720" s="353"/>
      <c r="N720" s="271"/>
      <c r="O720" s="576"/>
      <c r="P720" s="276" t="s">
        <v>277</v>
      </c>
      <c r="Q720" s="279"/>
      <c r="R720" s="449"/>
      <c r="S720" s="279">
        <f t="shared" si="60"/>
        <v>0</v>
      </c>
      <c r="T720" s="333">
        <f t="shared" si="57"/>
        <v>0</v>
      </c>
    </row>
    <row r="721" spans="2:20" ht="24.9" customHeight="1" x14ac:dyDescent="0.3">
      <c r="B721" s="446"/>
      <c r="C721" s="267">
        <f t="shared" si="58"/>
        <v>1</v>
      </c>
      <c r="D721" s="268" t="str">
        <f t="shared" si="59"/>
        <v>Janeiro</v>
      </c>
      <c r="E721" s="269"/>
      <c r="F721" s="270" t="str">
        <f>IF(E721="","",VLOOKUP(Conciliação!E721,Relatório!B:I,2,FALSE))</f>
        <v/>
      </c>
      <c r="G721" s="709"/>
      <c r="H721" s="334" t="str">
        <f>IF(G721="","",VLOOKUP(G721,Fundos!B:C,2,FALSE))</f>
        <v/>
      </c>
      <c r="I721" s="272"/>
      <c r="J721" s="443"/>
      <c r="K721" s="443"/>
      <c r="L721" s="685"/>
      <c r="M721" s="353"/>
      <c r="N721" s="271"/>
      <c r="O721" s="576"/>
      <c r="P721" s="276" t="s">
        <v>277</v>
      </c>
      <c r="Q721" s="279"/>
      <c r="R721" s="449"/>
      <c r="S721" s="279">
        <f t="shared" si="60"/>
        <v>0</v>
      </c>
      <c r="T721" s="333">
        <f t="shared" si="57"/>
        <v>0</v>
      </c>
    </row>
    <row r="722" spans="2:20" ht="24.9" customHeight="1" x14ac:dyDescent="0.3">
      <c r="B722" s="446"/>
      <c r="C722" s="267">
        <f t="shared" si="58"/>
        <v>1</v>
      </c>
      <c r="D722" s="268" t="str">
        <f t="shared" si="59"/>
        <v>Janeiro</v>
      </c>
      <c r="E722" s="269"/>
      <c r="F722" s="270" t="str">
        <f>IF(E722="","",VLOOKUP(Conciliação!E722,Relatório!B:I,2,FALSE))</f>
        <v/>
      </c>
      <c r="G722" s="709"/>
      <c r="H722" s="334" t="str">
        <f>IF(G722="","",VLOOKUP(G722,Fundos!B:C,2,FALSE))</f>
        <v/>
      </c>
      <c r="I722" s="272"/>
      <c r="J722" s="443"/>
      <c r="K722" s="443"/>
      <c r="L722" s="685"/>
      <c r="M722" s="353"/>
      <c r="N722" s="271"/>
      <c r="O722" s="576"/>
      <c r="P722" s="276" t="s">
        <v>277</v>
      </c>
      <c r="Q722" s="279"/>
      <c r="R722" s="449"/>
      <c r="S722" s="279">
        <f t="shared" si="60"/>
        <v>0</v>
      </c>
      <c r="T722" s="333">
        <f t="shared" si="57"/>
        <v>0</v>
      </c>
    </row>
    <row r="723" spans="2:20" ht="24.9" customHeight="1" x14ac:dyDescent="0.3">
      <c r="B723" s="446"/>
      <c r="C723" s="267">
        <f t="shared" si="58"/>
        <v>1</v>
      </c>
      <c r="D723" s="268" t="str">
        <f t="shared" si="59"/>
        <v>Janeiro</v>
      </c>
      <c r="E723" s="269"/>
      <c r="F723" s="270" t="str">
        <f>IF(E723="","",VLOOKUP(Conciliação!E723,Relatório!B:I,2,FALSE))</f>
        <v/>
      </c>
      <c r="G723" s="709"/>
      <c r="H723" s="334" t="str">
        <f>IF(G723="","",VLOOKUP(G723,Fundos!B:C,2,FALSE))</f>
        <v/>
      </c>
      <c r="I723" s="272"/>
      <c r="J723" s="443"/>
      <c r="K723" s="443"/>
      <c r="L723" s="685"/>
      <c r="M723" s="353"/>
      <c r="N723" s="271"/>
      <c r="O723" s="576"/>
      <c r="P723" s="276" t="s">
        <v>277</v>
      </c>
      <c r="Q723" s="279"/>
      <c r="R723" s="449"/>
      <c r="S723" s="279">
        <f t="shared" si="60"/>
        <v>0</v>
      </c>
      <c r="T723" s="333">
        <f t="shared" si="57"/>
        <v>0</v>
      </c>
    </row>
    <row r="724" spans="2:20" ht="24.9" customHeight="1" x14ac:dyDescent="0.3">
      <c r="B724" s="446"/>
      <c r="C724" s="267">
        <f t="shared" si="58"/>
        <v>1</v>
      </c>
      <c r="D724" s="268" t="str">
        <f t="shared" si="59"/>
        <v>Janeiro</v>
      </c>
      <c r="E724" s="269"/>
      <c r="F724" s="270" t="str">
        <f>IF(E724="","",VLOOKUP(Conciliação!E724,Relatório!B:I,2,FALSE))</f>
        <v/>
      </c>
      <c r="G724" s="709"/>
      <c r="H724" s="334" t="str">
        <f>IF(G724="","",VLOOKUP(G724,Fundos!B:C,2,FALSE))</f>
        <v/>
      </c>
      <c r="I724" s="272"/>
      <c r="J724" s="443"/>
      <c r="K724" s="443"/>
      <c r="L724" s="685"/>
      <c r="M724" s="353"/>
      <c r="N724" s="271"/>
      <c r="O724" s="576"/>
      <c r="P724" s="276" t="s">
        <v>277</v>
      </c>
      <c r="Q724" s="279"/>
      <c r="R724" s="449"/>
      <c r="S724" s="279">
        <f t="shared" si="60"/>
        <v>0</v>
      </c>
      <c r="T724" s="333">
        <f t="shared" si="57"/>
        <v>0</v>
      </c>
    </row>
    <row r="725" spans="2:20" ht="24.9" customHeight="1" x14ac:dyDescent="0.3">
      <c r="B725" s="446"/>
      <c r="C725" s="267">
        <f t="shared" si="58"/>
        <v>1</v>
      </c>
      <c r="D725" s="268" t="str">
        <f t="shared" si="59"/>
        <v>Janeiro</v>
      </c>
      <c r="E725" s="269"/>
      <c r="F725" s="270" t="str">
        <f>IF(E725="","",VLOOKUP(Conciliação!E725,Relatório!B:I,2,FALSE))</f>
        <v/>
      </c>
      <c r="G725" s="709"/>
      <c r="H725" s="334" t="str">
        <f>IF(G725="","",VLOOKUP(G725,Fundos!B:C,2,FALSE))</f>
        <v/>
      </c>
      <c r="I725" s="272"/>
      <c r="J725" s="443"/>
      <c r="K725" s="443"/>
      <c r="L725" s="685"/>
      <c r="M725" s="353"/>
      <c r="N725" s="271"/>
      <c r="O725" s="576"/>
      <c r="P725" s="276" t="s">
        <v>277</v>
      </c>
      <c r="Q725" s="279"/>
      <c r="R725" s="449"/>
      <c r="S725" s="279">
        <f t="shared" si="60"/>
        <v>0</v>
      </c>
      <c r="T725" s="333">
        <f t="shared" si="57"/>
        <v>0</v>
      </c>
    </row>
    <row r="726" spans="2:20" ht="24.9" customHeight="1" x14ac:dyDescent="0.3">
      <c r="B726" s="446"/>
      <c r="C726" s="267">
        <f t="shared" si="58"/>
        <v>1</v>
      </c>
      <c r="D726" s="268" t="str">
        <f t="shared" si="59"/>
        <v>Janeiro</v>
      </c>
      <c r="E726" s="269"/>
      <c r="F726" s="270" t="str">
        <f>IF(E726="","",VLOOKUP(Conciliação!E726,Relatório!B:I,2,FALSE))</f>
        <v/>
      </c>
      <c r="G726" s="709"/>
      <c r="H726" s="334" t="str">
        <f>IF(G726="","",VLOOKUP(G726,Fundos!B:C,2,FALSE))</f>
        <v/>
      </c>
      <c r="I726" s="272"/>
      <c r="J726" s="443"/>
      <c r="K726" s="443"/>
      <c r="L726" s="685"/>
      <c r="M726" s="353"/>
      <c r="N726" s="271"/>
      <c r="O726" s="576"/>
      <c r="P726" s="276" t="s">
        <v>277</v>
      </c>
      <c r="Q726" s="279"/>
      <c r="R726" s="449"/>
      <c r="S726" s="279">
        <f t="shared" si="60"/>
        <v>0</v>
      </c>
      <c r="T726" s="333">
        <f t="shared" si="57"/>
        <v>0</v>
      </c>
    </row>
    <row r="727" spans="2:20" ht="24.9" customHeight="1" x14ac:dyDescent="0.3">
      <c r="B727" s="446"/>
      <c r="C727" s="267">
        <f t="shared" si="58"/>
        <v>1</v>
      </c>
      <c r="D727" s="268" t="str">
        <f t="shared" si="59"/>
        <v>Janeiro</v>
      </c>
      <c r="E727" s="269"/>
      <c r="F727" s="270" t="str">
        <f>IF(E727="","",VLOOKUP(Conciliação!E727,Relatório!B:I,2,FALSE))</f>
        <v/>
      </c>
      <c r="G727" s="709"/>
      <c r="H727" s="334" t="str">
        <f>IF(G727="","",VLOOKUP(G727,Fundos!B:C,2,FALSE))</f>
        <v/>
      </c>
      <c r="I727" s="272"/>
      <c r="J727" s="443"/>
      <c r="K727" s="443"/>
      <c r="L727" s="685"/>
      <c r="M727" s="353"/>
      <c r="N727" s="271"/>
      <c r="O727" s="576"/>
      <c r="P727" s="276" t="s">
        <v>277</v>
      </c>
      <c r="Q727" s="279"/>
      <c r="R727" s="449"/>
      <c r="S727" s="279">
        <f t="shared" si="60"/>
        <v>0</v>
      </c>
      <c r="T727" s="333">
        <f t="shared" si="57"/>
        <v>0</v>
      </c>
    </row>
    <row r="728" spans="2:20" ht="24.9" customHeight="1" x14ac:dyDescent="0.3">
      <c r="B728" s="446"/>
      <c r="C728" s="267">
        <f t="shared" si="58"/>
        <v>1</v>
      </c>
      <c r="D728" s="268" t="str">
        <f t="shared" si="59"/>
        <v>Janeiro</v>
      </c>
      <c r="E728" s="269"/>
      <c r="F728" s="270" t="str">
        <f>IF(E728="","",VLOOKUP(Conciliação!E728,Relatório!B:I,2,FALSE))</f>
        <v/>
      </c>
      <c r="G728" s="709"/>
      <c r="H728" s="334" t="str">
        <f>IF(G728="","",VLOOKUP(G728,Fundos!B:C,2,FALSE))</f>
        <v/>
      </c>
      <c r="I728" s="272"/>
      <c r="J728" s="443"/>
      <c r="K728" s="443"/>
      <c r="L728" s="685"/>
      <c r="M728" s="353"/>
      <c r="N728" s="271"/>
      <c r="O728" s="576"/>
      <c r="P728" s="276" t="s">
        <v>277</v>
      </c>
      <c r="Q728" s="279"/>
      <c r="R728" s="449"/>
      <c r="S728" s="279">
        <f t="shared" si="60"/>
        <v>0</v>
      </c>
      <c r="T728" s="333">
        <f t="shared" si="57"/>
        <v>0</v>
      </c>
    </row>
    <row r="729" spans="2:20" ht="24.9" customHeight="1" x14ac:dyDescent="0.3">
      <c r="B729" s="446"/>
      <c r="C729" s="267">
        <f t="shared" si="58"/>
        <v>1</v>
      </c>
      <c r="D729" s="268" t="str">
        <f t="shared" si="59"/>
        <v>Janeiro</v>
      </c>
      <c r="E729" s="269"/>
      <c r="F729" s="270" t="str">
        <f>IF(E729="","",VLOOKUP(Conciliação!E729,Relatório!B:I,2,FALSE))</f>
        <v/>
      </c>
      <c r="G729" s="709"/>
      <c r="H729" s="334" t="str">
        <f>IF(G729="","",VLOOKUP(G729,Fundos!B:C,2,FALSE))</f>
        <v/>
      </c>
      <c r="I729" s="272"/>
      <c r="J729" s="443"/>
      <c r="K729" s="301"/>
      <c r="L729" s="685"/>
      <c r="M729" s="353"/>
      <c r="N729" s="271"/>
      <c r="O729" s="576"/>
      <c r="P729" s="276" t="s">
        <v>277</v>
      </c>
      <c r="Q729" s="279"/>
      <c r="R729" s="449"/>
      <c r="S729" s="279">
        <f t="shared" si="60"/>
        <v>0</v>
      </c>
      <c r="T729" s="333">
        <f t="shared" si="57"/>
        <v>0</v>
      </c>
    </row>
    <row r="730" spans="2:20" ht="24.9" customHeight="1" x14ac:dyDescent="0.3">
      <c r="B730" s="446"/>
      <c r="C730" s="267">
        <f t="shared" si="58"/>
        <v>1</v>
      </c>
      <c r="D730" s="268" t="str">
        <f t="shared" si="59"/>
        <v>Janeiro</v>
      </c>
      <c r="E730" s="269"/>
      <c r="F730" s="270" t="str">
        <f>IF(E730="","",VLOOKUP(Conciliação!E730,Relatório!B:I,2,FALSE))</f>
        <v/>
      </c>
      <c r="G730" s="709"/>
      <c r="H730" s="334" t="str">
        <f>IF(G730="","",VLOOKUP(G730,Fundos!B:C,2,FALSE))</f>
        <v/>
      </c>
      <c r="I730" s="272"/>
      <c r="J730" s="443"/>
      <c r="K730" s="443"/>
      <c r="L730" s="685"/>
      <c r="M730" s="353"/>
      <c r="N730" s="271"/>
      <c r="O730" s="576"/>
      <c r="P730" s="276" t="s">
        <v>277</v>
      </c>
      <c r="Q730" s="279"/>
      <c r="R730" s="449"/>
      <c r="S730" s="279">
        <f t="shared" si="60"/>
        <v>0</v>
      </c>
      <c r="T730" s="333">
        <f>T729</f>
        <v>0</v>
      </c>
    </row>
    <row r="731" spans="2:20" ht="24.9" customHeight="1" x14ac:dyDescent="0.3">
      <c r="B731" s="446"/>
      <c r="C731" s="267">
        <f t="shared" si="58"/>
        <v>1</v>
      </c>
      <c r="D731" s="268" t="str">
        <f t="shared" si="59"/>
        <v>Janeiro</v>
      </c>
      <c r="E731" s="269"/>
      <c r="F731" s="270" t="str">
        <f>IF(E731="","",VLOOKUP(Conciliação!E731,Relatório!B:I,2,FALSE))</f>
        <v/>
      </c>
      <c r="G731" s="709"/>
      <c r="H731" s="334" t="str">
        <f>IF(G731="","",VLOOKUP(G731,Fundos!B:C,2,FALSE))</f>
        <v/>
      </c>
      <c r="I731" s="272"/>
      <c r="J731" s="443"/>
      <c r="K731" s="443"/>
      <c r="L731" s="685"/>
      <c r="M731" s="353"/>
      <c r="N731" s="271"/>
      <c r="O731" s="576"/>
      <c r="P731" s="276" t="s">
        <v>277</v>
      </c>
      <c r="Q731" s="279"/>
      <c r="R731" s="449"/>
      <c r="S731" s="279">
        <f t="shared" si="60"/>
        <v>0</v>
      </c>
      <c r="T731" s="333">
        <f>T730</f>
        <v>0</v>
      </c>
    </row>
    <row r="732" spans="2:20" ht="24.9" customHeight="1" x14ac:dyDescent="0.3">
      <c r="B732" s="446"/>
      <c r="C732" s="267">
        <f t="shared" si="58"/>
        <v>1</v>
      </c>
      <c r="D732" s="268" t="str">
        <f t="shared" si="59"/>
        <v>Janeiro</v>
      </c>
      <c r="E732" s="269"/>
      <c r="F732" s="270" t="str">
        <f>IF(E732="","",VLOOKUP(Conciliação!E732,Relatório!B:I,2,FALSE))</f>
        <v/>
      </c>
      <c r="G732" s="709"/>
      <c r="H732" s="334" t="str">
        <f>IF(G732="","",VLOOKUP(G732,Fundos!B:C,2,FALSE))</f>
        <v/>
      </c>
      <c r="I732" s="272"/>
      <c r="J732" s="443"/>
      <c r="K732" s="443"/>
      <c r="L732" s="685"/>
      <c r="M732" s="353"/>
      <c r="N732" s="271"/>
      <c r="O732" s="576"/>
      <c r="P732" s="276" t="s">
        <v>277</v>
      </c>
      <c r="Q732" s="279"/>
      <c r="R732" s="449"/>
      <c r="S732" s="279">
        <f t="shared" si="60"/>
        <v>0</v>
      </c>
      <c r="T732" s="333">
        <f>T731</f>
        <v>0</v>
      </c>
    </row>
    <row r="733" spans="2:20" ht="24.9" customHeight="1" x14ac:dyDescent="0.3">
      <c r="B733" s="446"/>
      <c r="C733" s="267">
        <f t="shared" si="58"/>
        <v>1</v>
      </c>
      <c r="D733" s="268" t="str">
        <f t="shared" si="59"/>
        <v>Janeiro</v>
      </c>
      <c r="E733" s="269"/>
      <c r="F733" s="270" t="str">
        <f>IF(E733="","",VLOOKUP(Conciliação!E733,Relatório!B:I,2,FALSE))</f>
        <v/>
      </c>
      <c r="G733" s="709"/>
      <c r="H733" s="334" t="str">
        <f>IF(G733="","",VLOOKUP(G733,Fundos!B:C,2,FALSE))</f>
        <v/>
      </c>
      <c r="I733" s="272"/>
      <c r="J733" s="443"/>
      <c r="K733" s="443"/>
      <c r="L733" s="685"/>
      <c r="M733" s="353"/>
      <c r="N733" s="271"/>
      <c r="O733" s="576"/>
      <c r="P733" s="276" t="s">
        <v>277</v>
      </c>
      <c r="Q733" s="279"/>
      <c r="R733" s="449"/>
      <c r="S733" s="279">
        <f t="shared" si="60"/>
        <v>0</v>
      </c>
      <c r="T733" s="333">
        <f t="shared" ref="T733:T799" si="61">T732</f>
        <v>0</v>
      </c>
    </row>
    <row r="734" spans="2:20" ht="24.9" customHeight="1" x14ac:dyDescent="0.3">
      <c r="B734" s="446"/>
      <c r="C734" s="267">
        <f t="shared" si="58"/>
        <v>1</v>
      </c>
      <c r="D734" s="268" t="str">
        <f t="shared" si="59"/>
        <v>Janeiro</v>
      </c>
      <c r="E734" s="269"/>
      <c r="F734" s="270" t="str">
        <f>IF(E734="","",VLOOKUP(Conciliação!E734,Relatório!B:I,2,FALSE))</f>
        <v/>
      </c>
      <c r="G734" s="709"/>
      <c r="H734" s="334" t="str">
        <f>IF(G734="","",VLOOKUP(G734,Fundos!B:C,2,FALSE))</f>
        <v/>
      </c>
      <c r="I734" s="272"/>
      <c r="J734" s="443"/>
      <c r="K734" s="443"/>
      <c r="L734" s="685"/>
      <c r="M734" s="353"/>
      <c r="N734" s="271"/>
      <c r="O734" s="576"/>
      <c r="P734" s="276" t="s">
        <v>277</v>
      </c>
      <c r="Q734" s="279"/>
      <c r="R734" s="449"/>
      <c r="S734" s="279">
        <f t="shared" si="60"/>
        <v>0</v>
      </c>
      <c r="T734" s="333">
        <f t="shared" si="61"/>
        <v>0</v>
      </c>
    </row>
    <row r="735" spans="2:20" ht="24.9" customHeight="1" x14ac:dyDescent="0.3">
      <c r="B735" s="446"/>
      <c r="C735" s="267">
        <f t="shared" si="58"/>
        <v>1</v>
      </c>
      <c r="D735" s="268" t="str">
        <f t="shared" si="59"/>
        <v>Janeiro</v>
      </c>
      <c r="E735" s="269"/>
      <c r="F735" s="270" t="str">
        <f>IF(E735="","",VLOOKUP(Conciliação!E735,Relatório!B:I,2,FALSE))</f>
        <v/>
      </c>
      <c r="G735" s="709"/>
      <c r="H735" s="334" t="str">
        <f>IF(G735="","",VLOOKUP(G735,Fundos!B:C,2,FALSE))</f>
        <v/>
      </c>
      <c r="I735" s="272"/>
      <c r="J735" s="443"/>
      <c r="K735" s="443"/>
      <c r="L735" s="685"/>
      <c r="M735" s="353"/>
      <c r="N735" s="271"/>
      <c r="O735" s="576"/>
      <c r="P735" s="276" t="s">
        <v>277</v>
      </c>
      <c r="Q735" s="279"/>
      <c r="R735" s="449"/>
      <c r="S735" s="279">
        <f t="shared" si="60"/>
        <v>0</v>
      </c>
      <c r="T735" s="333">
        <f t="shared" si="61"/>
        <v>0</v>
      </c>
    </row>
    <row r="736" spans="2:20" ht="24.9" customHeight="1" x14ac:dyDescent="0.3">
      <c r="B736" s="446"/>
      <c r="C736" s="267">
        <f t="shared" si="58"/>
        <v>1</v>
      </c>
      <c r="D736" s="268" t="str">
        <f t="shared" si="59"/>
        <v>Janeiro</v>
      </c>
      <c r="E736" s="269"/>
      <c r="F736" s="270" t="str">
        <f>IF(E736="","",VLOOKUP(Conciliação!E736,Relatório!B:I,2,FALSE))</f>
        <v/>
      </c>
      <c r="G736" s="709"/>
      <c r="H736" s="334" t="str">
        <f>IF(G736="","",VLOOKUP(G736,Fundos!B:C,2,FALSE))</f>
        <v/>
      </c>
      <c r="I736" s="272"/>
      <c r="J736" s="443"/>
      <c r="K736" s="443"/>
      <c r="L736" s="685"/>
      <c r="M736" s="353"/>
      <c r="N736" s="271"/>
      <c r="O736" s="576"/>
      <c r="P736" s="276" t="s">
        <v>277</v>
      </c>
      <c r="Q736" s="279"/>
      <c r="R736" s="449"/>
      <c r="S736" s="279">
        <f t="shared" si="60"/>
        <v>0</v>
      </c>
      <c r="T736" s="333">
        <f t="shared" si="61"/>
        <v>0</v>
      </c>
    </row>
    <row r="737" spans="2:20" ht="24.9" customHeight="1" x14ac:dyDescent="0.3">
      <c r="B737" s="446"/>
      <c r="C737" s="267">
        <f t="shared" si="58"/>
        <v>1</v>
      </c>
      <c r="D737" s="268" t="str">
        <f t="shared" si="59"/>
        <v>Janeiro</v>
      </c>
      <c r="E737" s="269"/>
      <c r="F737" s="270" t="str">
        <f>IF(E737="","",VLOOKUP(Conciliação!E737,Relatório!B:I,2,FALSE))</f>
        <v/>
      </c>
      <c r="G737" s="709"/>
      <c r="H737" s="334" t="str">
        <f>IF(G737="","",VLOOKUP(G737,Fundos!B:C,2,FALSE))</f>
        <v/>
      </c>
      <c r="I737" s="272"/>
      <c r="J737" s="443"/>
      <c r="K737" s="443"/>
      <c r="L737" s="685"/>
      <c r="M737" s="353"/>
      <c r="N737" s="271"/>
      <c r="O737" s="576"/>
      <c r="P737" s="276" t="s">
        <v>277</v>
      </c>
      <c r="Q737" s="279"/>
      <c r="R737" s="449"/>
      <c r="S737" s="279">
        <f t="shared" si="60"/>
        <v>0</v>
      </c>
      <c r="T737" s="333">
        <f t="shared" si="61"/>
        <v>0</v>
      </c>
    </row>
    <row r="738" spans="2:20" ht="24.9" customHeight="1" x14ac:dyDescent="0.3">
      <c r="B738" s="446"/>
      <c r="C738" s="267">
        <f t="shared" si="58"/>
        <v>1</v>
      </c>
      <c r="D738" s="268" t="str">
        <f t="shared" si="59"/>
        <v>Janeiro</v>
      </c>
      <c r="E738" s="269"/>
      <c r="F738" s="270" t="str">
        <f>IF(E738="","",VLOOKUP(Conciliação!E738,Relatório!B:I,2,FALSE))</f>
        <v/>
      </c>
      <c r="G738" s="709"/>
      <c r="H738" s="334" t="str">
        <f>IF(G738="","",VLOOKUP(G738,Fundos!B:C,2,FALSE))</f>
        <v/>
      </c>
      <c r="I738" s="272"/>
      <c r="J738" s="443"/>
      <c r="K738" s="443"/>
      <c r="L738" s="685"/>
      <c r="M738" s="353"/>
      <c r="N738" s="271"/>
      <c r="O738" s="576"/>
      <c r="P738" s="276" t="s">
        <v>277</v>
      </c>
      <c r="Q738" s="279"/>
      <c r="R738" s="449"/>
      <c r="S738" s="279">
        <f t="shared" si="60"/>
        <v>0</v>
      </c>
      <c r="T738" s="333">
        <f t="shared" si="61"/>
        <v>0</v>
      </c>
    </row>
    <row r="739" spans="2:20" ht="24.9" customHeight="1" x14ac:dyDescent="0.3">
      <c r="B739" s="446"/>
      <c r="C739" s="267">
        <f t="shared" si="58"/>
        <v>1</v>
      </c>
      <c r="D739" s="268" t="str">
        <f t="shared" si="59"/>
        <v>Janeiro</v>
      </c>
      <c r="E739" s="269"/>
      <c r="F739" s="270" t="str">
        <f>IF(E739="","",VLOOKUP(Conciliação!E739,Relatório!B:I,2,FALSE))</f>
        <v/>
      </c>
      <c r="G739" s="709"/>
      <c r="H739" s="334" t="str">
        <f>IF(G739="","",VLOOKUP(G739,Fundos!B:C,2,FALSE))</f>
        <v/>
      </c>
      <c r="I739" s="272"/>
      <c r="J739" s="443"/>
      <c r="K739" s="443"/>
      <c r="L739" s="685"/>
      <c r="M739" s="353"/>
      <c r="N739" s="271"/>
      <c r="O739" s="576"/>
      <c r="P739" s="276" t="s">
        <v>277</v>
      </c>
      <c r="Q739" s="279"/>
      <c r="R739" s="449"/>
      <c r="S739" s="279">
        <f t="shared" si="60"/>
        <v>0</v>
      </c>
      <c r="T739" s="333">
        <f t="shared" si="61"/>
        <v>0</v>
      </c>
    </row>
    <row r="740" spans="2:20" ht="24.9" customHeight="1" x14ac:dyDescent="0.3">
      <c r="B740" s="446"/>
      <c r="C740" s="267">
        <f t="shared" si="58"/>
        <v>1</v>
      </c>
      <c r="D740" s="268" t="str">
        <f t="shared" si="59"/>
        <v>Janeiro</v>
      </c>
      <c r="E740" s="269"/>
      <c r="F740" s="270" t="str">
        <f>IF(E740="","",VLOOKUP(Conciliação!E740,Relatório!B:I,2,FALSE))</f>
        <v/>
      </c>
      <c r="G740" s="709"/>
      <c r="H740" s="334" t="str">
        <f>IF(G740="","",VLOOKUP(G740,Fundos!B:C,2,FALSE))</f>
        <v/>
      </c>
      <c r="I740" s="272"/>
      <c r="J740" s="443"/>
      <c r="K740" s="301"/>
      <c r="L740" s="685"/>
      <c r="M740" s="353"/>
      <c r="N740" s="271"/>
      <c r="O740" s="576"/>
      <c r="P740" s="276" t="s">
        <v>277</v>
      </c>
      <c r="Q740" s="279"/>
      <c r="R740" s="449"/>
      <c r="S740" s="279">
        <f t="shared" si="60"/>
        <v>0</v>
      </c>
      <c r="T740" s="333">
        <f t="shared" si="61"/>
        <v>0</v>
      </c>
    </row>
    <row r="741" spans="2:20" ht="24.9" customHeight="1" x14ac:dyDescent="0.3">
      <c r="B741" s="446"/>
      <c r="C741" s="267">
        <f t="shared" ref="C741:C811" si="62">MONTH(B741)</f>
        <v>1</v>
      </c>
      <c r="D741" s="268" t="str">
        <f t="shared" ref="D741:D811" si="63">IF(C741=1,"Janeiro",IF(C741=2,"Fevereiro",IF(C741=3,"Março",IF(C741=4,"Abril",IF(C741=5,"Maio",IF(C741=6,"Junho",IF(C741=7,"Julho",IF(C741=8,"Agosto",IF(C741=9,"Setembro",IF(C741=10,"Outubro",IF(C741=11,"Novembro",IF(C741=12,"Dezembro",""))))))))))))</f>
        <v>Janeiro</v>
      </c>
      <c r="E741" s="269"/>
      <c r="F741" s="270" t="str">
        <f>IF(E741="","",VLOOKUP(Conciliação!E741,Relatório!B:I,2,FALSE))</f>
        <v/>
      </c>
      <c r="G741" s="709"/>
      <c r="H741" s="334" t="str">
        <f>IF(G741="","",VLOOKUP(G741,Fundos!B:C,2,FALSE))</f>
        <v/>
      </c>
      <c r="I741" s="272"/>
      <c r="J741" s="443"/>
      <c r="K741" s="443"/>
      <c r="L741" s="685"/>
      <c r="M741" s="353"/>
      <c r="N741" s="271"/>
      <c r="O741" s="576"/>
      <c r="P741" s="276" t="s">
        <v>277</v>
      </c>
      <c r="Q741" s="279"/>
      <c r="R741" s="449"/>
      <c r="S741" s="279">
        <f t="shared" si="60"/>
        <v>0</v>
      </c>
      <c r="T741" s="333">
        <f t="shared" si="61"/>
        <v>0</v>
      </c>
    </row>
    <row r="742" spans="2:20" ht="24.9" customHeight="1" x14ac:dyDescent="0.3">
      <c r="B742" s="446"/>
      <c r="C742" s="267">
        <f t="shared" si="62"/>
        <v>1</v>
      </c>
      <c r="D742" s="268" t="str">
        <f t="shared" si="63"/>
        <v>Janeiro</v>
      </c>
      <c r="E742" s="269"/>
      <c r="F742" s="270" t="str">
        <f>IF(E742="","",VLOOKUP(Conciliação!E742,Relatório!B:I,2,FALSE))</f>
        <v/>
      </c>
      <c r="G742" s="709"/>
      <c r="H742" s="334" t="str">
        <f>IF(G742="","",VLOOKUP(G742,Fundos!B:C,2,FALSE))</f>
        <v/>
      </c>
      <c r="I742" s="272"/>
      <c r="J742" s="443"/>
      <c r="K742" s="443"/>
      <c r="L742" s="685"/>
      <c r="M742" s="353"/>
      <c r="N742" s="271"/>
      <c r="O742" s="576"/>
      <c r="P742" s="276" t="s">
        <v>277</v>
      </c>
      <c r="Q742" s="279"/>
      <c r="R742" s="449"/>
      <c r="S742" s="279">
        <f t="shared" si="60"/>
        <v>0</v>
      </c>
      <c r="T742" s="333">
        <f t="shared" si="61"/>
        <v>0</v>
      </c>
    </row>
    <row r="743" spans="2:20" ht="24.9" customHeight="1" x14ac:dyDescent="0.3">
      <c r="B743" s="446"/>
      <c r="C743" s="267">
        <f t="shared" si="62"/>
        <v>1</v>
      </c>
      <c r="D743" s="268" t="str">
        <f t="shared" si="63"/>
        <v>Janeiro</v>
      </c>
      <c r="E743" s="269"/>
      <c r="F743" s="270" t="str">
        <f>IF(E743="","",VLOOKUP(Conciliação!E743,Relatório!B:I,2,FALSE))</f>
        <v/>
      </c>
      <c r="G743" s="709"/>
      <c r="H743" s="334" t="str">
        <f>IF(G743="","",VLOOKUP(G743,Fundos!B:C,2,FALSE))</f>
        <v/>
      </c>
      <c r="I743" s="272"/>
      <c r="J743" s="443"/>
      <c r="K743" s="443"/>
      <c r="L743" s="685"/>
      <c r="M743" s="353"/>
      <c r="N743" s="271"/>
      <c r="O743" s="576"/>
      <c r="P743" s="276" t="s">
        <v>277</v>
      </c>
      <c r="Q743" s="279"/>
      <c r="R743" s="449"/>
      <c r="S743" s="279">
        <f t="shared" si="60"/>
        <v>0</v>
      </c>
      <c r="T743" s="333">
        <f t="shared" si="61"/>
        <v>0</v>
      </c>
    </row>
    <row r="744" spans="2:20" ht="24.9" customHeight="1" x14ac:dyDescent="0.3">
      <c r="B744" s="446"/>
      <c r="C744" s="267">
        <f t="shared" si="62"/>
        <v>1</v>
      </c>
      <c r="D744" s="268" t="str">
        <f t="shared" si="63"/>
        <v>Janeiro</v>
      </c>
      <c r="E744" s="269"/>
      <c r="F744" s="270" t="str">
        <f>IF(E744="","",VLOOKUP(Conciliação!E744,Relatório!B:I,2,FALSE))</f>
        <v/>
      </c>
      <c r="G744" s="709"/>
      <c r="H744" s="334" t="str">
        <f>IF(G744="","",VLOOKUP(G744,Fundos!B:C,2,FALSE))</f>
        <v/>
      </c>
      <c r="I744" s="272"/>
      <c r="J744" s="443"/>
      <c r="K744" s="443"/>
      <c r="L744" s="685"/>
      <c r="M744" s="353"/>
      <c r="N744" s="271"/>
      <c r="O744" s="576"/>
      <c r="P744" s="276" t="s">
        <v>277</v>
      </c>
      <c r="Q744" s="279"/>
      <c r="R744" s="449"/>
      <c r="S744" s="279">
        <f t="shared" si="60"/>
        <v>0</v>
      </c>
      <c r="T744" s="333">
        <f t="shared" si="61"/>
        <v>0</v>
      </c>
    </row>
    <row r="745" spans="2:20" ht="24.9" customHeight="1" x14ac:dyDescent="0.3">
      <c r="B745" s="446"/>
      <c r="C745" s="267">
        <f t="shared" si="62"/>
        <v>1</v>
      </c>
      <c r="D745" s="268" t="str">
        <f t="shared" si="63"/>
        <v>Janeiro</v>
      </c>
      <c r="E745" s="269"/>
      <c r="F745" s="270" t="str">
        <f>IF(E745="","",VLOOKUP(Conciliação!E745,Relatório!B:I,2,FALSE))</f>
        <v/>
      </c>
      <c r="G745" s="709"/>
      <c r="H745" s="334" t="str">
        <f>IF(G745="","",VLOOKUP(G745,Fundos!B:C,2,FALSE))</f>
        <v/>
      </c>
      <c r="I745" s="272"/>
      <c r="J745" s="443"/>
      <c r="K745" s="443"/>
      <c r="L745" s="685"/>
      <c r="M745" s="353"/>
      <c r="N745" s="271"/>
      <c r="O745" s="576"/>
      <c r="P745" s="276" t="s">
        <v>277</v>
      </c>
      <c r="Q745" s="279"/>
      <c r="R745" s="449"/>
      <c r="S745" s="279">
        <f t="shared" si="60"/>
        <v>0</v>
      </c>
      <c r="T745" s="333">
        <f t="shared" si="61"/>
        <v>0</v>
      </c>
    </row>
    <row r="746" spans="2:20" ht="24.9" customHeight="1" x14ac:dyDescent="0.3">
      <c r="B746" s="446"/>
      <c r="C746" s="267">
        <f t="shared" si="62"/>
        <v>1</v>
      </c>
      <c r="D746" s="268" t="str">
        <f t="shared" si="63"/>
        <v>Janeiro</v>
      </c>
      <c r="E746" s="269"/>
      <c r="F746" s="270" t="str">
        <f>IF(E746="","",VLOOKUP(Conciliação!E746,Relatório!B:I,2,FALSE))</f>
        <v/>
      </c>
      <c r="G746" s="709"/>
      <c r="H746" s="334" t="str">
        <f>IF(G746="","",VLOOKUP(G746,Fundos!B:C,2,FALSE))</f>
        <v/>
      </c>
      <c r="I746" s="272"/>
      <c r="J746" s="443"/>
      <c r="K746" s="443"/>
      <c r="L746" s="685"/>
      <c r="M746" s="353"/>
      <c r="N746" s="271"/>
      <c r="O746" s="576"/>
      <c r="P746" s="276" t="s">
        <v>277</v>
      </c>
      <c r="Q746" s="279"/>
      <c r="R746" s="449"/>
      <c r="S746" s="279">
        <f t="shared" si="60"/>
        <v>0</v>
      </c>
      <c r="T746" s="333">
        <f t="shared" si="61"/>
        <v>0</v>
      </c>
    </row>
    <row r="747" spans="2:20" ht="24.9" customHeight="1" x14ac:dyDescent="0.3">
      <c r="B747" s="446"/>
      <c r="C747" s="267">
        <f t="shared" si="62"/>
        <v>1</v>
      </c>
      <c r="D747" s="268" t="str">
        <f t="shared" si="63"/>
        <v>Janeiro</v>
      </c>
      <c r="E747" s="269"/>
      <c r="F747" s="270" t="str">
        <f>IF(E747="","",VLOOKUP(Conciliação!E747,Relatório!B:I,2,FALSE))</f>
        <v/>
      </c>
      <c r="G747" s="709"/>
      <c r="H747" s="334" t="str">
        <f>IF(G747="","",VLOOKUP(G747,Fundos!B:C,2,FALSE))</f>
        <v/>
      </c>
      <c r="I747" s="272"/>
      <c r="J747" s="443"/>
      <c r="K747" s="443"/>
      <c r="L747" s="685"/>
      <c r="M747" s="353"/>
      <c r="N747" s="271"/>
      <c r="O747" s="576"/>
      <c r="P747" s="276" t="s">
        <v>277</v>
      </c>
      <c r="Q747" s="279"/>
      <c r="R747" s="449"/>
      <c r="S747" s="279">
        <f t="shared" si="60"/>
        <v>0</v>
      </c>
      <c r="T747" s="333">
        <f t="shared" si="61"/>
        <v>0</v>
      </c>
    </row>
    <row r="748" spans="2:20" ht="24.9" customHeight="1" x14ac:dyDescent="0.3">
      <c r="B748" s="446"/>
      <c r="C748" s="267">
        <f t="shared" si="62"/>
        <v>1</v>
      </c>
      <c r="D748" s="268" t="str">
        <f t="shared" si="63"/>
        <v>Janeiro</v>
      </c>
      <c r="E748" s="269"/>
      <c r="F748" s="270" t="str">
        <f>IF(E748="","",VLOOKUP(Conciliação!E748,Relatório!B:I,2,FALSE))</f>
        <v/>
      </c>
      <c r="G748" s="709"/>
      <c r="H748" s="334" t="str">
        <f>IF(G748="","",VLOOKUP(G748,Fundos!B:C,2,FALSE))</f>
        <v/>
      </c>
      <c r="I748" s="272"/>
      <c r="J748" s="443"/>
      <c r="K748" s="443"/>
      <c r="L748" s="685"/>
      <c r="M748" s="353"/>
      <c r="N748" s="271"/>
      <c r="O748" s="576"/>
      <c r="P748" s="276" t="s">
        <v>277</v>
      </c>
      <c r="Q748" s="279"/>
      <c r="R748" s="449"/>
      <c r="S748" s="279">
        <f t="shared" si="60"/>
        <v>0</v>
      </c>
      <c r="T748" s="333">
        <f t="shared" si="61"/>
        <v>0</v>
      </c>
    </row>
    <row r="749" spans="2:20" ht="24.9" customHeight="1" x14ac:dyDescent="0.3">
      <c r="B749" s="446"/>
      <c r="C749" s="267">
        <f t="shared" si="62"/>
        <v>1</v>
      </c>
      <c r="D749" s="268" t="str">
        <f t="shared" si="63"/>
        <v>Janeiro</v>
      </c>
      <c r="E749" s="269"/>
      <c r="F749" s="270" t="str">
        <f>IF(E749="","",VLOOKUP(Conciliação!E749,Relatório!B:I,2,FALSE))</f>
        <v/>
      </c>
      <c r="G749" s="709"/>
      <c r="H749" s="334" t="str">
        <f>IF(G749="","",VLOOKUP(G749,Fundos!B:C,2,FALSE))</f>
        <v/>
      </c>
      <c r="I749" s="272"/>
      <c r="J749" s="443"/>
      <c r="K749" s="443"/>
      <c r="L749" s="685"/>
      <c r="M749" s="353"/>
      <c r="N749" s="271"/>
      <c r="O749" s="576"/>
      <c r="P749" s="276" t="s">
        <v>277</v>
      </c>
      <c r="Q749" s="279"/>
      <c r="R749" s="449"/>
      <c r="S749" s="279">
        <f t="shared" si="60"/>
        <v>0</v>
      </c>
      <c r="T749" s="333">
        <f t="shared" si="61"/>
        <v>0</v>
      </c>
    </row>
    <row r="750" spans="2:20" ht="24.9" customHeight="1" x14ac:dyDescent="0.3">
      <c r="B750" s="446"/>
      <c r="C750" s="267">
        <f t="shared" si="62"/>
        <v>1</v>
      </c>
      <c r="D750" s="268" t="str">
        <f t="shared" si="63"/>
        <v>Janeiro</v>
      </c>
      <c r="E750" s="269"/>
      <c r="F750" s="270" t="str">
        <f>IF(E750="","",VLOOKUP(Conciliação!E750,Relatório!B:I,2,FALSE))</f>
        <v/>
      </c>
      <c r="G750" s="709"/>
      <c r="H750" s="334" t="str">
        <f>IF(G750="","",VLOOKUP(G750,Fundos!B:C,2,FALSE))</f>
        <v/>
      </c>
      <c r="I750" s="272"/>
      <c r="J750" s="443"/>
      <c r="K750" s="443"/>
      <c r="L750" s="685"/>
      <c r="M750" s="353"/>
      <c r="N750" s="271"/>
      <c r="O750" s="576"/>
      <c r="P750" s="276" t="s">
        <v>277</v>
      </c>
      <c r="Q750" s="279"/>
      <c r="R750" s="449"/>
      <c r="S750" s="279">
        <f t="shared" si="60"/>
        <v>0</v>
      </c>
      <c r="T750" s="333">
        <f t="shared" si="61"/>
        <v>0</v>
      </c>
    </row>
    <row r="751" spans="2:20" ht="24.9" customHeight="1" x14ac:dyDescent="0.3">
      <c r="B751" s="446"/>
      <c r="C751" s="267">
        <f t="shared" si="62"/>
        <v>1</v>
      </c>
      <c r="D751" s="268" t="str">
        <f t="shared" si="63"/>
        <v>Janeiro</v>
      </c>
      <c r="E751" s="269"/>
      <c r="F751" s="270" t="str">
        <f>IF(E751="","",VLOOKUP(Conciliação!E751,Relatório!B:I,2,FALSE))</f>
        <v/>
      </c>
      <c r="G751" s="709"/>
      <c r="H751" s="334" t="str">
        <f>IF(G751="","",VLOOKUP(G751,Fundos!B:C,2,FALSE))</f>
        <v/>
      </c>
      <c r="I751" s="272"/>
      <c r="J751" s="443"/>
      <c r="K751" s="443"/>
      <c r="L751" s="685"/>
      <c r="M751" s="353"/>
      <c r="N751" s="271"/>
      <c r="O751" s="576"/>
      <c r="P751" s="276" t="s">
        <v>277</v>
      </c>
      <c r="Q751" s="279"/>
      <c r="R751" s="449"/>
      <c r="S751" s="279">
        <f t="shared" si="60"/>
        <v>0</v>
      </c>
      <c r="T751" s="333">
        <f t="shared" si="61"/>
        <v>0</v>
      </c>
    </row>
    <row r="752" spans="2:20" ht="24.9" customHeight="1" x14ac:dyDescent="0.3">
      <c r="B752" s="446"/>
      <c r="C752" s="267">
        <f>MONTH(B752)</f>
        <v>1</v>
      </c>
      <c r="D752" s="268" t="str">
        <f>IF(C752=1,"Janeiro",IF(C752=2,"Fevereiro",IF(C752=3,"Março",IF(C752=4,"Abril",IF(C752=5,"Maio",IF(C752=6,"Junho",IF(C752=7,"Julho",IF(C752=8,"Agosto",IF(C752=9,"Setembro",IF(C752=10,"Outubro",IF(C752=11,"Novembro",IF(C752=12,"Dezembro",""))))))))))))</f>
        <v>Janeiro</v>
      </c>
      <c r="E752" s="269"/>
      <c r="F752" s="270" t="str">
        <f>IF(E752="","",VLOOKUP(Conciliação!E752,Relatório!B:I,2,FALSE))</f>
        <v/>
      </c>
      <c r="G752" s="709"/>
      <c r="H752" s="334" t="str">
        <f>IF(G752="","",VLOOKUP(G752,Fundos!B:C,2,FALSE))</f>
        <v/>
      </c>
      <c r="I752" s="272"/>
      <c r="J752" s="443"/>
      <c r="K752" s="443"/>
      <c r="L752" s="685"/>
      <c r="M752" s="353"/>
      <c r="N752" s="271"/>
      <c r="O752" s="576"/>
      <c r="P752" s="276" t="s">
        <v>277</v>
      </c>
      <c r="Q752" s="279"/>
      <c r="R752" s="449"/>
      <c r="S752" s="279">
        <f t="shared" si="60"/>
        <v>0</v>
      </c>
      <c r="T752" s="333">
        <f t="shared" si="61"/>
        <v>0</v>
      </c>
    </row>
    <row r="753" spans="2:20" ht="24.9" customHeight="1" x14ac:dyDescent="0.3">
      <c r="B753" s="446"/>
      <c r="C753" s="267">
        <f t="shared" si="62"/>
        <v>1</v>
      </c>
      <c r="D753" s="268" t="str">
        <f t="shared" si="63"/>
        <v>Janeiro</v>
      </c>
      <c r="E753" s="269"/>
      <c r="F753" s="270" t="str">
        <f>IF(E753="","",VLOOKUP(Conciliação!E753,Relatório!B:I,2,FALSE))</f>
        <v/>
      </c>
      <c r="G753" s="709"/>
      <c r="H753" s="334" t="str">
        <f>IF(G753="","",VLOOKUP(G753,Fundos!B:C,2,FALSE))</f>
        <v/>
      </c>
      <c r="I753" s="272"/>
      <c r="J753" s="443"/>
      <c r="K753" s="443"/>
      <c r="L753" s="685"/>
      <c r="M753" s="353"/>
      <c r="N753" s="271"/>
      <c r="O753" s="576"/>
      <c r="P753" s="276" t="s">
        <v>277</v>
      </c>
      <c r="Q753" s="279"/>
      <c r="R753" s="449"/>
      <c r="S753" s="279">
        <f t="shared" si="60"/>
        <v>0</v>
      </c>
      <c r="T753" s="333">
        <f t="shared" si="61"/>
        <v>0</v>
      </c>
    </row>
    <row r="754" spans="2:20" ht="24.9" customHeight="1" x14ac:dyDescent="0.3">
      <c r="B754" s="446"/>
      <c r="C754" s="267">
        <f t="shared" si="62"/>
        <v>1</v>
      </c>
      <c r="D754" s="268" t="str">
        <f t="shared" si="63"/>
        <v>Janeiro</v>
      </c>
      <c r="E754" s="269"/>
      <c r="F754" s="270" t="str">
        <f>IF(E754="","",VLOOKUP(Conciliação!E754,Relatório!B:I,2,FALSE))</f>
        <v/>
      </c>
      <c r="G754" s="709"/>
      <c r="H754" s="334" t="str">
        <f>IF(G754="","",VLOOKUP(G754,Fundos!B:C,2,FALSE))</f>
        <v/>
      </c>
      <c r="I754" s="272"/>
      <c r="J754" s="443"/>
      <c r="K754" s="443"/>
      <c r="L754" s="685"/>
      <c r="M754" s="353"/>
      <c r="N754" s="271"/>
      <c r="O754" s="576"/>
      <c r="P754" s="276" t="s">
        <v>277</v>
      </c>
      <c r="Q754" s="279"/>
      <c r="R754" s="449"/>
      <c r="S754" s="279">
        <f t="shared" si="60"/>
        <v>0</v>
      </c>
      <c r="T754" s="333">
        <f t="shared" si="61"/>
        <v>0</v>
      </c>
    </row>
    <row r="755" spans="2:20" ht="24.9" customHeight="1" x14ac:dyDescent="0.3">
      <c r="B755" s="446"/>
      <c r="C755" s="267">
        <f t="shared" si="62"/>
        <v>1</v>
      </c>
      <c r="D755" s="268" t="str">
        <f t="shared" si="63"/>
        <v>Janeiro</v>
      </c>
      <c r="E755" s="269"/>
      <c r="F755" s="270" t="str">
        <f>IF(E755="","",VLOOKUP(Conciliação!E755,Relatório!B:I,2,FALSE))</f>
        <v/>
      </c>
      <c r="G755" s="709"/>
      <c r="H755" s="334" t="str">
        <f>IF(G755="","",VLOOKUP(G755,Fundos!B:C,2,FALSE))</f>
        <v/>
      </c>
      <c r="I755" s="272"/>
      <c r="J755" s="443"/>
      <c r="K755" s="443"/>
      <c r="L755" s="685"/>
      <c r="M755" s="353"/>
      <c r="N755" s="271"/>
      <c r="O755" s="576"/>
      <c r="P755" s="276" t="s">
        <v>277</v>
      </c>
      <c r="Q755" s="279"/>
      <c r="R755" s="449"/>
      <c r="S755" s="279">
        <f t="shared" si="60"/>
        <v>0</v>
      </c>
      <c r="T755" s="333">
        <f t="shared" si="61"/>
        <v>0</v>
      </c>
    </row>
    <row r="756" spans="2:20" ht="24.9" customHeight="1" x14ac:dyDescent="0.3">
      <c r="B756" s="446"/>
      <c r="C756" s="267">
        <f t="shared" si="62"/>
        <v>1</v>
      </c>
      <c r="D756" s="268" t="str">
        <f t="shared" si="63"/>
        <v>Janeiro</v>
      </c>
      <c r="E756" s="269"/>
      <c r="F756" s="270" t="str">
        <f>IF(E756="","",VLOOKUP(Conciliação!E756,Relatório!B:I,2,FALSE))</f>
        <v/>
      </c>
      <c r="G756" s="709"/>
      <c r="H756" s="334" t="str">
        <f>IF(G756="","",VLOOKUP(G756,Fundos!B:C,2,FALSE))</f>
        <v/>
      </c>
      <c r="I756" s="272"/>
      <c r="J756" s="443"/>
      <c r="K756" s="443"/>
      <c r="L756" s="685"/>
      <c r="M756" s="353"/>
      <c r="N756" s="271"/>
      <c r="O756" s="576"/>
      <c r="P756" s="276" t="s">
        <v>277</v>
      </c>
      <c r="Q756" s="279"/>
      <c r="R756" s="449"/>
      <c r="S756" s="279">
        <f t="shared" si="60"/>
        <v>0</v>
      </c>
      <c r="T756" s="333">
        <f t="shared" si="61"/>
        <v>0</v>
      </c>
    </row>
    <row r="757" spans="2:20" ht="24.9" customHeight="1" x14ac:dyDescent="0.3">
      <c r="B757" s="446"/>
      <c r="C757" s="267">
        <f t="shared" si="62"/>
        <v>1</v>
      </c>
      <c r="D757" s="268" t="str">
        <f t="shared" si="63"/>
        <v>Janeiro</v>
      </c>
      <c r="E757" s="269"/>
      <c r="F757" s="270" t="str">
        <f>IF(E757="","",VLOOKUP(Conciliação!E757,Relatório!B:I,2,FALSE))</f>
        <v/>
      </c>
      <c r="G757" s="709"/>
      <c r="H757" s="334" t="str">
        <f>IF(G757="","",VLOOKUP(G757,Fundos!B:C,2,FALSE))</f>
        <v/>
      </c>
      <c r="I757" s="272"/>
      <c r="J757" s="443"/>
      <c r="K757" s="443"/>
      <c r="L757" s="685"/>
      <c r="M757" s="353"/>
      <c r="N757" s="271"/>
      <c r="O757" s="576"/>
      <c r="P757" s="276" t="s">
        <v>277</v>
      </c>
      <c r="Q757" s="279"/>
      <c r="R757" s="449"/>
      <c r="S757" s="279">
        <f t="shared" si="60"/>
        <v>0</v>
      </c>
      <c r="T757" s="333">
        <f t="shared" si="61"/>
        <v>0</v>
      </c>
    </row>
    <row r="758" spans="2:20" ht="24.9" customHeight="1" x14ac:dyDescent="0.3">
      <c r="B758" s="446"/>
      <c r="C758" s="267">
        <f t="shared" si="62"/>
        <v>1</v>
      </c>
      <c r="D758" s="268" t="str">
        <f t="shared" si="63"/>
        <v>Janeiro</v>
      </c>
      <c r="E758" s="269"/>
      <c r="F758" s="270" t="str">
        <f>IF(E758="","",VLOOKUP(Conciliação!E758,Relatório!B:I,2,FALSE))</f>
        <v/>
      </c>
      <c r="G758" s="709"/>
      <c r="H758" s="334" t="str">
        <f>IF(G758="","",VLOOKUP(G758,Fundos!B:C,2,FALSE))</f>
        <v/>
      </c>
      <c r="I758" s="272"/>
      <c r="J758" s="443"/>
      <c r="K758" s="443"/>
      <c r="L758" s="685"/>
      <c r="M758" s="353"/>
      <c r="N758" s="271"/>
      <c r="O758" s="576"/>
      <c r="P758" s="276" t="s">
        <v>277</v>
      </c>
      <c r="Q758" s="279"/>
      <c r="R758" s="449"/>
      <c r="S758" s="279">
        <f t="shared" si="60"/>
        <v>0</v>
      </c>
      <c r="T758" s="333">
        <f t="shared" si="61"/>
        <v>0</v>
      </c>
    </row>
    <row r="759" spans="2:20" ht="24.9" customHeight="1" x14ac:dyDescent="0.3">
      <c r="B759" s="446"/>
      <c r="C759" s="267">
        <f t="shared" si="62"/>
        <v>1</v>
      </c>
      <c r="D759" s="268" t="str">
        <f t="shared" si="63"/>
        <v>Janeiro</v>
      </c>
      <c r="E759" s="269"/>
      <c r="F759" s="270" t="str">
        <f>IF(E759="","",VLOOKUP(Conciliação!E759,Relatório!B:I,2,FALSE))</f>
        <v/>
      </c>
      <c r="G759" s="709"/>
      <c r="H759" s="334" t="str">
        <f>IF(G759="","",VLOOKUP(G759,Fundos!B:C,2,FALSE))</f>
        <v/>
      </c>
      <c r="I759" s="272"/>
      <c r="J759" s="443"/>
      <c r="K759" s="443"/>
      <c r="L759" s="685"/>
      <c r="M759" s="353"/>
      <c r="N759" s="271"/>
      <c r="O759" s="576"/>
      <c r="P759" s="276" t="s">
        <v>277</v>
      </c>
      <c r="Q759" s="279"/>
      <c r="R759" s="449"/>
      <c r="S759" s="279">
        <f t="shared" si="60"/>
        <v>0</v>
      </c>
      <c r="T759" s="333">
        <f t="shared" si="61"/>
        <v>0</v>
      </c>
    </row>
    <row r="760" spans="2:20" ht="24.9" customHeight="1" x14ac:dyDescent="0.3">
      <c r="B760" s="446"/>
      <c r="C760" s="267">
        <f t="shared" si="62"/>
        <v>1</v>
      </c>
      <c r="D760" s="268" t="str">
        <f t="shared" si="63"/>
        <v>Janeiro</v>
      </c>
      <c r="E760" s="269"/>
      <c r="F760" s="270" t="str">
        <f>IF(E760="","",VLOOKUP(Conciliação!E760,Relatório!B:I,2,FALSE))</f>
        <v/>
      </c>
      <c r="G760" s="709"/>
      <c r="H760" s="334" t="str">
        <f>IF(G760="","",VLOOKUP(G760,Fundos!B:C,2,FALSE))</f>
        <v/>
      </c>
      <c r="I760" s="272"/>
      <c r="J760" s="443"/>
      <c r="K760" s="690"/>
      <c r="L760" s="686"/>
      <c r="M760" s="353"/>
      <c r="N760" s="271"/>
      <c r="O760" s="576"/>
      <c r="P760" s="276" t="s">
        <v>277</v>
      </c>
      <c r="Q760" s="279"/>
      <c r="R760" s="449"/>
      <c r="S760" s="279">
        <f t="shared" si="60"/>
        <v>0</v>
      </c>
      <c r="T760" s="333">
        <f t="shared" si="61"/>
        <v>0</v>
      </c>
    </row>
    <row r="761" spans="2:20" ht="24.9" customHeight="1" x14ac:dyDescent="0.3">
      <c r="B761" s="446"/>
      <c r="C761" s="267">
        <f t="shared" si="62"/>
        <v>1</v>
      </c>
      <c r="D761" s="268" t="str">
        <f t="shared" si="63"/>
        <v>Janeiro</v>
      </c>
      <c r="E761" s="269"/>
      <c r="F761" s="270" t="str">
        <f>IF(E761="","",VLOOKUP(Conciliação!E761,Relatório!B:I,2,FALSE))</f>
        <v/>
      </c>
      <c r="G761" s="709"/>
      <c r="H761" s="334" t="str">
        <f>IF(G761="","",VLOOKUP(G761,Fundos!B:C,2,FALSE))</f>
        <v/>
      </c>
      <c r="I761" s="272"/>
      <c r="J761" s="443"/>
      <c r="K761" s="443"/>
      <c r="L761" s="685"/>
      <c r="M761" s="353"/>
      <c r="N761" s="271"/>
      <c r="O761" s="576"/>
      <c r="P761" s="276" t="s">
        <v>277</v>
      </c>
      <c r="Q761" s="279"/>
      <c r="R761" s="449"/>
      <c r="S761" s="279">
        <f t="shared" si="60"/>
        <v>0</v>
      </c>
      <c r="T761" s="333">
        <f t="shared" si="61"/>
        <v>0</v>
      </c>
    </row>
    <row r="762" spans="2:20" ht="24.9" customHeight="1" x14ac:dyDescent="0.3">
      <c r="B762" s="446"/>
      <c r="C762" s="267">
        <f t="shared" si="62"/>
        <v>1</v>
      </c>
      <c r="D762" s="268" t="str">
        <f t="shared" si="63"/>
        <v>Janeiro</v>
      </c>
      <c r="E762" s="269"/>
      <c r="F762" s="270" t="str">
        <f>IF(E762="","",VLOOKUP(Conciliação!E762,Relatório!B:I,2,FALSE))</f>
        <v/>
      </c>
      <c r="G762" s="709"/>
      <c r="H762" s="334" t="str">
        <f>IF(G762="","",VLOOKUP(G762,Fundos!B:C,2,FALSE))</f>
        <v/>
      </c>
      <c r="I762" s="272"/>
      <c r="J762" s="443"/>
      <c r="K762" s="443"/>
      <c r="L762" s="685"/>
      <c r="M762" s="353"/>
      <c r="N762" s="271"/>
      <c r="O762" s="576"/>
      <c r="P762" s="276" t="s">
        <v>277</v>
      </c>
      <c r="Q762" s="279"/>
      <c r="R762" s="449"/>
      <c r="S762" s="279">
        <f t="shared" si="60"/>
        <v>0</v>
      </c>
      <c r="T762" s="333">
        <f t="shared" si="61"/>
        <v>0</v>
      </c>
    </row>
    <row r="763" spans="2:20" ht="24.9" customHeight="1" x14ac:dyDescent="0.3">
      <c r="B763" s="446"/>
      <c r="C763" s="267">
        <f t="shared" si="62"/>
        <v>1</v>
      </c>
      <c r="D763" s="268" t="str">
        <f t="shared" si="63"/>
        <v>Janeiro</v>
      </c>
      <c r="E763" s="269"/>
      <c r="F763" s="270" t="str">
        <f>IF(E763="","",VLOOKUP(Conciliação!E763,Relatório!B:I,2,FALSE))</f>
        <v/>
      </c>
      <c r="G763" s="709"/>
      <c r="H763" s="334" t="str">
        <f>IF(G763="","",VLOOKUP(G763,Fundos!B:C,2,FALSE))</f>
        <v/>
      </c>
      <c r="I763" s="272"/>
      <c r="J763" s="443"/>
      <c r="K763" s="443"/>
      <c r="L763" s="685"/>
      <c r="M763" s="353"/>
      <c r="N763" s="271"/>
      <c r="O763" s="576"/>
      <c r="P763" s="276" t="s">
        <v>277</v>
      </c>
      <c r="Q763" s="279"/>
      <c r="R763" s="449"/>
      <c r="S763" s="279">
        <f t="shared" si="60"/>
        <v>0</v>
      </c>
      <c r="T763" s="333">
        <f t="shared" si="61"/>
        <v>0</v>
      </c>
    </row>
    <row r="764" spans="2:20" ht="24.9" customHeight="1" x14ac:dyDescent="0.3">
      <c r="B764" s="446"/>
      <c r="C764" s="267">
        <f t="shared" si="62"/>
        <v>1</v>
      </c>
      <c r="D764" s="268" t="str">
        <f t="shared" si="63"/>
        <v>Janeiro</v>
      </c>
      <c r="E764" s="269"/>
      <c r="F764" s="270" t="str">
        <f>IF(E764="","",VLOOKUP(Conciliação!E764,Relatório!B:I,2,FALSE))</f>
        <v/>
      </c>
      <c r="G764" s="709"/>
      <c r="H764" s="334" t="str">
        <f>IF(G764="","",VLOOKUP(G764,Fundos!B:C,2,FALSE))</f>
        <v/>
      </c>
      <c r="I764" s="272"/>
      <c r="J764" s="443"/>
      <c r="K764" s="448"/>
      <c r="L764" s="685"/>
      <c r="M764" s="353"/>
      <c r="N764" s="271"/>
      <c r="O764" s="576"/>
      <c r="P764" s="276" t="s">
        <v>277</v>
      </c>
      <c r="Q764" s="279"/>
      <c r="R764" s="449"/>
      <c r="S764" s="279">
        <f t="shared" si="60"/>
        <v>0</v>
      </c>
      <c r="T764" s="333">
        <f t="shared" si="61"/>
        <v>0</v>
      </c>
    </row>
    <row r="765" spans="2:20" ht="24.9" customHeight="1" x14ac:dyDescent="0.3">
      <c r="B765" s="446"/>
      <c r="C765" s="267">
        <f t="shared" si="62"/>
        <v>1</v>
      </c>
      <c r="D765" s="268" t="str">
        <f>IF(C765=1,"Janeiro",IF(C765=2,"Fevereiro",IF(C765=3,"Março",IF(C765=4,"Abril",IF(C765=5,"Maio",IF(C765=6,"Junho",IF(C765=7,"Julho",IF(C765=8,"Agosto",IF(C765=9,"Setembro",IF(C765=10,"Outubro",IF(C765=11,"Novembro",IF(C765=12,"Dezembro",""))))))))))))</f>
        <v>Janeiro</v>
      </c>
      <c r="E765" s="269"/>
      <c r="F765" s="270" t="str">
        <f>IF(E765="","",VLOOKUP(Conciliação!E765,Relatório!B:I,2,FALSE))</f>
        <v/>
      </c>
      <c r="G765" s="709"/>
      <c r="H765" s="334" t="str">
        <f>IF(G765="","",VLOOKUP(G765,Fundos!B:C,2,FALSE))</f>
        <v/>
      </c>
      <c r="I765" s="272"/>
      <c r="J765" s="443"/>
      <c r="K765" s="443"/>
      <c r="L765" s="685"/>
      <c r="M765" s="353"/>
      <c r="N765" s="271"/>
      <c r="O765" s="576"/>
      <c r="P765" s="276" t="s">
        <v>277</v>
      </c>
      <c r="Q765" s="279"/>
      <c r="R765" s="449"/>
      <c r="S765" s="279">
        <f t="shared" si="60"/>
        <v>0</v>
      </c>
      <c r="T765" s="333">
        <f t="shared" si="61"/>
        <v>0</v>
      </c>
    </row>
    <row r="766" spans="2:20" ht="24.9" customHeight="1" x14ac:dyDescent="0.3">
      <c r="B766" s="446"/>
      <c r="C766" s="267">
        <f t="shared" si="62"/>
        <v>1</v>
      </c>
      <c r="D766" s="268" t="str">
        <f t="shared" si="63"/>
        <v>Janeiro</v>
      </c>
      <c r="E766" s="269"/>
      <c r="F766" s="270" t="str">
        <f>IF(E766="","",VLOOKUP(Conciliação!E766,Relatório!B:I,2,FALSE))</f>
        <v/>
      </c>
      <c r="G766" s="709"/>
      <c r="H766" s="334" t="str">
        <f>IF(G766="","",VLOOKUP(G766,Fundos!B:C,2,FALSE))</f>
        <v/>
      </c>
      <c r="I766" s="272"/>
      <c r="J766" s="443"/>
      <c r="K766" s="443"/>
      <c r="L766" s="685"/>
      <c r="M766" s="353"/>
      <c r="N766" s="271"/>
      <c r="O766" s="576"/>
      <c r="P766" s="276" t="s">
        <v>277</v>
      </c>
      <c r="Q766" s="279"/>
      <c r="R766" s="449"/>
      <c r="S766" s="279">
        <f t="shared" si="60"/>
        <v>0</v>
      </c>
      <c r="T766" s="333">
        <f t="shared" si="61"/>
        <v>0</v>
      </c>
    </row>
    <row r="767" spans="2:20" ht="24.9" customHeight="1" x14ac:dyDescent="0.3">
      <c r="B767" s="446"/>
      <c r="C767" s="267">
        <f t="shared" si="62"/>
        <v>1</v>
      </c>
      <c r="D767" s="268" t="str">
        <f t="shared" si="63"/>
        <v>Janeiro</v>
      </c>
      <c r="E767" s="269"/>
      <c r="F767" s="270" t="str">
        <f>IF(E767="","",VLOOKUP(Conciliação!E767,Relatório!B:I,2,FALSE))</f>
        <v/>
      </c>
      <c r="G767" s="709"/>
      <c r="H767" s="334" t="str">
        <f>IF(G767="","",VLOOKUP(G767,Fundos!B:C,2,FALSE))</f>
        <v/>
      </c>
      <c r="I767" s="272"/>
      <c r="J767" s="443"/>
      <c r="K767" s="448"/>
      <c r="L767" s="685"/>
      <c r="M767" s="353"/>
      <c r="N767" s="271"/>
      <c r="O767" s="576"/>
      <c r="P767" s="276" t="s">
        <v>277</v>
      </c>
      <c r="Q767" s="279"/>
      <c r="R767" s="449"/>
      <c r="S767" s="279">
        <f t="shared" si="60"/>
        <v>0</v>
      </c>
      <c r="T767" s="333">
        <f t="shared" si="61"/>
        <v>0</v>
      </c>
    </row>
    <row r="768" spans="2:20" ht="24.9" customHeight="1" x14ac:dyDescent="0.3">
      <c r="B768" s="446"/>
      <c r="C768" s="267">
        <f t="shared" si="62"/>
        <v>1</v>
      </c>
      <c r="D768" s="268" t="str">
        <f t="shared" si="63"/>
        <v>Janeiro</v>
      </c>
      <c r="E768" s="579"/>
      <c r="F768" s="270" t="str">
        <f>IF(E768="","",VLOOKUP(Conciliação!E768,Relatório!B:I,2,FALSE))</f>
        <v/>
      </c>
      <c r="G768" s="709"/>
      <c r="H768" s="334" t="str">
        <f>IF(G768="","",VLOOKUP(G768,Fundos!B:C,2,FALSE))</f>
        <v/>
      </c>
      <c r="I768" s="272"/>
      <c r="J768" s="443"/>
      <c r="K768" s="448"/>
      <c r="L768" s="686"/>
      <c r="M768" s="353"/>
      <c r="N768" s="271"/>
      <c r="O768" s="576"/>
      <c r="P768" s="276" t="s">
        <v>277</v>
      </c>
      <c r="Q768" s="279"/>
      <c r="R768" s="449"/>
      <c r="S768" s="279">
        <f t="shared" si="60"/>
        <v>0</v>
      </c>
      <c r="T768" s="333">
        <f t="shared" si="61"/>
        <v>0</v>
      </c>
    </row>
    <row r="769" spans="2:20" ht="24.9" customHeight="1" x14ac:dyDescent="0.3">
      <c r="B769" s="446"/>
      <c r="C769" s="267">
        <f t="shared" si="62"/>
        <v>1</v>
      </c>
      <c r="D769" s="268" t="str">
        <f t="shared" si="63"/>
        <v>Janeiro</v>
      </c>
      <c r="E769" s="269"/>
      <c r="F769" s="270" t="str">
        <f>IF(E769="","",VLOOKUP(Conciliação!E769,Relatório!B:I,2,FALSE))</f>
        <v/>
      </c>
      <c r="G769" s="709"/>
      <c r="H769" s="334" t="str">
        <f>IF(G769="","",VLOOKUP(G769,Fundos!B:C,2,FALSE))</f>
        <v/>
      </c>
      <c r="I769" s="272"/>
      <c r="J769" s="443"/>
      <c r="K769" s="443"/>
      <c r="L769" s="685"/>
      <c r="M769" s="353"/>
      <c r="N769" s="271"/>
      <c r="O769" s="576"/>
      <c r="P769" s="276" t="s">
        <v>277</v>
      </c>
      <c r="Q769" s="279"/>
      <c r="R769" s="449"/>
      <c r="S769" s="279">
        <f t="shared" si="60"/>
        <v>0</v>
      </c>
      <c r="T769" s="333">
        <f t="shared" si="61"/>
        <v>0</v>
      </c>
    </row>
    <row r="770" spans="2:20" ht="24.9" customHeight="1" x14ac:dyDescent="0.3">
      <c r="B770" s="446"/>
      <c r="C770" s="267">
        <f t="shared" si="62"/>
        <v>1</v>
      </c>
      <c r="D770" s="268" t="str">
        <f t="shared" si="63"/>
        <v>Janeiro</v>
      </c>
      <c r="E770" s="269"/>
      <c r="F770" s="270" t="str">
        <f>IF(E770="","",VLOOKUP(Conciliação!E770,Relatório!B:I,2,FALSE))</f>
        <v/>
      </c>
      <c r="G770" s="709"/>
      <c r="H770" s="334" t="str">
        <f>IF(G770="","",VLOOKUP(G770,Fundos!B:C,2,FALSE))</f>
        <v/>
      </c>
      <c r="I770" s="272"/>
      <c r="J770" s="443"/>
      <c r="K770" s="443"/>
      <c r="L770" s="686"/>
      <c r="M770" s="353"/>
      <c r="N770" s="271"/>
      <c r="O770" s="576"/>
      <c r="P770" s="276" t="s">
        <v>277</v>
      </c>
      <c r="Q770" s="279"/>
      <c r="R770" s="449"/>
      <c r="S770" s="279">
        <f t="shared" si="60"/>
        <v>0</v>
      </c>
      <c r="T770" s="333">
        <f t="shared" si="61"/>
        <v>0</v>
      </c>
    </row>
    <row r="771" spans="2:20" ht="24.9" customHeight="1" x14ac:dyDescent="0.3">
      <c r="B771" s="446"/>
      <c r="C771" s="267">
        <f t="shared" si="62"/>
        <v>1</v>
      </c>
      <c r="D771" s="268" t="str">
        <f t="shared" si="63"/>
        <v>Janeiro</v>
      </c>
      <c r="E771" s="269"/>
      <c r="F771" s="270" t="str">
        <f>IF(E771="","",VLOOKUP(Conciliação!E771,Relatório!B:I,2,FALSE))</f>
        <v/>
      </c>
      <c r="G771" s="709"/>
      <c r="H771" s="334" t="str">
        <f>IF(G771="","",VLOOKUP(G771,Fundos!B:C,2,FALSE))</f>
        <v/>
      </c>
      <c r="I771" s="272"/>
      <c r="J771" s="443"/>
      <c r="K771" s="448"/>
      <c r="L771" s="686"/>
      <c r="M771" s="353"/>
      <c r="N771" s="271"/>
      <c r="O771" s="576"/>
      <c r="P771" s="276" t="s">
        <v>277</v>
      </c>
      <c r="Q771" s="279"/>
      <c r="R771" s="449"/>
      <c r="S771" s="279">
        <f t="shared" si="60"/>
        <v>0</v>
      </c>
      <c r="T771" s="333">
        <f t="shared" si="61"/>
        <v>0</v>
      </c>
    </row>
    <row r="772" spans="2:20" ht="24.9" customHeight="1" x14ac:dyDescent="0.3">
      <c r="B772" s="446"/>
      <c r="C772" s="267">
        <f t="shared" si="62"/>
        <v>1</v>
      </c>
      <c r="D772" s="268" t="str">
        <f t="shared" si="63"/>
        <v>Janeiro</v>
      </c>
      <c r="E772" s="269"/>
      <c r="F772" s="270" t="str">
        <f>IF(E772="","",VLOOKUP(Conciliação!E772,Relatório!B:I,2,FALSE))</f>
        <v/>
      </c>
      <c r="G772" s="709"/>
      <c r="H772" s="334" t="str">
        <f>IF(G772="","",VLOOKUP(G772,Fundos!B:C,2,FALSE))</f>
        <v/>
      </c>
      <c r="I772" s="272"/>
      <c r="J772" s="443"/>
      <c r="K772" s="443"/>
      <c r="L772" s="685"/>
      <c r="M772" s="353"/>
      <c r="N772" s="271"/>
      <c r="O772" s="576"/>
      <c r="P772" s="276" t="s">
        <v>277</v>
      </c>
      <c r="Q772" s="279"/>
      <c r="R772" s="449"/>
      <c r="S772" s="279">
        <f t="shared" ref="S772:S835" si="64">IF(P772="sim",Q772-R772+S771,IF(P772="NÃO",S771))</f>
        <v>0</v>
      </c>
      <c r="T772" s="333">
        <f t="shared" si="61"/>
        <v>0</v>
      </c>
    </row>
    <row r="773" spans="2:20" ht="24.9" customHeight="1" x14ac:dyDescent="0.3">
      <c r="B773" s="446"/>
      <c r="C773" s="267">
        <f t="shared" si="62"/>
        <v>1</v>
      </c>
      <c r="D773" s="268" t="str">
        <f t="shared" si="63"/>
        <v>Janeiro</v>
      </c>
      <c r="E773" s="269"/>
      <c r="F773" s="270" t="str">
        <f>IF(E773="","",VLOOKUP(Conciliação!E773,Relatório!B:I,2,FALSE))</f>
        <v/>
      </c>
      <c r="G773" s="709"/>
      <c r="H773" s="334" t="str">
        <f>IF(G773="","",VLOOKUP(G773,Fundos!B:C,2,FALSE))</f>
        <v/>
      </c>
      <c r="I773" s="272"/>
      <c r="J773" s="443"/>
      <c r="K773" s="443"/>
      <c r="L773" s="685"/>
      <c r="M773" s="353"/>
      <c r="N773" s="271"/>
      <c r="O773" s="576"/>
      <c r="P773" s="276" t="s">
        <v>277</v>
      </c>
      <c r="Q773" s="279"/>
      <c r="R773" s="449"/>
      <c r="S773" s="279">
        <f t="shared" si="64"/>
        <v>0</v>
      </c>
      <c r="T773" s="333">
        <f t="shared" si="61"/>
        <v>0</v>
      </c>
    </row>
    <row r="774" spans="2:20" ht="24.9" customHeight="1" x14ac:dyDescent="0.3">
      <c r="B774" s="446"/>
      <c r="C774" s="267">
        <f t="shared" si="62"/>
        <v>1</v>
      </c>
      <c r="D774" s="268" t="str">
        <f t="shared" si="63"/>
        <v>Janeiro</v>
      </c>
      <c r="E774" s="269"/>
      <c r="F774" s="270" t="str">
        <f>IF(E774="","",VLOOKUP(Conciliação!E774,Relatório!B:I,2,FALSE))</f>
        <v/>
      </c>
      <c r="G774" s="709"/>
      <c r="H774" s="334" t="str">
        <f>IF(G774="","",VLOOKUP(G774,Fundos!B:C,2,FALSE))</f>
        <v/>
      </c>
      <c r="I774" s="272"/>
      <c r="J774" s="443"/>
      <c r="K774" s="443"/>
      <c r="L774" s="686"/>
      <c r="M774" s="353"/>
      <c r="N774" s="271"/>
      <c r="O774" s="576"/>
      <c r="P774" s="276" t="s">
        <v>277</v>
      </c>
      <c r="Q774" s="279"/>
      <c r="R774" s="449"/>
      <c r="S774" s="279">
        <f t="shared" si="64"/>
        <v>0</v>
      </c>
      <c r="T774" s="333">
        <f t="shared" si="61"/>
        <v>0</v>
      </c>
    </row>
    <row r="775" spans="2:20" ht="24.9" customHeight="1" x14ac:dyDescent="0.3">
      <c r="B775" s="446"/>
      <c r="C775" s="267">
        <f t="shared" si="62"/>
        <v>1</v>
      </c>
      <c r="D775" s="268" t="str">
        <f t="shared" si="63"/>
        <v>Janeiro</v>
      </c>
      <c r="E775" s="269"/>
      <c r="F775" s="270" t="str">
        <f>IF(E775="","",VLOOKUP(Conciliação!E775,Relatório!B:I,2,FALSE))</f>
        <v/>
      </c>
      <c r="G775" s="709"/>
      <c r="H775" s="334" t="str">
        <f>IF(G775="","",VLOOKUP(G775,Fundos!B:C,2,FALSE))</f>
        <v/>
      </c>
      <c r="I775" s="272"/>
      <c r="J775" s="443"/>
      <c r="K775" s="443"/>
      <c r="L775" s="686"/>
      <c r="M775" s="353"/>
      <c r="N775" s="271"/>
      <c r="O775" s="576"/>
      <c r="P775" s="276" t="s">
        <v>277</v>
      </c>
      <c r="Q775" s="279"/>
      <c r="R775" s="449"/>
      <c r="S775" s="279">
        <f t="shared" si="64"/>
        <v>0</v>
      </c>
      <c r="T775" s="333">
        <f t="shared" si="61"/>
        <v>0</v>
      </c>
    </row>
    <row r="776" spans="2:20" ht="24.9" customHeight="1" x14ac:dyDescent="0.3">
      <c r="B776" s="446"/>
      <c r="C776" s="267">
        <f>MONTH(B776)</f>
        <v>1</v>
      </c>
      <c r="D776" s="268" t="str">
        <f>IF(C776=1,"Janeiro",IF(C776=2,"Fevereiro",IF(C776=3,"Março",IF(C776=4,"Abril",IF(C776=5,"Maio",IF(C776=6,"Junho",IF(C776=7,"Julho",IF(C776=8,"Agosto",IF(C776=9,"Setembro",IF(C776=10,"Outubro",IF(C776=11,"Novembro",IF(C776=12,"Dezembro",""))))))))))))</f>
        <v>Janeiro</v>
      </c>
      <c r="E776" s="269"/>
      <c r="F776" s="270" t="str">
        <f>IF(E776="","",VLOOKUP(Conciliação!E776,Relatório!B:I,2,FALSE))</f>
        <v/>
      </c>
      <c r="G776" s="709"/>
      <c r="H776" s="334" t="str">
        <f>IF(G776="","",VLOOKUP(G776,Fundos!B:C,2,FALSE))</f>
        <v/>
      </c>
      <c r="I776" s="272"/>
      <c r="J776" s="443"/>
      <c r="K776" s="443"/>
      <c r="L776" s="686"/>
      <c r="M776" s="353"/>
      <c r="N776" s="271"/>
      <c r="O776" s="576"/>
      <c r="P776" s="276" t="s">
        <v>277</v>
      </c>
      <c r="Q776" s="279"/>
      <c r="R776" s="449"/>
      <c r="S776" s="279">
        <f t="shared" si="64"/>
        <v>0</v>
      </c>
      <c r="T776" s="333">
        <f t="shared" si="61"/>
        <v>0</v>
      </c>
    </row>
    <row r="777" spans="2:20" ht="24.9" customHeight="1" x14ac:dyDescent="0.3">
      <c r="B777" s="446"/>
      <c r="C777" s="267">
        <f t="shared" si="62"/>
        <v>1</v>
      </c>
      <c r="D777" s="268" t="str">
        <f t="shared" si="63"/>
        <v>Janeiro</v>
      </c>
      <c r="E777" s="269"/>
      <c r="F777" s="270" t="str">
        <f>IF(E777="","",VLOOKUP(Conciliação!E777,Relatório!B:I,2,FALSE))</f>
        <v/>
      </c>
      <c r="G777" s="709"/>
      <c r="H777" s="334" t="str">
        <f>IF(G777="","",VLOOKUP(G777,Fundos!B:C,2,FALSE))</f>
        <v/>
      </c>
      <c r="I777" s="272"/>
      <c r="J777" s="443"/>
      <c r="K777" s="443"/>
      <c r="L777" s="685"/>
      <c r="M777" s="353"/>
      <c r="N777" s="271"/>
      <c r="O777" s="576"/>
      <c r="P777" s="276" t="s">
        <v>277</v>
      </c>
      <c r="Q777" s="279"/>
      <c r="R777" s="449"/>
      <c r="S777" s="279">
        <f t="shared" si="64"/>
        <v>0</v>
      </c>
      <c r="T777" s="333">
        <f t="shared" si="61"/>
        <v>0</v>
      </c>
    </row>
    <row r="778" spans="2:20" ht="24.9" customHeight="1" x14ac:dyDescent="0.3">
      <c r="B778" s="446"/>
      <c r="C778" s="267">
        <f t="shared" si="62"/>
        <v>1</v>
      </c>
      <c r="D778" s="268" t="str">
        <f t="shared" si="63"/>
        <v>Janeiro</v>
      </c>
      <c r="E778" s="269"/>
      <c r="F778" s="270" t="str">
        <f>IF(E778="","",VLOOKUP(Conciliação!E778,Relatório!B:I,2,FALSE))</f>
        <v/>
      </c>
      <c r="G778" s="709"/>
      <c r="H778" s="334" t="str">
        <f>IF(G778="","",VLOOKUP(G778,Fundos!B:C,2,FALSE))</f>
        <v/>
      </c>
      <c r="I778" s="272"/>
      <c r="J778" s="443"/>
      <c r="K778" s="443"/>
      <c r="L778" s="685"/>
      <c r="M778" s="353"/>
      <c r="N778" s="271"/>
      <c r="O778" s="576"/>
      <c r="P778" s="276" t="s">
        <v>277</v>
      </c>
      <c r="Q778" s="279"/>
      <c r="R778" s="449"/>
      <c r="S778" s="279">
        <f t="shared" si="64"/>
        <v>0</v>
      </c>
      <c r="T778" s="333">
        <f t="shared" si="61"/>
        <v>0</v>
      </c>
    </row>
    <row r="779" spans="2:20" ht="24.9" customHeight="1" x14ac:dyDescent="0.3">
      <c r="B779" s="446"/>
      <c r="C779" s="267">
        <f t="shared" si="62"/>
        <v>1</v>
      </c>
      <c r="D779" s="268" t="str">
        <f t="shared" si="63"/>
        <v>Janeiro</v>
      </c>
      <c r="E779" s="269"/>
      <c r="F779" s="270" t="str">
        <f>IF(E779="","",VLOOKUP(Conciliação!E779,Relatório!B:I,2,FALSE))</f>
        <v/>
      </c>
      <c r="G779" s="709"/>
      <c r="H779" s="334" t="str">
        <f>IF(G779="","",VLOOKUP(G779,Fundos!B:C,2,FALSE))</f>
        <v/>
      </c>
      <c r="I779" s="272"/>
      <c r="J779" s="443"/>
      <c r="K779" s="443"/>
      <c r="L779" s="685"/>
      <c r="M779" s="353"/>
      <c r="N779" s="271"/>
      <c r="O779" s="576"/>
      <c r="P779" s="276" t="s">
        <v>277</v>
      </c>
      <c r="Q779" s="279"/>
      <c r="R779" s="449"/>
      <c r="S779" s="279">
        <f t="shared" si="64"/>
        <v>0</v>
      </c>
      <c r="T779" s="333">
        <f t="shared" si="61"/>
        <v>0</v>
      </c>
    </row>
    <row r="780" spans="2:20" ht="24.9" customHeight="1" x14ac:dyDescent="0.3">
      <c r="B780" s="446"/>
      <c r="C780" s="267">
        <f t="shared" si="62"/>
        <v>1</v>
      </c>
      <c r="D780" s="268" t="str">
        <f t="shared" si="63"/>
        <v>Janeiro</v>
      </c>
      <c r="E780" s="269"/>
      <c r="F780" s="270" t="str">
        <f>IF(E780="","",VLOOKUP(Conciliação!E780,Relatório!B:I,2,FALSE))</f>
        <v/>
      </c>
      <c r="G780" s="709"/>
      <c r="H780" s="334" t="str">
        <f>IF(G780="","",VLOOKUP(G780,Fundos!B:C,2,FALSE))</f>
        <v/>
      </c>
      <c r="I780" s="272"/>
      <c r="J780" s="443"/>
      <c r="K780" s="443"/>
      <c r="L780" s="685"/>
      <c r="M780" s="353"/>
      <c r="N780" s="271"/>
      <c r="O780" s="576"/>
      <c r="P780" s="276" t="s">
        <v>277</v>
      </c>
      <c r="Q780" s="279"/>
      <c r="R780" s="449"/>
      <c r="S780" s="279">
        <f t="shared" si="64"/>
        <v>0</v>
      </c>
      <c r="T780" s="333">
        <f t="shared" si="61"/>
        <v>0</v>
      </c>
    </row>
    <row r="781" spans="2:20" ht="24.9" customHeight="1" x14ac:dyDescent="0.3">
      <c r="B781" s="446"/>
      <c r="C781" s="267">
        <f t="shared" si="62"/>
        <v>1</v>
      </c>
      <c r="D781" s="268" t="str">
        <f t="shared" si="63"/>
        <v>Janeiro</v>
      </c>
      <c r="E781" s="269"/>
      <c r="F781" s="270" t="str">
        <f>IF(E781="","",VLOOKUP(Conciliação!E781,Relatório!B:I,2,FALSE))</f>
        <v/>
      </c>
      <c r="G781" s="709"/>
      <c r="H781" s="334" t="str">
        <f>IF(G781="","",VLOOKUP(G781,Fundos!B:C,2,FALSE))</f>
        <v/>
      </c>
      <c r="I781" s="272"/>
      <c r="J781" s="443"/>
      <c r="K781" s="443"/>
      <c r="L781" s="685"/>
      <c r="M781" s="353"/>
      <c r="N781" s="271"/>
      <c r="O781" s="576"/>
      <c r="P781" s="276" t="s">
        <v>277</v>
      </c>
      <c r="Q781" s="279"/>
      <c r="R781" s="449"/>
      <c r="S781" s="279">
        <f t="shared" si="64"/>
        <v>0</v>
      </c>
      <c r="T781" s="333">
        <f t="shared" si="61"/>
        <v>0</v>
      </c>
    </row>
    <row r="782" spans="2:20" ht="24.9" customHeight="1" x14ac:dyDescent="0.3">
      <c r="B782" s="446"/>
      <c r="C782" s="267">
        <f t="shared" si="62"/>
        <v>1</v>
      </c>
      <c r="D782" s="268" t="str">
        <f t="shared" si="63"/>
        <v>Janeiro</v>
      </c>
      <c r="E782" s="269"/>
      <c r="F782" s="270" t="str">
        <f>IF(E782="","",VLOOKUP(Conciliação!E782,Relatório!B:I,2,FALSE))</f>
        <v/>
      </c>
      <c r="G782" s="709"/>
      <c r="H782" s="334" t="str">
        <f>IF(G782="","",VLOOKUP(G782,Fundos!B:C,2,FALSE))</f>
        <v/>
      </c>
      <c r="I782" s="272"/>
      <c r="J782" s="443"/>
      <c r="K782" s="443"/>
      <c r="L782" s="685"/>
      <c r="M782" s="353"/>
      <c r="N782" s="271"/>
      <c r="O782" s="576"/>
      <c r="P782" s="276" t="s">
        <v>277</v>
      </c>
      <c r="Q782" s="279"/>
      <c r="R782" s="449"/>
      <c r="S782" s="279">
        <f t="shared" si="64"/>
        <v>0</v>
      </c>
      <c r="T782" s="333">
        <f t="shared" si="61"/>
        <v>0</v>
      </c>
    </row>
    <row r="783" spans="2:20" ht="24.9" customHeight="1" x14ac:dyDescent="0.3">
      <c r="B783" s="446"/>
      <c r="C783" s="267">
        <f t="shared" si="62"/>
        <v>1</v>
      </c>
      <c r="D783" s="268" t="str">
        <f t="shared" si="63"/>
        <v>Janeiro</v>
      </c>
      <c r="E783" s="269"/>
      <c r="F783" s="270" t="str">
        <f>IF(E783="","",VLOOKUP(Conciliação!E783,Relatório!B:I,2,FALSE))</f>
        <v/>
      </c>
      <c r="G783" s="709"/>
      <c r="H783" s="334" t="str">
        <f>IF(G783="","",VLOOKUP(G783,Fundos!B:C,2,FALSE))</f>
        <v/>
      </c>
      <c r="I783" s="272"/>
      <c r="J783" s="443"/>
      <c r="K783" s="690"/>
      <c r="L783" s="686"/>
      <c r="M783" s="353"/>
      <c r="N783" s="271"/>
      <c r="O783" s="576"/>
      <c r="P783" s="276" t="s">
        <v>277</v>
      </c>
      <c r="Q783" s="279"/>
      <c r="R783" s="449"/>
      <c r="S783" s="279">
        <f t="shared" si="64"/>
        <v>0</v>
      </c>
      <c r="T783" s="333">
        <f t="shared" si="61"/>
        <v>0</v>
      </c>
    </row>
    <row r="784" spans="2:20" ht="24.9" customHeight="1" x14ac:dyDescent="0.3">
      <c r="B784" s="446"/>
      <c r="C784" s="267">
        <f t="shared" si="62"/>
        <v>1</v>
      </c>
      <c r="D784" s="268" t="str">
        <f t="shared" si="63"/>
        <v>Janeiro</v>
      </c>
      <c r="E784" s="269"/>
      <c r="F784" s="270" t="str">
        <f>IF(E784="","",VLOOKUP(Conciliação!E784,Relatório!B:I,2,FALSE))</f>
        <v/>
      </c>
      <c r="G784" s="709"/>
      <c r="H784" s="334" t="str">
        <f>IF(G784="","",VLOOKUP(G784,Fundos!B:C,2,FALSE))</f>
        <v/>
      </c>
      <c r="I784" s="272"/>
      <c r="J784" s="443"/>
      <c r="K784" s="443"/>
      <c r="L784" s="280"/>
      <c r="M784" s="353"/>
      <c r="N784" s="453"/>
      <c r="O784" s="576"/>
      <c r="P784" s="276" t="s">
        <v>277</v>
      </c>
      <c r="Q784" s="279"/>
      <c r="R784" s="449"/>
      <c r="S784" s="279">
        <f t="shared" si="64"/>
        <v>0</v>
      </c>
      <c r="T784" s="333">
        <f t="shared" si="61"/>
        <v>0</v>
      </c>
    </row>
    <row r="785" spans="2:20" ht="24.9" customHeight="1" x14ac:dyDescent="0.3">
      <c r="B785" s="446"/>
      <c r="C785" s="267">
        <f t="shared" si="62"/>
        <v>1</v>
      </c>
      <c r="D785" s="268" t="str">
        <f t="shared" si="63"/>
        <v>Janeiro</v>
      </c>
      <c r="E785" s="269"/>
      <c r="F785" s="270" t="str">
        <f>IF(E785="","",VLOOKUP(Conciliação!E785,Relatório!B:I,2,FALSE))</f>
        <v/>
      </c>
      <c r="G785" s="709"/>
      <c r="H785" s="334" t="str">
        <f>IF(G785="","",VLOOKUP(G785,Fundos!B:C,2,FALSE))</f>
        <v/>
      </c>
      <c r="I785" s="272"/>
      <c r="J785" s="443"/>
      <c r="K785" s="448"/>
      <c r="L785" s="685"/>
      <c r="M785" s="353"/>
      <c r="N785" s="271"/>
      <c r="O785" s="576"/>
      <c r="P785" s="276" t="s">
        <v>277</v>
      </c>
      <c r="Q785" s="279"/>
      <c r="R785" s="449"/>
      <c r="S785" s="279">
        <f t="shared" si="64"/>
        <v>0</v>
      </c>
      <c r="T785" s="333">
        <f t="shared" si="61"/>
        <v>0</v>
      </c>
    </row>
    <row r="786" spans="2:20" ht="24.9" customHeight="1" x14ac:dyDescent="0.3">
      <c r="B786" s="446"/>
      <c r="C786" s="267">
        <f t="shared" si="62"/>
        <v>1</v>
      </c>
      <c r="D786" s="268" t="str">
        <f t="shared" si="63"/>
        <v>Janeiro</v>
      </c>
      <c r="E786" s="269"/>
      <c r="F786" s="270" t="str">
        <f>IF(E786="","",VLOOKUP(Conciliação!E786,Relatório!B:I,2,FALSE))</f>
        <v/>
      </c>
      <c r="G786" s="709"/>
      <c r="H786" s="334" t="str">
        <f>IF(G786="","",VLOOKUP(G786,Fundos!B:C,2,FALSE))</f>
        <v/>
      </c>
      <c r="I786" s="272"/>
      <c r="J786" s="443"/>
      <c r="K786" s="443"/>
      <c r="L786" s="685"/>
      <c r="M786" s="353"/>
      <c r="N786" s="271"/>
      <c r="O786" s="576"/>
      <c r="P786" s="276" t="s">
        <v>277</v>
      </c>
      <c r="Q786" s="279"/>
      <c r="R786" s="449"/>
      <c r="S786" s="279">
        <f t="shared" si="64"/>
        <v>0</v>
      </c>
      <c r="T786" s="333">
        <f t="shared" si="61"/>
        <v>0</v>
      </c>
    </row>
    <row r="787" spans="2:20" ht="24.9" customHeight="1" x14ac:dyDescent="0.3">
      <c r="B787" s="446"/>
      <c r="C787" s="267">
        <f t="shared" si="62"/>
        <v>1</v>
      </c>
      <c r="D787" s="268" t="str">
        <f t="shared" si="63"/>
        <v>Janeiro</v>
      </c>
      <c r="E787" s="269"/>
      <c r="F787" s="270" t="str">
        <f>IF(E787="","",VLOOKUP(Conciliação!E787,Relatório!B:I,2,FALSE))</f>
        <v/>
      </c>
      <c r="G787" s="709"/>
      <c r="H787" s="334" t="str">
        <f>IF(G787="","",VLOOKUP(G787,Fundos!B:C,2,FALSE))</f>
        <v/>
      </c>
      <c r="I787" s="272"/>
      <c r="J787" s="443"/>
      <c r="K787" s="448"/>
      <c r="L787" s="686"/>
      <c r="M787" s="353"/>
      <c r="N787" s="271"/>
      <c r="O787" s="576"/>
      <c r="P787" s="276" t="s">
        <v>277</v>
      </c>
      <c r="Q787" s="279"/>
      <c r="R787" s="449"/>
      <c r="S787" s="279">
        <f t="shared" si="64"/>
        <v>0</v>
      </c>
      <c r="T787" s="333">
        <f t="shared" si="61"/>
        <v>0</v>
      </c>
    </row>
    <row r="788" spans="2:20" ht="24.9" customHeight="1" x14ac:dyDescent="0.3">
      <c r="B788" s="446"/>
      <c r="C788" s="267">
        <f>MONTH(B788)</f>
        <v>1</v>
      </c>
      <c r="D788" s="268" t="str">
        <f>IF(C788=1,"Janeiro",IF(C788=2,"Fevereiro",IF(C788=3,"Março",IF(C788=4,"Abril",IF(C788=5,"Maio",IF(C788=6,"Junho",IF(C788=7,"Julho",IF(C788=8,"Agosto",IF(C788=9,"Setembro",IF(C788=10,"Outubro",IF(C788=11,"Novembro",IF(C788=12,"Dezembro",""))))))))))))</f>
        <v>Janeiro</v>
      </c>
      <c r="E788" s="269"/>
      <c r="F788" s="270" t="str">
        <f>IF(E788="","",VLOOKUP(Conciliação!E788,Relatório!B:I,2,FALSE))</f>
        <v/>
      </c>
      <c r="G788" s="709"/>
      <c r="H788" s="334" t="str">
        <f>IF(G788="","",VLOOKUP(G788,Fundos!B:C,2,FALSE))</f>
        <v/>
      </c>
      <c r="I788" s="272"/>
      <c r="J788" s="443"/>
      <c r="K788" s="448"/>
      <c r="L788" s="686"/>
      <c r="M788" s="353"/>
      <c r="N788" s="271"/>
      <c r="O788" s="576"/>
      <c r="P788" s="276" t="s">
        <v>277</v>
      </c>
      <c r="Q788" s="279"/>
      <c r="R788" s="449"/>
      <c r="S788" s="279">
        <f t="shared" si="64"/>
        <v>0</v>
      </c>
      <c r="T788" s="333">
        <f t="shared" si="61"/>
        <v>0</v>
      </c>
    </row>
    <row r="789" spans="2:20" ht="24.9" customHeight="1" x14ac:dyDescent="0.3">
      <c r="B789" s="446"/>
      <c r="C789" s="267">
        <f t="shared" si="62"/>
        <v>1</v>
      </c>
      <c r="D789" s="268" t="str">
        <f t="shared" si="63"/>
        <v>Janeiro</v>
      </c>
      <c r="E789" s="269"/>
      <c r="F789" s="270" t="str">
        <f>IF(E789="","",VLOOKUP(Conciliação!E789,Relatório!B:I,2,FALSE))</f>
        <v/>
      </c>
      <c r="G789" s="709"/>
      <c r="H789" s="334" t="str">
        <f>IF(G789="","",VLOOKUP(G789,Fundos!B:C,2,FALSE))</f>
        <v/>
      </c>
      <c r="I789" s="272"/>
      <c r="J789" s="443"/>
      <c r="K789" s="443"/>
      <c r="L789" s="685"/>
      <c r="M789" s="353"/>
      <c r="N789" s="271"/>
      <c r="O789" s="576"/>
      <c r="P789" s="276" t="s">
        <v>277</v>
      </c>
      <c r="Q789" s="279"/>
      <c r="R789" s="449"/>
      <c r="S789" s="279">
        <f t="shared" si="64"/>
        <v>0</v>
      </c>
      <c r="T789" s="333">
        <f t="shared" si="61"/>
        <v>0</v>
      </c>
    </row>
    <row r="790" spans="2:20" ht="24.9" customHeight="1" x14ac:dyDescent="0.3">
      <c r="B790" s="446"/>
      <c r="C790" s="267">
        <f t="shared" si="62"/>
        <v>1</v>
      </c>
      <c r="D790" s="268" t="str">
        <f t="shared" si="63"/>
        <v>Janeiro</v>
      </c>
      <c r="E790" s="269"/>
      <c r="F790" s="270" t="str">
        <f>IF(E790="","",VLOOKUP(Conciliação!E790,Relatório!B:I,2,FALSE))</f>
        <v/>
      </c>
      <c r="G790" s="709"/>
      <c r="H790" s="334" t="str">
        <f>IF(G790="","",VLOOKUP(G790,Fundos!B:C,2,FALSE))</f>
        <v/>
      </c>
      <c r="I790" s="272"/>
      <c r="J790" s="443"/>
      <c r="K790" s="443"/>
      <c r="L790" s="685"/>
      <c r="M790" s="353"/>
      <c r="N790" s="271"/>
      <c r="O790" s="576"/>
      <c r="P790" s="276" t="s">
        <v>277</v>
      </c>
      <c r="Q790" s="279"/>
      <c r="R790" s="449"/>
      <c r="S790" s="279">
        <f t="shared" si="64"/>
        <v>0</v>
      </c>
      <c r="T790" s="333">
        <f t="shared" si="61"/>
        <v>0</v>
      </c>
    </row>
    <row r="791" spans="2:20" ht="24.9" customHeight="1" x14ac:dyDescent="0.3">
      <c r="B791" s="446"/>
      <c r="C791" s="267">
        <f t="shared" si="62"/>
        <v>1</v>
      </c>
      <c r="D791" s="268" t="str">
        <f t="shared" si="63"/>
        <v>Janeiro</v>
      </c>
      <c r="E791" s="269"/>
      <c r="F791" s="270" t="str">
        <f>IF(E791="","",VLOOKUP(Conciliação!E791,Relatório!B:I,2,FALSE))</f>
        <v/>
      </c>
      <c r="G791" s="709"/>
      <c r="H791" s="334" t="str">
        <f>IF(G791="","",VLOOKUP(G791,Fundos!B:C,2,FALSE))</f>
        <v/>
      </c>
      <c r="I791" s="272"/>
      <c r="J791" s="443"/>
      <c r="K791" s="448"/>
      <c r="L791" s="685"/>
      <c r="M791" s="353"/>
      <c r="N791" s="271"/>
      <c r="O791" s="576"/>
      <c r="P791" s="276" t="s">
        <v>277</v>
      </c>
      <c r="Q791" s="279"/>
      <c r="R791" s="449"/>
      <c r="S791" s="279">
        <f t="shared" si="64"/>
        <v>0</v>
      </c>
      <c r="T791" s="333">
        <f t="shared" si="61"/>
        <v>0</v>
      </c>
    </row>
    <row r="792" spans="2:20" ht="24.9" customHeight="1" x14ac:dyDescent="0.3">
      <c r="B792" s="446"/>
      <c r="C792" s="267">
        <f t="shared" si="62"/>
        <v>1</v>
      </c>
      <c r="D792" s="268" t="str">
        <f t="shared" si="63"/>
        <v>Janeiro</v>
      </c>
      <c r="E792" s="269"/>
      <c r="F792" s="270" t="str">
        <f>IF(E792="","",VLOOKUP(Conciliação!E792,Relatório!B:I,2,FALSE))</f>
        <v/>
      </c>
      <c r="G792" s="709"/>
      <c r="H792" s="334" t="str">
        <f>IF(G792="","",VLOOKUP(G792,Fundos!B:C,2,FALSE))</f>
        <v/>
      </c>
      <c r="I792" s="272"/>
      <c r="J792" s="443"/>
      <c r="K792" s="443"/>
      <c r="L792" s="685"/>
      <c r="M792" s="353"/>
      <c r="N792" s="271"/>
      <c r="O792" s="576"/>
      <c r="P792" s="276" t="s">
        <v>277</v>
      </c>
      <c r="Q792" s="279"/>
      <c r="R792" s="449"/>
      <c r="S792" s="279">
        <f t="shared" si="64"/>
        <v>0</v>
      </c>
      <c r="T792" s="333">
        <f t="shared" si="61"/>
        <v>0</v>
      </c>
    </row>
    <row r="793" spans="2:20" ht="24.9" customHeight="1" x14ac:dyDescent="0.3">
      <c r="B793" s="446"/>
      <c r="C793" s="267">
        <f t="shared" si="62"/>
        <v>1</v>
      </c>
      <c r="D793" s="268" t="str">
        <f t="shared" si="63"/>
        <v>Janeiro</v>
      </c>
      <c r="E793" s="269"/>
      <c r="F793" s="270" t="str">
        <f>IF(E793="","",VLOOKUP(Conciliação!E793,Relatório!B:I,2,FALSE))</f>
        <v/>
      </c>
      <c r="G793" s="709"/>
      <c r="H793" s="334" t="str">
        <f>IF(G793="","",VLOOKUP(G793,Fundos!B:C,2,FALSE))</f>
        <v/>
      </c>
      <c r="I793" s="272"/>
      <c r="J793" s="443"/>
      <c r="K793" s="443"/>
      <c r="L793" s="685"/>
      <c r="M793" s="353"/>
      <c r="N793" s="271"/>
      <c r="O793" s="576"/>
      <c r="P793" s="276" t="s">
        <v>277</v>
      </c>
      <c r="Q793" s="279"/>
      <c r="R793" s="449"/>
      <c r="S793" s="279">
        <f t="shared" si="64"/>
        <v>0</v>
      </c>
      <c r="T793" s="333">
        <f t="shared" si="61"/>
        <v>0</v>
      </c>
    </row>
    <row r="794" spans="2:20" ht="24.9" customHeight="1" x14ac:dyDescent="0.3">
      <c r="B794" s="446"/>
      <c r="C794" s="267">
        <f t="shared" si="62"/>
        <v>1</v>
      </c>
      <c r="D794" s="268" t="str">
        <f t="shared" si="63"/>
        <v>Janeiro</v>
      </c>
      <c r="E794" s="269"/>
      <c r="F794" s="270" t="str">
        <f>IF(E794="","",VLOOKUP(Conciliação!E794,Relatório!B:I,2,FALSE))</f>
        <v/>
      </c>
      <c r="G794" s="709"/>
      <c r="H794" s="334" t="str">
        <f>IF(G794="","",VLOOKUP(G794,Fundos!B:C,2,FALSE))</f>
        <v/>
      </c>
      <c r="I794" s="272"/>
      <c r="J794" s="443"/>
      <c r="K794" s="443"/>
      <c r="L794" s="685"/>
      <c r="M794" s="353"/>
      <c r="N794" s="271"/>
      <c r="O794" s="576"/>
      <c r="P794" s="276" t="s">
        <v>277</v>
      </c>
      <c r="Q794" s="279"/>
      <c r="R794" s="449"/>
      <c r="S794" s="279">
        <f t="shared" si="64"/>
        <v>0</v>
      </c>
      <c r="T794" s="333">
        <f t="shared" si="61"/>
        <v>0</v>
      </c>
    </row>
    <row r="795" spans="2:20" ht="24.9" customHeight="1" x14ac:dyDescent="0.3">
      <c r="B795" s="446"/>
      <c r="C795" s="267">
        <f t="shared" si="62"/>
        <v>1</v>
      </c>
      <c r="D795" s="268" t="str">
        <f t="shared" si="63"/>
        <v>Janeiro</v>
      </c>
      <c r="E795" s="269"/>
      <c r="F795" s="270" t="str">
        <f>IF(E795="","",VLOOKUP(Conciliação!E795,Relatório!B:I,2,FALSE))</f>
        <v/>
      </c>
      <c r="G795" s="709"/>
      <c r="H795" s="334" t="str">
        <f>IF(G795="","",VLOOKUP(G795,Fundos!B:C,2,FALSE))</f>
        <v/>
      </c>
      <c r="I795" s="272"/>
      <c r="J795" s="443"/>
      <c r="K795" s="443"/>
      <c r="L795" s="685"/>
      <c r="M795" s="353"/>
      <c r="N795" s="271"/>
      <c r="O795" s="576"/>
      <c r="P795" s="276" t="s">
        <v>277</v>
      </c>
      <c r="Q795" s="279"/>
      <c r="R795" s="449"/>
      <c r="S795" s="279">
        <f t="shared" si="64"/>
        <v>0</v>
      </c>
      <c r="T795" s="333">
        <f t="shared" si="61"/>
        <v>0</v>
      </c>
    </row>
    <row r="796" spans="2:20" ht="24.9" customHeight="1" x14ac:dyDescent="0.3">
      <c r="B796" s="446"/>
      <c r="C796" s="267">
        <f t="shared" si="62"/>
        <v>1</v>
      </c>
      <c r="D796" s="268" t="str">
        <f t="shared" si="63"/>
        <v>Janeiro</v>
      </c>
      <c r="E796" s="269"/>
      <c r="F796" s="270" t="str">
        <f>IF(E796="","",VLOOKUP(Conciliação!E796,Relatório!B:I,2,FALSE))</f>
        <v/>
      </c>
      <c r="G796" s="709"/>
      <c r="H796" s="334" t="str">
        <f>IF(G796="","",VLOOKUP(G796,Fundos!B:C,2,FALSE))</f>
        <v/>
      </c>
      <c r="I796" s="272"/>
      <c r="J796" s="443"/>
      <c r="K796" s="443"/>
      <c r="L796" s="685"/>
      <c r="M796" s="353"/>
      <c r="N796" s="271"/>
      <c r="O796" s="576"/>
      <c r="P796" s="276" t="s">
        <v>277</v>
      </c>
      <c r="Q796" s="279"/>
      <c r="R796" s="449"/>
      <c r="S796" s="279">
        <f t="shared" si="64"/>
        <v>0</v>
      </c>
      <c r="T796" s="333">
        <f t="shared" si="61"/>
        <v>0</v>
      </c>
    </row>
    <row r="797" spans="2:20" ht="24.9" customHeight="1" x14ac:dyDescent="0.3">
      <c r="B797" s="446"/>
      <c r="C797" s="267">
        <f t="shared" si="62"/>
        <v>1</v>
      </c>
      <c r="D797" s="268" t="str">
        <f t="shared" si="63"/>
        <v>Janeiro</v>
      </c>
      <c r="E797" s="269"/>
      <c r="F797" s="270" t="str">
        <f>IF(E797="","",VLOOKUP(Conciliação!E797,Relatório!B:I,2,FALSE))</f>
        <v/>
      </c>
      <c r="G797" s="709"/>
      <c r="H797" s="334" t="str">
        <f>IF(G797="","",VLOOKUP(G797,Fundos!B:C,2,FALSE))</f>
        <v/>
      </c>
      <c r="I797" s="272"/>
      <c r="J797" s="443"/>
      <c r="K797" s="443"/>
      <c r="L797" s="685"/>
      <c r="M797" s="353"/>
      <c r="N797" s="271"/>
      <c r="O797" s="576"/>
      <c r="P797" s="276" t="s">
        <v>277</v>
      </c>
      <c r="Q797" s="279"/>
      <c r="R797" s="449"/>
      <c r="S797" s="279">
        <f t="shared" si="64"/>
        <v>0</v>
      </c>
      <c r="T797" s="333">
        <f t="shared" si="61"/>
        <v>0</v>
      </c>
    </row>
    <row r="798" spans="2:20" ht="24.9" customHeight="1" x14ac:dyDescent="0.3">
      <c r="B798" s="446"/>
      <c r="C798" s="267">
        <f t="shared" si="62"/>
        <v>1</v>
      </c>
      <c r="D798" s="268" t="str">
        <f t="shared" si="63"/>
        <v>Janeiro</v>
      </c>
      <c r="E798" s="269"/>
      <c r="F798" s="270" t="str">
        <f>IF(E798="","",VLOOKUP(Conciliação!E798,Relatório!B:I,2,FALSE))</f>
        <v/>
      </c>
      <c r="G798" s="709"/>
      <c r="H798" s="334" t="str">
        <f>IF(G798="","",VLOOKUP(G798,Fundos!B:C,2,FALSE))</f>
        <v/>
      </c>
      <c r="I798" s="272"/>
      <c r="J798" s="443"/>
      <c r="K798" s="443"/>
      <c r="L798" s="685"/>
      <c r="M798" s="353"/>
      <c r="N798" s="271"/>
      <c r="O798" s="576"/>
      <c r="P798" s="276" t="s">
        <v>277</v>
      </c>
      <c r="Q798" s="279"/>
      <c r="R798" s="449"/>
      <c r="S798" s="279">
        <f t="shared" si="64"/>
        <v>0</v>
      </c>
      <c r="T798" s="333">
        <f t="shared" si="61"/>
        <v>0</v>
      </c>
    </row>
    <row r="799" spans="2:20" ht="24.9" customHeight="1" x14ac:dyDescent="0.3">
      <c r="B799" s="446"/>
      <c r="C799" s="267">
        <f t="shared" si="62"/>
        <v>1</v>
      </c>
      <c r="D799" s="268" t="str">
        <f t="shared" si="63"/>
        <v>Janeiro</v>
      </c>
      <c r="E799" s="269"/>
      <c r="F799" s="270" t="str">
        <f>IF(E799="","",VLOOKUP(Conciliação!E799,Relatório!B:I,2,FALSE))</f>
        <v/>
      </c>
      <c r="G799" s="709"/>
      <c r="H799" s="334" t="str">
        <f>IF(G799="","",VLOOKUP(G799,Fundos!B:C,2,FALSE))</f>
        <v/>
      </c>
      <c r="I799" s="272"/>
      <c r="J799" s="443"/>
      <c r="K799" s="443"/>
      <c r="L799" s="685"/>
      <c r="M799" s="353"/>
      <c r="N799" s="271"/>
      <c r="O799" s="576"/>
      <c r="P799" s="276" t="s">
        <v>277</v>
      </c>
      <c r="Q799" s="279"/>
      <c r="R799" s="449"/>
      <c r="S799" s="279">
        <f t="shared" si="64"/>
        <v>0</v>
      </c>
      <c r="T799" s="333">
        <f t="shared" si="61"/>
        <v>0</v>
      </c>
    </row>
    <row r="800" spans="2:20" ht="24.9" customHeight="1" x14ac:dyDescent="0.3">
      <c r="B800" s="446"/>
      <c r="C800" s="267">
        <f t="shared" si="62"/>
        <v>1</v>
      </c>
      <c r="D800" s="268" t="str">
        <f t="shared" si="63"/>
        <v>Janeiro</v>
      </c>
      <c r="E800" s="269"/>
      <c r="F800" s="270" t="str">
        <f>IF(E800="","",VLOOKUP(Conciliação!E800,Relatório!B:I,2,FALSE))</f>
        <v/>
      </c>
      <c r="G800" s="709"/>
      <c r="H800" s="334" t="str">
        <f>IF(G800="","",VLOOKUP(G800,Fundos!B:C,2,FALSE))</f>
        <v/>
      </c>
      <c r="I800" s="272"/>
      <c r="J800" s="443"/>
      <c r="K800" s="443"/>
      <c r="L800" s="453"/>
      <c r="M800" s="353"/>
      <c r="N800" s="453"/>
      <c r="O800" s="576"/>
      <c r="P800" s="276" t="s">
        <v>277</v>
      </c>
      <c r="Q800" s="279"/>
      <c r="R800" s="449"/>
      <c r="S800" s="279">
        <f t="shared" si="64"/>
        <v>0</v>
      </c>
      <c r="T800" s="333">
        <f t="shared" ref="T800:T870" si="65">T799</f>
        <v>0</v>
      </c>
    </row>
    <row r="801" spans="2:20" ht="24.9" customHeight="1" x14ac:dyDescent="0.3">
      <c r="B801" s="446"/>
      <c r="C801" s="267">
        <f t="shared" si="62"/>
        <v>1</v>
      </c>
      <c r="D801" s="268" t="str">
        <f t="shared" si="63"/>
        <v>Janeiro</v>
      </c>
      <c r="E801" s="269"/>
      <c r="F801" s="270" t="str">
        <f>IF(E801="","",VLOOKUP(Conciliação!E801,Relatório!B:I,2,FALSE))</f>
        <v/>
      </c>
      <c r="G801" s="709"/>
      <c r="H801" s="334" t="str">
        <f>IF(G801="","",VLOOKUP(G801,Fundos!B:C,2,FALSE))</f>
        <v/>
      </c>
      <c r="I801" s="272"/>
      <c r="J801" s="443"/>
      <c r="K801" s="443"/>
      <c r="L801" s="453"/>
      <c r="M801" s="353"/>
      <c r="N801" s="453"/>
      <c r="O801" s="576"/>
      <c r="P801" s="276" t="s">
        <v>277</v>
      </c>
      <c r="Q801" s="279"/>
      <c r="R801" s="449"/>
      <c r="S801" s="279">
        <f t="shared" si="64"/>
        <v>0</v>
      </c>
      <c r="T801" s="333">
        <f t="shared" si="65"/>
        <v>0</v>
      </c>
    </row>
    <row r="802" spans="2:20" ht="24.9" customHeight="1" x14ac:dyDescent="0.3">
      <c r="B802" s="446"/>
      <c r="C802" s="267">
        <f t="shared" si="62"/>
        <v>1</v>
      </c>
      <c r="D802" s="268" t="str">
        <f t="shared" si="63"/>
        <v>Janeiro</v>
      </c>
      <c r="E802" s="269"/>
      <c r="F802" s="270" t="str">
        <f>IF(E802="","",VLOOKUP(Conciliação!E802,Relatório!B:I,2,FALSE))</f>
        <v/>
      </c>
      <c r="G802" s="709"/>
      <c r="H802" s="334" t="str">
        <f>IF(G802="","",VLOOKUP(G802,Fundos!B:C,2,FALSE))</f>
        <v/>
      </c>
      <c r="I802" s="272"/>
      <c r="J802" s="443"/>
      <c r="K802" s="443"/>
      <c r="L802" s="453"/>
      <c r="M802" s="353"/>
      <c r="N802" s="453"/>
      <c r="O802" s="576"/>
      <c r="P802" s="276" t="s">
        <v>277</v>
      </c>
      <c r="Q802" s="279"/>
      <c r="R802" s="449"/>
      <c r="S802" s="279">
        <f t="shared" si="64"/>
        <v>0</v>
      </c>
      <c r="T802" s="333">
        <f t="shared" si="65"/>
        <v>0</v>
      </c>
    </row>
    <row r="803" spans="2:20" ht="24.9" customHeight="1" x14ac:dyDescent="0.3">
      <c r="B803" s="446"/>
      <c r="C803" s="267">
        <f t="shared" si="62"/>
        <v>1</v>
      </c>
      <c r="D803" s="268" t="str">
        <f t="shared" si="63"/>
        <v>Janeiro</v>
      </c>
      <c r="E803" s="269"/>
      <c r="F803" s="270" t="str">
        <f>IF(E803="","",VLOOKUP(Conciliação!E803,Relatório!B:I,2,FALSE))</f>
        <v/>
      </c>
      <c r="G803" s="709"/>
      <c r="H803" s="334" t="str">
        <f>IF(G803="","",VLOOKUP(G803,Fundos!B:C,2,FALSE))</f>
        <v/>
      </c>
      <c r="I803" s="272"/>
      <c r="J803" s="443"/>
      <c r="K803" s="443"/>
      <c r="L803" s="453"/>
      <c r="M803" s="353"/>
      <c r="N803" s="453"/>
      <c r="O803" s="576"/>
      <c r="P803" s="276" t="s">
        <v>277</v>
      </c>
      <c r="Q803" s="279"/>
      <c r="R803" s="449"/>
      <c r="S803" s="279">
        <f t="shared" si="64"/>
        <v>0</v>
      </c>
      <c r="T803" s="333">
        <f t="shared" si="65"/>
        <v>0</v>
      </c>
    </row>
    <row r="804" spans="2:20" ht="24.9" customHeight="1" x14ac:dyDescent="0.3">
      <c r="B804" s="446"/>
      <c r="C804" s="267">
        <f t="shared" si="62"/>
        <v>1</v>
      </c>
      <c r="D804" s="268" t="str">
        <f t="shared" si="63"/>
        <v>Janeiro</v>
      </c>
      <c r="E804" s="269"/>
      <c r="F804" s="270" t="str">
        <f>IF(E804="","",VLOOKUP(Conciliação!E804,Relatório!B:I,2,FALSE))</f>
        <v/>
      </c>
      <c r="G804" s="709"/>
      <c r="H804" s="334" t="str">
        <f>IF(G804="","",VLOOKUP(G804,Fundos!B:C,2,FALSE))</f>
        <v/>
      </c>
      <c r="I804" s="272"/>
      <c r="J804" s="443"/>
      <c r="K804" s="443"/>
      <c r="L804" s="453"/>
      <c r="M804" s="353"/>
      <c r="N804" s="453"/>
      <c r="O804" s="576"/>
      <c r="P804" s="276" t="s">
        <v>277</v>
      </c>
      <c r="Q804" s="279"/>
      <c r="R804" s="449"/>
      <c r="S804" s="279">
        <f t="shared" si="64"/>
        <v>0</v>
      </c>
      <c r="T804" s="333">
        <f t="shared" si="65"/>
        <v>0</v>
      </c>
    </row>
    <row r="805" spans="2:20" ht="24.9" customHeight="1" x14ac:dyDescent="0.3">
      <c r="B805" s="446"/>
      <c r="C805" s="267">
        <f t="shared" si="62"/>
        <v>1</v>
      </c>
      <c r="D805" s="268" t="str">
        <f t="shared" si="63"/>
        <v>Janeiro</v>
      </c>
      <c r="E805" s="269"/>
      <c r="F805" s="270" t="str">
        <f>IF(E805="","",VLOOKUP(Conciliação!E805,Relatório!B:I,2,FALSE))</f>
        <v/>
      </c>
      <c r="G805" s="709"/>
      <c r="H805" s="334" t="str">
        <f>IF(G805="","",VLOOKUP(G805,Fundos!B:C,2,FALSE))</f>
        <v/>
      </c>
      <c r="I805" s="272"/>
      <c r="J805" s="443"/>
      <c r="K805" s="443"/>
      <c r="L805" s="453"/>
      <c r="M805" s="353"/>
      <c r="N805" s="453"/>
      <c r="O805" s="576"/>
      <c r="P805" s="276" t="s">
        <v>277</v>
      </c>
      <c r="Q805" s="279"/>
      <c r="R805" s="449"/>
      <c r="S805" s="279">
        <f t="shared" si="64"/>
        <v>0</v>
      </c>
      <c r="T805" s="333">
        <f t="shared" si="65"/>
        <v>0</v>
      </c>
    </row>
    <row r="806" spans="2:20" ht="24.9" customHeight="1" x14ac:dyDescent="0.3">
      <c r="B806" s="446"/>
      <c r="C806" s="267">
        <f t="shared" si="62"/>
        <v>1</v>
      </c>
      <c r="D806" s="268" t="str">
        <f t="shared" si="63"/>
        <v>Janeiro</v>
      </c>
      <c r="E806" s="269"/>
      <c r="F806" s="270" t="str">
        <f>IF(E806="","",VLOOKUP(Conciliação!E806,Relatório!B:I,2,FALSE))</f>
        <v/>
      </c>
      <c r="G806" s="709"/>
      <c r="H806" s="334" t="str">
        <f>IF(G806="","",VLOOKUP(G806,Fundos!B:C,2,FALSE))</f>
        <v/>
      </c>
      <c r="I806" s="272"/>
      <c r="J806" s="443"/>
      <c r="K806" s="443"/>
      <c r="L806" s="453"/>
      <c r="M806" s="353"/>
      <c r="N806" s="453"/>
      <c r="O806" s="576"/>
      <c r="P806" s="276" t="s">
        <v>277</v>
      </c>
      <c r="Q806" s="279"/>
      <c r="R806" s="449"/>
      <c r="S806" s="279">
        <f t="shared" si="64"/>
        <v>0</v>
      </c>
      <c r="T806" s="333">
        <f t="shared" si="65"/>
        <v>0</v>
      </c>
    </row>
    <row r="807" spans="2:20" ht="24.9" customHeight="1" x14ac:dyDescent="0.3">
      <c r="B807" s="446"/>
      <c r="C807" s="267">
        <f t="shared" si="62"/>
        <v>1</v>
      </c>
      <c r="D807" s="268" t="str">
        <f t="shared" si="63"/>
        <v>Janeiro</v>
      </c>
      <c r="E807" s="269"/>
      <c r="F807" s="270" t="str">
        <f>IF(E807="","",VLOOKUP(Conciliação!E807,Relatório!B:I,2,FALSE))</f>
        <v/>
      </c>
      <c r="G807" s="709"/>
      <c r="H807" s="334" t="str">
        <f>IF(G807="","",VLOOKUP(G807,Fundos!B:C,2,FALSE))</f>
        <v/>
      </c>
      <c r="I807" s="272"/>
      <c r="J807" s="443"/>
      <c r="K807" s="443"/>
      <c r="L807" s="453"/>
      <c r="M807" s="353"/>
      <c r="N807" s="453"/>
      <c r="O807" s="576"/>
      <c r="P807" s="276" t="s">
        <v>277</v>
      </c>
      <c r="Q807" s="279"/>
      <c r="R807" s="449"/>
      <c r="S807" s="279">
        <f t="shared" si="64"/>
        <v>0</v>
      </c>
      <c r="T807" s="333">
        <f t="shared" si="65"/>
        <v>0</v>
      </c>
    </row>
    <row r="808" spans="2:20" ht="24.9" customHeight="1" x14ac:dyDescent="0.3">
      <c r="B808" s="446"/>
      <c r="C808" s="267">
        <f t="shared" si="62"/>
        <v>1</v>
      </c>
      <c r="D808" s="268" t="str">
        <f t="shared" si="63"/>
        <v>Janeiro</v>
      </c>
      <c r="E808" s="269"/>
      <c r="F808" s="270" t="str">
        <f>IF(E808="","",VLOOKUP(Conciliação!E808,Relatório!B:I,2,FALSE))</f>
        <v/>
      </c>
      <c r="G808" s="709"/>
      <c r="H808" s="334" t="str">
        <f>IF(G808="","",VLOOKUP(G808,Fundos!B:C,2,FALSE))</f>
        <v/>
      </c>
      <c r="I808" s="272"/>
      <c r="J808" s="443"/>
      <c r="K808" s="443"/>
      <c r="L808" s="685"/>
      <c r="M808" s="353"/>
      <c r="N808" s="271"/>
      <c r="O808" s="576"/>
      <c r="P808" s="276" t="s">
        <v>277</v>
      </c>
      <c r="Q808" s="279"/>
      <c r="R808" s="449"/>
      <c r="S808" s="279">
        <f t="shared" si="64"/>
        <v>0</v>
      </c>
      <c r="T808" s="333">
        <f t="shared" si="65"/>
        <v>0</v>
      </c>
    </row>
    <row r="809" spans="2:20" ht="24.9" customHeight="1" x14ac:dyDescent="0.3">
      <c r="B809" s="446"/>
      <c r="C809" s="267">
        <f t="shared" si="62"/>
        <v>1</v>
      </c>
      <c r="D809" s="268" t="str">
        <f t="shared" si="63"/>
        <v>Janeiro</v>
      </c>
      <c r="E809" s="269"/>
      <c r="F809" s="270" t="str">
        <f>IF(E809="","",VLOOKUP(Conciliação!E809,Relatório!B:I,2,FALSE))</f>
        <v/>
      </c>
      <c r="G809" s="709"/>
      <c r="H809" s="334" t="str">
        <f>IF(G809="","",VLOOKUP(G809,Fundos!B:C,2,FALSE))</f>
        <v/>
      </c>
      <c r="I809" s="272"/>
      <c r="J809" s="443"/>
      <c r="K809" s="273"/>
      <c r="L809" s="685"/>
      <c r="M809" s="353"/>
      <c r="N809" s="271"/>
      <c r="O809" s="576"/>
      <c r="P809" s="276" t="s">
        <v>277</v>
      </c>
      <c r="Q809" s="279"/>
      <c r="R809" s="449"/>
      <c r="S809" s="279">
        <f t="shared" si="64"/>
        <v>0</v>
      </c>
      <c r="T809" s="333">
        <f t="shared" si="65"/>
        <v>0</v>
      </c>
    </row>
    <row r="810" spans="2:20" ht="24.9" customHeight="1" x14ac:dyDescent="0.3">
      <c r="B810" s="446"/>
      <c r="C810" s="267">
        <f t="shared" si="62"/>
        <v>1</v>
      </c>
      <c r="D810" s="268" t="str">
        <f t="shared" si="63"/>
        <v>Janeiro</v>
      </c>
      <c r="E810" s="269"/>
      <c r="F810" s="270" t="str">
        <f>IF(E810="","",VLOOKUP(Conciliação!E810,Relatório!B:I,2,FALSE))</f>
        <v/>
      </c>
      <c r="G810" s="709"/>
      <c r="H810" s="334" t="str">
        <f>IF(G810="","",VLOOKUP(G810,Fundos!B:C,2,FALSE))</f>
        <v/>
      </c>
      <c r="I810" s="272"/>
      <c r="J810" s="443"/>
      <c r="K810" s="273"/>
      <c r="L810" s="685"/>
      <c r="M810" s="353"/>
      <c r="N810" s="271"/>
      <c r="O810" s="576"/>
      <c r="P810" s="276" t="s">
        <v>277</v>
      </c>
      <c r="Q810" s="279"/>
      <c r="R810" s="449"/>
      <c r="S810" s="279">
        <f t="shared" si="64"/>
        <v>0</v>
      </c>
      <c r="T810" s="333">
        <f t="shared" si="65"/>
        <v>0</v>
      </c>
    </row>
    <row r="811" spans="2:20" ht="24.9" customHeight="1" x14ac:dyDescent="0.3">
      <c r="B811" s="446"/>
      <c r="C811" s="267">
        <f t="shared" si="62"/>
        <v>1</v>
      </c>
      <c r="D811" s="268" t="str">
        <f t="shared" si="63"/>
        <v>Janeiro</v>
      </c>
      <c r="E811" s="269"/>
      <c r="F811" s="270" t="str">
        <f>IF(E811="","",VLOOKUP(Conciliação!E811,Relatório!B:I,2,FALSE))</f>
        <v/>
      </c>
      <c r="G811" s="709"/>
      <c r="H811" s="334" t="str">
        <f>IF(G811="","",VLOOKUP(G811,Fundos!B:C,2,FALSE))</f>
        <v/>
      </c>
      <c r="I811" s="272"/>
      <c r="J811" s="443"/>
      <c r="K811" s="443"/>
      <c r="L811" s="685"/>
      <c r="M811" s="353"/>
      <c r="N811" s="271"/>
      <c r="O811" s="576"/>
      <c r="P811" s="276" t="s">
        <v>277</v>
      </c>
      <c r="Q811" s="279"/>
      <c r="R811" s="449"/>
      <c r="S811" s="279">
        <f t="shared" si="64"/>
        <v>0</v>
      </c>
      <c r="T811" s="333">
        <f t="shared" si="65"/>
        <v>0</v>
      </c>
    </row>
    <row r="812" spans="2:20" ht="24.9" customHeight="1" x14ac:dyDescent="0.3">
      <c r="B812" s="446"/>
      <c r="C812" s="267">
        <f t="shared" ref="C812:C884" si="66">MONTH(B812)</f>
        <v>1</v>
      </c>
      <c r="D812" s="268" t="str">
        <f t="shared" ref="D812:D884" si="67">IF(C812=1,"Janeiro",IF(C812=2,"Fevereiro",IF(C812=3,"Março",IF(C812=4,"Abril",IF(C812=5,"Maio",IF(C812=6,"Junho",IF(C812=7,"Julho",IF(C812=8,"Agosto",IF(C812=9,"Setembro",IF(C812=10,"Outubro",IF(C812=11,"Novembro",IF(C812=12,"Dezembro",""))))))))))))</f>
        <v>Janeiro</v>
      </c>
      <c r="E812" s="269"/>
      <c r="F812" s="270" t="str">
        <f>IF(E812="","",VLOOKUP(Conciliação!E812,Relatório!B:I,2,FALSE))</f>
        <v/>
      </c>
      <c r="G812" s="709"/>
      <c r="H812" s="334" t="str">
        <f>IF(G812="","",VLOOKUP(G812,Fundos!B:C,2,FALSE))</f>
        <v/>
      </c>
      <c r="I812" s="272"/>
      <c r="J812" s="443"/>
      <c r="K812" s="443"/>
      <c r="L812" s="686"/>
      <c r="M812" s="353"/>
      <c r="N812" s="271"/>
      <c r="O812" s="576"/>
      <c r="P812" s="276" t="s">
        <v>277</v>
      </c>
      <c r="Q812" s="279"/>
      <c r="R812" s="449"/>
      <c r="S812" s="279">
        <f t="shared" si="64"/>
        <v>0</v>
      </c>
      <c r="T812" s="333">
        <f t="shared" si="65"/>
        <v>0</v>
      </c>
    </row>
    <row r="813" spans="2:20" ht="24.9" customHeight="1" x14ac:dyDescent="0.3">
      <c r="B813" s="446"/>
      <c r="C813" s="267">
        <f t="shared" si="66"/>
        <v>1</v>
      </c>
      <c r="D813" s="268" t="str">
        <f t="shared" si="67"/>
        <v>Janeiro</v>
      </c>
      <c r="E813" s="269"/>
      <c r="F813" s="270" t="str">
        <f>IF(E813="","",VLOOKUP(Conciliação!E813,Relatório!B:I,2,FALSE))</f>
        <v/>
      </c>
      <c r="G813" s="709"/>
      <c r="H813" s="334" t="str">
        <f>IF(G813="","",VLOOKUP(G813,Fundos!B:C,2,FALSE))</f>
        <v/>
      </c>
      <c r="I813" s="272"/>
      <c r="J813" s="443"/>
      <c r="K813" s="443"/>
      <c r="L813" s="685"/>
      <c r="M813" s="353"/>
      <c r="N813" s="271"/>
      <c r="O813" s="576"/>
      <c r="P813" s="276" t="s">
        <v>277</v>
      </c>
      <c r="Q813" s="279"/>
      <c r="R813" s="449"/>
      <c r="S813" s="279">
        <f t="shared" si="64"/>
        <v>0</v>
      </c>
      <c r="T813" s="333">
        <f t="shared" si="65"/>
        <v>0</v>
      </c>
    </row>
    <row r="814" spans="2:20" ht="24.9" customHeight="1" x14ac:dyDescent="0.3">
      <c r="B814" s="446"/>
      <c r="C814" s="267">
        <f t="shared" si="66"/>
        <v>1</v>
      </c>
      <c r="D814" s="268" t="str">
        <f t="shared" si="67"/>
        <v>Janeiro</v>
      </c>
      <c r="E814" s="269"/>
      <c r="F814" s="270" t="str">
        <f>IF(E814="","",VLOOKUP(Conciliação!E814,Relatório!B:I,2,FALSE))</f>
        <v/>
      </c>
      <c r="G814" s="709"/>
      <c r="H814" s="334" t="str">
        <f>IF(G814="","",VLOOKUP(G814,Fundos!B:C,2,FALSE))</f>
        <v/>
      </c>
      <c r="I814" s="272"/>
      <c r="J814" s="443"/>
      <c r="K814" s="443"/>
      <c r="L814" s="685"/>
      <c r="M814" s="353"/>
      <c r="N814" s="271"/>
      <c r="O814" s="576"/>
      <c r="P814" s="276" t="s">
        <v>277</v>
      </c>
      <c r="Q814" s="279"/>
      <c r="R814" s="449"/>
      <c r="S814" s="279">
        <f t="shared" si="64"/>
        <v>0</v>
      </c>
      <c r="T814" s="333">
        <f t="shared" si="65"/>
        <v>0</v>
      </c>
    </row>
    <row r="815" spans="2:20" ht="24.9" customHeight="1" x14ac:dyDescent="0.3">
      <c r="B815" s="446"/>
      <c r="C815" s="267">
        <f t="shared" si="66"/>
        <v>1</v>
      </c>
      <c r="D815" s="268" t="str">
        <f t="shared" si="67"/>
        <v>Janeiro</v>
      </c>
      <c r="E815" s="269"/>
      <c r="F815" s="270" t="str">
        <f>IF(E815="","",VLOOKUP(Conciliação!E815,Relatório!B:I,2,FALSE))</f>
        <v/>
      </c>
      <c r="G815" s="709"/>
      <c r="H815" s="334" t="str">
        <f>IF(G815="","",VLOOKUP(G815,Fundos!B:C,2,FALSE))</f>
        <v/>
      </c>
      <c r="I815" s="272"/>
      <c r="J815" s="443"/>
      <c r="K815" s="443"/>
      <c r="L815" s="685"/>
      <c r="M815" s="353"/>
      <c r="N815" s="271"/>
      <c r="O815" s="576"/>
      <c r="P815" s="276" t="s">
        <v>277</v>
      </c>
      <c r="Q815" s="279"/>
      <c r="R815" s="449"/>
      <c r="S815" s="279">
        <f t="shared" si="64"/>
        <v>0</v>
      </c>
      <c r="T815" s="333">
        <f t="shared" si="65"/>
        <v>0</v>
      </c>
    </row>
    <row r="816" spans="2:20" ht="24.9" customHeight="1" x14ac:dyDescent="0.3">
      <c r="B816" s="446"/>
      <c r="C816" s="267">
        <f t="shared" si="66"/>
        <v>1</v>
      </c>
      <c r="D816" s="268" t="str">
        <f t="shared" si="67"/>
        <v>Janeiro</v>
      </c>
      <c r="E816" s="269"/>
      <c r="F816" s="270" t="str">
        <f>IF(E816="","",VLOOKUP(Conciliação!E816,Relatório!B:I,2,FALSE))</f>
        <v/>
      </c>
      <c r="G816" s="709"/>
      <c r="H816" s="334" t="str">
        <f>IF(G816="","",VLOOKUP(G816,Fundos!B:C,2,FALSE))</f>
        <v/>
      </c>
      <c r="I816" s="272"/>
      <c r="J816" s="443"/>
      <c r="K816" s="443"/>
      <c r="L816" s="685"/>
      <c r="M816" s="353"/>
      <c r="N816" s="271"/>
      <c r="O816" s="576"/>
      <c r="P816" s="276" t="s">
        <v>277</v>
      </c>
      <c r="Q816" s="279"/>
      <c r="R816" s="449"/>
      <c r="S816" s="279">
        <f t="shared" si="64"/>
        <v>0</v>
      </c>
      <c r="T816" s="333">
        <f t="shared" si="65"/>
        <v>0</v>
      </c>
    </row>
    <row r="817" spans="2:20" ht="24.9" customHeight="1" x14ac:dyDescent="0.3">
      <c r="B817" s="446"/>
      <c r="C817" s="267">
        <f t="shared" si="66"/>
        <v>1</v>
      </c>
      <c r="D817" s="268" t="str">
        <f t="shared" si="67"/>
        <v>Janeiro</v>
      </c>
      <c r="E817" s="269"/>
      <c r="F817" s="270" t="str">
        <f>IF(E817="","",VLOOKUP(Conciliação!E817,Relatório!B:I,2,FALSE))</f>
        <v/>
      </c>
      <c r="G817" s="709"/>
      <c r="H817" s="334" t="str">
        <f>IF(G817="","",VLOOKUP(G817,Fundos!B:C,2,FALSE))</f>
        <v/>
      </c>
      <c r="I817" s="272"/>
      <c r="J817" s="443"/>
      <c r="K817" s="443"/>
      <c r="L817" s="685"/>
      <c r="M817" s="353"/>
      <c r="N817" s="271"/>
      <c r="O817" s="576"/>
      <c r="P817" s="276" t="s">
        <v>277</v>
      </c>
      <c r="Q817" s="279"/>
      <c r="R817" s="449"/>
      <c r="S817" s="279">
        <f t="shared" si="64"/>
        <v>0</v>
      </c>
      <c r="T817" s="333">
        <f t="shared" si="65"/>
        <v>0</v>
      </c>
    </row>
    <row r="818" spans="2:20" ht="24.9" customHeight="1" x14ac:dyDescent="0.3">
      <c r="B818" s="446"/>
      <c r="C818" s="267">
        <f t="shared" si="66"/>
        <v>1</v>
      </c>
      <c r="D818" s="268" t="str">
        <f t="shared" si="67"/>
        <v>Janeiro</v>
      </c>
      <c r="E818" s="269"/>
      <c r="F818" s="270" t="str">
        <f>IF(E818="","",VLOOKUP(Conciliação!E818,Relatório!B:I,2,FALSE))</f>
        <v/>
      </c>
      <c r="G818" s="709"/>
      <c r="H818" s="334" t="str">
        <f>IF(G818="","",VLOOKUP(G818,Fundos!B:C,2,FALSE))</f>
        <v/>
      </c>
      <c r="I818" s="272"/>
      <c r="J818" s="443"/>
      <c r="K818" s="443"/>
      <c r="L818" s="685"/>
      <c r="M818" s="353"/>
      <c r="N818" s="271"/>
      <c r="O818" s="576"/>
      <c r="P818" s="276" t="s">
        <v>277</v>
      </c>
      <c r="Q818" s="279"/>
      <c r="R818" s="449"/>
      <c r="S818" s="279">
        <f t="shared" si="64"/>
        <v>0</v>
      </c>
      <c r="T818" s="333">
        <f t="shared" si="65"/>
        <v>0</v>
      </c>
    </row>
    <row r="819" spans="2:20" ht="24.9" customHeight="1" x14ac:dyDescent="0.3">
      <c r="B819" s="446"/>
      <c r="C819" s="267">
        <f t="shared" si="66"/>
        <v>1</v>
      </c>
      <c r="D819" s="268" t="str">
        <f t="shared" si="67"/>
        <v>Janeiro</v>
      </c>
      <c r="E819" s="269"/>
      <c r="F819" s="270" t="str">
        <f>IF(E819="","",VLOOKUP(Conciliação!E819,Relatório!B:I,2,FALSE))</f>
        <v/>
      </c>
      <c r="G819" s="709"/>
      <c r="H819" s="334" t="str">
        <f>IF(G819="","",VLOOKUP(G819,Fundos!B:C,2,FALSE))</f>
        <v/>
      </c>
      <c r="I819" s="272"/>
      <c r="J819" s="443"/>
      <c r="K819" s="443"/>
      <c r="L819" s="685"/>
      <c r="M819" s="353"/>
      <c r="N819" s="271"/>
      <c r="O819" s="576"/>
      <c r="P819" s="276" t="s">
        <v>277</v>
      </c>
      <c r="Q819" s="279"/>
      <c r="R819" s="449"/>
      <c r="S819" s="279">
        <f t="shared" si="64"/>
        <v>0</v>
      </c>
      <c r="T819" s="333">
        <f t="shared" si="65"/>
        <v>0</v>
      </c>
    </row>
    <row r="820" spans="2:20" ht="24.9" customHeight="1" x14ac:dyDescent="0.3">
      <c r="B820" s="446"/>
      <c r="C820" s="267">
        <f t="shared" ref="C820:C825" si="68">MONTH(B820)</f>
        <v>1</v>
      </c>
      <c r="D820" s="268" t="str">
        <f t="shared" ref="D820:D825" si="69">IF(C820=1,"Janeiro",IF(C820=2,"Fevereiro",IF(C820=3,"Março",IF(C820=4,"Abril",IF(C820=5,"Maio",IF(C820=6,"Junho",IF(C820=7,"Julho",IF(C820=8,"Agosto",IF(C820=9,"Setembro",IF(C820=10,"Outubro",IF(C820=11,"Novembro",IF(C820=12,"Dezembro",""))))))))))))</f>
        <v>Janeiro</v>
      </c>
      <c r="E820" s="269"/>
      <c r="F820" s="270" t="str">
        <f>IF(E820="","",VLOOKUP(Conciliação!E820,Relatório!B:I,2,FALSE))</f>
        <v/>
      </c>
      <c r="G820" s="709"/>
      <c r="H820" s="334" t="str">
        <f>IF(G820="","",VLOOKUP(G820,Fundos!B:C,2,FALSE))</f>
        <v/>
      </c>
      <c r="I820" s="272"/>
      <c r="J820" s="443"/>
      <c r="K820" s="443"/>
      <c r="L820" s="685"/>
      <c r="M820" s="353"/>
      <c r="N820" s="271"/>
      <c r="O820" s="576"/>
      <c r="P820" s="276" t="s">
        <v>277</v>
      </c>
      <c r="Q820" s="279"/>
      <c r="R820" s="449"/>
      <c r="S820" s="279">
        <f t="shared" si="64"/>
        <v>0</v>
      </c>
      <c r="T820" s="333">
        <f t="shared" si="65"/>
        <v>0</v>
      </c>
    </row>
    <row r="821" spans="2:20" ht="24.9" customHeight="1" x14ac:dyDescent="0.3">
      <c r="B821" s="446"/>
      <c r="C821" s="267">
        <f t="shared" si="68"/>
        <v>1</v>
      </c>
      <c r="D821" s="268" t="str">
        <f t="shared" si="69"/>
        <v>Janeiro</v>
      </c>
      <c r="E821" s="269"/>
      <c r="F821" s="270" t="str">
        <f>IF(E821="","",VLOOKUP(Conciliação!E821,Relatório!B:I,2,FALSE))</f>
        <v/>
      </c>
      <c r="G821" s="709"/>
      <c r="H821" s="334" t="str">
        <f>IF(G821="","",VLOOKUP(G821,Fundos!B:C,2,FALSE))</f>
        <v/>
      </c>
      <c r="I821" s="272"/>
      <c r="J821" s="443"/>
      <c r="K821" s="443"/>
      <c r="L821" s="685"/>
      <c r="M821" s="353"/>
      <c r="N821" s="271"/>
      <c r="O821" s="576"/>
      <c r="P821" s="276" t="s">
        <v>277</v>
      </c>
      <c r="Q821" s="279"/>
      <c r="R821" s="449"/>
      <c r="S821" s="279">
        <f t="shared" si="64"/>
        <v>0</v>
      </c>
      <c r="T821" s="333">
        <f t="shared" si="65"/>
        <v>0</v>
      </c>
    </row>
    <row r="822" spans="2:20" ht="24.9" customHeight="1" x14ac:dyDescent="0.3">
      <c r="B822" s="446"/>
      <c r="C822" s="267">
        <f t="shared" si="68"/>
        <v>1</v>
      </c>
      <c r="D822" s="268" t="str">
        <f t="shared" si="69"/>
        <v>Janeiro</v>
      </c>
      <c r="E822" s="269"/>
      <c r="F822" s="270" t="str">
        <f>IF(E822="","",VLOOKUP(Conciliação!E822,Relatório!B:I,2,FALSE))</f>
        <v/>
      </c>
      <c r="G822" s="709"/>
      <c r="H822" s="334" t="str">
        <f>IF(G822="","",VLOOKUP(G822,Fundos!B:C,2,FALSE))</f>
        <v/>
      </c>
      <c r="I822" s="272"/>
      <c r="J822" s="443"/>
      <c r="K822" s="443"/>
      <c r="L822" s="685"/>
      <c r="M822" s="353"/>
      <c r="N822" s="271"/>
      <c r="O822" s="576"/>
      <c r="P822" s="276" t="s">
        <v>277</v>
      </c>
      <c r="Q822" s="279"/>
      <c r="R822" s="449"/>
      <c r="S822" s="279">
        <f t="shared" si="64"/>
        <v>0</v>
      </c>
      <c r="T822" s="333">
        <f t="shared" si="65"/>
        <v>0</v>
      </c>
    </row>
    <row r="823" spans="2:20" ht="24.9" customHeight="1" x14ac:dyDescent="0.3">
      <c r="B823" s="446"/>
      <c r="C823" s="267">
        <f t="shared" si="68"/>
        <v>1</v>
      </c>
      <c r="D823" s="268" t="str">
        <f t="shared" si="69"/>
        <v>Janeiro</v>
      </c>
      <c r="E823" s="269"/>
      <c r="F823" s="270" t="str">
        <f>IF(E823="","",VLOOKUP(Conciliação!E823,Relatório!B:I,2,FALSE))</f>
        <v/>
      </c>
      <c r="G823" s="709"/>
      <c r="H823" s="334" t="str">
        <f>IF(G823="","",VLOOKUP(G823,Fundos!B:C,2,FALSE))</f>
        <v/>
      </c>
      <c r="I823" s="272"/>
      <c r="J823" s="443"/>
      <c r="K823" s="443"/>
      <c r="L823" s="685"/>
      <c r="M823" s="353"/>
      <c r="N823" s="271"/>
      <c r="O823" s="576"/>
      <c r="P823" s="276" t="s">
        <v>277</v>
      </c>
      <c r="Q823" s="279"/>
      <c r="R823" s="449"/>
      <c r="S823" s="279">
        <f t="shared" si="64"/>
        <v>0</v>
      </c>
      <c r="T823" s="333">
        <f t="shared" si="65"/>
        <v>0</v>
      </c>
    </row>
    <row r="824" spans="2:20" ht="24.9" customHeight="1" x14ac:dyDescent="0.3">
      <c r="B824" s="446"/>
      <c r="C824" s="267">
        <f t="shared" si="68"/>
        <v>1</v>
      </c>
      <c r="D824" s="268" t="str">
        <f t="shared" si="69"/>
        <v>Janeiro</v>
      </c>
      <c r="E824" s="269"/>
      <c r="F824" s="270" t="str">
        <f>IF(E824="","",VLOOKUP(Conciliação!E824,Relatório!B:I,2,FALSE))</f>
        <v/>
      </c>
      <c r="G824" s="709"/>
      <c r="H824" s="334" t="str">
        <f>IF(G824="","",VLOOKUP(G824,Fundos!B:C,2,FALSE))</f>
        <v/>
      </c>
      <c r="I824" s="272"/>
      <c r="J824" s="443"/>
      <c r="K824" s="443"/>
      <c r="L824" s="685"/>
      <c r="M824" s="353"/>
      <c r="N824" s="271"/>
      <c r="O824" s="576"/>
      <c r="P824" s="276" t="s">
        <v>277</v>
      </c>
      <c r="Q824" s="279"/>
      <c r="R824" s="449"/>
      <c r="S824" s="279">
        <f t="shared" si="64"/>
        <v>0</v>
      </c>
      <c r="T824" s="333">
        <f t="shared" si="65"/>
        <v>0</v>
      </c>
    </row>
    <row r="825" spans="2:20" ht="24.9" customHeight="1" x14ac:dyDescent="0.3">
      <c r="B825" s="446"/>
      <c r="C825" s="267">
        <f t="shared" si="68"/>
        <v>1</v>
      </c>
      <c r="D825" s="268" t="str">
        <f t="shared" si="69"/>
        <v>Janeiro</v>
      </c>
      <c r="E825" s="269"/>
      <c r="F825" s="270" t="str">
        <f>IF(E825="","",VLOOKUP(Conciliação!E825,Relatório!B:I,2,FALSE))</f>
        <v/>
      </c>
      <c r="G825" s="709"/>
      <c r="H825" s="334" t="str">
        <f>IF(G825="","",VLOOKUP(G825,Fundos!B:C,2,FALSE))</f>
        <v/>
      </c>
      <c r="I825" s="272"/>
      <c r="J825" s="443"/>
      <c r="K825" s="443"/>
      <c r="L825" s="685"/>
      <c r="M825" s="353"/>
      <c r="N825" s="271"/>
      <c r="O825" s="576"/>
      <c r="P825" s="276" t="s">
        <v>277</v>
      </c>
      <c r="Q825" s="279"/>
      <c r="R825" s="449"/>
      <c r="S825" s="279">
        <f t="shared" si="64"/>
        <v>0</v>
      </c>
      <c r="T825" s="333">
        <f t="shared" si="65"/>
        <v>0</v>
      </c>
    </row>
    <row r="826" spans="2:20" ht="24.9" customHeight="1" x14ac:dyDescent="0.3">
      <c r="B826" s="446"/>
      <c r="C826" s="267">
        <f t="shared" si="66"/>
        <v>1</v>
      </c>
      <c r="D826" s="268" t="str">
        <f t="shared" si="67"/>
        <v>Janeiro</v>
      </c>
      <c r="E826" s="269"/>
      <c r="F826" s="270" t="str">
        <f>IF(E826="","",VLOOKUP(Conciliação!E826,Relatório!B:I,2,FALSE))</f>
        <v/>
      </c>
      <c r="G826" s="709"/>
      <c r="H826" s="334" t="str">
        <f>IF(G826="","",VLOOKUP(G826,Fundos!B:C,2,FALSE))</f>
        <v/>
      </c>
      <c r="I826" s="272"/>
      <c r="J826" s="443"/>
      <c r="K826" s="443"/>
      <c r="L826" s="685"/>
      <c r="M826" s="353"/>
      <c r="N826" s="271"/>
      <c r="O826" s="576"/>
      <c r="P826" s="276" t="s">
        <v>277</v>
      </c>
      <c r="Q826" s="279"/>
      <c r="R826" s="449"/>
      <c r="S826" s="279">
        <f t="shared" si="64"/>
        <v>0</v>
      </c>
      <c r="T826" s="333">
        <f t="shared" si="65"/>
        <v>0</v>
      </c>
    </row>
    <row r="827" spans="2:20" ht="24.9" customHeight="1" x14ac:dyDescent="0.3">
      <c r="B827" s="446"/>
      <c r="C827" s="267">
        <f t="shared" si="66"/>
        <v>1</v>
      </c>
      <c r="D827" s="268" t="str">
        <f t="shared" si="67"/>
        <v>Janeiro</v>
      </c>
      <c r="E827" s="269"/>
      <c r="F827" s="270" t="str">
        <f>IF(E827="","",VLOOKUP(Conciliação!E827,Relatório!B:I,2,FALSE))</f>
        <v/>
      </c>
      <c r="G827" s="709"/>
      <c r="H827" s="334" t="str">
        <f>IF(G827="","",VLOOKUP(G827,Fundos!B:C,2,FALSE))</f>
        <v/>
      </c>
      <c r="I827" s="272"/>
      <c r="J827" s="443"/>
      <c r="K827" s="443"/>
      <c r="L827" s="685"/>
      <c r="M827" s="353"/>
      <c r="N827" s="271"/>
      <c r="O827" s="576"/>
      <c r="P827" s="276" t="s">
        <v>277</v>
      </c>
      <c r="Q827" s="279"/>
      <c r="R827" s="449"/>
      <c r="S827" s="279">
        <f t="shared" si="64"/>
        <v>0</v>
      </c>
      <c r="T827" s="333">
        <f t="shared" si="65"/>
        <v>0</v>
      </c>
    </row>
    <row r="828" spans="2:20" ht="24.9" customHeight="1" x14ac:dyDescent="0.3">
      <c r="B828" s="446"/>
      <c r="C828" s="267">
        <f t="shared" si="66"/>
        <v>1</v>
      </c>
      <c r="D828" s="268" t="str">
        <f t="shared" si="67"/>
        <v>Janeiro</v>
      </c>
      <c r="E828" s="269"/>
      <c r="F828" s="270" t="str">
        <f>IF(E828="","",VLOOKUP(Conciliação!E828,Relatório!B:I,2,FALSE))</f>
        <v/>
      </c>
      <c r="G828" s="709"/>
      <c r="H828" s="334" t="str">
        <f>IF(G828="","",VLOOKUP(G828,Fundos!B:C,2,FALSE))</f>
        <v/>
      </c>
      <c r="I828" s="272"/>
      <c r="J828" s="443"/>
      <c r="K828" s="443"/>
      <c r="L828" s="685"/>
      <c r="M828" s="353"/>
      <c r="N828" s="271"/>
      <c r="O828" s="576"/>
      <c r="P828" s="276" t="s">
        <v>277</v>
      </c>
      <c r="Q828" s="279"/>
      <c r="R828" s="449"/>
      <c r="S828" s="279">
        <f t="shared" si="64"/>
        <v>0</v>
      </c>
      <c r="T828" s="333">
        <f t="shared" si="65"/>
        <v>0</v>
      </c>
    </row>
    <row r="829" spans="2:20" ht="24.9" customHeight="1" x14ac:dyDescent="0.3">
      <c r="B829" s="446"/>
      <c r="C829" s="267">
        <f t="shared" si="66"/>
        <v>1</v>
      </c>
      <c r="D829" s="268" t="str">
        <f t="shared" si="67"/>
        <v>Janeiro</v>
      </c>
      <c r="E829" s="269"/>
      <c r="F829" s="270" t="str">
        <f>IF(E829="","",VLOOKUP(Conciliação!E829,Relatório!B:I,2,FALSE))</f>
        <v/>
      </c>
      <c r="G829" s="709"/>
      <c r="H829" s="334" t="str">
        <f>IF(G829="","",VLOOKUP(G829,Fundos!B:C,2,FALSE))</f>
        <v/>
      </c>
      <c r="I829" s="272"/>
      <c r="J829" s="443"/>
      <c r="K829" s="443"/>
      <c r="L829" s="685"/>
      <c r="M829" s="353"/>
      <c r="N829" s="453"/>
      <c r="O829" s="576"/>
      <c r="P829" s="276" t="s">
        <v>277</v>
      </c>
      <c r="Q829" s="279"/>
      <c r="R829" s="449"/>
      <c r="S829" s="279">
        <f t="shared" si="64"/>
        <v>0</v>
      </c>
      <c r="T829" s="333">
        <f t="shared" si="65"/>
        <v>0</v>
      </c>
    </row>
    <row r="830" spans="2:20" ht="24.9" customHeight="1" x14ac:dyDescent="0.3">
      <c r="B830" s="446"/>
      <c r="C830" s="267">
        <f t="shared" si="66"/>
        <v>1</v>
      </c>
      <c r="D830" s="268" t="str">
        <f t="shared" si="67"/>
        <v>Janeiro</v>
      </c>
      <c r="E830" s="269"/>
      <c r="F830" s="270" t="str">
        <f>IF(E830="","",VLOOKUP(Conciliação!E830,Relatório!B:I,2,FALSE))</f>
        <v/>
      </c>
      <c r="G830" s="709"/>
      <c r="H830" s="334" t="str">
        <f>IF(G830="","",VLOOKUP(G830,Fundos!B:C,2,FALSE))</f>
        <v/>
      </c>
      <c r="I830" s="272"/>
      <c r="J830" s="443"/>
      <c r="K830" s="443"/>
      <c r="L830" s="685"/>
      <c r="M830" s="353"/>
      <c r="N830" s="453"/>
      <c r="O830" s="576"/>
      <c r="P830" s="276" t="s">
        <v>277</v>
      </c>
      <c r="Q830" s="279"/>
      <c r="R830" s="449"/>
      <c r="S830" s="279">
        <f t="shared" si="64"/>
        <v>0</v>
      </c>
      <c r="T830" s="333">
        <f t="shared" si="65"/>
        <v>0</v>
      </c>
    </row>
    <row r="831" spans="2:20" ht="24.9" customHeight="1" x14ac:dyDescent="0.3">
      <c r="B831" s="446"/>
      <c r="C831" s="267">
        <f t="shared" si="66"/>
        <v>1</v>
      </c>
      <c r="D831" s="268" t="str">
        <f t="shared" si="67"/>
        <v>Janeiro</v>
      </c>
      <c r="E831" s="269"/>
      <c r="F831" s="270" t="str">
        <f>IF(E831="","",VLOOKUP(Conciliação!E831,Relatório!B:I,2,FALSE))</f>
        <v/>
      </c>
      <c r="G831" s="709"/>
      <c r="H831" s="334" t="str">
        <f>IF(G831="","",VLOOKUP(G831,Fundos!B:C,2,FALSE))</f>
        <v/>
      </c>
      <c r="I831" s="272"/>
      <c r="J831" s="443"/>
      <c r="K831" s="443"/>
      <c r="L831" s="685"/>
      <c r="M831" s="353"/>
      <c r="N831" s="271"/>
      <c r="O831" s="576"/>
      <c r="P831" s="276" t="s">
        <v>277</v>
      </c>
      <c r="Q831" s="279"/>
      <c r="R831" s="449"/>
      <c r="S831" s="279">
        <f t="shared" si="64"/>
        <v>0</v>
      </c>
      <c r="T831" s="333">
        <f t="shared" si="65"/>
        <v>0</v>
      </c>
    </row>
    <row r="832" spans="2:20" ht="24.9" customHeight="1" x14ac:dyDescent="0.3">
      <c r="B832" s="446"/>
      <c r="C832" s="267">
        <f t="shared" si="66"/>
        <v>1</v>
      </c>
      <c r="D832" s="268" t="str">
        <f t="shared" si="67"/>
        <v>Janeiro</v>
      </c>
      <c r="E832" s="269"/>
      <c r="F832" s="270" t="str">
        <f>IF(E832="","",VLOOKUP(Conciliação!E832,Relatório!B:I,2,FALSE))</f>
        <v/>
      </c>
      <c r="G832" s="709"/>
      <c r="H832" s="334" t="str">
        <f>IF(G832="","",VLOOKUP(G832,Fundos!B:C,2,FALSE))</f>
        <v/>
      </c>
      <c r="I832" s="272"/>
      <c r="J832" s="1046"/>
      <c r="K832" s="443"/>
      <c r="L832" s="685"/>
      <c r="M832" s="353"/>
      <c r="N832" s="271"/>
      <c r="O832" s="576"/>
      <c r="P832" s="276" t="s">
        <v>277</v>
      </c>
      <c r="Q832" s="279"/>
      <c r="R832" s="449"/>
      <c r="S832" s="279">
        <f t="shared" si="64"/>
        <v>0</v>
      </c>
      <c r="T832" s="333">
        <f t="shared" si="65"/>
        <v>0</v>
      </c>
    </row>
    <row r="833" spans="2:20" ht="24.9" customHeight="1" x14ac:dyDescent="0.3">
      <c r="B833" s="446"/>
      <c r="C833" s="267">
        <f t="shared" si="66"/>
        <v>1</v>
      </c>
      <c r="D833" s="268" t="str">
        <f t="shared" si="67"/>
        <v>Janeiro</v>
      </c>
      <c r="E833" s="269"/>
      <c r="F833" s="270" t="str">
        <f>IF(E833="","",VLOOKUP(Conciliação!E833,Relatório!B:I,2,FALSE))</f>
        <v/>
      </c>
      <c r="G833" s="709"/>
      <c r="H833" s="334" t="str">
        <f>IF(G833="","",VLOOKUP(G833,Fundos!B:C,2,FALSE))</f>
        <v/>
      </c>
      <c r="I833" s="272"/>
      <c r="J833" s="443"/>
      <c r="K833" s="443"/>
      <c r="L833" s="685"/>
      <c r="M833" s="353"/>
      <c r="N833" s="271"/>
      <c r="O833" s="576"/>
      <c r="P833" s="276" t="s">
        <v>277</v>
      </c>
      <c r="Q833" s="279"/>
      <c r="R833" s="449"/>
      <c r="S833" s="279">
        <f t="shared" si="64"/>
        <v>0</v>
      </c>
      <c r="T833" s="333">
        <f t="shared" si="65"/>
        <v>0</v>
      </c>
    </row>
    <row r="834" spans="2:20" ht="24.9" customHeight="1" x14ac:dyDescent="0.3">
      <c r="B834" s="446"/>
      <c r="C834" s="267">
        <f t="shared" si="66"/>
        <v>1</v>
      </c>
      <c r="D834" s="268" t="str">
        <f t="shared" si="67"/>
        <v>Janeiro</v>
      </c>
      <c r="E834" s="269"/>
      <c r="F834" s="270" t="str">
        <f>IF(E834="","",VLOOKUP(Conciliação!E834,Relatório!B:I,2,FALSE))</f>
        <v/>
      </c>
      <c r="G834" s="709"/>
      <c r="H834" s="334" t="str">
        <f>IF(G834="","",VLOOKUP(G834,Fundos!B:C,2,FALSE))</f>
        <v/>
      </c>
      <c r="I834" s="272"/>
      <c r="J834" s="448"/>
      <c r="K834" s="443"/>
      <c r="L834" s="581"/>
      <c r="M834" s="581"/>
      <c r="N834" s="271"/>
      <c r="O834" s="576"/>
      <c r="P834" s="276" t="s">
        <v>277</v>
      </c>
      <c r="Q834" s="279"/>
      <c r="R834" s="449"/>
      <c r="S834" s="279">
        <f t="shared" si="64"/>
        <v>0</v>
      </c>
      <c r="T834" s="333">
        <f t="shared" si="65"/>
        <v>0</v>
      </c>
    </row>
    <row r="835" spans="2:20" ht="24.9" customHeight="1" x14ac:dyDescent="0.3">
      <c r="B835" s="446"/>
      <c r="C835" s="267">
        <f t="shared" si="66"/>
        <v>1</v>
      </c>
      <c r="D835" s="268" t="str">
        <f t="shared" si="67"/>
        <v>Janeiro</v>
      </c>
      <c r="E835" s="269"/>
      <c r="F835" s="270" t="str">
        <f>IF(E835="","",VLOOKUP(Conciliação!E835,Relatório!B:I,2,FALSE))</f>
        <v/>
      </c>
      <c r="G835" s="709"/>
      <c r="H835" s="334" t="str">
        <f>IF(G835="","",VLOOKUP(G835,Fundos!B:C,2,FALSE))</f>
        <v/>
      </c>
      <c r="I835" s="272"/>
      <c r="J835" s="443"/>
      <c r="K835" s="443"/>
      <c r="L835" s="685"/>
      <c r="M835" s="353"/>
      <c r="N835" s="271"/>
      <c r="O835" s="576"/>
      <c r="P835" s="276" t="s">
        <v>277</v>
      </c>
      <c r="Q835" s="279"/>
      <c r="R835" s="449"/>
      <c r="S835" s="279">
        <f t="shared" si="64"/>
        <v>0</v>
      </c>
      <c r="T835" s="333">
        <f t="shared" si="65"/>
        <v>0</v>
      </c>
    </row>
    <row r="836" spans="2:20" ht="24.9" customHeight="1" x14ac:dyDescent="0.3">
      <c r="B836" s="446"/>
      <c r="C836" s="267">
        <f t="shared" si="66"/>
        <v>1</v>
      </c>
      <c r="D836" s="268" t="str">
        <f t="shared" si="67"/>
        <v>Janeiro</v>
      </c>
      <c r="E836" s="269"/>
      <c r="F836" s="270" t="str">
        <f>IF(E836="","",VLOOKUP(Conciliação!E836,Relatório!B:I,2,FALSE))</f>
        <v/>
      </c>
      <c r="G836" s="709"/>
      <c r="H836" s="334" t="str">
        <f>IF(G836="","",VLOOKUP(G836,Fundos!B:C,2,FALSE))</f>
        <v/>
      </c>
      <c r="I836" s="272"/>
      <c r="J836" s="443"/>
      <c r="K836" s="443"/>
      <c r="L836" s="685"/>
      <c r="M836" s="353"/>
      <c r="N836" s="271"/>
      <c r="O836" s="576"/>
      <c r="P836" s="276" t="s">
        <v>277</v>
      </c>
      <c r="Q836" s="279"/>
      <c r="R836" s="449"/>
      <c r="S836" s="279">
        <f t="shared" ref="S836:S899" si="70">IF(P836="sim",Q836-R836+S835,IF(P836="NÃO",S835))</f>
        <v>0</v>
      </c>
      <c r="T836" s="333">
        <f t="shared" si="65"/>
        <v>0</v>
      </c>
    </row>
    <row r="837" spans="2:20" ht="24.9" customHeight="1" x14ac:dyDescent="0.3">
      <c r="B837" s="446"/>
      <c r="C837" s="267">
        <f t="shared" si="66"/>
        <v>1</v>
      </c>
      <c r="D837" s="268" t="str">
        <f t="shared" si="67"/>
        <v>Janeiro</v>
      </c>
      <c r="E837" s="269"/>
      <c r="F837" s="270" t="str">
        <f>IF(E837="","",VLOOKUP(Conciliação!E837,Relatório!B:I,2,FALSE))</f>
        <v/>
      </c>
      <c r="G837" s="709"/>
      <c r="H837" s="334" t="str">
        <f>IF(G837="","",VLOOKUP(G837,Fundos!B:C,2,FALSE))</f>
        <v/>
      </c>
      <c r="I837" s="272"/>
      <c r="J837" s="443"/>
      <c r="K837" s="443"/>
      <c r="L837" s="685"/>
      <c r="M837" s="353"/>
      <c r="N837" s="271"/>
      <c r="O837" s="576"/>
      <c r="P837" s="276" t="s">
        <v>277</v>
      </c>
      <c r="Q837" s="279"/>
      <c r="R837" s="449"/>
      <c r="S837" s="279">
        <f t="shared" si="70"/>
        <v>0</v>
      </c>
      <c r="T837" s="333">
        <f t="shared" si="65"/>
        <v>0</v>
      </c>
    </row>
    <row r="838" spans="2:20" ht="24.9" customHeight="1" x14ac:dyDescent="0.3">
      <c r="B838" s="446"/>
      <c r="C838" s="267">
        <f t="shared" si="66"/>
        <v>1</v>
      </c>
      <c r="D838" s="268" t="str">
        <f t="shared" si="67"/>
        <v>Janeiro</v>
      </c>
      <c r="E838" s="269"/>
      <c r="F838" s="270" t="str">
        <f>IF(E838="","",VLOOKUP(Conciliação!E838,Relatório!B:I,2,FALSE))</f>
        <v/>
      </c>
      <c r="G838" s="709"/>
      <c r="H838" s="334" t="str">
        <f>IF(G838="","",VLOOKUP(G838,Fundos!B:C,2,FALSE))</f>
        <v/>
      </c>
      <c r="I838" s="272"/>
      <c r="J838" s="443"/>
      <c r="K838" s="443"/>
      <c r="L838" s="685"/>
      <c r="M838" s="353"/>
      <c r="N838" s="271"/>
      <c r="O838" s="576"/>
      <c r="P838" s="276" t="s">
        <v>277</v>
      </c>
      <c r="Q838" s="279"/>
      <c r="R838" s="449"/>
      <c r="S838" s="279">
        <f t="shared" si="70"/>
        <v>0</v>
      </c>
      <c r="T838" s="333">
        <f t="shared" si="65"/>
        <v>0</v>
      </c>
    </row>
    <row r="839" spans="2:20" ht="24.9" customHeight="1" x14ac:dyDescent="0.3">
      <c r="B839" s="446"/>
      <c r="C839" s="267">
        <f t="shared" si="66"/>
        <v>1</v>
      </c>
      <c r="D839" s="268" t="str">
        <f t="shared" si="67"/>
        <v>Janeiro</v>
      </c>
      <c r="E839" s="269"/>
      <c r="F839" s="270" t="str">
        <f>IF(E839="","",VLOOKUP(Conciliação!E839,Relatório!B:I,2,FALSE))</f>
        <v/>
      </c>
      <c r="G839" s="709"/>
      <c r="H839" s="334" t="str">
        <f>IF(G839="","",VLOOKUP(G839,Fundos!B:C,2,FALSE))</f>
        <v/>
      </c>
      <c r="I839" s="272"/>
      <c r="J839" s="443"/>
      <c r="K839" s="443"/>
      <c r="L839" s="685"/>
      <c r="M839" s="353"/>
      <c r="N839" s="453"/>
      <c r="O839" s="576"/>
      <c r="P839" s="276" t="s">
        <v>277</v>
      </c>
      <c r="Q839" s="279"/>
      <c r="R839" s="449"/>
      <c r="S839" s="279">
        <f t="shared" si="70"/>
        <v>0</v>
      </c>
      <c r="T839" s="333">
        <f t="shared" si="65"/>
        <v>0</v>
      </c>
    </row>
    <row r="840" spans="2:20" ht="24.9" customHeight="1" x14ac:dyDescent="0.3">
      <c r="B840" s="446"/>
      <c r="C840" s="267">
        <f t="shared" si="66"/>
        <v>1</v>
      </c>
      <c r="D840" s="268" t="str">
        <f t="shared" si="67"/>
        <v>Janeiro</v>
      </c>
      <c r="E840" s="269"/>
      <c r="F840" s="270" t="str">
        <f>IF(E840="","",VLOOKUP(Conciliação!E840,Relatório!B:I,2,FALSE))</f>
        <v/>
      </c>
      <c r="G840" s="709"/>
      <c r="H840" s="334" t="str">
        <f>IF(G840="","",VLOOKUP(G840,Fundos!B:C,2,FALSE))</f>
        <v/>
      </c>
      <c r="I840" s="272"/>
      <c r="J840" s="443"/>
      <c r="K840" s="443"/>
      <c r="L840" s="685"/>
      <c r="M840" s="353"/>
      <c r="N840" s="453"/>
      <c r="O840" s="576"/>
      <c r="P840" s="276" t="s">
        <v>277</v>
      </c>
      <c r="Q840" s="279"/>
      <c r="R840" s="449"/>
      <c r="S840" s="279">
        <f t="shared" si="70"/>
        <v>0</v>
      </c>
      <c r="T840" s="333">
        <f t="shared" si="65"/>
        <v>0</v>
      </c>
    </row>
    <row r="841" spans="2:20" ht="24.9" customHeight="1" x14ac:dyDescent="0.3">
      <c r="B841" s="446"/>
      <c r="C841" s="267">
        <f t="shared" si="66"/>
        <v>1</v>
      </c>
      <c r="D841" s="268" t="str">
        <f t="shared" si="67"/>
        <v>Janeiro</v>
      </c>
      <c r="E841" s="269"/>
      <c r="F841" s="270" t="str">
        <f>IF(E841="","",VLOOKUP(Conciliação!E841,Relatório!B:I,2,FALSE))</f>
        <v/>
      </c>
      <c r="G841" s="709"/>
      <c r="H841" s="334" t="str">
        <f>IF(G841="","",VLOOKUP(G841,Fundos!B:C,2,FALSE))</f>
        <v/>
      </c>
      <c r="I841" s="272"/>
      <c r="J841" s="443"/>
      <c r="K841" s="448"/>
      <c r="L841" s="686"/>
      <c r="M841" s="353"/>
      <c r="N841" s="271"/>
      <c r="O841" s="576"/>
      <c r="P841" s="276" t="s">
        <v>277</v>
      </c>
      <c r="Q841" s="279"/>
      <c r="R841" s="449"/>
      <c r="S841" s="279">
        <f t="shared" si="70"/>
        <v>0</v>
      </c>
      <c r="T841" s="333">
        <f t="shared" si="65"/>
        <v>0</v>
      </c>
    </row>
    <row r="842" spans="2:20" ht="24.9" customHeight="1" x14ac:dyDescent="0.3">
      <c r="B842" s="446"/>
      <c r="C842" s="267">
        <f t="shared" si="66"/>
        <v>1</v>
      </c>
      <c r="D842" s="268" t="str">
        <f t="shared" si="67"/>
        <v>Janeiro</v>
      </c>
      <c r="E842" s="269"/>
      <c r="F842" s="270" t="str">
        <f>IF(E842="","",VLOOKUP(Conciliação!E842,Relatório!B:I,2,FALSE))</f>
        <v/>
      </c>
      <c r="G842" s="709"/>
      <c r="H842" s="334" t="str">
        <f>IF(G842="","",VLOOKUP(G842,Fundos!B:C,2,FALSE))</f>
        <v/>
      </c>
      <c r="I842" s="272"/>
      <c r="J842" s="443"/>
      <c r="K842" s="443"/>
      <c r="L842" s="685"/>
      <c r="M842" s="353"/>
      <c r="N842" s="271"/>
      <c r="O842" s="576"/>
      <c r="P842" s="276" t="s">
        <v>277</v>
      </c>
      <c r="Q842" s="279"/>
      <c r="R842" s="449"/>
      <c r="S842" s="279">
        <f t="shared" si="70"/>
        <v>0</v>
      </c>
      <c r="T842" s="333">
        <f t="shared" si="65"/>
        <v>0</v>
      </c>
    </row>
    <row r="843" spans="2:20" ht="24.9" customHeight="1" x14ac:dyDescent="0.3">
      <c r="B843" s="446"/>
      <c r="C843" s="267">
        <f t="shared" si="66"/>
        <v>1</v>
      </c>
      <c r="D843" s="268" t="str">
        <f t="shared" si="67"/>
        <v>Janeiro</v>
      </c>
      <c r="E843" s="269"/>
      <c r="F843" s="270" t="str">
        <f>IF(E843="","",VLOOKUP(Conciliação!E843,Relatório!B:I,2,FALSE))</f>
        <v/>
      </c>
      <c r="G843" s="709"/>
      <c r="H843" s="334" t="str">
        <f>IF(G843="","",VLOOKUP(G843,Fundos!B:C,2,FALSE))</f>
        <v/>
      </c>
      <c r="I843" s="272"/>
      <c r="J843" s="443"/>
      <c r="K843" s="443"/>
      <c r="L843" s="685"/>
      <c r="M843" s="353"/>
      <c r="N843" s="271"/>
      <c r="O843" s="576"/>
      <c r="P843" s="276" t="s">
        <v>277</v>
      </c>
      <c r="Q843" s="279"/>
      <c r="R843" s="449"/>
      <c r="S843" s="279">
        <f t="shared" si="70"/>
        <v>0</v>
      </c>
      <c r="T843" s="333">
        <f t="shared" si="65"/>
        <v>0</v>
      </c>
    </row>
    <row r="844" spans="2:20" ht="24.9" customHeight="1" x14ac:dyDescent="0.3">
      <c r="B844" s="446"/>
      <c r="C844" s="267">
        <f t="shared" si="66"/>
        <v>1</v>
      </c>
      <c r="D844" s="268" t="str">
        <f t="shared" si="67"/>
        <v>Janeiro</v>
      </c>
      <c r="E844" s="269"/>
      <c r="F844" s="270" t="str">
        <f>IF(E844="","",VLOOKUP(Conciliação!E844,Relatório!B:I,2,FALSE))</f>
        <v/>
      </c>
      <c r="G844" s="709"/>
      <c r="H844" s="334" t="str">
        <f>IF(G844="","",VLOOKUP(G844,Fundos!B:C,2,FALSE))</f>
        <v/>
      </c>
      <c r="I844" s="272"/>
      <c r="J844" s="443"/>
      <c r="K844" s="443"/>
      <c r="L844" s="685"/>
      <c r="M844" s="353"/>
      <c r="N844" s="271"/>
      <c r="O844" s="576"/>
      <c r="P844" s="276" t="s">
        <v>277</v>
      </c>
      <c r="Q844" s="279"/>
      <c r="R844" s="449"/>
      <c r="S844" s="279">
        <f t="shared" si="70"/>
        <v>0</v>
      </c>
      <c r="T844" s="333">
        <f t="shared" si="65"/>
        <v>0</v>
      </c>
    </row>
    <row r="845" spans="2:20" ht="24.9" customHeight="1" x14ac:dyDescent="0.3">
      <c r="B845" s="446"/>
      <c r="C845" s="267">
        <f t="shared" si="66"/>
        <v>1</v>
      </c>
      <c r="D845" s="268" t="str">
        <f t="shared" si="67"/>
        <v>Janeiro</v>
      </c>
      <c r="E845" s="269"/>
      <c r="F845" s="270" t="str">
        <f>IF(E845="","",VLOOKUP(Conciliação!E845,Relatório!B:I,2,FALSE))</f>
        <v/>
      </c>
      <c r="G845" s="709"/>
      <c r="H845" s="334" t="str">
        <f>IF(G845="","",VLOOKUP(G845,Fundos!B:C,2,FALSE))</f>
        <v/>
      </c>
      <c r="I845" s="272"/>
      <c r="J845" s="443"/>
      <c r="K845" s="443"/>
      <c r="L845" s="685"/>
      <c r="M845" s="353"/>
      <c r="N845" s="271"/>
      <c r="O845" s="576"/>
      <c r="P845" s="276" t="s">
        <v>277</v>
      </c>
      <c r="Q845" s="279"/>
      <c r="R845" s="449"/>
      <c r="S845" s="279">
        <f t="shared" si="70"/>
        <v>0</v>
      </c>
      <c r="T845" s="333">
        <f t="shared" si="65"/>
        <v>0</v>
      </c>
    </row>
    <row r="846" spans="2:20" ht="24.9" customHeight="1" x14ac:dyDescent="0.3">
      <c r="B846" s="446"/>
      <c r="C846" s="267">
        <f t="shared" si="66"/>
        <v>1</v>
      </c>
      <c r="D846" s="268" t="str">
        <f t="shared" si="67"/>
        <v>Janeiro</v>
      </c>
      <c r="E846" s="269"/>
      <c r="F846" s="270" t="str">
        <f>IF(E846="","",VLOOKUP(Conciliação!E846,Relatório!B:I,2,FALSE))</f>
        <v/>
      </c>
      <c r="G846" s="709"/>
      <c r="H846" s="334" t="str">
        <f>IF(G846="","",VLOOKUP(G846,Fundos!B:C,2,FALSE))</f>
        <v/>
      </c>
      <c r="I846" s="272"/>
      <c r="J846" s="443"/>
      <c r="K846" s="443"/>
      <c r="L846" s="685"/>
      <c r="M846" s="353"/>
      <c r="N846" s="271"/>
      <c r="O846" s="576"/>
      <c r="P846" s="276" t="s">
        <v>277</v>
      </c>
      <c r="Q846" s="279"/>
      <c r="R846" s="449"/>
      <c r="S846" s="279">
        <f t="shared" si="70"/>
        <v>0</v>
      </c>
      <c r="T846" s="333">
        <f t="shared" si="65"/>
        <v>0</v>
      </c>
    </row>
    <row r="847" spans="2:20" ht="24.9" customHeight="1" x14ac:dyDescent="0.3">
      <c r="B847" s="446"/>
      <c r="C847" s="267">
        <f t="shared" si="66"/>
        <v>1</v>
      </c>
      <c r="D847" s="268" t="str">
        <f t="shared" si="67"/>
        <v>Janeiro</v>
      </c>
      <c r="E847" s="269"/>
      <c r="F847" s="270" t="str">
        <f>IF(E847="","",VLOOKUP(Conciliação!E847,Relatório!B:I,2,FALSE))</f>
        <v/>
      </c>
      <c r="G847" s="709"/>
      <c r="H847" s="334" t="str">
        <f>IF(G847="","",VLOOKUP(G847,Fundos!B:C,2,FALSE))</f>
        <v/>
      </c>
      <c r="I847" s="272"/>
      <c r="J847" s="443"/>
      <c r="K847" s="443"/>
      <c r="L847" s="685"/>
      <c r="M847" s="353"/>
      <c r="N847" s="271"/>
      <c r="O847" s="576"/>
      <c r="P847" s="276" t="s">
        <v>277</v>
      </c>
      <c r="Q847" s="279"/>
      <c r="R847" s="449"/>
      <c r="S847" s="279">
        <f t="shared" si="70"/>
        <v>0</v>
      </c>
      <c r="T847" s="333">
        <f t="shared" si="65"/>
        <v>0</v>
      </c>
    </row>
    <row r="848" spans="2:20" ht="24.9" customHeight="1" x14ac:dyDescent="0.3">
      <c r="B848" s="446"/>
      <c r="C848" s="267">
        <f t="shared" si="66"/>
        <v>1</v>
      </c>
      <c r="D848" s="268" t="str">
        <f t="shared" si="67"/>
        <v>Janeiro</v>
      </c>
      <c r="E848" s="269"/>
      <c r="F848" s="270" t="str">
        <f>IF(E848="","",VLOOKUP(Conciliação!E848,Relatório!B:I,2,FALSE))</f>
        <v/>
      </c>
      <c r="G848" s="709"/>
      <c r="H848" s="334" t="str">
        <f>IF(G848="","",VLOOKUP(G848,Fundos!B:C,2,FALSE))</f>
        <v/>
      </c>
      <c r="I848" s="272"/>
      <c r="J848" s="443"/>
      <c r="K848" s="443"/>
      <c r="L848" s="685"/>
      <c r="M848" s="353"/>
      <c r="N848" s="271"/>
      <c r="O848" s="576"/>
      <c r="P848" s="276" t="s">
        <v>277</v>
      </c>
      <c r="Q848" s="279"/>
      <c r="R848" s="449"/>
      <c r="S848" s="279">
        <f t="shared" si="70"/>
        <v>0</v>
      </c>
      <c r="T848" s="333">
        <f t="shared" si="65"/>
        <v>0</v>
      </c>
    </row>
    <row r="849" spans="2:20" ht="24.9" customHeight="1" x14ac:dyDescent="0.3">
      <c r="B849" s="446"/>
      <c r="C849" s="267">
        <f t="shared" si="66"/>
        <v>1</v>
      </c>
      <c r="D849" s="268" t="str">
        <f t="shared" si="67"/>
        <v>Janeiro</v>
      </c>
      <c r="E849" s="269"/>
      <c r="F849" s="270" t="str">
        <f>IF(E849="","",VLOOKUP(Conciliação!E849,Relatório!B:I,2,FALSE))</f>
        <v/>
      </c>
      <c r="G849" s="709"/>
      <c r="H849" s="334" t="str">
        <f>IF(G849="","",VLOOKUP(G849,Fundos!B:C,2,FALSE))</f>
        <v/>
      </c>
      <c r="I849" s="272"/>
      <c r="J849" s="443"/>
      <c r="K849" s="443"/>
      <c r="L849" s="685"/>
      <c r="M849" s="353"/>
      <c r="N849" s="271"/>
      <c r="O849" s="576"/>
      <c r="P849" s="276" t="s">
        <v>277</v>
      </c>
      <c r="Q849" s="279"/>
      <c r="R849" s="449"/>
      <c r="S849" s="279">
        <f t="shared" si="70"/>
        <v>0</v>
      </c>
      <c r="T849" s="333">
        <f t="shared" si="65"/>
        <v>0</v>
      </c>
    </row>
    <row r="850" spans="2:20" ht="24.9" customHeight="1" x14ac:dyDescent="0.3">
      <c r="B850" s="446"/>
      <c r="C850" s="267">
        <f t="shared" si="66"/>
        <v>1</v>
      </c>
      <c r="D850" s="268" t="str">
        <f t="shared" si="67"/>
        <v>Janeiro</v>
      </c>
      <c r="E850" s="269"/>
      <c r="F850" s="270" t="str">
        <f>IF(E850="","",VLOOKUP(Conciliação!E850,Relatório!B:I,2,FALSE))</f>
        <v/>
      </c>
      <c r="G850" s="709"/>
      <c r="H850" s="334" t="str">
        <f>IF(G850="","",VLOOKUP(G850,Fundos!B:C,2,FALSE))</f>
        <v/>
      </c>
      <c r="I850" s="272"/>
      <c r="J850" s="443"/>
      <c r="K850" s="443"/>
      <c r="L850" s="685"/>
      <c r="M850" s="353"/>
      <c r="N850" s="271"/>
      <c r="O850" s="576"/>
      <c r="P850" s="276" t="s">
        <v>277</v>
      </c>
      <c r="Q850" s="279"/>
      <c r="R850" s="449"/>
      <c r="S850" s="279">
        <f t="shared" si="70"/>
        <v>0</v>
      </c>
      <c r="T850" s="333">
        <f t="shared" si="65"/>
        <v>0</v>
      </c>
    </row>
    <row r="851" spans="2:20" ht="24.9" customHeight="1" x14ac:dyDescent="0.3">
      <c r="B851" s="446"/>
      <c r="C851" s="267">
        <f t="shared" si="66"/>
        <v>1</v>
      </c>
      <c r="D851" s="268" t="str">
        <f t="shared" si="67"/>
        <v>Janeiro</v>
      </c>
      <c r="E851" s="269"/>
      <c r="F851" s="270" t="str">
        <f>IF(E851="","",VLOOKUP(Conciliação!E851,Relatório!B:I,2,FALSE))</f>
        <v/>
      </c>
      <c r="G851" s="709"/>
      <c r="H851" s="334" t="str">
        <f>IF(G851="","",VLOOKUP(G851,Fundos!B:C,2,FALSE))</f>
        <v/>
      </c>
      <c r="I851" s="272"/>
      <c r="J851" s="443"/>
      <c r="K851" s="443"/>
      <c r="L851" s="685"/>
      <c r="M851" s="353"/>
      <c r="N851" s="271"/>
      <c r="O851" s="576"/>
      <c r="P851" s="276" t="s">
        <v>277</v>
      </c>
      <c r="Q851" s="279"/>
      <c r="R851" s="449"/>
      <c r="S851" s="279">
        <f t="shared" si="70"/>
        <v>0</v>
      </c>
      <c r="T851" s="333">
        <f t="shared" si="65"/>
        <v>0</v>
      </c>
    </row>
    <row r="852" spans="2:20" ht="24.9" customHeight="1" x14ac:dyDescent="0.3">
      <c r="B852" s="446"/>
      <c r="C852" s="267">
        <f t="shared" si="66"/>
        <v>1</v>
      </c>
      <c r="D852" s="268" t="str">
        <f t="shared" si="67"/>
        <v>Janeiro</v>
      </c>
      <c r="E852" s="269"/>
      <c r="F852" s="270" t="str">
        <f>IF(E852="","",VLOOKUP(Conciliação!E852,Relatório!B:I,2,FALSE))</f>
        <v/>
      </c>
      <c r="G852" s="709"/>
      <c r="H852" s="334" t="str">
        <f>IF(G852="","",VLOOKUP(G852,Fundos!B:C,2,FALSE))</f>
        <v/>
      </c>
      <c r="I852" s="272"/>
      <c r="J852" s="443"/>
      <c r="K852" s="443"/>
      <c r="L852" s="685"/>
      <c r="M852" s="353"/>
      <c r="N852" s="271"/>
      <c r="O852" s="576"/>
      <c r="P852" s="276" t="s">
        <v>277</v>
      </c>
      <c r="Q852" s="279"/>
      <c r="R852" s="449"/>
      <c r="S852" s="279">
        <f t="shared" si="70"/>
        <v>0</v>
      </c>
      <c r="T852" s="333">
        <f t="shared" si="65"/>
        <v>0</v>
      </c>
    </row>
    <row r="853" spans="2:20" ht="24.9" customHeight="1" x14ac:dyDescent="0.3">
      <c r="B853" s="446"/>
      <c r="C853" s="267">
        <f t="shared" si="66"/>
        <v>1</v>
      </c>
      <c r="D853" s="268" t="str">
        <f t="shared" si="67"/>
        <v>Janeiro</v>
      </c>
      <c r="E853" s="269"/>
      <c r="F853" s="270" t="str">
        <f>IF(E853="","",VLOOKUP(Conciliação!E853,Relatório!B:I,2,FALSE))</f>
        <v/>
      </c>
      <c r="G853" s="709"/>
      <c r="H853" s="334" t="str">
        <f>IF(G853="","",VLOOKUP(G853,Fundos!B:C,2,FALSE))</f>
        <v/>
      </c>
      <c r="I853" s="272"/>
      <c r="J853" s="443"/>
      <c r="K853" s="443"/>
      <c r="L853" s="685"/>
      <c r="M853" s="353"/>
      <c r="N853" s="271"/>
      <c r="O853" s="576"/>
      <c r="P853" s="276" t="s">
        <v>277</v>
      </c>
      <c r="Q853" s="279"/>
      <c r="R853" s="449"/>
      <c r="S853" s="279">
        <f t="shared" si="70"/>
        <v>0</v>
      </c>
      <c r="T853" s="333">
        <f t="shared" si="65"/>
        <v>0</v>
      </c>
    </row>
    <row r="854" spans="2:20" ht="24.9" customHeight="1" x14ac:dyDescent="0.3">
      <c r="B854" s="446"/>
      <c r="C854" s="267">
        <f t="shared" si="66"/>
        <v>1</v>
      </c>
      <c r="D854" s="268" t="str">
        <f t="shared" si="67"/>
        <v>Janeiro</v>
      </c>
      <c r="E854" s="269"/>
      <c r="F854" s="270" t="str">
        <f>IF(E854="","",VLOOKUP(Conciliação!E854,Relatório!B:I,2,FALSE))</f>
        <v/>
      </c>
      <c r="G854" s="709"/>
      <c r="H854" s="334" t="str">
        <f>IF(G854="","",VLOOKUP(G854,Fundos!B:C,2,FALSE))</f>
        <v/>
      </c>
      <c r="I854" s="272"/>
      <c r="J854" s="443"/>
      <c r="K854" s="443"/>
      <c r="L854" s="685"/>
      <c r="M854" s="353"/>
      <c r="N854" s="271"/>
      <c r="O854" s="576"/>
      <c r="P854" s="276" t="s">
        <v>277</v>
      </c>
      <c r="Q854" s="279"/>
      <c r="R854" s="449"/>
      <c r="S854" s="279">
        <f t="shared" si="70"/>
        <v>0</v>
      </c>
      <c r="T854" s="333">
        <f t="shared" si="65"/>
        <v>0</v>
      </c>
    </row>
    <row r="855" spans="2:20" ht="24.9" customHeight="1" x14ac:dyDescent="0.3">
      <c r="B855" s="446"/>
      <c r="C855" s="267">
        <f t="shared" si="66"/>
        <v>1</v>
      </c>
      <c r="D855" s="268" t="str">
        <f t="shared" si="67"/>
        <v>Janeiro</v>
      </c>
      <c r="E855" s="269"/>
      <c r="F855" s="270" t="str">
        <f>IF(E855="","",VLOOKUP(Conciliação!E855,Relatório!B:I,2,FALSE))</f>
        <v/>
      </c>
      <c r="G855" s="709"/>
      <c r="H855" s="334" t="str">
        <f>IF(G855="","",VLOOKUP(G855,Fundos!B:C,2,FALSE))</f>
        <v/>
      </c>
      <c r="I855" s="272"/>
      <c r="J855" s="443"/>
      <c r="K855" s="443"/>
      <c r="L855" s="685"/>
      <c r="M855" s="353"/>
      <c r="N855" s="271"/>
      <c r="O855" s="576"/>
      <c r="P855" s="276" t="s">
        <v>277</v>
      </c>
      <c r="Q855" s="279"/>
      <c r="R855" s="449"/>
      <c r="S855" s="279">
        <f t="shared" si="70"/>
        <v>0</v>
      </c>
      <c r="T855" s="333">
        <f t="shared" si="65"/>
        <v>0</v>
      </c>
    </row>
    <row r="856" spans="2:20" ht="24.9" customHeight="1" x14ac:dyDescent="0.3">
      <c r="B856" s="446"/>
      <c r="C856" s="267">
        <f t="shared" si="66"/>
        <v>1</v>
      </c>
      <c r="D856" s="268" t="str">
        <f t="shared" si="67"/>
        <v>Janeiro</v>
      </c>
      <c r="E856" s="269"/>
      <c r="F856" s="270" t="str">
        <f>IF(E856="","",VLOOKUP(Conciliação!E856,Relatório!B:I,2,FALSE))</f>
        <v/>
      </c>
      <c r="G856" s="709"/>
      <c r="H856" s="334" t="str">
        <f>IF(G856="","",VLOOKUP(G856,Fundos!B:C,2,FALSE))</f>
        <v/>
      </c>
      <c r="I856" s="272"/>
      <c r="J856" s="443"/>
      <c r="K856" s="443"/>
      <c r="L856" s="685"/>
      <c r="M856" s="353"/>
      <c r="N856" s="271"/>
      <c r="O856" s="576"/>
      <c r="P856" s="276" t="s">
        <v>277</v>
      </c>
      <c r="Q856" s="279"/>
      <c r="R856" s="449"/>
      <c r="S856" s="279">
        <f t="shared" si="70"/>
        <v>0</v>
      </c>
      <c r="T856" s="333">
        <f t="shared" si="65"/>
        <v>0</v>
      </c>
    </row>
    <row r="857" spans="2:20" ht="24.9" customHeight="1" x14ac:dyDescent="0.3">
      <c r="B857" s="446"/>
      <c r="C857" s="267">
        <f t="shared" si="66"/>
        <v>1</v>
      </c>
      <c r="D857" s="268" t="str">
        <f t="shared" si="67"/>
        <v>Janeiro</v>
      </c>
      <c r="E857" s="269"/>
      <c r="F857" s="270" t="str">
        <f>IF(E857="","",VLOOKUP(Conciliação!E857,Relatório!B:I,2,FALSE))</f>
        <v/>
      </c>
      <c r="G857" s="709"/>
      <c r="H857" s="334" t="str">
        <f>IF(G857="","",VLOOKUP(G857,Fundos!B:C,2,FALSE))</f>
        <v/>
      </c>
      <c r="I857" s="272"/>
      <c r="J857" s="443"/>
      <c r="K857" s="443"/>
      <c r="L857" s="685"/>
      <c r="M857" s="353"/>
      <c r="N857" s="271"/>
      <c r="O857" s="576"/>
      <c r="P857" s="276" t="s">
        <v>277</v>
      </c>
      <c r="Q857" s="279"/>
      <c r="R857" s="449"/>
      <c r="S857" s="279">
        <f t="shared" si="70"/>
        <v>0</v>
      </c>
      <c r="T857" s="333">
        <f t="shared" si="65"/>
        <v>0</v>
      </c>
    </row>
    <row r="858" spans="2:20" ht="24.9" customHeight="1" x14ac:dyDescent="0.3">
      <c r="B858" s="446"/>
      <c r="C858" s="267">
        <f t="shared" si="66"/>
        <v>1</v>
      </c>
      <c r="D858" s="268" t="str">
        <f t="shared" si="67"/>
        <v>Janeiro</v>
      </c>
      <c r="E858" s="269"/>
      <c r="F858" s="270" t="str">
        <f>IF(E858="","",VLOOKUP(Conciliação!E858,Relatório!B:I,2,FALSE))</f>
        <v/>
      </c>
      <c r="G858" s="709"/>
      <c r="H858" s="334" t="str">
        <f>IF(G858="","",VLOOKUP(G858,Fundos!B:C,2,FALSE))</f>
        <v/>
      </c>
      <c r="I858" s="272"/>
      <c r="J858" s="443"/>
      <c r="K858" s="443"/>
      <c r="L858" s="685"/>
      <c r="M858" s="353"/>
      <c r="N858" s="271"/>
      <c r="O858" s="576"/>
      <c r="P858" s="276" t="s">
        <v>277</v>
      </c>
      <c r="Q858" s="279"/>
      <c r="R858" s="449"/>
      <c r="S858" s="279">
        <f t="shared" si="70"/>
        <v>0</v>
      </c>
      <c r="T858" s="333">
        <f t="shared" si="65"/>
        <v>0</v>
      </c>
    </row>
    <row r="859" spans="2:20" ht="24.9" customHeight="1" x14ac:dyDescent="0.3">
      <c r="B859" s="446"/>
      <c r="C859" s="267">
        <f t="shared" si="66"/>
        <v>1</v>
      </c>
      <c r="D859" s="268" t="str">
        <f t="shared" si="67"/>
        <v>Janeiro</v>
      </c>
      <c r="E859" s="269"/>
      <c r="F859" s="270" t="str">
        <f>IF(E859="","",VLOOKUP(Conciliação!E859,Relatório!B:I,2,FALSE))</f>
        <v/>
      </c>
      <c r="G859" s="709"/>
      <c r="H859" s="334" t="str">
        <f>IF(G859="","",VLOOKUP(G859,Fundos!B:C,2,FALSE))</f>
        <v/>
      </c>
      <c r="I859" s="272"/>
      <c r="J859" s="443"/>
      <c r="K859" s="443"/>
      <c r="L859" s="685"/>
      <c r="M859" s="353"/>
      <c r="N859" s="271"/>
      <c r="O859" s="576"/>
      <c r="P859" s="276" t="s">
        <v>277</v>
      </c>
      <c r="Q859" s="279"/>
      <c r="R859" s="449"/>
      <c r="S859" s="279">
        <f t="shared" si="70"/>
        <v>0</v>
      </c>
      <c r="T859" s="333">
        <f t="shared" si="65"/>
        <v>0</v>
      </c>
    </row>
    <row r="860" spans="2:20" ht="24.9" customHeight="1" x14ac:dyDescent="0.3">
      <c r="B860" s="446"/>
      <c r="C860" s="267">
        <f t="shared" si="66"/>
        <v>1</v>
      </c>
      <c r="D860" s="268" t="str">
        <f t="shared" si="67"/>
        <v>Janeiro</v>
      </c>
      <c r="E860" s="269"/>
      <c r="F860" s="270" t="str">
        <f>IF(E860="","",VLOOKUP(Conciliação!E860,Relatório!B:I,2,FALSE))</f>
        <v/>
      </c>
      <c r="G860" s="709"/>
      <c r="H860" s="334" t="str">
        <f>IF(G860="","",VLOOKUP(G860,Fundos!B:C,2,FALSE))</f>
        <v/>
      </c>
      <c r="I860" s="272"/>
      <c r="J860" s="448"/>
      <c r="K860" s="443"/>
      <c r="L860" s="685"/>
      <c r="M860" s="353"/>
      <c r="N860" s="271"/>
      <c r="O860" s="576"/>
      <c r="P860" s="276" t="s">
        <v>277</v>
      </c>
      <c r="Q860" s="279"/>
      <c r="R860" s="449"/>
      <c r="S860" s="279">
        <f t="shared" si="70"/>
        <v>0</v>
      </c>
      <c r="T860" s="333">
        <f t="shared" si="65"/>
        <v>0</v>
      </c>
    </row>
    <row r="861" spans="2:20" ht="24.9" customHeight="1" x14ac:dyDescent="0.3">
      <c r="B861" s="446"/>
      <c r="C861" s="267">
        <f t="shared" si="66"/>
        <v>1</v>
      </c>
      <c r="D861" s="268" t="str">
        <f t="shared" si="67"/>
        <v>Janeiro</v>
      </c>
      <c r="E861" s="269"/>
      <c r="F861" s="270" t="str">
        <f>IF(E861="","",VLOOKUP(Conciliação!E861,Relatório!B:I,2,FALSE))</f>
        <v/>
      </c>
      <c r="G861" s="709"/>
      <c r="H861" s="334" t="str">
        <f>IF(G861="","",VLOOKUP(G861,Fundos!B:C,2,FALSE))</f>
        <v/>
      </c>
      <c r="I861" s="272"/>
      <c r="J861" s="443"/>
      <c r="K861" s="443"/>
      <c r="L861" s="685"/>
      <c r="M861" s="353"/>
      <c r="N861" s="271"/>
      <c r="O861" s="576"/>
      <c r="P861" s="276" t="s">
        <v>277</v>
      </c>
      <c r="Q861" s="279"/>
      <c r="R861" s="449"/>
      <c r="S861" s="279">
        <f t="shared" si="70"/>
        <v>0</v>
      </c>
      <c r="T861" s="333">
        <f t="shared" si="65"/>
        <v>0</v>
      </c>
    </row>
    <row r="862" spans="2:20" ht="24.9" customHeight="1" x14ac:dyDescent="0.3">
      <c r="B862" s="446"/>
      <c r="C862" s="267">
        <f t="shared" si="66"/>
        <v>1</v>
      </c>
      <c r="D862" s="268" t="str">
        <f t="shared" si="67"/>
        <v>Janeiro</v>
      </c>
      <c r="E862" s="269"/>
      <c r="F862" s="270" t="str">
        <f>IF(E862="","",VLOOKUP(Conciliação!E862,Relatório!B:I,2,FALSE))</f>
        <v/>
      </c>
      <c r="G862" s="709"/>
      <c r="H862" s="334" t="str">
        <f>IF(G862="","",VLOOKUP(G862,Fundos!B:C,2,FALSE))</f>
        <v/>
      </c>
      <c r="I862" s="272"/>
      <c r="J862" s="443"/>
      <c r="K862" s="443"/>
      <c r="L862" s="685"/>
      <c r="M862" s="353"/>
      <c r="N862" s="271"/>
      <c r="O862" s="576"/>
      <c r="P862" s="276" t="s">
        <v>277</v>
      </c>
      <c r="Q862" s="279"/>
      <c r="R862" s="449"/>
      <c r="S862" s="279">
        <f t="shared" si="70"/>
        <v>0</v>
      </c>
      <c r="T862" s="333">
        <f t="shared" si="65"/>
        <v>0</v>
      </c>
    </row>
    <row r="863" spans="2:20" ht="24.9" customHeight="1" x14ac:dyDescent="0.3">
      <c r="B863" s="446"/>
      <c r="C863" s="267">
        <f t="shared" si="66"/>
        <v>1</v>
      </c>
      <c r="D863" s="268" t="str">
        <f t="shared" si="67"/>
        <v>Janeiro</v>
      </c>
      <c r="E863" s="269"/>
      <c r="F863" s="270" t="str">
        <f>IF(E863="","",VLOOKUP(Conciliação!E863,Relatório!B:I,2,FALSE))</f>
        <v/>
      </c>
      <c r="G863" s="709"/>
      <c r="H863" s="334" t="str">
        <f>IF(G863="","",VLOOKUP(G863,Fundos!B:C,2,FALSE))</f>
        <v/>
      </c>
      <c r="I863" s="272"/>
      <c r="J863" s="443"/>
      <c r="K863" s="443"/>
      <c r="L863" s="685"/>
      <c r="M863" s="353"/>
      <c r="N863" s="271"/>
      <c r="O863" s="576"/>
      <c r="P863" s="276" t="s">
        <v>277</v>
      </c>
      <c r="Q863" s="279"/>
      <c r="R863" s="449"/>
      <c r="S863" s="279">
        <f t="shared" si="70"/>
        <v>0</v>
      </c>
      <c r="T863" s="333">
        <f t="shared" si="65"/>
        <v>0</v>
      </c>
    </row>
    <row r="864" spans="2:20" ht="24.9" customHeight="1" x14ac:dyDescent="0.3">
      <c r="B864" s="446"/>
      <c r="C864" s="267">
        <f t="shared" si="66"/>
        <v>1</v>
      </c>
      <c r="D864" s="268" t="str">
        <f t="shared" si="67"/>
        <v>Janeiro</v>
      </c>
      <c r="E864" s="269"/>
      <c r="F864" s="270" t="str">
        <f>IF(E864="","",VLOOKUP(Conciliação!E864,Relatório!B:I,2,FALSE))</f>
        <v/>
      </c>
      <c r="G864" s="709"/>
      <c r="H864" s="334" t="str">
        <f>IF(G864="","",VLOOKUP(G864,Fundos!B:C,2,FALSE))</f>
        <v/>
      </c>
      <c r="I864" s="272"/>
      <c r="J864" s="443"/>
      <c r="K864" s="443"/>
      <c r="L864" s="685"/>
      <c r="M864" s="353"/>
      <c r="N864" s="271"/>
      <c r="O864" s="576"/>
      <c r="P864" s="276" t="s">
        <v>277</v>
      </c>
      <c r="Q864" s="279"/>
      <c r="R864" s="449"/>
      <c r="S864" s="279">
        <f t="shared" si="70"/>
        <v>0</v>
      </c>
      <c r="T864" s="333">
        <f t="shared" si="65"/>
        <v>0</v>
      </c>
    </row>
    <row r="865" spans="2:20" ht="24.9" customHeight="1" x14ac:dyDescent="0.3">
      <c r="B865" s="446"/>
      <c r="C865" s="267">
        <f t="shared" si="66"/>
        <v>1</v>
      </c>
      <c r="D865" s="268" t="str">
        <f t="shared" si="67"/>
        <v>Janeiro</v>
      </c>
      <c r="E865" s="269"/>
      <c r="F865" s="270" t="str">
        <f>IF(E865="","",VLOOKUP(Conciliação!E865,Relatório!B:I,2,FALSE))</f>
        <v/>
      </c>
      <c r="G865" s="709"/>
      <c r="H865" s="334" t="str">
        <f>IF(G865="","",VLOOKUP(G865,Fundos!B:C,2,FALSE))</f>
        <v/>
      </c>
      <c r="I865" s="272"/>
      <c r="J865" s="443"/>
      <c r="K865" s="443"/>
      <c r="L865" s="685"/>
      <c r="M865" s="353"/>
      <c r="N865" s="271"/>
      <c r="O865" s="576"/>
      <c r="P865" s="276" t="s">
        <v>277</v>
      </c>
      <c r="Q865" s="279"/>
      <c r="R865" s="449"/>
      <c r="S865" s="279">
        <f t="shared" si="70"/>
        <v>0</v>
      </c>
      <c r="T865" s="333">
        <f t="shared" si="65"/>
        <v>0</v>
      </c>
    </row>
    <row r="866" spans="2:20" ht="24.9" customHeight="1" x14ac:dyDescent="0.3">
      <c r="B866" s="446"/>
      <c r="C866" s="267">
        <f t="shared" si="66"/>
        <v>1</v>
      </c>
      <c r="D866" s="268" t="str">
        <f t="shared" si="67"/>
        <v>Janeiro</v>
      </c>
      <c r="E866" s="269"/>
      <c r="F866" s="270" t="str">
        <f>IF(E866="","",VLOOKUP(Conciliação!E866,Relatório!B:I,2,FALSE))</f>
        <v/>
      </c>
      <c r="G866" s="709"/>
      <c r="H866" s="334" t="str">
        <f>IF(G866="","",VLOOKUP(G866,Fundos!B:C,2,FALSE))</f>
        <v/>
      </c>
      <c r="I866" s="272"/>
      <c r="J866" s="443"/>
      <c r="K866" s="448"/>
      <c r="L866" s="685"/>
      <c r="M866" s="353"/>
      <c r="N866" s="271"/>
      <c r="O866" s="576"/>
      <c r="P866" s="276" t="s">
        <v>277</v>
      </c>
      <c r="Q866" s="279"/>
      <c r="R866" s="449"/>
      <c r="S866" s="279">
        <f t="shared" si="70"/>
        <v>0</v>
      </c>
      <c r="T866" s="333">
        <f t="shared" si="65"/>
        <v>0</v>
      </c>
    </row>
    <row r="867" spans="2:20" ht="24.9" customHeight="1" x14ac:dyDescent="0.3">
      <c r="B867" s="446"/>
      <c r="C867" s="267">
        <f t="shared" si="66"/>
        <v>1</v>
      </c>
      <c r="D867" s="268" t="str">
        <f t="shared" si="67"/>
        <v>Janeiro</v>
      </c>
      <c r="E867" s="269"/>
      <c r="F867" s="270" t="str">
        <f>IF(E867="","",VLOOKUP(Conciliação!E867,Relatório!B:I,2,FALSE))</f>
        <v/>
      </c>
      <c r="G867" s="709"/>
      <c r="H867" s="334" t="str">
        <f>IF(G867="","",VLOOKUP(G867,Fundos!B:C,2,FALSE))</f>
        <v/>
      </c>
      <c r="I867" s="272"/>
      <c r="J867" s="443"/>
      <c r="K867" s="443"/>
      <c r="L867" s="685"/>
      <c r="M867" s="353"/>
      <c r="N867" s="271"/>
      <c r="O867" s="576"/>
      <c r="P867" s="276" t="s">
        <v>277</v>
      </c>
      <c r="Q867" s="279"/>
      <c r="R867" s="449"/>
      <c r="S867" s="279">
        <f t="shared" si="70"/>
        <v>0</v>
      </c>
      <c r="T867" s="333">
        <f t="shared" si="65"/>
        <v>0</v>
      </c>
    </row>
    <row r="868" spans="2:20" ht="24.9" customHeight="1" x14ac:dyDescent="0.3">
      <c r="B868" s="446"/>
      <c r="C868" s="267">
        <f t="shared" si="66"/>
        <v>1</v>
      </c>
      <c r="D868" s="268" t="str">
        <f t="shared" si="67"/>
        <v>Janeiro</v>
      </c>
      <c r="E868" s="269"/>
      <c r="F868" s="270" t="str">
        <f>IF(E868="","",VLOOKUP(Conciliação!E868,Relatório!B:I,2,FALSE))</f>
        <v/>
      </c>
      <c r="G868" s="709"/>
      <c r="H868" s="334" t="str">
        <f>IF(G868="","",VLOOKUP(G868,Fundos!B:C,2,FALSE))</f>
        <v/>
      </c>
      <c r="I868" s="272"/>
      <c r="J868" s="443"/>
      <c r="K868" s="443"/>
      <c r="L868" s="685"/>
      <c r="M868" s="353"/>
      <c r="N868" s="271"/>
      <c r="O868" s="576"/>
      <c r="P868" s="276" t="s">
        <v>277</v>
      </c>
      <c r="Q868" s="279"/>
      <c r="R868" s="449"/>
      <c r="S868" s="279">
        <f t="shared" si="70"/>
        <v>0</v>
      </c>
      <c r="T868" s="333">
        <f t="shared" si="65"/>
        <v>0</v>
      </c>
    </row>
    <row r="869" spans="2:20" ht="24.9" customHeight="1" x14ac:dyDescent="0.3">
      <c r="B869" s="446"/>
      <c r="C869" s="267">
        <f t="shared" si="66"/>
        <v>1</v>
      </c>
      <c r="D869" s="268" t="str">
        <f t="shared" si="67"/>
        <v>Janeiro</v>
      </c>
      <c r="E869" s="269"/>
      <c r="F869" s="270" t="str">
        <f>IF(E869="","",VLOOKUP(Conciliação!E869,Relatório!B:I,2,FALSE))</f>
        <v/>
      </c>
      <c r="G869" s="709"/>
      <c r="H869" s="334" t="str">
        <f>IF(G869="","",VLOOKUP(G869,Fundos!B:C,2,FALSE))</f>
        <v/>
      </c>
      <c r="I869" s="272"/>
      <c r="J869" s="443"/>
      <c r="K869" s="448"/>
      <c r="L869" s="685"/>
      <c r="M869" s="353"/>
      <c r="N869" s="271"/>
      <c r="O869" s="576"/>
      <c r="P869" s="276" t="s">
        <v>277</v>
      </c>
      <c r="Q869" s="279"/>
      <c r="R869" s="449"/>
      <c r="S869" s="279">
        <f t="shared" si="70"/>
        <v>0</v>
      </c>
      <c r="T869" s="333">
        <f t="shared" si="65"/>
        <v>0</v>
      </c>
    </row>
    <row r="870" spans="2:20" ht="24.9" customHeight="1" x14ac:dyDescent="0.3">
      <c r="B870" s="446"/>
      <c r="C870" s="267">
        <f t="shared" si="66"/>
        <v>1</v>
      </c>
      <c r="D870" s="268" t="str">
        <f t="shared" si="67"/>
        <v>Janeiro</v>
      </c>
      <c r="E870" s="269"/>
      <c r="F870" s="270" t="str">
        <f>IF(E870="","",VLOOKUP(Conciliação!E870,Relatório!B:I,2,FALSE))</f>
        <v/>
      </c>
      <c r="G870" s="709"/>
      <c r="H870" s="334" t="str">
        <f>IF(G870="","",VLOOKUP(G870,Fundos!B:C,2,FALSE))</f>
        <v/>
      </c>
      <c r="I870" s="272"/>
      <c r="J870" s="443"/>
      <c r="K870" s="443"/>
      <c r="L870" s="685"/>
      <c r="M870" s="353"/>
      <c r="N870" s="271"/>
      <c r="O870" s="576"/>
      <c r="P870" s="276" t="s">
        <v>277</v>
      </c>
      <c r="Q870" s="279"/>
      <c r="R870" s="449"/>
      <c r="S870" s="279">
        <f t="shared" si="70"/>
        <v>0</v>
      </c>
      <c r="T870" s="333">
        <f t="shared" si="65"/>
        <v>0</v>
      </c>
    </row>
    <row r="871" spans="2:20" ht="24.9" customHeight="1" x14ac:dyDescent="0.3">
      <c r="B871" s="446"/>
      <c r="C871" s="267">
        <f t="shared" si="66"/>
        <v>1</v>
      </c>
      <c r="D871" s="268" t="str">
        <f t="shared" si="67"/>
        <v>Janeiro</v>
      </c>
      <c r="E871" s="269"/>
      <c r="F871" s="270" t="str">
        <f>IF(E871="","",VLOOKUP(Conciliação!E871,Relatório!B:I,2,FALSE))</f>
        <v/>
      </c>
      <c r="G871" s="709"/>
      <c r="H871" s="334" t="str">
        <f>IF(G871="","",VLOOKUP(G871,Fundos!B:C,2,FALSE))</f>
        <v/>
      </c>
      <c r="I871" s="272"/>
      <c r="J871" s="443"/>
      <c r="K871" s="448"/>
      <c r="L871" s="685"/>
      <c r="M871" s="353"/>
      <c r="N871" s="271"/>
      <c r="O871" s="576"/>
      <c r="P871" s="276" t="s">
        <v>277</v>
      </c>
      <c r="Q871" s="279"/>
      <c r="R871" s="449"/>
      <c r="S871" s="279">
        <f t="shared" si="70"/>
        <v>0</v>
      </c>
      <c r="T871" s="333">
        <f t="shared" ref="T871:T946" si="71">T870</f>
        <v>0</v>
      </c>
    </row>
    <row r="872" spans="2:20" ht="24.9" customHeight="1" x14ac:dyDescent="0.3">
      <c r="B872" s="446"/>
      <c r="C872" s="267">
        <f t="shared" si="66"/>
        <v>1</v>
      </c>
      <c r="D872" s="268" t="str">
        <f t="shared" si="67"/>
        <v>Janeiro</v>
      </c>
      <c r="E872" s="269"/>
      <c r="F872" s="270" t="str">
        <f>IF(E872="","",VLOOKUP(Conciliação!E872,Relatório!B:I,2,FALSE))</f>
        <v/>
      </c>
      <c r="G872" s="709"/>
      <c r="H872" s="334" t="str">
        <f>IF(G872="","",VLOOKUP(G872,Fundos!B:C,2,FALSE))</f>
        <v/>
      </c>
      <c r="I872" s="272"/>
      <c r="J872" s="443"/>
      <c r="K872" s="443"/>
      <c r="L872" s="685"/>
      <c r="M872" s="353"/>
      <c r="N872" s="271"/>
      <c r="O872" s="576"/>
      <c r="P872" s="276" t="s">
        <v>277</v>
      </c>
      <c r="Q872" s="279"/>
      <c r="R872" s="449"/>
      <c r="S872" s="279">
        <f t="shared" si="70"/>
        <v>0</v>
      </c>
      <c r="T872" s="333">
        <f t="shared" si="71"/>
        <v>0</v>
      </c>
    </row>
    <row r="873" spans="2:20" ht="24.9" customHeight="1" x14ac:dyDescent="0.3">
      <c r="B873" s="446"/>
      <c r="C873" s="267">
        <f t="shared" si="66"/>
        <v>1</v>
      </c>
      <c r="D873" s="268" t="str">
        <f t="shared" si="67"/>
        <v>Janeiro</v>
      </c>
      <c r="E873" s="269"/>
      <c r="F873" s="270" t="str">
        <f>IF(E873="","",VLOOKUP(Conciliação!E873,Relatório!B:I,2,FALSE))</f>
        <v/>
      </c>
      <c r="G873" s="709"/>
      <c r="H873" s="334" t="str">
        <f>IF(G873="","",VLOOKUP(G873,Fundos!B:C,2,FALSE))</f>
        <v/>
      </c>
      <c r="I873" s="272"/>
      <c r="J873" s="443"/>
      <c r="K873" s="443"/>
      <c r="L873" s="685"/>
      <c r="M873" s="353"/>
      <c r="N873" s="271"/>
      <c r="O873" s="576"/>
      <c r="P873" s="276" t="s">
        <v>277</v>
      </c>
      <c r="Q873" s="279"/>
      <c r="R873" s="449"/>
      <c r="S873" s="279">
        <f t="shared" si="70"/>
        <v>0</v>
      </c>
      <c r="T873" s="333">
        <f t="shared" si="71"/>
        <v>0</v>
      </c>
    </row>
    <row r="874" spans="2:20" ht="24.9" customHeight="1" x14ac:dyDescent="0.3">
      <c r="B874" s="446"/>
      <c r="C874" s="267">
        <f t="shared" si="66"/>
        <v>1</v>
      </c>
      <c r="D874" s="268" t="str">
        <f t="shared" si="67"/>
        <v>Janeiro</v>
      </c>
      <c r="E874" s="269"/>
      <c r="F874" s="270" t="str">
        <f>IF(E874="","",VLOOKUP(Conciliação!E874,Relatório!B:I,2,FALSE))</f>
        <v/>
      </c>
      <c r="G874" s="709"/>
      <c r="H874" s="334" t="str">
        <f>IF(G874="","",VLOOKUP(G874,Fundos!B:C,2,FALSE))</f>
        <v/>
      </c>
      <c r="I874" s="272"/>
      <c r="J874" s="443"/>
      <c r="K874" s="443"/>
      <c r="L874" s="686"/>
      <c r="M874" s="353"/>
      <c r="N874" s="271"/>
      <c r="O874" s="576"/>
      <c r="P874" s="276" t="s">
        <v>277</v>
      </c>
      <c r="Q874" s="279"/>
      <c r="R874" s="449"/>
      <c r="S874" s="279">
        <f t="shared" si="70"/>
        <v>0</v>
      </c>
      <c r="T874" s="333">
        <f t="shared" si="71"/>
        <v>0</v>
      </c>
    </row>
    <row r="875" spans="2:20" ht="24.9" customHeight="1" x14ac:dyDescent="0.3">
      <c r="B875" s="446"/>
      <c r="C875" s="267">
        <f>MONTH(B875)</f>
        <v>1</v>
      </c>
      <c r="D875" s="268" t="str">
        <f>IF(C875=1,"Janeiro",IF(C875=2,"Fevereiro",IF(C875=3,"Março",IF(C875=4,"Abril",IF(C875=5,"Maio",IF(C875=6,"Junho",IF(C875=7,"Julho",IF(C875=8,"Agosto",IF(C875=9,"Setembro",IF(C875=10,"Outubro",IF(C875=11,"Novembro",IF(C875=12,"Dezembro",""))))))))))))</f>
        <v>Janeiro</v>
      </c>
      <c r="E875" s="269"/>
      <c r="F875" s="270" t="str">
        <f>IF(E875="","",VLOOKUP(Conciliação!E875,Relatório!B:I,2,FALSE))</f>
        <v/>
      </c>
      <c r="G875" s="709"/>
      <c r="H875" s="334" t="str">
        <f>IF(G875="","",VLOOKUP(G875,Fundos!B:C,2,FALSE))</f>
        <v/>
      </c>
      <c r="I875" s="272"/>
      <c r="J875" s="443"/>
      <c r="K875" s="448"/>
      <c r="L875" s="686"/>
      <c r="M875" s="353"/>
      <c r="N875" s="271"/>
      <c r="O875" s="576"/>
      <c r="P875" s="276" t="s">
        <v>277</v>
      </c>
      <c r="Q875" s="279"/>
      <c r="R875" s="449"/>
      <c r="S875" s="279">
        <f t="shared" si="70"/>
        <v>0</v>
      </c>
      <c r="T875" s="333">
        <f t="shared" si="71"/>
        <v>0</v>
      </c>
    </row>
    <row r="876" spans="2:20" ht="24.9" customHeight="1" x14ac:dyDescent="0.3">
      <c r="B876" s="446"/>
      <c r="C876" s="267">
        <f>MONTH(B876)</f>
        <v>1</v>
      </c>
      <c r="D876" s="268" t="str">
        <f>IF(C876=1,"Janeiro",IF(C876=2,"Fevereiro",IF(C876=3,"Março",IF(C876=4,"Abril",IF(C876=5,"Maio",IF(C876=6,"Junho",IF(C876=7,"Julho",IF(C876=8,"Agosto",IF(C876=9,"Setembro",IF(C876=10,"Outubro",IF(C876=11,"Novembro",IF(C876=12,"Dezembro",""))))))))))))</f>
        <v>Janeiro</v>
      </c>
      <c r="E876" s="269"/>
      <c r="F876" s="270" t="str">
        <f>IF(E876="","",VLOOKUP(Conciliação!E876,Relatório!B:I,2,FALSE))</f>
        <v/>
      </c>
      <c r="G876" s="709"/>
      <c r="H876" s="334" t="str">
        <f>IF(G876="","",VLOOKUP(G876,Fundos!B:C,2,FALSE))</f>
        <v/>
      </c>
      <c r="I876" s="272"/>
      <c r="J876" s="443"/>
      <c r="K876" s="448"/>
      <c r="L876" s="686"/>
      <c r="M876" s="353"/>
      <c r="N876" s="271"/>
      <c r="O876" s="576"/>
      <c r="P876" s="276" t="s">
        <v>277</v>
      </c>
      <c r="Q876" s="279"/>
      <c r="R876" s="449"/>
      <c r="S876" s="279">
        <f t="shared" si="70"/>
        <v>0</v>
      </c>
      <c r="T876" s="333">
        <f t="shared" si="71"/>
        <v>0</v>
      </c>
    </row>
    <row r="877" spans="2:20" ht="24.9" customHeight="1" x14ac:dyDescent="0.3">
      <c r="B877" s="446"/>
      <c r="C877" s="267">
        <f t="shared" si="66"/>
        <v>1</v>
      </c>
      <c r="D877" s="268" t="str">
        <f t="shared" si="67"/>
        <v>Janeiro</v>
      </c>
      <c r="E877" s="269"/>
      <c r="F877" s="270" t="str">
        <f>IF(E877="","",VLOOKUP(Conciliação!E877,Relatório!B:I,2,FALSE))</f>
        <v/>
      </c>
      <c r="G877" s="709"/>
      <c r="H877" s="334" t="str">
        <f>IF(G877="","",VLOOKUP(G877,Fundos!B:C,2,FALSE))</f>
        <v/>
      </c>
      <c r="I877" s="272"/>
      <c r="J877" s="443"/>
      <c r="K877" s="443"/>
      <c r="L877" s="685"/>
      <c r="M877" s="353"/>
      <c r="N877" s="271"/>
      <c r="O877" s="576"/>
      <c r="P877" s="276" t="s">
        <v>277</v>
      </c>
      <c r="Q877" s="279"/>
      <c r="R877" s="449"/>
      <c r="S877" s="279">
        <f t="shared" si="70"/>
        <v>0</v>
      </c>
      <c r="T877" s="333">
        <f t="shared" si="71"/>
        <v>0</v>
      </c>
    </row>
    <row r="878" spans="2:20" ht="24.9" customHeight="1" x14ac:dyDescent="0.3">
      <c r="B878" s="446"/>
      <c r="C878" s="267">
        <f t="shared" si="66"/>
        <v>1</v>
      </c>
      <c r="D878" s="268" t="str">
        <f t="shared" si="67"/>
        <v>Janeiro</v>
      </c>
      <c r="E878" s="269"/>
      <c r="F878" s="270" t="str">
        <f>IF(E878="","",VLOOKUP(Conciliação!E878,Relatório!B:I,2,FALSE))</f>
        <v/>
      </c>
      <c r="G878" s="709"/>
      <c r="H878" s="334" t="str">
        <f>IF(G878="","",VLOOKUP(G878,Fundos!B:C,2,FALSE))</f>
        <v/>
      </c>
      <c r="I878" s="272"/>
      <c r="J878" s="443"/>
      <c r="K878" s="443"/>
      <c r="L878" s="685"/>
      <c r="M878" s="353"/>
      <c r="N878" s="271"/>
      <c r="O878" s="576"/>
      <c r="P878" s="276" t="s">
        <v>277</v>
      </c>
      <c r="Q878" s="279"/>
      <c r="R878" s="449"/>
      <c r="S878" s="279">
        <f t="shared" si="70"/>
        <v>0</v>
      </c>
      <c r="T878" s="333">
        <f t="shared" si="71"/>
        <v>0</v>
      </c>
    </row>
    <row r="879" spans="2:20" ht="24.9" customHeight="1" x14ac:dyDescent="0.3">
      <c r="B879" s="446"/>
      <c r="C879" s="267">
        <f t="shared" si="66"/>
        <v>1</v>
      </c>
      <c r="D879" s="268" t="str">
        <f t="shared" si="67"/>
        <v>Janeiro</v>
      </c>
      <c r="E879" s="269"/>
      <c r="F879" s="270" t="str">
        <f>IF(E879="","",VLOOKUP(Conciliação!E879,Relatório!B:I,2,FALSE))</f>
        <v/>
      </c>
      <c r="G879" s="709"/>
      <c r="H879" s="334" t="str">
        <f>IF(G879="","",VLOOKUP(G879,Fundos!B:C,2,FALSE))</f>
        <v/>
      </c>
      <c r="I879" s="272"/>
      <c r="J879" s="443"/>
      <c r="K879" s="443"/>
      <c r="L879" s="685"/>
      <c r="M879" s="353"/>
      <c r="N879" s="271"/>
      <c r="O879" s="576"/>
      <c r="P879" s="276" t="s">
        <v>277</v>
      </c>
      <c r="Q879" s="279"/>
      <c r="R879" s="449"/>
      <c r="S879" s="279">
        <f t="shared" si="70"/>
        <v>0</v>
      </c>
      <c r="T879" s="333">
        <f t="shared" si="71"/>
        <v>0</v>
      </c>
    </row>
    <row r="880" spans="2:20" ht="24.9" customHeight="1" x14ac:dyDescent="0.3">
      <c r="B880" s="446"/>
      <c r="C880" s="267">
        <f t="shared" si="66"/>
        <v>1</v>
      </c>
      <c r="D880" s="268" t="str">
        <f t="shared" si="67"/>
        <v>Janeiro</v>
      </c>
      <c r="E880" s="269"/>
      <c r="F880" s="270" t="str">
        <f>IF(E880="","",VLOOKUP(Conciliação!E880,Relatório!B:I,2,FALSE))</f>
        <v/>
      </c>
      <c r="G880" s="709"/>
      <c r="H880" s="334" t="str">
        <f>IF(G880="","",VLOOKUP(G880,Fundos!B:C,2,FALSE))</f>
        <v/>
      </c>
      <c r="I880" s="272"/>
      <c r="J880" s="443"/>
      <c r="K880" s="443"/>
      <c r="L880" s="685"/>
      <c r="M880" s="353"/>
      <c r="N880" s="271"/>
      <c r="O880" s="576"/>
      <c r="P880" s="276" t="s">
        <v>277</v>
      </c>
      <c r="Q880" s="279"/>
      <c r="R880" s="449"/>
      <c r="S880" s="279">
        <f t="shared" si="70"/>
        <v>0</v>
      </c>
      <c r="T880" s="333">
        <f t="shared" si="71"/>
        <v>0</v>
      </c>
    </row>
    <row r="881" spans="2:20" ht="24.9" customHeight="1" x14ac:dyDescent="0.3">
      <c r="B881" s="446"/>
      <c r="C881" s="267">
        <f t="shared" si="66"/>
        <v>1</v>
      </c>
      <c r="D881" s="268" t="str">
        <f t="shared" si="67"/>
        <v>Janeiro</v>
      </c>
      <c r="E881" s="269"/>
      <c r="F881" s="270" t="str">
        <f>IF(E881="","",VLOOKUP(Conciliação!E881,Relatório!B:I,2,FALSE))</f>
        <v/>
      </c>
      <c r="G881" s="709"/>
      <c r="H881" s="334" t="str">
        <f>IF(G881="","",VLOOKUP(G881,Fundos!B:C,2,FALSE))</f>
        <v/>
      </c>
      <c r="I881" s="272"/>
      <c r="J881" s="443"/>
      <c r="K881" s="443"/>
      <c r="L881" s="685"/>
      <c r="M881" s="353"/>
      <c r="N881" s="271"/>
      <c r="O881" s="576"/>
      <c r="P881" s="276" t="s">
        <v>277</v>
      </c>
      <c r="Q881" s="279"/>
      <c r="R881" s="449"/>
      <c r="S881" s="279">
        <f t="shared" si="70"/>
        <v>0</v>
      </c>
      <c r="T881" s="333">
        <f t="shared" si="71"/>
        <v>0</v>
      </c>
    </row>
    <row r="882" spans="2:20" ht="24.9" customHeight="1" x14ac:dyDescent="0.3">
      <c r="B882" s="446"/>
      <c r="C882" s="267">
        <f t="shared" si="66"/>
        <v>1</v>
      </c>
      <c r="D882" s="268" t="str">
        <f t="shared" si="67"/>
        <v>Janeiro</v>
      </c>
      <c r="E882" s="269"/>
      <c r="F882" s="270" t="str">
        <f>IF(E882="","",VLOOKUP(Conciliação!E882,Relatório!B:I,2,FALSE))</f>
        <v/>
      </c>
      <c r="G882" s="709"/>
      <c r="H882" s="334" t="str">
        <f>IF(G882="","",VLOOKUP(G882,Fundos!B:C,2,FALSE))</f>
        <v/>
      </c>
      <c r="I882" s="272"/>
      <c r="J882" s="443"/>
      <c r="K882" s="443"/>
      <c r="L882" s="685"/>
      <c r="M882" s="353"/>
      <c r="N882" s="271"/>
      <c r="O882" s="576"/>
      <c r="P882" s="276" t="s">
        <v>277</v>
      </c>
      <c r="Q882" s="279"/>
      <c r="R882" s="449"/>
      <c r="S882" s="279">
        <f t="shared" si="70"/>
        <v>0</v>
      </c>
      <c r="T882" s="333">
        <f t="shared" si="71"/>
        <v>0</v>
      </c>
    </row>
    <row r="883" spans="2:20" ht="24.9" customHeight="1" x14ac:dyDescent="0.3">
      <c r="B883" s="446"/>
      <c r="C883" s="267">
        <f t="shared" si="66"/>
        <v>1</v>
      </c>
      <c r="D883" s="268" t="str">
        <f t="shared" si="67"/>
        <v>Janeiro</v>
      </c>
      <c r="E883" s="269"/>
      <c r="F883" s="270" t="str">
        <f>IF(E883="","",VLOOKUP(Conciliação!E883,Relatório!B:I,2,FALSE))</f>
        <v/>
      </c>
      <c r="G883" s="709"/>
      <c r="H883" s="334" t="str">
        <f>IF(G883="","",VLOOKUP(G883,Fundos!B:C,2,FALSE))</f>
        <v/>
      </c>
      <c r="I883" s="272"/>
      <c r="J883" s="443"/>
      <c r="K883" s="443"/>
      <c r="L883" s="685"/>
      <c r="M883" s="353"/>
      <c r="N883" s="271"/>
      <c r="O883" s="576"/>
      <c r="P883" s="276" t="s">
        <v>277</v>
      </c>
      <c r="Q883" s="279"/>
      <c r="R883" s="449"/>
      <c r="S883" s="279">
        <f t="shared" si="70"/>
        <v>0</v>
      </c>
      <c r="T883" s="333">
        <f t="shared" si="71"/>
        <v>0</v>
      </c>
    </row>
    <row r="884" spans="2:20" ht="24.9" customHeight="1" x14ac:dyDescent="0.3">
      <c r="B884" s="446"/>
      <c r="C884" s="267">
        <f t="shared" si="66"/>
        <v>1</v>
      </c>
      <c r="D884" s="268" t="str">
        <f t="shared" si="67"/>
        <v>Janeiro</v>
      </c>
      <c r="E884" s="269"/>
      <c r="F884" s="270" t="str">
        <f>IF(E884="","",VLOOKUP(Conciliação!E884,Relatório!B:I,2,FALSE))</f>
        <v/>
      </c>
      <c r="G884" s="709"/>
      <c r="H884" s="334" t="str">
        <f>IF(G884="","",VLOOKUP(G884,Fundos!B:C,2,FALSE))</f>
        <v/>
      </c>
      <c r="I884" s="272"/>
      <c r="J884" s="443"/>
      <c r="K884" s="443"/>
      <c r="L884" s="685"/>
      <c r="M884" s="353"/>
      <c r="N884" s="271"/>
      <c r="O884" s="576"/>
      <c r="P884" s="276" t="s">
        <v>277</v>
      </c>
      <c r="Q884" s="279"/>
      <c r="R884" s="449"/>
      <c r="S884" s="279">
        <f t="shared" si="70"/>
        <v>0</v>
      </c>
      <c r="T884" s="333">
        <f t="shared" si="71"/>
        <v>0</v>
      </c>
    </row>
    <row r="885" spans="2:20" ht="24.9" customHeight="1" x14ac:dyDescent="0.3">
      <c r="B885" s="446"/>
      <c r="C885" s="267">
        <f t="shared" ref="C885:C964" si="72">MONTH(B885)</f>
        <v>1</v>
      </c>
      <c r="D885" s="268" t="str">
        <f t="shared" ref="D885:D964" si="73">IF(C885=1,"Janeiro",IF(C885=2,"Fevereiro",IF(C885=3,"Março",IF(C885=4,"Abril",IF(C885=5,"Maio",IF(C885=6,"Junho",IF(C885=7,"Julho",IF(C885=8,"Agosto",IF(C885=9,"Setembro",IF(C885=10,"Outubro",IF(C885=11,"Novembro",IF(C885=12,"Dezembro",""))))))))))))</f>
        <v>Janeiro</v>
      </c>
      <c r="E885" s="269"/>
      <c r="F885" s="270" t="str">
        <f>IF(E885="","",VLOOKUP(Conciliação!E885,Relatório!B:I,2,FALSE))</f>
        <v/>
      </c>
      <c r="G885" s="709"/>
      <c r="H885" s="334" t="str">
        <f>IF(G885="","",VLOOKUP(G885,Fundos!B:C,2,FALSE))</f>
        <v/>
      </c>
      <c r="I885" s="272"/>
      <c r="J885" s="443"/>
      <c r="K885" s="443"/>
      <c r="L885" s="685"/>
      <c r="M885" s="353"/>
      <c r="N885" s="271"/>
      <c r="O885" s="576"/>
      <c r="P885" s="276" t="s">
        <v>277</v>
      </c>
      <c r="Q885" s="279"/>
      <c r="R885" s="449"/>
      <c r="S885" s="279">
        <f t="shared" si="70"/>
        <v>0</v>
      </c>
      <c r="T885" s="333">
        <f t="shared" si="71"/>
        <v>0</v>
      </c>
    </row>
    <row r="886" spans="2:20" ht="24.9" customHeight="1" x14ac:dyDescent="0.3">
      <c r="B886" s="446"/>
      <c r="C886" s="267">
        <f t="shared" si="72"/>
        <v>1</v>
      </c>
      <c r="D886" s="268" t="str">
        <f t="shared" si="73"/>
        <v>Janeiro</v>
      </c>
      <c r="E886" s="269"/>
      <c r="F886" s="270" t="str">
        <f>IF(E886="","",VLOOKUP(Conciliação!E886,Relatório!B:I,2,FALSE))</f>
        <v/>
      </c>
      <c r="G886" s="709"/>
      <c r="H886" s="334" t="str">
        <f>IF(G886="","",VLOOKUP(G886,Fundos!B:C,2,FALSE))</f>
        <v/>
      </c>
      <c r="I886" s="272"/>
      <c r="J886" s="443"/>
      <c r="K886" s="443"/>
      <c r="L886" s="685"/>
      <c r="M886" s="353"/>
      <c r="N886" s="271"/>
      <c r="O886" s="576"/>
      <c r="P886" s="276" t="s">
        <v>277</v>
      </c>
      <c r="Q886" s="279"/>
      <c r="R886" s="449"/>
      <c r="S886" s="279">
        <f t="shared" si="70"/>
        <v>0</v>
      </c>
      <c r="T886" s="333">
        <f t="shared" si="71"/>
        <v>0</v>
      </c>
    </row>
    <row r="887" spans="2:20" ht="24.9" customHeight="1" x14ac:dyDescent="0.3">
      <c r="B887" s="446"/>
      <c r="C887" s="267">
        <f t="shared" si="72"/>
        <v>1</v>
      </c>
      <c r="D887" s="268" t="str">
        <f t="shared" si="73"/>
        <v>Janeiro</v>
      </c>
      <c r="E887" s="269"/>
      <c r="F887" s="270" t="str">
        <f>IF(E887="","",VLOOKUP(Conciliação!E887,Relatório!B:I,2,FALSE))</f>
        <v/>
      </c>
      <c r="G887" s="709"/>
      <c r="H887" s="334" t="str">
        <f>IF(G887="","",VLOOKUP(G887,Fundos!B:C,2,FALSE))</f>
        <v/>
      </c>
      <c r="I887" s="272"/>
      <c r="J887" s="443"/>
      <c r="K887" s="443"/>
      <c r="L887" s="685"/>
      <c r="M887" s="353"/>
      <c r="N887" s="271"/>
      <c r="O887" s="576"/>
      <c r="P887" s="276" t="s">
        <v>277</v>
      </c>
      <c r="Q887" s="279"/>
      <c r="R887" s="449"/>
      <c r="S887" s="279">
        <f t="shared" si="70"/>
        <v>0</v>
      </c>
      <c r="T887" s="333">
        <f t="shared" si="71"/>
        <v>0</v>
      </c>
    </row>
    <row r="888" spans="2:20" ht="24.9" customHeight="1" x14ac:dyDescent="0.3">
      <c r="B888" s="446"/>
      <c r="C888" s="267">
        <f t="shared" si="72"/>
        <v>1</v>
      </c>
      <c r="D888" s="268" t="str">
        <f t="shared" si="73"/>
        <v>Janeiro</v>
      </c>
      <c r="E888" s="269"/>
      <c r="F888" s="270" t="str">
        <f>IF(E888="","",VLOOKUP(Conciliação!E888,Relatório!B:I,2,FALSE))</f>
        <v/>
      </c>
      <c r="G888" s="709"/>
      <c r="H888" s="334" t="str">
        <f>IF(G888="","",VLOOKUP(G888,Fundos!B:C,2,FALSE))</f>
        <v/>
      </c>
      <c r="I888" s="272"/>
      <c r="J888" s="443"/>
      <c r="K888" s="443"/>
      <c r="L888" s="685"/>
      <c r="M888" s="353"/>
      <c r="N888" s="271"/>
      <c r="O888" s="576"/>
      <c r="P888" s="276" t="s">
        <v>277</v>
      </c>
      <c r="Q888" s="279"/>
      <c r="R888" s="449"/>
      <c r="S888" s="279">
        <f t="shared" si="70"/>
        <v>0</v>
      </c>
      <c r="T888" s="333">
        <f t="shared" si="71"/>
        <v>0</v>
      </c>
    </row>
    <row r="889" spans="2:20" ht="24.9" customHeight="1" x14ac:dyDescent="0.3">
      <c r="B889" s="446"/>
      <c r="C889" s="267">
        <f t="shared" si="72"/>
        <v>1</v>
      </c>
      <c r="D889" s="268" t="str">
        <f t="shared" si="73"/>
        <v>Janeiro</v>
      </c>
      <c r="E889" s="269"/>
      <c r="F889" s="270" t="str">
        <f>IF(E889="","",VLOOKUP(Conciliação!E889,Relatório!B:I,2,FALSE))</f>
        <v/>
      </c>
      <c r="G889" s="709"/>
      <c r="H889" s="334" t="str">
        <f>IF(G889="","",VLOOKUP(G889,Fundos!B:C,2,FALSE))</f>
        <v/>
      </c>
      <c r="I889" s="272"/>
      <c r="J889" s="443"/>
      <c r="K889" s="443"/>
      <c r="L889" s="685"/>
      <c r="M889" s="353"/>
      <c r="N889" s="271"/>
      <c r="O889" s="576"/>
      <c r="P889" s="276" t="s">
        <v>277</v>
      </c>
      <c r="Q889" s="279"/>
      <c r="R889" s="449"/>
      <c r="S889" s="279">
        <f t="shared" si="70"/>
        <v>0</v>
      </c>
      <c r="T889" s="333">
        <f t="shared" si="71"/>
        <v>0</v>
      </c>
    </row>
    <row r="890" spans="2:20" ht="24.9" customHeight="1" x14ac:dyDescent="0.3">
      <c r="B890" s="446"/>
      <c r="C890" s="267">
        <f t="shared" si="72"/>
        <v>1</v>
      </c>
      <c r="D890" s="268" t="str">
        <f t="shared" si="73"/>
        <v>Janeiro</v>
      </c>
      <c r="E890" s="269"/>
      <c r="F890" s="270" t="str">
        <f>IF(E890="","",VLOOKUP(Conciliação!E890,Relatório!B:I,2,FALSE))</f>
        <v/>
      </c>
      <c r="G890" s="709"/>
      <c r="H890" s="334" t="str">
        <f>IF(G890="","",VLOOKUP(G890,Fundos!B:C,2,FALSE))</f>
        <v/>
      </c>
      <c r="I890" s="272"/>
      <c r="J890" s="443"/>
      <c r="K890" s="443"/>
      <c r="L890" s="685"/>
      <c r="M890" s="353"/>
      <c r="N890" s="271"/>
      <c r="O890" s="576"/>
      <c r="P890" s="276" t="s">
        <v>277</v>
      </c>
      <c r="Q890" s="279"/>
      <c r="R890" s="449"/>
      <c r="S890" s="279">
        <f t="shared" si="70"/>
        <v>0</v>
      </c>
      <c r="T890" s="333">
        <f t="shared" si="71"/>
        <v>0</v>
      </c>
    </row>
    <row r="891" spans="2:20" ht="24.9" customHeight="1" x14ac:dyDescent="0.3">
      <c r="B891" s="446"/>
      <c r="C891" s="267">
        <f t="shared" si="72"/>
        <v>1</v>
      </c>
      <c r="D891" s="268" t="str">
        <f t="shared" si="73"/>
        <v>Janeiro</v>
      </c>
      <c r="E891" s="269"/>
      <c r="F891" s="270" t="str">
        <f>IF(E891="","",VLOOKUP(Conciliação!E891,Relatório!B:I,2,FALSE))</f>
        <v/>
      </c>
      <c r="G891" s="709"/>
      <c r="H891" s="334" t="str">
        <f>IF(G891="","",VLOOKUP(G891,Fundos!B:C,2,FALSE))</f>
        <v/>
      </c>
      <c r="I891" s="272"/>
      <c r="J891" s="443"/>
      <c r="K891" s="443"/>
      <c r="L891" s="685"/>
      <c r="M891" s="353"/>
      <c r="N891" s="271"/>
      <c r="O891" s="576"/>
      <c r="P891" s="276" t="s">
        <v>277</v>
      </c>
      <c r="Q891" s="279"/>
      <c r="R891" s="449"/>
      <c r="S891" s="279">
        <f t="shared" si="70"/>
        <v>0</v>
      </c>
      <c r="T891" s="333">
        <f t="shared" si="71"/>
        <v>0</v>
      </c>
    </row>
    <row r="892" spans="2:20" ht="24.9" customHeight="1" x14ac:dyDescent="0.3">
      <c r="B892" s="446"/>
      <c r="C892" s="267">
        <f t="shared" si="72"/>
        <v>1</v>
      </c>
      <c r="D892" s="268" t="str">
        <f t="shared" si="73"/>
        <v>Janeiro</v>
      </c>
      <c r="E892" s="269"/>
      <c r="F892" s="270" t="str">
        <f>IF(E892="","",VLOOKUP(Conciliação!E892,Relatório!B:I,2,FALSE))</f>
        <v/>
      </c>
      <c r="G892" s="709"/>
      <c r="H892" s="334" t="str">
        <f>IF(G892="","",VLOOKUP(G892,Fundos!B:C,2,FALSE))</f>
        <v/>
      </c>
      <c r="I892" s="272"/>
      <c r="J892" s="443"/>
      <c r="K892" s="443"/>
      <c r="L892" s="685"/>
      <c r="M892" s="353"/>
      <c r="N892" s="271"/>
      <c r="O892" s="576"/>
      <c r="P892" s="276" t="s">
        <v>277</v>
      </c>
      <c r="Q892" s="279"/>
      <c r="R892" s="449"/>
      <c r="S892" s="279">
        <f t="shared" si="70"/>
        <v>0</v>
      </c>
      <c r="T892" s="333">
        <f t="shared" si="71"/>
        <v>0</v>
      </c>
    </row>
    <row r="893" spans="2:20" ht="24.9" customHeight="1" x14ac:dyDescent="0.3">
      <c r="B893" s="446"/>
      <c r="C893" s="267">
        <f t="shared" si="72"/>
        <v>1</v>
      </c>
      <c r="D893" s="268" t="str">
        <f t="shared" si="73"/>
        <v>Janeiro</v>
      </c>
      <c r="E893" s="269"/>
      <c r="F893" s="270" t="str">
        <f>IF(E893="","",VLOOKUP(Conciliação!E893,Relatório!B:I,2,FALSE))</f>
        <v/>
      </c>
      <c r="G893" s="709"/>
      <c r="H893" s="334" t="str">
        <f>IF(G893="","",VLOOKUP(G893,Fundos!B:C,2,FALSE))</f>
        <v/>
      </c>
      <c r="I893" s="272"/>
      <c r="J893" s="443"/>
      <c r="K893" s="443"/>
      <c r="L893" s="685"/>
      <c r="M893" s="353"/>
      <c r="N893" s="271"/>
      <c r="O893" s="576"/>
      <c r="P893" s="276" t="s">
        <v>277</v>
      </c>
      <c r="Q893" s="279"/>
      <c r="R893" s="449"/>
      <c r="S893" s="279">
        <f t="shared" si="70"/>
        <v>0</v>
      </c>
      <c r="T893" s="333">
        <f t="shared" si="71"/>
        <v>0</v>
      </c>
    </row>
    <row r="894" spans="2:20" ht="24.9" customHeight="1" x14ac:dyDescent="0.3">
      <c r="B894" s="446"/>
      <c r="C894" s="267">
        <f t="shared" si="72"/>
        <v>1</v>
      </c>
      <c r="D894" s="268" t="str">
        <f t="shared" si="73"/>
        <v>Janeiro</v>
      </c>
      <c r="E894" s="269"/>
      <c r="F894" s="270" t="str">
        <f>IF(E894="","",VLOOKUP(Conciliação!E894,Relatório!B:I,2,FALSE))</f>
        <v/>
      </c>
      <c r="G894" s="709"/>
      <c r="H894" s="334" t="str">
        <f>IF(G894="","",VLOOKUP(G894,Fundos!B:C,2,FALSE))</f>
        <v/>
      </c>
      <c r="I894" s="272"/>
      <c r="J894" s="443"/>
      <c r="K894" s="443"/>
      <c r="L894" s="685"/>
      <c r="M894" s="353"/>
      <c r="N894" s="271"/>
      <c r="O894" s="576"/>
      <c r="P894" s="276" t="s">
        <v>277</v>
      </c>
      <c r="Q894" s="279"/>
      <c r="R894" s="449"/>
      <c r="S894" s="279">
        <f t="shared" si="70"/>
        <v>0</v>
      </c>
      <c r="T894" s="333">
        <f t="shared" si="71"/>
        <v>0</v>
      </c>
    </row>
    <row r="895" spans="2:20" ht="24.9" customHeight="1" x14ac:dyDescent="0.3">
      <c r="B895" s="446"/>
      <c r="C895" s="267">
        <f t="shared" si="72"/>
        <v>1</v>
      </c>
      <c r="D895" s="268" t="str">
        <f t="shared" si="73"/>
        <v>Janeiro</v>
      </c>
      <c r="E895" s="269"/>
      <c r="F895" s="270" t="str">
        <f>IF(E895="","",VLOOKUP(Conciliação!E895,Relatório!B:I,2,FALSE))</f>
        <v/>
      </c>
      <c r="G895" s="709"/>
      <c r="H895" s="334" t="str">
        <f>IF(G895="","",VLOOKUP(G895,Fundos!B:C,2,FALSE))</f>
        <v/>
      </c>
      <c r="I895" s="272"/>
      <c r="J895" s="443"/>
      <c r="K895" s="443"/>
      <c r="L895" s="685"/>
      <c r="M895" s="353"/>
      <c r="N895" s="271"/>
      <c r="O895" s="576"/>
      <c r="P895" s="276" t="s">
        <v>277</v>
      </c>
      <c r="Q895" s="279"/>
      <c r="R895" s="449"/>
      <c r="S895" s="279">
        <f t="shared" si="70"/>
        <v>0</v>
      </c>
      <c r="T895" s="333">
        <f t="shared" si="71"/>
        <v>0</v>
      </c>
    </row>
    <row r="896" spans="2:20" ht="24.9" customHeight="1" x14ac:dyDescent="0.3">
      <c r="B896" s="446"/>
      <c r="C896" s="267">
        <f t="shared" si="72"/>
        <v>1</v>
      </c>
      <c r="D896" s="268" t="str">
        <f t="shared" si="73"/>
        <v>Janeiro</v>
      </c>
      <c r="E896" s="269"/>
      <c r="F896" s="270" t="str">
        <f>IF(E896="","",VLOOKUP(Conciliação!E896,Relatório!B:I,2,FALSE))</f>
        <v/>
      </c>
      <c r="G896" s="709"/>
      <c r="H896" s="334" t="str">
        <f>IF(G896="","",VLOOKUP(G896,Fundos!B:C,2,FALSE))</f>
        <v/>
      </c>
      <c r="I896" s="272"/>
      <c r="J896" s="443"/>
      <c r="K896" s="443"/>
      <c r="L896" s="686"/>
      <c r="M896" s="353"/>
      <c r="N896" s="271"/>
      <c r="O896" s="576"/>
      <c r="P896" s="276" t="s">
        <v>277</v>
      </c>
      <c r="Q896" s="279"/>
      <c r="R896" s="449"/>
      <c r="S896" s="279">
        <f t="shared" si="70"/>
        <v>0</v>
      </c>
      <c r="T896" s="333">
        <f t="shared" si="71"/>
        <v>0</v>
      </c>
    </row>
    <row r="897" spans="2:20" ht="24.9" customHeight="1" x14ac:dyDescent="0.3">
      <c r="B897" s="446"/>
      <c r="C897" s="267">
        <f t="shared" si="72"/>
        <v>1</v>
      </c>
      <c r="D897" s="268" t="str">
        <f t="shared" si="73"/>
        <v>Janeiro</v>
      </c>
      <c r="E897" s="269"/>
      <c r="F897" s="270" t="str">
        <f>IF(E897="","",VLOOKUP(Conciliação!E897,Relatório!B:I,2,FALSE))</f>
        <v/>
      </c>
      <c r="G897" s="709"/>
      <c r="H897" s="334" t="str">
        <f>IF(G897="","",VLOOKUP(G897,Fundos!B:C,2,FALSE))</f>
        <v/>
      </c>
      <c r="I897" s="272"/>
      <c r="J897" s="443"/>
      <c r="K897" s="443"/>
      <c r="L897" s="686"/>
      <c r="M897" s="353"/>
      <c r="N897" s="271"/>
      <c r="O897" s="576"/>
      <c r="P897" s="276" t="s">
        <v>277</v>
      </c>
      <c r="Q897" s="279"/>
      <c r="R897" s="449"/>
      <c r="S897" s="279">
        <f t="shared" si="70"/>
        <v>0</v>
      </c>
      <c r="T897" s="333">
        <f t="shared" si="71"/>
        <v>0</v>
      </c>
    </row>
    <row r="898" spans="2:20" ht="24.9" customHeight="1" x14ac:dyDescent="0.3">
      <c r="B898" s="446"/>
      <c r="C898" s="267">
        <f t="shared" si="72"/>
        <v>1</v>
      </c>
      <c r="D898" s="268" t="str">
        <f t="shared" si="73"/>
        <v>Janeiro</v>
      </c>
      <c r="E898" s="269"/>
      <c r="F898" s="270" t="str">
        <f>IF(E898="","",VLOOKUP(Conciliação!E898,Relatório!B:I,2,FALSE))</f>
        <v/>
      </c>
      <c r="G898" s="709"/>
      <c r="H898" s="334" t="str">
        <f>IF(G898="","",VLOOKUP(G898,Fundos!B:C,2,FALSE))</f>
        <v/>
      </c>
      <c r="I898" s="272"/>
      <c r="J898" s="443"/>
      <c r="K898" s="448"/>
      <c r="L898" s="685"/>
      <c r="M898" s="353"/>
      <c r="N898" s="271"/>
      <c r="O898" s="576"/>
      <c r="P898" s="276" t="s">
        <v>277</v>
      </c>
      <c r="Q898" s="279"/>
      <c r="R898" s="449"/>
      <c r="S898" s="279">
        <f t="shared" si="70"/>
        <v>0</v>
      </c>
      <c r="T898" s="333">
        <f t="shared" si="71"/>
        <v>0</v>
      </c>
    </row>
    <row r="899" spans="2:20" ht="24.9" customHeight="1" x14ac:dyDescent="0.3">
      <c r="B899" s="446"/>
      <c r="C899" s="267">
        <f t="shared" si="72"/>
        <v>1</v>
      </c>
      <c r="D899" s="268" t="str">
        <f t="shared" si="73"/>
        <v>Janeiro</v>
      </c>
      <c r="E899" s="269"/>
      <c r="F899" s="270" t="str">
        <f>IF(E899="","",VLOOKUP(Conciliação!E899,Relatório!B:I,2,FALSE))</f>
        <v/>
      </c>
      <c r="G899" s="709"/>
      <c r="H899" s="334" t="str">
        <f>IF(G899="","",VLOOKUP(G899,Fundos!B:C,2,FALSE))</f>
        <v/>
      </c>
      <c r="I899" s="272"/>
      <c r="J899" s="443"/>
      <c r="K899" s="443"/>
      <c r="L899" s="685"/>
      <c r="M899" s="353"/>
      <c r="N899" s="271"/>
      <c r="O899" s="576"/>
      <c r="P899" s="276" t="s">
        <v>277</v>
      </c>
      <c r="Q899" s="279"/>
      <c r="R899" s="449"/>
      <c r="S899" s="279">
        <f t="shared" si="70"/>
        <v>0</v>
      </c>
      <c r="T899" s="333">
        <f t="shared" si="71"/>
        <v>0</v>
      </c>
    </row>
    <row r="900" spans="2:20" ht="24.9" customHeight="1" x14ac:dyDescent="0.3">
      <c r="B900" s="446"/>
      <c r="C900" s="267">
        <f t="shared" si="72"/>
        <v>1</v>
      </c>
      <c r="D900" s="268" t="str">
        <f t="shared" si="73"/>
        <v>Janeiro</v>
      </c>
      <c r="E900" s="269"/>
      <c r="F900" s="270" t="str">
        <f>IF(E900="","",VLOOKUP(Conciliação!E900,Relatório!B:I,2,FALSE))</f>
        <v/>
      </c>
      <c r="G900" s="709"/>
      <c r="H900" s="334" t="str">
        <f>IF(G900="","",VLOOKUP(G900,Fundos!B:C,2,FALSE))</f>
        <v/>
      </c>
      <c r="I900" s="272"/>
      <c r="J900" s="443"/>
      <c r="K900" s="443"/>
      <c r="L900" s="685"/>
      <c r="M900" s="353"/>
      <c r="N900" s="271"/>
      <c r="O900" s="576"/>
      <c r="P900" s="276" t="s">
        <v>277</v>
      </c>
      <c r="Q900" s="279"/>
      <c r="R900" s="449"/>
      <c r="S900" s="279">
        <f t="shared" ref="S900:S963" si="74">IF(P900="sim",Q900-R900+S899,IF(P900="NÃO",S899))</f>
        <v>0</v>
      </c>
      <c r="T900" s="333">
        <f t="shared" si="71"/>
        <v>0</v>
      </c>
    </row>
    <row r="901" spans="2:20" ht="24.9" customHeight="1" x14ac:dyDescent="0.3">
      <c r="B901" s="446"/>
      <c r="C901" s="267">
        <f t="shared" si="72"/>
        <v>1</v>
      </c>
      <c r="D901" s="268" t="str">
        <f t="shared" si="73"/>
        <v>Janeiro</v>
      </c>
      <c r="E901" s="269"/>
      <c r="F901" s="270" t="str">
        <f>IF(E901="","",VLOOKUP(Conciliação!E901,Relatório!B:I,2,FALSE))</f>
        <v/>
      </c>
      <c r="G901" s="709"/>
      <c r="H901" s="334" t="str">
        <f>IF(G901="","",VLOOKUP(G901,Fundos!B:C,2,FALSE))</f>
        <v/>
      </c>
      <c r="I901" s="272"/>
      <c r="J901" s="443"/>
      <c r="K901" s="443"/>
      <c r="L901" s="685"/>
      <c r="M901" s="353"/>
      <c r="N901" s="271"/>
      <c r="O901" s="576"/>
      <c r="P901" s="276" t="s">
        <v>277</v>
      </c>
      <c r="Q901" s="279"/>
      <c r="R901" s="449"/>
      <c r="S901" s="279">
        <f t="shared" si="74"/>
        <v>0</v>
      </c>
      <c r="T901" s="333">
        <f t="shared" si="71"/>
        <v>0</v>
      </c>
    </row>
    <row r="902" spans="2:20" ht="24.9" customHeight="1" x14ac:dyDescent="0.3">
      <c r="B902" s="446"/>
      <c r="C902" s="267">
        <f t="shared" si="72"/>
        <v>1</v>
      </c>
      <c r="D902" s="268" t="str">
        <f t="shared" si="73"/>
        <v>Janeiro</v>
      </c>
      <c r="E902" s="269"/>
      <c r="F902" s="270" t="str">
        <f>IF(E902="","",VLOOKUP(Conciliação!E902,Relatório!B:I,2,FALSE))</f>
        <v/>
      </c>
      <c r="G902" s="709"/>
      <c r="H902" s="334" t="str">
        <f>IF(G902="","",VLOOKUP(G902,Fundos!B:C,2,FALSE))</f>
        <v/>
      </c>
      <c r="I902" s="272"/>
      <c r="J902" s="443"/>
      <c r="K902" s="443"/>
      <c r="L902" s="685"/>
      <c r="M902" s="353"/>
      <c r="N902" s="271"/>
      <c r="O902" s="576"/>
      <c r="P902" s="276" t="s">
        <v>277</v>
      </c>
      <c r="Q902" s="279"/>
      <c r="R902" s="449"/>
      <c r="S902" s="279">
        <f t="shared" si="74"/>
        <v>0</v>
      </c>
      <c r="T902" s="333">
        <f t="shared" si="71"/>
        <v>0</v>
      </c>
    </row>
    <row r="903" spans="2:20" ht="24.9" customHeight="1" x14ac:dyDescent="0.3">
      <c r="B903" s="446"/>
      <c r="C903" s="267">
        <f t="shared" si="72"/>
        <v>1</v>
      </c>
      <c r="D903" s="268" t="str">
        <f t="shared" si="73"/>
        <v>Janeiro</v>
      </c>
      <c r="E903" s="269"/>
      <c r="F903" s="270" t="str">
        <f>IF(E903="","",VLOOKUP(Conciliação!E903,Relatório!B:I,2,FALSE))</f>
        <v/>
      </c>
      <c r="G903" s="709"/>
      <c r="H903" s="334" t="str">
        <f>IF(G903="","",VLOOKUP(G903,Fundos!B:C,2,FALSE))</f>
        <v/>
      </c>
      <c r="I903" s="272"/>
      <c r="J903" s="443"/>
      <c r="K903" s="443"/>
      <c r="L903" s="685"/>
      <c r="M903" s="353"/>
      <c r="N903" s="271"/>
      <c r="O903" s="576"/>
      <c r="P903" s="276" t="s">
        <v>277</v>
      </c>
      <c r="Q903" s="279"/>
      <c r="R903" s="449"/>
      <c r="S903" s="279">
        <f t="shared" si="74"/>
        <v>0</v>
      </c>
      <c r="T903" s="333">
        <f t="shared" si="71"/>
        <v>0</v>
      </c>
    </row>
    <row r="904" spans="2:20" ht="24.9" customHeight="1" x14ac:dyDescent="0.3">
      <c r="B904" s="446"/>
      <c r="C904" s="267">
        <f t="shared" si="72"/>
        <v>1</v>
      </c>
      <c r="D904" s="268" t="str">
        <f t="shared" si="73"/>
        <v>Janeiro</v>
      </c>
      <c r="E904" s="269"/>
      <c r="F904" s="270" t="str">
        <f>IF(E904="","",VLOOKUP(Conciliação!E904,Relatório!B:I,2,FALSE))</f>
        <v/>
      </c>
      <c r="G904" s="709"/>
      <c r="H904" s="334" t="str">
        <f>IF(G904="","",VLOOKUP(G904,Fundos!B:C,2,FALSE))</f>
        <v/>
      </c>
      <c r="I904" s="272"/>
      <c r="J904" s="443"/>
      <c r="K904" s="443"/>
      <c r="L904" s="686"/>
      <c r="M904" s="353"/>
      <c r="N904" s="271"/>
      <c r="O904" s="576"/>
      <c r="P904" s="276" t="s">
        <v>277</v>
      </c>
      <c r="Q904" s="279"/>
      <c r="R904" s="449"/>
      <c r="S904" s="279">
        <f t="shared" si="74"/>
        <v>0</v>
      </c>
      <c r="T904" s="333">
        <f t="shared" si="71"/>
        <v>0</v>
      </c>
    </row>
    <row r="905" spans="2:20" ht="24.9" customHeight="1" x14ac:dyDescent="0.3">
      <c r="B905" s="446"/>
      <c r="C905" s="267">
        <f t="shared" si="72"/>
        <v>1</v>
      </c>
      <c r="D905" s="268" t="str">
        <f t="shared" si="73"/>
        <v>Janeiro</v>
      </c>
      <c r="E905" s="269"/>
      <c r="F905" s="270" t="str">
        <f>IF(E905="","",VLOOKUP(Conciliação!E905,Relatório!B:I,2,FALSE))</f>
        <v/>
      </c>
      <c r="G905" s="709"/>
      <c r="H905" s="334" t="str">
        <f>IF(G905="","",VLOOKUP(G905,Fundos!B:C,2,FALSE))</f>
        <v/>
      </c>
      <c r="I905" s="272"/>
      <c r="J905" s="443"/>
      <c r="K905" s="443"/>
      <c r="L905" s="685"/>
      <c r="M905" s="353"/>
      <c r="N905" s="271"/>
      <c r="O905" s="576"/>
      <c r="P905" s="276" t="s">
        <v>277</v>
      </c>
      <c r="Q905" s="279"/>
      <c r="R905" s="449"/>
      <c r="S905" s="279">
        <f t="shared" si="74"/>
        <v>0</v>
      </c>
      <c r="T905" s="333">
        <f t="shared" si="71"/>
        <v>0</v>
      </c>
    </row>
    <row r="906" spans="2:20" ht="24.9" customHeight="1" x14ac:dyDescent="0.3">
      <c r="B906" s="446"/>
      <c r="C906" s="267">
        <f t="shared" si="72"/>
        <v>1</v>
      </c>
      <c r="D906" s="268" t="str">
        <f t="shared" si="73"/>
        <v>Janeiro</v>
      </c>
      <c r="E906" s="269"/>
      <c r="F906" s="270" t="str">
        <f>IF(E906="","",VLOOKUP(Conciliação!E906,Relatório!B:I,2,FALSE))</f>
        <v/>
      </c>
      <c r="G906" s="709"/>
      <c r="H906" s="334" t="str">
        <f>IF(G906="","",VLOOKUP(G906,Fundos!B:C,2,FALSE))</f>
        <v/>
      </c>
      <c r="I906" s="272"/>
      <c r="J906" s="297"/>
      <c r="K906" s="688"/>
      <c r="L906" s="685"/>
      <c r="M906" s="353"/>
      <c r="N906" s="271"/>
      <c r="O906" s="576"/>
      <c r="P906" s="276" t="s">
        <v>277</v>
      </c>
      <c r="Q906" s="279"/>
      <c r="R906" s="449"/>
      <c r="S906" s="279">
        <f t="shared" si="74"/>
        <v>0</v>
      </c>
      <c r="T906" s="333">
        <f t="shared" si="71"/>
        <v>0</v>
      </c>
    </row>
    <row r="907" spans="2:20" ht="24.9" customHeight="1" x14ac:dyDescent="0.3">
      <c r="B907" s="446"/>
      <c r="C907" s="267">
        <f t="shared" si="72"/>
        <v>1</v>
      </c>
      <c r="D907" s="268" t="str">
        <f t="shared" si="73"/>
        <v>Janeiro</v>
      </c>
      <c r="E907" s="269"/>
      <c r="F907" s="270" t="str">
        <f>IF(E907="","",VLOOKUP(Conciliação!E907,Relatório!B:I,2,FALSE))</f>
        <v/>
      </c>
      <c r="G907" s="709"/>
      <c r="H907" s="334" t="str">
        <f>IF(G907="","",VLOOKUP(G907,Fundos!B:C,2,FALSE))</f>
        <v/>
      </c>
      <c r="I907" s="272"/>
      <c r="J907" s="443"/>
      <c r="K907" s="443"/>
      <c r="L907" s="686"/>
      <c r="M907" s="353"/>
      <c r="N907" s="271"/>
      <c r="O907" s="576"/>
      <c r="P907" s="276" t="s">
        <v>277</v>
      </c>
      <c r="Q907" s="279"/>
      <c r="R907" s="449"/>
      <c r="S907" s="279">
        <f t="shared" si="74"/>
        <v>0</v>
      </c>
      <c r="T907" s="333">
        <f t="shared" si="71"/>
        <v>0</v>
      </c>
    </row>
    <row r="908" spans="2:20" ht="24.9" customHeight="1" x14ac:dyDescent="0.3">
      <c r="B908" s="446"/>
      <c r="C908" s="267">
        <f>MONTH(B908)</f>
        <v>1</v>
      </c>
      <c r="D908" s="268" t="str">
        <f>IF(C908=1,"Janeiro",IF(C908=2,"Fevereiro",IF(C908=3,"Março",IF(C908=4,"Abril",IF(C908=5,"Maio",IF(C908=6,"Junho",IF(C908=7,"Julho",IF(C908=8,"Agosto",IF(C908=9,"Setembro",IF(C908=10,"Outubro",IF(C908=11,"Novembro",IF(C908=12,"Dezembro",""))))))))))))</f>
        <v>Janeiro</v>
      </c>
      <c r="E908" s="269"/>
      <c r="F908" s="270" t="str">
        <f>IF(E908="","",VLOOKUP(Conciliação!E908,Relatório!B:I,2,FALSE))</f>
        <v/>
      </c>
      <c r="G908" s="709"/>
      <c r="H908" s="334" t="str">
        <f>IF(G908="","",VLOOKUP(G908,Fundos!B:C,2,FALSE))</f>
        <v/>
      </c>
      <c r="I908" s="272"/>
      <c r="J908" s="443"/>
      <c r="K908" s="443"/>
      <c r="L908" s="686"/>
      <c r="M908" s="353"/>
      <c r="N908" s="271"/>
      <c r="O908" s="576"/>
      <c r="P908" s="276" t="s">
        <v>277</v>
      </c>
      <c r="Q908" s="279"/>
      <c r="R908" s="449"/>
      <c r="S908" s="279">
        <f t="shared" si="74"/>
        <v>0</v>
      </c>
      <c r="T908" s="333">
        <f t="shared" si="71"/>
        <v>0</v>
      </c>
    </row>
    <row r="909" spans="2:20" ht="24.9" customHeight="1" x14ac:dyDescent="0.3">
      <c r="B909" s="446"/>
      <c r="C909" s="267">
        <f>MONTH(B909)</f>
        <v>1</v>
      </c>
      <c r="D909" s="268" t="str">
        <f>IF(C909=1,"Janeiro",IF(C909=2,"Fevereiro",IF(C909=3,"Março",IF(C909=4,"Abril",IF(C909=5,"Maio",IF(C909=6,"Junho",IF(C909=7,"Julho",IF(C909=8,"Agosto",IF(C909=9,"Setembro",IF(C909=10,"Outubro",IF(C909=11,"Novembro",IF(C909=12,"Dezembro",""))))))))))))</f>
        <v>Janeiro</v>
      </c>
      <c r="E909" s="269"/>
      <c r="F909" s="270" t="str">
        <f>IF(E909="","",VLOOKUP(Conciliação!E909,Relatório!B:I,2,FALSE))</f>
        <v/>
      </c>
      <c r="G909" s="709"/>
      <c r="H909" s="334" t="str">
        <f>IF(G909="","",VLOOKUP(G909,Fundos!B:C,2,FALSE))</f>
        <v/>
      </c>
      <c r="I909" s="272"/>
      <c r="J909" s="443"/>
      <c r="K909" s="443"/>
      <c r="L909" s="685"/>
      <c r="M909" s="353"/>
      <c r="N909" s="271"/>
      <c r="O909" s="576"/>
      <c r="P909" s="276" t="s">
        <v>277</v>
      </c>
      <c r="Q909" s="279"/>
      <c r="R909" s="449"/>
      <c r="S909" s="279">
        <f t="shared" si="74"/>
        <v>0</v>
      </c>
      <c r="T909" s="333">
        <f t="shared" si="71"/>
        <v>0</v>
      </c>
    </row>
    <row r="910" spans="2:20" ht="24.9" customHeight="1" x14ac:dyDescent="0.3">
      <c r="B910" s="446"/>
      <c r="C910" s="267">
        <f t="shared" si="72"/>
        <v>1</v>
      </c>
      <c r="D910" s="268" t="str">
        <f t="shared" si="73"/>
        <v>Janeiro</v>
      </c>
      <c r="E910" s="269"/>
      <c r="F910" s="270" t="str">
        <f>IF(E910="","",VLOOKUP(Conciliação!E910,Relatório!B:I,2,FALSE))</f>
        <v/>
      </c>
      <c r="G910" s="709"/>
      <c r="H910" s="334" t="str">
        <f>IF(G910="","",VLOOKUP(G910,Fundos!B:C,2,FALSE))</f>
        <v/>
      </c>
      <c r="I910" s="272"/>
      <c r="J910" s="297"/>
      <c r="K910" s="304"/>
      <c r="L910" s="685"/>
      <c r="M910" s="353"/>
      <c r="N910" s="271"/>
      <c r="O910" s="576"/>
      <c r="P910" s="276" t="s">
        <v>277</v>
      </c>
      <c r="Q910" s="279"/>
      <c r="R910" s="449"/>
      <c r="S910" s="279">
        <f t="shared" si="74"/>
        <v>0</v>
      </c>
      <c r="T910" s="333">
        <f t="shared" si="71"/>
        <v>0</v>
      </c>
    </row>
    <row r="911" spans="2:20" ht="24.9" customHeight="1" x14ac:dyDescent="0.3">
      <c r="B911" s="446"/>
      <c r="C911" s="267">
        <f t="shared" si="72"/>
        <v>1</v>
      </c>
      <c r="D911" s="268" t="str">
        <f t="shared" si="73"/>
        <v>Janeiro</v>
      </c>
      <c r="E911" s="269"/>
      <c r="F911" s="270" t="str">
        <f>IF(E911="","",VLOOKUP(Conciliação!E911,Relatório!B:I,2,FALSE))</f>
        <v/>
      </c>
      <c r="G911" s="709"/>
      <c r="H911" s="334" t="str">
        <f>IF(G911="","",VLOOKUP(G911,Fundos!B:C,2,FALSE))</f>
        <v/>
      </c>
      <c r="I911" s="272"/>
      <c r="J911" s="294"/>
      <c r="K911" s="294"/>
      <c r="L911" s="274"/>
      <c r="M911" s="353"/>
      <c r="N911" s="271"/>
      <c r="O911" s="576"/>
      <c r="P911" s="276" t="s">
        <v>277</v>
      </c>
      <c r="Q911" s="279"/>
      <c r="R911" s="449"/>
      <c r="S911" s="279">
        <f t="shared" si="74"/>
        <v>0</v>
      </c>
      <c r="T911" s="333">
        <f t="shared" si="71"/>
        <v>0</v>
      </c>
    </row>
    <row r="912" spans="2:20" ht="24.9" customHeight="1" x14ac:dyDescent="0.3">
      <c r="B912" s="446"/>
      <c r="C912" s="267">
        <f t="shared" si="72"/>
        <v>1</v>
      </c>
      <c r="D912" s="268" t="str">
        <f t="shared" si="73"/>
        <v>Janeiro</v>
      </c>
      <c r="E912" s="269"/>
      <c r="F912" s="270" t="str">
        <f>IF(E912="","",VLOOKUP(Conciliação!E912,Relatório!B:I,2,FALSE))</f>
        <v/>
      </c>
      <c r="G912" s="709"/>
      <c r="H912" s="334" t="str">
        <f>IF(G912="","",VLOOKUP(G912,Fundos!B:C,2,FALSE))</f>
        <v/>
      </c>
      <c r="I912" s="272"/>
      <c r="J912" s="443"/>
      <c r="K912" s="443"/>
      <c r="L912" s="685"/>
      <c r="M912" s="353"/>
      <c r="N912" s="271"/>
      <c r="O912" s="576"/>
      <c r="P912" s="276" t="s">
        <v>277</v>
      </c>
      <c r="Q912" s="279"/>
      <c r="R912" s="449"/>
      <c r="S912" s="279">
        <f t="shared" si="74"/>
        <v>0</v>
      </c>
      <c r="T912" s="333">
        <f t="shared" si="71"/>
        <v>0</v>
      </c>
    </row>
    <row r="913" spans="2:20" ht="24.9" customHeight="1" x14ac:dyDescent="0.3">
      <c r="B913" s="446"/>
      <c r="C913" s="267">
        <f t="shared" si="72"/>
        <v>1</v>
      </c>
      <c r="D913" s="268" t="str">
        <f t="shared" si="73"/>
        <v>Janeiro</v>
      </c>
      <c r="E913" s="269"/>
      <c r="F913" s="270" t="str">
        <f>IF(E913="","",VLOOKUP(Conciliação!E913,Relatório!B:I,2,FALSE))</f>
        <v/>
      </c>
      <c r="G913" s="709"/>
      <c r="H913" s="334" t="str">
        <f>IF(G913="","",VLOOKUP(G913,Fundos!B:C,2,FALSE))</f>
        <v/>
      </c>
      <c r="I913" s="272"/>
      <c r="J913" s="443"/>
      <c r="K913" s="443"/>
      <c r="L913" s="685"/>
      <c r="M913" s="353"/>
      <c r="N913" s="271"/>
      <c r="O913" s="576"/>
      <c r="P913" s="276" t="s">
        <v>277</v>
      </c>
      <c r="Q913" s="279"/>
      <c r="R913" s="449"/>
      <c r="S913" s="279">
        <f t="shared" si="74"/>
        <v>0</v>
      </c>
      <c r="T913" s="333">
        <f t="shared" si="71"/>
        <v>0</v>
      </c>
    </row>
    <row r="914" spans="2:20" ht="24.9" customHeight="1" x14ac:dyDescent="0.3">
      <c r="B914" s="446"/>
      <c r="C914" s="267">
        <f t="shared" si="72"/>
        <v>1</v>
      </c>
      <c r="D914" s="268" t="str">
        <f t="shared" si="73"/>
        <v>Janeiro</v>
      </c>
      <c r="E914" s="269"/>
      <c r="F914" s="270" t="str">
        <f>IF(E914="","",VLOOKUP(Conciliação!E914,Relatório!B:I,2,FALSE))</f>
        <v/>
      </c>
      <c r="G914" s="709"/>
      <c r="H914" s="334" t="str">
        <f>IF(G914="","",VLOOKUP(G914,Fundos!B:C,2,FALSE))</f>
        <v/>
      </c>
      <c r="I914" s="272"/>
      <c r="J914" s="443"/>
      <c r="K914" s="443"/>
      <c r="L914" s="685"/>
      <c r="M914" s="353"/>
      <c r="N914" s="271"/>
      <c r="O914" s="576"/>
      <c r="P914" s="276" t="s">
        <v>277</v>
      </c>
      <c r="Q914" s="279"/>
      <c r="R914" s="449"/>
      <c r="S914" s="279">
        <f t="shared" si="74"/>
        <v>0</v>
      </c>
      <c r="T914" s="333">
        <f t="shared" si="71"/>
        <v>0</v>
      </c>
    </row>
    <row r="915" spans="2:20" ht="24.9" customHeight="1" x14ac:dyDescent="0.3">
      <c r="B915" s="446"/>
      <c r="C915" s="267">
        <f t="shared" si="72"/>
        <v>1</v>
      </c>
      <c r="D915" s="268" t="str">
        <f t="shared" si="73"/>
        <v>Janeiro</v>
      </c>
      <c r="E915" s="269"/>
      <c r="F915" s="270" t="str">
        <f>IF(E915="","",VLOOKUP(Conciliação!E915,Relatório!B:I,2,FALSE))</f>
        <v/>
      </c>
      <c r="G915" s="709"/>
      <c r="H915" s="334" t="str">
        <f>IF(G915="","",VLOOKUP(G915,Fundos!B:C,2,FALSE))</f>
        <v/>
      </c>
      <c r="I915" s="272"/>
      <c r="J915" s="443"/>
      <c r="K915" s="443"/>
      <c r="L915" s="686"/>
      <c r="M915" s="353"/>
      <c r="N915" s="271"/>
      <c r="O915" s="576"/>
      <c r="P915" s="276" t="s">
        <v>277</v>
      </c>
      <c r="Q915" s="279"/>
      <c r="R915" s="449"/>
      <c r="S915" s="279">
        <f t="shared" si="74"/>
        <v>0</v>
      </c>
      <c r="T915" s="333">
        <f t="shared" si="71"/>
        <v>0</v>
      </c>
    </row>
    <row r="916" spans="2:20" ht="24.9" customHeight="1" x14ac:dyDescent="0.3">
      <c r="B916" s="446"/>
      <c r="C916" s="267">
        <f t="shared" si="72"/>
        <v>1</v>
      </c>
      <c r="D916" s="268" t="str">
        <f t="shared" si="73"/>
        <v>Janeiro</v>
      </c>
      <c r="E916" s="269"/>
      <c r="F916" s="270" t="str">
        <f>IF(E916="","",VLOOKUP(Conciliação!E916,Relatório!B:I,2,FALSE))</f>
        <v/>
      </c>
      <c r="G916" s="709"/>
      <c r="H916" s="334" t="str">
        <f>IF(G916="","",VLOOKUP(G916,Fundos!B:C,2,FALSE))</f>
        <v/>
      </c>
      <c r="I916" s="272"/>
      <c r="J916" s="443"/>
      <c r="K916" s="443"/>
      <c r="L916" s="686"/>
      <c r="M916" s="353"/>
      <c r="N916" s="271"/>
      <c r="O916" s="576"/>
      <c r="P916" s="276" t="s">
        <v>277</v>
      </c>
      <c r="Q916" s="279"/>
      <c r="R916" s="449"/>
      <c r="S916" s="279">
        <f t="shared" si="74"/>
        <v>0</v>
      </c>
      <c r="T916" s="333">
        <f t="shared" si="71"/>
        <v>0</v>
      </c>
    </row>
    <row r="917" spans="2:20" ht="24.9" customHeight="1" x14ac:dyDescent="0.3">
      <c r="B917" s="446"/>
      <c r="C917" s="267">
        <f t="shared" si="72"/>
        <v>1</v>
      </c>
      <c r="D917" s="268" t="str">
        <f t="shared" si="73"/>
        <v>Janeiro</v>
      </c>
      <c r="E917" s="269"/>
      <c r="F917" s="270" t="str">
        <f>IF(E917="","",VLOOKUP(Conciliação!E917,Relatório!B:I,2,FALSE))</f>
        <v/>
      </c>
      <c r="G917" s="709"/>
      <c r="H917" s="334" t="str">
        <f>IF(G917="","",VLOOKUP(G917,Fundos!B:C,2,FALSE))</f>
        <v/>
      </c>
      <c r="I917" s="272"/>
      <c r="J917" s="443"/>
      <c r="K917" s="443"/>
      <c r="L917" s="686"/>
      <c r="M917" s="353"/>
      <c r="N917" s="271"/>
      <c r="O917" s="576"/>
      <c r="P917" s="276" t="s">
        <v>277</v>
      </c>
      <c r="Q917" s="279"/>
      <c r="R917" s="449"/>
      <c r="S917" s="279">
        <f t="shared" si="74"/>
        <v>0</v>
      </c>
      <c r="T917" s="333">
        <f t="shared" si="71"/>
        <v>0</v>
      </c>
    </row>
    <row r="918" spans="2:20" ht="24.9" customHeight="1" x14ac:dyDescent="0.3">
      <c r="B918" s="446"/>
      <c r="C918" s="267">
        <f t="shared" si="72"/>
        <v>1</v>
      </c>
      <c r="D918" s="268" t="str">
        <f t="shared" si="73"/>
        <v>Janeiro</v>
      </c>
      <c r="E918" s="269"/>
      <c r="F918" s="270" t="str">
        <f>IF(E918="","",VLOOKUP(Conciliação!E918,Relatório!B:I,2,FALSE))</f>
        <v/>
      </c>
      <c r="G918" s="709"/>
      <c r="H918" s="334" t="str">
        <f>IF(G918="","",VLOOKUP(G918,Fundos!B:C,2,FALSE))</f>
        <v/>
      </c>
      <c r="I918" s="272"/>
      <c r="J918" s="443"/>
      <c r="K918" s="443"/>
      <c r="L918" s="685"/>
      <c r="M918" s="353"/>
      <c r="N918" s="271"/>
      <c r="O918" s="576"/>
      <c r="P918" s="276" t="s">
        <v>277</v>
      </c>
      <c r="Q918" s="279"/>
      <c r="R918" s="449"/>
      <c r="S918" s="279">
        <f t="shared" si="74"/>
        <v>0</v>
      </c>
      <c r="T918" s="333">
        <f t="shared" si="71"/>
        <v>0</v>
      </c>
    </row>
    <row r="919" spans="2:20" ht="24.9" customHeight="1" x14ac:dyDescent="0.3">
      <c r="B919" s="446"/>
      <c r="C919" s="267">
        <f t="shared" si="72"/>
        <v>1</v>
      </c>
      <c r="D919" s="268" t="str">
        <f t="shared" si="73"/>
        <v>Janeiro</v>
      </c>
      <c r="E919" s="269"/>
      <c r="F919" s="270" t="str">
        <f>IF(E919="","",VLOOKUP(Conciliação!E919,Relatório!B:I,2,FALSE))</f>
        <v/>
      </c>
      <c r="G919" s="709"/>
      <c r="H919" s="334" t="str">
        <f>IF(G919="","",VLOOKUP(G919,Fundos!B:C,2,FALSE))</f>
        <v/>
      </c>
      <c r="I919" s="272"/>
      <c r="J919" s="443"/>
      <c r="K919" s="448"/>
      <c r="L919" s="685"/>
      <c r="M919" s="353"/>
      <c r="N919" s="271"/>
      <c r="O919" s="576"/>
      <c r="P919" s="276" t="s">
        <v>277</v>
      </c>
      <c r="Q919" s="279"/>
      <c r="R919" s="449"/>
      <c r="S919" s="279">
        <f t="shared" si="74"/>
        <v>0</v>
      </c>
      <c r="T919" s="333">
        <f t="shared" si="71"/>
        <v>0</v>
      </c>
    </row>
    <row r="920" spans="2:20" ht="24.9" customHeight="1" x14ac:dyDescent="0.3">
      <c r="B920" s="446"/>
      <c r="C920" s="267">
        <f t="shared" si="72"/>
        <v>1</v>
      </c>
      <c r="D920" s="268" t="str">
        <f t="shared" si="73"/>
        <v>Janeiro</v>
      </c>
      <c r="E920" s="269"/>
      <c r="F920" s="270" t="str">
        <f>IF(E920="","",VLOOKUP(Conciliação!E920,Relatório!B:I,2,FALSE))</f>
        <v/>
      </c>
      <c r="G920" s="709"/>
      <c r="H920" s="334" t="str">
        <f>IF(G920="","",VLOOKUP(G920,Fundos!B:C,2,FALSE))</f>
        <v/>
      </c>
      <c r="I920" s="272"/>
      <c r="J920" s="443"/>
      <c r="K920" s="443"/>
      <c r="L920" s="685"/>
      <c r="M920" s="353"/>
      <c r="N920" s="271"/>
      <c r="O920" s="576"/>
      <c r="P920" s="276" t="s">
        <v>277</v>
      </c>
      <c r="Q920" s="279"/>
      <c r="R920" s="449"/>
      <c r="S920" s="279">
        <f t="shared" si="74"/>
        <v>0</v>
      </c>
      <c r="T920" s="333">
        <f t="shared" si="71"/>
        <v>0</v>
      </c>
    </row>
    <row r="921" spans="2:20" ht="24.9" customHeight="1" x14ac:dyDescent="0.3">
      <c r="B921" s="446"/>
      <c r="C921" s="267">
        <f t="shared" si="72"/>
        <v>1</v>
      </c>
      <c r="D921" s="268" t="str">
        <f t="shared" si="73"/>
        <v>Janeiro</v>
      </c>
      <c r="E921" s="269"/>
      <c r="F921" s="270" t="str">
        <f>IF(E921="","",VLOOKUP(Conciliação!E921,Relatório!B:I,2,FALSE))</f>
        <v/>
      </c>
      <c r="G921" s="709"/>
      <c r="H921" s="334" t="str">
        <f>IF(G921="","",VLOOKUP(G921,Fundos!B:C,2,FALSE))</f>
        <v/>
      </c>
      <c r="I921" s="272"/>
      <c r="J921" s="443"/>
      <c r="K921" s="443"/>
      <c r="L921" s="686"/>
      <c r="M921" s="353"/>
      <c r="N921" s="271"/>
      <c r="O921" s="576"/>
      <c r="P921" s="276" t="s">
        <v>277</v>
      </c>
      <c r="Q921" s="279"/>
      <c r="R921" s="449"/>
      <c r="S921" s="279">
        <f t="shared" si="74"/>
        <v>0</v>
      </c>
      <c r="T921" s="333">
        <f t="shared" si="71"/>
        <v>0</v>
      </c>
    </row>
    <row r="922" spans="2:20" ht="24.9" customHeight="1" x14ac:dyDescent="0.3">
      <c r="B922" s="446"/>
      <c r="C922" s="267">
        <f>MONTH(B922)</f>
        <v>1</v>
      </c>
      <c r="D922" s="268" t="str">
        <f>IF(C922=1,"Janeiro",IF(C922=2,"Fevereiro",IF(C922=3,"Março",IF(C922=4,"Abril",IF(C922=5,"Maio",IF(C922=6,"Junho",IF(C922=7,"Julho",IF(C922=8,"Agosto",IF(C922=9,"Setembro",IF(C922=10,"Outubro",IF(C922=11,"Novembro",IF(C922=12,"Dezembro",""))))))))))))</f>
        <v>Janeiro</v>
      </c>
      <c r="E922" s="269"/>
      <c r="F922" s="270" t="str">
        <f>IF(E922="","",VLOOKUP(Conciliação!E922,Relatório!B:I,2,FALSE))</f>
        <v/>
      </c>
      <c r="G922" s="709"/>
      <c r="H922" s="334" t="str">
        <f>IF(G922="","",VLOOKUP(G922,Fundos!B:C,2,FALSE))</f>
        <v/>
      </c>
      <c r="I922" s="272"/>
      <c r="J922" s="443"/>
      <c r="K922" s="443"/>
      <c r="L922" s="686"/>
      <c r="M922" s="353"/>
      <c r="N922" s="271"/>
      <c r="O922" s="576"/>
      <c r="P922" s="276" t="s">
        <v>277</v>
      </c>
      <c r="Q922" s="279"/>
      <c r="R922" s="449"/>
      <c r="S922" s="279">
        <f t="shared" si="74"/>
        <v>0</v>
      </c>
      <c r="T922" s="333">
        <f t="shared" si="71"/>
        <v>0</v>
      </c>
    </row>
    <row r="923" spans="2:20" ht="24.9" customHeight="1" x14ac:dyDescent="0.3">
      <c r="B923" s="446"/>
      <c r="C923" s="267">
        <f>MONTH(B923)</f>
        <v>1</v>
      </c>
      <c r="D923" s="268" t="str">
        <f>IF(C923=1,"Janeiro",IF(C923=2,"Fevereiro",IF(C923=3,"Março",IF(C923=4,"Abril",IF(C923=5,"Maio",IF(C923=6,"Junho",IF(C923=7,"Julho",IF(C923=8,"Agosto",IF(C923=9,"Setembro",IF(C923=10,"Outubro",IF(C923=11,"Novembro",IF(C923=12,"Dezembro",""))))))))))))</f>
        <v>Janeiro</v>
      </c>
      <c r="E923" s="269"/>
      <c r="F923" s="270" t="str">
        <f>IF(E923="","",VLOOKUP(Conciliação!E923,Relatório!B:I,2,FALSE))</f>
        <v/>
      </c>
      <c r="G923" s="709"/>
      <c r="H923" s="334" t="str">
        <f>IF(G923="","",VLOOKUP(G923,Fundos!B:C,2,FALSE))</f>
        <v/>
      </c>
      <c r="I923" s="272"/>
      <c r="J923" s="443"/>
      <c r="K923" s="443"/>
      <c r="L923" s="686"/>
      <c r="M923" s="353"/>
      <c r="N923" s="271"/>
      <c r="O923" s="576"/>
      <c r="P923" s="276" t="s">
        <v>277</v>
      </c>
      <c r="Q923" s="279"/>
      <c r="R923" s="449"/>
      <c r="S923" s="279">
        <f t="shared" si="74"/>
        <v>0</v>
      </c>
      <c r="T923" s="333">
        <f t="shared" si="71"/>
        <v>0</v>
      </c>
    </row>
    <row r="924" spans="2:20" ht="24.9" customHeight="1" x14ac:dyDescent="0.3">
      <c r="B924" s="446"/>
      <c r="C924" s="267">
        <f t="shared" si="72"/>
        <v>1</v>
      </c>
      <c r="D924" s="268" t="str">
        <f t="shared" si="73"/>
        <v>Janeiro</v>
      </c>
      <c r="E924" s="269"/>
      <c r="F924" s="270" t="str">
        <f>IF(E924="","",VLOOKUP(Conciliação!E924,Relatório!B:I,2,FALSE))</f>
        <v/>
      </c>
      <c r="G924" s="709"/>
      <c r="H924" s="334" t="str">
        <f>IF(G924="","",VLOOKUP(G924,Fundos!B:C,2,FALSE))</f>
        <v/>
      </c>
      <c r="I924" s="272"/>
      <c r="J924" s="443"/>
      <c r="K924" s="443"/>
      <c r="L924" s="685"/>
      <c r="M924" s="353"/>
      <c r="N924" s="271"/>
      <c r="O924" s="576"/>
      <c r="P924" s="276" t="s">
        <v>277</v>
      </c>
      <c r="Q924" s="279"/>
      <c r="R924" s="449"/>
      <c r="S924" s="279">
        <f t="shared" si="74"/>
        <v>0</v>
      </c>
      <c r="T924" s="333">
        <f t="shared" si="71"/>
        <v>0</v>
      </c>
    </row>
    <row r="925" spans="2:20" ht="24.9" customHeight="1" x14ac:dyDescent="0.3">
      <c r="B925" s="446"/>
      <c r="C925" s="267">
        <f t="shared" si="72"/>
        <v>1</v>
      </c>
      <c r="D925" s="268" t="str">
        <f t="shared" si="73"/>
        <v>Janeiro</v>
      </c>
      <c r="E925" s="269"/>
      <c r="F925" s="270" t="str">
        <f>IF(E925="","",VLOOKUP(Conciliação!E925,Relatório!B:I,2,FALSE))</f>
        <v/>
      </c>
      <c r="G925" s="709"/>
      <c r="H925" s="334" t="str">
        <f>IF(G925="","",VLOOKUP(G925,Fundos!B:C,2,FALSE))</f>
        <v/>
      </c>
      <c r="I925" s="272"/>
      <c r="J925" s="443"/>
      <c r="K925" s="443"/>
      <c r="L925" s="685"/>
      <c r="M925" s="353"/>
      <c r="N925" s="271"/>
      <c r="O925" s="576"/>
      <c r="P925" s="276" t="s">
        <v>277</v>
      </c>
      <c r="Q925" s="279"/>
      <c r="R925" s="449"/>
      <c r="S925" s="279">
        <f t="shared" si="74"/>
        <v>0</v>
      </c>
      <c r="T925" s="333">
        <f t="shared" si="71"/>
        <v>0</v>
      </c>
    </row>
    <row r="926" spans="2:20" ht="24.9" customHeight="1" x14ac:dyDescent="0.3">
      <c r="B926" s="446"/>
      <c r="C926" s="267">
        <f t="shared" si="72"/>
        <v>1</v>
      </c>
      <c r="D926" s="268" t="str">
        <f t="shared" si="73"/>
        <v>Janeiro</v>
      </c>
      <c r="E926" s="269"/>
      <c r="F926" s="270" t="str">
        <f>IF(E926="","",VLOOKUP(Conciliação!E926,Relatório!B:I,2,FALSE))</f>
        <v/>
      </c>
      <c r="G926" s="709"/>
      <c r="H926" s="334" t="str">
        <f>IF(G926="","",VLOOKUP(G926,Fundos!B:C,2,FALSE))</f>
        <v/>
      </c>
      <c r="I926" s="272"/>
      <c r="J926" s="443"/>
      <c r="K926" s="443"/>
      <c r="L926" s="686"/>
      <c r="M926" s="353"/>
      <c r="N926" s="271"/>
      <c r="O926" s="576"/>
      <c r="P926" s="276" t="s">
        <v>277</v>
      </c>
      <c r="Q926" s="279"/>
      <c r="R926" s="449"/>
      <c r="S926" s="279">
        <f t="shared" si="74"/>
        <v>0</v>
      </c>
      <c r="T926" s="333">
        <f t="shared" si="71"/>
        <v>0</v>
      </c>
    </row>
    <row r="927" spans="2:20" ht="24.9" customHeight="1" x14ac:dyDescent="0.3">
      <c r="B927" s="446"/>
      <c r="C927" s="267">
        <f t="shared" si="72"/>
        <v>1</v>
      </c>
      <c r="D927" s="268" t="str">
        <f t="shared" si="73"/>
        <v>Janeiro</v>
      </c>
      <c r="E927" s="269"/>
      <c r="F927" s="270" t="str">
        <f>IF(E927="","",VLOOKUP(Conciliação!E927,Relatório!B:I,2,FALSE))</f>
        <v/>
      </c>
      <c r="G927" s="709"/>
      <c r="H927" s="334" t="str">
        <f>IF(G927="","",VLOOKUP(G927,Fundos!B:C,2,FALSE))</f>
        <v/>
      </c>
      <c r="I927" s="272"/>
      <c r="J927" s="443"/>
      <c r="K927" s="443"/>
      <c r="L927" s="685"/>
      <c r="M927" s="353"/>
      <c r="N927" s="271"/>
      <c r="O927" s="576"/>
      <c r="P927" s="276" t="s">
        <v>277</v>
      </c>
      <c r="Q927" s="279"/>
      <c r="R927" s="449"/>
      <c r="S927" s="279">
        <f t="shared" si="74"/>
        <v>0</v>
      </c>
      <c r="T927" s="333">
        <f t="shared" si="71"/>
        <v>0</v>
      </c>
    </row>
    <row r="928" spans="2:20" ht="24.9" customHeight="1" x14ac:dyDescent="0.3">
      <c r="B928" s="446"/>
      <c r="C928" s="267">
        <f t="shared" si="72"/>
        <v>1</v>
      </c>
      <c r="D928" s="268" t="str">
        <f t="shared" si="73"/>
        <v>Janeiro</v>
      </c>
      <c r="E928" s="269"/>
      <c r="F928" s="270" t="str">
        <f>IF(E928="","",VLOOKUP(Conciliação!E928,Relatório!B:I,2,FALSE))</f>
        <v/>
      </c>
      <c r="G928" s="709"/>
      <c r="H928" s="334" t="str">
        <f>IF(G928="","",VLOOKUP(G928,Fundos!B:C,2,FALSE))</f>
        <v/>
      </c>
      <c r="I928" s="272"/>
      <c r="J928" s="443"/>
      <c r="K928" s="443"/>
      <c r="L928" s="685"/>
      <c r="M928" s="353"/>
      <c r="N928" s="271"/>
      <c r="O928" s="576"/>
      <c r="P928" s="276" t="s">
        <v>277</v>
      </c>
      <c r="Q928" s="279"/>
      <c r="R928" s="449"/>
      <c r="S928" s="279">
        <f t="shared" si="74"/>
        <v>0</v>
      </c>
      <c r="T928" s="333">
        <f t="shared" si="71"/>
        <v>0</v>
      </c>
    </row>
    <row r="929" spans="2:20" ht="24.9" customHeight="1" x14ac:dyDescent="0.3">
      <c r="B929" s="446"/>
      <c r="C929" s="267">
        <f t="shared" si="72"/>
        <v>1</v>
      </c>
      <c r="D929" s="268" t="str">
        <f t="shared" si="73"/>
        <v>Janeiro</v>
      </c>
      <c r="E929" s="269"/>
      <c r="F929" s="270" t="str">
        <f>IF(E929="","",VLOOKUP(Conciliação!E929,Relatório!B:I,2,FALSE))</f>
        <v/>
      </c>
      <c r="G929" s="709"/>
      <c r="H929" s="334" t="str">
        <f>IF(G929="","",VLOOKUP(G929,Fundos!B:C,2,FALSE))</f>
        <v/>
      </c>
      <c r="I929" s="272"/>
      <c r="J929" s="443"/>
      <c r="K929" s="443"/>
      <c r="L929" s="685"/>
      <c r="M929" s="353"/>
      <c r="N929" s="271"/>
      <c r="O929" s="576"/>
      <c r="P929" s="276" t="s">
        <v>277</v>
      </c>
      <c r="Q929" s="279"/>
      <c r="R929" s="449"/>
      <c r="S929" s="279">
        <f t="shared" si="74"/>
        <v>0</v>
      </c>
      <c r="T929" s="333">
        <f t="shared" si="71"/>
        <v>0</v>
      </c>
    </row>
    <row r="930" spans="2:20" ht="24.9" customHeight="1" x14ac:dyDescent="0.3">
      <c r="B930" s="446"/>
      <c r="C930" s="267">
        <f t="shared" si="72"/>
        <v>1</v>
      </c>
      <c r="D930" s="268" t="str">
        <f t="shared" si="73"/>
        <v>Janeiro</v>
      </c>
      <c r="E930" s="269"/>
      <c r="F930" s="270" t="str">
        <f>IF(E930="","",VLOOKUP(Conciliação!E930,Relatório!B:I,2,FALSE))</f>
        <v/>
      </c>
      <c r="G930" s="709"/>
      <c r="H930" s="334" t="str">
        <f>IF(G930="","",VLOOKUP(G930,Fundos!B:C,2,FALSE))</f>
        <v/>
      </c>
      <c r="I930" s="272"/>
      <c r="J930" s="443"/>
      <c r="K930" s="443"/>
      <c r="L930" s="685"/>
      <c r="M930" s="353"/>
      <c r="N930" s="271"/>
      <c r="O930" s="576"/>
      <c r="P930" s="276" t="s">
        <v>277</v>
      </c>
      <c r="Q930" s="279"/>
      <c r="R930" s="449"/>
      <c r="S930" s="279">
        <f t="shared" si="74"/>
        <v>0</v>
      </c>
      <c r="T930" s="333">
        <f t="shared" si="71"/>
        <v>0</v>
      </c>
    </row>
    <row r="931" spans="2:20" ht="24.9" customHeight="1" x14ac:dyDescent="0.3">
      <c r="B931" s="446"/>
      <c r="C931" s="267">
        <f t="shared" si="72"/>
        <v>1</v>
      </c>
      <c r="D931" s="268" t="str">
        <f t="shared" si="73"/>
        <v>Janeiro</v>
      </c>
      <c r="E931" s="269"/>
      <c r="F931" s="270" t="str">
        <f>IF(E931="","",VLOOKUP(Conciliação!E931,Relatório!B:I,2,FALSE))</f>
        <v/>
      </c>
      <c r="G931" s="709"/>
      <c r="H931" s="334" t="str">
        <f>IF(G931="","",VLOOKUP(G931,Fundos!B:C,2,FALSE))</f>
        <v/>
      </c>
      <c r="I931" s="272"/>
      <c r="J931" s="443"/>
      <c r="K931" s="443"/>
      <c r="L931" s="686"/>
      <c r="M931" s="353"/>
      <c r="N931" s="271"/>
      <c r="O931" s="576"/>
      <c r="P931" s="276" t="s">
        <v>277</v>
      </c>
      <c r="Q931" s="279"/>
      <c r="R931" s="449"/>
      <c r="S931" s="279">
        <f t="shared" si="74"/>
        <v>0</v>
      </c>
      <c r="T931" s="333">
        <f t="shared" si="71"/>
        <v>0</v>
      </c>
    </row>
    <row r="932" spans="2:20" ht="24.9" customHeight="1" x14ac:dyDescent="0.3">
      <c r="B932" s="446"/>
      <c r="C932" s="267">
        <f>MONTH(B932)</f>
        <v>1</v>
      </c>
      <c r="D932" s="268" t="str">
        <f>IF(C932=1,"Janeiro",IF(C932=2,"Fevereiro",IF(C932=3,"Março",IF(C932=4,"Abril",IF(C932=5,"Maio",IF(C932=6,"Junho",IF(C932=7,"Julho",IF(C932=8,"Agosto",IF(C932=9,"Setembro",IF(C932=10,"Outubro",IF(C932=11,"Novembro",IF(C932=12,"Dezembro",""))))))))))))</f>
        <v>Janeiro</v>
      </c>
      <c r="E932" s="269"/>
      <c r="F932" s="270" t="str">
        <f>IF(E932="","",VLOOKUP(Conciliação!E932,Relatório!B:I,2,FALSE))</f>
        <v/>
      </c>
      <c r="G932" s="709"/>
      <c r="H932" s="334" t="str">
        <f>IF(G932="","",VLOOKUP(G932,Fundos!B:C,2,FALSE))</f>
        <v/>
      </c>
      <c r="I932" s="272"/>
      <c r="J932" s="443"/>
      <c r="K932" s="443"/>
      <c r="L932" s="686"/>
      <c r="M932" s="353"/>
      <c r="N932" s="271"/>
      <c r="O932" s="576"/>
      <c r="P932" s="276" t="s">
        <v>277</v>
      </c>
      <c r="Q932" s="279"/>
      <c r="R932" s="449"/>
      <c r="S932" s="279">
        <f t="shared" si="74"/>
        <v>0</v>
      </c>
      <c r="T932" s="333">
        <f t="shared" si="71"/>
        <v>0</v>
      </c>
    </row>
    <row r="933" spans="2:20" ht="24.9" customHeight="1" x14ac:dyDescent="0.3">
      <c r="B933" s="446"/>
      <c r="C933" s="267">
        <f>MONTH(B933)</f>
        <v>1</v>
      </c>
      <c r="D933" s="268" t="str">
        <f>IF(C933=1,"Janeiro",IF(C933=2,"Fevereiro",IF(C933=3,"Março",IF(C933=4,"Abril",IF(C933=5,"Maio",IF(C933=6,"Junho",IF(C933=7,"Julho",IF(C933=8,"Agosto",IF(C933=9,"Setembro",IF(C933=10,"Outubro",IF(C933=11,"Novembro",IF(C933=12,"Dezembro",""))))))))))))</f>
        <v>Janeiro</v>
      </c>
      <c r="E933" s="269"/>
      <c r="F933" s="270" t="str">
        <f>IF(E933="","",VLOOKUP(Conciliação!E933,Relatório!B:I,2,FALSE))</f>
        <v/>
      </c>
      <c r="G933" s="709"/>
      <c r="H933" s="334" t="str">
        <f>IF(G933="","",VLOOKUP(G933,Fundos!B:C,2,FALSE))</f>
        <v/>
      </c>
      <c r="I933" s="272"/>
      <c r="J933" s="443"/>
      <c r="K933" s="443"/>
      <c r="L933" s="686"/>
      <c r="M933" s="353"/>
      <c r="N933" s="271"/>
      <c r="O933" s="576"/>
      <c r="P933" s="276" t="s">
        <v>277</v>
      </c>
      <c r="Q933" s="279"/>
      <c r="R933" s="449"/>
      <c r="S933" s="279">
        <f t="shared" si="74"/>
        <v>0</v>
      </c>
      <c r="T933" s="333">
        <f t="shared" si="71"/>
        <v>0</v>
      </c>
    </row>
    <row r="934" spans="2:20" ht="24.9" customHeight="1" x14ac:dyDescent="0.3">
      <c r="B934" s="446"/>
      <c r="C934" s="267">
        <f>MONTH(B934)</f>
        <v>1</v>
      </c>
      <c r="D934" s="268" t="str">
        <f>IF(C934=1,"Janeiro",IF(C934=2,"Fevereiro",IF(C934=3,"Março",IF(C934=4,"Abril",IF(C934=5,"Maio",IF(C934=6,"Junho",IF(C934=7,"Julho",IF(C934=8,"Agosto",IF(C934=9,"Setembro",IF(C934=10,"Outubro",IF(C934=11,"Novembro",IF(C934=12,"Dezembro",""))))))))))))</f>
        <v>Janeiro</v>
      </c>
      <c r="E934" s="269"/>
      <c r="F934" s="270" t="str">
        <f>IF(E934="","",VLOOKUP(Conciliação!E934,Relatório!B:I,2,FALSE))</f>
        <v/>
      </c>
      <c r="G934" s="709"/>
      <c r="H934" s="334" t="str">
        <f>IF(G934="","",VLOOKUP(G934,Fundos!B:C,2,FALSE))</f>
        <v/>
      </c>
      <c r="I934" s="272"/>
      <c r="J934" s="443"/>
      <c r="K934" s="443"/>
      <c r="L934" s="686"/>
      <c r="M934" s="353"/>
      <c r="N934" s="271"/>
      <c r="O934" s="576"/>
      <c r="P934" s="276" t="s">
        <v>277</v>
      </c>
      <c r="Q934" s="279"/>
      <c r="R934" s="449"/>
      <c r="S934" s="279">
        <f t="shared" si="74"/>
        <v>0</v>
      </c>
      <c r="T934" s="333">
        <f t="shared" si="71"/>
        <v>0</v>
      </c>
    </row>
    <row r="935" spans="2:20" ht="24.9" customHeight="1" x14ac:dyDescent="0.3">
      <c r="B935" s="446"/>
      <c r="C935" s="267">
        <f>MONTH(B935)</f>
        <v>1</v>
      </c>
      <c r="D935" s="268" t="str">
        <f>IF(C935=1,"Janeiro",IF(C935=2,"Fevereiro",IF(C935=3,"Março",IF(C935=4,"Abril",IF(C935=5,"Maio",IF(C935=6,"Junho",IF(C935=7,"Julho",IF(C935=8,"Agosto",IF(C935=9,"Setembro",IF(C935=10,"Outubro",IF(C935=11,"Novembro",IF(C935=12,"Dezembro",""))))))))))))</f>
        <v>Janeiro</v>
      </c>
      <c r="E935" s="269"/>
      <c r="F935" s="270" t="str">
        <f>IF(E935="","",VLOOKUP(Conciliação!E935,Relatório!B:I,2,FALSE))</f>
        <v/>
      </c>
      <c r="G935" s="709"/>
      <c r="H935" s="334" t="str">
        <f>IF(G935="","",VLOOKUP(G935,Fundos!B:C,2,FALSE))</f>
        <v/>
      </c>
      <c r="I935" s="272"/>
      <c r="J935" s="443"/>
      <c r="K935" s="443"/>
      <c r="L935" s="685"/>
      <c r="M935" s="353"/>
      <c r="N935" s="271"/>
      <c r="O935" s="576"/>
      <c r="P935" s="276" t="s">
        <v>277</v>
      </c>
      <c r="Q935" s="279"/>
      <c r="R935" s="449"/>
      <c r="S935" s="279">
        <f t="shared" si="74"/>
        <v>0</v>
      </c>
      <c r="T935" s="333">
        <f t="shared" si="71"/>
        <v>0</v>
      </c>
    </row>
    <row r="936" spans="2:20" ht="24.9" customHeight="1" x14ac:dyDescent="0.3">
      <c r="B936" s="446"/>
      <c r="C936" s="267">
        <f t="shared" si="72"/>
        <v>1</v>
      </c>
      <c r="D936" s="268" t="str">
        <f t="shared" si="73"/>
        <v>Janeiro</v>
      </c>
      <c r="E936" s="269"/>
      <c r="F936" s="270" t="str">
        <f>IF(E936="","",VLOOKUP(Conciliação!E936,Relatório!B:I,2,FALSE))</f>
        <v/>
      </c>
      <c r="G936" s="709"/>
      <c r="H936" s="334" t="str">
        <f>IF(G936="","",VLOOKUP(G936,Fundos!B:C,2,FALSE))</f>
        <v/>
      </c>
      <c r="I936" s="272"/>
      <c r="J936" s="443"/>
      <c r="K936" s="443"/>
      <c r="L936" s="685"/>
      <c r="M936" s="353"/>
      <c r="N936" s="271"/>
      <c r="O936" s="576"/>
      <c r="P936" s="276" t="s">
        <v>277</v>
      </c>
      <c r="Q936" s="279"/>
      <c r="R936" s="449"/>
      <c r="S936" s="279">
        <f t="shared" si="74"/>
        <v>0</v>
      </c>
      <c r="T936" s="333">
        <f t="shared" si="71"/>
        <v>0</v>
      </c>
    </row>
    <row r="937" spans="2:20" ht="24.9" customHeight="1" x14ac:dyDescent="0.3">
      <c r="B937" s="446"/>
      <c r="C937" s="267">
        <f t="shared" si="72"/>
        <v>1</v>
      </c>
      <c r="D937" s="268" t="str">
        <f t="shared" si="73"/>
        <v>Janeiro</v>
      </c>
      <c r="E937" s="269"/>
      <c r="F937" s="270" t="str">
        <f>IF(E937="","",VLOOKUP(Conciliação!E937,Relatório!B:I,2,FALSE))</f>
        <v/>
      </c>
      <c r="G937" s="709"/>
      <c r="H937" s="334" t="str">
        <f>IF(G937="","",VLOOKUP(G937,Fundos!B:C,2,FALSE))</f>
        <v/>
      </c>
      <c r="I937" s="272"/>
      <c r="J937" s="443"/>
      <c r="K937" s="443"/>
      <c r="L937" s="686"/>
      <c r="M937" s="581"/>
      <c r="N937" s="271"/>
      <c r="O937" s="576"/>
      <c r="P937" s="276" t="s">
        <v>277</v>
      </c>
      <c r="Q937" s="279"/>
      <c r="R937" s="449"/>
      <c r="S937" s="279">
        <f t="shared" si="74"/>
        <v>0</v>
      </c>
      <c r="T937" s="333">
        <f t="shared" si="71"/>
        <v>0</v>
      </c>
    </row>
    <row r="938" spans="2:20" ht="24.9" customHeight="1" x14ac:dyDescent="0.3">
      <c r="B938" s="446"/>
      <c r="C938" s="267">
        <f t="shared" si="72"/>
        <v>1</v>
      </c>
      <c r="D938" s="268" t="str">
        <f t="shared" si="73"/>
        <v>Janeiro</v>
      </c>
      <c r="E938" s="269"/>
      <c r="F938" s="270" t="str">
        <f>IF(E938="","",VLOOKUP(Conciliação!E938,Relatório!B:I,2,FALSE))</f>
        <v/>
      </c>
      <c r="G938" s="709"/>
      <c r="H938" s="334" t="str">
        <f>IF(G938="","",VLOOKUP(G938,Fundos!B:C,2,FALSE))</f>
        <v/>
      </c>
      <c r="I938" s="272"/>
      <c r="J938" s="443"/>
      <c r="K938" s="301"/>
      <c r="L938" s="685"/>
      <c r="M938" s="353"/>
      <c r="N938" s="271"/>
      <c r="O938" s="576"/>
      <c r="P938" s="276" t="s">
        <v>277</v>
      </c>
      <c r="Q938" s="279"/>
      <c r="R938" s="449"/>
      <c r="S938" s="279">
        <f t="shared" si="74"/>
        <v>0</v>
      </c>
      <c r="T938" s="333">
        <f t="shared" si="71"/>
        <v>0</v>
      </c>
    </row>
    <row r="939" spans="2:20" ht="24.9" customHeight="1" x14ac:dyDescent="0.3">
      <c r="B939" s="446"/>
      <c r="C939" s="267">
        <f t="shared" si="72"/>
        <v>1</v>
      </c>
      <c r="D939" s="268" t="str">
        <f t="shared" si="73"/>
        <v>Janeiro</v>
      </c>
      <c r="E939" s="269"/>
      <c r="F939" s="270" t="str">
        <f>IF(E939="","",VLOOKUP(Conciliação!E939,Relatório!B:I,2,FALSE))</f>
        <v/>
      </c>
      <c r="G939" s="709"/>
      <c r="H939" s="334" t="str">
        <f>IF(G939="","",VLOOKUP(G939,Fundos!B:C,2,FALSE))</f>
        <v/>
      </c>
      <c r="I939" s="272"/>
      <c r="J939" s="443"/>
      <c r="K939" s="443"/>
      <c r="L939" s="685"/>
      <c r="M939" s="353"/>
      <c r="N939" s="271"/>
      <c r="O939" s="576"/>
      <c r="P939" s="276" t="s">
        <v>277</v>
      </c>
      <c r="Q939" s="279"/>
      <c r="R939" s="449"/>
      <c r="S939" s="279">
        <f t="shared" si="74"/>
        <v>0</v>
      </c>
      <c r="T939" s="333">
        <f t="shared" si="71"/>
        <v>0</v>
      </c>
    </row>
    <row r="940" spans="2:20" ht="24.9" customHeight="1" x14ac:dyDescent="0.3">
      <c r="B940" s="446"/>
      <c r="C940" s="267">
        <f t="shared" si="72"/>
        <v>1</v>
      </c>
      <c r="D940" s="268" t="str">
        <f t="shared" si="73"/>
        <v>Janeiro</v>
      </c>
      <c r="E940" s="269"/>
      <c r="F940" s="270" t="str">
        <f>IF(E940="","",VLOOKUP(Conciliação!E940,Relatório!B:I,2,FALSE))</f>
        <v/>
      </c>
      <c r="G940" s="709"/>
      <c r="H940" s="334" t="str">
        <f>IF(G940="","",VLOOKUP(G940,Fundos!B:C,2,FALSE))</f>
        <v/>
      </c>
      <c r="I940" s="272"/>
      <c r="J940" s="443"/>
      <c r="K940" s="443"/>
      <c r="L940" s="685"/>
      <c r="M940" s="353"/>
      <c r="N940" s="271"/>
      <c r="O940" s="576"/>
      <c r="P940" s="276" t="s">
        <v>277</v>
      </c>
      <c r="Q940" s="279"/>
      <c r="R940" s="449"/>
      <c r="S940" s="279">
        <f t="shared" si="74"/>
        <v>0</v>
      </c>
      <c r="T940" s="333">
        <f t="shared" si="71"/>
        <v>0</v>
      </c>
    </row>
    <row r="941" spans="2:20" ht="24.9" customHeight="1" x14ac:dyDescent="0.3">
      <c r="B941" s="446"/>
      <c r="C941" s="267">
        <f t="shared" si="72"/>
        <v>1</v>
      </c>
      <c r="D941" s="268" t="str">
        <f t="shared" si="73"/>
        <v>Janeiro</v>
      </c>
      <c r="E941" s="269"/>
      <c r="F941" s="270" t="str">
        <f>IF(E941="","",VLOOKUP(Conciliação!E941,Relatório!B:I,2,FALSE))</f>
        <v/>
      </c>
      <c r="G941" s="709"/>
      <c r="H941" s="334" t="str">
        <f>IF(G941="","",VLOOKUP(G941,Fundos!B:C,2,FALSE))</f>
        <v/>
      </c>
      <c r="I941" s="272"/>
      <c r="J941" s="443"/>
      <c r="K941" s="443"/>
      <c r="L941" s="685"/>
      <c r="M941" s="353"/>
      <c r="N941" s="271"/>
      <c r="O941" s="576"/>
      <c r="P941" s="276" t="s">
        <v>277</v>
      </c>
      <c r="Q941" s="279"/>
      <c r="R941" s="449"/>
      <c r="S941" s="279">
        <f t="shared" si="74"/>
        <v>0</v>
      </c>
      <c r="T941" s="333">
        <f t="shared" si="71"/>
        <v>0</v>
      </c>
    </row>
    <row r="942" spans="2:20" ht="24.9" customHeight="1" x14ac:dyDescent="0.3">
      <c r="B942" s="446"/>
      <c r="C942" s="267">
        <f t="shared" si="72"/>
        <v>1</v>
      </c>
      <c r="D942" s="268" t="str">
        <f t="shared" si="73"/>
        <v>Janeiro</v>
      </c>
      <c r="E942" s="269"/>
      <c r="F942" s="270" t="str">
        <f>IF(E942="","",VLOOKUP(Conciliação!E942,Relatório!B:I,2,FALSE))</f>
        <v/>
      </c>
      <c r="G942" s="709"/>
      <c r="H942" s="334" t="str">
        <f>IF(G942="","",VLOOKUP(G942,Fundos!B:C,2,FALSE))</f>
        <v/>
      </c>
      <c r="I942" s="272"/>
      <c r="J942" s="443"/>
      <c r="K942" s="443"/>
      <c r="L942" s="685"/>
      <c r="M942" s="353"/>
      <c r="N942" s="271"/>
      <c r="O942" s="576"/>
      <c r="P942" s="276" t="s">
        <v>277</v>
      </c>
      <c r="Q942" s="279"/>
      <c r="R942" s="449"/>
      <c r="S942" s="279">
        <f t="shared" si="74"/>
        <v>0</v>
      </c>
      <c r="T942" s="333">
        <f t="shared" si="71"/>
        <v>0</v>
      </c>
    </row>
    <row r="943" spans="2:20" ht="24.9" customHeight="1" x14ac:dyDescent="0.3">
      <c r="B943" s="446"/>
      <c r="C943" s="267">
        <f t="shared" si="72"/>
        <v>1</v>
      </c>
      <c r="D943" s="268" t="str">
        <f t="shared" si="73"/>
        <v>Janeiro</v>
      </c>
      <c r="E943" s="269"/>
      <c r="F943" s="270" t="str">
        <f>IF(E943="","",VLOOKUP(Conciliação!E943,Relatório!B:I,2,FALSE))</f>
        <v/>
      </c>
      <c r="G943" s="709"/>
      <c r="H943" s="334" t="str">
        <f>IF(G943="","",VLOOKUP(G943,Fundos!B:C,2,FALSE))</f>
        <v/>
      </c>
      <c r="I943" s="272"/>
      <c r="J943" s="443"/>
      <c r="K943" s="443"/>
      <c r="L943" s="685"/>
      <c r="M943" s="353"/>
      <c r="N943" s="271"/>
      <c r="O943" s="576"/>
      <c r="P943" s="276" t="s">
        <v>277</v>
      </c>
      <c r="Q943" s="279"/>
      <c r="R943" s="449"/>
      <c r="S943" s="279">
        <f t="shared" si="74"/>
        <v>0</v>
      </c>
      <c r="T943" s="333">
        <f t="shared" si="71"/>
        <v>0</v>
      </c>
    </row>
    <row r="944" spans="2:20" ht="24.9" customHeight="1" x14ac:dyDescent="0.3">
      <c r="B944" s="446"/>
      <c r="C944" s="267">
        <f t="shared" si="72"/>
        <v>1</v>
      </c>
      <c r="D944" s="268" t="str">
        <f t="shared" si="73"/>
        <v>Janeiro</v>
      </c>
      <c r="E944" s="269"/>
      <c r="F944" s="270" t="str">
        <f>IF(E944="","",VLOOKUP(Conciliação!E944,Relatório!B:I,2,FALSE))</f>
        <v/>
      </c>
      <c r="G944" s="709"/>
      <c r="H944" s="334" t="str">
        <f>IF(G944="","",VLOOKUP(G944,Fundos!B:C,2,FALSE))</f>
        <v/>
      </c>
      <c r="I944" s="272"/>
      <c r="J944" s="443"/>
      <c r="K944" s="443"/>
      <c r="L944" s="685"/>
      <c r="M944" s="353"/>
      <c r="N944" s="271"/>
      <c r="O944" s="576"/>
      <c r="P944" s="276" t="s">
        <v>277</v>
      </c>
      <c r="Q944" s="279"/>
      <c r="R944" s="449"/>
      <c r="S944" s="279">
        <f t="shared" si="74"/>
        <v>0</v>
      </c>
      <c r="T944" s="333">
        <f t="shared" si="71"/>
        <v>0</v>
      </c>
    </row>
    <row r="945" spans="2:20" ht="24.9" customHeight="1" x14ac:dyDescent="0.3">
      <c r="B945" s="446"/>
      <c r="C945" s="267">
        <f t="shared" si="72"/>
        <v>1</v>
      </c>
      <c r="D945" s="268" t="str">
        <f t="shared" si="73"/>
        <v>Janeiro</v>
      </c>
      <c r="E945" s="269"/>
      <c r="F945" s="270" t="str">
        <f>IF(E945="","",VLOOKUP(Conciliação!E945,Relatório!B:I,2,FALSE))</f>
        <v/>
      </c>
      <c r="G945" s="709"/>
      <c r="H945" s="334" t="str">
        <f>IF(G945="","",VLOOKUP(G945,Fundos!B:C,2,FALSE))</f>
        <v/>
      </c>
      <c r="I945" s="272"/>
      <c r="J945" s="443"/>
      <c r="K945" s="443"/>
      <c r="L945" s="685"/>
      <c r="M945" s="353"/>
      <c r="N945" s="271"/>
      <c r="O945" s="576"/>
      <c r="P945" s="276" t="s">
        <v>277</v>
      </c>
      <c r="Q945" s="279"/>
      <c r="R945" s="449"/>
      <c r="S945" s="279">
        <f t="shared" si="74"/>
        <v>0</v>
      </c>
      <c r="T945" s="333">
        <f t="shared" si="71"/>
        <v>0</v>
      </c>
    </row>
    <row r="946" spans="2:20" ht="24.9" customHeight="1" x14ac:dyDescent="0.3">
      <c r="B946" s="446"/>
      <c r="C946" s="267">
        <f t="shared" si="72"/>
        <v>1</v>
      </c>
      <c r="D946" s="268" t="str">
        <f t="shared" si="73"/>
        <v>Janeiro</v>
      </c>
      <c r="E946" s="269"/>
      <c r="F946" s="270" t="str">
        <f>IF(E946="","",VLOOKUP(Conciliação!E946,Relatório!B:I,2,FALSE))</f>
        <v/>
      </c>
      <c r="G946" s="709"/>
      <c r="H946" s="334" t="str">
        <f>IF(G946="","",VLOOKUP(G946,Fundos!B:C,2,FALSE))</f>
        <v/>
      </c>
      <c r="I946" s="272"/>
      <c r="J946" s="443"/>
      <c r="K946" s="443"/>
      <c r="L946" s="685"/>
      <c r="M946" s="353"/>
      <c r="N946" s="271"/>
      <c r="O946" s="576"/>
      <c r="P946" s="276" t="s">
        <v>277</v>
      </c>
      <c r="Q946" s="279"/>
      <c r="R946" s="449"/>
      <c r="S946" s="279">
        <f t="shared" si="74"/>
        <v>0</v>
      </c>
      <c r="T946" s="333">
        <f t="shared" si="71"/>
        <v>0</v>
      </c>
    </row>
    <row r="947" spans="2:20" ht="24.9" customHeight="1" x14ac:dyDescent="0.3">
      <c r="B947" s="446"/>
      <c r="C947" s="267">
        <f t="shared" si="72"/>
        <v>1</v>
      </c>
      <c r="D947" s="268" t="str">
        <f t="shared" si="73"/>
        <v>Janeiro</v>
      </c>
      <c r="E947" s="269"/>
      <c r="F947" s="270" t="str">
        <f>IF(E947="","",VLOOKUP(Conciliação!E947,Relatório!B:I,2,FALSE))</f>
        <v/>
      </c>
      <c r="G947" s="709"/>
      <c r="H947" s="334" t="str">
        <f>IF(G947="","",VLOOKUP(G947,Fundos!B:C,2,FALSE))</f>
        <v/>
      </c>
      <c r="I947" s="272"/>
      <c r="J947" s="443"/>
      <c r="K947" s="443"/>
      <c r="L947" s="685"/>
      <c r="M947" s="353"/>
      <c r="N947" s="271"/>
      <c r="O947" s="576"/>
      <c r="P947" s="276" t="s">
        <v>277</v>
      </c>
      <c r="Q947" s="279"/>
      <c r="R947" s="449"/>
      <c r="S947" s="279">
        <f t="shared" si="74"/>
        <v>0</v>
      </c>
      <c r="T947" s="333">
        <f t="shared" ref="T947:T1020" si="75">T946</f>
        <v>0</v>
      </c>
    </row>
    <row r="948" spans="2:20" ht="24.9" customHeight="1" x14ac:dyDescent="0.3">
      <c r="B948" s="446"/>
      <c r="C948" s="267">
        <f t="shared" si="72"/>
        <v>1</v>
      </c>
      <c r="D948" s="268" t="str">
        <f t="shared" si="73"/>
        <v>Janeiro</v>
      </c>
      <c r="E948" s="269"/>
      <c r="F948" s="270" t="str">
        <f>IF(E948="","",VLOOKUP(Conciliação!E948,Relatório!B:I,2,FALSE))</f>
        <v/>
      </c>
      <c r="G948" s="709"/>
      <c r="H948" s="334" t="str">
        <f>IF(G948="","",VLOOKUP(G948,Fundos!B:C,2,FALSE))</f>
        <v/>
      </c>
      <c r="I948" s="272"/>
      <c r="J948" s="443"/>
      <c r="K948" s="443"/>
      <c r="L948" s="685"/>
      <c r="M948" s="353"/>
      <c r="N948" s="271"/>
      <c r="O948" s="576"/>
      <c r="P948" s="276" t="s">
        <v>277</v>
      </c>
      <c r="Q948" s="279"/>
      <c r="R948" s="449"/>
      <c r="S948" s="279">
        <f t="shared" si="74"/>
        <v>0</v>
      </c>
      <c r="T948" s="333">
        <f t="shared" si="75"/>
        <v>0</v>
      </c>
    </row>
    <row r="949" spans="2:20" ht="24.9" customHeight="1" x14ac:dyDescent="0.3">
      <c r="B949" s="446"/>
      <c r="C949" s="267">
        <f t="shared" si="72"/>
        <v>1</v>
      </c>
      <c r="D949" s="268" t="str">
        <f t="shared" si="73"/>
        <v>Janeiro</v>
      </c>
      <c r="E949" s="269"/>
      <c r="F949" s="270" t="str">
        <f>IF(E949="","",VLOOKUP(Conciliação!E949,Relatório!B:I,2,FALSE))</f>
        <v/>
      </c>
      <c r="G949" s="709"/>
      <c r="H949" s="334" t="str">
        <f>IF(G949="","",VLOOKUP(G949,Fundos!B:C,2,FALSE))</f>
        <v/>
      </c>
      <c r="I949" s="272"/>
      <c r="J949" s="443"/>
      <c r="K949" s="443"/>
      <c r="L949" s="686"/>
      <c r="M949" s="353"/>
      <c r="N949" s="271"/>
      <c r="O949" s="576"/>
      <c r="P949" s="276" t="s">
        <v>277</v>
      </c>
      <c r="Q949" s="279"/>
      <c r="R949" s="449"/>
      <c r="S949" s="279">
        <f t="shared" si="74"/>
        <v>0</v>
      </c>
      <c r="T949" s="333">
        <f t="shared" si="75"/>
        <v>0</v>
      </c>
    </row>
    <row r="950" spans="2:20" ht="24.9" customHeight="1" x14ac:dyDescent="0.3">
      <c r="B950" s="446"/>
      <c r="C950" s="267">
        <f>MONTH(B950)</f>
        <v>1</v>
      </c>
      <c r="D950" s="268" t="str">
        <f>IF(C950=1,"Janeiro",IF(C950=2,"Fevereiro",IF(C950=3,"Março",IF(C950=4,"Abril",IF(C950=5,"Maio",IF(C950=6,"Junho",IF(C950=7,"Julho",IF(C950=8,"Agosto",IF(C950=9,"Setembro",IF(C950=10,"Outubro",IF(C950=11,"Novembro",IF(C950=12,"Dezembro",""))))))))))))</f>
        <v>Janeiro</v>
      </c>
      <c r="E950" s="269"/>
      <c r="F950" s="270" t="str">
        <f>IF(E950="","",VLOOKUP(Conciliação!E950,Relatório!B:I,2,FALSE))</f>
        <v/>
      </c>
      <c r="G950" s="709"/>
      <c r="H950" s="334" t="str">
        <f>IF(G950="","",VLOOKUP(G950,Fundos!B:C,2,FALSE))</f>
        <v/>
      </c>
      <c r="I950" s="272"/>
      <c r="J950" s="443"/>
      <c r="K950" s="443"/>
      <c r="L950" s="686"/>
      <c r="M950" s="353"/>
      <c r="N950" s="271"/>
      <c r="O950" s="576"/>
      <c r="P950" s="276" t="s">
        <v>277</v>
      </c>
      <c r="Q950" s="279"/>
      <c r="R950" s="449"/>
      <c r="S950" s="279">
        <f t="shared" si="74"/>
        <v>0</v>
      </c>
      <c r="T950" s="333">
        <f t="shared" si="75"/>
        <v>0</v>
      </c>
    </row>
    <row r="951" spans="2:20" ht="24.9" customHeight="1" x14ac:dyDescent="0.3">
      <c r="B951" s="446"/>
      <c r="C951" s="267">
        <f t="shared" si="72"/>
        <v>1</v>
      </c>
      <c r="D951" s="268" t="str">
        <f t="shared" si="73"/>
        <v>Janeiro</v>
      </c>
      <c r="E951" s="269"/>
      <c r="F951" s="270" t="str">
        <f>IF(E951="","",VLOOKUP(Conciliação!E951,Relatório!B:I,2,FALSE))</f>
        <v/>
      </c>
      <c r="G951" s="709"/>
      <c r="H951" s="334" t="str">
        <f>IF(G951="","",VLOOKUP(G951,Fundos!B:C,2,FALSE))</f>
        <v/>
      </c>
      <c r="I951" s="272"/>
      <c r="J951" s="443"/>
      <c r="K951" s="443"/>
      <c r="L951" s="685"/>
      <c r="M951" s="353"/>
      <c r="N951" s="453"/>
      <c r="O951" s="576"/>
      <c r="P951" s="276" t="s">
        <v>277</v>
      </c>
      <c r="Q951" s="279"/>
      <c r="R951" s="449"/>
      <c r="S951" s="279">
        <f t="shared" si="74"/>
        <v>0</v>
      </c>
      <c r="T951" s="333">
        <f>T949</f>
        <v>0</v>
      </c>
    </row>
    <row r="952" spans="2:20" ht="24.9" customHeight="1" x14ac:dyDescent="0.3">
      <c r="B952" s="446"/>
      <c r="C952" s="267">
        <f>MONTH(B952)</f>
        <v>1</v>
      </c>
      <c r="D952" s="268" t="str">
        <f>IF(C952=1,"Janeiro",IF(C952=2,"Fevereiro",IF(C952=3,"Março",IF(C952=4,"Abril",IF(C952=5,"Maio",IF(C952=6,"Junho",IF(C952=7,"Julho",IF(C952=8,"Agosto",IF(C952=9,"Setembro",IF(C952=10,"Outubro",IF(C952=11,"Novembro",IF(C952=12,"Dezembro",""))))))))))))</f>
        <v>Janeiro</v>
      </c>
      <c r="E952" s="269"/>
      <c r="F952" s="270" t="str">
        <f>IF(E952="","",VLOOKUP(Conciliação!E952,Relatório!B:I,2,FALSE))</f>
        <v/>
      </c>
      <c r="G952" s="709"/>
      <c r="H952" s="334" t="str">
        <f>IF(G952="","",VLOOKUP(G952,Fundos!B:C,2,FALSE))</f>
        <v/>
      </c>
      <c r="I952" s="272"/>
      <c r="J952" s="443"/>
      <c r="K952" s="443"/>
      <c r="L952" s="685"/>
      <c r="M952" s="353"/>
      <c r="N952" s="453"/>
      <c r="O952" s="576"/>
      <c r="P952" s="276" t="s">
        <v>277</v>
      </c>
      <c r="Q952" s="279"/>
      <c r="R952" s="449"/>
      <c r="S952" s="279">
        <f t="shared" si="74"/>
        <v>0</v>
      </c>
      <c r="T952" s="333">
        <f>T950</f>
        <v>0</v>
      </c>
    </row>
    <row r="953" spans="2:20" ht="24.9" customHeight="1" x14ac:dyDescent="0.3">
      <c r="B953" s="446"/>
      <c r="C953" s="267">
        <f>MONTH(B953)</f>
        <v>1</v>
      </c>
      <c r="D953" s="268" t="str">
        <f>IF(C953=1,"Janeiro",IF(C953=2,"Fevereiro",IF(C953=3,"Março",IF(C953=4,"Abril",IF(C953=5,"Maio",IF(C953=6,"Junho",IF(C953=7,"Julho",IF(C953=8,"Agosto",IF(C953=9,"Setembro",IF(C953=10,"Outubro",IF(C953=11,"Novembro",IF(C953=12,"Dezembro",""))))))))))))</f>
        <v>Janeiro</v>
      </c>
      <c r="E953" s="269"/>
      <c r="F953" s="270" t="str">
        <f>IF(E953="","",VLOOKUP(Conciliação!E953,Relatório!B:I,2,FALSE))</f>
        <v/>
      </c>
      <c r="G953" s="709"/>
      <c r="H953" s="334" t="str">
        <f>IF(G953="","",VLOOKUP(G953,Fundos!B:C,2,FALSE))</f>
        <v/>
      </c>
      <c r="I953" s="272"/>
      <c r="J953" s="443"/>
      <c r="K953" s="443"/>
      <c r="L953" s="685"/>
      <c r="M953" s="353"/>
      <c r="N953" s="453"/>
      <c r="O953" s="576"/>
      <c r="P953" s="276" t="s">
        <v>277</v>
      </c>
      <c r="Q953" s="279"/>
      <c r="R953" s="449"/>
      <c r="S953" s="279">
        <f t="shared" si="74"/>
        <v>0</v>
      </c>
      <c r="T953" s="333">
        <f>T951</f>
        <v>0</v>
      </c>
    </row>
    <row r="954" spans="2:20" ht="24.9" customHeight="1" x14ac:dyDescent="0.3">
      <c r="B954" s="446"/>
      <c r="C954" s="267">
        <f>MONTH(B954)</f>
        <v>1</v>
      </c>
      <c r="D954" s="268" t="str">
        <f>IF(C954=1,"Janeiro",IF(C954=2,"Fevereiro",IF(C954=3,"Março",IF(C954=4,"Abril",IF(C954=5,"Maio",IF(C954=6,"Junho",IF(C954=7,"Julho",IF(C954=8,"Agosto",IF(C954=9,"Setembro",IF(C954=10,"Outubro",IF(C954=11,"Novembro",IF(C954=12,"Dezembro",""))))))))))))</f>
        <v>Janeiro</v>
      </c>
      <c r="E954" s="269"/>
      <c r="F954" s="270" t="str">
        <f>IF(E954="","",VLOOKUP(Conciliação!E954,Relatório!B:I,2,FALSE))</f>
        <v/>
      </c>
      <c r="G954" s="709"/>
      <c r="H954" s="334" t="str">
        <f>IF(G954="","",VLOOKUP(G954,Fundos!B:C,2,FALSE))</f>
        <v/>
      </c>
      <c r="I954" s="272"/>
      <c r="J954" s="443"/>
      <c r="K954" s="443"/>
      <c r="L954" s="685"/>
      <c r="M954" s="353"/>
      <c r="N954" s="271"/>
      <c r="O954" s="576"/>
      <c r="P954" s="276" t="s">
        <v>277</v>
      </c>
      <c r="Q954" s="279"/>
      <c r="R954" s="449"/>
      <c r="S954" s="279">
        <f t="shared" si="74"/>
        <v>0</v>
      </c>
      <c r="T954" s="333">
        <f>T952</f>
        <v>0</v>
      </c>
    </row>
    <row r="955" spans="2:20" ht="24.9" customHeight="1" x14ac:dyDescent="0.3">
      <c r="B955" s="446"/>
      <c r="C955" s="267">
        <f t="shared" si="72"/>
        <v>1</v>
      </c>
      <c r="D955" s="268" t="str">
        <f t="shared" si="73"/>
        <v>Janeiro</v>
      </c>
      <c r="E955" s="269"/>
      <c r="F955" s="270" t="str">
        <f>IF(E955="","",VLOOKUP(Conciliação!E955,Relatório!B:I,2,FALSE))</f>
        <v/>
      </c>
      <c r="G955" s="709"/>
      <c r="H955" s="334" t="str">
        <f>IF(G955="","",VLOOKUP(G955,Fundos!B:C,2,FALSE))</f>
        <v/>
      </c>
      <c r="I955" s="272"/>
      <c r="J955" s="443"/>
      <c r="K955" s="443"/>
      <c r="L955" s="685"/>
      <c r="M955" s="353"/>
      <c r="N955" s="271"/>
      <c r="O955" s="576"/>
      <c r="P955" s="276" t="s">
        <v>277</v>
      </c>
      <c r="Q955" s="279"/>
      <c r="R955" s="449"/>
      <c r="S955" s="279">
        <f t="shared" si="74"/>
        <v>0</v>
      </c>
      <c r="T955" s="333">
        <f t="shared" si="75"/>
        <v>0</v>
      </c>
    </row>
    <row r="956" spans="2:20" ht="24.9" customHeight="1" x14ac:dyDescent="0.3">
      <c r="B956" s="446"/>
      <c r="C956" s="267">
        <f t="shared" si="72"/>
        <v>1</v>
      </c>
      <c r="D956" s="268" t="str">
        <f t="shared" si="73"/>
        <v>Janeiro</v>
      </c>
      <c r="E956" s="269"/>
      <c r="F956" s="270" t="str">
        <f>IF(E956="","",VLOOKUP(Conciliação!E956,Relatório!B:I,2,FALSE))</f>
        <v/>
      </c>
      <c r="G956" s="709"/>
      <c r="H956" s="334" t="str">
        <f>IF(G956="","",VLOOKUP(G956,Fundos!B:C,2,FALSE))</f>
        <v/>
      </c>
      <c r="I956" s="272"/>
      <c r="J956" s="443"/>
      <c r="K956" s="301"/>
      <c r="L956" s="685"/>
      <c r="M956" s="353"/>
      <c r="N956" s="271"/>
      <c r="O956" s="576"/>
      <c r="P956" s="276" t="s">
        <v>277</v>
      </c>
      <c r="Q956" s="279"/>
      <c r="R956" s="449"/>
      <c r="S956" s="279">
        <f t="shared" si="74"/>
        <v>0</v>
      </c>
      <c r="T956" s="333">
        <f t="shared" si="75"/>
        <v>0</v>
      </c>
    </row>
    <row r="957" spans="2:20" ht="24.9" customHeight="1" x14ac:dyDescent="0.3">
      <c r="B957" s="446"/>
      <c r="C957" s="267">
        <f t="shared" si="72"/>
        <v>1</v>
      </c>
      <c r="D957" s="268" t="str">
        <f t="shared" si="73"/>
        <v>Janeiro</v>
      </c>
      <c r="E957" s="269"/>
      <c r="F957" s="270" t="str">
        <f>IF(E957="","",VLOOKUP(Conciliação!E957,Relatório!B:I,2,FALSE))</f>
        <v/>
      </c>
      <c r="G957" s="709"/>
      <c r="H957" s="334" t="str">
        <f>IF(G957="","",VLOOKUP(G957,Fundos!B:C,2,FALSE))</f>
        <v/>
      </c>
      <c r="I957" s="272"/>
      <c r="J957" s="443"/>
      <c r="K957" s="443"/>
      <c r="L957" s="685"/>
      <c r="M957" s="353"/>
      <c r="N957" s="271"/>
      <c r="O957" s="576"/>
      <c r="P957" s="276" t="s">
        <v>277</v>
      </c>
      <c r="Q957" s="279"/>
      <c r="R957" s="449"/>
      <c r="S957" s="279">
        <f t="shared" si="74"/>
        <v>0</v>
      </c>
      <c r="T957" s="333">
        <f t="shared" si="75"/>
        <v>0</v>
      </c>
    </row>
    <row r="958" spans="2:20" ht="24.9" customHeight="1" x14ac:dyDescent="0.3">
      <c r="B958" s="446"/>
      <c r="C958" s="267">
        <f t="shared" si="72"/>
        <v>1</v>
      </c>
      <c r="D958" s="268" t="str">
        <f t="shared" si="73"/>
        <v>Janeiro</v>
      </c>
      <c r="E958" s="269"/>
      <c r="F958" s="270" t="str">
        <f>IF(E958="","",VLOOKUP(Conciliação!E958,Relatório!B:I,2,FALSE))</f>
        <v/>
      </c>
      <c r="G958" s="709"/>
      <c r="H958" s="334" t="str">
        <f>IF(G958="","",VLOOKUP(G958,Fundos!B:C,2,FALSE))</f>
        <v/>
      </c>
      <c r="I958" s="272"/>
      <c r="J958" s="443"/>
      <c r="K958" s="443"/>
      <c r="L958" s="685"/>
      <c r="M958" s="353"/>
      <c r="N958" s="271"/>
      <c r="O958" s="576"/>
      <c r="P958" s="276" t="s">
        <v>277</v>
      </c>
      <c r="Q958" s="279"/>
      <c r="R958" s="449"/>
      <c r="S958" s="279">
        <f t="shared" si="74"/>
        <v>0</v>
      </c>
      <c r="T958" s="333">
        <f t="shared" si="75"/>
        <v>0</v>
      </c>
    </row>
    <row r="959" spans="2:20" ht="24.9" customHeight="1" x14ac:dyDescent="0.3">
      <c r="B959" s="446"/>
      <c r="C959" s="267">
        <f t="shared" si="72"/>
        <v>1</v>
      </c>
      <c r="D959" s="268" t="str">
        <f t="shared" si="73"/>
        <v>Janeiro</v>
      </c>
      <c r="E959" s="269"/>
      <c r="F959" s="270" t="str">
        <f>IF(E959="","",VLOOKUP(Conciliação!E959,Relatório!B:I,2,FALSE))</f>
        <v/>
      </c>
      <c r="G959" s="709"/>
      <c r="H959" s="334" t="str">
        <f>IF(G959="","",VLOOKUP(G959,Fundos!B:C,2,FALSE))</f>
        <v/>
      </c>
      <c r="I959" s="272"/>
      <c r="J959" s="443"/>
      <c r="K959" s="443"/>
      <c r="L959" s="686"/>
      <c r="M959" s="353"/>
      <c r="N959" s="271"/>
      <c r="O959" s="576"/>
      <c r="P959" s="276" t="s">
        <v>277</v>
      </c>
      <c r="Q959" s="279"/>
      <c r="R959" s="449"/>
      <c r="S959" s="279">
        <f t="shared" si="74"/>
        <v>0</v>
      </c>
      <c r="T959" s="333">
        <f t="shared" si="75"/>
        <v>0</v>
      </c>
    </row>
    <row r="960" spans="2:20" ht="24.9" customHeight="1" x14ac:dyDescent="0.3">
      <c r="B960" s="446"/>
      <c r="C960" s="267">
        <f>MONTH(B960)</f>
        <v>1</v>
      </c>
      <c r="D960" s="268" t="str">
        <f>IF(C960=1,"Janeiro",IF(C960=2,"Fevereiro",IF(C960=3,"Março",IF(C960=4,"Abril",IF(C960=5,"Maio",IF(C960=6,"Junho",IF(C960=7,"Julho",IF(C960=8,"Agosto",IF(C960=9,"Setembro",IF(C960=10,"Outubro",IF(C960=11,"Novembro",IF(C960=12,"Dezembro",""))))))))))))</f>
        <v>Janeiro</v>
      </c>
      <c r="E960" s="269"/>
      <c r="F960" s="270" t="str">
        <f>IF(E960="","",VLOOKUP(Conciliação!E960,Relatório!B:I,2,FALSE))</f>
        <v/>
      </c>
      <c r="G960" s="709"/>
      <c r="H960" s="334" t="str">
        <f>IF(G960="","",VLOOKUP(G960,Fundos!B:C,2,FALSE))</f>
        <v/>
      </c>
      <c r="I960" s="272"/>
      <c r="J960" s="443"/>
      <c r="K960" s="443"/>
      <c r="L960" s="686"/>
      <c r="M960" s="353"/>
      <c r="N960" s="271"/>
      <c r="O960" s="576"/>
      <c r="P960" s="276" t="s">
        <v>277</v>
      </c>
      <c r="Q960" s="279"/>
      <c r="R960" s="449"/>
      <c r="S960" s="279">
        <f t="shared" si="74"/>
        <v>0</v>
      </c>
      <c r="T960" s="333">
        <f t="shared" si="75"/>
        <v>0</v>
      </c>
    </row>
    <row r="961" spans="2:20" ht="24.9" customHeight="1" x14ac:dyDescent="0.3">
      <c r="B961" s="446"/>
      <c r="C961" s="267">
        <f>MONTH(B961)</f>
        <v>1</v>
      </c>
      <c r="D961" s="268" t="str">
        <f>IF(C961=1,"Janeiro",IF(C961=2,"Fevereiro",IF(C961=3,"Março",IF(C961=4,"Abril",IF(C961=5,"Maio",IF(C961=6,"Junho",IF(C961=7,"Julho",IF(C961=8,"Agosto",IF(C961=9,"Setembro",IF(C961=10,"Outubro",IF(C961=11,"Novembro",IF(C961=12,"Dezembro",""))))))))))))</f>
        <v>Janeiro</v>
      </c>
      <c r="E961" s="269"/>
      <c r="F961" s="270" t="str">
        <f>IF(E961="","",VLOOKUP(Conciliação!E961,Relatório!B:I,2,FALSE))</f>
        <v/>
      </c>
      <c r="G961" s="709"/>
      <c r="H961" s="334" t="str">
        <f>IF(G961="","",VLOOKUP(G961,Fundos!B:C,2,FALSE))</f>
        <v/>
      </c>
      <c r="I961" s="272"/>
      <c r="J961" s="443"/>
      <c r="K961" s="443"/>
      <c r="L961" s="686"/>
      <c r="M961" s="353"/>
      <c r="N961" s="271"/>
      <c r="O961" s="576"/>
      <c r="P961" s="276" t="s">
        <v>277</v>
      </c>
      <c r="Q961" s="279"/>
      <c r="R961" s="449"/>
      <c r="S961" s="279">
        <f t="shared" si="74"/>
        <v>0</v>
      </c>
      <c r="T961" s="333">
        <f t="shared" si="75"/>
        <v>0</v>
      </c>
    </row>
    <row r="962" spans="2:20" ht="24.9" customHeight="1" x14ac:dyDescent="0.3">
      <c r="B962" s="446"/>
      <c r="C962" s="267">
        <f>MONTH(B962)</f>
        <v>1</v>
      </c>
      <c r="D962" s="268" t="str">
        <f>IF(C962=1,"Janeiro",IF(C962=2,"Fevereiro",IF(C962=3,"Março",IF(C962=4,"Abril",IF(C962=5,"Maio",IF(C962=6,"Junho",IF(C962=7,"Julho",IF(C962=8,"Agosto",IF(C962=9,"Setembro",IF(C962=10,"Outubro",IF(C962=11,"Novembro",IF(C962=12,"Dezembro",""))))))))))))</f>
        <v>Janeiro</v>
      </c>
      <c r="E962" s="269"/>
      <c r="F962" s="270" t="str">
        <f>IF(E962="","",VLOOKUP(Conciliação!E962,Relatório!B:I,2,FALSE))</f>
        <v/>
      </c>
      <c r="G962" s="709"/>
      <c r="H962" s="334" t="str">
        <f>IF(G962="","",VLOOKUP(G962,Fundos!B:C,2,FALSE))</f>
        <v/>
      </c>
      <c r="I962" s="272"/>
      <c r="J962" s="443"/>
      <c r="K962" s="443"/>
      <c r="L962" s="686"/>
      <c r="M962" s="353"/>
      <c r="N962" s="271"/>
      <c r="O962" s="576"/>
      <c r="P962" s="276" t="s">
        <v>277</v>
      </c>
      <c r="Q962" s="279"/>
      <c r="R962" s="449"/>
      <c r="S962" s="279">
        <f t="shared" si="74"/>
        <v>0</v>
      </c>
      <c r="T962" s="333">
        <f t="shared" si="75"/>
        <v>0</v>
      </c>
    </row>
    <row r="963" spans="2:20" ht="24.9" customHeight="1" x14ac:dyDescent="0.3">
      <c r="B963" s="446"/>
      <c r="C963" s="267">
        <f>MONTH(B963)</f>
        <v>1</v>
      </c>
      <c r="D963" s="268" t="str">
        <f>IF(C963=1,"Janeiro",IF(C963=2,"Fevereiro",IF(C963=3,"Março",IF(C963=4,"Abril",IF(C963=5,"Maio",IF(C963=6,"Junho",IF(C963=7,"Julho",IF(C963=8,"Agosto",IF(C963=9,"Setembro",IF(C963=10,"Outubro",IF(C963=11,"Novembro",IF(C963=12,"Dezembro",""))))))))))))</f>
        <v>Janeiro</v>
      </c>
      <c r="E963" s="269"/>
      <c r="F963" s="270" t="str">
        <f>IF(E963="","",VLOOKUP(Conciliação!E963,Relatório!B:I,2,FALSE))</f>
        <v/>
      </c>
      <c r="G963" s="709"/>
      <c r="H963" s="334" t="str">
        <f>IF(G963="","",VLOOKUP(G963,Fundos!B:C,2,FALSE))</f>
        <v/>
      </c>
      <c r="I963" s="272"/>
      <c r="J963" s="443"/>
      <c r="K963" s="443"/>
      <c r="L963" s="685"/>
      <c r="M963" s="353"/>
      <c r="N963" s="271"/>
      <c r="O963" s="576"/>
      <c r="P963" s="276" t="s">
        <v>277</v>
      </c>
      <c r="Q963" s="279"/>
      <c r="R963" s="449"/>
      <c r="S963" s="279">
        <f t="shared" si="74"/>
        <v>0</v>
      </c>
      <c r="T963" s="333">
        <f t="shared" si="75"/>
        <v>0</v>
      </c>
    </row>
    <row r="964" spans="2:20" ht="24.9" customHeight="1" x14ac:dyDescent="0.3">
      <c r="B964" s="446"/>
      <c r="C964" s="267">
        <f t="shared" si="72"/>
        <v>1</v>
      </c>
      <c r="D964" s="268" t="str">
        <f t="shared" si="73"/>
        <v>Janeiro</v>
      </c>
      <c r="E964" s="269"/>
      <c r="F964" s="270" t="str">
        <f>IF(E964="","",VLOOKUP(Conciliação!E964,Relatório!B:I,2,FALSE))</f>
        <v/>
      </c>
      <c r="G964" s="709"/>
      <c r="H964" s="334" t="str">
        <f>IF(G964="","",VLOOKUP(G964,Fundos!B:C,2,FALSE))</f>
        <v/>
      </c>
      <c r="I964" s="272"/>
      <c r="J964" s="443"/>
      <c r="K964" s="443"/>
      <c r="L964" s="685"/>
      <c r="M964" s="353"/>
      <c r="N964" s="271"/>
      <c r="O964" s="576"/>
      <c r="P964" s="276" t="s">
        <v>277</v>
      </c>
      <c r="Q964" s="279"/>
      <c r="R964" s="449"/>
      <c r="S964" s="279">
        <f t="shared" ref="S964:S1027" si="76">IF(P964="sim",Q964-R964+S963,IF(P964="NÃO",S963))</f>
        <v>0</v>
      </c>
      <c r="T964" s="333">
        <f t="shared" si="75"/>
        <v>0</v>
      </c>
    </row>
    <row r="965" spans="2:20" ht="24.9" customHeight="1" x14ac:dyDescent="0.3">
      <c r="B965" s="446"/>
      <c r="C965" s="267">
        <f t="shared" ref="C965:C1033" si="77">MONTH(B965)</f>
        <v>1</v>
      </c>
      <c r="D965" s="268" t="str">
        <f t="shared" ref="D965:D1033" si="78">IF(C965=1,"Janeiro",IF(C965=2,"Fevereiro",IF(C965=3,"Março",IF(C965=4,"Abril",IF(C965=5,"Maio",IF(C965=6,"Junho",IF(C965=7,"Julho",IF(C965=8,"Agosto",IF(C965=9,"Setembro",IF(C965=10,"Outubro",IF(C965=11,"Novembro",IF(C965=12,"Dezembro",""))))))))))))</f>
        <v>Janeiro</v>
      </c>
      <c r="E965" s="269"/>
      <c r="F965" s="270" t="str">
        <f>IF(E965="","",VLOOKUP(Conciliação!E965,Relatório!B:I,2,FALSE))</f>
        <v/>
      </c>
      <c r="G965" s="709"/>
      <c r="H965" s="334" t="str">
        <f>IF(G965="","",VLOOKUP(G965,Fundos!B:C,2,FALSE))</f>
        <v/>
      </c>
      <c r="I965" s="272"/>
      <c r="J965" s="443"/>
      <c r="K965" s="448"/>
      <c r="L965" s="685"/>
      <c r="M965" s="353"/>
      <c r="N965" s="271"/>
      <c r="O965" s="576"/>
      <c r="P965" s="276" t="s">
        <v>277</v>
      </c>
      <c r="Q965" s="279"/>
      <c r="R965" s="449"/>
      <c r="S965" s="279">
        <f t="shared" si="76"/>
        <v>0</v>
      </c>
      <c r="T965" s="333">
        <f t="shared" si="75"/>
        <v>0</v>
      </c>
    </row>
    <row r="966" spans="2:20" ht="24.9" customHeight="1" x14ac:dyDescent="0.3">
      <c r="B966" s="446"/>
      <c r="C966" s="267">
        <f>MONTH(B966)</f>
        <v>1</v>
      </c>
      <c r="D966" s="268" t="str">
        <f>IF(C966=1,"Janeiro",IF(C966=2,"Fevereiro",IF(C966=3,"Março",IF(C966=4,"Abril",IF(C966=5,"Maio",IF(C966=6,"Junho",IF(C966=7,"Julho",IF(C966=8,"Agosto",IF(C966=9,"Setembro",IF(C966=10,"Outubro",IF(C966=11,"Novembro",IF(C966=12,"Dezembro",""))))))))))))</f>
        <v>Janeiro</v>
      </c>
      <c r="E966" s="269"/>
      <c r="F966" s="270" t="str">
        <f>IF(E966="","",VLOOKUP(Conciliação!E966,Relatório!B:I,2,FALSE))</f>
        <v/>
      </c>
      <c r="G966" s="709"/>
      <c r="H966" s="334" t="str">
        <f>IF(G966="","",VLOOKUP(G966,Fundos!B:C,2,FALSE))</f>
        <v/>
      </c>
      <c r="I966" s="272"/>
      <c r="J966" s="443"/>
      <c r="K966" s="443"/>
      <c r="L966" s="685"/>
      <c r="M966" s="353"/>
      <c r="N966" s="271"/>
      <c r="O966" s="576"/>
      <c r="P966" s="276" t="s">
        <v>277</v>
      </c>
      <c r="Q966" s="279"/>
      <c r="R966" s="449"/>
      <c r="S966" s="279">
        <f t="shared" si="76"/>
        <v>0</v>
      </c>
      <c r="T966" s="333">
        <f t="shared" si="75"/>
        <v>0</v>
      </c>
    </row>
    <row r="967" spans="2:20" ht="24.9" customHeight="1" x14ac:dyDescent="0.3">
      <c r="B967" s="446"/>
      <c r="C967" s="267">
        <f>MONTH(B967)</f>
        <v>1</v>
      </c>
      <c r="D967" s="268" t="str">
        <f>IF(C967=1,"Janeiro",IF(C967=2,"Fevereiro",IF(C967=3,"Março",IF(C967=4,"Abril",IF(C967=5,"Maio",IF(C967=6,"Junho",IF(C967=7,"Julho",IF(C967=8,"Agosto",IF(C967=9,"Setembro",IF(C967=10,"Outubro",IF(C967=11,"Novembro",IF(C967=12,"Dezembro",""))))))))))))</f>
        <v>Janeiro</v>
      </c>
      <c r="E967" s="269"/>
      <c r="F967" s="270" t="str">
        <f>IF(E967="","",VLOOKUP(Conciliação!E967,Relatório!B:I,2,FALSE))</f>
        <v/>
      </c>
      <c r="G967" s="709"/>
      <c r="H967" s="334" t="str">
        <f>IF(G967="","",VLOOKUP(G967,Fundos!B:C,2,FALSE))</f>
        <v/>
      </c>
      <c r="I967" s="272"/>
      <c r="J967" s="443"/>
      <c r="K967" s="443"/>
      <c r="L967" s="685"/>
      <c r="M967" s="353"/>
      <c r="N967" s="271"/>
      <c r="O967" s="576"/>
      <c r="P967" s="276" t="s">
        <v>277</v>
      </c>
      <c r="Q967" s="279"/>
      <c r="R967" s="449"/>
      <c r="S967" s="279">
        <f t="shared" si="76"/>
        <v>0</v>
      </c>
      <c r="T967" s="333">
        <f t="shared" si="75"/>
        <v>0</v>
      </c>
    </row>
    <row r="968" spans="2:20" ht="24.9" customHeight="1" x14ac:dyDescent="0.3">
      <c r="B968" s="446"/>
      <c r="C968" s="267">
        <f t="shared" si="77"/>
        <v>1</v>
      </c>
      <c r="D968" s="268" t="str">
        <f t="shared" si="78"/>
        <v>Janeiro</v>
      </c>
      <c r="E968" s="269"/>
      <c r="F968" s="270" t="str">
        <f>IF(E968="","",VLOOKUP(Conciliação!E968,Relatório!B:I,2,FALSE))</f>
        <v/>
      </c>
      <c r="G968" s="709"/>
      <c r="H968" s="334" t="str">
        <f>IF(G968="","",VLOOKUP(G968,Fundos!B:C,2,FALSE))</f>
        <v/>
      </c>
      <c r="I968" s="272"/>
      <c r="J968" s="443"/>
      <c r="K968" s="443"/>
      <c r="L968" s="685"/>
      <c r="M968" s="353"/>
      <c r="N968" s="271"/>
      <c r="O968" s="576"/>
      <c r="P968" s="276" t="s">
        <v>277</v>
      </c>
      <c r="Q968" s="279"/>
      <c r="R968" s="449"/>
      <c r="S968" s="279">
        <f t="shared" si="76"/>
        <v>0</v>
      </c>
      <c r="T968" s="333">
        <f t="shared" si="75"/>
        <v>0</v>
      </c>
    </row>
    <row r="969" spans="2:20" ht="24.9" customHeight="1" x14ac:dyDescent="0.3">
      <c r="B969" s="446"/>
      <c r="C969" s="267">
        <f t="shared" si="77"/>
        <v>1</v>
      </c>
      <c r="D969" s="268" t="str">
        <f t="shared" si="78"/>
        <v>Janeiro</v>
      </c>
      <c r="E969" s="269"/>
      <c r="F969" s="270" t="str">
        <f>IF(E969="","",VLOOKUP(Conciliação!E969,Relatório!B:I,2,FALSE))</f>
        <v/>
      </c>
      <c r="G969" s="709"/>
      <c r="H969" s="334" t="str">
        <f>IF(G969="","",VLOOKUP(G969,Fundos!B:C,2,FALSE))</f>
        <v/>
      </c>
      <c r="I969" s="272"/>
      <c r="J969" s="443"/>
      <c r="K969" s="443"/>
      <c r="L969" s="686"/>
      <c r="M969" s="353"/>
      <c r="N969" s="271"/>
      <c r="O969" s="576"/>
      <c r="P969" s="276" t="s">
        <v>277</v>
      </c>
      <c r="Q969" s="279"/>
      <c r="R969" s="449"/>
      <c r="S969" s="279">
        <f t="shared" si="76"/>
        <v>0</v>
      </c>
      <c r="T969" s="333">
        <f t="shared" si="75"/>
        <v>0</v>
      </c>
    </row>
    <row r="970" spans="2:20" ht="24.9" customHeight="1" x14ac:dyDescent="0.3">
      <c r="B970" s="446"/>
      <c r="C970" s="267">
        <f>MONTH(B970)</f>
        <v>1</v>
      </c>
      <c r="D970" s="268" t="str">
        <f>IF(C970=1,"Janeiro",IF(C970=2,"Fevereiro",IF(C970=3,"Março",IF(C970=4,"Abril",IF(C970=5,"Maio",IF(C970=6,"Junho",IF(C970=7,"Julho",IF(C970=8,"Agosto",IF(C970=9,"Setembro",IF(C970=10,"Outubro",IF(C970=11,"Novembro",IF(C970=12,"Dezembro",""))))))))))))</f>
        <v>Janeiro</v>
      </c>
      <c r="E970" s="269"/>
      <c r="F970" s="270" t="str">
        <f>IF(E970="","",VLOOKUP(Conciliação!E970,Relatório!B:I,2,FALSE))</f>
        <v/>
      </c>
      <c r="G970" s="709"/>
      <c r="H970" s="334" t="str">
        <f>IF(G970="","",VLOOKUP(G970,Fundos!B:C,2,FALSE))</f>
        <v/>
      </c>
      <c r="I970" s="272"/>
      <c r="J970" s="443"/>
      <c r="K970" s="443"/>
      <c r="L970" s="685"/>
      <c r="M970" s="353"/>
      <c r="N970" s="271"/>
      <c r="O970" s="576"/>
      <c r="P970" s="276" t="s">
        <v>277</v>
      </c>
      <c r="Q970" s="279"/>
      <c r="R970" s="449"/>
      <c r="S970" s="279">
        <f t="shared" si="76"/>
        <v>0</v>
      </c>
      <c r="T970" s="333">
        <f t="shared" si="75"/>
        <v>0</v>
      </c>
    </row>
    <row r="971" spans="2:20" ht="24.9" customHeight="1" x14ac:dyDescent="0.3">
      <c r="B971" s="446"/>
      <c r="C971" s="267">
        <f t="shared" si="77"/>
        <v>1</v>
      </c>
      <c r="D971" s="268" t="str">
        <f t="shared" si="78"/>
        <v>Janeiro</v>
      </c>
      <c r="E971" s="269"/>
      <c r="F971" s="270" t="str">
        <f>IF(E971="","",VLOOKUP(Conciliação!E971,Relatório!B:I,2,FALSE))</f>
        <v/>
      </c>
      <c r="G971" s="709"/>
      <c r="H971" s="334" t="str">
        <f>IF(G971="","",VLOOKUP(G971,Fundos!B:C,2,FALSE))</f>
        <v/>
      </c>
      <c r="I971" s="272"/>
      <c r="J971" s="443"/>
      <c r="K971" s="443"/>
      <c r="L971" s="685"/>
      <c r="M971" s="353"/>
      <c r="N971" s="271"/>
      <c r="O971" s="576"/>
      <c r="P971" s="276" t="s">
        <v>277</v>
      </c>
      <c r="Q971" s="279"/>
      <c r="R971" s="449"/>
      <c r="S971" s="279">
        <f t="shared" si="76"/>
        <v>0</v>
      </c>
      <c r="T971" s="333">
        <f t="shared" si="75"/>
        <v>0</v>
      </c>
    </row>
    <row r="972" spans="2:20" ht="24.9" customHeight="1" x14ac:dyDescent="0.3">
      <c r="B972" s="446"/>
      <c r="C972" s="267">
        <f t="shared" si="77"/>
        <v>1</v>
      </c>
      <c r="D972" s="268" t="str">
        <f t="shared" si="78"/>
        <v>Janeiro</v>
      </c>
      <c r="E972" s="269"/>
      <c r="F972" s="270" t="str">
        <f>IF(E972="","",VLOOKUP(Conciliação!E972,Relatório!B:I,2,FALSE))</f>
        <v/>
      </c>
      <c r="G972" s="709"/>
      <c r="H972" s="334" t="str">
        <f>IF(G972="","",VLOOKUP(G972,Fundos!B:C,2,FALSE))</f>
        <v/>
      </c>
      <c r="I972" s="272"/>
      <c r="J972" s="443"/>
      <c r="K972" s="443"/>
      <c r="L972" s="686"/>
      <c r="M972" s="353"/>
      <c r="N972" s="271"/>
      <c r="O972" s="576"/>
      <c r="P972" s="276" t="s">
        <v>277</v>
      </c>
      <c r="Q972" s="279"/>
      <c r="R972" s="449"/>
      <c r="S972" s="279">
        <f t="shared" si="76"/>
        <v>0</v>
      </c>
      <c r="T972" s="333">
        <f t="shared" si="75"/>
        <v>0</v>
      </c>
    </row>
    <row r="973" spans="2:20" ht="24.9" customHeight="1" x14ac:dyDescent="0.3">
      <c r="B973" s="446"/>
      <c r="C973" s="267">
        <f t="shared" si="77"/>
        <v>1</v>
      </c>
      <c r="D973" s="268" t="str">
        <f t="shared" si="78"/>
        <v>Janeiro</v>
      </c>
      <c r="E973" s="269"/>
      <c r="F973" s="270" t="str">
        <f>IF(E973="","",VLOOKUP(Conciliação!E973,Relatório!B:I,2,FALSE))</f>
        <v/>
      </c>
      <c r="G973" s="709"/>
      <c r="H973" s="334" t="str">
        <f>IF(G973="","",VLOOKUP(G973,Fundos!B:C,2,FALSE))</f>
        <v/>
      </c>
      <c r="I973" s="272"/>
      <c r="J973" s="443"/>
      <c r="K973" s="448"/>
      <c r="L973" s="685"/>
      <c r="M973" s="353"/>
      <c r="N973" s="271"/>
      <c r="O973" s="576"/>
      <c r="P973" s="276" t="s">
        <v>277</v>
      </c>
      <c r="Q973" s="279"/>
      <c r="R973" s="449"/>
      <c r="S973" s="279">
        <f t="shared" si="76"/>
        <v>0</v>
      </c>
      <c r="T973" s="333">
        <f t="shared" si="75"/>
        <v>0</v>
      </c>
    </row>
    <row r="974" spans="2:20" ht="24.9" customHeight="1" x14ac:dyDescent="0.3">
      <c r="B974" s="446"/>
      <c r="C974" s="267">
        <f t="shared" si="77"/>
        <v>1</v>
      </c>
      <c r="D974" s="268" t="str">
        <f t="shared" si="78"/>
        <v>Janeiro</v>
      </c>
      <c r="E974" s="269"/>
      <c r="F974" s="270" t="str">
        <f>IF(E974="","",VLOOKUP(Conciliação!E974,Relatório!B:I,2,FALSE))</f>
        <v/>
      </c>
      <c r="G974" s="709"/>
      <c r="H974" s="334" t="str">
        <f>IF(G974="","",VLOOKUP(G974,Fundos!B:C,2,FALSE))</f>
        <v/>
      </c>
      <c r="I974" s="272"/>
      <c r="J974" s="443"/>
      <c r="K974" s="443"/>
      <c r="L974" s="685"/>
      <c r="M974" s="353"/>
      <c r="N974" s="271"/>
      <c r="O974" s="576"/>
      <c r="P974" s="276" t="s">
        <v>277</v>
      </c>
      <c r="Q974" s="279"/>
      <c r="R974" s="449"/>
      <c r="S974" s="279">
        <f t="shared" si="76"/>
        <v>0</v>
      </c>
      <c r="T974" s="333">
        <f t="shared" si="75"/>
        <v>0</v>
      </c>
    </row>
    <row r="975" spans="2:20" ht="24.9" customHeight="1" x14ac:dyDescent="0.3">
      <c r="B975" s="446"/>
      <c r="C975" s="267">
        <f t="shared" si="77"/>
        <v>1</v>
      </c>
      <c r="D975" s="268" t="str">
        <f t="shared" si="78"/>
        <v>Janeiro</v>
      </c>
      <c r="E975" s="269"/>
      <c r="F975" s="270" t="str">
        <f>IF(E975="","",VLOOKUP(Conciliação!E975,Relatório!B:I,2,FALSE))</f>
        <v/>
      </c>
      <c r="G975" s="709"/>
      <c r="H975" s="334" t="str">
        <f>IF(G975="","",VLOOKUP(G975,Fundos!B:C,2,FALSE))</f>
        <v/>
      </c>
      <c r="I975" s="272"/>
      <c r="J975" s="443"/>
      <c r="K975" s="448"/>
      <c r="L975" s="685"/>
      <c r="M975" s="353"/>
      <c r="N975" s="271"/>
      <c r="O975" s="576"/>
      <c r="P975" s="276" t="s">
        <v>277</v>
      </c>
      <c r="Q975" s="279"/>
      <c r="R975" s="449"/>
      <c r="S975" s="279">
        <f t="shared" si="76"/>
        <v>0</v>
      </c>
      <c r="T975" s="333">
        <f t="shared" si="75"/>
        <v>0</v>
      </c>
    </row>
    <row r="976" spans="2:20" ht="24.9" customHeight="1" x14ac:dyDescent="0.3">
      <c r="B976" s="446"/>
      <c r="C976" s="267">
        <f t="shared" si="77"/>
        <v>1</v>
      </c>
      <c r="D976" s="268" t="str">
        <f t="shared" si="78"/>
        <v>Janeiro</v>
      </c>
      <c r="E976" s="269"/>
      <c r="F976" s="270" t="str">
        <f>IF(E976="","",VLOOKUP(Conciliação!E976,Relatório!B:I,2,FALSE))</f>
        <v/>
      </c>
      <c r="G976" s="709"/>
      <c r="H976" s="334" t="str">
        <f>IF(G976="","",VLOOKUP(G976,Fundos!B:C,2,FALSE))</f>
        <v/>
      </c>
      <c r="I976" s="272"/>
      <c r="J976" s="443"/>
      <c r="K976" s="448"/>
      <c r="L976" s="685"/>
      <c r="M976" s="353"/>
      <c r="N976" s="271"/>
      <c r="O976" s="576"/>
      <c r="P976" s="276" t="s">
        <v>277</v>
      </c>
      <c r="Q976" s="279"/>
      <c r="R976" s="449"/>
      <c r="S976" s="279">
        <f t="shared" si="76"/>
        <v>0</v>
      </c>
      <c r="T976" s="333">
        <f t="shared" si="75"/>
        <v>0</v>
      </c>
    </row>
    <row r="977" spans="2:20" ht="24.9" customHeight="1" x14ac:dyDescent="0.3">
      <c r="B977" s="446"/>
      <c r="C977" s="267">
        <f t="shared" si="77"/>
        <v>1</v>
      </c>
      <c r="D977" s="268" t="str">
        <f t="shared" si="78"/>
        <v>Janeiro</v>
      </c>
      <c r="E977" s="269"/>
      <c r="F977" s="270" t="str">
        <f>IF(E977="","",VLOOKUP(Conciliação!E977,Relatório!B:I,2,FALSE))</f>
        <v/>
      </c>
      <c r="G977" s="709"/>
      <c r="H977" s="334" t="str">
        <f>IF(G977="","",VLOOKUP(G977,Fundos!B:C,2,FALSE))</f>
        <v/>
      </c>
      <c r="I977" s="272"/>
      <c r="J977" s="443"/>
      <c r="K977" s="443"/>
      <c r="L977" s="685"/>
      <c r="M977" s="353"/>
      <c r="N977" s="271"/>
      <c r="O977" s="576"/>
      <c r="P977" s="276" t="s">
        <v>277</v>
      </c>
      <c r="Q977" s="279"/>
      <c r="R977" s="449"/>
      <c r="S977" s="279">
        <f t="shared" si="76"/>
        <v>0</v>
      </c>
      <c r="T977" s="333">
        <f t="shared" si="75"/>
        <v>0</v>
      </c>
    </row>
    <row r="978" spans="2:20" ht="24.9" customHeight="1" x14ac:dyDescent="0.3">
      <c r="B978" s="446"/>
      <c r="C978" s="267">
        <f t="shared" si="77"/>
        <v>1</v>
      </c>
      <c r="D978" s="268" t="str">
        <f t="shared" si="78"/>
        <v>Janeiro</v>
      </c>
      <c r="E978" s="269"/>
      <c r="F978" s="270" t="str">
        <f>IF(E978="","",VLOOKUP(Conciliação!E978,Relatório!B:I,2,FALSE))</f>
        <v/>
      </c>
      <c r="G978" s="709"/>
      <c r="H978" s="334" t="str">
        <f>IF(G978="","",VLOOKUP(G978,Fundos!B:C,2,FALSE))</f>
        <v/>
      </c>
      <c r="I978" s="272"/>
      <c r="J978" s="443"/>
      <c r="K978" s="448"/>
      <c r="L978" s="685"/>
      <c r="M978" s="353"/>
      <c r="N978" s="271"/>
      <c r="O978" s="576"/>
      <c r="P978" s="276" t="s">
        <v>277</v>
      </c>
      <c r="Q978" s="279"/>
      <c r="R978" s="449"/>
      <c r="S978" s="279">
        <f t="shared" si="76"/>
        <v>0</v>
      </c>
      <c r="T978" s="333">
        <f t="shared" si="75"/>
        <v>0</v>
      </c>
    </row>
    <row r="979" spans="2:20" ht="24.9" customHeight="1" x14ac:dyDescent="0.3">
      <c r="B979" s="446"/>
      <c r="C979" s="267">
        <f t="shared" si="77"/>
        <v>1</v>
      </c>
      <c r="D979" s="268" t="str">
        <f t="shared" si="78"/>
        <v>Janeiro</v>
      </c>
      <c r="E979" s="269"/>
      <c r="F979" s="270" t="str">
        <f>IF(E979="","",VLOOKUP(Conciliação!E979,Relatório!B:I,2,FALSE))</f>
        <v/>
      </c>
      <c r="G979" s="709"/>
      <c r="H979" s="334" t="str">
        <f>IF(G979="","",VLOOKUP(G979,Fundos!B:C,2,FALSE))</f>
        <v/>
      </c>
      <c r="I979" s="272"/>
      <c r="J979" s="443"/>
      <c r="K979" s="448"/>
      <c r="L979" s="685"/>
      <c r="M979" s="353"/>
      <c r="N979" s="271"/>
      <c r="O979" s="576"/>
      <c r="P979" s="276" t="s">
        <v>277</v>
      </c>
      <c r="Q979" s="279"/>
      <c r="R979" s="449"/>
      <c r="S979" s="279">
        <f t="shared" si="76"/>
        <v>0</v>
      </c>
      <c r="T979" s="333">
        <f t="shared" si="75"/>
        <v>0</v>
      </c>
    </row>
    <row r="980" spans="2:20" ht="24.9" customHeight="1" x14ac:dyDescent="0.3">
      <c r="B980" s="446"/>
      <c r="C980" s="267">
        <f t="shared" si="77"/>
        <v>1</v>
      </c>
      <c r="D980" s="268" t="str">
        <f t="shared" si="78"/>
        <v>Janeiro</v>
      </c>
      <c r="E980" s="269"/>
      <c r="F980" s="270" t="str">
        <f>IF(E980="","",VLOOKUP(Conciliação!E980,Relatório!B:I,2,FALSE))</f>
        <v/>
      </c>
      <c r="G980" s="709"/>
      <c r="H980" s="334" t="str">
        <f>IF(G980="","",VLOOKUP(G980,Fundos!B:C,2,FALSE))</f>
        <v/>
      </c>
      <c r="I980" s="272"/>
      <c r="J980" s="443"/>
      <c r="K980" s="443"/>
      <c r="L980" s="685"/>
      <c r="M980" s="353"/>
      <c r="N980" s="271"/>
      <c r="O980" s="576"/>
      <c r="P980" s="276" t="s">
        <v>277</v>
      </c>
      <c r="Q980" s="279"/>
      <c r="R980" s="449"/>
      <c r="S980" s="279">
        <f t="shared" si="76"/>
        <v>0</v>
      </c>
      <c r="T980" s="333">
        <f t="shared" si="75"/>
        <v>0</v>
      </c>
    </row>
    <row r="981" spans="2:20" ht="24.9" customHeight="1" x14ac:dyDescent="0.3">
      <c r="B981" s="446"/>
      <c r="C981" s="267">
        <f t="shared" si="77"/>
        <v>1</v>
      </c>
      <c r="D981" s="268" t="str">
        <f t="shared" si="78"/>
        <v>Janeiro</v>
      </c>
      <c r="E981" s="269"/>
      <c r="F981" s="270" t="str">
        <f>IF(E981="","",VLOOKUP(Conciliação!E981,Relatório!B:I,2,FALSE))</f>
        <v/>
      </c>
      <c r="G981" s="709"/>
      <c r="H981" s="334" t="str">
        <f>IF(G981="","",VLOOKUP(G981,Fundos!B:C,2,FALSE))</f>
        <v/>
      </c>
      <c r="I981" s="272"/>
      <c r="J981" s="443"/>
      <c r="K981" s="448"/>
      <c r="L981" s="685"/>
      <c r="M981" s="353"/>
      <c r="N981" s="271"/>
      <c r="O981" s="576"/>
      <c r="P981" s="276" t="s">
        <v>277</v>
      </c>
      <c r="Q981" s="279"/>
      <c r="R981" s="449"/>
      <c r="S981" s="279">
        <f t="shared" si="76"/>
        <v>0</v>
      </c>
      <c r="T981" s="333">
        <f t="shared" si="75"/>
        <v>0</v>
      </c>
    </row>
    <row r="982" spans="2:20" ht="24.9" customHeight="1" x14ac:dyDescent="0.3">
      <c r="B982" s="446"/>
      <c r="C982" s="267">
        <f t="shared" si="77"/>
        <v>1</v>
      </c>
      <c r="D982" s="268" t="str">
        <f t="shared" si="78"/>
        <v>Janeiro</v>
      </c>
      <c r="E982" s="269"/>
      <c r="F982" s="270" t="str">
        <f>IF(E982="","",VLOOKUP(Conciliação!E982,Relatório!B:I,2,FALSE))</f>
        <v/>
      </c>
      <c r="G982" s="709"/>
      <c r="H982" s="334" t="str">
        <f>IF(G982="","",VLOOKUP(G982,Fundos!B:C,2,FALSE))</f>
        <v/>
      </c>
      <c r="I982" s="272"/>
      <c r="J982" s="443"/>
      <c r="K982" s="448"/>
      <c r="L982" s="685"/>
      <c r="M982" s="353"/>
      <c r="N982" s="271"/>
      <c r="O982" s="576"/>
      <c r="P982" s="276" t="s">
        <v>277</v>
      </c>
      <c r="Q982" s="279"/>
      <c r="R982" s="449"/>
      <c r="S982" s="279">
        <f t="shared" si="76"/>
        <v>0</v>
      </c>
      <c r="T982" s="333">
        <f t="shared" si="75"/>
        <v>0</v>
      </c>
    </row>
    <row r="983" spans="2:20" ht="24.9" customHeight="1" x14ac:dyDescent="0.3">
      <c r="B983" s="446"/>
      <c r="C983" s="267">
        <f t="shared" si="77"/>
        <v>1</v>
      </c>
      <c r="D983" s="268" t="str">
        <f t="shared" si="78"/>
        <v>Janeiro</v>
      </c>
      <c r="E983" s="269"/>
      <c r="F983" s="270" t="str">
        <f>IF(E983="","",VLOOKUP(Conciliação!E983,Relatório!B:I,2,FALSE))</f>
        <v/>
      </c>
      <c r="G983" s="709"/>
      <c r="H983" s="334" t="str">
        <f>IF(G983="","",VLOOKUP(G983,Fundos!B:C,2,FALSE))</f>
        <v/>
      </c>
      <c r="I983" s="272"/>
      <c r="J983" s="443"/>
      <c r="K983" s="443"/>
      <c r="L983" s="686"/>
      <c r="M983" s="353"/>
      <c r="N983" s="271"/>
      <c r="O983" s="576"/>
      <c r="P983" s="276" t="s">
        <v>277</v>
      </c>
      <c r="Q983" s="279"/>
      <c r="R983" s="449"/>
      <c r="S983" s="279">
        <f t="shared" si="76"/>
        <v>0</v>
      </c>
      <c r="T983" s="333">
        <f t="shared" si="75"/>
        <v>0</v>
      </c>
    </row>
    <row r="984" spans="2:20" ht="24.9" customHeight="1" x14ac:dyDescent="0.3">
      <c r="B984" s="446"/>
      <c r="C984" s="267">
        <f t="shared" si="77"/>
        <v>1</v>
      </c>
      <c r="D984" s="268" t="str">
        <f t="shared" si="78"/>
        <v>Janeiro</v>
      </c>
      <c r="E984" s="269"/>
      <c r="F984" s="270" t="str">
        <f>IF(E984="","",VLOOKUP(Conciliação!E984,Relatório!B:I,2,FALSE))</f>
        <v/>
      </c>
      <c r="G984" s="709"/>
      <c r="H984" s="334" t="str">
        <f>IF(G984="","",VLOOKUP(G984,Fundos!B:C,2,FALSE))</f>
        <v/>
      </c>
      <c r="I984" s="272"/>
      <c r="J984" s="443"/>
      <c r="K984" s="443"/>
      <c r="L984" s="686"/>
      <c r="M984" s="353"/>
      <c r="N984" s="271"/>
      <c r="O984" s="576"/>
      <c r="P984" s="276" t="s">
        <v>277</v>
      </c>
      <c r="Q984" s="279"/>
      <c r="R984" s="449"/>
      <c r="S984" s="279">
        <f t="shared" si="76"/>
        <v>0</v>
      </c>
      <c r="T984" s="333">
        <f t="shared" si="75"/>
        <v>0</v>
      </c>
    </row>
    <row r="985" spans="2:20" ht="24.9" customHeight="1" x14ac:dyDescent="0.3">
      <c r="B985" s="446"/>
      <c r="C985" s="267">
        <f t="shared" si="77"/>
        <v>1</v>
      </c>
      <c r="D985" s="268" t="str">
        <f t="shared" si="78"/>
        <v>Janeiro</v>
      </c>
      <c r="E985" s="269"/>
      <c r="F985" s="270" t="str">
        <f>IF(E985="","",VLOOKUP(Conciliação!E985,Relatório!B:I,2,FALSE))</f>
        <v/>
      </c>
      <c r="G985" s="709"/>
      <c r="H985" s="334" t="str">
        <f>IF(G985="","",VLOOKUP(G985,Fundos!B:C,2,FALSE))</f>
        <v/>
      </c>
      <c r="I985" s="272"/>
      <c r="J985" s="443"/>
      <c r="K985" s="443"/>
      <c r="L985" s="686"/>
      <c r="M985" s="353"/>
      <c r="N985" s="271"/>
      <c r="O985" s="576"/>
      <c r="P985" s="276" t="s">
        <v>277</v>
      </c>
      <c r="Q985" s="279"/>
      <c r="R985" s="449"/>
      <c r="S985" s="279">
        <f t="shared" si="76"/>
        <v>0</v>
      </c>
      <c r="T985" s="333">
        <f t="shared" si="75"/>
        <v>0</v>
      </c>
    </row>
    <row r="986" spans="2:20" ht="24.9" customHeight="1" x14ac:dyDescent="0.3">
      <c r="B986" s="446"/>
      <c r="C986" s="267">
        <f t="shared" si="77"/>
        <v>1</v>
      </c>
      <c r="D986" s="268" t="str">
        <f t="shared" si="78"/>
        <v>Janeiro</v>
      </c>
      <c r="E986" s="269"/>
      <c r="F986" s="270" t="str">
        <f>IF(E986="","",VLOOKUP(Conciliação!E986,Relatório!B:I,2,FALSE))</f>
        <v/>
      </c>
      <c r="G986" s="709"/>
      <c r="H986" s="334" t="str">
        <f>IF(G986="","",VLOOKUP(G986,Fundos!B:C,2,FALSE))</f>
        <v/>
      </c>
      <c r="I986" s="272"/>
      <c r="J986" s="443"/>
      <c r="K986" s="443"/>
      <c r="L986" s="686"/>
      <c r="M986" s="353"/>
      <c r="N986" s="271"/>
      <c r="O986" s="576"/>
      <c r="P986" s="276" t="s">
        <v>277</v>
      </c>
      <c r="Q986" s="279"/>
      <c r="R986" s="449"/>
      <c r="S986" s="279">
        <f t="shared" si="76"/>
        <v>0</v>
      </c>
      <c r="T986" s="333">
        <f t="shared" si="75"/>
        <v>0</v>
      </c>
    </row>
    <row r="987" spans="2:20" ht="24.9" customHeight="1" x14ac:dyDescent="0.3">
      <c r="B987" s="446"/>
      <c r="C987" s="267">
        <f t="shared" si="77"/>
        <v>1</v>
      </c>
      <c r="D987" s="268" t="str">
        <f t="shared" si="78"/>
        <v>Janeiro</v>
      </c>
      <c r="E987" s="269"/>
      <c r="F987" s="270" t="str">
        <f>IF(E987="","",VLOOKUP(Conciliação!E987,Relatório!B:I,2,FALSE))</f>
        <v/>
      </c>
      <c r="G987" s="709"/>
      <c r="H987" s="334" t="str">
        <f>IF(G987="","",VLOOKUP(G987,Fundos!B:C,2,FALSE))</f>
        <v/>
      </c>
      <c r="I987" s="272"/>
      <c r="J987" s="443"/>
      <c r="K987" s="443"/>
      <c r="L987" s="686"/>
      <c r="M987" s="353"/>
      <c r="N987" s="271"/>
      <c r="O987" s="576"/>
      <c r="P987" s="276" t="s">
        <v>277</v>
      </c>
      <c r="Q987" s="279"/>
      <c r="R987" s="449"/>
      <c r="S987" s="279">
        <f t="shared" si="76"/>
        <v>0</v>
      </c>
      <c r="T987" s="333">
        <f t="shared" si="75"/>
        <v>0</v>
      </c>
    </row>
    <row r="988" spans="2:20" ht="24.9" customHeight="1" x14ac:dyDescent="0.3">
      <c r="B988" s="446"/>
      <c r="C988" s="267">
        <f t="shared" si="77"/>
        <v>1</v>
      </c>
      <c r="D988" s="268" t="str">
        <f t="shared" si="78"/>
        <v>Janeiro</v>
      </c>
      <c r="E988" s="269"/>
      <c r="F988" s="270" t="str">
        <f>IF(E988="","",VLOOKUP(Conciliação!E988,Relatório!B:I,2,FALSE))</f>
        <v/>
      </c>
      <c r="G988" s="709"/>
      <c r="H988" s="334" t="str">
        <f>IF(G988="","",VLOOKUP(G988,Fundos!B:C,2,FALSE))</f>
        <v/>
      </c>
      <c r="I988" s="272"/>
      <c r="J988" s="443"/>
      <c r="K988" s="443"/>
      <c r="L988" s="685"/>
      <c r="M988" s="353"/>
      <c r="N988" s="453"/>
      <c r="O988" s="576"/>
      <c r="P988" s="276" t="s">
        <v>277</v>
      </c>
      <c r="Q988" s="279"/>
      <c r="R988" s="449"/>
      <c r="S988" s="279">
        <f t="shared" si="76"/>
        <v>0</v>
      </c>
      <c r="T988" s="333">
        <f t="shared" si="75"/>
        <v>0</v>
      </c>
    </row>
    <row r="989" spans="2:20" ht="24.9" customHeight="1" x14ac:dyDescent="0.3">
      <c r="B989" s="446"/>
      <c r="C989" s="267">
        <f t="shared" si="77"/>
        <v>1</v>
      </c>
      <c r="D989" s="268" t="str">
        <f t="shared" si="78"/>
        <v>Janeiro</v>
      </c>
      <c r="E989" s="269"/>
      <c r="F989" s="270" t="str">
        <f>IF(E989="","",VLOOKUP(Conciliação!E989,Relatório!B:I,2,FALSE))</f>
        <v/>
      </c>
      <c r="G989" s="709"/>
      <c r="H989" s="334" t="str">
        <f>IF(G989="","",VLOOKUP(G989,Fundos!B:C,2,FALSE))</f>
        <v/>
      </c>
      <c r="I989" s="272"/>
      <c r="J989" s="443"/>
      <c r="K989" s="443"/>
      <c r="L989" s="685"/>
      <c r="M989" s="353"/>
      <c r="N989" s="453"/>
      <c r="O989" s="576"/>
      <c r="P989" s="276" t="s">
        <v>277</v>
      </c>
      <c r="Q989" s="279"/>
      <c r="R989" s="449"/>
      <c r="S989" s="279">
        <f t="shared" si="76"/>
        <v>0</v>
      </c>
      <c r="T989" s="333">
        <f t="shared" si="75"/>
        <v>0</v>
      </c>
    </row>
    <row r="990" spans="2:20" ht="24.9" customHeight="1" x14ac:dyDescent="0.3">
      <c r="B990" s="446"/>
      <c r="C990" s="267">
        <f t="shared" si="77"/>
        <v>1</v>
      </c>
      <c r="D990" s="268" t="str">
        <f t="shared" si="78"/>
        <v>Janeiro</v>
      </c>
      <c r="E990" s="269"/>
      <c r="F990" s="270" t="str">
        <f>IF(E990="","",VLOOKUP(Conciliação!E990,Relatório!B:I,2,FALSE))</f>
        <v/>
      </c>
      <c r="G990" s="709"/>
      <c r="H990" s="334" t="str">
        <f>IF(G990="","",VLOOKUP(G990,Fundos!B:C,2,FALSE))</f>
        <v/>
      </c>
      <c r="I990" s="272"/>
      <c r="J990" s="443"/>
      <c r="K990" s="443"/>
      <c r="L990" s="685"/>
      <c r="M990" s="353"/>
      <c r="N990" s="271"/>
      <c r="O990" s="576"/>
      <c r="P990" s="276" t="s">
        <v>277</v>
      </c>
      <c r="Q990" s="279"/>
      <c r="R990" s="449"/>
      <c r="S990" s="279">
        <f t="shared" si="76"/>
        <v>0</v>
      </c>
      <c r="T990" s="333">
        <f t="shared" si="75"/>
        <v>0</v>
      </c>
    </row>
    <row r="991" spans="2:20" ht="24.9" customHeight="1" x14ac:dyDescent="0.3">
      <c r="B991" s="446"/>
      <c r="C991" s="267">
        <f t="shared" si="77"/>
        <v>1</v>
      </c>
      <c r="D991" s="268" t="str">
        <f t="shared" si="78"/>
        <v>Janeiro</v>
      </c>
      <c r="E991" s="269"/>
      <c r="F991" s="270" t="str">
        <f>IF(E991="","",VLOOKUP(Conciliação!E991,Relatório!B:I,2,FALSE))</f>
        <v/>
      </c>
      <c r="G991" s="709"/>
      <c r="H991" s="334" t="str">
        <f>IF(G991="","",VLOOKUP(G991,Fundos!B:C,2,FALSE))</f>
        <v/>
      </c>
      <c r="I991" s="272"/>
      <c r="J991" s="443"/>
      <c r="K991" s="443"/>
      <c r="L991" s="685"/>
      <c r="M991" s="353"/>
      <c r="N991" s="271"/>
      <c r="O991" s="576"/>
      <c r="P991" s="276" t="s">
        <v>277</v>
      </c>
      <c r="Q991" s="279"/>
      <c r="R991" s="449"/>
      <c r="S991" s="279">
        <f t="shared" si="76"/>
        <v>0</v>
      </c>
      <c r="T991" s="333">
        <f t="shared" si="75"/>
        <v>0</v>
      </c>
    </row>
    <row r="992" spans="2:20" ht="24.9" customHeight="1" x14ac:dyDescent="0.3">
      <c r="B992" s="446"/>
      <c r="C992" s="267">
        <f t="shared" si="77"/>
        <v>1</v>
      </c>
      <c r="D992" s="268" t="str">
        <f t="shared" si="78"/>
        <v>Janeiro</v>
      </c>
      <c r="E992" s="269"/>
      <c r="F992" s="270" t="str">
        <f>IF(E992="","",VLOOKUP(Conciliação!E992,Relatório!B:I,2,FALSE))</f>
        <v/>
      </c>
      <c r="G992" s="709"/>
      <c r="H992" s="334" t="str">
        <f>IF(G992="","",VLOOKUP(G992,Fundos!B:C,2,FALSE))</f>
        <v/>
      </c>
      <c r="I992" s="272"/>
      <c r="J992" s="443"/>
      <c r="K992" s="448"/>
      <c r="L992" s="685"/>
      <c r="M992" s="353"/>
      <c r="N992" s="271"/>
      <c r="O992" s="576"/>
      <c r="P992" s="276" t="s">
        <v>277</v>
      </c>
      <c r="Q992" s="279"/>
      <c r="R992" s="449"/>
      <c r="S992" s="279">
        <f t="shared" si="76"/>
        <v>0</v>
      </c>
      <c r="T992" s="333">
        <f t="shared" si="75"/>
        <v>0</v>
      </c>
    </row>
    <row r="993" spans="2:20" ht="24.9" customHeight="1" x14ac:dyDescent="0.3">
      <c r="B993" s="446"/>
      <c r="C993" s="267">
        <f t="shared" si="77"/>
        <v>1</v>
      </c>
      <c r="D993" s="268" t="str">
        <f t="shared" si="78"/>
        <v>Janeiro</v>
      </c>
      <c r="E993" s="269"/>
      <c r="F993" s="270" t="str">
        <f>IF(E993="","",VLOOKUP(Conciliação!E993,Relatório!B:I,2,FALSE))</f>
        <v/>
      </c>
      <c r="G993" s="709"/>
      <c r="H993" s="334" t="str">
        <f>IF(G993="","",VLOOKUP(G993,Fundos!B:C,2,FALSE))</f>
        <v/>
      </c>
      <c r="I993" s="272"/>
      <c r="J993" s="443"/>
      <c r="K993" s="452"/>
      <c r="L993" s="686"/>
      <c r="M993" s="353"/>
      <c r="N993" s="271"/>
      <c r="O993" s="576"/>
      <c r="P993" s="276" t="s">
        <v>277</v>
      </c>
      <c r="Q993" s="279"/>
      <c r="R993" s="449"/>
      <c r="S993" s="279">
        <f t="shared" si="76"/>
        <v>0</v>
      </c>
      <c r="T993" s="333">
        <f t="shared" si="75"/>
        <v>0</v>
      </c>
    </row>
    <row r="994" spans="2:20" ht="24.9" customHeight="1" x14ac:dyDescent="0.3">
      <c r="B994" s="446"/>
      <c r="C994" s="267">
        <f t="shared" si="77"/>
        <v>1</v>
      </c>
      <c r="D994" s="268" t="str">
        <f t="shared" si="78"/>
        <v>Janeiro</v>
      </c>
      <c r="E994" s="269"/>
      <c r="F994" s="270" t="str">
        <f>IF(E994="","",VLOOKUP(Conciliação!E994,Relatório!B:I,2,FALSE))</f>
        <v/>
      </c>
      <c r="G994" s="709"/>
      <c r="H994" s="334" t="str">
        <f>IF(G994="","",VLOOKUP(G994,Fundos!B:C,2,FALSE))</f>
        <v/>
      </c>
      <c r="I994" s="272"/>
      <c r="J994" s="443"/>
      <c r="K994" s="443"/>
      <c r="L994" s="686"/>
      <c r="M994" s="353"/>
      <c r="N994" s="271"/>
      <c r="O994" s="576"/>
      <c r="P994" s="276" t="s">
        <v>277</v>
      </c>
      <c r="Q994" s="279"/>
      <c r="R994" s="449"/>
      <c r="S994" s="279">
        <f t="shared" si="76"/>
        <v>0</v>
      </c>
      <c r="T994" s="333">
        <f t="shared" si="75"/>
        <v>0</v>
      </c>
    </row>
    <row r="995" spans="2:20" ht="24.9" customHeight="1" x14ac:dyDescent="0.3">
      <c r="B995" s="446"/>
      <c r="C995" s="267">
        <f t="shared" si="77"/>
        <v>1</v>
      </c>
      <c r="D995" s="268" t="str">
        <f t="shared" si="78"/>
        <v>Janeiro</v>
      </c>
      <c r="E995" s="269"/>
      <c r="F995" s="270" t="str">
        <f>IF(E995="","",VLOOKUP(Conciliação!E995,Relatório!B:I,2,FALSE))</f>
        <v/>
      </c>
      <c r="G995" s="709"/>
      <c r="H995" s="334" t="str">
        <f>IF(G995="","",VLOOKUP(G995,Fundos!B:C,2,FALSE))</f>
        <v/>
      </c>
      <c r="I995" s="272"/>
      <c r="J995" s="443"/>
      <c r="K995" s="443"/>
      <c r="L995" s="685"/>
      <c r="M995" s="353"/>
      <c r="N995" s="271"/>
      <c r="O995" s="576"/>
      <c r="P995" s="276" t="s">
        <v>277</v>
      </c>
      <c r="Q995" s="279"/>
      <c r="R995" s="449"/>
      <c r="S995" s="279">
        <f t="shared" si="76"/>
        <v>0</v>
      </c>
      <c r="T995" s="333">
        <f t="shared" si="75"/>
        <v>0</v>
      </c>
    </row>
    <row r="996" spans="2:20" ht="24.9" customHeight="1" x14ac:dyDescent="0.3">
      <c r="B996" s="446"/>
      <c r="C996" s="267">
        <f t="shared" si="77"/>
        <v>1</v>
      </c>
      <c r="D996" s="268" t="str">
        <f t="shared" si="78"/>
        <v>Janeiro</v>
      </c>
      <c r="E996" s="269"/>
      <c r="F996" s="270" t="str">
        <f>IF(E996="","",VLOOKUP(Conciliação!E996,Relatório!B:I,2,FALSE))</f>
        <v/>
      </c>
      <c r="G996" s="709"/>
      <c r="H996" s="334" t="str">
        <f>IF(G996="","",VLOOKUP(G996,Fundos!B:C,2,FALSE))</f>
        <v/>
      </c>
      <c r="I996" s="272"/>
      <c r="J996" s="443"/>
      <c r="K996" s="443"/>
      <c r="L996" s="685"/>
      <c r="M996" s="353"/>
      <c r="N996" s="271"/>
      <c r="O996" s="576"/>
      <c r="P996" s="276" t="s">
        <v>277</v>
      </c>
      <c r="Q996" s="279"/>
      <c r="R996" s="449"/>
      <c r="S996" s="279">
        <f t="shared" si="76"/>
        <v>0</v>
      </c>
      <c r="T996" s="333">
        <f t="shared" si="75"/>
        <v>0</v>
      </c>
    </row>
    <row r="997" spans="2:20" ht="24.9" customHeight="1" x14ac:dyDescent="0.3">
      <c r="B997" s="446"/>
      <c r="C997" s="267">
        <f t="shared" si="77"/>
        <v>1</v>
      </c>
      <c r="D997" s="268" t="str">
        <f t="shared" si="78"/>
        <v>Janeiro</v>
      </c>
      <c r="E997" s="269"/>
      <c r="F997" s="270" t="str">
        <f>IF(E997="","",VLOOKUP(Conciliação!E997,Relatório!B:I,2,FALSE))</f>
        <v/>
      </c>
      <c r="G997" s="709"/>
      <c r="H997" s="334" t="str">
        <f>IF(G997="","",VLOOKUP(G997,Fundos!B:C,2,FALSE))</f>
        <v/>
      </c>
      <c r="I997" s="272"/>
      <c r="J997" s="443"/>
      <c r="K997" s="443"/>
      <c r="L997" s="685"/>
      <c r="M997" s="353"/>
      <c r="N997" s="271"/>
      <c r="O997" s="576"/>
      <c r="P997" s="276" t="s">
        <v>277</v>
      </c>
      <c r="Q997" s="279"/>
      <c r="R997" s="449"/>
      <c r="S997" s="279">
        <f t="shared" si="76"/>
        <v>0</v>
      </c>
      <c r="T997" s="333">
        <f t="shared" si="75"/>
        <v>0</v>
      </c>
    </row>
    <row r="998" spans="2:20" ht="24.9" customHeight="1" x14ac:dyDescent="0.3">
      <c r="B998" s="446"/>
      <c r="C998" s="267">
        <f t="shared" si="77"/>
        <v>1</v>
      </c>
      <c r="D998" s="268" t="str">
        <f t="shared" si="78"/>
        <v>Janeiro</v>
      </c>
      <c r="E998" s="269"/>
      <c r="F998" s="270" t="str">
        <f>IF(E998="","",VLOOKUP(Conciliação!E998,Relatório!B:I,2,FALSE))</f>
        <v/>
      </c>
      <c r="G998" s="709"/>
      <c r="H998" s="334" t="str">
        <f>IF(G998="","",VLOOKUP(G998,Fundos!B:C,2,FALSE))</f>
        <v/>
      </c>
      <c r="I998" s="272"/>
      <c r="J998" s="443"/>
      <c r="K998" s="443"/>
      <c r="L998" s="685"/>
      <c r="M998" s="353"/>
      <c r="N998" s="271"/>
      <c r="O998" s="576"/>
      <c r="P998" s="276" t="s">
        <v>277</v>
      </c>
      <c r="Q998" s="279"/>
      <c r="R998" s="449"/>
      <c r="S998" s="279">
        <f t="shared" si="76"/>
        <v>0</v>
      </c>
      <c r="T998" s="333">
        <f t="shared" si="75"/>
        <v>0</v>
      </c>
    </row>
    <row r="999" spans="2:20" ht="24.9" customHeight="1" x14ac:dyDescent="0.3">
      <c r="B999" s="446"/>
      <c r="C999" s="267">
        <f t="shared" si="77"/>
        <v>1</v>
      </c>
      <c r="D999" s="268" t="str">
        <f t="shared" si="78"/>
        <v>Janeiro</v>
      </c>
      <c r="E999" s="269"/>
      <c r="F999" s="270" t="str">
        <f>IF(E999="","",VLOOKUP(Conciliação!E999,Relatório!B:I,2,FALSE))</f>
        <v/>
      </c>
      <c r="G999" s="709"/>
      <c r="H999" s="334" t="str">
        <f>IF(G999="","",VLOOKUP(G999,Fundos!B:C,2,FALSE))</f>
        <v/>
      </c>
      <c r="I999" s="272"/>
      <c r="J999" s="443"/>
      <c r="K999" s="443"/>
      <c r="L999" s="685"/>
      <c r="M999" s="353"/>
      <c r="N999" s="271"/>
      <c r="O999" s="576"/>
      <c r="P999" s="276" t="s">
        <v>277</v>
      </c>
      <c r="Q999" s="279"/>
      <c r="R999" s="449"/>
      <c r="S999" s="279">
        <f t="shared" si="76"/>
        <v>0</v>
      </c>
      <c r="T999" s="333">
        <f t="shared" si="75"/>
        <v>0</v>
      </c>
    </row>
    <row r="1000" spans="2:20" ht="24.9" customHeight="1" x14ac:dyDescent="0.3">
      <c r="B1000" s="446"/>
      <c r="C1000" s="267">
        <f t="shared" si="77"/>
        <v>1</v>
      </c>
      <c r="D1000" s="268" t="str">
        <f t="shared" si="78"/>
        <v>Janeiro</v>
      </c>
      <c r="E1000" s="269"/>
      <c r="F1000" s="270" t="str">
        <f>IF(E1000="","",VLOOKUP(Conciliação!E1000,Relatório!B:I,2,FALSE))</f>
        <v/>
      </c>
      <c r="G1000" s="709"/>
      <c r="H1000" s="334" t="str">
        <f>IF(G1000="","",VLOOKUP(G1000,Fundos!B:C,2,FALSE))</f>
        <v/>
      </c>
      <c r="I1000" s="272"/>
      <c r="J1000" s="443"/>
      <c r="K1000" s="443"/>
      <c r="L1000" s="685"/>
      <c r="M1000" s="353"/>
      <c r="N1000" s="271"/>
      <c r="O1000" s="576"/>
      <c r="P1000" s="276" t="s">
        <v>277</v>
      </c>
      <c r="Q1000" s="279"/>
      <c r="R1000" s="449"/>
      <c r="S1000" s="279">
        <f t="shared" si="76"/>
        <v>0</v>
      </c>
      <c r="T1000" s="333">
        <f t="shared" si="75"/>
        <v>0</v>
      </c>
    </row>
    <row r="1001" spans="2:20" ht="24.9" customHeight="1" x14ac:dyDescent="0.3">
      <c r="B1001" s="446"/>
      <c r="C1001" s="267">
        <f t="shared" si="77"/>
        <v>1</v>
      </c>
      <c r="D1001" s="268" t="str">
        <f t="shared" si="78"/>
        <v>Janeiro</v>
      </c>
      <c r="E1001" s="269"/>
      <c r="F1001" s="270" t="str">
        <f>IF(E1001="","",VLOOKUP(Conciliação!E1001,Relatório!B:I,2,FALSE))</f>
        <v/>
      </c>
      <c r="G1001" s="709"/>
      <c r="H1001" s="334" t="str">
        <f>IF(G1001="","",VLOOKUP(G1001,Fundos!B:C,2,FALSE))</f>
        <v/>
      </c>
      <c r="I1001" s="272"/>
      <c r="J1001" s="443"/>
      <c r="K1001" s="443"/>
      <c r="L1001" s="685"/>
      <c r="M1001" s="353"/>
      <c r="N1001" s="271"/>
      <c r="O1001" s="576"/>
      <c r="P1001" s="276" t="s">
        <v>277</v>
      </c>
      <c r="Q1001" s="279"/>
      <c r="R1001" s="449"/>
      <c r="S1001" s="279">
        <f t="shared" si="76"/>
        <v>0</v>
      </c>
      <c r="T1001" s="333">
        <f t="shared" si="75"/>
        <v>0</v>
      </c>
    </row>
    <row r="1002" spans="2:20" ht="24.9" customHeight="1" x14ac:dyDescent="0.3">
      <c r="B1002" s="446"/>
      <c r="C1002" s="267">
        <f t="shared" si="77"/>
        <v>1</v>
      </c>
      <c r="D1002" s="268" t="str">
        <f t="shared" si="78"/>
        <v>Janeiro</v>
      </c>
      <c r="E1002" s="269"/>
      <c r="F1002" s="270" t="str">
        <f>IF(E1002="","",VLOOKUP(Conciliação!E1002,Relatório!B:I,2,FALSE))</f>
        <v/>
      </c>
      <c r="G1002" s="709"/>
      <c r="H1002" s="334" t="str">
        <f>IF(G1002="","",VLOOKUP(G1002,Fundos!B:C,2,FALSE))</f>
        <v/>
      </c>
      <c r="I1002" s="272"/>
      <c r="J1002" s="443"/>
      <c r="K1002" s="443"/>
      <c r="L1002" s="685"/>
      <c r="M1002" s="353"/>
      <c r="N1002" s="271"/>
      <c r="O1002" s="576"/>
      <c r="P1002" s="276" t="s">
        <v>277</v>
      </c>
      <c r="Q1002" s="279"/>
      <c r="R1002" s="449"/>
      <c r="S1002" s="279">
        <f t="shared" si="76"/>
        <v>0</v>
      </c>
      <c r="T1002" s="333">
        <f t="shared" si="75"/>
        <v>0</v>
      </c>
    </row>
    <row r="1003" spans="2:20" ht="24.9" customHeight="1" x14ac:dyDescent="0.3">
      <c r="B1003" s="446"/>
      <c r="C1003" s="267">
        <f t="shared" si="77"/>
        <v>1</v>
      </c>
      <c r="D1003" s="268" t="str">
        <f t="shared" si="78"/>
        <v>Janeiro</v>
      </c>
      <c r="E1003" s="269"/>
      <c r="F1003" s="270" t="str">
        <f>IF(E1003="","",VLOOKUP(Conciliação!E1003,Relatório!B:I,2,FALSE))</f>
        <v/>
      </c>
      <c r="G1003" s="709"/>
      <c r="H1003" s="334" t="str">
        <f>IF(G1003="","",VLOOKUP(G1003,Fundos!B:C,2,FALSE))</f>
        <v/>
      </c>
      <c r="I1003" s="272"/>
      <c r="J1003" s="443"/>
      <c r="K1003" s="443"/>
      <c r="L1003" s="685"/>
      <c r="M1003" s="353"/>
      <c r="N1003" s="271"/>
      <c r="O1003" s="576"/>
      <c r="P1003" s="276" t="s">
        <v>277</v>
      </c>
      <c r="Q1003" s="279"/>
      <c r="R1003" s="449"/>
      <c r="S1003" s="279">
        <f t="shared" si="76"/>
        <v>0</v>
      </c>
      <c r="T1003" s="333">
        <f t="shared" si="75"/>
        <v>0</v>
      </c>
    </row>
    <row r="1004" spans="2:20" ht="24.9" customHeight="1" x14ac:dyDescent="0.3">
      <c r="B1004" s="446"/>
      <c r="C1004" s="267">
        <f t="shared" si="77"/>
        <v>1</v>
      </c>
      <c r="D1004" s="268" t="str">
        <f t="shared" si="78"/>
        <v>Janeiro</v>
      </c>
      <c r="E1004" s="269"/>
      <c r="F1004" s="270" t="str">
        <f>IF(E1004="","",VLOOKUP(Conciliação!E1004,Relatório!B:I,2,FALSE))</f>
        <v/>
      </c>
      <c r="G1004" s="709"/>
      <c r="H1004" s="334" t="str">
        <f>IF(G1004="","",VLOOKUP(G1004,Fundos!B:C,2,FALSE))</f>
        <v/>
      </c>
      <c r="I1004" s="272"/>
      <c r="J1004" s="443"/>
      <c r="K1004" s="443"/>
      <c r="L1004" s="685"/>
      <c r="M1004" s="353"/>
      <c r="N1004" s="271"/>
      <c r="O1004" s="576"/>
      <c r="P1004" s="276" t="s">
        <v>277</v>
      </c>
      <c r="Q1004" s="279"/>
      <c r="R1004" s="449"/>
      <c r="S1004" s="279">
        <f t="shared" si="76"/>
        <v>0</v>
      </c>
      <c r="T1004" s="333">
        <f t="shared" si="75"/>
        <v>0</v>
      </c>
    </row>
    <row r="1005" spans="2:20" ht="24.9" customHeight="1" x14ac:dyDescent="0.3">
      <c r="B1005" s="446"/>
      <c r="C1005" s="267">
        <f t="shared" si="77"/>
        <v>1</v>
      </c>
      <c r="D1005" s="268" t="str">
        <f t="shared" si="78"/>
        <v>Janeiro</v>
      </c>
      <c r="E1005" s="269"/>
      <c r="F1005" s="270" t="str">
        <f>IF(E1005="","",VLOOKUP(Conciliação!E1005,Relatório!B:I,2,FALSE))</f>
        <v/>
      </c>
      <c r="G1005" s="709"/>
      <c r="H1005" s="334" t="str">
        <f>IF(G1005="","",VLOOKUP(G1005,Fundos!B:C,2,FALSE))</f>
        <v/>
      </c>
      <c r="I1005" s="272"/>
      <c r="J1005" s="443"/>
      <c r="K1005" s="443"/>
      <c r="L1005" s="685"/>
      <c r="M1005" s="353"/>
      <c r="N1005" s="271"/>
      <c r="O1005" s="576"/>
      <c r="P1005" s="276" t="s">
        <v>277</v>
      </c>
      <c r="Q1005" s="279"/>
      <c r="R1005" s="449"/>
      <c r="S1005" s="279">
        <f t="shared" si="76"/>
        <v>0</v>
      </c>
      <c r="T1005" s="333">
        <f t="shared" si="75"/>
        <v>0</v>
      </c>
    </row>
    <row r="1006" spans="2:20" ht="24.9" customHeight="1" x14ac:dyDescent="0.3">
      <c r="B1006" s="446"/>
      <c r="C1006" s="267">
        <f t="shared" si="77"/>
        <v>1</v>
      </c>
      <c r="D1006" s="268" t="str">
        <f t="shared" si="78"/>
        <v>Janeiro</v>
      </c>
      <c r="E1006" s="269"/>
      <c r="F1006" s="270" t="str">
        <f>IF(E1006="","",VLOOKUP(Conciliação!E1006,Relatório!B:I,2,FALSE))</f>
        <v/>
      </c>
      <c r="G1006" s="709"/>
      <c r="H1006" s="334" t="str">
        <f>IF(G1006="","",VLOOKUP(G1006,Fundos!B:C,2,FALSE))</f>
        <v/>
      </c>
      <c r="I1006" s="272"/>
      <c r="J1006" s="443"/>
      <c r="K1006" s="443"/>
      <c r="L1006" s="685"/>
      <c r="M1006" s="353"/>
      <c r="N1006" s="271"/>
      <c r="O1006" s="576"/>
      <c r="P1006" s="276" t="s">
        <v>277</v>
      </c>
      <c r="Q1006" s="279"/>
      <c r="R1006" s="449"/>
      <c r="S1006" s="279">
        <f t="shared" si="76"/>
        <v>0</v>
      </c>
      <c r="T1006" s="333">
        <f t="shared" si="75"/>
        <v>0</v>
      </c>
    </row>
    <row r="1007" spans="2:20" ht="24.9" customHeight="1" x14ac:dyDescent="0.3">
      <c r="B1007" s="446"/>
      <c r="C1007" s="267">
        <f t="shared" si="77"/>
        <v>1</v>
      </c>
      <c r="D1007" s="268" t="str">
        <f t="shared" si="78"/>
        <v>Janeiro</v>
      </c>
      <c r="E1007" s="269"/>
      <c r="F1007" s="270" t="str">
        <f>IF(E1007="","",VLOOKUP(Conciliação!E1007,Relatório!B:I,2,FALSE))</f>
        <v/>
      </c>
      <c r="G1007" s="709"/>
      <c r="H1007" s="334" t="str">
        <f>IF(G1007="","",VLOOKUP(G1007,Fundos!B:C,2,FALSE))</f>
        <v/>
      </c>
      <c r="I1007" s="272"/>
      <c r="J1007" s="443"/>
      <c r="K1007" s="443"/>
      <c r="L1007" s="685"/>
      <c r="M1007" s="353"/>
      <c r="N1007" s="271"/>
      <c r="O1007" s="576"/>
      <c r="P1007" s="276" t="s">
        <v>277</v>
      </c>
      <c r="Q1007" s="279"/>
      <c r="R1007" s="449"/>
      <c r="S1007" s="279">
        <f t="shared" si="76"/>
        <v>0</v>
      </c>
      <c r="T1007" s="333">
        <f t="shared" si="75"/>
        <v>0</v>
      </c>
    </row>
    <row r="1008" spans="2:20" ht="24.9" customHeight="1" x14ac:dyDescent="0.3">
      <c r="B1008" s="446"/>
      <c r="C1008" s="267">
        <f t="shared" si="77"/>
        <v>1</v>
      </c>
      <c r="D1008" s="268" t="str">
        <f t="shared" si="78"/>
        <v>Janeiro</v>
      </c>
      <c r="E1008" s="269"/>
      <c r="F1008" s="270" t="str">
        <f>IF(E1008="","",VLOOKUP(Conciliação!E1008,Relatório!B:I,2,FALSE))</f>
        <v/>
      </c>
      <c r="G1008" s="709"/>
      <c r="H1008" s="334" t="str">
        <f>IF(G1008="","",VLOOKUP(G1008,Fundos!B:C,2,FALSE))</f>
        <v/>
      </c>
      <c r="I1008" s="272"/>
      <c r="J1008" s="443"/>
      <c r="K1008" s="443"/>
      <c r="L1008" s="685"/>
      <c r="M1008" s="353"/>
      <c r="N1008" s="271"/>
      <c r="O1008" s="576"/>
      <c r="P1008" s="276" t="s">
        <v>277</v>
      </c>
      <c r="Q1008" s="279"/>
      <c r="R1008" s="449"/>
      <c r="S1008" s="279">
        <f t="shared" si="76"/>
        <v>0</v>
      </c>
      <c r="T1008" s="333">
        <f t="shared" si="75"/>
        <v>0</v>
      </c>
    </row>
    <row r="1009" spans="2:20" ht="24.9" customHeight="1" x14ac:dyDescent="0.3">
      <c r="B1009" s="713"/>
      <c r="C1009" s="267">
        <f t="shared" si="77"/>
        <v>1</v>
      </c>
      <c r="D1009" s="268" t="str">
        <f t="shared" si="78"/>
        <v>Janeiro</v>
      </c>
      <c r="E1009" s="579"/>
      <c r="F1009" s="270" t="str">
        <f>IF(E1009="","",VLOOKUP(Conciliação!E1009,Relatório!B:I,2,FALSE))</f>
        <v/>
      </c>
      <c r="G1009" s="709"/>
      <c r="H1009" s="334" t="str">
        <f>IF(G1009="","",VLOOKUP(G1009,Fundos!B:C,2,FALSE))</f>
        <v/>
      </c>
      <c r="I1009" s="272" t="s">
        <v>1128</v>
      </c>
      <c r="J1009" s="443"/>
      <c r="K1009" s="443"/>
      <c r="L1009" s="686"/>
      <c r="M1009" s="353"/>
      <c r="N1009" s="271"/>
      <c r="O1009" s="576"/>
      <c r="P1009" s="276" t="s">
        <v>277</v>
      </c>
      <c r="Q1009" s="279"/>
      <c r="R1009" s="449"/>
      <c r="S1009" s="279">
        <f t="shared" si="76"/>
        <v>0</v>
      </c>
      <c r="T1009" s="333">
        <f t="shared" si="75"/>
        <v>0</v>
      </c>
    </row>
    <row r="1010" spans="2:20" ht="24.9" customHeight="1" x14ac:dyDescent="0.3">
      <c r="B1010" s="713"/>
      <c r="C1010" s="267">
        <f t="shared" si="77"/>
        <v>1</v>
      </c>
      <c r="D1010" s="268" t="str">
        <f t="shared" si="78"/>
        <v>Janeiro</v>
      </c>
      <c r="E1010" s="579"/>
      <c r="F1010" s="270" t="str">
        <f>IF(E1010="","",VLOOKUP(Conciliação!E1010,Relatório!B:I,2,FALSE))</f>
        <v/>
      </c>
      <c r="G1010" s="709"/>
      <c r="H1010" s="334" t="str">
        <f>IF(G1010="","",VLOOKUP(G1010,Fundos!B:C,2,FALSE))</f>
        <v/>
      </c>
      <c r="I1010" s="272" t="s">
        <v>1128</v>
      </c>
      <c r="J1010" s="443"/>
      <c r="K1010" s="443"/>
      <c r="L1010" s="686"/>
      <c r="M1010" s="353"/>
      <c r="N1010" s="271"/>
      <c r="O1010" s="576"/>
      <c r="P1010" s="276" t="s">
        <v>277</v>
      </c>
      <c r="Q1010" s="279"/>
      <c r="R1010" s="449"/>
      <c r="S1010" s="279">
        <f t="shared" si="76"/>
        <v>0</v>
      </c>
      <c r="T1010" s="333">
        <f t="shared" si="75"/>
        <v>0</v>
      </c>
    </row>
    <row r="1011" spans="2:20" ht="24.9" customHeight="1" x14ac:dyDescent="0.3">
      <c r="B1011" s="713"/>
      <c r="C1011" s="267">
        <f t="shared" si="77"/>
        <v>1</v>
      </c>
      <c r="D1011" s="268" t="str">
        <f t="shared" si="78"/>
        <v>Janeiro</v>
      </c>
      <c r="E1011" s="579"/>
      <c r="F1011" s="270" t="str">
        <f>IF(E1011="","",VLOOKUP(Conciliação!E1011,Relatório!B:I,2,FALSE))</f>
        <v/>
      </c>
      <c r="G1011" s="709"/>
      <c r="H1011" s="334" t="str">
        <f>IF(G1011="","",VLOOKUP(G1011,Fundos!B:C,2,FALSE))</f>
        <v/>
      </c>
      <c r="I1011" s="272" t="s">
        <v>1128</v>
      </c>
      <c r="J1011" s="443"/>
      <c r="K1011" s="443"/>
      <c r="L1011" s="686"/>
      <c r="M1011" s="353"/>
      <c r="N1011" s="271"/>
      <c r="O1011" s="577"/>
      <c r="P1011" s="276" t="s">
        <v>277</v>
      </c>
      <c r="Q1011" s="279"/>
      <c r="R1011" s="449"/>
      <c r="S1011" s="279">
        <f t="shared" si="76"/>
        <v>0</v>
      </c>
      <c r="T1011" s="333">
        <f t="shared" si="75"/>
        <v>0</v>
      </c>
    </row>
    <row r="1012" spans="2:20" ht="24.9" customHeight="1" x14ac:dyDescent="0.3">
      <c r="B1012" s="446"/>
      <c r="C1012" s="267">
        <f t="shared" si="77"/>
        <v>1</v>
      </c>
      <c r="D1012" s="268" t="str">
        <f t="shared" si="78"/>
        <v>Janeiro</v>
      </c>
      <c r="E1012" s="269"/>
      <c r="F1012" s="270" t="str">
        <f>IF(E1012="","",VLOOKUP(Conciliação!E1012,Relatório!B:I,2,FALSE))</f>
        <v/>
      </c>
      <c r="G1012" s="709"/>
      <c r="H1012" s="334" t="str">
        <f>IF(G1012="","",VLOOKUP(G1012,Fundos!B:C,2,FALSE))</f>
        <v/>
      </c>
      <c r="I1012" s="272"/>
      <c r="J1012" s="443"/>
      <c r="K1012" s="443"/>
      <c r="L1012" s="685"/>
      <c r="M1012" s="353"/>
      <c r="N1012" s="271"/>
      <c r="O1012" s="576"/>
      <c r="P1012" s="276" t="s">
        <v>277</v>
      </c>
      <c r="Q1012" s="279"/>
      <c r="R1012" s="449"/>
      <c r="S1012" s="279">
        <f t="shared" si="76"/>
        <v>0</v>
      </c>
      <c r="T1012" s="333">
        <f>T1011</f>
        <v>0</v>
      </c>
    </row>
    <row r="1013" spans="2:20" ht="24.9" customHeight="1" x14ac:dyDescent="0.3">
      <c r="B1013" s="446"/>
      <c r="C1013" s="267">
        <f t="shared" si="77"/>
        <v>1</v>
      </c>
      <c r="D1013" s="268" t="str">
        <f t="shared" si="78"/>
        <v>Janeiro</v>
      </c>
      <c r="E1013" s="269"/>
      <c r="F1013" s="270" t="str">
        <f>IF(E1013="","",VLOOKUP(Conciliação!E1013,Relatório!B:I,2,FALSE))</f>
        <v/>
      </c>
      <c r="G1013" s="709"/>
      <c r="H1013" s="334" t="str">
        <f>IF(G1013="","",VLOOKUP(G1013,Fundos!B:C,2,FALSE))</f>
        <v/>
      </c>
      <c r="I1013" s="272"/>
      <c r="J1013" s="443"/>
      <c r="K1013" s="443"/>
      <c r="L1013" s="685"/>
      <c r="M1013" s="353"/>
      <c r="N1013" s="271"/>
      <c r="O1013" s="576"/>
      <c r="P1013" s="276" t="s">
        <v>277</v>
      </c>
      <c r="Q1013" s="279"/>
      <c r="R1013" s="449"/>
      <c r="S1013" s="279">
        <f t="shared" si="76"/>
        <v>0</v>
      </c>
      <c r="T1013" s="333">
        <f t="shared" si="75"/>
        <v>0</v>
      </c>
    </row>
    <row r="1014" spans="2:20" ht="24.9" customHeight="1" x14ac:dyDescent="0.3">
      <c r="B1014" s="446"/>
      <c r="C1014" s="267">
        <f t="shared" si="77"/>
        <v>1</v>
      </c>
      <c r="D1014" s="268" t="str">
        <f t="shared" si="78"/>
        <v>Janeiro</v>
      </c>
      <c r="E1014" s="269"/>
      <c r="F1014" s="270" t="str">
        <f>IF(E1014="","",VLOOKUP(Conciliação!E1014,Relatório!B:I,2,FALSE))</f>
        <v/>
      </c>
      <c r="G1014" s="709"/>
      <c r="H1014" s="334" t="str">
        <f>IF(G1014="","",VLOOKUP(G1014,Fundos!B:C,2,FALSE))</f>
        <v/>
      </c>
      <c r="I1014" s="272"/>
      <c r="J1014" s="443"/>
      <c r="K1014" s="443"/>
      <c r="L1014" s="685"/>
      <c r="M1014" s="353"/>
      <c r="N1014" s="271"/>
      <c r="O1014" s="576"/>
      <c r="P1014" s="276" t="s">
        <v>277</v>
      </c>
      <c r="Q1014" s="279"/>
      <c r="R1014" s="449"/>
      <c r="S1014" s="279">
        <f t="shared" si="76"/>
        <v>0</v>
      </c>
      <c r="T1014" s="333">
        <f t="shared" si="75"/>
        <v>0</v>
      </c>
    </row>
    <row r="1015" spans="2:20" ht="24.9" customHeight="1" x14ac:dyDescent="0.3">
      <c r="B1015" s="446"/>
      <c r="C1015" s="267">
        <f t="shared" si="77"/>
        <v>1</v>
      </c>
      <c r="D1015" s="268" t="str">
        <f t="shared" si="78"/>
        <v>Janeiro</v>
      </c>
      <c r="E1015" s="269"/>
      <c r="F1015" s="270" t="str">
        <f>IF(E1015="","",VLOOKUP(Conciliação!E1015,Relatório!B:I,2,FALSE))</f>
        <v/>
      </c>
      <c r="G1015" s="709"/>
      <c r="H1015" s="334" t="str">
        <f>IF(G1015="","",VLOOKUP(G1015,Fundos!B:C,2,FALSE))</f>
        <v/>
      </c>
      <c r="I1015" s="272"/>
      <c r="J1015" s="443"/>
      <c r="K1015" s="448"/>
      <c r="L1015" s="685"/>
      <c r="M1015" s="353"/>
      <c r="N1015" s="271"/>
      <c r="O1015" s="576"/>
      <c r="P1015" s="276" t="s">
        <v>277</v>
      </c>
      <c r="Q1015" s="279"/>
      <c r="R1015" s="449"/>
      <c r="S1015" s="279">
        <f t="shared" si="76"/>
        <v>0</v>
      </c>
      <c r="T1015" s="333">
        <f t="shared" si="75"/>
        <v>0</v>
      </c>
    </row>
    <row r="1016" spans="2:20" ht="24.9" customHeight="1" x14ac:dyDescent="0.3">
      <c r="B1016" s="446"/>
      <c r="C1016" s="267">
        <f t="shared" si="77"/>
        <v>1</v>
      </c>
      <c r="D1016" s="268" t="str">
        <f t="shared" si="78"/>
        <v>Janeiro</v>
      </c>
      <c r="E1016" s="269"/>
      <c r="F1016" s="270" t="str">
        <f>IF(E1016="","",VLOOKUP(Conciliação!E1016,Relatório!B:I,2,FALSE))</f>
        <v/>
      </c>
      <c r="G1016" s="709"/>
      <c r="H1016" s="334" t="str">
        <f>IF(G1016="","",VLOOKUP(G1016,Fundos!B:C,2,FALSE))</f>
        <v/>
      </c>
      <c r="I1016" s="272"/>
      <c r="J1016" s="443"/>
      <c r="K1016" s="443"/>
      <c r="L1016" s="685"/>
      <c r="M1016" s="353"/>
      <c r="N1016" s="271"/>
      <c r="O1016" s="576"/>
      <c r="P1016" s="276" t="s">
        <v>277</v>
      </c>
      <c r="Q1016" s="279"/>
      <c r="R1016" s="449"/>
      <c r="S1016" s="279">
        <f t="shared" si="76"/>
        <v>0</v>
      </c>
      <c r="T1016" s="333">
        <f t="shared" si="75"/>
        <v>0</v>
      </c>
    </row>
    <row r="1017" spans="2:20" ht="24.9" customHeight="1" x14ac:dyDescent="0.3">
      <c r="B1017" s="446"/>
      <c r="C1017" s="267">
        <f t="shared" si="77"/>
        <v>1</v>
      </c>
      <c r="D1017" s="268" t="str">
        <f t="shared" si="78"/>
        <v>Janeiro</v>
      </c>
      <c r="E1017" s="269"/>
      <c r="F1017" s="270" t="str">
        <f>IF(E1017="","",VLOOKUP(Conciliação!E1017,Relatório!B:I,2,FALSE))</f>
        <v/>
      </c>
      <c r="G1017" s="709"/>
      <c r="H1017" s="334" t="str">
        <f>IF(G1017="","",VLOOKUP(G1017,Fundos!B:C,2,FALSE))</f>
        <v/>
      </c>
      <c r="I1017" s="272"/>
      <c r="J1017" s="443"/>
      <c r="K1017" s="443"/>
      <c r="L1017" s="685"/>
      <c r="M1017" s="353"/>
      <c r="N1017" s="271"/>
      <c r="O1017" s="576"/>
      <c r="P1017" s="276" t="s">
        <v>277</v>
      </c>
      <c r="Q1017" s="279"/>
      <c r="R1017" s="449"/>
      <c r="S1017" s="279">
        <f t="shared" si="76"/>
        <v>0</v>
      </c>
      <c r="T1017" s="333">
        <f t="shared" si="75"/>
        <v>0</v>
      </c>
    </row>
    <row r="1018" spans="2:20" ht="24.9" customHeight="1" x14ac:dyDescent="0.3">
      <c r="B1018" s="446"/>
      <c r="C1018" s="267">
        <f t="shared" si="77"/>
        <v>1</v>
      </c>
      <c r="D1018" s="268" t="str">
        <f t="shared" si="78"/>
        <v>Janeiro</v>
      </c>
      <c r="E1018" s="269"/>
      <c r="F1018" s="270" t="str">
        <f>IF(E1018="","",VLOOKUP(Conciliação!E1018,Relatório!B:I,2,FALSE))</f>
        <v/>
      </c>
      <c r="G1018" s="709"/>
      <c r="H1018" s="334" t="str">
        <f>IF(G1018="","",VLOOKUP(G1018,Fundos!B:C,2,FALSE))</f>
        <v/>
      </c>
      <c r="I1018" s="272"/>
      <c r="J1018" s="443"/>
      <c r="K1018" s="448"/>
      <c r="L1018" s="685"/>
      <c r="M1018" s="353"/>
      <c r="N1018" s="271"/>
      <c r="O1018" s="576"/>
      <c r="P1018" s="276" t="s">
        <v>277</v>
      </c>
      <c r="Q1018" s="279"/>
      <c r="R1018" s="449"/>
      <c r="S1018" s="279">
        <f t="shared" si="76"/>
        <v>0</v>
      </c>
      <c r="T1018" s="333">
        <f t="shared" si="75"/>
        <v>0</v>
      </c>
    </row>
    <row r="1019" spans="2:20" ht="24.9" customHeight="1" x14ac:dyDescent="0.3">
      <c r="B1019" s="446"/>
      <c r="C1019" s="267">
        <f t="shared" si="77"/>
        <v>1</v>
      </c>
      <c r="D1019" s="268" t="str">
        <f t="shared" si="78"/>
        <v>Janeiro</v>
      </c>
      <c r="E1019" s="269"/>
      <c r="F1019" s="270" t="str">
        <f>IF(E1019="","",VLOOKUP(Conciliação!E1019,Relatório!B:I,2,FALSE))</f>
        <v/>
      </c>
      <c r="G1019" s="709"/>
      <c r="H1019" s="334" t="str">
        <f>IF(G1019="","",VLOOKUP(G1019,Fundos!B:C,2,FALSE))</f>
        <v/>
      </c>
      <c r="I1019" s="272"/>
      <c r="J1019" s="443"/>
      <c r="K1019" s="443"/>
      <c r="L1019" s="686"/>
      <c r="M1019" s="353"/>
      <c r="N1019" s="271"/>
      <c r="O1019" s="576"/>
      <c r="P1019" s="276" t="s">
        <v>277</v>
      </c>
      <c r="Q1019" s="279"/>
      <c r="R1019" s="449"/>
      <c r="S1019" s="279">
        <f t="shared" si="76"/>
        <v>0</v>
      </c>
      <c r="T1019" s="333">
        <f t="shared" si="75"/>
        <v>0</v>
      </c>
    </row>
    <row r="1020" spans="2:20" ht="24.9" customHeight="1" x14ac:dyDescent="0.3">
      <c r="B1020" s="446"/>
      <c r="C1020" s="267">
        <f t="shared" si="77"/>
        <v>1</v>
      </c>
      <c r="D1020" s="268" t="str">
        <f t="shared" si="78"/>
        <v>Janeiro</v>
      </c>
      <c r="E1020" s="269"/>
      <c r="F1020" s="270" t="str">
        <f>IF(E1020="","",VLOOKUP(Conciliação!E1020,Relatório!B:I,2,FALSE))</f>
        <v/>
      </c>
      <c r="G1020" s="709"/>
      <c r="H1020" s="334" t="str">
        <f>IF(G1020="","",VLOOKUP(G1020,Fundos!B:C,2,FALSE))</f>
        <v/>
      </c>
      <c r="I1020" s="272"/>
      <c r="J1020" s="443"/>
      <c r="K1020" s="443"/>
      <c r="L1020" s="686"/>
      <c r="M1020" s="353"/>
      <c r="N1020" s="271"/>
      <c r="O1020" s="576"/>
      <c r="P1020" s="276" t="s">
        <v>277</v>
      </c>
      <c r="Q1020" s="279"/>
      <c r="R1020" s="449"/>
      <c r="S1020" s="279">
        <f t="shared" si="76"/>
        <v>0</v>
      </c>
      <c r="T1020" s="333">
        <f t="shared" si="75"/>
        <v>0</v>
      </c>
    </row>
    <row r="1021" spans="2:20" ht="24.9" customHeight="1" x14ac:dyDescent="0.3">
      <c r="B1021" s="446"/>
      <c r="C1021" s="267">
        <f t="shared" si="77"/>
        <v>1</v>
      </c>
      <c r="D1021" s="268" t="str">
        <f t="shared" si="78"/>
        <v>Janeiro</v>
      </c>
      <c r="E1021" s="269"/>
      <c r="F1021" s="270" t="str">
        <f>IF(E1021="","",VLOOKUP(Conciliação!E1021,Relatório!B:I,2,FALSE))</f>
        <v/>
      </c>
      <c r="G1021" s="709"/>
      <c r="H1021" s="334" t="str">
        <f>IF(G1021="","",VLOOKUP(G1021,Fundos!B:C,2,FALSE))</f>
        <v/>
      </c>
      <c r="I1021" s="272"/>
      <c r="J1021" s="443"/>
      <c r="K1021" s="443"/>
      <c r="L1021" s="685"/>
      <c r="M1021" s="353"/>
      <c r="N1021" s="271"/>
      <c r="O1021" s="576"/>
      <c r="P1021" s="276" t="s">
        <v>277</v>
      </c>
      <c r="Q1021" s="279"/>
      <c r="R1021" s="449"/>
      <c r="S1021" s="279">
        <f t="shared" si="76"/>
        <v>0</v>
      </c>
      <c r="T1021" s="333">
        <f>T1019</f>
        <v>0</v>
      </c>
    </row>
    <row r="1022" spans="2:20" ht="24.9" customHeight="1" x14ac:dyDescent="0.3">
      <c r="B1022" s="446"/>
      <c r="C1022" s="267">
        <f t="shared" si="77"/>
        <v>1</v>
      </c>
      <c r="D1022" s="268" t="str">
        <f t="shared" si="78"/>
        <v>Janeiro</v>
      </c>
      <c r="E1022" s="269"/>
      <c r="F1022" s="270" t="str">
        <f>IF(E1022="","",VLOOKUP(Conciliação!E1022,Relatório!B:I,2,FALSE))</f>
        <v/>
      </c>
      <c r="G1022" s="709"/>
      <c r="H1022" s="334" t="str">
        <f>IF(G1022="","",VLOOKUP(G1022,Fundos!B:C,2,FALSE))</f>
        <v/>
      </c>
      <c r="I1022" s="272"/>
      <c r="J1022" s="443"/>
      <c r="K1022" s="443"/>
      <c r="L1022" s="685"/>
      <c r="M1022" s="353"/>
      <c r="N1022" s="271"/>
      <c r="O1022" s="576"/>
      <c r="P1022" s="276" t="s">
        <v>277</v>
      </c>
      <c r="Q1022" s="279"/>
      <c r="R1022" s="449"/>
      <c r="S1022" s="279">
        <f t="shared" si="76"/>
        <v>0</v>
      </c>
      <c r="T1022" s="333">
        <f t="shared" ref="T1022:T1089" si="79">T1021</f>
        <v>0</v>
      </c>
    </row>
    <row r="1023" spans="2:20" ht="24.9" customHeight="1" x14ac:dyDescent="0.3">
      <c r="B1023" s="446"/>
      <c r="C1023" s="267">
        <f t="shared" si="77"/>
        <v>1</v>
      </c>
      <c r="D1023" s="268" t="str">
        <f t="shared" si="78"/>
        <v>Janeiro</v>
      </c>
      <c r="E1023" s="269"/>
      <c r="F1023" s="270" t="str">
        <f>IF(E1023="","",VLOOKUP(Conciliação!E1023,Relatório!B:I,2,FALSE))</f>
        <v/>
      </c>
      <c r="G1023" s="709"/>
      <c r="H1023" s="334" t="str">
        <f>IF(G1023="","",VLOOKUP(G1023,Fundos!B:C,2,FALSE))</f>
        <v/>
      </c>
      <c r="I1023" s="272"/>
      <c r="J1023" s="443"/>
      <c r="K1023" s="443"/>
      <c r="L1023" s="685"/>
      <c r="M1023" s="353"/>
      <c r="N1023" s="271"/>
      <c r="O1023" s="576"/>
      <c r="P1023" s="276" t="s">
        <v>277</v>
      </c>
      <c r="Q1023" s="279"/>
      <c r="R1023" s="449"/>
      <c r="S1023" s="279">
        <f t="shared" si="76"/>
        <v>0</v>
      </c>
      <c r="T1023" s="333">
        <f t="shared" si="79"/>
        <v>0</v>
      </c>
    </row>
    <row r="1024" spans="2:20" ht="24.9" customHeight="1" x14ac:dyDescent="0.3">
      <c r="B1024" s="446"/>
      <c r="C1024" s="267">
        <f t="shared" si="77"/>
        <v>1</v>
      </c>
      <c r="D1024" s="268" t="str">
        <f t="shared" si="78"/>
        <v>Janeiro</v>
      </c>
      <c r="E1024" s="269"/>
      <c r="F1024" s="270" t="str">
        <f>IF(E1024="","",VLOOKUP(Conciliação!E1024,Relatório!B:I,2,FALSE))</f>
        <v/>
      </c>
      <c r="G1024" s="709"/>
      <c r="H1024" s="334" t="str">
        <f>IF(G1024="","",VLOOKUP(G1024,Fundos!B:C,2,FALSE))</f>
        <v/>
      </c>
      <c r="I1024" s="272"/>
      <c r="J1024" s="443"/>
      <c r="K1024" s="443"/>
      <c r="L1024" s="685"/>
      <c r="M1024" s="353"/>
      <c r="N1024" s="271"/>
      <c r="O1024" s="576"/>
      <c r="P1024" s="276" t="s">
        <v>277</v>
      </c>
      <c r="Q1024" s="279"/>
      <c r="R1024" s="449"/>
      <c r="S1024" s="279">
        <f t="shared" si="76"/>
        <v>0</v>
      </c>
      <c r="T1024" s="333">
        <f t="shared" si="79"/>
        <v>0</v>
      </c>
    </row>
    <row r="1025" spans="2:20" ht="24.9" customHeight="1" x14ac:dyDescent="0.3">
      <c r="B1025" s="446"/>
      <c r="C1025" s="267">
        <f t="shared" si="77"/>
        <v>1</v>
      </c>
      <c r="D1025" s="268" t="str">
        <f t="shared" si="78"/>
        <v>Janeiro</v>
      </c>
      <c r="E1025" s="269"/>
      <c r="F1025" s="270" t="str">
        <f>IF(E1025="","",VLOOKUP(Conciliação!E1025,Relatório!B:I,2,FALSE))</f>
        <v/>
      </c>
      <c r="G1025" s="709"/>
      <c r="H1025" s="334" t="str">
        <f>IF(G1025="","",VLOOKUP(G1025,Fundos!B:C,2,FALSE))</f>
        <v/>
      </c>
      <c r="I1025" s="272"/>
      <c r="J1025" s="443"/>
      <c r="K1025" s="443"/>
      <c r="L1025" s="685"/>
      <c r="M1025" s="353"/>
      <c r="N1025" s="271"/>
      <c r="O1025" s="576"/>
      <c r="P1025" s="276" t="s">
        <v>277</v>
      </c>
      <c r="Q1025" s="279"/>
      <c r="R1025" s="449"/>
      <c r="S1025" s="279">
        <f t="shared" si="76"/>
        <v>0</v>
      </c>
      <c r="T1025" s="333">
        <f t="shared" si="79"/>
        <v>0</v>
      </c>
    </row>
    <row r="1026" spans="2:20" ht="24.9" customHeight="1" x14ac:dyDescent="0.3">
      <c r="B1026" s="446"/>
      <c r="C1026" s="267">
        <f t="shared" si="77"/>
        <v>1</v>
      </c>
      <c r="D1026" s="268" t="str">
        <f t="shared" si="78"/>
        <v>Janeiro</v>
      </c>
      <c r="E1026" s="269"/>
      <c r="F1026" s="270" t="str">
        <f>IF(E1026="","",VLOOKUP(Conciliação!E1026,Relatório!B:I,2,FALSE))</f>
        <v/>
      </c>
      <c r="G1026" s="709"/>
      <c r="H1026" s="334" t="str">
        <f>IF(G1026="","",VLOOKUP(G1026,Fundos!B:C,2,FALSE))</f>
        <v/>
      </c>
      <c r="I1026" s="272"/>
      <c r="J1026" s="443"/>
      <c r="K1026" s="443"/>
      <c r="L1026" s="685"/>
      <c r="M1026" s="353"/>
      <c r="N1026" s="271"/>
      <c r="O1026" s="576"/>
      <c r="P1026" s="276" t="s">
        <v>277</v>
      </c>
      <c r="Q1026" s="279"/>
      <c r="R1026" s="449"/>
      <c r="S1026" s="279">
        <f t="shared" si="76"/>
        <v>0</v>
      </c>
      <c r="T1026" s="333">
        <f t="shared" si="79"/>
        <v>0</v>
      </c>
    </row>
    <row r="1027" spans="2:20" ht="24.9" customHeight="1" x14ac:dyDescent="0.3">
      <c r="B1027" s="446"/>
      <c r="C1027" s="267">
        <f t="shared" si="77"/>
        <v>1</v>
      </c>
      <c r="D1027" s="268" t="str">
        <f t="shared" si="78"/>
        <v>Janeiro</v>
      </c>
      <c r="E1027" s="269"/>
      <c r="F1027" s="270" t="str">
        <f>IF(E1027="","",VLOOKUP(Conciliação!E1027,Relatório!B:I,2,FALSE))</f>
        <v/>
      </c>
      <c r="G1027" s="709"/>
      <c r="H1027" s="334" t="str">
        <f>IF(G1027="","",VLOOKUP(G1027,Fundos!B:C,2,FALSE))</f>
        <v/>
      </c>
      <c r="I1027" s="272"/>
      <c r="J1027" s="443"/>
      <c r="K1027" s="443"/>
      <c r="L1027" s="685"/>
      <c r="M1027" s="353"/>
      <c r="N1027" s="271"/>
      <c r="O1027" s="576"/>
      <c r="P1027" s="276" t="s">
        <v>277</v>
      </c>
      <c r="Q1027" s="279"/>
      <c r="R1027" s="449"/>
      <c r="S1027" s="279">
        <f t="shared" si="76"/>
        <v>0</v>
      </c>
      <c r="T1027" s="333">
        <f t="shared" si="79"/>
        <v>0</v>
      </c>
    </row>
    <row r="1028" spans="2:20" ht="24.9" customHeight="1" x14ac:dyDescent="0.3">
      <c r="B1028" s="446"/>
      <c r="C1028" s="267">
        <f t="shared" si="77"/>
        <v>1</v>
      </c>
      <c r="D1028" s="268" t="str">
        <f t="shared" si="78"/>
        <v>Janeiro</v>
      </c>
      <c r="E1028" s="269"/>
      <c r="F1028" s="270" t="str">
        <f>IF(E1028="","",VLOOKUP(Conciliação!E1028,Relatório!B:I,2,FALSE))</f>
        <v/>
      </c>
      <c r="G1028" s="709"/>
      <c r="H1028" s="334" t="str">
        <f>IF(G1028="","",VLOOKUP(G1028,Fundos!B:C,2,FALSE))</f>
        <v/>
      </c>
      <c r="I1028" s="272"/>
      <c r="J1028" s="443"/>
      <c r="K1028" s="443"/>
      <c r="L1028" s="685"/>
      <c r="M1028" s="353"/>
      <c r="N1028" s="271"/>
      <c r="O1028" s="576"/>
      <c r="P1028" s="276" t="s">
        <v>277</v>
      </c>
      <c r="Q1028" s="279"/>
      <c r="R1028" s="449"/>
      <c r="S1028" s="279">
        <f t="shared" ref="S1028:S1091" si="80">IF(P1028="sim",Q1028-R1028+S1027,IF(P1028="NÃO",S1027))</f>
        <v>0</v>
      </c>
      <c r="T1028" s="333">
        <f t="shared" si="79"/>
        <v>0</v>
      </c>
    </row>
    <row r="1029" spans="2:20" ht="24.9" customHeight="1" x14ac:dyDescent="0.3">
      <c r="B1029" s="446"/>
      <c r="C1029" s="267">
        <f t="shared" si="77"/>
        <v>1</v>
      </c>
      <c r="D1029" s="268" t="str">
        <f t="shared" si="78"/>
        <v>Janeiro</v>
      </c>
      <c r="E1029" s="269"/>
      <c r="F1029" s="270" t="str">
        <f>IF(E1029="","",VLOOKUP(Conciliação!E1029,Relatório!B:I,2,FALSE))</f>
        <v/>
      </c>
      <c r="G1029" s="709"/>
      <c r="H1029" s="334" t="str">
        <f>IF(G1029="","",VLOOKUP(G1029,Fundos!B:C,2,FALSE))</f>
        <v/>
      </c>
      <c r="I1029" s="272"/>
      <c r="J1029" s="443"/>
      <c r="K1029" s="443"/>
      <c r="L1029" s="685"/>
      <c r="M1029" s="353"/>
      <c r="N1029" s="271"/>
      <c r="O1029" s="576"/>
      <c r="P1029" s="276" t="s">
        <v>277</v>
      </c>
      <c r="Q1029" s="279"/>
      <c r="R1029" s="449"/>
      <c r="S1029" s="279">
        <f t="shared" si="80"/>
        <v>0</v>
      </c>
      <c r="T1029" s="333">
        <f t="shared" si="79"/>
        <v>0</v>
      </c>
    </row>
    <row r="1030" spans="2:20" ht="24.9" customHeight="1" x14ac:dyDescent="0.3">
      <c r="B1030" s="446"/>
      <c r="C1030" s="267">
        <f t="shared" si="77"/>
        <v>1</v>
      </c>
      <c r="D1030" s="268" t="str">
        <f t="shared" si="78"/>
        <v>Janeiro</v>
      </c>
      <c r="E1030" s="269"/>
      <c r="F1030" s="270" t="str">
        <f>IF(E1030="","",VLOOKUP(Conciliação!E1030,Relatório!B:I,2,FALSE))</f>
        <v/>
      </c>
      <c r="G1030" s="709"/>
      <c r="H1030" s="334" t="str">
        <f>IF(G1030="","",VLOOKUP(G1030,Fundos!B:C,2,FALSE))</f>
        <v/>
      </c>
      <c r="I1030" s="272"/>
      <c r="J1030" s="443"/>
      <c r="K1030" s="443"/>
      <c r="L1030" s="685"/>
      <c r="M1030" s="353"/>
      <c r="N1030" s="271"/>
      <c r="O1030" s="576"/>
      <c r="P1030" s="276" t="s">
        <v>277</v>
      </c>
      <c r="Q1030" s="279"/>
      <c r="R1030" s="449"/>
      <c r="S1030" s="279">
        <f t="shared" si="80"/>
        <v>0</v>
      </c>
      <c r="T1030" s="333">
        <f t="shared" si="79"/>
        <v>0</v>
      </c>
    </row>
    <row r="1031" spans="2:20" ht="24.9" customHeight="1" x14ac:dyDescent="0.3">
      <c r="B1031" s="446"/>
      <c r="C1031" s="267">
        <f t="shared" si="77"/>
        <v>1</v>
      </c>
      <c r="D1031" s="268" t="str">
        <f t="shared" si="78"/>
        <v>Janeiro</v>
      </c>
      <c r="E1031" s="269"/>
      <c r="F1031" s="270" t="str">
        <f>IF(E1031="","",VLOOKUP(Conciliação!E1031,Relatório!B:I,2,FALSE))</f>
        <v/>
      </c>
      <c r="G1031" s="709"/>
      <c r="H1031" s="334" t="str">
        <f>IF(G1031="","",VLOOKUP(G1031,Fundos!B:C,2,FALSE))</f>
        <v/>
      </c>
      <c r="I1031" s="272"/>
      <c r="J1031" s="443"/>
      <c r="K1031" s="443"/>
      <c r="L1031" s="686"/>
      <c r="M1031" s="353"/>
      <c r="N1031" s="271"/>
      <c r="O1031" s="576"/>
      <c r="P1031" s="276" t="s">
        <v>277</v>
      </c>
      <c r="Q1031" s="279"/>
      <c r="R1031" s="449"/>
      <c r="S1031" s="279">
        <f t="shared" si="80"/>
        <v>0</v>
      </c>
      <c r="T1031" s="333">
        <f t="shared" si="79"/>
        <v>0</v>
      </c>
    </row>
    <row r="1032" spans="2:20" ht="24.9" customHeight="1" x14ac:dyDescent="0.3">
      <c r="B1032" s="446"/>
      <c r="C1032" s="267">
        <f t="shared" si="77"/>
        <v>1</v>
      </c>
      <c r="D1032" s="268" t="str">
        <f t="shared" si="78"/>
        <v>Janeiro</v>
      </c>
      <c r="E1032" s="269"/>
      <c r="F1032" s="270" t="str">
        <f>IF(E1032="","",VLOOKUP(Conciliação!E1032,Relatório!B:I,2,FALSE))</f>
        <v/>
      </c>
      <c r="G1032" s="709"/>
      <c r="H1032" s="334" t="str">
        <f>IF(G1032="","",VLOOKUP(G1032,Fundos!B:C,2,FALSE))</f>
        <v/>
      </c>
      <c r="I1032" s="272"/>
      <c r="J1032" s="443"/>
      <c r="K1032" s="443"/>
      <c r="L1032" s="685"/>
      <c r="M1032" s="353"/>
      <c r="N1032" s="271"/>
      <c r="O1032" s="576"/>
      <c r="P1032" s="276" t="s">
        <v>277</v>
      </c>
      <c r="Q1032" s="279"/>
      <c r="R1032" s="449"/>
      <c r="S1032" s="279">
        <f t="shared" si="80"/>
        <v>0</v>
      </c>
      <c r="T1032" s="333">
        <f t="shared" si="79"/>
        <v>0</v>
      </c>
    </row>
    <row r="1033" spans="2:20" ht="24.9" customHeight="1" x14ac:dyDescent="0.3">
      <c r="B1033" s="446"/>
      <c r="C1033" s="267">
        <f t="shared" si="77"/>
        <v>1</v>
      </c>
      <c r="D1033" s="268" t="str">
        <f t="shared" si="78"/>
        <v>Janeiro</v>
      </c>
      <c r="E1033" s="269"/>
      <c r="F1033" s="270" t="str">
        <f>IF(E1033="","",VLOOKUP(Conciliação!E1033,Relatório!B:I,2,FALSE))</f>
        <v/>
      </c>
      <c r="G1033" s="709"/>
      <c r="H1033" s="334" t="str">
        <f>IF(G1033="","",VLOOKUP(G1033,Fundos!B:C,2,FALSE))</f>
        <v/>
      </c>
      <c r="I1033" s="272"/>
      <c r="J1033" s="443"/>
      <c r="K1033" s="443"/>
      <c r="L1033" s="685"/>
      <c r="M1033" s="353"/>
      <c r="N1033" s="271"/>
      <c r="O1033" s="576"/>
      <c r="P1033" s="276" t="s">
        <v>277</v>
      </c>
      <c r="Q1033" s="279"/>
      <c r="R1033" s="449"/>
      <c r="S1033" s="279">
        <f t="shared" si="80"/>
        <v>0</v>
      </c>
      <c r="T1033" s="333">
        <f t="shared" si="79"/>
        <v>0</v>
      </c>
    </row>
    <row r="1034" spans="2:20" ht="24.9" customHeight="1" x14ac:dyDescent="0.3">
      <c r="B1034" s="446"/>
      <c r="C1034" s="267">
        <f t="shared" ref="C1034:C1105" si="81">MONTH(B1034)</f>
        <v>1</v>
      </c>
      <c r="D1034" s="268" t="str">
        <f t="shared" ref="D1034:D1105" si="82">IF(C1034=1,"Janeiro",IF(C1034=2,"Fevereiro",IF(C1034=3,"Março",IF(C1034=4,"Abril",IF(C1034=5,"Maio",IF(C1034=6,"Junho",IF(C1034=7,"Julho",IF(C1034=8,"Agosto",IF(C1034=9,"Setembro",IF(C1034=10,"Outubro",IF(C1034=11,"Novembro",IF(C1034=12,"Dezembro",""))))))))))))</f>
        <v>Janeiro</v>
      </c>
      <c r="E1034" s="269"/>
      <c r="F1034" s="270" t="str">
        <f>IF(E1034="","",VLOOKUP(Conciliação!E1034,Relatório!B:I,2,FALSE))</f>
        <v/>
      </c>
      <c r="G1034" s="709"/>
      <c r="H1034" s="334" t="str">
        <f>IF(G1034="","",VLOOKUP(G1034,Fundos!B:C,2,FALSE))</f>
        <v/>
      </c>
      <c r="I1034" s="272"/>
      <c r="J1034" s="443"/>
      <c r="K1034" s="443"/>
      <c r="L1034" s="685"/>
      <c r="M1034" s="353"/>
      <c r="N1034" s="271"/>
      <c r="O1034" s="576"/>
      <c r="P1034" s="276" t="s">
        <v>277</v>
      </c>
      <c r="Q1034" s="279"/>
      <c r="R1034" s="449"/>
      <c r="S1034" s="279">
        <f t="shared" si="80"/>
        <v>0</v>
      </c>
      <c r="T1034" s="333">
        <f>T1033</f>
        <v>0</v>
      </c>
    </row>
    <row r="1035" spans="2:20" ht="24.9" customHeight="1" x14ac:dyDescent="0.3">
      <c r="B1035" s="446"/>
      <c r="C1035" s="267">
        <f t="shared" si="81"/>
        <v>1</v>
      </c>
      <c r="D1035" s="268" t="str">
        <f t="shared" si="82"/>
        <v>Janeiro</v>
      </c>
      <c r="E1035" s="269"/>
      <c r="F1035" s="270" t="str">
        <f>IF(E1035="","",VLOOKUP(Conciliação!E1035,Relatório!B:I,2,FALSE))</f>
        <v/>
      </c>
      <c r="G1035" s="709"/>
      <c r="H1035" s="334" t="str">
        <f>IF(G1035="","",VLOOKUP(G1035,Fundos!B:C,2,FALSE))</f>
        <v/>
      </c>
      <c r="I1035" s="272"/>
      <c r="J1035" s="443"/>
      <c r="K1035" s="443"/>
      <c r="L1035" s="686"/>
      <c r="M1035" s="353"/>
      <c r="N1035" s="271"/>
      <c r="O1035" s="576"/>
      <c r="P1035" s="276" t="s">
        <v>277</v>
      </c>
      <c r="Q1035" s="279"/>
      <c r="R1035" s="449"/>
      <c r="S1035" s="279">
        <f t="shared" si="80"/>
        <v>0</v>
      </c>
      <c r="T1035" s="333">
        <f t="shared" si="79"/>
        <v>0</v>
      </c>
    </row>
    <row r="1036" spans="2:20" ht="24.9" customHeight="1" x14ac:dyDescent="0.3">
      <c r="B1036" s="446"/>
      <c r="C1036" s="267">
        <f t="shared" si="81"/>
        <v>1</v>
      </c>
      <c r="D1036" s="268" t="str">
        <f t="shared" si="82"/>
        <v>Janeiro</v>
      </c>
      <c r="E1036" s="269"/>
      <c r="F1036" s="270" t="str">
        <f>IF(E1036="","",VLOOKUP(Conciliação!E1036,Relatório!B:I,2,FALSE))</f>
        <v/>
      </c>
      <c r="G1036" s="709"/>
      <c r="H1036" s="334" t="str">
        <f>IF(G1036="","",VLOOKUP(G1036,Fundos!B:C,2,FALSE))</f>
        <v/>
      </c>
      <c r="I1036" s="272"/>
      <c r="J1036" s="443"/>
      <c r="K1036" s="443"/>
      <c r="L1036" s="685"/>
      <c r="M1036" s="353"/>
      <c r="N1036" s="271"/>
      <c r="O1036" s="576"/>
      <c r="P1036" s="276" t="s">
        <v>277</v>
      </c>
      <c r="Q1036" s="279"/>
      <c r="R1036" s="449"/>
      <c r="S1036" s="279">
        <f t="shared" si="80"/>
        <v>0</v>
      </c>
      <c r="T1036" s="333">
        <f t="shared" si="79"/>
        <v>0</v>
      </c>
    </row>
    <row r="1037" spans="2:20" ht="24.9" customHeight="1" x14ac:dyDescent="0.3">
      <c r="B1037" s="446"/>
      <c r="C1037" s="267">
        <f t="shared" si="81"/>
        <v>1</v>
      </c>
      <c r="D1037" s="268" t="str">
        <f t="shared" si="82"/>
        <v>Janeiro</v>
      </c>
      <c r="E1037" s="269"/>
      <c r="F1037" s="270" t="str">
        <f>IF(E1037="","",VLOOKUP(Conciliação!E1037,Relatório!B:I,2,FALSE))</f>
        <v/>
      </c>
      <c r="G1037" s="709"/>
      <c r="H1037" s="334" t="str">
        <f>IF(G1037="","",VLOOKUP(G1037,Fundos!B:C,2,FALSE))</f>
        <v/>
      </c>
      <c r="I1037" s="272"/>
      <c r="J1037" s="443"/>
      <c r="K1037" s="443"/>
      <c r="L1037" s="686"/>
      <c r="M1037" s="353"/>
      <c r="N1037" s="271"/>
      <c r="O1037" s="576"/>
      <c r="P1037" s="276" t="s">
        <v>277</v>
      </c>
      <c r="Q1037" s="279"/>
      <c r="R1037" s="449"/>
      <c r="S1037" s="279">
        <f t="shared" si="80"/>
        <v>0</v>
      </c>
      <c r="T1037" s="333">
        <f t="shared" si="79"/>
        <v>0</v>
      </c>
    </row>
    <row r="1038" spans="2:20" ht="24.9" customHeight="1" x14ac:dyDescent="0.3">
      <c r="B1038" s="446"/>
      <c r="C1038" s="267">
        <f t="shared" si="81"/>
        <v>1</v>
      </c>
      <c r="D1038" s="268" t="str">
        <f t="shared" si="82"/>
        <v>Janeiro</v>
      </c>
      <c r="E1038" s="269"/>
      <c r="F1038" s="270" t="str">
        <f>IF(E1038="","",VLOOKUP(Conciliação!E1038,Relatório!B:I,2,FALSE))</f>
        <v/>
      </c>
      <c r="G1038" s="709"/>
      <c r="H1038" s="334" t="str">
        <f>IF(G1038="","",VLOOKUP(G1038,Fundos!B:C,2,FALSE))</f>
        <v/>
      </c>
      <c r="I1038" s="272"/>
      <c r="J1038" s="443"/>
      <c r="K1038" s="443"/>
      <c r="L1038" s="685"/>
      <c r="M1038" s="353"/>
      <c r="N1038" s="271"/>
      <c r="O1038" s="576"/>
      <c r="P1038" s="276" t="s">
        <v>277</v>
      </c>
      <c r="Q1038" s="279"/>
      <c r="R1038" s="449"/>
      <c r="S1038" s="279">
        <f t="shared" si="80"/>
        <v>0</v>
      </c>
      <c r="T1038" s="333">
        <f t="shared" si="79"/>
        <v>0</v>
      </c>
    </row>
    <row r="1039" spans="2:20" ht="24.9" customHeight="1" x14ac:dyDescent="0.3">
      <c r="B1039" s="446"/>
      <c r="C1039" s="267">
        <f t="shared" si="81"/>
        <v>1</v>
      </c>
      <c r="D1039" s="268" t="str">
        <f t="shared" si="82"/>
        <v>Janeiro</v>
      </c>
      <c r="E1039" s="269"/>
      <c r="F1039" s="270" t="str">
        <f>IF(E1039="","",VLOOKUP(Conciliação!E1039,Relatório!B:I,2,FALSE))</f>
        <v/>
      </c>
      <c r="G1039" s="709"/>
      <c r="H1039" s="334" t="str">
        <f>IF(G1039="","",VLOOKUP(G1039,Fundos!B:C,2,FALSE))</f>
        <v/>
      </c>
      <c r="I1039" s="272"/>
      <c r="J1039" s="443"/>
      <c r="K1039" s="443"/>
      <c r="L1039" s="686"/>
      <c r="M1039" s="353"/>
      <c r="N1039" s="271"/>
      <c r="O1039" s="576"/>
      <c r="P1039" s="276" t="s">
        <v>277</v>
      </c>
      <c r="Q1039" s="279"/>
      <c r="R1039" s="449"/>
      <c r="S1039" s="279">
        <f t="shared" si="80"/>
        <v>0</v>
      </c>
      <c r="T1039" s="333">
        <f t="shared" si="79"/>
        <v>0</v>
      </c>
    </row>
    <row r="1040" spans="2:20" ht="24.9" customHeight="1" x14ac:dyDescent="0.3">
      <c r="B1040" s="446"/>
      <c r="C1040" s="267">
        <f t="shared" si="81"/>
        <v>1</v>
      </c>
      <c r="D1040" s="268" t="str">
        <f t="shared" si="82"/>
        <v>Janeiro</v>
      </c>
      <c r="E1040" s="269"/>
      <c r="F1040" s="270" t="str">
        <f>IF(E1040="","",VLOOKUP(Conciliação!E1040,Relatório!B:I,2,FALSE))</f>
        <v/>
      </c>
      <c r="G1040" s="709"/>
      <c r="H1040" s="334" t="str">
        <f>IF(G1040="","",VLOOKUP(G1040,Fundos!B:C,2,FALSE))</f>
        <v/>
      </c>
      <c r="I1040" s="272"/>
      <c r="J1040" s="443"/>
      <c r="K1040" s="443"/>
      <c r="L1040" s="685"/>
      <c r="M1040" s="353"/>
      <c r="N1040" s="271"/>
      <c r="O1040" s="576"/>
      <c r="P1040" s="276" t="s">
        <v>277</v>
      </c>
      <c r="Q1040" s="279"/>
      <c r="R1040" s="449"/>
      <c r="S1040" s="279">
        <f t="shared" si="80"/>
        <v>0</v>
      </c>
      <c r="T1040" s="333">
        <f t="shared" si="79"/>
        <v>0</v>
      </c>
    </row>
    <row r="1041" spans="2:20" ht="24.9" customHeight="1" x14ac:dyDescent="0.3">
      <c r="B1041" s="446"/>
      <c r="C1041" s="267">
        <f t="shared" si="81"/>
        <v>1</v>
      </c>
      <c r="D1041" s="268" t="str">
        <f t="shared" si="82"/>
        <v>Janeiro</v>
      </c>
      <c r="E1041" s="269"/>
      <c r="F1041" s="270" t="str">
        <f>IF(E1041="","",VLOOKUP(Conciliação!E1041,Relatório!B:I,2,FALSE))</f>
        <v/>
      </c>
      <c r="G1041" s="709"/>
      <c r="H1041" s="334" t="str">
        <f>IF(G1041="","",VLOOKUP(G1041,Fundos!B:C,2,FALSE))</f>
        <v/>
      </c>
      <c r="I1041" s="272"/>
      <c r="J1041" s="443"/>
      <c r="K1041" s="443"/>
      <c r="L1041" s="685"/>
      <c r="M1041" s="353"/>
      <c r="N1041" s="271"/>
      <c r="O1041" s="576"/>
      <c r="P1041" s="276" t="s">
        <v>277</v>
      </c>
      <c r="Q1041" s="279"/>
      <c r="R1041" s="449"/>
      <c r="S1041" s="279">
        <f t="shared" si="80"/>
        <v>0</v>
      </c>
      <c r="T1041" s="333">
        <f t="shared" si="79"/>
        <v>0</v>
      </c>
    </row>
    <row r="1042" spans="2:20" ht="24.9" customHeight="1" x14ac:dyDescent="0.3">
      <c r="B1042" s="446"/>
      <c r="C1042" s="267">
        <f t="shared" si="81"/>
        <v>1</v>
      </c>
      <c r="D1042" s="268" t="str">
        <f t="shared" si="82"/>
        <v>Janeiro</v>
      </c>
      <c r="E1042" s="269"/>
      <c r="F1042" s="270" t="str">
        <f>IF(E1042="","",VLOOKUP(Conciliação!E1042,Relatório!B:I,2,FALSE))</f>
        <v/>
      </c>
      <c r="G1042" s="709"/>
      <c r="H1042" s="334" t="str">
        <f>IF(G1042="","",VLOOKUP(G1042,Fundos!B:C,2,FALSE))</f>
        <v/>
      </c>
      <c r="I1042" s="272"/>
      <c r="J1042" s="443"/>
      <c r="K1042" s="443"/>
      <c r="L1042" s="685"/>
      <c r="M1042" s="353"/>
      <c r="N1042" s="271"/>
      <c r="O1042" s="576"/>
      <c r="P1042" s="276" t="s">
        <v>277</v>
      </c>
      <c r="Q1042" s="279"/>
      <c r="R1042" s="449"/>
      <c r="S1042" s="279">
        <f t="shared" si="80"/>
        <v>0</v>
      </c>
      <c r="T1042" s="333">
        <f t="shared" si="79"/>
        <v>0</v>
      </c>
    </row>
    <row r="1043" spans="2:20" ht="24.9" customHeight="1" x14ac:dyDescent="0.3">
      <c r="B1043" s="446"/>
      <c r="C1043" s="267">
        <f t="shared" si="81"/>
        <v>1</v>
      </c>
      <c r="D1043" s="268" t="str">
        <f t="shared" si="82"/>
        <v>Janeiro</v>
      </c>
      <c r="E1043" s="269"/>
      <c r="F1043" s="270" t="str">
        <f>IF(E1043="","",VLOOKUP(Conciliação!E1043,Relatório!B:I,2,FALSE))</f>
        <v/>
      </c>
      <c r="G1043" s="709"/>
      <c r="H1043" s="334" t="str">
        <f>IF(G1043="","",VLOOKUP(G1043,Fundos!B:C,2,FALSE))</f>
        <v/>
      </c>
      <c r="I1043" s="272"/>
      <c r="J1043" s="1046"/>
      <c r="K1043" s="443"/>
      <c r="L1043" s="685"/>
      <c r="M1043" s="353"/>
      <c r="N1043" s="271"/>
      <c r="O1043" s="576"/>
      <c r="P1043" s="276" t="s">
        <v>277</v>
      </c>
      <c r="Q1043" s="279"/>
      <c r="R1043" s="449"/>
      <c r="S1043" s="279">
        <f t="shared" si="80"/>
        <v>0</v>
      </c>
      <c r="T1043" s="333">
        <f t="shared" si="79"/>
        <v>0</v>
      </c>
    </row>
    <row r="1044" spans="2:20" ht="24.9" customHeight="1" x14ac:dyDescent="0.3">
      <c r="B1044" s="446"/>
      <c r="C1044" s="267">
        <f t="shared" si="81"/>
        <v>1</v>
      </c>
      <c r="D1044" s="268" t="str">
        <f t="shared" si="82"/>
        <v>Janeiro</v>
      </c>
      <c r="E1044" s="269"/>
      <c r="F1044" s="270" t="str">
        <f>IF(E1044="","",VLOOKUP(Conciliação!E1044,Relatório!B:I,2,FALSE))</f>
        <v/>
      </c>
      <c r="G1044" s="709"/>
      <c r="H1044" s="334" t="str">
        <f>IF(G1044="","",VLOOKUP(G1044,Fundos!B:C,2,FALSE))</f>
        <v/>
      </c>
      <c r="I1044" s="272"/>
      <c r="J1044" s="443"/>
      <c r="K1044" s="443"/>
      <c r="L1044" s="685"/>
      <c r="M1044" s="353"/>
      <c r="N1044" s="271"/>
      <c r="O1044" s="576"/>
      <c r="P1044" s="276" t="s">
        <v>277</v>
      </c>
      <c r="Q1044" s="279"/>
      <c r="R1044" s="449"/>
      <c r="S1044" s="279">
        <f t="shared" si="80"/>
        <v>0</v>
      </c>
      <c r="T1044" s="333">
        <f t="shared" si="79"/>
        <v>0</v>
      </c>
    </row>
    <row r="1045" spans="2:20" ht="24.9" customHeight="1" x14ac:dyDescent="0.3">
      <c r="B1045" s="446"/>
      <c r="C1045" s="267">
        <f t="shared" si="81"/>
        <v>1</v>
      </c>
      <c r="D1045" s="268" t="str">
        <f t="shared" si="82"/>
        <v>Janeiro</v>
      </c>
      <c r="E1045" s="269"/>
      <c r="F1045" s="270" t="str">
        <f>IF(E1045="","",VLOOKUP(Conciliação!E1045,Relatório!B:I,2,FALSE))</f>
        <v/>
      </c>
      <c r="G1045" s="709"/>
      <c r="H1045" s="334" t="str">
        <f>IF(G1045="","",VLOOKUP(G1045,Fundos!B:C,2,FALSE))</f>
        <v/>
      </c>
      <c r="I1045" s="272"/>
      <c r="J1045" s="448"/>
      <c r="K1045" s="443"/>
      <c r="L1045" s="581"/>
      <c r="M1045" s="353"/>
      <c r="N1045" s="271"/>
      <c r="O1045" s="576"/>
      <c r="P1045" s="276" t="s">
        <v>277</v>
      </c>
      <c r="Q1045" s="279"/>
      <c r="R1045" s="449"/>
      <c r="S1045" s="279">
        <f t="shared" si="80"/>
        <v>0</v>
      </c>
      <c r="T1045" s="333">
        <f t="shared" si="79"/>
        <v>0</v>
      </c>
    </row>
    <row r="1046" spans="2:20" ht="24.9" customHeight="1" x14ac:dyDescent="0.3">
      <c r="B1046" s="446"/>
      <c r="C1046" s="267">
        <f t="shared" si="81"/>
        <v>1</v>
      </c>
      <c r="D1046" s="268" t="str">
        <f t="shared" si="82"/>
        <v>Janeiro</v>
      </c>
      <c r="E1046" s="269"/>
      <c r="F1046" s="270" t="str">
        <f>IF(E1046="","",VLOOKUP(Conciliação!E1046,Relatório!B:I,2,FALSE))</f>
        <v/>
      </c>
      <c r="G1046" s="709"/>
      <c r="H1046" s="334" t="str">
        <f>IF(G1046="","",VLOOKUP(G1046,Fundos!B:C,2,FALSE))</f>
        <v/>
      </c>
      <c r="I1046" s="272"/>
      <c r="J1046" s="443"/>
      <c r="K1046" s="443"/>
      <c r="L1046" s="685"/>
      <c r="M1046" s="353"/>
      <c r="N1046" s="271"/>
      <c r="O1046" s="576"/>
      <c r="P1046" s="276" t="s">
        <v>277</v>
      </c>
      <c r="Q1046" s="279"/>
      <c r="R1046" s="449"/>
      <c r="S1046" s="279">
        <f t="shared" si="80"/>
        <v>0</v>
      </c>
      <c r="T1046" s="333">
        <f t="shared" si="79"/>
        <v>0</v>
      </c>
    </row>
    <row r="1047" spans="2:20" ht="24.9" customHeight="1" x14ac:dyDescent="0.3">
      <c r="B1047" s="446"/>
      <c r="C1047" s="267">
        <f t="shared" si="81"/>
        <v>1</v>
      </c>
      <c r="D1047" s="268" t="str">
        <f t="shared" si="82"/>
        <v>Janeiro</v>
      </c>
      <c r="E1047" s="269"/>
      <c r="F1047" s="270" t="str">
        <f>IF(E1047="","",VLOOKUP(Conciliação!E1047,Relatório!B:I,2,FALSE))</f>
        <v/>
      </c>
      <c r="G1047" s="709"/>
      <c r="H1047" s="334" t="str">
        <f>IF(G1047="","",VLOOKUP(G1047,Fundos!B:C,2,FALSE))</f>
        <v/>
      </c>
      <c r="I1047" s="272"/>
      <c r="J1047" s="443"/>
      <c r="K1047" s="448"/>
      <c r="L1047" s="685"/>
      <c r="M1047" s="353"/>
      <c r="N1047" s="271"/>
      <c r="O1047" s="576"/>
      <c r="P1047" s="276" t="s">
        <v>277</v>
      </c>
      <c r="Q1047" s="279"/>
      <c r="R1047" s="449"/>
      <c r="S1047" s="279">
        <f t="shared" si="80"/>
        <v>0</v>
      </c>
      <c r="T1047" s="333">
        <f t="shared" si="79"/>
        <v>0</v>
      </c>
    </row>
    <row r="1048" spans="2:20" ht="24.9" customHeight="1" x14ac:dyDescent="0.3">
      <c r="B1048" s="446"/>
      <c r="C1048" s="267">
        <f t="shared" si="81"/>
        <v>1</v>
      </c>
      <c r="D1048" s="268" t="str">
        <f t="shared" si="82"/>
        <v>Janeiro</v>
      </c>
      <c r="E1048" s="269"/>
      <c r="F1048" s="270" t="str">
        <f>IF(E1048="","",VLOOKUP(Conciliação!E1048,Relatório!B:I,2,FALSE))</f>
        <v/>
      </c>
      <c r="G1048" s="709"/>
      <c r="H1048" s="334" t="str">
        <f>IF(G1048="","",VLOOKUP(G1048,Fundos!B:C,2,FALSE))</f>
        <v/>
      </c>
      <c r="I1048" s="272"/>
      <c r="J1048" s="443"/>
      <c r="K1048" s="443"/>
      <c r="L1048" s="685"/>
      <c r="M1048" s="353"/>
      <c r="N1048" s="271"/>
      <c r="O1048" s="576"/>
      <c r="P1048" s="276" t="s">
        <v>277</v>
      </c>
      <c r="Q1048" s="279"/>
      <c r="R1048" s="449"/>
      <c r="S1048" s="279">
        <f t="shared" si="80"/>
        <v>0</v>
      </c>
      <c r="T1048" s="333">
        <f t="shared" si="79"/>
        <v>0</v>
      </c>
    </row>
    <row r="1049" spans="2:20" ht="24.9" customHeight="1" x14ac:dyDescent="0.3">
      <c r="B1049" s="446"/>
      <c r="C1049" s="267">
        <f t="shared" si="81"/>
        <v>1</v>
      </c>
      <c r="D1049" s="268" t="str">
        <f t="shared" si="82"/>
        <v>Janeiro</v>
      </c>
      <c r="E1049" s="269"/>
      <c r="F1049" s="270" t="str">
        <f>IF(E1049="","",VLOOKUP(Conciliação!E1049,Relatório!B:I,2,FALSE))</f>
        <v/>
      </c>
      <c r="G1049" s="709"/>
      <c r="H1049" s="334" t="str">
        <f>IF(G1049="","",VLOOKUP(G1049,Fundos!B:C,2,FALSE))</f>
        <v/>
      </c>
      <c r="I1049" s="272"/>
      <c r="J1049" s="443"/>
      <c r="K1049" s="443"/>
      <c r="L1049" s="685"/>
      <c r="M1049" s="353"/>
      <c r="N1049" s="271"/>
      <c r="O1049" s="576"/>
      <c r="P1049" s="276" t="s">
        <v>277</v>
      </c>
      <c r="Q1049" s="279"/>
      <c r="R1049" s="449"/>
      <c r="S1049" s="279">
        <f t="shared" si="80"/>
        <v>0</v>
      </c>
      <c r="T1049" s="333">
        <f t="shared" si="79"/>
        <v>0</v>
      </c>
    </row>
    <row r="1050" spans="2:20" ht="24.9" customHeight="1" x14ac:dyDescent="0.3">
      <c r="B1050" s="446"/>
      <c r="C1050" s="267">
        <f t="shared" si="81"/>
        <v>1</v>
      </c>
      <c r="D1050" s="268" t="str">
        <f t="shared" si="82"/>
        <v>Janeiro</v>
      </c>
      <c r="E1050" s="269"/>
      <c r="F1050" s="270" t="str">
        <f>IF(E1050="","",VLOOKUP(Conciliação!E1050,Relatório!B:I,2,FALSE))</f>
        <v/>
      </c>
      <c r="G1050" s="709"/>
      <c r="H1050" s="334" t="str">
        <f>IF(G1050="","",VLOOKUP(G1050,Fundos!B:C,2,FALSE))</f>
        <v/>
      </c>
      <c r="I1050" s="272"/>
      <c r="J1050" s="443"/>
      <c r="K1050" s="443"/>
      <c r="L1050" s="685"/>
      <c r="M1050" s="353"/>
      <c r="N1050" s="271"/>
      <c r="O1050" s="576"/>
      <c r="P1050" s="276" t="s">
        <v>277</v>
      </c>
      <c r="Q1050" s="279"/>
      <c r="R1050" s="449"/>
      <c r="S1050" s="279">
        <f t="shared" si="80"/>
        <v>0</v>
      </c>
      <c r="T1050" s="333">
        <f t="shared" si="79"/>
        <v>0</v>
      </c>
    </row>
    <row r="1051" spans="2:20" ht="24.9" customHeight="1" x14ac:dyDescent="0.3">
      <c r="B1051" s="446"/>
      <c r="C1051" s="267">
        <f t="shared" si="81"/>
        <v>1</v>
      </c>
      <c r="D1051" s="268" t="str">
        <f t="shared" si="82"/>
        <v>Janeiro</v>
      </c>
      <c r="E1051" s="269"/>
      <c r="F1051" s="270" t="str">
        <f>IF(E1051="","",VLOOKUP(Conciliação!E1051,Relatório!B:I,2,FALSE))</f>
        <v/>
      </c>
      <c r="G1051" s="709"/>
      <c r="H1051" s="334" t="str">
        <f>IF(G1051="","",VLOOKUP(G1051,Fundos!B:C,2,FALSE))</f>
        <v/>
      </c>
      <c r="I1051" s="272"/>
      <c r="J1051" s="443"/>
      <c r="K1051" s="443"/>
      <c r="L1051" s="685"/>
      <c r="M1051" s="353"/>
      <c r="N1051" s="271"/>
      <c r="O1051" s="576"/>
      <c r="P1051" s="276" t="s">
        <v>277</v>
      </c>
      <c r="Q1051" s="279"/>
      <c r="R1051" s="449"/>
      <c r="S1051" s="279">
        <f t="shared" si="80"/>
        <v>0</v>
      </c>
      <c r="T1051" s="333">
        <f t="shared" si="79"/>
        <v>0</v>
      </c>
    </row>
    <row r="1052" spans="2:20" ht="24.9" customHeight="1" x14ac:dyDescent="0.3">
      <c r="B1052" s="446"/>
      <c r="C1052" s="267">
        <f t="shared" si="81"/>
        <v>1</v>
      </c>
      <c r="D1052" s="268" t="str">
        <f t="shared" si="82"/>
        <v>Janeiro</v>
      </c>
      <c r="E1052" s="269"/>
      <c r="F1052" s="270" t="str">
        <f>IF(E1052="","",VLOOKUP(Conciliação!E1052,Relatório!B:I,2,FALSE))</f>
        <v/>
      </c>
      <c r="G1052" s="709"/>
      <c r="H1052" s="334" t="str">
        <f>IF(G1052="","",VLOOKUP(G1052,Fundos!B:C,2,FALSE))</f>
        <v/>
      </c>
      <c r="I1052" s="272"/>
      <c r="J1052" s="443"/>
      <c r="K1052" s="443"/>
      <c r="L1052" s="685"/>
      <c r="M1052" s="353"/>
      <c r="N1052" s="271"/>
      <c r="O1052" s="576"/>
      <c r="P1052" s="276" t="s">
        <v>277</v>
      </c>
      <c r="Q1052" s="279"/>
      <c r="R1052" s="449"/>
      <c r="S1052" s="279">
        <f t="shared" si="80"/>
        <v>0</v>
      </c>
      <c r="T1052" s="333">
        <f t="shared" si="79"/>
        <v>0</v>
      </c>
    </row>
    <row r="1053" spans="2:20" ht="24.9" customHeight="1" x14ac:dyDescent="0.3">
      <c r="B1053" s="446"/>
      <c r="C1053" s="267">
        <f>MONTH(B1053)</f>
        <v>1</v>
      </c>
      <c r="D1053" s="268" t="str">
        <f>IF(C1053=1,"Janeiro",IF(C1053=2,"Fevereiro",IF(C1053=3,"Março",IF(C1053=4,"Abril",IF(C1053=5,"Maio",IF(C1053=6,"Junho",IF(C1053=7,"Julho",IF(C1053=8,"Agosto",IF(C1053=9,"Setembro",IF(C1053=10,"Outubro",IF(C1053=11,"Novembro",IF(C1053=12,"Dezembro",""))))))))))))</f>
        <v>Janeiro</v>
      </c>
      <c r="E1053" s="269"/>
      <c r="F1053" s="270" t="str">
        <f>IF(E1053="","",VLOOKUP(Conciliação!E1053,Relatório!B:I,2,FALSE))</f>
        <v/>
      </c>
      <c r="G1053" s="709"/>
      <c r="H1053" s="334" t="str">
        <f>IF(G1053="","",VLOOKUP(G1053,Fundos!B:C,2,FALSE))</f>
        <v/>
      </c>
      <c r="I1053" s="272"/>
      <c r="J1053" s="443"/>
      <c r="K1053" s="443"/>
      <c r="L1053" s="685"/>
      <c r="M1053" s="353"/>
      <c r="N1053" s="271"/>
      <c r="O1053" s="576"/>
      <c r="P1053" s="276" t="s">
        <v>277</v>
      </c>
      <c r="Q1053" s="279"/>
      <c r="R1053" s="449"/>
      <c r="S1053" s="279">
        <f t="shared" si="80"/>
        <v>0</v>
      </c>
      <c r="T1053" s="333">
        <f t="shared" si="79"/>
        <v>0</v>
      </c>
    </row>
    <row r="1054" spans="2:20" ht="24.9" customHeight="1" x14ac:dyDescent="0.3">
      <c r="B1054" s="446"/>
      <c r="C1054" s="267">
        <f t="shared" si="81"/>
        <v>1</v>
      </c>
      <c r="D1054" s="268" t="str">
        <f t="shared" si="82"/>
        <v>Janeiro</v>
      </c>
      <c r="E1054" s="269"/>
      <c r="F1054" s="270" t="str">
        <f>IF(E1054="","",VLOOKUP(Conciliação!E1054,Relatório!B:I,2,FALSE))</f>
        <v/>
      </c>
      <c r="G1054" s="709"/>
      <c r="H1054" s="334" t="str">
        <f>IF(G1054="","",VLOOKUP(G1054,Fundos!B:C,2,FALSE))</f>
        <v/>
      </c>
      <c r="I1054" s="272"/>
      <c r="J1054" s="443"/>
      <c r="K1054" s="448"/>
      <c r="L1054" s="685"/>
      <c r="M1054" s="353"/>
      <c r="N1054" s="271"/>
      <c r="O1054" s="576"/>
      <c r="P1054" s="276" t="s">
        <v>277</v>
      </c>
      <c r="Q1054" s="279"/>
      <c r="R1054" s="449"/>
      <c r="S1054" s="279">
        <f t="shared" si="80"/>
        <v>0</v>
      </c>
      <c r="T1054" s="333">
        <f>T1052</f>
        <v>0</v>
      </c>
    </row>
    <row r="1055" spans="2:20" ht="24.9" customHeight="1" x14ac:dyDescent="0.3">
      <c r="B1055" s="446"/>
      <c r="C1055" s="267">
        <f t="shared" si="81"/>
        <v>1</v>
      </c>
      <c r="D1055" s="268" t="str">
        <f t="shared" si="82"/>
        <v>Janeiro</v>
      </c>
      <c r="E1055" s="269"/>
      <c r="F1055" s="270" t="str">
        <f>IF(E1055="","",VLOOKUP(Conciliação!E1055,Relatório!B:I,2,FALSE))</f>
        <v/>
      </c>
      <c r="G1055" s="709"/>
      <c r="H1055" s="334" t="str">
        <f>IF(G1055="","",VLOOKUP(G1055,Fundos!B:C,2,FALSE))</f>
        <v/>
      </c>
      <c r="I1055" s="272"/>
      <c r="J1055" s="448"/>
      <c r="K1055" s="448"/>
      <c r="L1055" s="685"/>
      <c r="M1055" s="353"/>
      <c r="N1055" s="271"/>
      <c r="O1055" s="576"/>
      <c r="P1055" s="276" t="s">
        <v>277</v>
      </c>
      <c r="Q1055" s="279"/>
      <c r="R1055" s="449"/>
      <c r="S1055" s="279">
        <f t="shared" si="80"/>
        <v>0</v>
      </c>
      <c r="T1055" s="333">
        <f t="shared" si="79"/>
        <v>0</v>
      </c>
    </row>
    <row r="1056" spans="2:20" ht="24.9" customHeight="1" x14ac:dyDescent="0.3">
      <c r="B1056" s="446"/>
      <c r="C1056" s="267">
        <f t="shared" si="81"/>
        <v>1</v>
      </c>
      <c r="D1056" s="268" t="str">
        <f t="shared" si="82"/>
        <v>Janeiro</v>
      </c>
      <c r="E1056" s="269"/>
      <c r="F1056" s="270" t="str">
        <f>IF(E1056="","",VLOOKUP(Conciliação!E1056,Relatório!B:I,2,FALSE))</f>
        <v/>
      </c>
      <c r="G1056" s="709"/>
      <c r="H1056" s="334" t="str">
        <f>IF(G1056="","",VLOOKUP(G1056,Fundos!B:C,2,FALSE))</f>
        <v/>
      </c>
      <c r="I1056" s="272"/>
      <c r="J1056" s="443"/>
      <c r="K1056" s="690"/>
      <c r="L1056" s="685"/>
      <c r="M1056" s="353"/>
      <c r="N1056" s="271"/>
      <c r="O1056" s="576"/>
      <c r="P1056" s="276" t="s">
        <v>277</v>
      </c>
      <c r="Q1056" s="279"/>
      <c r="R1056" s="449"/>
      <c r="S1056" s="279">
        <f t="shared" si="80"/>
        <v>0</v>
      </c>
      <c r="T1056" s="333">
        <f t="shared" si="79"/>
        <v>0</v>
      </c>
    </row>
    <row r="1057" spans="2:20" ht="24.9" customHeight="1" x14ac:dyDescent="0.3">
      <c r="B1057" s="446"/>
      <c r="C1057" s="267">
        <f t="shared" si="81"/>
        <v>1</v>
      </c>
      <c r="D1057" s="268" t="str">
        <f t="shared" si="82"/>
        <v>Janeiro</v>
      </c>
      <c r="E1057" s="269"/>
      <c r="F1057" s="270" t="str">
        <f>IF(E1057="","",VLOOKUP(Conciliação!E1057,Relatório!B:I,2,FALSE))</f>
        <v/>
      </c>
      <c r="G1057" s="709"/>
      <c r="H1057" s="334" t="str">
        <f>IF(G1057="","",VLOOKUP(G1057,Fundos!B:C,2,FALSE))</f>
        <v/>
      </c>
      <c r="I1057" s="272"/>
      <c r="J1057" s="443"/>
      <c r="K1057" s="690"/>
      <c r="L1057" s="685"/>
      <c r="M1057" s="353"/>
      <c r="N1057" s="271"/>
      <c r="O1057" s="576"/>
      <c r="P1057" s="276" t="s">
        <v>277</v>
      </c>
      <c r="Q1057" s="279"/>
      <c r="R1057" s="449"/>
      <c r="S1057" s="279">
        <f t="shared" si="80"/>
        <v>0</v>
      </c>
      <c r="T1057" s="333">
        <f t="shared" si="79"/>
        <v>0</v>
      </c>
    </row>
    <row r="1058" spans="2:20" ht="24.9" customHeight="1" x14ac:dyDescent="0.3">
      <c r="B1058" s="446"/>
      <c r="C1058" s="267">
        <f t="shared" si="81"/>
        <v>1</v>
      </c>
      <c r="D1058" s="268" t="str">
        <f t="shared" si="82"/>
        <v>Janeiro</v>
      </c>
      <c r="E1058" s="269"/>
      <c r="F1058" s="270" t="str">
        <f>IF(E1058="","",VLOOKUP(Conciliação!E1058,Relatório!B:I,2,FALSE))</f>
        <v/>
      </c>
      <c r="G1058" s="709"/>
      <c r="H1058" s="334" t="str">
        <f>IF(G1058="","",VLOOKUP(G1058,Fundos!B:C,2,FALSE))</f>
        <v/>
      </c>
      <c r="I1058" s="272"/>
      <c r="J1058" s="443"/>
      <c r="K1058" s="689"/>
      <c r="L1058" s="685"/>
      <c r="M1058" s="353"/>
      <c r="N1058" s="271"/>
      <c r="O1058" s="576"/>
      <c r="P1058" s="276" t="s">
        <v>277</v>
      </c>
      <c r="Q1058" s="279"/>
      <c r="R1058" s="449"/>
      <c r="S1058" s="279">
        <f t="shared" si="80"/>
        <v>0</v>
      </c>
      <c r="T1058" s="333">
        <f t="shared" si="79"/>
        <v>0</v>
      </c>
    </row>
    <row r="1059" spans="2:20" ht="24.9" customHeight="1" x14ac:dyDescent="0.3">
      <c r="B1059" s="446"/>
      <c r="C1059" s="267">
        <f t="shared" si="81"/>
        <v>1</v>
      </c>
      <c r="D1059" s="268" t="str">
        <f t="shared" si="82"/>
        <v>Janeiro</v>
      </c>
      <c r="E1059" s="269"/>
      <c r="F1059" s="270" t="str">
        <f>IF(E1059="","",VLOOKUP(Conciliação!E1059,Relatório!B:I,2,FALSE))</f>
        <v/>
      </c>
      <c r="G1059" s="709"/>
      <c r="H1059" s="334" t="str">
        <f>IF(G1059="","",VLOOKUP(G1059,Fundos!B:C,2,FALSE))</f>
        <v/>
      </c>
      <c r="I1059" s="272"/>
      <c r="J1059" s="443"/>
      <c r="K1059" s="443"/>
      <c r="L1059" s="685"/>
      <c r="M1059" s="353"/>
      <c r="N1059" s="271"/>
      <c r="O1059" s="576"/>
      <c r="P1059" s="276" t="s">
        <v>277</v>
      </c>
      <c r="Q1059" s="279"/>
      <c r="R1059" s="449"/>
      <c r="S1059" s="279">
        <f t="shared" si="80"/>
        <v>0</v>
      </c>
      <c r="T1059" s="333">
        <f t="shared" si="79"/>
        <v>0</v>
      </c>
    </row>
    <row r="1060" spans="2:20" ht="24.9" customHeight="1" x14ac:dyDescent="0.3">
      <c r="B1060" s="446"/>
      <c r="C1060" s="267">
        <f t="shared" si="81"/>
        <v>1</v>
      </c>
      <c r="D1060" s="268" t="str">
        <f t="shared" si="82"/>
        <v>Janeiro</v>
      </c>
      <c r="E1060" s="269"/>
      <c r="F1060" s="270" t="str">
        <f>IF(E1060="","",VLOOKUP(Conciliação!E1060,Relatório!B:I,2,FALSE))</f>
        <v/>
      </c>
      <c r="G1060" s="709"/>
      <c r="H1060" s="334" t="str">
        <f>IF(G1060="","",VLOOKUP(G1060,Fundos!B:C,2,FALSE))</f>
        <v/>
      </c>
      <c r="I1060" s="272"/>
      <c r="J1060" s="443"/>
      <c r="K1060" s="443"/>
      <c r="L1060" s="685"/>
      <c r="M1060" s="353"/>
      <c r="N1060" s="271"/>
      <c r="O1060" s="576"/>
      <c r="P1060" s="276" t="s">
        <v>277</v>
      </c>
      <c r="Q1060" s="279"/>
      <c r="R1060" s="449"/>
      <c r="S1060" s="279">
        <f t="shared" si="80"/>
        <v>0</v>
      </c>
      <c r="T1060" s="333">
        <f t="shared" si="79"/>
        <v>0</v>
      </c>
    </row>
    <row r="1061" spans="2:20" ht="24.9" customHeight="1" x14ac:dyDescent="0.3">
      <c r="B1061" s="446"/>
      <c r="C1061" s="267">
        <f t="shared" si="81"/>
        <v>1</v>
      </c>
      <c r="D1061" s="268" t="str">
        <f t="shared" si="82"/>
        <v>Janeiro</v>
      </c>
      <c r="E1061" s="269"/>
      <c r="F1061" s="270" t="str">
        <f>IF(E1061="","",VLOOKUP(Conciliação!E1061,Relatório!B:I,2,FALSE))</f>
        <v/>
      </c>
      <c r="G1061" s="709"/>
      <c r="H1061" s="334" t="str">
        <f>IF(G1061="","",VLOOKUP(G1061,Fundos!B:C,2,FALSE))</f>
        <v/>
      </c>
      <c r="I1061" s="272"/>
      <c r="J1061" s="443"/>
      <c r="K1061" s="443"/>
      <c r="L1061" s="685"/>
      <c r="M1061" s="353"/>
      <c r="N1061" s="271"/>
      <c r="O1061" s="576"/>
      <c r="P1061" s="276" t="s">
        <v>277</v>
      </c>
      <c r="Q1061" s="279"/>
      <c r="R1061" s="449"/>
      <c r="S1061" s="279">
        <f t="shared" si="80"/>
        <v>0</v>
      </c>
      <c r="T1061" s="333">
        <f t="shared" si="79"/>
        <v>0</v>
      </c>
    </row>
    <row r="1062" spans="2:20" ht="24.9" customHeight="1" x14ac:dyDescent="0.3">
      <c r="B1062" s="446"/>
      <c r="C1062" s="267">
        <f t="shared" si="81"/>
        <v>1</v>
      </c>
      <c r="D1062" s="268" t="str">
        <f t="shared" si="82"/>
        <v>Janeiro</v>
      </c>
      <c r="E1062" s="269"/>
      <c r="F1062" s="270" t="str">
        <f>IF(E1062="","",VLOOKUP(Conciliação!E1062,Relatório!B:I,2,FALSE))</f>
        <v/>
      </c>
      <c r="G1062" s="709"/>
      <c r="H1062" s="334" t="str">
        <f>IF(G1062="","",VLOOKUP(G1062,Fundos!B:C,2,FALSE))</f>
        <v/>
      </c>
      <c r="I1062" s="272"/>
      <c r="J1062" s="443"/>
      <c r="K1062" s="443"/>
      <c r="L1062" s="685"/>
      <c r="M1062" s="353"/>
      <c r="N1062" s="271"/>
      <c r="O1062" s="576"/>
      <c r="P1062" s="276" t="s">
        <v>277</v>
      </c>
      <c r="Q1062" s="279"/>
      <c r="R1062" s="449"/>
      <c r="S1062" s="279">
        <f t="shared" si="80"/>
        <v>0</v>
      </c>
      <c r="T1062" s="333">
        <f t="shared" si="79"/>
        <v>0</v>
      </c>
    </row>
    <row r="1063" spans="2:20" ht="24.9" customHeight="1" x14ac:dyDescent="0.3">
      <c r="B1063" s="446"/>
      <c r="C1063" s="267">
        <f t="shared" si="81"/>
        <v>1</v>
      </c>
      <c r="D1063" s="268" t="str">
        <f t="shared" si="82"/>
        <v>Janeiro</v>
      </c>
      <c r="E1063" s="269"/>
      <c r="F1063" s="270" t="str">
        <f>IF(E1063="","",VLOOKUP(Conciliação!E1063,Relatório!B:I,2,FALSE))</f>
        <v/>
      </c>
      <c r="G1063" s="709"/>
      <c r="H1063" s="334" t="str">
        <f>IF(G1063="","",VLOOKUP(G1063,Fundos!B:C,2,FALSE))</f>
        <v/>
      </c>
      <c r="I1063" s="272"/>
      <c r="J1063" s="448"/>
      <c r="K1063" s="443"/>
      <c r="L1063" s="685"/>
      <c r="M1063" s="353"/>
      <c r="N1063" s="271"/>
      <c r="O1063" s="576"/>
      <c r="P1063" s="276" t="s">
        <v>277</v>
      </c>
      <c r="Q1063" s="279"/>
      <c r="R1063" s="449"/>
      <c r="S1063" s="279">
        <f t="shared" si="80"/>
        <v>0</v>
      </c>
      <c r="T1063" s="333">
        <f t="shared" si="79"/>
        <v>0</v>
      </c>
    </row>
    <row r="1064" spans="2:20" ht="24.9" customHeight="1" x14ac:dyDescent="0.3">
      <c r="B1064" s="446"/>
      <c r="C1064" s="267">
        <f t="shared" si="81"/>
        <v>1</v>
      </c>
      <c r="D1064" s="268" t="str">
        <f t="shared" si="82"/>
        <v>Janeiro</v>
      </c>
      <c r="E1064" s="269"/>
      <c r="F1064" s="270" t="str">
        <f>IF(E1064="","",VLOOKUP(Conciliação!E1064,Relatório!B:I,2,FALSE))</f>
        <v/>
      </c>
      <c r="G1064" s="709"/>
      <c r="H1064" s="334" t="str">
        <f>IF(G1064="","",VLOOKUP(G1064,Fundos!B:C,2,FALSE))</f>
        <v/>
      </c>
      <c r="I1064" s="272"/>
      <c r="J1064" s="443"/>
      <c r="K1064" s="443"/>
      <c r="L1064" s="685"/>
      <c r="M1064" s="353"/>
      <c r="N1064" s="271"/>
      <c r="O1064" s="576"/>
      <c r="P1064" s="276" t="s">
        <v>277</v>
      </c>
      <c r="Q1064" s="279"/>
      <c r="R1064" s="449"/>
      <c r="S1064" s="279">
        <f t="shared" si="80"/>
        <v>0</v>
      </c>
      <c r="T1064" s="333">
        <f t="shared" si="79"/>
        <v>0</v>
      </c>
    </row>
    <row r="1065" spans="2:20" ht="24.9" customHeight="1" x14ac:dyDescent="0.3">
      <c r="B1065" s="446"/>
      <c r="C1065" s="267">
        <f t="shared" si="81"/>
        <v>1</v>
      </c>
      <c r="D1065" s="268" t="str">
        <f t="shared" si="82"/>
        <v>Janeiro</v>
      </c>
      <c r="E1065" s="269"/>
      <c r="F1065" s="270" t="str">
        <f>IF(E1065="","",VLOOKUP(Conciliação!E1065,Relatório!B:I,2,FALSE))</f>
        <v/>
      </c>
      <c r="G1065" s="709"/>
      <c r="H1065" s="334" t="str">
        <f>IF(G1065="","",VLOOKUP(G1065,Fundos!B:C,2,FALSE))</f>
        <v/>
      </c>
      <c r="I1065" s="272"/>
      <c r="J1065" s="443"/>
      <c r="K1065" s="443"/>
      <c r="L1065" s="685"/>
      <c r="M1065" s="353"/>
      <c r="N1065" s="271"/>
      <c r="O1065" s="576"/>
      <c r="P1065" s="276" t="s">
        <v>277</v>
      </c>
      <c r="Q1065" s="279"/>
      <c r="R1065" s="449"/>
      <c r="S1065" s="279">
        <f t="shared" si="80"/>
        <v>0</v>
      </c>
      <c r="T1065" s="333">
        <f t="shared" si="79"/>
        <v>0</v>
      </c>
    </row>
    <row r="1066" spans="2:20" ht="24.9" customHeight="1" x14ac:dyDescent="0.3">
      <c r="B1066" s="446"/>
      <c r="C1066" s="267">
        <f t="shared" si="81"/>
        <v>1</v>
      </c>
      <c r="D1066" s="268" t="str">
        <f t="shared" si="82"/>
        <v>Janeiro</v>
      </c>
      <c r="E1066" s="269"/>
      <c r="F1066" s="270" t="str">
        <f>IF(E1066="","",VLOOKUP(Conciliação!E1066,Relatório!B:I,2,FALSE))</f>
        <v/>
      </c>
      <c r="G1066" s="709"/>
      <c r="H1066" s="334" t="str">
        <f>IF(G1066="","",VLOOKUP(G1066,Fundos!B:C,2,FALSE))</f>
        <v/>
      </c>
      <c r="I1066" s="272"/>
      <c r="J1066" s="443"/>
      <c r="K1066" s="690"/>
      <c r="L1066" s="685"/>
      <c r="M1066" s="353"/>
      <c r="N1066" s="271"/>
      <c r="O1066" s="576"/>
      <c r="P1066" s="276" t="s">
        <v>277</v>
      </c>
      <c r="Q1066" s="279"/>
      <c r="R1066" s="449"/>
      <c r="S1066" s="279">
        <f t="shared" si="80"/>
        <v>0</v>
      </c>
      <c r="T1066" s="333">
        <f t="shared" si="79"/>
        <v>0</v>
      </c>
    </row>
    <row r="1067" spans="2:20" ht="24.9" customHeight="1" x14ac:dyDescent="0.3">
      <c r="B1067" s="446"/>
      <c r="C1067" s="267">
        <f t="shared" si="81"/>
        <v>1</v>
      </c>
      <c r="D1067" s="268" t="str">
        <f t="shared" si="82"/>
        <v>Janeiro</v>
      </c>
      <c r="E1067" s="269"/>
      <c r="F1067" s="270" t="str">
        <f>IF(E1067="","",VLOOKUP(Conciliação!E1067,Relatório!B:I,2,FALSE))</f>
        <v/>
      </c>
      <c r="G1067" s="709"/>
      <c r="H1067" s="334" t="str">
        <f>IF(G1067="","",VLOOKUP(G1067,Fundos!B:C,2,FALSE))</f>
        <v/>
      </c>
      <c r="I1067" s="272"/>
      <c r="J1067" s="443"/>
      <c r="K1067" s="690"/>
      <c r="L1067" s="685"/>
      <c r="M1067" s="353"/>
      <c r="N1067" s="271"/>
      <c r="O1067" s="576"/>
      <c r="P1067" s="276" t="s">
        <v>277</v>
      </c>
      <c r="Q1067" s="279"/>
      <c r="R1067" s="449"/>
      <c r="S1067" s="279">
        <f t="shared" si="80"/>
        <v>0</v>
      </c>
      <c r="T1067" s="333">
        <f t="shared" si="79"/>
        <v>0</v>
      </c>
    </row>
    <row r="1068" spans="2:20" ht="24.9" customHeight="1" x14ac:dyDescent="0.3">
      <c r="B1068" s="446"/>
      <c r="C1068" s="267">
        <f t="shared" si="81"/>
        <v>1</v>
      </c>
      <c r="D1068" s="268" t="str">
        <f t="shared" si="82"/>
        <v>Janeiro</v>
      </c>
      <c r="E1068" s="269"/>
      <c r="F1068" s="270" t="str">
        <f>IF(E1068="","",VLOOKUP(Conciliação!E1068,Relatório!B:I,2,FALSE))</f>
        <v/>
      </c>
      <c r="G1068" s="709"/>
      <c r="H1068" s="334" t="str">
        <f>IF(G1068="","",VLOOKUP(G1068,Fundos!B:C,2,FALSE))</f>
        <v/>
      </c>
      <c r="I1068" s="272"/>
      <c r="J1068" s="443"/>
      <c r="K1068" s="690"/>
      <c r="L1068" s="685"/>
      <c r="M1068" s="353"/>
      <c r="N1068" s="271"/>
      <c r="O1068" s="576"/>
      <c r="P1068" s="276" t="s">
        <v>277</v>
      </c>
      <c r="Q1068" s="279"/>
      <c r="R1068" s="449"/>
      <c r="S1068" s="279">
        <f t="shared" si="80"/>
        <v>0</v>
      </c>
      <c r="T1068" s="333">
        <f t="shared" si="79"/>
        <v>0</v>
      </c>
    </row>
    <row r="1069" spans="2:20" ht="24.9" customHeight="1" x14ac:dyDescent="0.3">
      <c r="B1069" s="446"/>
      <c r="C1069" s="267">
        <f t="shared" si="81"/>
        <v>1</v>
      </c>
      <c r="D1069" s="268" t="str">
        <f t="shared" si="82"/>
        <v>Janeiro</v>
      </c>
      <c r="E1069" s="269"/>
      <c r="F1069" s="270" t="str">
        <f>IF(E1069="","",VLOOKUP(Conciliação!E1069,Relatório!B:I,2,FALSE))</f>
        <v/>
      </c>
      <c r="G1069" s="709"/>
      <c r="H1069" s="334" t="str">
        <f>IF(G1069="","",VLOOKUP(G1069,Fundos!B:C,2,FALSE))</f>
        <v/>
      </c>
      <c r="I1069" s="272"/>
      <c r="J1069" s="443"/>
      <c r="K1069" s="443"/>
      <c r="L1069" s="685"/>
      <c r="M1069" s="353"/>
      <c r="N1069" s="271"/>
      <c r="O1069" s="576"/>
      <c r="P1069" s="276" t="s">
        <v>277</v>
      </c>
      <c r="Q1069" s="279"/>
      <c r="R1069" s="449"/>
      <c r="S1069" s="279">
        <f t="shared" si="80"/>
        <v>0</v>
      </c>
      <c r="T1069" s="333">
        <f t="shared" si="79"/>
        <v>0</v>
      </c>
    </row>
    <row r="1070" spans="2:20" ht="24.9" customHeight="1" x14ac:dyDescent="0.3">
      <c r="B1070" s="446"/>
      <c r="C1070" s="267">
        <f t="shared" si="81"/>
        <v>1</v>
      </c>
      <c r="D1070" s="268" t="str">
        <f t="shared" si="82"/>
        <v>Janeiro</v>
      </c>
      <c r="E1070" s="269"/>
      <c r="F1070" s="270" t="str">
        <f>IF(E1070="","",VLOOKUP(Conciliação!E1070,Relatório!B:I,2,FALSE))</f>
        <v/>
      </c>
      <c r="G1070" s="709"/>
      <c r="H1070" s="334" t="str">
        <f>IF(G1070="","",VLOOKUP(G1070,Fundos!B:C,2,FALSE))</f>
        <v/>
      </c>
      <c r="I1070" s="272"/>
      <c r="J1070" s="443"/>
      <c r="K1070" s="443"/>
      <c r="L1070" s="685"/>
      <c r="M1070" s="353"/>
      <c r="N1070" s="271"/>
      <c r="O1070" s="576"/>
      <c r="P1070" s="276" t="s">
        <v>277</v>
      </c>
      <c r="Q1070" s="279"/>
      <c r="R1070" s="449"/>
      <c r="S1070" s="279">
        <f t="shared" si="80"/>
        <v>0</v>
      </c>
      <c r="T1070" s="333">
        <f t="shared" si="79"/>
        <v>0</v>
      </c>
    </row>
    <row r="1071" spans="2:20" ht="24.9" customHeight="1" x14ac:dyDescent="0.3">
      <c r="B1071" s="446"/>
      <c r="C1071" s="267">
        <f t="shared" si="81"/>
        <v>1</v>
      </c>
      <c r="D1071" s="268" t="str">
        <f t="shared" si="82"/>
        <v>Janeiro</v>
      </c>
      <c r="E1071" s="269"/>
      <c r="F1071" s="270" t="str">
        <f>IF(E1071="","",VLOOKUP(Conciliação!E1071,Relatório!B:I,2,FALSE))</f>
        <v/>
      </c>
      <c r="G1071" s="709"/>
      <c r="H1071" s="334" t="str">
        <f>IF(G1071="","",VLOOKUP(G1071,Fundos!B:C,2,FALSE))</f>
        <v/>
      </c>
      <c r="I1071" s="272"/>
      <c r="J1071" s="448"/>
      <c r="K1071" s="443"/>
      <c r="L1071" s="685"/>
      <c r="M1071" s="353"/>
      <c r="N1071" s="271"/>
      <c r="O1071" s="576"/>
      <c r="P1071" s="276" t="s">
        <v>277</v>
      </c>
      <c r="Q1071" s="279"/>
      <c r="R1071" s="449"/>
      <c r="S1071" s="279">
        <f t="shared" si="80"/>
        <v>0</v>
      </c>
      <c r="T1071" s="333">
        <f t="shared" si="79"/>
        <v>0</v>
      </c>
    </row>
    <row r="1072" spans="2:20" ht="24.9" customHeight="1" x14ac:dyDescent="0.3">
      <c r="B1072" s="446"/>
      <c r="C1072" s="267">
        <f t="shared" si="81"/>
        <v>1</v>
      </c>
      <c r="D1072" s="268" t="str">
        <f t="shared" si="82"/>
        <v>Janeiro</v>
      </c>
      <c r="E1072" s="269"/>
      <c r="F1072" s="270" t="str">
        <f>IF(E1072="","",VLOOKUP(Conciliação!E1072,Relatório!B:I,2,FALSE))</f>
        <v/>
      </c>
      <c r="G1072" s="709"/>
      <c r="H1072" s="334" t="str">
        <f>IF(G1072="","",VLOOKUP(G1072,Fundos!B:C,2,FALSE))</f>
        <v/>
      </c>
      <c r="I1072" s="272"/>
      <c r="J1072" s="443"/>
      <c r="K1072" s="443"/>
      <c r="L1072" s="685"/>
      <c r="M1072" s="353"/>
      <c r="N1072" s="271"/>
      <c r="O1072" s="576"/>
      <c r="P1072" s="276" t="s">
        <v>277</v>
      </c>
      <c r="Q1072" s="279"/>
      <c r="R1072" s="449"/>
      <c r="S1072" s="279">
        <f t="shared" si="80"/>
        <v>0</v>
      </c>
      <c r="T1072" s="333">
        <f t="shared" si="79"/>
        <v>0</v>
      </c>
    </row>
    <row r="1073" spans="2:20" ht="24.9" customHeight="1" x14ac:dyDescent="0.3">
      <c r="B1073" s="446"/>
      <c r="C1073" s="267">
        <f t="shared" si="81"/>
        <v>1</v>
      </c>
      <c r="D1073" s="268" t="str">
        <f t="shared" si="82"/>
        <v>Janeiro</v>
      </c>
      <c r="E1073" s="269"/>
      <c r="F1073" s="270" t="str">
        <f>IF(E1073="","",VLOOKUP(Conciliação!E1073,Relatório!B:I,2,FALSE))</f>
        <v/>
      </c>
      <c r="G1073" s="709"/>
      <c r="H1073" s="334" t="str">
        <f>IF(G1073="","",VLOOKUP(G1073,Fundos!B:C,2,FALSE))</f>
        <v/>
      </c>
      <c r="I1073" s="272"/>
      <c r="J1073" s="443"/>
      <c r="K1073" s="443"/>
      <c r="L1073" s="685"/>
      <c r="M1073" s="353"/>
      <c r="N1073" s="271"/>
      <c r="O1073" s="576"/>
      <c r="P1073" s="276" t="s">
        <v>277</v>
      </c>
      <c r="Q1073" s="279"/>
      <c r="R1073" s="449"/>
      <c r="S1073" s="279">
        <f t="shared" si="80"/>
        <v>0</v>
      </c>
      <c r="T1073" s="333">
        <f t="shared" si="79"/>
        <v>0</v>
      </c>
    </row>
    <row r="1074" spans="2:20" ht="24.9" customHeight="1" x14ac:dyDescent="0.3">
      <c r="B1074" s="446"/>
      <c r="C1074" s="267">
        <f t="shared" si="81"/>
        <v>1</v>
      </c>
      <c r="D1074" s="268" t="str">
        <f t="shared" si="82"/>
        <v>Janeiro</v>
      </c>
      <c r="E1074" s="269"/>
      <c r="F1074" s="270" t="str">
        <f>IF(E1074="","",VLOOKUP(Conciliação!E1074,Relatório!B:I,2,FALSE))</f>
        <v/>
      </c>
      <c r="G1074" s="709"/>
      <c r="H1074" s="334" t="str">
        <f>IF(G1074="","",VLOOKUP(G1074,Fundos!B:C,2,FALSE))</f>
        <v/>
      </c>
      <c r="I1074" s="272"/>
      <c r="J1074" s="443"/>
      <c r="K1074" s="443"/>
      <c r="L1074" s="685"/>
      <c r="M1074" s="353"/>
      <c r="N1074" s="271"/>
      <c r="O1074" s="576"/>
      <c r="P1074" s="276" t="s">
        <v>277</v>
      </c>
      <c r="Q1074" s="279"/>
      <c r="R1074" s="449"/>
      <c r="S1074" s="279">
        <f t="shared" si="80"/>
        <v>0</v>
      </c>
      <c r="T1074" s="333">
        <f t="shared" si="79"/>
        <v>0</v>
      </c>
    </row>
    <row r="1075" spans="2:20" ht="24.9" customHeight="1" x14ac:dyDescent="0.3">
      <c r="B1075" s="446"/>
      <c r="C1075" s="267">
        <f t="shared" si="81"/>
        <v>1</v>
      </c>
      <c r="D1075" s="268" t="str">
        <f t="shared" si="82"/>
        <v>Janeiro</v>
      </c>
      <c r="E1075" s="269"/>
      <c r="F1075" s="270" t="str">
        <f>IF(E1075="","",VLOOKUP(Conciliação!E1075,Relatório!B:I,2,FALSE))</f>
        <v/>
      </c>
      <c r="G1075" s="709"/>
      <c r="H1075" s="334" t="str">
        <f>IF(G1075="","",VLOOKUP(G1075,Fundos!B:C,2,FALSE))</f>
        <v/>
      </c>
      <c r="I1075" s="272"/>
      <c r="J1075" s="443"/>
      <c r="K1075" s="443"/>
      <c r="L1075" s="685"/>
      <c r="M1075" s="353"/>
      <c r="N1075" s="271"/>
      <c r="O1075" s="576"/>
      <c r="P1075" s="276" t="s">
        <v>277</v>
      </c>
      <c r="Q1075" s="279"/>
      <c r="R1075" s="449"/>
      <c r="S1075" s="279">
        <f t="shared" si="80"/>
        <v>0</v>
      </c>
      <c r="T1075" s="333">
        <f t="shared" si="79"/>
        <v>0</v>
      </c>
    </row>
    <row r="1076" spans="2:20" ht="24.9" customHeight="1" x14ac:dyDescent="0.3">
      <c r="B1076" s="446"/>
      <c r="C1076" s="267">
        <f t="shared" si="81"/>
        <v>1</v>
      </c>
      <c r="D1076" s="268" t="str">
        <f t="shared" si="82"/>
        <v>Janeiro</v>
      </c>
      <c r="E1076" s="269"/>
      <c r="F1076" s="270" t="str">
        <f>IF(E1076="","",VLOOKUP(Conciliação!E1076,Relatório!B:I,2,FALSE))</f>
        <v/>
      </c>
      <c r="G1076" s="709"/>
      <c r="H1076" s="334" t="str">
        <f>IF(G1076="","",VLOOKUP(G1076,Fundos!B:C,2,FALSE))</f>
        <v/>
      </c>
      <c r="I1076" s="272"/>
      <c r="J1076" s="443"/>
      <c r="K1076" s="443"/>
      <c r="L1076" s="686"/>
      <c r="M1076" s="353"/>
      <c r="N1076" s="271"/>
      <c r="O1076" s="576"/>
      <c r="P1076" s="276" t="s">
        <v>277</v>
      </c>
      <c r="Q1076" s="279"/>
      <c r="R1076" s="449"/>
      <c r="S1076" s="279">
        <f t="shared" si="80"/>
        <v>0</v>
      </c>
      <c r="T1076" s="333">
        <f t="shared" si="79"/>
        <v>0</v>
      </c>
    </row>
    <row r="1077" spans="2:20" ht="24.9" customHeight="1" x14ac:dyDescent="0.3">
      <c r="B1077" s="446"/>
      <c r="C1077" s="267">
        <f t="shared" si="81"/>
        <v>1</v>
      </c>
      <c r="D1077" s="268" t="str">
        <f t="shared" si="82"/>
        <v>Janeiro</v>
      </c>
      <c r="E1077" s="269"/>
      <c r="F1077" s="270" t="str">
        <f>IF(E1077="","",VLOOKUP(Conciliação!E1077,Relatório!B:I,2,FALSE))</f>
        <v/>
      </c>
      <c r="G1077" s="709"/>
      <c r="H1077" s="334" t="str">
        <f>IF(G1077="","",VLOOKUP(G1077,Fundos!B:C,2,FALSE))</f>
        <v/>
      </c>
      <c r="I1077" s="272"/>
      <c r="J1077" s="294"/>
      <c r="K1077" s="443"/>
      <c r="L1077" s="686"/>
      <c r="M1077" s="353"/>
      <c r="N1077" s="271"/>
      <c r="O1077" s="576"/>
      <c r="P1077" s="276" t="s">
        <v>277</v>
      </c>
      <c r="Q1077" s="279"/>
      <c r="R1077" s="449"/>
      <c r="S1077" s="279">
        <f t="shared" si="80"/>
        <v>0</v>
      </c>
      <c r="T1077" s="333">
        <f t="shared" si="79"/>
        <v>0</v>
      </c>
    </row>
    <row r="1078" spans="2:20" ht="24.9" customHeight="1" x14ac:dyDescent="0.3">
      <c r="B1078" s="446"/>
      <c r="C1078" s="267">
        <f t="shared" si="81"/>
        <v>1</v>
      </c>
      <c r="D1078" s="268" t="str">
        <f t="shared" si="82"/>
        <v>Janeiro</v>
      </c>
      <c r="E1078" s="269"/>
      <c r="F1078" s="270" t="str">
        <f>IF(E1078="","",VLOOKUP(Conciliação!E1078,Relatório!B:I,2,FALSE))</f>
        <v/>
      </c>
      <c r="G1078" s="709"/>
      <c r="H1078" s="334" t="str">
        <f>IF(G1078="","",VLOOKUP(G1078,Fundos!B:C,2,FALSE))</f>
        <v/>
      </c>
      <c r="I1078" s="272"/>
      <c r="J1078" s="294"/>
      <c r="K1078" s="443"/>
      <c r="L1078" s="686"/>
      <c r="M1078" s="353"/>
      <c r="N1078" s="271"/>
      <c r="O1078" s="576"/>
      <c r="P1078" s="276" t="s">
        <v>277</v>
      </c>
      <c r="Q1078" s="279"/>
      <c r="R1078" s="449"/>
      <c r="S1078" s="279">
        <f t="shared" si="80"/>
        <v>0</v>
      </c>
      <c r="T1078" s="333">
        <f t="shared" si="79"/>
        <v>0</v>
      </c>
    </row>
    <row r="1079" spans="2:20" ht="24.9" customHeight="1" x14ac:dyDescent="0.3">
      <c r="B1079" s="446"/>
      <c r="C1079" s="267">
        <f t="shared" si="81"/>
        <v>1</v>
      </c>
      <c r="D1079" s="268" t="str">
        <f t="shared" si="82"/>
        <v>Janeiro</v>
      </c>
      <c r="E1079" s="269"/>
      <c r="F1079" s="270" t="str">
        <f>IF(E1079="","",VLOOKUP(Conciliação!E1079,Relatório!B:I,2,FALSE))</f>
        <v/>
      </c>
      <c r="G1079" s="709"/>
      <c r="H1079" s="334" t="str">
        <f>IF(G1079="","",VLOOKUP(G1079,Fundos!B:C,2,FALSE))</f>
        <v/>
      </c>
      <c r="I1079" s="272"/>
      <c r="J1079" s="443"/>
      <c r="K1079" s="448"/>
      <c r="L1079" s="685"/>
      <c r="M1079" s="353"/>
      <c r="N1079" s="271"/>
      <c r="O1079" s="576"/>
      <c r="P1079" s="276" t="s">
        <v>277</v>
      </c>
      <c r="Q1079" s="279"/>
      <c r="R1079" s="449"/>
      <c r="S1079" s="279">
        <f t="shared" si="80"/>
        <v>0</v>
      </c>
      <c r="T1079" s="333">
        <f t="shared" si="79"/>
        <v>0</v>
      </c>
    </row>
    <row r="1080" spans="2:20" ht="24.9" customHeight="1" x14ac:dyDescent="0.3">
      <c r="B1080" s="446"/>
      <c r="C1080" s="267">
        <f t="shared" si="81"/>
        <v>1</v>
      </c>
      <c r="D1080" s="268" t="str">
        <f t="shared" si="82"/>
        <v>Janeiro</v>
      </c>
      <c r="E1080" s="269"/>
      <c r="F1080" s="270" t="str">
        <f>IF(E1080="","",VLOOKUP(Conciliação!E1080,Relatório!B:I,2,FALSE))</f>
        <v/>
      </c>
      <c r="G1080" s="709"/>
      <c r="H1080" s="334" t="str">
        <f>IF(G1080="","",VLOOKUP(G1080,Fundos!B:C,2,FALSE))</f>
        <v/>
      </c>
      <c r="I1080" s="272"/>
      <c r="J1080" s="443"/>
      <c r="K1080" s="443"/>
      <c r="L1080" s="685"/>
      <c r="M1080" s="353"/>
      <c r="N1080" s="453"/>
      <c r="O1080" s="576"/>
      <c r="P1080" s="276" t="s">
        <v>277</v>
      </c>
      <c r="Q1080" s="279"/>
      <c r="R1080" s="449"/>
      <c r="S1080" s="279">
        <f t="shared" si="80"/>
        <v>0</v>
      </c>
      <c r="T1080" s="333">
        <f t="shared" si="79"/>
        <v>0</v>
      </c>
    </row>
    <row r="1081" spans="2:20" ht="24.9" customHeight="1" x14ac:dyDescent="0.3">
      <c r="B1081" s="446"/>
      <c r="C1081" s="267">
        <f t="shared" si="81"/>
        <v>1</v>
      </c>
      <c r="D1081" s="268" t="str">
        <f t="shared" si="82"/>
        <v>Janeiro</v>
      </c>
      <c r="E1081" s="269"/>
      <c r="F1081" s="270" t="str">
        <f>IF(E1081="","",VLOOKUP(Conciliação!E1081,Relatório!B:I,2,FALSE))</f>
        <v/>
      </c>
      <c r="G1081" s="709"/>
      <c r="H1081" s="334" t="str">
        <f>IF(G1081="","",VLOOKUP(G1081,Fundos!B:C,2,FALSE))</f>
        <v/>
      </c>
      <c r="I1081" s="272"/>
      <c r="J1081" s="443"/>
      <c r="K1081" s="443"/>
      <c r="L1081" s="685"/>
      <c r="M1081" s="353"/>
      <c r="N1081" s="453"/>
      <c r="O1081" s="576"/>
      <c r="P1081" s="276" t="s">
        <v>277</v>
      </c>
      <c r="Q1081" s="279"/>
      <c r="R1081" s="449"/>
      <c r="S1081" s="279">
        <f t="shared" si="80"/>
        <v>0</v>
      </c>
      <c r="T1081" s="333">
        <f t="shared" si="79"/>
        <v>0</v>
      </c>
    </row>
    <row r="1082" spans="2:20" ht="24.9" customHeight="1" x14ac:dyDescent="0.3">
      <c r="B1082" s="446"/>
      <c r="C1082" s="267">
        <f t="shared" si="81"/>
        <v>1</v>
      </c>
      <c r="D1082" s="268" t="str">
        <f t="shared" si="82"/>
        <v>Janeiro</v>
      </c>
      <c r="E1082" s="269"/>
      <c r="F1082" s="270" t="str">
        <f>IF(E1082="","",VLOOKUP(Conciliação!E1082,Relatório!B:I,2,FALSE))</f>
        <v/>
      </c>
      <c r="G1082" s="709"/>
      <c r="H1082" s="334" t="str">
        <f>IF(G1082="","",VLOOKUP(G1082,Fundos!B:C,2,FALSE))</f>
        <v/>
      </c>
      <c r="I1082" s="272"/>
      <c r="J1082" s="443"/>
      <c r="K1082" s="443"/>
      <c r="L1082" s="685"/>
      <c r="M1082" s="353"/>
      <c r="N1082" s="271"/>
      <c r="O1082" s="576"/>
      <c r="P1082" s="276" t="s">
        <v>277</v>
      </c>
      <c r="Q1082" s="279"/>
      <c r="R1082" s="449"/>
      <c r="S1082" s="279">
        <f t="shared" si="80"/>
        <v>0</v>
      </c>
      <c r="T1082" s="333">
        <f t="shared" si="79"/>
        <v>0</v>
      </c>
    </row>
    <row r="1083" spans="2:20" ht="24.9" customHeight="1" x14ac:dyDescent="0.3">
      <c r="B1083" s="446"/>
      <c r="C1083" s="267">
        <f t="shared" si="81"/>
        <v>1</v>
      </c>
      <c r="D1083" s="268" t="str">
        <f t="shared" si="82"/>
        <v>Janeiro</v>
      </c>
      <c r="E1083" s="269"/>
      <c r="F1083" s="270" t="str">
        <f>IF(E1083="","",VLOOKUP(Conciliação!E1083,Relatório!B:I,2,FALSE))</f>
        <v/>
      </c>
      <c r="G1083" s="709"/>
      <c r="H1083" s="334" t="str">
        <f>IF(G1083="","",VLOOKUP(G1083,Fundos!B:C,2,FALSE))</f>
        <v/>
      </c>
      <c r="I1083" s="272"/>
      <c r="J1083" s="443"/>
      <c r="K1083" s="443"/>
      <c r="L1083" s="686"/>
      <c r="M1083" s="353"/>
      <c r="N1083" s="271"/>
      <c r="O1083" s="576"/>
      <c r="P1083" s="276" t="s">
        <v>277</v>
      </c>
      <c r="Q1083" s="279"/>
      <c r="R1083" s="449"/>
      <c r="S1083" s="279">
        <f t="shared" si="80"/>
        <v>0</v>
      </c>
      <c r="T1083" s="333">
        <f t="shared" si="79"/>
        <v>0</v>
      </c>
    </row>
    <row r="1084" spans="2:20" ht="24.9" customHeight="1" x14ac:dyDescent="0.3">
      <c r="B1084" s="446"/>
      <c r="C1084" s="267">
        <f t="shared" si="81"/>
        <v>1</v>
      </c>
      <c r="D1084" s="268" t="str">
        <f t="shared" si="82"/>
        <v>Janeiro</v>
      </c>
      <c r="E1084" s="579"/>
      <c r="F1084" s="270" t="str">
        <f>IF(E1084="","",VLOOKUP(Conciliação!E1084,Relatório!B:I,2,FALSE))</f>
        <v/>
      </c>
      <c r="G1084" s="709"/>
      <c r="H1084" s="334" t="str">
        <f>IF(G1084="","",VLOOKUP(G1084,Fundos!B:C,2,FALSE))</f>
        <v/>
      </c>
      <c r="I1084" s="272"/>
      <c r="J1084" s="443"/>
      <c r="K1084" s="448"/>
      <c r="L1084" s="685"/>
      <c r="M1084" s="353"/>
      <c r="N1084" s="271"/>
      <c r="O1084" s="576"/>
      <c r="P1084" s="276" t="s">
        <v>277</v>
      </c>
      <c r="Q1084" s="279"/>
      <c r="R1084" s="449"/>
      <c r="S1084" s="279">
        <f t="shared" si="80"/>
        <v>0</v>
      </c>
      <c r="T1084" s="333">
        <f t="shared" si="79"/>
        <v>0</v>
      </c>
    </row>
    <row r="1085" spans="2:20" ht="24.9" customHeight="1" x14ac:dyDescent="0.3">
      <c r="B1085" s="446"/>
      <c r="C1085" s="267">
        <f t="shared" si="81"/>
        <v>1</v>
      </c>
      <c r="D1085" s="268" t="str">
        <f t="shared" si="82"/>
        <v>Janeiro</v>
      </c>
      <c r="E1085" s="269"/>
      <c r="F1085" s="270" t="str">
        <f>IF(E1085="","",VLOOKUP(Conciliação!E1085,Relatório!B:I,2,FALSE))</f>
        <v/>
      </c>
      <c r="G1085" s="709"/>
      <c r="H1085" s="334" t="str">
        <f>IF(G1085="","",VLOOKUP(G1085,Fundos!B:C,2,FALSE))</f>
        <v/>
      </c>
      <c r="I1085" s="272"/>
      <c r="J1085" s="443"/>
      <c r="K1085" s="448"/>
      <c r="L1085" s="685"/>
      <c r="M1085" s="353"/>
      <c r="N1085" s="271"/>
      <c r="O1085" s="576"/>
      <c r="P1085" s="276" t="s">
        <v>277</v>
      </c>
      <c r="Q1085" s="279"/>
      <c r="R1085" s="449"/>
      <c r="S1085" s="279">
        <f t="shared" si="80"/>
        <v>0</v>
      </c>
      <c r="T1085" s="333">
        <f t="shared" si="79"/>
        <v>0</v>
      </c>
    </row>
    <row r="1086" spans="2:20" ht="24.9" customHeight="1" x14ac:dyDescent="0.3">
      <c r="B1086" s="446"/>
      <c r="C1086" s="267">
        <f t="shared" si="81"/>
        <v>1</v>
      </c>
      <c r="D1086" s="268" t="str">
        <f t="shared" si="82"/>
        <v>Janeiro</v>
      </c>
      <c r="E1086" s="269"/>
      <c r="F1086" s="270" t="str">
        <f>IF(E1086="","",VLOOKUP(Conciliação!E1086,Relatório!B:I,2,FALSE))</f>
        <v/>
      </c>
      <c r="G1086" s="709"/>
      <c r="H1086" s="334" t="str">
        <f>IF(G1086="","",VLOOKUP(G1086,Fundos!B:C,2,FALSE))</f>
        <v/>
      </c>
      <c r="I1086" s="272"/>
      <c r="J1086" s="443"/>
      <c r="K1086" s="448"/>
      <c r="L1086" s="686"/>
      <c r="M1086" s="353"/>
      <c r="N1086" s="271"/>
      <c r="O1086" s="576"/>
      <c r="P1086" s="276" t="s">
        <v>277</v>
      </c>
      <c r="Q1086" s="279"/>
      <c r="R1086" s="449"/>
      <c r="S1086" s="279">
        <f t="shared" si="80"/>
        <v>0</v>
      </c>
      <c r="T1086" s="333">
        <f t="shared" si="79"/>
        <v>0</v>
      </c>
    </row>
    <row r="1087" spans="2:20" ht="24.9" customHeight="1" x14ac:dyDescent="0.3">
      <c r="B1087" s="446"/>
      <c r="C1087" s="267">
        <f t="shared" si="81"/>
        <v>1</v>
      </c>
      <c r="D1087" s="268" t="str">
        <f t="shared" si="82"/>
        <v>Janeiro</v>
      </c>
      <c r="E1087" s="269"/>
      <c r="F1087" s="270" t="str">
        <f>IF(E1087="","",VLOOKUP(Conciliação!E1087,Relatório!B:I,2,FALSE))</f>
        <v/>
      </c>
      <c r="G1087" s="709"/>
      <c r="H1087" s="334" t="str">
        <f>IF(G1087="","",VLOOKUP(G1087,Fundos!B:C,2,FALSE))</f>
        <v/>
      </c>
      <c r="I1087" s="272"/>
      <c r="J1087" s="443"/>
      <c r="K1087" s="448"/>
      <c r="L1087" s="685"/>
      <c r="M1087" s="353"/>
      <c r="N1087" s="271"/>
      <c r="O1087" s="576"/>
      <c r="P1087" s="276" t="s">
        <v>277</v>
      </c>
      <c r="Q1087" s="279"/>
      <c r="R1087" s="449"/>
      <c r="S1087" s="279">
        <f t="shared" si="80"/>
        <v>0</v>
      </c>
      <c r="T1087" s="333">
        <f t="shared" si="79"/>
        <v>0</v>
      </c>
    </row>
    <row r="1088" spans="2:20" ht="24.9" customHeight="1" x14ac:dyDescent="0.3">
      <c r="B1088" s="446"/>
      <c r="C1088" s="267">
        <f t="shared" si="81"/>
        <v>1</v>
      </c>
      <c r="D1088" s="268" t="str">
        <f t="shared" si="82"/>
        <v>Janeiro</v>
      </c>
      <c r="E1088" s="269"/>
      <c r="F1088" s="270" t="str">
        <f>IF(E1088="","",VLOOKUP(Conciliação!E1088,Relatório!B:I,2,FALSE))</f>
        <v/>
      </c>
      <c r="G1088" s="709"/>
      <c r="H1088" s="334" t="str">
        <f>IF(G1088="","",VLOOKUP(G1088,Fundos!B:C,2,FALSE))</f>
        <v/>
      </c>
      <c r="I1088" s="272"/>
      <c r="J1088" s="443"/>
      <c r="K1088" s="443"/>
      <c r="L1088" s="685"/>
      <c r="M1088" s="353"/>
      <c r="N1088" s="271"/>
      <c r="O1088" s="576"/>
      <c r="P1088" s="276" t="s">
        <v>277</v>
      </c>
      <c r="Q1088" s="279"/>
      <c r="R1088" s="449"/>
      <c r="S1088" s="279">
        <f t="shared" si="80"/>
        <v>0</v>
      </c>
      <c r="T1088" s="333">
        <f t="shared" si="79"/>
        <v>0</v>
      </c>
    </row>
    <row r="1089" spans="2:20" ht="24.9" customHeight="1" x14ac:dyDescent="0.3">
      <c r="B1089" s="446"/>
      <c r="C1089" s="267">
        <f t="shared" si="81"/>
        <v>1</v>
      </c>
      <c r="D1089" s="268" t="str">
        <f t="shared" si="82"/>
        <v>Janeiro</v>
      </c>
      <c r="E1089" s="269"/>
      <c r="F1089" s="270" t="str">
        <f>IF(E1089="","",VLOOKUP(Conciliação!E1089,Relatório!B:I,2,FALSE))</f>
        <v/>
      </c>
      <c r="G1089" s="709"/>
      <c r="H1089" s="334" t="str">
        <f>IF(G1089="","",VLOOKUP(G1089,Fundos!B:C,2,FALSE))</f>
        <v/>
      </c>
      <c r="I1089" s="272"/>
      <c r="J1089" s="443"/>
      <c r="K1089" s="448"/>
      <c r="L1089" s="685"/>
      <c r="M1089" s="353"/>
      <c r="N1089" s="271"/>
      <c r="O1089" s="576"/>
      <c r="P1089" s="276" t="s">
        <v>277</v>
      </c>
      <c r="Q1089" s="279"/>
      <c r="R1089" s="449"/>
      <c r="S1089" s="279">
        <f t="shared" si="80"/>
        <v>0</v>
      </c>
      <c r="T1089" s="333">
        <f t="shared" si="79"/>
        <v>0</v>
      </c>
    </row>
    <row r="1090" spans="2:20" ht="24.9" customHeight="1" x14ac:dyDescent="0.3">
      <c r="B1090" s="446"/>
      <c r="C1090" s="267">
        <f t="shared" si="81"/>
        <v>1</v>
      </c>
      <c r="D1090" s="268" t="str">
        <f t="shared" si="82"/>
        <v>Janeiro</v>
      </c>
      <c r="E1090" s="269"/>
      <c r="F1090" s="270" t="str">
        <f>IF(E1090="","",VLOOKUP(Conciliação!E1090,Relatório!B:I,2,FALSE))</f>
        <v/>
      </c>
      <c r="G1090" s="709"/>
      <c r="H1090" s="334" t="str">
        <f>IF(G1090="","",VLOOKUP(G1090,Fundos!B:C,2,FALSE))</f>
        <v/>
      </c>
      <c r="I1090" s="272"/>
      <c r="J1090" s="443"/>
      <c r="K1090" s="443"/>
      <c r="L1090" s="685"/>
      <c r="M1090" s="353"/>
      <c r="N1090" s="271"/>
      <c r="O1090" s="576"/>
      <c r="P1090" s="276" t="s">
        <v>277</v>
      </c>
      <c r="Q1090" s="279"/>
      <c r="R1090" s="449"/>
      <c r="S1090" s="279">
        <f t="shared" si="80"/>
        <v>0</v>
      </c>
      <c r="T1090" s="333">
        <f t="shared" ref="T1090:T1167" si="83">T1089</f>
        <v>0</v>
      </c>
    </row>
    <row r="1091" spans="2:20" ht="24.9" customHeight="1" x14ac:dyDescent="0.3">
      <c r="B1091" s="446"/>
      <c r="C1091" s="267">
        <f t="shared" si="81"/>
        <v>1</v>
      </c>
      <c r="D1091" s="268" t="str">
        <f t="shared" si="82"/>
        <v>Janeiro</v>
      </c>
      <c r="E1091" s="269"/>
      <c r="F1091" s="270" t="str">
        <f>IF(E1091="","",VLOOKUP(Conciliação!E1091,Relatório!B:I,2,FALSE))</f>
        <v/>
      </c>
      <c r="G1091" s="709"/>
      <c r="H1091" s="334" t="str">
        <f>IF(G1091="","",VLOOKUP(G1091,Fundos!B:C,2,FALSE))</f>
        <v/>
      </c>
      <c r="I1091" s="272"/>
      <c r="J1091" s="443"/>
      <c r="K1091" s="448"/>
      <c r="L1091" s="685"/>
      <c r="M1091" s="353"/>
      <c r="N1091" s="271"/>
      <c r="O1091" s="576"/>
      <c r="P1091" s="276" t="s">
        <v>277</v>
      </c>
      <c r="Q1091" s="279"/>
      <c r="R1091" s="449"/>
      <c r="S1091" s="279">
        <f t="shared" si="80"/>
        <v>0</v>
      </c>
      <c r="T1091" s="333">
        <f t="shared" si="83"/>
        <v>0</v>
      </c>
    </row>
    <row r="1092" spans="2:20" ht="24.9" customHeight="1" x14ac:dyDescent="0.3">
      <c r="B1092" s="446"/>
      <c r="C1092" s="267">
        <f t="shared" si="81"/>
        <v>1</v>
      </c>
      <c r="D1092" s="268" t="str">
        <f t="shared" si="82"/>
        <v>Janeiro</v>
      </c>
      <c r="E1092" s="269"/>
      <c r="F1092" s="270" t="str">
        <f>IF(E1092="","",VLOOKUP(Conciliação!E1092,Relatório!B:I,2,FALSE))</f>
        <v/>
      </c>
      <c r="G1092" s="709"/>
      <c r="H1092" s="334" t="str">
        <f>IF(G1092="","",VLOOKUP(G1092,Fundos!B:C,2,FALSE))</f>
        <v/>
      </c>
      <c r="I1092" s="272"/>
      <c r="J1092" s="443"/>
      <c r="K1092" s="448"/>
      <c r="L1092" s="685"/>
      <c r="M1092" s="353"/>
      <c r="N1092" s="271"/>
      <c r="O1092" s="576"/>
      <c r="P1092" s="276" t="s">
        <v>277</v>
      </c>
      <c r="Q1092" s="279"/>
      <c r="R1092" s="449"/>
      <c r="S1092" s="279">
        <f t="shared" ref="S1092:S1155" si="84">IF(P1092="sim",Q1092-R1092+S1091,IF(P1092="NÃO",S1091))</f>
        <v>0</v>
      </c>
      <c r="T1092" s="333">
        <f t="shared" si="83"/>
        <v>0</v>
      </c>
    </row>
    <row r="1093" spans="2:20" ht="24.9" customHeight="1" x14ac:dyDescent="0.3">
      <c r="B1093" s="446"/>
      <c r="C1093" s="267">
        <f t="shared" si="81"/>
        <v>1</v>
      </c>
      <c r="D1093" s="268" t="str">
        <f t="shared" si="82"/>
        <v>Janeiro</v>
      </c>
      <c r="E1093" s="269"/>
      <c r="F1093" s="270" t="str">
        <f>IF(E1093="","",VLOOKUP(Conciliação!E1093,Relatório!B:I,2,FALSE))</f>
        <v/>
      </c>
      <c r="G1093" s="709"/>
      <c r="H1093" s="334" t="str">
        <f>IF(G1093="","",VLOOKUP(G1093,Fundos!B:C,2,FALSE))</f>
        <v/>
      </c>
      <c r="I1093" s="272"/>
      <c r="J1093" s="443"/>
      <c r="K1093" s="448"/>
      <c r="L1093" s="685"/>
      <c r="M1093" s="353"/>
      <c r="N1093" s="271"/>
      <c r="O1093" s="576"/>
      <c r="P1093" s="276" t="s">
        <v>277</v>
      </c>
      <c r="Q1093" s="279"/>
      <c r="R1093" s="449"/>
      <c r="S1093" s="279">
        <f t="shared" si="84"/>
        <v>0</v>
      </c>
      <c r="T1093" s="333">
        <f t="shared" si="83"/>
        <v>0</v>
      </c>
    </row>
    <row r="1094" spans="2:20" ht="24.9" customHeight="1" x14ac:dyDescent="0.3">
      <c r="B1094" s="446"/>
      <c r="C1094" s="267">
        <f t="shared" si="81"/>
        <v>1</v>
      </c>
      <c r="D1094" s="268" t="str">
        <f t="shared" si="82"/>
        <v>Janeiro</v>
      </c>
      <c r="E1094" s="269"/>
      <c r="F1094" s="270" t="str">
        <f>IF(E1094="","",VLOOKUP(Conciliação!E1094,Relatório!B:I,2,FALSE))</f>
        <v/>
      </c>
      <c r="G1094" s="709"/>
      <c r="H1094" s="334" t="str">
        <f>IF(G1094="","",VLOOKUP(G1094,Fundos!B:C,2,FALSE))</f>
        <v/>
      </c>
      <c r="I1094" s="272"/>
      <c r="J1094" s="443"/>
      <c r="K1094" s="448"/>
      <c r="L1094" s="685"/>
      <c r="M1094" s="353"/>
      <c r="N1094" s="271"/>
      <c r="O1094" s="576"/>
      <c r="P1094" s="276" t="s">
        <v>277</v>
      </c>
      <c r="Q1094" s="279"/>
      <c r="R1094" s="449"/>
      <c r="S1094" s="279">
        <f t="shared" si="84"/>
        <v>0</v>
      </c>
      <c r="T1094" s="333">
        <f t="shared" si="83"/>
        <v>0</v>
      </c>
    </row>
    <row r="1095" spans="2:20" ht="24.9" customHeight="1" x14ac:dyDescent="0.3">
      <c r="B1095" s="446"/>
      <c r="C1095" s="267">
        <f t="shared" si="81"/>
        <v>1</v>
      </c>
      <c r="D1095" s="268" t="str">
        <f t="shared" si="82"/>
        <v>Janeiro</v>
      </c>
      <c r="E1095" s="269"/>
      <c r="F1095" s="270" t="str">
        <f>IF(E1095="","",VLOOKUP(Conciliação!E1095,Relatório!B:I,2,FALSE))</f>
        <v/>
      </c>
      <c r="G1095" s="709"/>
      <c r="H1095" s="334" t="str">
        <f>IF(G1095="","",VLOOKUP(G1095,Fundos!B:C,2,FALSE))</f>
        <v/>
      </c>
      <c r="I1095" s="272"/>
      <c r="J1095" s="443"/>
      <c r="K1095" s="448"/>
      <c r="L1095" s="685"/>
      <c r="M1095" s="353"/>
      <c r="N1095" s="271"/>
      <c r="O1095" s="576"/>
      <c r="P1095" s="276" t="s">
        <v>277</v>
      </c>
      <c r="Q1095" s="279"/>
      <c r="R1095" s="449"/>
      <c r="S1095" s="279">
        <f t="shared" si="84"/>
        <v>0</v>
      </c>
      <c r="T1095" s="333">
        <f t="shared" si="83"/>
        <v>0</v>
      </c>
    </row>
    <row r="1096" spans="2:20" ht="24.9" customHeight="1" x14ac:dyDescent="0.3">
      <c r="B1096" s="446"/>
      <c r="C1096" s="267">
        <f t="shared" si="81"/>
        <v>1</v>
      </c>
      <c r="D1096" s="268" t="str">
        <f t="shared" si="82"/>
        <v>Janeiro</v>
      </c>
      <c r="E1096" s="269"/>
      <c r="F1096" s="270" t="str">
        <f>IF(E1096="","",VLOOKUP(Conciliação!E1096,Relatório!B:I,2,FALSE))</f>
        <v/>
      </c>
      <c r="G1096" s="709"/>
      <c r="H1096" s="334" t="str">
        <f>IF(G1096="","",VLOOKUP(G1096,Fundos!B:C,2,FALSE))</f>
        <v/>
      </c>
      <c r="I1096" s="272"/>
      <c r="J1096" s="443"/>
      <c r="K1096" s="448"/>
      <c r="L1096" s="685"/>
      <c r="M1096" s="353"/>
      <c r="N1096" s="271"/>
      <c r="O1096" s="576"/>
      <c r="P1096" s="276" t="s">
        <v>277</v>
      </c>
      <c r="Q1096" s="279"/>
      <c r="R1096" s="449"/>
      <c r="S1096" s="279">
        <f t="shared" si="84"/>
        <v>0</v>
      </c>
      <c r="T1096" s="333">
        <f t="shared" si="83"/>
        <v>0</v>
      </c>
    </row>
    <row r="1097" spans="2:20" ht="24.9" customHeight="1" x14ac:dyDescent="0.3">
      <c r="B1097" s="446"/>
      <c r="C1097" s="267">
        <f t="shared" si="81"/>
        <v>1</v>
      </c>
      <c r="D1097" s="268" t="str">
        <f t="shared" si="82"/>
        <v>Janeiro</v>
      </c>
      <c r="E1097" s="269"/>
      <c r="F1097" s="270" t="str">
        <f>IF(E1097="","",VLOOKUP(Conciliação!E1097,Relatório!B:I,2,FALSE))</f>
        <v/>
      </c>
      <c r="G1097" s="709"/>
      <c r="H1097" s="334" t="str">
        <f>IF(G1097="","",VLOOKUP(G1097,Fundos!B:C,2,FALSE))</f>
        <v/>
      </c>
      <c r="I1097" s="272"/>
      <c r="J1097" s="443"/>
      <c r="K1097" s="443"/>
      <c r="L1097" s="685"/>
      <c r="M1097" s="353"/>
      <c r="N1097" s="271"/>
      <c r="O1097" s="576"/>
      <c r="P1097" s="276" t="s">
        <v>277</v>
      </c>
      <c r="Q1097" s="279"/>
      <c r="R1097" s="449"/>
      <c r="S1097" s="279">
        <f t="shared" si="84"/>
        <v>0</v>
      </c>
      <c r="T1097" s="333">
        <f t="shared" si="83"/>
        <v>0</v>
      </c>
    </row>
    <row r="1098" spans="2:20" ht="24.9" customHeight="1" x14ac:dyDescent="0.3">
      <c r="B1098" s="446"/>
      <c r="C1098" s="267">
        <f t="shared" si="81"/>
        <v>1</v>
      </c>
      <c r="D1098" s="268" t="str">
        <f t="shared" si="82"/>
        <v>Janeiro</v>
      </c>
      <c r="E1098" s="269"/>
      <c r="F1098" s="270" t="str">
        <f>IF(E1098="","",VLOOKUP(Conciliação!E1098,Relatório!B:I,2,FALSE))</f>
        <v/>
      </c>
      <c r="G1098" s="709"/>
      <c r="H1098" s="334" t="str">
        <f>IF(G1098="","",VLOOKUP(G1098,Fundos!B:C,2,FALSE))</f>
        <v/>
      </c>
      <c r="I1098" s="272"/>
      <c r="J1098" s="443"/>
      <c r="K1098" s="443"/>
      <c r="L1098" s="685"/>
      <c r="M1098" s="353"/>
      <c r="N1098" s="271"/>
      <c r="O1098" s="576"/>
      <c r="P1098" s="276" t="s">
        <v>277</v>
      </c>
      <c r="Q1098" s="279"/>
      <c r="R1098" s="449"/>
      <c r="S1098" s="279">
        <f t="shared" si="84"/>
        <v>0</v>
      </c>
      <c r="T1098" s="333">
        <f t="shared" si="83"/>
        <v>0</v>
      </c>
    </row>
    <row r="1099" spans="2:20" ht="24.9" customHeight="1" x14ac:dyDescent="0.3">
      <c r="B1099" s="446"/>
      <c r="C1099" s="267">
        <f t="shared" si="81"/>
        <v>1</v>
      </c>
      <c r="D1099" s="268" t="str">
        <f t="shared" si="82"/>
        <v>Janeiro</v>
      </c>
      <c r="E1099" s="269"/>
      <c r="F1099" s="270" t="str">
        <f>IF(E1099="","",VLOOKUP(Conciliação!E1099,Relatório!B:I,2,FALSE))</f>
        <v/>
      </c>
      <c r="G1099" s="709"/>
      <c r="H1099" s="334" t="str">
        <f>IF(G1099="","",VLOOKUP(G1099,Fundos!B:C,2,FALSE))</f>
        <v/>
      </c>
      <c r="I1099" s="272"/>
      <c r="J1099" s="443"/>
      <c r="K1099" s="443"/>
      <c r="L1099" s="685"/>
      <c r="M1099" s="353"/>
      <c r="N1099" s="271"/>
      <c r="O1099" s="576"/>
      <c r="P1099" s="276" t="s">
        <v>277</v>
      </c>
      <c r="Q1099" s="279"/>
      <c r="R1099" s="449"/>
      <c r="S1099" s="279">
        <f t="shared" si="84"/>
        <v>0</v>
      </c>
      <c r="T1099" s="333">
        <f t="shared" si="83"/>
        <v>0</v>
      </c>
    </row>
    <row r="1100" spans="2:20" ht="24.9" customHeight="1" x14ac:dyDescent="0.3">
      <c r="B1100" s="446"/>
      <c r="C1100" s="267">
        <f t="shared" si="81"/>
        <v>1</v>
      </c>
      <c r="D1100" s="268" t="str">
        <f t="shared" si="82"/>
        <v>Janeiro</v>
      </c>
      <c r="E1100" s="269"/>
      <c r="F1100" s="270" t="str">
        <f>IF(E1100="","",VLOOKUP(Conciliação!E1100,Relatório!B:I,2,FALSE))</f>
        <v/>
      </c>
      <c r="G1100" s="709"/>
      <c r="H1100" s="334" t="str">
        <f>IF(G1100="","",VLOOKUP(G1100,Fundos!B:C,2,FALSE))</f>
        <v/>
      </c>
      <c r="I1100" s="272"/>
      <c r="J1100" s="443"/>
      <c r="K1100" s="443"/>
      <c r="L1100" s="685"/>
      <c r="M1100" s="353"/>
      <c r="N1100" s="271"/>
      <c r="O1100" s="576"/>
      <c r="P1100" s="276" t="s">
        <v>277</v>
      </c>
      <c r="Q1100" s="279"/>
      <c r="R1100" s="449"/>
      <c r="S1100" s="279">
        <f t="shared" si="84"/>
        <v>0</v>
      </c>
      <c r="T1100" s="333">
        <f t="shared" si="83"/>
        <v>0</v>
      </c>
    </row>
    <row r="1101" spans="2:20" ht="24.9" customHeight="1" x14ac:dyDescent="0.3">
      <c r="B1101" s="446"/>
      <c r="C1101" s="267">
        <f t="shared" si="81"/>
        <v>1</v>
      </c>
      <c r="D1101" s="268" t="str">
        <f t="shared" si="82"/>
        <v>Janeiro</v>
      </c>
      <c r="E1101" s="269"/>
      <c r="F1101" s="270" t="str">
        <f>IF(E1101="","",VLOOKUP(Conciliação!E1101,Relatório!B:I,2,FALSE))</f>
        <v/>
      </c>
      <c r="G1101" s="709"/>
      <c r="H1101" s="334" t="str">
        <f>IF(G1101="","",VLOOKUP(G1101,Fundos!B:C,2,FALSE))</f>
        <v/>
      </c>
      <c r="I1101" s="272"/>
      <c r="J1101" s="443"/>
      <c r="K1101" s="443"/>
      <c r="L1101" s="685"/>
      <c r="M1101" s="353"/>
      <c r="N1101" s="271"/>
      <c r="O1101" s="576"/>
      <c r="P1101" s="276" t="s">
        <v>277</v>
      </c>
      <c r="Q1101" s="279"/>
      <c r="R1101" s="449"/>
      <c r="S1101" s="279">
        <f t="shared" si="84"/>
        <v>0</v>
      </c>
      <c r="T1101" s="333">
        <f t="shared" si="83"/>
        <v>0</v>
      </c>
    </row>
    <row r="1102" spans="2:20" ht="24.9" customHeight="1" x14ac:dyDescent="0.3">
      <c r="B1102" s="446"/>
      <c r="C1102" s="267">
        <f t="shared" si="81"/>
        <v>1</v>
      </c>
      <c r="D1102" s="268" t="str">
        <f t="shared" si="82"/>
        <v>Janeiro</v>
      </c>
      <c r="E1102" s="269"/>
      <c r="F1102" s="270" t="str">
        <f>IF(E1102="","",VLOOKUP(Conciliação!E1102,Relatório!B:I,2,FALSE))</f>
        <v/>
      </c>
      <c r="G1102" s="709"/>
      <c r="H1102" s="334" t="str">
        <f>IF(G1102="","",VLOOKUP(G1102,Fundos!B:C,2,FALSE))</f>
        <v/>
      </c>
      <c r="I1102" s="272"/>
      <c r="J1102" s="443"/>
      <c r="K1102" s="443"/>
      <c r="L1102" s="685"/>
      <c r="M1102" s="353"/>
      <c r="N1102" s="271"/>
      <c r="O1102" s="576"/>
      <c r="P1102" s="276" t="s">
        <v>277</v>
      </c>
      <c r="Q1102" s="279"/>
      <c r="R1102" s="449"/>
      <c r="S1102" s="279">
        <f t="shared" si="84"/>
        <v>0</v>
      </c>
      <c r="T1102" s="333">
        <f t="shared" si="83"/>
        <v>0</v>
      </c>
    </row>
    <row r="1103" spans="2:20" ht="24.9" customHeight="1" x14ac:dyDescent="0.3">
      <c r="B1103" s="446"/>
      <c r="C1103" s="267">
        <f t="shared" si="81"/>
        <v>1</v>
      </c>
      <c r="D1103" s="268" t="str">
        <f t="shared" si="82"/>
        <v>Janeiro</v>
      </c>
      <c r="E1103" s="269"/>
      <c r="F1103" s="270" t="str">
        <f>IF(E1103="","",VLOOKUP(Conciliação!E1103,Relatório!B:I,2,FALSE))</f>
        <v/>
      </c>
      <c r="G1103" s="709"/>
      <c r="H1103" s="334" t="str">
        <f>IF(G1103="","",VLOOKUP(G1103,Fundos!B:C,2,FALSE))</f>
        <v/>
      </c>
      <c r="I1103" s="272"/>
      <c r="J1103" s="443"/>
      <c r="K1103" s="443"/>
      <c r="L1103" s="685"/>
      <c r="M1103" s="353"/>
      <c r="N1103" s="271"/>
      <c r="O1103" s="576"/>
      <c r="P1103" s="276" t="s">
        <v>277</v>
      </c>
      <c r="Q1103" s="279"/>
      <c r="R1103" s="449"/>
      <c r="S1103" s="279">
        <f t="shared" si="84"/>
        <v>0</v>
      </c>
      <c r="T1103" s="333">
        <f t="shared" si="83"/>
        <v>0</v>
      </c>
    </row>
    <row r="1104" spans="2:20" ht="24.9" customHeight="1" x14ac:dyDescent="0.3">
      <c r="B1104" s="446"/>
      <c r="C1104" s="267">
        <f t="shared" si="81"/>
        <v>1</v>
      </c>
      <c r="D1104" s="268" t="str">
        <f t="shared" si="82"/>
        <v>Janeiro</v>
      </c>
      <c r="E1104" s="269"/>
      <c r="F1104" s="270" t="str">
        <f>IF(E1104="","",VLOOKUP(Conciliação!E1104,Relatório!B:I,2,FALSE))</f>
        <v/>
      </c>
      <c r="G1104" s="709"/>
      <c r="H1104" s="334" t="str">
        <f>IF(G1104="","",VLOOKUP(G1104,Fundos!B:C,2,FALSE))</f>
        <v/>
      </c>
      <c r="I1104" s="272"/>
      <c r="J1104" s="443"/>
      <c r="K1104" s="443"/>
      <c r="L1104" s="685"/>
      <c r="M1104" s="353"/>
      <c r="N1104" s="271"/>
      <c r="O1104" s="576"/>
      <c r="P1104" s="276" t="s">
        <v>277</v>
      </c>
      <c r="Q1104" s="279"/>
      <c r="R1104" s="449"/>
      <c r="S1104" s="279">
        <f t="shared" si="84"/>
        <v>0</v>
      </c>
      <c r="T1104" s="333">
        <f t="shared" si="83"/>
        <v>0</v>
      </c>
    </row>
    <row r="1105" spans="2:20" ht="24.9" customHeight="1" x14ac:dyDescent="0.3">
      <c r="B1105" s="446"/>
      <c r="C1105" s="267">
        <f t="shared" si="81"/>
        <v>1</v>
      </c>
      <c r="D1105" s="268" t="str">
        <f t="shared" si="82"/>
        <v>Janeiro</v>
      </c>
      <c r="E1105" s="269"/>
      <c r="F1105" s="270" t="str">
        <f>IF(E1105="","",VLOOKUP(Conciliação!E1105,Relatório!B:I,2,FALSE))</f>
        <v/>
      </c>
      <c r="G1105" s="709"/>
      <c r="H1105" s="334" t="str">
        <f>IF(G1105="","",VLOOKUP(G1105,Fundos!B:C,2,FALSE))</f>
        <v/>
      </c>
      <c r="I1105" s="272"/>
      <c r="J1105" s="443"/>
      <c r="K1105" s="443"/>
      <c r="L1105" s="686"/>
      <c r="M1105" s="353"/>
      <c r="N1105" s="271"/>
      <c r="O1105" s="576"/>
      <c r="P1105" s="276" t="s">
        <v>277</v>
      </c>
      <c r="Q1105" s="279"/>
      <c r="R1105" s="449"/>
      <c r="S1105" s="279">
        <f t="shared" si="84"/>
        <v>0</v>
      </c>
      <c r="T1105" s="333">
        <f t="shared" si="83"/>
        <v>0</v>
      </c>
    </row>
    <row r="1106" spans="2:20" ht="24.9" customHeight="1" x14ac:dyDescent="0.3">
      <c r="B1106" s="446"/>
      <c r="C1106" s="267">
        <f t="shared" ref="C1106:C1179" si="85">MONTH(B1106)</f>
        <v>1</v>
      </c>
      <c r="D1106" s="268" t="str">
        <f t="shared" ref="D1106:D1179" si="86">IF(C1106=1,"Janeiro",IF(C1106=2,"Fevereiro",IF(C1106=3,"Março",IF(C1106=4,"Abril",IF(C1106=5,"Maio",IF(C1106=6,"Junho",IF(C1106=7,"Julho",IF(C1106=8,"Agosto",IF(C1106=9,"Setembro",IF(C1106=10,"Outubro",IF(C1106=11,"Novembro",IF(C1106=12,"Dezembro",""))))))))))))</f>
        <v>Janeiro</v>
      </c>
      <c r="E1106" s="269"/>
      <c r="F1106" s="270" t="str">
        <f>IF(E1106="","",VLOOKUP(Conciliação!E1106,Relatório!B:I,2,FALSE))</f>
        <v/>
      </c>
      <c r="G1106" s="709"/>
      <c r="H1106" s="334" t="str">
        <f>IF(G1106="","",VLOOKUP(G1106,Fundos!B:C,2,FALSE))</f>
        <v/>
      </c>
      <c r="I1106" s="272"/>
      <c r="J1106" s="443"/>
      <c r="K1106" s="443"/>
      <c r="L1106" s="685"/>
      <c r="M1106" s="353"/>
      <c r="N1106" s="271"/>
      <c r="O1106" s="576"/>
      <c r="P1106" s="276" t="s">
        <v>277</v>
      </c>
      <c r="Q1106" s="279"/>
      <c r="R1106" s="449"/>
      <c r="S1106" s="279">
        <f t="shared" si="84"/>
        <v>0</v>
      </c>
      <c r="T1106" s="333">
        <f t="shared" si="83"/>
        <v>0</v>
      </c>
    </row>
    <row r="1107" spans="2:20" ht="24.9" customHeight="1" x14ac:dyDescent="0.3">
      <c r="B1107" s="446"/>
      <c r="C1107" s="267">
        <f t="shared" si="85"/>
        <v>1</v>
      </c>
      <c r="D1107" s="268" t="str">
        <f t="shared" si="86"/>
        <v>Janeiro</v>
      </c>
      <c r="E1107" s="269"/>
      <c r="F1107" s="270" t="str">
        <f>IF(E1107="","",VLOOKUP(Conciliação!E1107,Relatório!B:I,2,FALSE))</f>
        <v/>
      </c>
      <c r="G1107" s="709"/>
      <c r="H1107" s="334" t="str">
        <f>IF(G1107="","",VLOOKUP(G1107,Fundos!B:C,2,FALSE))</f>
        <v/>
      </c>
      <c r="I1107" s="272"/>
      <c r="J1107" s="443"/>
      <c r="K1107" s="443"/>
      <c r="L1107" s="685"/>
      <c r="M1107" s="353"/>
      <c r="N1107" s="271"/>
      <c r="O1107" s="576"/>
      <c r="P1107" s="276" t="s">
        <v>277</v>
      </c>
      <c r="Q1107" s="279"/>
      <c r="R1107" s="449"/>
      <c r="S1107" s="279">
        <f t="shared" si="84"/>
        <v>0</v>
      </c>
      <c r="T1107" s="333">
        <f t="shared" si="83"/>
        <v>0</v>
      </c>
    </row>
    <row r="1108" spans="2:20" ht="24.9" customHeight="1" x14ac:dyDescent="0.3">
      <c r="B1108" s="446"/>
      <c r="C1108" s="267">
        <f t="shared" si="85"/>
        <v>1</v>
      </c>
      <c r="D1108" s="268" t="str">
        <f t="shared" si="86"/>
        <v>Janeiro</v>
      </c>
      <c r="E1108" s="269"/>
      <c r="F1108" s="270" t="str">
        <f>IF(E1108="","",VLOOKUP(Conciliação!E1108,Relatório!B:I,2,FALSE))</f>
        <v/>
      </c>
      <c r="G1108" s="709"/>
      <c r="H1108" s="334" t="str">
        <f>IF(G1108="","",VLOOKUP(G1108,Fundos!B:C,2,FALSE))</f>
        <v/>
      </c>
      <c r="I1108" s="272"/>
      <c r="J1108" s="443"/>
      <c r="K1108" s="443"/>
      <c r="L1108" s="685"/>
      <c r="M1108" s="353"/>
      <c r="N1108" s="271"/>
      <c r="O1108" s="576"/>
      <c r="P1108" s="276" t="s">
        <v>277</v>
      </c>
      <c r="Q1108" s="279"/>
      <c r="R1108" s="449"/>
      <c r="S1108" s="279">
        <f t="shared" si="84"/>
        <v>0</v>
      </c>
      <c r="T1108" s="333">
        <f t="shared" si="83"/>
        <v>0</v>
      </c>
    </row>
    <row r="1109" spans="2:20" ht="24.9" customHeight="1" x14ac:dyDescent="0.3">
      <c r="B1109" s="446"/>
      <c r="C1109" s="267">
        <f>MONTH(B1109)</f>
        <v>1</v>
      </c>
      <c r="D1109" s="268" t="str">
        <f>IF(C1109=1,"Janeiro",IF(C1109=2,"Fevereiro",IF(C1109=3,"Março",IF(C1109=4,"Abril",IF(C1109=5,"Maio",IF(C1109=6,"Junho",IF(C1109=7,"Julho",IF(C1109=8,"Agosto",IF(C1109=9,"Setembro",IF(C1109=10,"Outubro",IF(C1109=11,"Novembro",IF(C1109=12,"Dezembro",""))))))))))))</f>
        <v>Janeiro</v>
      </c>
      <c r="E1109" s="269"/>
      <c r="F1109" s="270" t="str">
        <f>IF(E1109="","",VLOOKUP(Conciliação!E1109,Relatório!B:I,2,FALSE))</f>
        <v/>
      </c>
      <c r="G1109" s="709"/>
      <c r="H1109" s="334" t="str">
        <f>IF(G1109="","",VLOOKUP(G1109,Fundos!B:C,2,FALSE))</f>
        <v/>
      </c>
      <c r="I1109" s="272"/>
      <c r="J1109" s="443"/>
      <c r="K1109" s="443"/>
      <c r="L1109" s="685"/>
      <c r="M1109" s="353"/>
      <c r="N1109" s="271"/>
      <c r="O1109" s="576"/>
      <c r="P1109" s="276" t="s">
        <v>277</v>
      </c>
      <c r="Q1109" s="279"/>
      <c r="R1109" s="449"/>
      <c r="S1109" s="279">
        <f t="shared" si="84"/>
        <v>0</v>
      </c>
      <c r="T1109" s="333">
        <f t="shared" si="83"/>
        <v>0</v>
      </c>
    </row>
    <row r="1110" spans="2:20" ht="24.9" customHeight="1" x14ac:dyDescent="0.3">
      <c r="B1110" s="446"/>
      <c r="C1110" s="267">
        <f>MONTH(B1110)</f>
        <v>1</v>
      </c>
      <c r="D1110" s="268" t="str">
        <f>IF(C1110=1,"Janeiro",IF(C1110=2,"Fevereiro",IF(C1110=3,"Março",IF(C1110=4,"Abril",IF(C1110=5,"Maio",IF(C1110=6,"Junho",IF(C1110=7,"Julho",IF(C1110=8,"Agosto",IF(C1110=9,"Setembro",IF(C1110=10,"Outubro",IF(C1110=11,"Novembro",IF(C1110=12,"Dezembro",""))))))))))))</f>
        <v>Janeiro</v>
      </c>
      <c r="E1110" s="269"/>
      <c r="F1110" s="270" t="str">
        <f>IF(E1110="","",VLOOKUP(Conciliação!E1110,Relatório!B:I,2,FALSE))</f>
        <v/>
      </c>
      <c r="G1110" s="709"/>
      <c r="H1110" s="334" t="str">
        <f>IF(G1110="","",VLOOKUP(G1110,Fundos!B:C,2,FALSE))</f>
        <v/>
      </c>
      <c r="I1110" s="272"/>
      <c r="J1110" s="443"/>
      <c r="K1110" s="443"/>
      <c r="L1110" s="685"/>
      <c r="M1110" s="353"/>
      <c r="N1110" s="271"/>
      <c r="O1110" s="576"/>
      <c r="P1110" s="276" t="s">
        <v>277</v>
      </c>
      <c r="Q1110" s="279"/>
      <c r="R1110" s="449"/>
      <c r="S1110" s="279">
        <f t="shared" si="84"/>
        <v>0</v>
      </c>
      <c r="T1110" s="333">
        <f t="shared" si="83"/>
        <v>0</v>
      </c>
    </row>
    <row r="1111" spans="2:20" ht="24.9" customHeight="1" x14ac:dyDescent="0.3">
      <c r="B1111" s="446"/>
      <c r="C1111" s="267">
        <f t="shared" si="85"/>
        <v>1</v>
      </c>
      <c r="D1111" s="268" t="str">
        <f t="shared" si="86"/>
        <v>Janeiro</v>
      </c>
      <c r="E1111" s="269"/>
      <c r="F1111" s="270" t="str">
        <f>IF(E1111="","",VLOOKUP(Conciliação!E1111,Relatório!B:I,2,FALSE))</f>
        <v/>
      </c>
      <c r="G1111" s="709"/>
      <c r="H1111" s="334" t="str">
        <f>IF(G1111="","",VLOOKUP(G1111,Fundos!B:C,2,FALSE))</f>
        <v/>
      </c>
      <c r="I1111" s="272"/>
      <c r="J1111" s="443"/>
      <c r="K1111" s="443"/>
      <c r="L1111" s="685"/>
      <c r="M1111" s="353"/>
      <c r="N1111" s="271"/>
      <c r="O1111" s="576"/>
      <c r="P1111" s="276" t="s">
        <v>277</v>
      </c>
      <c r="Q1111" s="279"/>
      <c r="R1111" s="449"/>
      <c r="S1111" s="279">
        <f t="shared" si="84"/>
        <v>0</v>
      </c>
      <c r="T1111" s="333">
        <f t="shared" si="83"/>
        <v>0</v>
      </c>
    </row>
    <row r="1112" spans="2:20" ht="24.9" customHeight="1" x14ac:dyDescent="0.3">
      <c r="B1112" s="446"/>
      <c r="C1112" s="267">
        <f t="shared" si="85"/>
        <v>1</v>
      </c>
      <c r="D1112" s="268" t="str">
        <f t="shared" si="86"/>
        <v>Janeiro</v>
      </c>
      <c r="E1112" s="269"/>
      <c r="F1112" s="270" t="str">
        <f>IF(E1112="","",VLOOKUP(Conciliação!E1112,Relatório!B:I,2,FALSE))</f>
        <v/>
      </c>
      <c r="G1112" s="709"/>
      <c r="H1112" s="334" t="str">
        <f>IF(G1112="","",VLOOKUP(G1112,Fundos!B:C,2,FALSE))</f>
        <v/>
      </c>
      <c r="I1112" s="272"/>
      <c r="J1112" s="443"/>
      <c r="K1112" s="443"/>
      <c r="L1112" s="685"/>
      <c r="M1112" s="353"/>
      <c r="N1112" s="271"/>
      <c r="O1112" s="576"/>
      <c r="P1112" s="276" t="s">
        <v>277</v>
      </c>
      <c r="Q1112" s="279"/>
      <c r="R1112" s="449"/>
      <c r="S1112" s="279">
        <f t="shared" si="84"/>
        <v>0</v>
      </c>
      <c r="T1112" s="333">
        <f t="shared" si="83"/>
        <v>0</v>
      </c>
    </row>
    <row r="1113" spans="2:20" ht="24.9" customHeight="1" x14ac:dyDescent="0.3">
      <c r="B1113" s="446"/>
      <c r="C1113" s="267">
        <f t="shared" si="85"/>
        <v>1</v>
      </c>
      <c r="D1113" s="268" t="str">
        <f t="shared" si="86"/>
        <v>Janeiro</v>
      </c>
      <c r="E1113" s="269"/>
      <c r="F1113" s="270" t="str">
        <f>IF(E1113="","",VLOOKUP(Conciliação!E1113,Relatório!B:I,2,FALSE))</f>
        <v/>
      </c>
      <c r="G1113" s="709"/>
      <c r="H1113" s="334" t="str">
        <f>IF(G1113="","",VLOOKUP(G1113,Fundos!B:C,2,FALSE))</f>
        <v/>
      </c>
      <c r="I1113" s="272"/>
      <c r="J1113" s="443"/>
      <c r="K1113" s="443"/>
      <c r="L1113" s="685"/>
      <c r="M1113" s="353"/>
      <c r="N1113" s="271"/>
      <c r="O1113" s="576"/>
      <c r="P1113" s="276" t="s">
        <v>277</v>
      </c>
      <c r="Q1113" s="279"/>
      <c r="R1113" s="449"/>
      <c r="S1113" s="279">
        <f t="shared" si="84"/>
        <v>0</v>
      </c>
      <c r="T1113" s="333">
        <f t="shared" si="83"/>
        <v>0</v>
      </c>
    </row>
    <row r="1114" spans="2:20" ht="24.9" customHeight="1" x14ac:dyDescent="0.3">
      <c r="B1114" s="446"/>
      <c r="C1114" s="267">
        <f t="shared" si="85"/>
        <v>1</v>
      </c>
      <c r="D1114" s="268" t="str">
        <f t="shared" si="86"/>
        <v>Janeiro</v>
      </c>
      <c r="E1114" s="269"/>
      <c r="F1114" s="270" t="str">
        <f>IF(E1114="","",VLOOKUP(Conciliação!E1114,Relatório!B:I,2,FALSE))</f>
        <v/>
      </c>
      <c r="G1114" s="709"/>
      <c r="H1114" s="334" t="str">
        <f>IF(G1114="","",VLOOKUP(G1114,Fundos!B:C,2,FALSE))</f>
        <v/>
      </c>
      <c r="I1114" s="272"/>
      <c r="J1114" s="443"/>
      <c r="K1114" s="443"/>
      <c r="L1114" s="686"/>
      <c r="M1114" s="353"/>
      <c r="N1114" s="271"/>
      <c r="O1114" s="576"/>
      <c r="P1114" s="276" t="s">
        <v>277</v>
      </c>
      <c r="Q1114" s="279"/>
      <c r="R1114" s="449"/>
      <c r="S1114" s="279">
        <f t="shared" si="84"/>
        <v>0</v>
      </c>
      <c r="T1114" s="333">
        <f t="shared" si="83"/>
        <v>0</v>
      </c>
    </row>
    <row r="1115" spans="2:20" ht="24.9" customHeight="1" x14ac:dyDescent="0.3">
      <c r="B1115" s="446"/>
      <c r="C1115" s="267">
        <f t="shared" si="85"/>
        <v>1</v>
      </c>
      <c r="D1115" s="268" t="str">
        <f t="shared" si="86"/>
        <v>Janeiro</v>
      </c>
      <c r="E1115" s="269"/>
      <c r="F1115" s="270" t="str">
        <f>IF(E1115="","",VLOOKUP(Conciliação!E1115,Relatório!B:I,2,FALSE))</f>
        <v/>
      </c>
      <c r="G1115" s="709"/>
      <c r="H1115" s="334" t="str">
        <f>IF(G1115="","",VLOOKUP(G1115,Fundos!B:C,2,FALSE))</f>
        <v/>
      </c>
      <c r="I1115" s="272"/>
      <c r="J1115" s="443"/>
      <c r="K1115" s="443"/>
      <c r="L1115" s="685"/>
      <c r="M1115" s="353"/>
      <c r="N1115" s="271"/>
      <c r="O1115" s="576"/>
      <c r="P1115" s="276" t="s">
        <v>277</v>
      </c>
      <c r="Q1115" s="279"/>
      <c r="R1115" s="449"/>
      <c r="S1115" s="279">
        <f t="shared" si="84"/>
        <v>0</v>
      </c>
      <c r="T1115" s="333">
        <f t="shared" si="83"/>
        <v>0</v>
      </c>
    </row>
    <row r="1116" spans="2:20" ht="24.9" customHeight="1" x14ac:dyDescent="0.3">
      <c r="B1116" s="446"/>
      <c r="C1116" s="267">
        <f t="shared" si="85"/>
        <v>1</v>
      </c>
      <c r="D1116" s="268" t="str">
        <f t="shared" si="86"/>
        <v>Janeiro</v>
      </c>
      <c r="E1116" s="269"/>
      <c r="F1116" s="270" t="str">
        <f>IF(E1116="","",VLOOKUP(Conciliação!E1116,Relatório!B:I,2,FALSE))</f>
        <v/>
      </c>
      <c r="G1116" s="709"/>
      <c r="H1116" s="334" t="str">
        <f>IF(G1116="","",VLOOKUP(G1116,Fundos!B:C,2,FALSE))</f>
        <v/>
      </c>
      <c r="I1116" s="272"/>
      <c r="J1116" s="443"/>
      <c r="K1116" s="443"/>
      <c r="L1116" s="685"/>
      <c r="M1116" s="353"/>
      <c r="N1116" s="271"/>
      <c r="O1116" s="576"/>
      <c r="P1116" s="276" t="s">
        <v>277</v>
      </c>
      <c r="Q1116" s="279"/>
      <c r="R1116" s="449"/>
      <c r="S1116" s="279">
        <f t="shared" si="84"/>
        <v>0</v>
      </c>
      <c r="T1116" s="333">
        <f t="shared" si="83"/>
        <v>0</v>
      </c>
    </row>
    <row r="1117" spans="2:20" ht="24.9" customHeight="1" x14ac:dyDescent="0.3">
      <c r="B1117" s="446"/>
      <c r="C1117" s="267">
        <f t="shared" si="85"/>
        <v>1</v>
      </c>
      <c r="D1117" s="268" t="str">
        <f t="shared" si="86"/>
        <v>Janeiro</v>
      </c>
      <c r="E1117" s="269"/>
      <c r="F1117" s="270" t="str">
        <f>IF(E1117="","",VLOOKUP(Conciliação!E1117,Relatório!B:I,2,FALSE))</f>
        <v/>
      </c>
      <c r="G1117" s="709"/>
      <c r="H1117" s="334" t="str">
        <f>IF(G1117="","",VLOOKUP(G1117,Fundos!B:C,2,FALSE))</f>
        <v/>
      </c>
      <c r="I1117" s="272"/>
      <c r="J1117" s="443"/>
      <c r="K1117" s="443"/>
      <c r="L1117" s="686"/>
      <c r="M1117" s="353"/>
      <c r="N1117" s="271"/>
      <c r="O1117" s="576"/>
      <c r="P1117" s="276" t="s">
        <v>277</v>
      </c>
      <c r="Q1117" s="279"/>
      <c r="R1117" s="449"/>
      <c r="S1117" s="279">
        <f t="shared" si="84"/>
        <v>0</v>
      </c>
      <c r="T1117" s="333">
        <f t="shared" si="83"/>
        <v>0</v>
      </c>
    </row>
    <row r="1118" spans="2:20" ht="24.9" customHeight="1" x14ac:dyDescent="0.3">
      <c r="B1118" s="446"/>
      <c r="C1118" s="267">
        <f t="shared" si="85"/>
        <v>1</v>
      </c>
      <c r="D1118" s="268" t="str">
        <f t="shared" si="86"/>
        <v>Janeiro</v>
      </c>
      <c r="E1118" s="269"/>
      <c r="F1118" s="270" t="str">
        <f>IF(E1118="","",VLOOKUP(Conciliação!E1118,Relatório!B:I,2,FALSE))</f>
        <v/>
      </c>
      <c r="G1118" s="709"/>
      <c r="H1118" s="334" t="str">
        <f>IF(G1118="","",VLOOKUP(G1118,Fundos!B:C,2,FALSE))</f>
        <v/>
      </c>
      <c r="I1118" s="272"/>
      <c r="J1118" s="443"/>
      <c r="K1118" s="448"/>
      <c r="L1118" s="685"/>
      <c r="M1118" s="353"/>
      <c r="N1118" s="453"/>
      <c r="O1118" s="576"/>
      <c r="P1118" s="276" t="s">
        <v>277</v>
      </c>
      <c r="Q1118" s="279"/>
      <c r="R1118" s="449"/>
      <c r="S1118" s="279">
        <f t="shared" si="84"/>
        <v>0</v>
      </c>
      <c r="T1118" s="333">
        <f t="shared" si="83"/>
        <v>0</v>
      </c>
    </row>
    <row r="1119" spans="2:20" ht="24.9" customHeight="1" x14ac:dyDescent="0.3">
      <c r="B1119" s="446"/>
      <c r="C1119" s="267">
        <f>MONTH(B1119)</f>
        <v>1</v>
      </c>
      <c r="D1119" s="268" t="str">
        <f>IF(C1119=1,"Janeiro",IF(C1119=2,"Fevereiro",IF(C1119=3,"Março",IF(C1119=4,"Abril",IF(C1119=5,"Maio",IF(C1119=6,"Junho",IF(C1119=7,"Julho",IF(C1119=8,"Agosto",IF(C1119=9,"Setembro",IF(C1119=10,"Outubro",IF(C1119=11,"Novembro",IF(C1119=12,"Dezembro",""))))))))))))</f>
        <v>Janeiro</v>
      </c>
      <c r="E1119" s="269"/>
      <c r="F1119" s="270" t="str">
        <f>IF(E1119="","",VLOOKUP(Conciliação!E1119,Relatório!B:I,2,FALSE))</f>
        <v/>
      </c>
      <c r="G1119" s="709"/>
      <c r="H1119" s="334" t="str">
        <f>IF(G1119="","",VLOOKUP(G1119,Fundos!B:C,2,FALSE))</f>
        <v/>
      </c>
      <c r="I1119" s="272"/>
      <c r="J1119" s="443"/>
      <c r="K1119" s="448"/>
      <c r="L1119" s="685"/>
      <c r="M1119" s="353"/>
      <c r="N1119" s="453"/>
      <c r="O1119" s="576"/>
      <c r="P1119" s="276" t="s">
        <v>277</v>
      </c>
      <c r="Q1119" s="279"/>
      <c r="R1119" s="449"/>
      <c r="S1119" s="279">
        <f t="shared" si="84"/>
        <v>0</v>
      </c>
      <c r="T1119" s="333">
        <f t="shared" si="83"/>
        <v>0</v>
      </c>
    </row>
    <row r="1120" spans="2:20" ht="24.9" customHeight="1" x14ac:dyDescent="0.3">
      <c r="B1120" s="446"/>
      <c r="C1120" s="267">
        <f>MONTH(B1120)</f>
        <v>1</v>
      </c>
      <c r="D1120" s="268" t="str">
        <f>IF(C1120=1,"Janeiro",IF(C1120=2,"Fevereiro",IF(C1120=3,"Março",IF(C1120=4,"Abril",IF(C1120=5,"Maio",IF(C1120=6,"Junho",IF(C1120=7,"Julho",IF(C1120=8,"Agosto",IF(C1120=9,"Setembro",IF(C1120=10,"Outubro",IF(C1120=11,"Novembro",IF(C1120=12,"Dezembro",""))))))))))))</f>
        <v>Janeiro</v>
      </c>
      <c r="E1120" s="269"/>
      <c r="F1120" s="270" t="str">
        <f>IF(E1120="","",VLOOKUP(Conciliação!E1120,Relatório!B:I,2,FALSE))</f>
        <v/>
      </c>
      <c r="G1120" s="709"/>
      <c r="H1120" s="334" t="str">
        <f>IF(G1120="","",VLOOKUP(G1120,Fundos!B:C,2,FALSE))</f>
        <v/>
      </c>
      <c r="I1120" s="272"/>
      <c r="J1120" s="443"/>
      <c r="K1120" s="448"/>
      <c r="L1120" s="685"/>
      <c r="M1120" s="353"/>
      <c r="N1120" s="453"/>
      <c r="O1120" s="576"/>
      <c r="P1120" s="276" t="s">
        <v>277</v>
      </c>
      <c r="Q1120" s="279"/>
      <c r="R1120" s="449"/>
      <c r="S1120" s="279">
        <f t="shared" si="84"/>
        <v>0</v>
      </c>
      <c r="T1120" s="333">
        <f t="shared" si="83"/>
        <v>0</v>
      </c>
    </row>
    <row r="1121" spans="2:20" ht="24.9" customHeight="1" x14ac:dyDescent="0.3">
      <c r="B1121" s="446"/>
      <c r="C1121" s="267">
        <f>MONTH(B1121)</f>
        <v>1</v>
      </c>
      <c r="D1121" s="268" t="str">
        <f>IF(C1121=1,"Janeiro",IF(C1121=2,"Fevereiro",IF(C1121=3,"Março",IF(C1121=4,"Abril",IF(C1121=5,"Maio",IF(C1121=6,"Junho",IF(C1121=7,"Julho",IF(C1121=8,"Agosto",IF(C1121=9,"Setembro",IF(C1121=10,"Outubro",IF(C1121=11,"Novembro",IF(C1121=12,"Dezembro",""))))))))))))</f>
        <v>Janeiro</v>
      </c>
      <c r="E1121" s="269"/>
      <c r="F1121" s="270" t="str">
        <f>IF(E1121="","",VLOOKUP(Conciliação!E1121,Relatório!B:I,2,FALSE))</f>
        <v/>
      </c>
      <c r="G1121" s="709"/>
      <c r="H1121" s="334" t="str">
        <f>IF(G1121="","",VLOOKUP(G1121,Fundos!B:C,2,FALSE))</f>
        <v/>
      </c>
      <c r="I1121" s="272"/>
      <c r="J1121" s="443"/>
      <c r="K1121" s="448"/>
      <c r="L1121" s="686"/>
      <c r="M1121" s="353"/>
      <c r="N1121" s="453"/>
      <c r="O1121" s="576"/>
      <c r="P1121" s="276" t="s">
        <v>277</v>
      </c>
      <c r="Q1121" s="279"/>
      <c r="R1121" s="449"/>
      <c r="S1121" s="279">
        <f t="shared" si="84"/>
        <v>0</v>
      </c>
      <c r="T1121" s="333">
        <f t="shared" si="83"/>
        <v>0</v>
      </c>
    </row>
    <row r="1122" spans="2:20" ht="24.9" customHeight="1" x14ac:dyDescent="0.3">
      <c r="B1122" s="446"/>
      <c r="C1122" s="267">
        <f>MONTH(B1122)</f>
        <v>1</v>
      </c>
      <c r="D1122" s="268" t="str">
        <f>IF(C1122=1,"Janeiro",IF(C1122=2,"Fevereiro",IF(C1122=3,"Março",IF(C1122=4,"Abril",IF(C1122=5,"Maio",IF(C1122=6,"Junho",IF(C1122=7,"Julho",IF(C1122=8,"Agosto",IF(C1122=9,"Setembro",IF(C1122=10,"Outubro",IF(C1122=11,"Novembro",IF(C1122=12,"Dezembro",""))))))))))))</f>
        <v>Janeiro</v>
      </c>
      <c r="E1122" s="269"/>
      <c r="F1122" s="270" t="str">
        <f>IF(E1122="","",VLOOKUP(Conciliação!E1122,Relatório!B:I,2,FALSE))</f>
        <v/>
      </c>
      <c r="G1122" s="709"/>
      <c r="H1122" s="334" t="str">
        <f>IF(G1122="","",VLOOKUP(G1122,Fundos!B:C,2,FALSE))</f>
        <v/>
      </c>
      <c r="I1122" s="272"/>
      <c r="J1122" s="443"/>
      <c r="K1122" s="448"/>
      <c r="L1122" s="686"/>
      <c r="M1122" s="353"/>
      <c r="N1122" s="453"/>
      <c r="O1122" s="576"/>
      <c r="P1122" s="276" t="s">
        <v>277</v>
      </c>
      <c r="Q1122" s="279"/>
      <c r="R1122" s="449"/>
      <c r="S1122" s="279">
        <f t="shared" si="84"/>
        <v>0</v>
      </c>
      <c r="T1122" s="333">
        <f t="shared" si="83"/>
        <v>0</v>
      </c>
    </row>
    <row r="1123" spans="2:20" ht="24.9" customHeight="1" x14ac:dyDescent="0.3">
      <c r="B1123" s="446"/>
      <c r="C1123" s="267">
        <f>MONTH(B1123)</f>
        <v>1</v>
      </c>
      <c r="D1123" s="268" t="str">
        <f>IF(C1123=1,"Janeiro",IF(C1123=2,"Fevereiro",IF(C1123=3,"Março",IF(C1123=4,"Abril",IF(C1123=5,"Maio",IF(C1123=6,"Junho",IF(C1123=7,"Julho",IF(C1123=8,"Agosto",IF(C1123=9,"Setembro",IF(C1123=10,"Outubro",IF(C1123=11,"Novembro",IF(C1123=12,"Dezembro",""))))))))))))</f>
        <v>Janeiro</v>
      </c>
      <c r="E1123" s="269"/>
      <c r="F1123" s="270" t="str">
        <f>IF(E1123="","",VLOOKUP(Conciliação!E1123,Relatório!B:I,2,FALSE))</f>
        <v/>
      </c>
      <c r="G1123" s="709"/>
      <c r="H1123" s="334" t="str">
        <f>IF(G1123="","",VLOOKUP(G1123,Fundos!B:C,2,FALSE))</f>
        <v/>
      </c>
      <c r="I1123" s="272"/>
      <c r="J1123" s="443"/>
      <c r="K1123" s="448"/>
      <c r="L1123" s="685"/>
      <c r="M1123" s="353"/>
      <c r="N1123" s="453"/>
      <c r="O1123" s="576"/>
      <c r="P1123" s="276" t="s">
        <v>277</v>
      </c>
      <c r="Q1123" s="279"/>
      <c r="R1123" s="449"/>
      <c r="S1123" s="279">
        <f t="shared" si="84"/>
        <v>0</v>
      </c>
      <c r="T1123" s="333">
        <f t="shared" si="83"/>
        <v>0</v>
      </c>
    </row>
    <row r="1124" spans="2:20" ht="24.9" customHeight="1" x14ac:dyDescent="0.3">
      <c r="B1124" s="446"/>
      <c r="C1124" s="267">
        <f t="shared" si="85"/>
        <v>1</v>
      </c>
      <c r="D1124" s="268" t="str">
        <f t="shared" si="86"/>
        <v>Janeiro</v>
      </c>
      <c r="E1124" s="269"/>
      <c r="F1124" s="270" t="str">
        <f>IF(E1124="","",VLOOKUP(Conciliação!E1124,Relatório!B:I,2,FALSE))</f>
        <v/>
      </c>
      <c r="G1124" s="709"/>
      <c r="H1124" s="334" t="str">
        <f>IF(G1124="","",VLOOKUP(G1124,Fundos!B:C,2,FALSE))</f>
        <v/>
      </c>
      <c r="I1124" s="272"/>
      <c r="J1124" s="443"/>
      <c r="K1124" s="443"/>
      <c r="L1124" s="685"/>
      <c r="M1124" s="353"/>
      <c r="N1124" s="271"/>
      <c r="O1124" s="576"/>
      <c r="P1124" s="276" t="s">
        <v>277</v>
      </c>
      <c r="Q1124" s="279"/>
      <c r="R1124" s="449"/>
      <c r="S1124" s="279">
        <f t="shared" si="84"/>
        <v>0</v>
      </c>
      <c r="T1124" s="333">
        <f t="shared" si="83"/>
        <v>0</v>
      </c>
    </row>
    <row r="1125" spans="2:20" ht="24.9" customHeight="1" x14ac:dyDescent="0.3">
      <c r="B1125" s="446"/>
      <c r="C1125" s="267">
        <f t="shared" si="85"/>
        <v>1</v>
      </c>
      <c r="D1125" s="268" t="str">
        <f t="shared" si="86"/>
        <v>Janeiro</v>
      </c>
      <c r="E1125" s="269"/>
      <c r="F1125" s="270" t="str">
        <f>IF(E1125="","",VLOOKUP(Conciliação!E1125,Relatório!B:I,2,FALSE))</f>
        <v/>
      </c>
      <c r="G1125" s="709"/>
      <c r="H1125" s="334" t="str">
        <f>IF(G1125="","",VLOOKUP(G1125,Fundos!B:C,2,FALSE))</f>
        <v/>
      </c>
      <c r="I1125" s="272"/>
      <c r="J1125" s="443"/>
      <c r="K1125" s="443"/>
      <c r="L1125" s="685"/>
      <c r="M1125" s="353"/>
      <c r="N1125" s="271"/>
      <c r="O1125" s="576"/>
      <c r="P1125" s="276" t="s">
        <v>277</v>
      </c>
      <c r="Q1125" s="279"/>
      <c r="R1125" s="449"/>
      <c r="S1125" s="279">
        <f t="shared" si="84"/>
        <v>0</v>
      </c>
      <c r="T1125" s="333">
        <f t="shared" si="83"/>
        <v>0</v>
      </c>
    </row>
    <row r="1126" spans="2:20" ht="24.9" customHeight="1" x14ac:dyDescent="0.3">
      <c r="B1126" s="446"/>
      <c r="C1126" s="267">
        <f t="shared" si="85"/>
        <v>1</v>
      </c>
      <c r="D1126" s="268" t="str">
        <f t="shared" si="86"/>
        <v>Janeiro</v>
      </c>
      <c r="E1126" s="269"/>
      <c r="F1126" s="270" t="str">
        <f>IF(E1126="","",VLOOKUP(Conciliação!E1126,Relatório!B:I,2,FALSE))</f>
        <v/>
      </c>
      <c r="G1126" s="709"/>
      <c r="H1126" s="334" t="str">
        <f>IF(G1126="","",VLOOKUP(G1126,Fundos!B:C,2,FALSE))</f>
        <v/>
      </c>
      <c r="I1126" s="272"/>
      <c r="J1126" s="294"/>
      <c r="K1126" s="294"/>
      <c r="L1126" s="274"/>
      <c r="M1126" s="353"/>
      <c r="N1126" s="271"/>
      <c r="O1126" s="576"/>
      <c r="P1126" s="276" t="s">
        <v>277</v>
      </c>
      <c r="Q1126" s="279"/>
      <c r="R1126" s="449"/>
      <c r="S1126" s="279">
        <f t="shared" si="84"/>
        <v>0</v>
      </c>
      <c r="T1126" s="333">
        <f t="shared" si="83"/>
        <v>0</v>
      </c>
    </row>
    <row r="1127" spans="2:20" ht="24.9" customHeight="1" x14ac:dyDescent="0.3">
      <c r="B1127" s="446"/>
      <c r="C1127" s="267">
        <f t="shared" si="85"/>
        <v>1</v>
      </c>
      <c r="D1127" s="268" t="str">
        <f t="shared" si="86"/>
        <v>Janeiro</v>
      </c>
      <c r="E1127" s="269"/>
      <c r="F1127" s="270" t="str">
        <f>IF(E1127="","",VLOOKUP(Conciliação!E1127,Relatório!B:I,2,FALSE))</f>
        <v/>
      </c>
      <c r="G1127" s="709"/>
      <c r="H1127" s="334" t="str">
        <f>IF(G1127="","",VLOOKUP(G1127,Fundos!B:C,2,FALSE))</f>
        <v/>
      </c>
      <c r="I1127" s="272"/>
      <c r="J1127" s="443"/>
      <c r="K1127" s="443"/>
      <c r="L1127" s="685"/>
      <c r="M1127" s="353"/>
      <c r="N1127" s="271"/>
      <c r="O1127" s="576"/>
      <c r="P1127" s="276" t="s">
        <v>277</v>
      </c>
      <c r="Q1127" s="279"/>
      <c r="R1127" s="449"/>
      <c r="S1127" s="279">
        <f t="shared" si="84"/>
        <v>0</v>
      </c>
      <c r="T1127" s="333">
        <f t="shared" si="83"/>
        <v>0</v>
      </c>
    </row>
    <row r="1128" spans="2:20" ht="24.9" customHeight="1" x14ac:dyDescent="0.3">
      <c r="B1128" s="446"/>
      <c r="C1128" s="267">
        <f t="shared" si="85"/>
        <v>1</v>
      </c>
      <c r="D1128" s="268" t="str">
        <f t="shared" si="86"/>
        <v>Janeiro</v>
      </c>
      <c r="E1128" s="269"/>
      <c r="F1128" s="270" t="str">
        <f>IF(E1128="","",VLOOKUP(Conciliação!E1128,Relatório!B:I,2,FALSE))</f>
        <v/>
      </c>
      <c r="G1128" s="709"/>
      <c r="H1128" s="334" t="str">
        <f>IF(G1128="","",VLOOKUP(G1128,Fundos!B:C,2,FALSE))</f>
        <v/>
      </c>
      <c r="I1128" s="272"/>
      <c r="J1128" s="443"/>
      <c r="K1128" s="443"/>
      <c r="L1128" s="685"/>
      <c r="M1128" s="353"/>
      <c r="N1128" s="271"/>
      <c r="O1128" s="576"/>
      <c r="P1128" s="276" t="s">
        <v>277</v>
      </c>
      <c r="Q1128" s="279"/>
      <c r="R1128" s="449"/>
      <c r="S1128" s="279">
        <f t="shared" si="84"/>
        <v>0</v>
      </c>
      <c r="T1128" s="333">
        <f t="shared" si="83"/>
        <v>0</v>
      </c>
    </row>
    <row r="1129" spans="2:20" ht="24.9" customHeight="1" x14ac:dyDescent="0.3">
      <c r="B1129" s="446"/>
      <c r="C1129" s="267">
        <f t="shared" si="85"/>
        <v>1</v>
      </c>
      <c r="D1129" s="268" t="str">
        <f t="shared" si="86"/>
        <v>Janeiro</v>
      </c>
      <c r="E1129" s="269"/>
      <c r="F1129" s="270" t="str">
        <f>IF(E1129="","",VLOOKUP(Conciliação!E1129,Relatório!B:I,2,FALSE))</f>
        <v/>
      </c>
      <c r="G1129" s="709"/>
      <c r="H1129" s="334" t="str">
        <f>IF(G1129="","",VLOOKUP(G1129,Fundos!B:C,2,FALSE))</f>
        <v/>
      </c>
      <c r="I1129" s="272"/>
      <c r="J1129" s="294"/>
      <c r="K1129" s="443"/>
      <c r="L1129" s="685"/>
      <c r="M1129" s="353"/>
      <c r="N1129" s="271"/>
      <c r="O1129" s="576"/>
      <c r="P1129" s="276" t="s">
        <v>277</v>
      </c>
      <c r="Q1129" s="279"/>
      <c r="R1129" s="449"/>
      <c r="S1129" s="279">
        <f t="shared" si="84"/>
        <v>0</v>
      </c>
      <c r="T1129" s="333">
        <f t="shared" si="83"/>
        <v>0</v>
      </c>
    </row>
    <row r="1130" spans="2:20" ht="24.9" customHeight="1" x14ac:dyDescent="0.3">
      <c r="B1130" s="446"/>
      <c r="C1130" s="267">
        <f t="shared" si="85"/>
        <v>1</v>
      </c>
      <c r="D1130" s="268" t="str">
        <f t="shared" si="86"/>
        <v>Janeiro</v>
      </c>
      <c r="E1130" s="269"/>
      <c r="F1130" s="270" t="str">
        <f>IF(E1130="","",VLOOKUP(Conciliação!E1130,Relatório!B:I,2,FALSE))</f>
        <v/>
      </c>
      <c r="G1130" s="709"/>
      <c r="H1130" s="334" t="str">
        <f>IF(G1130="","",VLOOKUP(G1130,Fundos!B:C,2,FALSE))</f>
        <v/>
      </c>
      <c r="I1130" s="272"/>
      <c r="J1130" s="443"/>
      <c r="K1130" s="443"/>
      <c r="L1130" s="685"/>
      <c r="M1130" s="353"/>
      <c r="N1130" s="271"/>
      <c r="O1130" s="576"/>
      <c r="P1130" s="276" t="s">
        <v>277</v>
      </c>
      <c r="Q1130" s="279"/>
      <c r="R1130" s="449"/>
      <c r="S1130" s="279">
        <f t="shared" si="84"/>
        <v>0</v>
      </c>
      <c r="T1130" s="333">
        <f t="shared" si="83"/>
        <v>0</v>
      </c>
    </row>
    <row r="1131" spans="2:20" ht="24.9" customHeight="1" x14ac:dyDescent="0.3">
      <c r="B1131" s="446"/>
      <c r="C1131" s="267">
        <f t="shared" si="85"/>
        <v>1</v>
      </c>
      <c r="D1131" s="268" t="str">
        <f t="shared" si="86"/>
        <v>Janeiro</v>
      </c>
      <c r="E1131" s="269"/>
      <c r="F1131" s="270" t="str">
        <f>IF(E1131="","",VLOOKUP(Conciliação!E1131,Relatório!B:I,2,FALSE))</f>
        <v/>
      </c>
      <c r="G1131" s="709"/>
      <c r="H1131" s="334" t="str">
        <f>IF(G1131="","",VLOOKUP(G1131,Fundos!B:C,2,FALSE))</f>
        <v/>
      </c>
      <c r="I1131" s="272"/>
      <c r="J1131" s="443"/>
      <c r="K1131" s="443"/>
      <c r="L1131" s="685"/>
      <c r="M1131" s="353"/>
      <c r="N1131" s="271"/>
      <c r="O1131" s="576"/>
      <c r="P1131" s="276" t="s">
        <v>277</v>
      </c>
      <c r="Q1131" s="279"/>
      <c r="R1131" s="449"/>
      <c r="S1131" s="279">
        <f t="shared" si="84"/>
        <v>0</v>
      </c>
      <c r="T1131" s="333">
        <f t="shared" si="83"/>
        <v>0</v>
      </c>
    </row>
    <row r="1132" spans="2:20" ht="24.9" customHeight="1" x14ac:dyDescent="0.3">
      <c r="B1132" s="446"/>
      <c r="C1132" s="267">
        <f t="shared" si="85"/>
        <v>1</v>
      </c>
      <c r="D1132" s="268" t="str">
        <f t="shared" si="86"/>
        <v>Janeiro</v>
      </c>
      <c r="E1132" s="269"/>
      <c r="F1132" s="270" t="str">
        <f>IF(E1132="","",VLOOKUP(Conciliação!E1132,Relatório!B:I,2,FALSE))</f>
        <v/>
      </c>
      <c r="G1132" s="709"/>
      <c r="H1132" s="334" t="str">
        <f>IF(G1132="","",VLOOKUP(G1132,Fundos!B:C,2,FALSE))</f>
        <v/>
      </c>
      <c r="I1132" s="272"/>
      <c r="J1132" s="443"/>
      <c r="K1132" s="443"/>
      <c r="L1132" s="685"/>
      <c r="M1132" s="353"/>
      <c r="N1132" s="271"/>
      <c r="O1132" s="576"/>
      <c r="P1132" s="276" t="s">
        <v>277</v>
      </c>
      <c r="Q1132" s="279"/>
      <c r="R1132" s="449"/>
      <c r="S1132" s="279">
        <f t="shared" si="84"/>
        <v>0</v>
      </c>
      <c r="T1132" s="333">
        <f t="shared" si="83"/>
        <v>0</v>
      </c>
    </row>
    <row r="1133" spans="2:20" ht="24.9" customHeight="1" x14ac:dyDescent="0.3">
      <c r="B1133" s="446"/>
      <c r="C1133" s="267">
        <f t="shared" si="85"/>
        <v>1</v>
      </c>
      <c r="D1133" s="268" t="str">
        <f t="shared" si="86"/>
        <v>Janeiro</v>
      </c>
      <c r="E1133" s="269"/>
      <c r="F1133" s="270" t="str">
        <f>IF(E1133="","",VLOOKUP(Conciliação!E1133,Relatório!B:I,2,FALSE))</f>
        <v/>
      </c>
      <c r="G1133" s="709"/>
      <c r="H1133" s="334" t="str">
        <f>IF(G1133="","",VLOOKUP(G1133,Fundos!B:C,2,FALSE))</f>
        <v/>
      </c>
      <c r="I1133" s="272"/>
      <c r="J1133" s="443"/>
      <c r="K1133" s="443"/>
      <c r="L1133" s="686"/>
      <c r="M1133" s="353"/>
      <c r="N1133" s="271"/>
      <c r="O1133" s="576"/>
      <c r="P1133" s="276" t="s">
        <v>277</v>
      </c>
      <c r="Q1133" s="279"/>
      <c r="R1133" s="449"/>
      <c r="S1133" s="279">
        <f t="shared" si="84"/>
        <v>0</v>
      </c>
      <c r="T1133" s="333">
        <f t="shared" si="83"/>
        <v>0</v>
      </c>
    </row>
    <row r="1134" spans="2:20" ht="24.9" customHeight="1" x14ac:dyDescent="0.3">
      <c r="B1134" s="446"/>
      <c r="C1134" s="267">
        <f>MONTH(B1134)</f>
        <v>1</v>
      </c>
      <c r="D1134" s="268" t="str">
        <f>IF(C1134=1,"Janeiro",IF(C1134=2,"Fevereiro",IF(C1134=3,"Março",IF(C1134=4,"Abril",IF(C1134=5,"Maio",IF(C1134=6,"Junho",IF(C1134=7,"Julho",IF(C1134=8,"Agosto",IF(C1134=9,"Setembro",IF(C1134=10,"Outubro",IF(C1134=11,"Novembro",IF(C1134=12,"Dezembro",""))))))))))))</f>
        <v>Janeiro</v>
      </c>
      <c r="E1134" s="269"/>
      <c r="F1134" s="270" t="str">
        <f>IF(E1134="","",VLOOKUP(Conciliação!E1134,Relatório!B:I,2,FALSE))</f>
        <v/>
      </c>
      <c r="G1134" s="709"/>
      <c r="H1134" s="334" t="str">
        <f>IF(G1134="","",VLOOKUP(G1134,Fundos!B:C,2,FALSE))</f>
        <v/>
      </c>
      <c r="I1134" s="272"/>
      <c r="J1134" s="443"/>
      <c r="K1134" s="443"/>
      <c r="L1134" s="686"/>
      <c r="M1134" s="353"/>
      <c r="N1134" s="271"/>
      <c r="O1134" s="576"/>
      <c r="P1134" s="276" t="s">
        <v>277</v>
      </c>
      <c r="Q1134" s="279"/>
      <c r="R1134" s="449"/>
      <c r="S1134" s="279">
        <f t="shared" si="84"/>
        <v>0</v>
      </c>
      <c r="T1134" s="333">
        <f t="shared" si="83"/>
        <v>0</v>
      </c>
    </row>
    <row r="1135" spans="2:20" ht="24.9" customHeight="1" x14ac:dyDescent="0.3">
      <c r="B1135" s="446"/>
      <c r="C1135" s="267">
        <f t="shared" si="85"/>
        <v>1</v>
      </c>
      <c r="D1135" s="268" t="str">
        <f t="shared" si="86"/>
        <v>Janeiro</v>
      </c>
      <c r="E1135" s="269"/>
      <c r="F1135" s="270" t="str">
        <f>IF(E1135="","",VLOOKUP(Conciliação!E1135,Relatório!B:I,2,FALSE))</f>
        <v/>
      </c>
      <c r="G1135" s="709"/>
      <c r="H1135" s="334" t="str">
        <f>IF(G1135="","",VLOOKUP(G1135,Fundos!B:C,2,FALSE))</f>
        <v/>
      </c>
      <c r="I1135" s="272"/>
      <c r="J1135" s="443"/>
      <c r="K1135" s="443"/>
      <c r="L1135" s="685"/>
      <c r="M1135" s="353"/>
      <c r="N1135" s="271"/>
      <c r="O1135" s="576"/>
      <c r="P1135" s="276" t="s">
        <v>277</v>
      </c>
      <c r="Q1135" s="279"/>
      <c r="R1135" s="449"/>
      <c r="S1135" s="279">
        <f t="shared" si="84"/>
        <v>0</v>
      </c>
      <c r="T1135" s="333">
        <f t="shared" si="83"/>
        <v>0</v>
      </c>
    </row>
    <row r="1136" spans="2:20" ht="24.9" customHeight="1" x14ac:dyDescent="0.3">
      <c r="B1136" s="446"/>
      <c r="C1136" s="267">
        <f t="shared" si="85"/>
        <v>1</v>
      </c>
      <c r="D1136" s="268" t="str">
        <f t="shared" si="86"/>
        <v>Janeiro</v>
      </c>
      <c r="E1136" s="269"/>
      <c r="F1136" s="270" t="str">
        <f>IF(E1136="","",VLOOKUP(Conciliação!E1136,Relatório!B:I,2,FALSE))</f>
        <v/>
      </c>
      <c r="G1136" s="709"/>
      <c r="H1136" s="334" t="str">
        <f>IF(G1136="","",VLOOKUP(G1136,Fundos!B:C,2,FALSE))</f>
        <v/>
      </c>
      <c r="I1136" s="272"/>
      <c r="J1136" s="443"/>
      <c r="K1136" s="443"/>
      <c r="L1136" s="685"/>
      <c r="M1136" s="353"/>
      <c r="N1136" s="271"/>
      <c r="O1136" s="576"/>
      <c r="P1136" s="276" t="s">
        <v>277</v>
      </c>
      <c r="Q1136" s="279"/>
      <c r="R1136" s="449"/>
      <c r="S1136" s="279">
        <f t="shared" si="84"/>
        <v>0</v>
      </c>
      <c r="T1136" s="333">
        <f t="shared" si="83"/>
        <v>0</v>
      </c>
    </row>
    <row r="1137" spans="2:20" ht="24.9" customHeight="1" x14ac:dyDescent="0.3">
      <c r="B1137" s="446"/>
      <c r="C1137" s="267">
        <f t="shared" si="85"/>
        <v>1</v>
      </c>
      <c r="D1137" s="268" t="str">
        <f t="shared" si="86"/>
        <v>Janeiro</v>
      </c>
      <c r="E1137" s="269"/>
      <c r="F1137" s="270" t="str">
        <f>IF(E1137="","",VLOOKUP(Conciliação!E1137,Relatório!B:I,2,FALSE))</f>
        <v/>
      </c>
      <c r="G1137" s="709"/>
      <c r="H1137" s="334" t="str">
        <f>IF(G1137="","",VLOOKUP(G1137,Fundos!B:C,2,FALSE))</f>
        <v/>
      </c>
      <c r="I1137" s="272"/>
      <c r="J1137" s="443"/>
      <c r="K1137" s="443"/>
      <c r="L1137" s="685"/>
      <c r="M1137" s="353"/>
      <c r="N1137" s="271"/>
      <c r="O1137" s="576"/>
      <c r="P1137" s="276" t="s">
        <v>277</v>
      </c>
      <c r="Q1137" s="279"/>
      <c r="R1137" s="449"/>
      <c r="S1137" s="279">
        <f t="shared" si="84"/>
        <v>0</v>
      </c>
      <c r="T1137" s="333">
        <f t="shared" si="83"/>
        <v>0</v>
      </c>
    </row>
    <row r="1138" spans="2:20" ht="24.9" customHeight="1" x14ac:dyDescent="0.3">
      <c r="B1138" s="446"/>
      <c r="C1138" s="267">
        <f t="shared" si="85"/>
        <v>1</v>
      </c>
      <c r="D1138" s="268" t="str">
        <f t="shared" si="86"/>
        <v>Janeiro</v>
      </c>
      <c r="E1138" s="269"/>
      <c r="F1138" s="270" t="str">
        <f>IF(E1138="","",VLOOKUP(Conciliação!E1138,Relatório!B:I,2,FALSE))</f>
        <v/>
      </c>
      <c r="G1138" s="709"/>
      <c r="H1138" s="334" t="str">
        <f>IF(G1138="","",VLOOKUP(G1138,Fundos!B:C,2,FALSE))</f>
        <v/>
      </c>
      <c r="I1138" s="272"/>
      <c r="J1138" s="443"/>
      <c r="K1138" s="443"/>
      <c r="L1138" s="685"/>
      <c r="M1138" s="353"/>
      <c r="N1138" s="271"/>
      <c r="O1138" s="576"/>
      <c r="P1138" s="276" t="s">
        <v>277</v>
      </c>
      <c r="Q1138" s="279"/>
      <c r="R1138" s="449"/>
      <c r="S1138" s="279">
        <f t="shared" si="84"/>
        <v>0</v>
      </c>
      <c r="T1138" s="333">
        <f t="shared" si="83"/>
        <v>0</v>
      </c>
    </row>
    <row r="1139" spans="2:20" ht="24.9" customHeight="1" x14ac:dyDescent="0.3">
      <c r="B1139" s="446"/>
      <c r="C1139" s="267">
        <f t="shared" si="85"/>
        <v>1</v>
      </c>
      <c r="D1139" s="268" t="str">
        <f t="shared" si="86"/>
        <v>Janeiro</v>
      </c>
      <c r="E1139" s="269"/>
      <c r="F1139" s="270" t="str">
        <f>IF(E1139="","",VLOOKUP(Conciliação!E1139,Relatório!B:I,2,FALSE))</f>
        <v/>
      </c>
      <c r="G1139" s="709"/>
      <c r="H1139" s="334" t="str">
        <f>IF(G1139="","",VLOOKUP(G1139,Fundos!B:C,2,FALSE))</f>
        <v/>
      </c>
      <c r="I1139" s="272"/>
      <c r="J1139" s="443"/>
      <c r="K1139" s="448"/>
      <c r="L1139" s="686"/>
      <c r="M1139" s="353"/>
      <c r="N1139" s="271"/>
      <c r="O1139" s="576"/>
      <c r="P1139" s="276" t="s">
        <v>277</v>
      </c>
      <c r="Q1139" s="279"/>
      <c r="R1139" s="449"/>
      <c r="S1139" s="279">
        <f t="shared" si="84"/>
        <v>0</v>
      </c>
      <c r="T1139" s="333">
        <f t="shared" si="83"/>
        <v>0</v>
      </c>
    </row>
    <row r="1140" spans="2:20" ht="24.9" customHeight="1" x14ac:dyDescent="0.3">
      <c r="B1140" s="446"/>
      <c r="C1140" s="267">
        <f>MONTH(B1140)</f>
        <v>1</v>
      </c>
      <c r="D1140" s="268" t="str">
        <f>IF(C1140=1,"Janeiro",IF(C1140=2,"Fevereiro",IF(C1140=3,"Março",IF(C1140=4,"Abril",IF(C1140=5,"Maio",IF(C1140=6,"Junho",IF(C1140=7,"Julho",IF(C1140=8,"Agosto",IF(C1140=9,"Setembro",IF(C1140=10,"Outubro",IF(C1140=11,"Novembro",IF(C1140=12,"Dezembro",""))))))))))))</f>
        <v>Janeiro</v>
      </c>
      <c r="E1140" s="269"/>
      <c r="F1140" s="270" t="str">
        <f>IF(E1140="","",VLOOKUP(Conciliação!E1140,Relatório!B:I,2,FALSE))</f>
        <v/>
      </c>
      <c r="G1140" s="709"/>
      <c r="H1140" s="334" t="str">
        <f>IF(G1140="","",VLOOKUP(G1140,Fundos!B:C,2,FALSE))</f>
        <v/>
      </c>
      <c r="I1140" s="272"/>
      <c r="J1140" s="443"/>
      <c r="K1140" s="448"/>
      <c r="L1140" s="686"/>
      <c r="M1140" s="353"/>
      <c r="N1140" s="271"/>
      <c r="O1140" s="576"/>
      <c r="P1140" s="276" t="s">
        <v>277</v>
      </c>
      <c r="Q1140" s="279"/>
      <c r="R1140" s="449"/>
      <c r="S1140" s="279">
        <f t="shared" si="84"/>
        <v>0</v>
      </c>
      <c r="T1140" s="333">
        <f t="shared" si="83"/>
        <v>0</v>
      </c>
    </row>
    <row r="1141" spans="2:20" ht="24.9" customHeight="1" x14ac:dyDescent="0.3">
      <c r="B1141" s="446"/>
      <c r="C1141" s="267">
        <f>MONTH(B1141)</f>
        <v>1</v>
      </c>
      <c r="D1141" s="268" t="str">
        <f>IF(C1141=1,"Janeiro",IF(C1141=2,"Fevereiro",IF(C1141=3,"Março",IF(C1141=4,"Abril",IF(C1141=5,"Maio",IF(C1141=6,"Junho",IF(C1141=7,"Julho",IF(C1141=8,"Agosto",IF(C1141=9,"Setembro",IF(C1141=10,"Outubro",IF(C1141=11,"Novembro",IF(C1141=12,"Dezembro",""))))))))))))</f>
        <v>Janeiro</v>
      </c>
      <c r="E1141" s="269"/>
      <c r="F1141" s="270" t="str">
        <f>IF(E1141="","",VLOOKUP(Conciliação!E1141,Relatório!B:I,2,FALSE))</f>
        <v/>
      </c>
      <c r="G1141" s="709"/>
      <c r="H1141" s="334" t="str">
        <f>IF(G1141="","",VLOOKUP(G1141,Fundos!B:C,2,FALSE))</f>
        <v/>
      </c>
      <c r="I1141" s="272"/>
      <c r="J1141" s="443"/>
      <c r="K1141" s="448"/>
      <c r="L1141" s="686"/>
      <c r="M1141" s="353"/>
      <c r="N1141" s="271"/>
      <c r="O1141" s="576"/>
      <c r="P1141" s="276" t="s">
        <v>277</v>
      </c>
      <c r="Q1141" s="279"/>
      <c r="R1141" s="449"/>
      <c r="S1141" s="279">
        <f t="shared" si="84"/>
        <v>0</v>
      </c>
      <c r="T1141" s="333">
        <f t="shared" si="83"/>
        <v>0</v>
      </c>
    </row>
    <row r="1142" spans="2:20" ht="24.9" customHeight="1" x14ac:dyDescent="0.3">
      <c r="B1142" s="446"/>
      <c r="C1142" s="267">
        <f>MONTH(B1142)</f>
        <v>1</v>
      </c>
      <c r="D1142" s="268" t="str">
        <f>IF(C1142=1,"Janeiro",IF(C1142=2,"Fevereiro",IF(C1142=3,"Março",IF(C1142=4,"Abril",IF(C1142=5,"Maio",IF(C1142=6,"Junho",IF(C1142=7,"Julho",IF(C1142=8,"Agosto",IF(C1142=9,"Setembro",IF(C1142=10,"Outubro",IF(C1142=11,"Novembro",IF(C1142=12,"Dezembro",""))))))))))))</f>
        <v>Janeiro</v>
      </c>
      <c r="E1142" s="269"/>
      <c r="F1142" s="270" t="str">
        <f>IF(E1142="","",VLOOKUP(Conciliação!E1142,Relatório!B:I,2,FALSE))</f>
        <v/>
      </c>
      <c r="G1142" s="709"/>
      <c r="H1142" s="334" t="str">
        <f>IF(G1142="","",VLOOKUP(G1142,Fundos!B:C,2,FALSE))</f>
        <v/>
      </c>
      <c r="I1142" s="272"/>
      <c r="J1142" s="443"/>
      <c r="K1142" s="448"/>
      <c r="L1142" s="686"/>
      <c r="M1142" s="353"/>
      <c r="N1142" s="271"/>
      <c r="O1142" s="576"/>
      <c r="P1142" s="276" t="s">
        <v>277</v>
      </c>
      <c r="Q1142" s="279"/>
      <c r="R1142" s="449"/>
      <c r="S1142" s="279">
        <f t="shared" si="84"/>
        <v>0</v>
      </c>
      <c r="T1142" s="333">
        <f t="shared" si="83"/>
        <v>0</v>
      </c>
    </row>
    <row r="1143" spans="2:20" ht="24.9" customHeight="1" x14ac:dyDescent="0.3">
      <c r="B1143" s="446"/>
      <c r="C1143" s="267">
        <f t="shared" si="85"/>
        <v>1</v>
      </c>
      <c r="D1143" s="268" t="str">
        <f t="shared" si="86"/>
        <v>Janeiro</v>
      </c>
      <c r="E1143" s="269"/>
      <c r="F1143" s="270" t="str">
        <f>IF(E1143="","",VLOOKUP(Conciliação!E1143,Relatório!B:I,2,FALSE))</f>
        <v/>
      </c>
      <c r="G1143" s="709"/>
      <c r="H1143" s="334" t="str">
        <f>IF(G1143="","",VLOOKUP(G1143,Fundos!B:C,2,FALSE))</f>
        <v/>
      </c>
      <c r="I1143" s="272"/>
      <c r="J1143" s="443"/>
      <c r="K1143" s="443"/>
      <c r="L1143" s="685"/>
      <c r="M1143" s="353"/>
      <c r="N1143" s="271"/>
      <c r="O1143" s="576"/>
      <c r="P1143" s="276" t="s">
        <v>277</v>
      </c>
      <c r="Q1143" s="279"/>
      <c r="R1143" s="449"/>
      <c r="S1143" s="279">
        <f t="shared" si="84"/>
        <v>0</v>
      </c>
      <c r="T1143" s="333">
        <f t="shared" si="83"/>
        <v>0</v>
      </c>
    </row>
    <row r="1144" spans="2:20" ht="24.9" customHeight="1" x14ac:dyDescent="0.3">
      <c r="B1144" s="446"/>
      <c r="C1144" s="267">
        <f t="shared" si="85"/>
        <v>1</v>
      </c>
      <c r="D1144" s="268" t="str">
        <f t="shared" si="86"/>
        <v>Janeiro</v>
      </c>
      <c r="E1144" s="269"/>
      <c r="F1144" s="270" t="str">
        <f>IF(E1144="","",VLOOKUP(Conciliação!E1144,Relatório!B:I,2,FALSE))</f>
        <v/>
      </c>
      <c r="G1144" s="709"/>
      <c r="H1144" s="334" t="str">
        <f>IF(G1144="","",VLOOKUP(G1144,Fundos!B:C,2,FALSE))</f>
        <v/>
      </c>
      <c r="I1144" s="272"/>
      <c r="J1144" s="443"/>
      <c r="K1144" s="448"/>
      <c r="L1144" s="685"/>
      <c r="M1144" s="353"/>
      <c r="N1144" s="271"/>
      <c r="O1144" s="576"/>
      <c r="P1144" s="276" t="s">
        <v>277</v>
      </c>
      <c r="Q1144" s="279"/>
      <c r="R1144" s="449"/>
      <c r="S1144" s="279">
        <f t="shared" si="84"/>
        <v>0</v>
      </c>
      <c r="T1144" s="333">
        <f t="shared" si="83"/>
        <v>0</v>
      </c>
    </row>
    <row r="1145" spans="2:20" ht="24.9" customHeight="1" x14ac:dyDescent="0.3">
      <c r="B1145" s="446"/>
      <c r="C1145" s="267">
        <f t="shared" si="85"/>
        <v>1</v>
      </c>
      <c r="D1145" s="268" t="str">
        <f t="shared" si="86"/>
        <v>Janeiro</v>
      </c>
      <c r="E1145" s="269"/>
      <c r="F1145" s="270" t="str">
        <f>IF(E1145="","",VLOOKUP(Conciliação!E1145,Relatório!B:I,2,FALSE))</f>
        <v/>
      </c>
      <c r="G1145" s="709"/>
      <c r="H1145" s="334" t="str">
        <f>IF(G1145="","",VLOOKUP(G1145,Fundos!B:C,2,FALSE))</f>
        <v/>
      </c>
      <c r="I1145" s="272"/>
      <c r="J1145" s="443"/>
      <c r="K1145" s="443"/>
      <c r="L1145" s="685"/>
      <c r="M1145" s="353"/>
      <c r="N1145" s="271"/>
      <c r="O1145" s="576"/>
      <c r="P1145" s="276" t="s">
        <v>277</v>
      </c>
      <c r="Q1145" s="279"/>
      <c r="R1145" s="449"/>
      <c r="S1145" s="279">
        <f t="shared" si="84"/>
        <v>0</v>
      </c>
      <c r="T1145" s="333">
        <f t="shared" si="83"/>
        <v>0</v>
      </c>
    </row>
    <row r="1146" spans="2:20" ht="24.9" customHeight="1" x14ac:dyDescent="0.3">
      <c r="B1146" s="446"/>
      <c r="C1146" s="267">
        <f t="shared" si="85"/>
        <v>1</v>
      </c>
      <c r="D1146" s="268" t="str">
        <f t="shared" si="86"/>
        <v>Janeiro</v>
      </c>
      <c r="E1146" s="269"/>
      <c r="F1146" s="270" t="str">
        <f>IF(E1146="","",VLOOKUP(Conciliação!E1146,Relatório!B:I,2,FALSE))</f>
        <v/>
      </c>
      <c r="G1146" s="709"/>
      <c r="H1146" s="334" t="str">
        <f>IF(G1146="","",VLOOKUP(G1146,Fundos!B:C,2,FALSE))</f>
        <v/>
      </c>
      <c r="I1146" s="272"/>
      <c r="J1146" s="443"/>
      <c r="K1146" s="443"/>
      <c r="L1146" s="685"/>
      <c r="M1146" s="353"/>
      <c r="N1146" s="271"/>
      <c r="O1146" s="576"/>
      <c r="P1146" s="276" t="s">
        <v>277</v>
      </c>
      <c r="Q1146" s="279"/>
      <c r="R1146" s="449"/>
      <c r="S1146" s="279">
        <f t="shared" si="84"/>
        <v>0</v>
      </c>
      <c r="T1146" s="333">
        <f t="shared" si="83"/>
        <v>0</v>
      </c>
    </row>
    <row r="1147" spans="2:20" ht="24.9" customHeight="1" x14ac:dyDescent="0.3">
      <c r="B1147" s="446"/>
      <c r="C1147" s="267">
        <f t="shared" si="85"/>
        <v>1</v>
      </c>
      <c r="D1147" s="268" t="str">
        <f t="shared" si="86"/>
        <v>Janeiro</v>
      </c>
      <c r="E1147" s="269"/>
      <c r="F1147" s="270" t="str">
        <f>IF(E1147="","",VLOOKUP(Conciliação!E1147,Relatório!B:I,2,FALSE))</f>
        <v/>
      </c>
      <c r="G1147" s="709"/>
      <c r="H1147" s="334" t="str">
        <f>IF(G1147="","",VLOOKUP(G1147,Fundos!B:C,2,FALSE))</f>
        <v/>
      </c>
      <c r="I1147" s="272"/>
      <c r="J1147" s="443"/>
      <c r="K1147" s="443"/>
      <c r="L1147" s="685"/>
      <c r="M1147" s="353"/>
      <c r="N1147" s="271"/>
      <c r="O1147" s="576"/>
      <c r="P1147" s="276" t="s">
        <v>277</v>
      </c>
      <c r="Q1147" s="279"/>
      <c r="R1147" s="449"/>
      <c r="S1147" s="279">
        <f t="shared" si="84"/>
        <v>0</v>
      </c>
      <c r="T1147" s="333">
        <f t="shared" si="83"/>
        <v>0</v>
      </c>
    </row>
    <row r="1148" spans="2:20" ht="24.9" customHeight="1" x14ac:dyDescent="0.3">
      <c r="B1148" s="446"/>
      <c r="C1148" s="267">
        <f t="shared" si="85"/>
        <v>1</v>
      </c>
      <c r="D1148" s="268" t="str">
        <f t="shared" si="86"/>
        <v>Janeiro</v>
      </c>
      <c r="E1148" s="269"/>
      <c r="F1148" s="270" t="str">
        <f>IF(E1148="","",VLOOKUP(Conciliação!E1148,Relatório!B:I,2,FALSE))</f>
        <v/>
      </c>
      <c r="G1148" s="709"/>
      <c r="H1148" s="334" t="str">
        <f>IF(G1148="","",VLOOKUP(G1148,Fundos!B:C,2,FALSE))</f>
        <v/>
      </c>
      <c r="I1148" s="272"/>
      <c r="J1148" s="443"/>
      <c r="K1148" s="443"/>
      <c r="L1148" s="685"/>
      <c r="M1148" s="353"/>
      <c r="N1148" s="271"/>
      <c r="O1148" s="576"/>
      <c r="P1148" s="276" t="s">
        <v>277</v>
      </c>
      <c r="Q1148" s="279"/>
      <c r="R1148" s="449"/>
      <c r="S1148" s="279">
        <f t="shared" si="84"/>
        <v>0</v>
      </c>
      <c r="T1148" s="333">
        <f t="shared" si="83"/>
        <v>0</v>
      </c>
    </row>
    <row r="1149" spans="2:20" ht="24.9" customHeight="1" x14ac:dyDescent="0.3">
      <c r="B1149" s="446"/>
      <c r="C1149" s="267">
        <f t="shared" si="85"/>
        <v>1</v>
      </c>
      <c r="D1149" s="268" t="str">
        <f t="shared" si="86"/>
        <v>Janeiro</v>
      </c>
      <c r="E1149" s="269"/>
      <c r="F1149" s="270" t="str">
        <f>IF(E1149="","",VLOOKUP(Conciliação!E1149,Relatório!B:I,2,FALSE))</f>
        <v/>
      </c>
      <c r="G1149" s="709"/>
      <c r="H1149" s="334" t="str">
        <f>IF(G1149="","",VLOOKUP(G1149,Fundos!B:C,2,FALSE))</f>
        <v/>
      </c>
      <c r="I1149" s="272"/>
      <c r="J1149" s="443"/>
      <c r="K1149" s="443"/>
      <c r="L1149" s="685"/>
      <c r="M1149" s="353"/>
      <c r="N1149" s="271"/>
      <c r="O1149" s="576"/>
      <c r="P1149" s="276" t="s">
        <v>277</v>
      </c>
      <c r="Q1149" s="279"/>
      <c r="R1149" s="449"/>
      <c r="S1149" s="279">
        <f t="shared" si="84"/>
        <v>0</v>
      </c>
      <c r="T1149" s="333">
        <f t="shared" si="83"/>
        <v>0</v>
      </c>
    </row>
    <row r="1150" spans="2:20" ht="24.9" customHeight="1" x14ac:dyDescent="0.3">
      <c r="B1150" s="446"/>
      <c r="C1150" s="267">
        <f t="shared" si="85"/>
        <v>1</v>
      </c>
      <c r="D1150" s="268" t="str">
        <f t="shared" si="86"/>
        <v>Janeiro</v>
      </c>
      <c r="E1150" s="269"/>
      <c r="F1150" s="270" t="str">
        <f>IF(E1150="","",VLOOKUP(Conciliação!E1150,Relatório!B:I,2,FALSE))</f>
        <v/>
      </c>
      <c r="G1150" s="709"/>
      <c r="H1150" s="334" t="str">
        <f>IF(G1150="","",VLOOKUP(G1150,Fundos!B:C,2,FALSE))</f>
        <v/>
      </c>
      <c r="I1150" s="272"/>
      <c r="J1150" s="443"/>
      <c r="K1150" s="301"/>
      <c r="L1150" s="685"/>
      <c r="M1150" s="353"/>
      <c r="N1150" s="271"/>
      <c r="O1150" s="576"/>
      <c r="P1150" s="276" t="s">
        <v>277</v>
      </c>
      <c r="Q1150" s="279"/>
      <c r="R1150" s="449"/>
      <c r="S1150" s="279">
        <f t="shared" si="84"/>
        <v>0</v>
      </c>
      <c r="T1150" s="333">
        <f t="shared" si="83"/>
        <v>0</v>
      </c>
    </row>
    <row r="1151" spans="2:20" ht="24.9" customHeight="1" x14ac:dyDescent="0.3">
      <c r="B1151" s="446"/>
      <c r="C1151" s="267">
        <f t="shared" si="85"/>
        <v>1</v>
      </c>
      <c r="D1151" s="268" t="str">
        <f t="shared" si="86"/>
        <v>Janeiro</v>
      </c>
      <c r="E1151" s="269"/>
      <c r="F1151" s="270" t="str">
        <f>IF(E1151="","",VLOOKUP(Conciliação!E1151,Relatório!B:I,2,FALSE))</f>
        <v/>
      </c>
      <c r="G1151" s="709"/>
      <c r="H1151" s="334" t="str">
        <f>IF(G1151="","",VLOOKUP(G1151,Fundos!B:C,2,FALSE))</f>
        <v/>
      </c>
      <c r="I1151" s="272"/>
      <c r="J1151" s="443"/>
      <c r="K1151" s="443"/>
      <c r="L1151" s="685"/>
      <c r="M1151" s="353"/>
      <c r="N1151" s="271"/>
      <c r="O1151" s="576"/>
      <c r="P1151" s="276" t="s">
        <v>277</v>
      </c>
      <c r="Q1151" s="279"/>
      <c r="R1151" s="449"/>
      <c r="S1151" s="279">
        <f t="shared" si="84"/>
        <v>0</v>
      </c>
      <c r="T1151" s="333">
        <f t="shared" si="83"/>
        <v>0</v>
      </c>
    </row>
    <row r="1152" spans="2:20" ht="24.9" customHeight="1" x14ac:dyDescent="0.3">
      <c r="B1152" s="446"/>
      <c r="C1152" s="267">
        <f t="shared" si="85"/>
        <v>1</v>
      </c>
      <c r="D1152" s="268" t="str">
        <f t="shared" si="86"/>
        <v>Janeiro</v>
      </c>
      <c r="E1152" s="269"/>
      <c r="F1152" s="270" t="str">
        <f>IF(E1152="","",VLOOKUP(Conciliação!E1152,Relatório!B:I,2,FALSE))</f>
        <v/>
      </c>
      <c r="G1152" s="709"/>
      <c r="H1152" s="334" t="str">
        <f>IF(G1152="","",VLOOKUP(G1152,Fundos!B:C,2,FALSE))</f>
        <v/>
      </c>
      <c r="I1152" s="272"/>
      <c r="J1152" s="443"/>
      <c r="K1152" s="443"/>
      <c r="L1152" s="685"/>
      <c r="M1152" s="353"/>
      <c r="N1152" s="271"/>
      <c r="O1152" s="576"/>
      <c r="P1152" s="276" t="s">
        <v>277</v>
      </c>
      <c r="Q1152" s="279"/>
      <c r="R1152" s="449"/>
      <c r="S1152" s="279">
        <f t="shared" si="84"/>
        <v>0</v>
      </c>
      <c r="T1152" s="333">
        <f t="shared" si="83"/>
        <v>0</v>
      </c>
    </row>
    <row r="1153" spans="2:20" ht="24.9" customHeight="1" x14ac:dyDescent="0.3">
      <c r="B1153" s="446"/>
      <c r="C1153" s="267">
        <f t="shared" si="85"/>
        <v>1</v>
      </c>
      <c r="D1153" s="268" t="str">
        <f t="shared" si="86"/>
        <v>Janeiro</v>
      </c>
      <c r="E1153" s="269"/>
      <c r="F1153" s="270" t="str">
        <f>IF(E1153="","",VLOOKUP(Conciliação!E1153,Relatório!B:I,2,FALSE))</f>
        <v/>
      </c>
      <c r="G1153" s="709"/>
      <c r="H1153" s="334" t="str">
        <f>IF(G1153="","",VLOOKUP(G1153,Fundos!B:C,2,FALSE))</f>
        <v/>
      </c>
      <c r="I1153" s="272"/>
      <c r="J1153" s="443"/>
      <c r="K1153" s="443"/>
      <c r="L1153" s="685"/>
      <c r="M1153" s="353"/>
      <c r="N1153" s="271"/>
      <c r="O1153" s="576"/>
      <c r="P1153" s="276" t="s">
        <v>277</v>
      </c>
      <c r="Q1153" s="279"/>
      <c r="R1153" s="449"/>
      <c r="S1153" s="279">
        <f t="shared" si="84"/>
        <v>0</v>
      </c>
      <c r="T1153" s="333">
        <f t="shared" si="83"/>
        <v>0</v>
      </c>
    </row>
    <row r="1154" spans="2:20" ht="24.9" customHeight="1" x14ac:dyDescent="0.3">
      <c r="B1154" s="446"/>
      <c r="C1154" s="267">
        <f t="shared" si="85"/>
        <v>1</v>
      </c>
      <c r="D1154" s="268" t="str">
        <f t="shared" si="86"/>
        <v>Janeiro</v>
      </c>
      <c r="E1154" s="269"/>
      <c r="F1154" s="270" t="str">
        <f>IF(E1154="","",VLOOKUP(Conciliação!E1154,Relatório!B:I,2,FALSE))</f>
        <v/>
      </c>
      <c r="G1154" s="709"/>
      <c r="H1154" s="334" t="str">
        <f>IF(G1154="","",VLOOKUP(G1154,Fundos!B:C,2,FALSE))</f>
        <v/>
      </c>
      <c r="I1154" s="272"/>
      <c r="J1154" s="443"/>
      <c r="K1154" s="443"/>
      <c r="L1154" s="685"/>
      <c r="M1154" s="353"/>
      <c r="N1154" s="271"/>
      <c r="O1154" s="576"/>
      <c r="P1154" s="276" t="s">
        <v>277</v>
      </c>
      <c r="Q1154" s="279"/>
      <c r="R1154" s="449"/>
      <c r="S1154" s="279">
        <f t="shared" si="84"/>
        <v>0</v>
      </c>
      <c r="T1154" s="333">
        <f t="shared" si="83"/>
        <v>0</v>
      </c>
    </row>
    <row r="1155" spans="2:20" ht="24.9" customHeight="1" x14ac:dyDescent="0.3">
      <c r="B1155" s="446"/>
      <c r="C1155" s="267">
        <f t="shared" si="85"/>
        <v>1</v>
      </c>
      <c r="D1155" s="268" t="str">
        <f t="shared" si="86"/>
        <v>Janeiro</v>
      </c>
      <c r="E1155" s="269"/>
      <c r="F1155" s="270" t="str">
        <f>IF(E1155="","",VLOOKUP(Conciliação!E1155,Relatório!B:I,2,FALSE))</f>
        <v/>
      </c>
      <c r="G1155" s="709"/>
      <c r="H1155" s="334" t="str">
        <f>IF(G1155="","",VLOOKUP(G1155,Fundos!B:C,2,FALSE))</f>
        <v/>
      </c>
      <c r="I1155" s="272"/>
      <c r="J1155" s="443"/>
      <c r="K1155" s="443"/>
      <c r="L1155" s="685"/>
      <c r="M1155" s="353"/>
      <c r="N1155" s="271"/>
      <c r="O1155" s="576"/>
      <c r="P1155" s="276" t="s">
        <v>277</v>
      </c>
      <c r="Q1155" s="279"/>
      <c r="R1155" s="449"/>
      <c r="S1155" s="279">
        <f t="shared" si="84"/>
        <v>0</v>
      </c>
      <c r="T1155" s="333">
        <f t="shared" si="83"/>
        <v>0</v>
      </c>
    </row>
    <row r="1156" spans="2:20" ht="24.9" customHeight="1" x14ac:dyDescent="0.3">
      <c r="B1156" s="446"/>
      <c r="C1156" s="267">
        <f t="shared" si="85"/>
        <v>1</v>
      </c>
      <c r="D1156" s="268" t="str">
        <f t="shared" si="86"/>
        <v>Janeiro</v>
      </c>
      <c r="E1156" s="269"/>
      <c r="F1156" s="270" t="str">
        <f>IF(E1156="","",VLOOKUP(Conciliação!E1156,Relatório!B:I,2,FALSE))</f>
        <v/>
      </c>
      <c r="G1156" s="709"/>
      <c r="H1156" s="334" t="str">
        <f>IF(G1156="","",VLOOKUP(G1156,Fundos!B:C,2,FALSE))</f>
        <v/>
      </c>
      <c r="I1156" s="272"/>
      <c r="J1156" s="443"/>
      <c r="K1156" s="443"/>
      <c r="L1156" s="685"/>
      <c r="M1156" s="353"/>
      <c r="N1156" s="271"/>
      <c r="O1156" s="576"/>
      <c r="P1156" s="276" t="s">
        <v>277</v>
      </c>
      <c r="Q1156" s="279"/>
      <c r="R1156" s="449"/>
      <c r="S1156" s="279">
        <f t="shared" ref="S1156:S1219" si="87">IF(P1156="sim",Q1156-R1156+S1155,IF(P1156="NÃO",S1155))</f>
        <v>0</v>
      </c>
      <c r="T1156" s="333">
        <f t="shared" si="83"/>
        <v>0</v>
      </c>
    </row>
    <row r="1157" spans="2:20" ht="24.9" customHeight="1" x14ac:dyDescent="0.3">
      <c r="B1157" s="446"/>
      <c r="C1157" s="267">
        <f t="shared" si="85"/>
        <v>1</v>
      </c>
      <c r="D1157" s="268" t="str">
        <f t="shared" si="86"/>
        <v>Janeiro</v>
      </c>
      <c r="E1157" s="269"/>
      <c r="F1157" s="270" t="str">
        <f>IF(E1157="","",VLOOKUP(Conciliação!E1157,Relatório!B:I,2,FALSE))</f>
        <v/>
      </c>
      <c r="G1157" s="709"/>
      <c r="H1157" s="334" t="str">
        <f>IF(G1157="","",VLOOKUP(G1157,Fundos!B:C,2,FALSE))</f>
        <v/>
      </c>
      <c r="I1157" s="272"/>
      <c r="J1157" s="443"/>
      <c r="K1157" s="443"/>
      <c r="L1157" s="685"/>
      <c r="M1157" s="353"/>
      <c r="N1157" s="271"/>
      <c r="O1157" s="576"/>
      <c r="P1157" s="276" t="s">
        <v>277</v>
      </c>
      <c r="Q1157" s="279"/>
      <c r="R1157" s="449"/>
      <c r="S1157" s="279">
        <f t="shared" si="87"/>
        <v>0</v>
      </c>
      <c r="T1157" s="333">
        <f t="shared" si="83"/>
        <v>0</v>
      </c>
    </row>
    <row r="1158" spans="2:20" ht="24.9" customHeight="1" x14ac:dyDescent="0.3">
      <c r="B1158" s="446"/>
      <c r="C1158" s="267">
        <f t="shared" si="85"/>
        <v>1</v>
      </c>
      <c r="D1158" s="268" t="str">
        <f t="shared" si="86"/>
        <v>Janeiro</v>
      </c>
      <c r="E1158" s="269"/>
      <c r="F1158" s="270" t="str">
        <f>IF(E1158="","",VLOOKUP(Conciliação!E1158,Relatório!B:I,2,FALSE))</f>
        <v/>
      </c>
      <c r="G1158" s="709"/>
      <c r="H1158" s="334" t="str">
        <f>IF(G1158="","",VLOOKUP(G1158,Fundos!B:C,2,FALSE))</f>
        <v/>
      </c>
      <c r="I1158" s="272"/>
      <c r="J1158" s="443"/>
      <c r="K1158" s="443"/>
      <c r="L1158" s="685"/>
      <c r="M1158" s="353"/>
      <c r="N1158" s="271"/>
      <c r="O1158" s="576"/>
      <c r="P1158" s="276" t="s">
        <v>277</v>
      </c>
      <c r="Q1158" s="279"/>
      <c r="R1158" s="449"/>
      <c r="S1158" s="279">
        <f t="shared" si="87"/>
        <v>0</v>
      </c>
      <c r="T1158" s="333">
        <f t="shared" si="83"/>
        <v>0</v>
      </c>
    </row>
    <row r="1159" spans="2:20" ht="24.9" customHeight="1" outlineLevel="1" x14ac:dyDescent="0.3">
      <c r="B1159" s="266"/>
      <c r="C1159" s="267">
        <f t="shared" si="85"/>
        <v>1</v>
      </c>
      <c r="D1159" s="268" t="str">
        <f t="shared" si="86"/>
        <v>Janeiro</v>
      </c>
      <c r="E1159" s="269"/>
      <c r="F1159" s="270" t="str">
        <f>IF(E1159="","",VLOOKUP(Conciliação!E1159,Relatório!B:I,2,FALSE))</f>
        <v/>
      </c>
      <c r="G1159" s="709"/>
      <c r="H1159" s="334" t="str">
        <f>IF(G1159="","",VLOOKUP(G1159,Fundos!B:C,2,FALSE))</f>
        <v/>
      </c>
      <c r="I1159" s="685" t="s">
        <v>863</v>
      </c>
      <c r="J1159" s="273"/>
      <c r="K1159" s="273"/>
      <c r="L1159" s="685"/>
      <c r="M1159" s="353"/>
      <c r="N1159" s="828"/>
      <c r="O1159" s="576"/>
      <c r="P1159" s="276" t="s">
        <v>277</v>
      </c>
      <c r="Q1159" s="279"/>
      <c r="R1159" s="278"/>
      <c r="S1159" s="279">
        <f t="shared" si="87"/>
        <v>0</v>
      </c>
      <c r="T1159" s="333">
        <f t="shared" si="83"/>
        <v>0</v>
      </c>
    </row>
    <row r="1160" spans="2:20" ht="24.9" customHeight="1" outlineLevel="1" x14ac:dyDescent="0.3">
      <c r="B1160" s="266"/>
      <c r="C1160" s="267">
        <f t="shared" si="85"/>
        <v>1</v>
      </c>
      <c r="D1160" s="268" t="str">
        <f t="shared" si="86"/>
        <v>Janeiro</v>
      </c>
      <c r="E1160" s="269"/>
      <c r="F1160" s="270" t="str">
        <f>IF(E1160="","",VLOOKUP(Conciliação!E1160,Relatório!B:I,2,FALSE))</f>
        <v/>
      </c>
      <c r="G1160" s="709"/>
      <c r="H1160" s="334" t="str">
        <f>IF(G1160="","",VLOOKUP(G1160,Fundos!B:C,2,FALSE))</f>
        <v/>
      </c>
      <c r="I1160" s="685" t="s">
        <v>863</v>
      </c>
      <c r="J1160" s="273"/>
      <c r="K1160" s="273"/>
      <c r="L1160" s="685"/>
      <c r="M1160" s="353"/>
      <c r="N1160" s="828"/>
      <c r="O1160" s="576"/>
      <c r="P1160" s="276" t="s">
        <v>277</v>
      </c>
      <c r="Q1160" s="279"/>
      <c r="R1160" s="278"/>
      <c r="S1160" s="279">
        <f t="shared" si="87"/>
        <v>0</v>
      </c>
      <c r="T1160" s="333">
        <f t="shared" si="83"/>
        <v>0</v>
      </c>
    </row>
    <row r="1161" spans="2:20" ht="24.9" customHeight="1" outlineLevel="1" x14ac:dyDescent="0.3">
      <c r="B1161" s="266"/>
      <c r="C1161" s="267">
        <f t="shared" si="85"/>
        <v>1</v>
      </c>
      <c r="D1161" s="268" t="str">
        <f t="shared" si="86"/>
        <v>Janeiro</v>
      </c>
      <c r="E1161" s="269"/>
      <c r="F1161" s="270" t="str">
        <f>IF(E1161="","",VLOOKUP(Conciliação!E1161,Relatório!B:I,2,FALSE))</f>
        <v/>
      </c>
      <c r="G1161" s="709"/>
      <c r="H1161" s="334" t="str">
        <f>IF(G1161="","",VLOOKUP(G1161,Fundos!B:C,2,FALSE))</f>
        <v/>
      </c>
      <c r="I1161" s="685" t="s">
        <v>863</v>
      </c>
      <c r="J1161" s="273"/>
      <c r="K1161" s="273"/>
      <c r="L1161" s="685"/>
      <c r="M1161" s="353"/>
      <c r="N1161" s="828"/>
      <c r="O1161" s="576"/>
      <c r="P1161" s="276" t="s">
        <v>277</v>
      </c>
      <c r="Q1161" s="279"/>
      <c r="R1161" s="278"/>
      <c r="S1161" s="279">
        <f t="shared" si="87"/>
        <v>0</v>
      </c>
      <c r="T1161" s="333">
        <f t="shared" si="83"/>
        <v>0</v>
      </c>
    </row>
    <row r="1162" spans="2:20" ht="24.9" customHeight="1" outlineLevel="1" x14ac:dyDescent="0.3">
      <c r="B1162" s="446"/>
      <c r="C1162" s="267">
        <f t="shared" si="85"/>
        <v>1</v>
      </c>
      <c r="D1162" s="268" t="str">
        <f t="shared" si="86"/>
        <v>Janeiro</v>
      </c>
      <c r="E1162" s="269"/>
      <c r="F1162" s="270" t="str">
        <f>IF(E1162="","",VLOOKUP(Conciliação!E1162,Relatório!B:I,2,FALSE))</f>
        <v/>
      </c>
      <c r="G1162" s="709"/>
      <c r="H1162" s="334" t="str">
        <f>IF(G1162="","",VLOOKUP(G1162,Fundos!B:C,2,FALSE))</f>
        <v/>
      </c>
      <c r="I1162" s="685" t="s">
        <v>863</v>
      </c>
      <c r="J1162" s="443"/>
      <c r="K1162" s="443"/>
      <c r="L1162" s="685"/>
      <c r="M1162" s="353"/>
      <c r="N1162" s="828"/>
      <c r="O1162" s="576"/>
      <c r="P1162" s="276" t="s">
        <v>277</v>
      </c>
      <c r="Q1162" s="279"/>
      <c r="R1162" s="449"/>
      <c r="S1162" s="279">
        <f t="shared" si="87"/>
        <v>0</v>
      </c>
      <c r="T1162" s="333">
        <f t="shared" si="83"/>
        <v>0</v>
      </c>
    </row>
    <row r="1163" spans="2:20" ht="24.9" customHeight="1" outlineLevel="1" x14ac:dyDescent="0.3">
      <c r="B1163" s="266"/>
      <c r="C1163" s="267">
        <f t="shared" si="85"/>
        <v>1</v>
      </c>
      <c r="D1163" s="268" t="str">
        <f t="shared" si="86"/>
        <v>Janeiro</v>
      </c>
      <c r="E1163" s="269"/>
      <c r="F1163" s="270" t="str">
        <f>IF(E1163="","",VLOOKUP(Conciliação!E1163,Relatório!B:I,2,FALSE))</f>
        <v/>
      </c>
      <c r="G1163" s="709"/>
      <c r="H1163" s="334" t="str">
        <f>IF(G1163="","",VLOOKUP(G1163,Fundos!B:C,2,FALSE))</f>
        <v/>
      </c>
      <c r="I1163" s="685" t="s">
        <v>863</v>
      </c>
      <c r="J1163" s="273"/>
      <c r="K1163" s="273"/>
      <c r="L1163" s="685"/>
      <c r="M1163" s="353"/>
      <c r="N1163" s="828"/>
      <c r="O1163" s="576"/>
      <c r="P1163" s="276" t="s">
        <v>277</v>
      </c>
      <c r="Q1163" s="279"/>
      <c r="R1163" s="278"/>
      <c r="S1163" s="279">
        <f t="shared" si="87"/>
        <v>0</v>
      </c>
      <c r="T1163" s="333">
        <f t="shared" si="83"/>
        <v>0</v>
      </c>
    </row>
    <row r="1164" spans="2:20" ht="24.9" customHeight="1" outlineLevel="1" x14ac:dyDescent="0.3">
      <c r="B1164" s="266"/>
      <c r="C1164" s="267">
        <f t="shared" si="85"/>
        <v>1</v>
      </c>
      <c r="D1164" s="268" t="str">
        <f t="shared" si="86"/>
        <v>Janeiro</v>
      </c>
      <c r="E1164" s="269"/>
      <c r="F1164" s="270" t="str">
        <f>IF(E1164="","",VLOOKUP(Conciliação!E1164,Relatório!B:I,2,FALSE))</f>
        <v/>
      </c>
      <c r="G1164" s="709"/>
      <c r="H1164" s="334" t="str">
        <f>IF(G1164="","",VLOOKUP(G1164,Fundos!B:C,2,FALSE))</f>
        <v/>
      </c>
      <c r="I1164" s="685" t="s">
        <v>863</v>
      </c>
      <c r="J1164" s="273"/>
      <c r="K1164" s="273"/>
      <c r="L1164" s="685"/>
      <c r="M1164" s="353"/>
      <c r="N1164" s="828"/>
      <c r="O1164" s="576"/>
      <c r="P1164" s="276" t="s">
        <v>277</v>
      </c>
      <c r="Q1164" s="279"/>
      <c r="R1164" s="278"/>
      <c r="S1164" s="279">
        <f t="shared" si="87"/>
        <v>0</v>
      </c>
      <c r="T1164" s="333">
        <f t="shared" si="83"/>
        <v>0</v>
      </c>
    </row>
    <row r="1165" spans="2:20" ht="24.9" customHeight="1" outlineLevel="1" x14ac:dyDescent="0.3">
      <c r="B1165" s="266"/>
      <c r="C1165" s="267">
        <f t="shared" si="85"/>
        <v>1</v>
      </c>
      <c r="D1165" s="268" t="str">
        <f t="shared" si="86"/>
        <v>Janeiro</v>
      </c>
      <c r="E1165" s="269"/>
      <c r="F1165" s="270" t="str">
        <f>IF(E1165="","",VLOOKUP(Conciliação!E1165,Relatório!B:I,2,FALSE))</f>
        <v/>
      </c>
      <c r="G1165" s="709"/>
      <c r="H1165" s="334" t="str">
        <f>IF(G1165="","",VLOOKUP(G1165,Fundos!B:C,2,FALSE))</f>
        <v/>
      </c>
      <c r="I1165" s="685" t="s">
        <v>863</v>
      </c>
      <c r="J1165" s="273"/>
      <c r="K1165" s="273"/>
      <c r="L1165" s="685"/>
      <c r="M1165" s="353"/>
      <c r="N1165" s="828"/>
      <c r="O1165" s="576"/>
      <c r="P1165" s="276" t="s">
        <v>277</v>
      </c>
      <c r="Q1165" s="279"/>
      <c r="R1165" s="278"/>
      <c r="S1165" s="279">
        <f t="shared" si="87"/>
        <v>0</v>
      </c>
      <c r="T1165" s="333">
        <f t="shared" si="83"/>
        <v>0</v>
      </c>
    </row>
    <row r="1166" spans="2:20" ht="24.9" customHeight="1" outlineLevel="1" x14ac:dyDescent="0.3">
      <c r="B1166" s="266"/>
      <c r="C1166" s="267">
        <f t="shared" si="85"/>
        <v>1</v>
      </c>
      <c r="D1166" s="268" t="str">
        <f t="shared" si="86"/>
        <v>Janeiro</v>
      </c>
      <c r="E1166" s="269"/>
      <c r="F1166" s="270" t="str">
        <f>IF(E1166="","",VLOOKUP(Conciliação!E1166,Relatório!B:I,2,FALSE))</f>
        <v/>
      </c>
      <c r="G1166" s="709"/>
      <c r="H1166" s="334" t="str">
        <f>IF(G1166="","",VLOOKUP(G1166,Fundos!B:C,2,FALSE))</f>
        <v/>
      </c>
      <c r="I1166" s="685" t="s">
        <v>863</v>
      </c>
      <c r="J1166" s="273"/>
      <c r="K1166" s="273"/>
      <c r="L1166" s="685"/>
      <c r="M1166" s="353"/>
      <c r="N1166" s="828"/>
      <c r="O1166" s="576"/>
      <c r="P1166" s="276" t="s">
        <v>277</v>
      </c>
      <c r="Q1166" s="279"/>
      <c r="R1166" s="278"/>
      <c r="S1166" s="279">
        <f t="shared" si="87"/>
        <v>0</v>
      </c>
      <c r="T1166" s="333">
        <f t="shared" si="83"/>
        <v>0</v>
      </c>
    </row>
    <row r="1167" spans="2:20" ht="24.9" customHeight="1" outlineLevel="1" x14ac:dyDescent="0.3">
      <c r="B1167" s="266"/>
      <c r="C1167" s="267">
        <f t="shared" si="85"/>
        <v>1</v>
      </c>
      <c r="D1167" s="268" t="str">
        <f t="shared" si="86"/>
        <v>Janeiro</v>
      </c>
      <c r="E1167" s="269"/>
      <c r="F1167" s="270" t="str">
        <f>IF(E1167="","",VLOOKUP(Conciliação!E1167,Relatório!B:I,2,FALSE))</f>
        <v/>
      </c>
      <c r="G1167" s="709"/>
      <c r="H1167" s="334" t="str">
        <f>IF(G1167="","",VLOOKUP(G1167,Fundos!B:C,2,FALSE))</f>
        <v/>
      </c>
      <c r="I1167" s="685" t="s">
        <v>863</v>
      </c>
      <c r="J1167" s="273"/>
      <c r="K1167" s="273"/>
      <c r="L1167" s="685"/>
      <c r="M1167" s="353"/>
      <c r="N1167" s="828"/>
      <c r="O1167" s="576"/>
      <c r="P1167" s="276" t="s">
        <v>277</v>
      </c>
      <c r="Q1167" s="279"/>
      <c r="R1167" s="278"/>
      <c r="S1167" s="279">
        <f t="shared" si="87"/>
        <v>0</v>
      </c>
      <c r="T1167" s="333">
        <f t="shared" si="83"/>
        <v>0</v>
      </c>
    </row>
    <row r="1168" spans="2:20" ht="24.9" customHeight="1" outlineLevel="1" x14ac:dyDescent="0.3">
      <c r="B1168" s="266"/>
      <c r="C1168" s="267">
        <f t="shared" si="85"/>
        <v>1</v>
      </c>
      <c r="D1168" s="268" t="str">
        <f t="shared" si="86"/>
        <v>Janeiro</v>
      </c>
      <c r="E1168" s="269"/>
      <c r="F1168" s="270" t="str">
        <f>IF(E1168="","",VLOOKUP(Conciliação!E1168,Relatório!B:I,2,FALSE))</f>
        <v/>
      </c>
      <c r="G1168" s="709"/>
      <c r="H1168" s="334" t="str">
        <f>IF(G1168="","",VLOOKUP(G1168,Fundos!B:C,2,FALSE))</f>
        <v/>
      </c>
      <c r="I1168" s="685" t="s">
        <v>863</v>
      </c>
      <c r="J1168" s="273"/>
      <c r="K1168" s="273"/>
      <c r="L1168" s="685"/>
      <c r="M1168" s="353"/>
      <c r="N1168" s="828"/>
      <c r="O1168" s="576"/>
      <c r="P1168" s="276" t="s">
        <v>277</v>
      </c>
      <c r="Q1168" s="279"/>
      <c r="R1168" s="278"/>
      <c r="S1168" s="279">
        <f t="shared" si="87"/>
        <v>0</v>
      </c>
      <c r="T1168" s="333">
        <f t="shared" ref="T1168:T1231" si="88">T1167</f>
        <v>0</v>
      </c>
    </row>
    <row r="1169" spans="2:20" ht="24.9" customHeight="1" outlineLevel="1" x14ac:dyDescent="0.3">
      <c r="B1169" s="446"/>
      <c r="C1169" s="267">
        <f t="shared" si="85"/>
        <v>1</v>
      </c>
      <c r="D1169" s="268" t="str">
        <f t="shared" si="86"/>
        <v>Janeiro</v>
      </c>
      <c r="E1169" s="269"/>
      <c r="F1169" s="270" t="str">
        <f>IF(E1169="","",VLOOKUP(Conciliação!E1169,Relatório!B:I,2,FALSE))</f>
        <v/>
      </c>
      <c r="G1169" s="709"/>
      <c r="H1169" s="334" t="str">
        <f>IF(G1169="","",VLOOKUP(G1169,Fundos!B:C,2,FALSE))</f>
        <v/>
      </c>
      <c r="I1169" s="685" t="s">
        <v>863</v>
      </c>
      <c r="J1169" s="443"/>
      <c r="K1169" s="443"/>
      <c r="L1169" s="685"/>
      <c r="M1169" s="353"/>
      <c r="N1169" s="828"/>
      <c r="O1169" s="576"/>
      <c r="P1169" s="276" t="s">
        <v>277</v>
      </c>
      <c r="Q1169" s="279"/>
      <c r="R1169" s="449"/>
      <c r="S1169" s="279">
        <f t="shared" si="87"/>
        <v>0</v>
      </c>
      <c r="T1169" s="333">
        <f t="shared" si="88"/>
        <v>0</v>
      </c>
    </row>
    <row r="1170" spans="2:20" ht="24.9" customHeight="1" outlineLevel="1" x14ac:dyDescent="0.3">
      <c r="B1170" s="785"/>
      <c r="C1170" s="267">
        <f t="shared" si="85"/>
        <v>1</v>
      </c>
      <c r="D1170" s="268" t="str">
        <f t="shared" si="86"/>
        <v>Janeiro</v>
      </c>
      <c r="E1170" s="269"/>
      <c r="F1170" s="270" t="str">
        <f>IF(E1170="","",VLOOKUP(Conciliação!E1170,Relatório!B:I,2,FALSE))</f>
        <v/>
      </c>
      <c r="G1170" s="709"/>
      <c r="H1170" s="334" t="str">
        <f>IF(G1170="","",VLOOKUP(G1170,Fundos!B:C,2,FALSE))</f>
        <v/>
      </c>
      <c r="I1170" s="685" t="s">
        <v>863</v>
      </c>
      <c r="J1170" s="1155"/>
      <c r="K1170" s="1156"/>
      <c r="L1170" s="685"/>
      <c r="M1170" s="1167"/>
      <c r="N1170" s="828"/>
      <c r="O1170" s="576"/>
      <c r="P1170" s="276" t="s">
        <v>277</v>
      </c>
      <c r="Q1170" s="279"/>
      <c r="R1170" s="1164"/>
      <c r="S1170" s="279">
        <f t="shared" si="87"/>
        <v>0</v>
      </c>
      <c r="T1170" s="333">
        <f t="shared" si="88"/>
        <v>0</v>
      </c>
    </row>
    <row r="1171" spans="2:20" ht="24.9" customHeight="1" outlineLevel="1" x14ac:dyDescent="0.3">
      <c r="B1171" s="785"/>
      <c r="C1171" s="267">
        <f t="shared" si="85"/>
        <v>1</v>
      </c>
      <c r="D1171" s="268" t="str">
        <f t="shared" si="86"/>
        <v>Janeiro</v>
      </c>
      <c r="E1171" s="269"/>
      <c r="F1171" s="270" t="str">
        <f>IF(E1171="","",VLOOKUP(Conciliação!E1171,Relatório!B:I,2,FALSE))</f>
        <v/>
      </c>
      <c r="G1171" s="709"/>
      <c r="H1171" s="334" t="str">
        <f>IF(G1171="","",VLOOKUP(G1171,Fundos!B:C,2,FALSE))</f>
        <v/>
      </c>
      <c r="I1171" s="685" t="s">
        <v>863</v>
      </c>
      <c r="J1171" s="784"/>
      <c r="K1171" s="1157"/>
      <c r="L1171" s="685"/>
      <c r="M1171" s="1167"/>
      <c r="N1171" s="828"/>
      <c r="O1171" s="576"/>
      <c r="P1171" s="276" t="s">
        <v>277</v>
      </c>
      <c r="Q1171" s="279"/>
      <c r="R1171" s="1164"/>
      <c r="S1171" s="279">
        <f t="shared" si="87"/>
        <v>0</v>
      </c>
      <c r="T1171" s="333">
        <f t="shared" si="88"/>
        <v>0</v>
      </c>
    </row>
    <row r="1172" spans="2:20" ht="24.9" customHeight="1" outlineLevel="1" x14ac:dyDescent="0.3">
      <c r="B1172" s="785"/>
      <c r="C1172" s="267">
        <f t="shared" si="85"/>
        <v>1</v>
      </c>
      <c r="D1172" s="268" t="str">
        <f t="shared" si="86"/>
        <v>Janeiro</v>
      </c>
      <c r="E1172" s="269"/>
      <c r="F1172" s="270" t="str">
        <f>IF(E1172="","",VLOOKUP(Conciliação!E1172,Relatório!B:I,2,FALSE))</f>
        <v/>
      </c>
      <c r="G1172" s="709"/>
      <c r="H1172" s="334" t="str">
        <f>IF(G1172="","",VLOOKUP(G1172,Fundos!B:C,2,FALSE))</f>
        <v/>
      </c>
      <c r="I1172" s="685" t="s">
        <v>863</v>
      </c>
      <c r="J1172" s="784"/>
      <c r="K1172" s="1156"/>
      <c r="L1172" s="685"/>
      <c r="M1172" s="1167"/>
      <c r="N1172" s="828"/>
      <c r="O1172" s="576"/>
      <c r="P1172" s="276" t="s">
        <v>277</v>
      </c>
      <c r="Q1172" s="279"/>
      <c r="R1172" s="1164"/>
      <c r="S1172" s="279">
        <f t="shared" si="87"/>
        <v>0</v>
      </c>
      <c r="T1172" s="333">
        <f t="shared" si="88"/>
        <v>0</v>
      </c>
    </row>
    <row r="1173" spans="2:20" ht="24.9" customHeight="1" outlineLevel="1" x14ac:dyDescent="0.3">
      <c r="B1173" s="785"/>
      <c r="C1173" s="267">
        <f t="shared" si="85"/>
        <v>1</v>
      </c>
      <c r="D1173" s="268" t="str">
        <f t="shared" si="86"/>
        <v>Janeiro</v>
      </c>
      <c r="E1173" s="269"/>
      <c r="F1173" s="270" t="str">
        <f>IF(E1173="","",VLOOKUP(Conciliação!E1173,Relatório!B:I,2,FALSE))</f>
        <v/>
      </c>
      <c r="G1173" s="709"/>
      <c r="H1173" s="334" t="str">
        <f>IF(G1173="","",VLOOKUP(G1173,Fundos!B:C,2,FALSE))</f>
        <v/>
      </c>
      <c r="I1173" s="685" t="s">
        <v>863</v>
      </c>
      <c r="J1173" s="784"/>
      <c r="K1173" s="1156"/>
      <c r="L1173" s="685"/>
      <c r="M1173" s="1167"/>
      <c r="N1173" s="828"/>
      <c r="O1173" s="576"/>
      <c r="P1173" s="276" t="s">
        <v>277</v>
      </c>
      <c r="Q1173" s="279"/>
      <c r="R1173" s="1164"/>
      <c r="S1173" s="279">
        <f t="shared" si="87"/>
        <v>0</v>
      </c>
      <c r="T1173" s="333">
        <f t="shared" si="88"/>
        <v>0</v>
      </c>
    </row>
    <row r="1174" spans="2:20" ht="24.9" customHeight="1" outlineLevel="1" x14ac:dyDescent="0.3">
      <c r="B1174" s="785"/>
      <c r="C1174" s="267">
        <f t="shared" si="85"/>
        <v>1</v>
      </c>
      <c r="D1174" s="268" t="str">
        <f t="shared" si="86"/>
        <v>Janeiro</v>
      </c>
      <c r="E1174" s="269"/>
      <c r="F1174" s="270" t="str">
        <f>IF(E1174="","",VLOOKUP(Conciliação!E1174,Relatório!B:I,2,FALSE))</f>
        <v/>
      </c>
      <c r="G1174" s="709"/>
      <c r="H1174" s="334" t="str">
        <f>IF(G1174="","",VLOOKUP(G1174,Fundos!B:C,2,FALSE))</f>
        <v/>
      </c>
      <c r="I1174" s="685" t="s">
        <v>863</v>
      </c>
      <c r="J1174" s="784"/>
      <c r="K1174" s="1156"/>
      <c r="L1174" s="685"/>
      <c r="M1174" s="1167"/>
      <c r="N1174" s="828"/>
      <c r="O1174" s="576"/>
      <c r="P1174" s="276" t="s">
        <v>277</v>
      </c>
      <c r="Q1174" s="279"/>
      <c r="R1174" s="1164"/>
      <c r="S1174" s="279">
        <f t="shared" si="87"/>
        <v>0</v>
      </c>
      <c r="T1174" s="333">
        <f t="shared" si="88"/>
        <v>0</v>
      </c>
    </row>
    <row r="1175" spans="2:20" ht="24.9" customHeight="1" outlineLevel="1" x14ac:dyDescent="0.3">
      <c r="B1175" s="785"/>
      <c r="C1175" s="267">
        <f t="shared" si="85"/>
        <v>1</v>
      </c>
      <c r="D1175" s="268" t="str">
        <f t="shared" si="86"/>
        <v>Janeiro</v>
      </c>
      <c r="E1175" s="269"/>
      <c r="F1175" s="270" t="str">
        <f>IF(E1175="","",VLOOKUP(Conciliação!E1175,Relatório!B:I,2,FALSE))</f>
        <v/>
      </c>
      <c r="G1175" s="709"/>
      <c r="H1175" s="334" t="str">
        <f>IF(G1175="","",VLOOKUP(G1175,Fundos!B:C,2,FALSE))</f>
        <v/>
      </c>
      <c r="I1175" s="685" t="s">
        <v>863</v>
      </c>
      <c r="J1175" s="784"/>
      <c r="K1175" s="1157"/>
      <c r="L1175" s="685"/>
      <c r="M1175" s="1167"/>
      <c r="N1175" s="828"/>
      <c r="O1175" s="576"/>
      <c r="P1175" s="276" t="s">
        <v>277</v>
      </c>
      <c r="Q1175" s="279"/>
      <c r="R1175" s="1164"/>
      <c r="S1175" s="279">
        <f t="shared" si="87"/>
        <v>0</v>
      </c>
      <c r="T1175" s="333">
        <f t="shared" si="88"/>
        <v>0</v>
      </c>
    </row>
    <row r="1176" spans="2:20" ht="24.9" customHeight="1" outlineLevel="1" x14ac:dyDescent="0.3">
      <c r="B1176" s="785"/>
      <c r="C1176" s="267">
        <f t="shared" si="85"/>
        <v>1</v>
      </c>
      <c r="D1176" s="268" t="str">
        <f t="shared" si="86"/>
        <v>Janeiro</v>
      </c>
      <c r="E1176" s="269"/>
      <c r="F1176" s="270" t="str">
        <f>IF(E1176="","",VLOOKUP(Conciliação!E1176,Relatório!B:I,2,FALSE))</f>
        <v/>
      </c>
      <c r="G1176" s="709"/>
      <c r="H1176" s="334" t="str">
        <f>IF(G1176="","",VLOOKUP(G1176,Fundos!B:C,2,FALSE))</f>
        <v/>
      </c>
      <c r="I1176" s="685" t="s">
        <v>863</v>
      </c>
      <c r="J1176" s="784"/>
      <c r="K1176" s="1156"/>
      <c r="L1176" s="685"/>
      <c r="M1176" s="1167"/>
      <c r="N1176" s="828"/>
      <c r="O1176" s="576"/>
      <c r="P1176" s="276" t="s">
        <v>277</v>
      </c>
      <c r="Q1176" s="279"/>
      <c r="R1176" s="1164"/>
      <c r="S1176" s="279">
        <f t="shared" si="87"/>
        <v>0</v>
      </c>
      <c r="T1176" s="333">
        <f t="shared" si="88"/>
        <v>0</v>
      </c>
    </row>
    <row r="1177" spans="2:20" ht="24.9" customHeight="1" outlineLevel="1" x14ac:dyDescent="0.3">
      <c r="B1177" s="785"/>
      <c r="C1177" s="267">
        <f t="shared" si="85"/>
        <v>1</v>
      </c>
      <c r="D1177" s="268" t="str">
        <f t="shared" si="86"/>
        <v>Janeiro</v>
      </c>
      <c r="E1177" s="269"/>
      <c r="F1177" s="270" t="str">
        <f>IF(E1177="","",VLOOKUP(Conciliação!E1177,Relatório!B:I,2,FALSE))</f>
        <v/>
      </c>
      <c r="G1177" s="709"/>
      <c r="H1177" s="334" t="str">
        <f>IF(G1177="","",VLOOKUP(G1177,Fundos!B:C,2,FALSE))</f>
        <v/>
      </c>
      <c r="I1177" s="685" t="s">
        <v>863</v>
      </c>
      <c r="J1177" s="784"/>
      <c r="K1177" s="1156"/>
      <c r="L1177" s="685"/>
      <c r="M1177" s="1167"/>
      <c r="N1177" s="828"/>
      <c r="O1177" s="576"/>
      <c r="P1177" s="276" t="s">
        <v>277</v>
      </c>
      <c r="Q1177" s="279"/>
      <c r="R1177" s="1164"/>
      <c r="S1177" s="279">
        <f t="shared" si="87"/>
        <v>0</v>
      </c>
      <c r="T1177" s="333">
        <f t="shared" si="88"/>
        <v>0</v>
      </c>
    </row>
    <row r="1178" spans="2:20" ht="24.9" customHeight="1" outlineLevel="1" x14ac:dyDescent="0.3">
      <c r="B1178" s="785"/>
      <c r="C1178" s="267">
        <f t="shared" si="85"/>
        <v>1</v>
      </c>
      <c r="D1178" s="268" t="str">
        <f t="shared" si="86"/>
        <v>Janeiro</v>
      </c>
      <c r="E1178" s="269"/>
      <c r="F1178" s="270" t="str">
        <f>IF(E1178="","",VLOOKUP(Conciliação!E1178,Relatório!B:I,2,FALSE))</f>
        <v/>
      </c>
      <c r="G1178" s="709"/>
      <c r="H1178" s="334" t="str">
        <f>IF(G1178="","",VLOOKUP(G1178,Fundos!B:C,2,FALSE))</f>
        <v/>
      </c>
      <c r="I1178" s="685" t="s">
        <v>863</v>
      </c>
      <c r="J1178" s="784"/>
      <c r="K1178" s="1156"/>
      <c r="L1178" s="685"/>
      <c r="M1178" s="1167"/>
      <c r="N1178" s="828"/>
      <c r="O1178" s="576"/>
      <c r="P1178" s="276" t="s">
        <v>277</v>
      </c>
      <c r="Q1178" s="279"/>
      <c r="R1178" s="1164"/>
      <c r="S1178" s="279">
        <f t="shared" si="87"/>
        <v>0</v>
      </c>
      <c r="T1178" s="333">
        <f t="shared" si="88"/>
        <v>0</v>
      </c>
    </row>
    <row r="1179" spans="2:20" ht="24.9" customHeight="1" outlineLevel="1" x14ac:dyDescent="0.3">
      <c r="B1179" s="785"/>
      <c r="C1179" s="267">
        <f t="shared" si="85"/>
        <v>1</v>
      </c>
      <c r="D1179" s="268" t="str">
        <f t="shared" si="86"/>
        <v>Janeiro</v>
      </c>
      <c r="E1179" s="269"/>
      <c r="F1179" s="270" t="str">
        <f>IF(E1179="","",VLOOKUP(Conciliação!E1179,Relatório!B:I,2,FALSE))</f>
        <v/>
      </c>
      <c r="G1179" s="709"/>
      <c r="H1179" s="334" t="str">
        <f>IF(G1179="","",VLOOKUP(G1179,Fundos!B:C,2,FALSE))</f>
        <v/>
      </c>
      <c r="I1179" s="685" t="s">
        <v>863</v>
      </c>
      <c r="J1179" s="784"/>
      <c r="K1179" s="1156"/>
      <c r="L1179" s="685"/>
      <c r="M1179" s="1167"/>
      <c r="N1179" s="828"/>
      <c r="O1179" s="576"/>
      <c r="P1179" s="276" t="s">
        <v>277</v>
      </c>
      <c r="Q1179" s="279"/>
      <c r="R1179" s="1164"/>
      <c r="S1179" s="279">
        <f t="shared" si="87"/>
        <v>0</v>
      </c>
      <c r="T1179" s="333">
        <f t="shared" si="88"/>
        <v>0</v>
      </c>
    </row>
    <row r="1180" spans="2:20" ht="24.9" customHeight="1" outlineLevel="1" x14ac:dyDescent="0.3">
      <c r="B1180" s="785"/>
      <c r="C1180" s="267">
        <f t="shared" ref="C1180:C1253" si="89">MONTH(B1180)</f>
        <v>1</v>
      </c>
      <c r="D1180" s="268" t="str">
        <f t="shared" ref="D1180:D1253" si="90">IF(C1180=1,"Janeiro",IF(C1180=2,"Fevereiro",IF(C1180=3,"Março",IF(C1180=4,"Abril",IF(C1180=5,"Maio",IF(C1180=6,"Junho",IF(C1180=7,"Julho",IF(C1180=8,"Agosto",IF(C1180=9,"Setembro",IF(C1180=10,"Outubro",IF(C1180=11,"Novembro",IF(C1180=12,"Dezembro",""))))))))))))</f>
        <v>Janeiro</v>
      </c>
      <c r="E1180" s="269"/>
      <c r="F1180" s="270" t="str">
        <f>IF(E1180="","",VLOOKUP(Conciliação!E1180,Relatório!B:I,2,FALSE))</f>
        <v/>
      </c>
      <c r="G1180" s="709"/>
      <c r="H1180" s="334" t="str">
        <f>IF(G1180="","",VLOOKUP(G1180,Fundos!B:C,2,FALSE))</f>
        <v/>
      </c>
      <c r="I1180" s="685" t="s">
        <v>863</v>
      </c>
      <c r="J1180" s="784"/>
      <c r="K1180" s="1156"/>
      <c r="L1180" s="685"/>
      <c r="M1180" s="1167"/>
      <c r="N1180" s="828"/>
      <c r="O1180" s="576"/>
      <c r="P1180" s="276" t="s">
        <v>277</v>
      </c>
      <c r="Q1180" s="279"/>
      <c r="R1180" s="1164"/>
      <c r="S1180" s="279">
        <f t="shared" si="87"/>
        <v>0</v>
      </c>
      <c r="T1180" s="333">
        <f t="shared" si="88"/>
        <v>0</v>
      </c>
    </row>
    <row r="1181" spans="2:20" ht="24.9" customHeight="1" outlineLevel="1" x14ac:dyDescent="0.3">
      <c r="B1181" s="446"/>
      <c r="C1181" s="267">
        <f t="shared" si="89"/>
        <v>1</v>
      </c>
      <c r="D1181" s="268" t="str">
        <f t="shared" si="90"/>
        <v>Janeiro</v>
      </c>
      <c r="E1181" s="269"/>
      <c r="F1181" s="270" t="str">
        <f>IF(E1181="","",VLOOKUP(Conciliação!E1181,Relatório!B:I,2,FALSE))</f>
        <v/>
      </c>
      <c r="G1181" s="709"/>
      <c r="H1181" s="334" t="str">
        <f>IF(G1181="","",VLOOKUP(G1181,Fundos!B:C,2,FALSE))</f>
        <v/>
      </c>
      <c r="I1181" s="685" t="s">
        <v>863</v>
      </c>
      <c r="J1181" s="443"/>
      <c r="K1181" s="443"/>
      <c r="L1181" s="685"/>
      <c r="M1181" s="353"/>
      <c r="N1181" s="828"/>
      <c r="O1181" s="576"/>
      <c r="P1181" s="276" t="s">
        <v>277</v>
      </c>
      <c r="Q1181" s="279"/>
      <c r="R1181" s="449"/>
      <c r="S1181" s="279">
        <f t="shared" si="87"/>
        <v>0</v>
      </c>
      <c r="T1181" s="333">
        <f t="shared" si="88"/>
        <v>0</v>
      </c>
    </row>
    <row r="1182" spans="2:20" ht="24.9" customHeight="1" outlineLevel="1" x14ac:dyDescent="0.3">
      <c r="B1182" s="794"/>
      <c r="C1182" s="267">
        <f t="shared" si="89"/>
        <v>1</v>
      </c>
      <c r="D1182" s="268" t="str">
        <f t="shared" si="90"/>
        <v>Janeiro</v>
      </c>
      <c r="E1182" s="269"/>
      <c r="F1182" s="270" t="str">
        <f>IF(E1182="","",VLOOKUP(Conciliação!E1182,Relatório!B:I,2,FALSE))</f>
        <v/>
      </c>
      <c r="G1182" s="709"/>
      <c r="H1182" s="334" t="str">
        <f>IF(G1182="","",VLOOKUP(G1182,Fundos!B:C,2,FALSE))</f>
        <v/>
      </c>
      <c r="I1182" s="685" t="s">
        <v>863</v>
      </c>
      <c r="J1182" s="1158"/>
      <c r="K1182" s="1159"/>
      <c r="L1182" s="685"/>
      <c r="M1182" s="353"/>
      <c r="N1182" s="828"/>
      <c r="O1182" s="576"/>
      <c r="P1182" s="276" t="s">
        <v>277</v>
      </c>
      <c r="Q1182" s="279"/>
      <c r="R1182" s="1165"/>
      <c r="S1182" s="279">
        <f t="shared" si="87"/>
        <v>0</v>
      </c>
      <c r="T1182" s="333">
        <f t="shared" si="88"/>
        <v>0</v>
      </c>
    </row>
    <row r="1183" spans="2:20" ht="24.9" customHeight="1" outlineLevel="1" x14ac:dyDescent="0.3">
      <c r="B1183" s="794"/>
      <c r="C1183" s="267">
        <f t="shared" si="89"/>
        <v>1</v>
      </c>
      <c r="D1183" s="268" t="str">
        <f t="shared" si="90"/>
        <v>Janeiro</v>
      </c>
      <c r="E1183" s="269"/>
      <c r="F1183" s="270" t="str">
        <f>IF(E1183="","",VLOOKUP(Conciliação!E1183,Relatório!B:I,2,FALSE))</f>
        <v/>
      </c>
      <c r="G1183" s="709"/>
      <c r="H1183" s="334" t="str">
        <f>IF(G1183="","",VLOOKUP(G1183,Fundos!B:C,2,FALSE))</f>
        <v/>
      </c>
      <c r="I1183" s="685" t="s">
        <v>863</v>
      </c>
      <c r="J1183" s="443"/>
      <c r="K1183" s="1159"/>
      <c r="L1183" s="685"/>
      <c r="M1183" s="353"/>
      <c r="N1183" s="828"/>
      <c r="O1183" s="576"/>
      <c r="P1183" s="276" t="s">
        <v>277</v>
      </c>
      <c r="Q1183" s="279"/>
      <c r="R1183" s="1165"/>
      <c r="S1183" s="279">
        <f t="shared" si="87"/>
        <v>0</v>
      </c>
      <c r="T1183" s="333">
        <f t="shared" si="88"/>
        <v>0</v>
      </c>
    </row>
    <row r="1184" spans="2:20" ht="24.9" customHeight="1" outlineLevel="1" x14ac:dyDescent="0.3">
      <c r="B1184" s="794"/>
      <c r="C1184" s="267">
        <f t="shared" si="89"/>
        <v>1</v>
      </c>
      <c r="D1184" s="268" t="str">
        <f t="shared" si="90"/>
        <v>Janeiro</v>
      </c>
      <c r="E1184" s="269"/>
      <c r="F1184" s="270" t="str">
        <f>IF(E1184="","",VLOOKUP(Conciliação!E1184,Relatório!B:I,2,FALSE))</f>
        <v/>
      </c>
      <c r="G1184" s="709"/>
      <c r="H1184" s="334" t="str">
        <f>IF(G1184="","",VLOOKUP(G1184,Fundos!B:C,2,FALSE))</f>
        <v/>
      </c>
      <c r="I1184" s="685" t="s">
        <v>863</v>
      </c>
      <c r="J1184" s="1158"/>
      <c r="K1184" s="1159"/>
      <c r="L1184" s="685"/>
      <c r="M1184" s="353"/>
      <c r="N1184" s="828"/>
      <c r="O1184" s="576"/>
      <c r="P1184" s="276" t="s">
        <v>277</v>
      </c>
      <c r="Q1184" s="279"/>
      <c r="R1184" s="1165"/>
      <c r="S1184" s="279">
        <f t="shared" si="87"/>
        <v>0</v>
      </c>
      <c r="T1184" s="333">
        <f t="shared" si="88"/>
        <v>0</v>
      </c>
    </row>
    <row r="1185" spans="2:20" ht="24.9" customHeight="1" outlineLevel="1" x14ac:dyDescent="0.3">
      <c r="B1185" s="794"/>
      <c r="C1185" s="267">
        <f t="shared" si="89"/>
        <v>1</v>
      </c>
      <c r="D1185" s="268" t="str">
        <f t="shared" si="90"/>
        <v>Janeiro</v>
      </c>
      <c r="E1185" s="269"/>
      <c r="F1185" s="270" t="str">
        <f>IF(E1185="","",VLOOKUP(Conciliação!E1185,Relatório!B:I,2,FALSE))</f>
        <v/>
      </c>
      <c r="G1185" s="709"/>
      <c r="H1185" s="334" t="str">
        <f>IF(G1185="","",VLOOKUP(G1185,Fundos!B:C,2,FALSE))</f>
        <v/>
      </c>
      <c r="I1185" s="685" t="s">
        <v>863</v>
      </c>
      <c r="J1185" s="1158"/>
      <c r="K1185" s="1159"/>
      <c r="L1185" s="685"/>
      <c r="M1185" s="353"/>
      <c r="N1185" s="828"/>
      <c r="O1185" s="576"/>
      <c r="P1185" s="276" t="s">
        <v>277</v>
      </c>
      <c r="Q1185" s="279"/>
      <c r="R1185" s="1165"/>
      <c r="S1185" s="279">
        <f t="shared" si="87"/>
        <v>0</v>
      </c>
      <c r="T1185" s="333">
        <f t="shared" si="88"/>
        <v>0</v>
      </c>
    </row>
    <row r="1186" spans="2:20" ht="24.9" customHeight="1" outlineLevel="1" x14ac:dyDescent="0.3">
      <c r="B1186" s="794"/>
      <c r="C1186" s="267">
        <f t="shared" si="89"/>
        <v>1</v>
      </c>
      <c r="D1186" s="268" t="str">
        <f t="shared" si="90"/>
        <v>Janeiro</v>
      </c>
      <c r="E1186" s="269"/>
      <c r="F1186" s="270" t="str">
        <f>IF(E1186="","",VLOOKUP(Conciliação!E1186,Relatório!B:I,2,FALSE))</f>
        <v/>
      </c>
      <c r="G1186" s="709"/>
      <c r="H1186" s="334" t="str">
        <f>IF(G1186="","",VLOOKUP(G1186,Fundos!B:C,2,FALSE))</f>
        <v/>
      </c>
      <c r="I1186" s="685" t="s">
        <v>863</v>
      </c>
      <c r="J1186" s="1158"/>
      <c r="K1186" s="1158"/>
      <c r="L1186" s="685"/>
      <c r="M1186" s="353"/>
      <c r="N1186" s="828"/>
      <c r="O1186" s="576"/>
      <c r="P1186" s="276" t="s">
        <v>277</v>
      </c>
      <c r="Q1186" s="279"/>
      <c r="R1186" s="1165"/>
      <c r="S1186" s="279">
        <f t="shared" si="87"/>
        <v>0</v>
      </c>
      <c r="T1186" s="333">
        <f t="shared" si="88"/>
        <v>0</v>
      </c>
    </row>
    <row r="1187" spans="2:20" ht="24.9" customHeight="1" outlineLevel="1" x14ac:dyDescent="0.3">
      <c r="B1187" s="794"/>
      <c r="C1187" s="267">
        <f t="shared" si="89"/>
        <v>1</v>
      </c>
      <c r="D1187" s="268" t="str">
        <f t="shared" si="90"/>
        <v>Janeiro</v>
      </c>
      <c r="E1187" s="269"/>
      <c r="F1187" s="270" t="str">
        <f>IF(E1187="","",VLOOKUP(Conciliação!E1187,Relatório!B:I,2,FALSE))</f>
        <v/>
      </c>
      <c r="G1187" s="709"/>
      <c r="H1187" s="334" t="str">
        <f>IF(G1187="","",VLOOKUP(G1187,Fundos!B:C,2,FALSE))</f>
        <v/>
      </c>
      <c r="I1187" s="685" t="s">
        <v>863</v>
      </c>
      <c r="J1187" s="1158"/>
      <c r="K1187" s="1159"/>
      <c r="L1187" s="685"/>
      <c r="M1187" s="353"/>
      <c r="N1187" s="828"/>
      <c r="O1187" s="576"/>
      <c r="P1187" s="276" t="s">
        <v>277</v>
      </c>
      <c r="Q1187" s="279"/>
      <c r="R1187" s="1165"/>
      <c r="S1187" s="279">
        <f t="shared" si="87"/>
        <v>0</v>
      </c>
      <c r="T1187" s="333">
        <f t="shared" si="88"/>
        <v>0</v>
      </c>
    </row>
    <row r="1188" spans="2:20" ht="24.9" customHeight="1" outlineLevel="1" x14ac:dyDescent="0.3">
      <c r="B1188" s="794"/>
      <c r="C1188" s="267">
        <f t="shared" si="89"/>
        <v>1</v>
      </c>
      <c r="D1188" s="268" t="str">
        <f t="shared" si="90"/>
        <v>Janeiro</v>
      </c>
      <c r="E1188" s="269"/>
      <c r="F1188" s="270" t="str">
        <f>IF(E1188="","",VLOOKUP(Conciliação!E1188,Relatório!B:I,2,FALSE))</f>
        <v/>
      </c>
      <c r="G1188" s="709"/>
      <c r="H1188" s="334" t="str">
        <f>IF(G1188="","",VLOOKUP(G1188,Fundos!B:C,2,FALSE))</f>
        <v/>
      </c>
      <c r="I1188" s="685" t="s">
        <v>863</v>
      </c>
      <c r="J1188" s="1158"/>
      <c r="K1188" s="1158"/>
      <c r="L1188" s="685"/>
      <c r="M1188" s="353"/>
      <c r="N1188" s="828"/>
      <c r="O1188" s="576"/>
      <c r="P1188" s="276" t="s">
        <v>277</v>
      </c>
      <c r="Q1188" s="279"/>
      <c r="R1188" s="1165"/>
      <c r="S1188" s="279">
        <f t="shared" si="87"/>
        <v>0</v>
      </c>
      <c r="T1188" s="333">
        <f t="shared" si="88"/>
        <v>0</v>
      </c>
    </row>
    <row r="1189" spans="2:20" ht="24.9" customHeight="1" outlineLevel="1" x14ac:dyDescent="0.3">
      <c r="B1189" s="794"/>
      <c r="C1189" s="267">
        <f t="shared" si="89"/>
        <v>1</v>
      </c>
      <c r="D1189" s="268" t="str">
        <f t="shared" si="90"/>
        <v>Janeiro</v>
      </c>
      <c r="E1189" s="269"/>
      <c r="F1189" s="270" t="str">
        <f>IF(E1189="","",VLOOKUP(Conciliação!E1189,Relatório!B:I,2,FALSE))</f>
        <v/>
      </c>
      <c r="G1189" s="709"/>
      <c r="H1189" s="334" t="str">
        <f>IF(G1189="","",VLOOKUP(G1189,Fundos!B:C,2,FALSE))</f>
        <v/>
      </c>
      <c r="I1189" s="685" t="s">
        <v>863</v>
      </c>
      <c r="J1189" s="1158"/>
      <c r="K1189" s="1159"/>
      <c r="L1189" s="685"/>
      <c r="M1189" s="353"/>
      <c r="N1189" s="828"/>
      <c r="O1189" s="576"/>
      <c r="P1189" s="276" t="s">
        <v>277</v>
      </c>
      <c r="Q1189" s="279"/>
      <c r="R1189" s="1165"/>
      <c r="S1189" s="279">
        <f t="shared" si="87"/>
        <v>0</v>
      </c>
      <c r="T1189" s="333">
        <f t="shared" si="88"/>
        <v>0</v>
      </c>
    </row>
    <row r="1190" spans="2:20" ht="24.9" customHeight="1" outlineLevel="1" x14ac:dyDescent="0.3">
      <c r="B1190" s="794"/>
      <c r="C1190" s="267">
        <f t="shared" si="89"/>
        <v>1</v>
      </c>
      <c r="D1190" s="268" t="str">
        <f t="shared" si="90"/>
        <v>Janeiro</v>
      </c>
      <c r="E1190" s="269"/>
      <c r="F1190" s="270" t="str">
        <f>IF(E1190="","",VLOOKUP(Conciliação!E1190,Relatório!B:I,2,FALSE))</f>
        <v/>
      </c>
      <c r="G1190" s="709"/>
      <c r="H1190" s="334" t="str">
        <f>IF(G1190="","",VLOOKUP(G1190,Fundos!B:C,2,FALSE))</f>
        <v/>
      </c>
      <c r="I1190" s="685" t="s">
        <v>863</v>
      </c>
      <c r="J1190" s="1158"/>
      <c r="K1190" s="1159"/>
      <c r="L1190" s="685"/>
      <c r="M1190" s="353"/>
      <c r="N1190" s="828"/>
      <c r="O1190" s="576"/>
      <c r="P1190" s="276" t="s">
        <v>277</v>
      </c>
      <c r="Q1190" s="279"/>
      <c r="R1190" s="1165"/>
      <c r="S1190" s="279">
        <f t="shared" si="87"/>
        <v>0</v>
      </c>
      <c r="T1190" s="333">
        <f t="shared" si="88"/>
        <v>0</v>
      </c>
    </row>
    <row r="1191" spans="2:20" ht="24.9" customHeight="1" outlineLevel="1" x14ac:dyDescent="0.3">
      <c r="B1191" s="446"/>
      <c r="C1191" s="267">
        <f t="shared" si="89"/>
        <v>1</v>
      </c>
      <c r="D1191" s="268" t="str">
        <f t="shared" si="90"/>
        <v>Janeiro</v>
      </c>
      <c r="E1191" s="269"/>
      <c r="F1191" s="270" t="str">
        <f>IF(E1191="","",VLOOKUP(Conciliação!E1191,Relatório!B:I,2,FALSE))</f>
        <v/>
      </c>
      <c r="G1191" s="709"/>
      <c r="H1191" s="334" t="str">
        <f>IF(G1191="","",VLOOKUP(G1191,Fundos!B:C,2,FALSE))</f>
        <v/>
      </c>
      <c r="I1191" s="685" t="s">
        <v>863</v>
      </c>
      <c r="J1191" s="793"/>
      <c r="K1191" s="443"/>
      <c r="L1191" s="685"/>
      <c r="M1191" s="353"/>
      <c r="N1191" s="828"/>
      <c r="O1191" s="576"/>
      <c r="P1191" s="276" t="s">
        <v>277</v>
      </c>
      <c r="Q1191" s="279"/>
      <c r="R1191" s="449"/>
      <c r="S1191" s="279">
        <f t="shared" si="87"/>
        <v>0</v>
      </c>
      <c r="T1191" s="333">
        <f t="shared" si="88"/>
        <v>0</v>
      </c>
    </row>
    <row r="1192" spans="2:20" ht="24.9" customHeight="1" x14ac:dyDescent="0.3">
      <c r="B1192" s="446"/>
      <c r="C1192" s="267">
        <f t="shared" si="89"/>
        <v>1</v>
      </c>
      <c r="D1192" s="268" t="str">
        <f t="shared" si="90"/>
        <v>Janeiro</v>
      </c>
      <c r="E1192" s="269"/>
      <c r="F1192" s="270" t="str">
        <f>IF(E1192="","",VLOOKUP(Conciliação!E1192,Relatório!B:I,2,FALSE))</f>
        <v/>
      </c>
      <c r="G1192" s="709"/>
      <c r="H1192" s="334" t="str">
        <f>IF(G1192="","",VLOOKUP(G1192,Fundos!B:C,2,FALSE))</f>
        <v/>
      </c>
      <c r="I1192" s="272"/>
      <c r="J1192" s="443"/>
      <c r="K1192" s="443"/>
      <c r="L1192" s="685"/>
      <c r="M1192" s="353"/>
      <c r="N1192" s="271"/>
      <c r="O1192" s="576"/>
      <c r="P1192" s="276" t="s">
        <v>277</v>
      </c>
      <c r="Q1192" s="279"/>
      <c r="R1192" s="449"/>
      <c r="S1192" s="279">
        <f t="shared" si="87"/>
        <v>0</v>
      </c>
      <c r="T1192" s="333">
        <f t="shared" si="88"/>
        <v>0</v>
      </c>
    </row>
    <row r="1193" spans="2:20" ht="24.9" customHeight="1" x14ac:dyDescent="0.3">
      <c r="B1193" s="446"/>
      <c r="C1193" s="267">
        <f t="shared" si="89"/>
        <v>1</v>
      </c>
      <c r="D1193" s="268" t="str">
        <f t="shared" si="90"/>
        <v>Janeiro</v>
      </c>
      <c r="E1193" s="269"/>
      <c r="F1193" s="270" t="str">
        <f>IF(E1193="","",VLOOKUP(Conciliação!E1193,Relatório!B:I,2,FALSE))</f>
        <v/>
      </c>
      <c r="G1193" s="709"/>
      <c r="H1193" s="334" t="str">
        <f>IF(G1193="","",VLOOKUP(G1193,Fundos!B:C,2,FALSE))</f>
        <v/>
      </c>
      <c r="I1193" s="272"/>
      <c r="J1193" s="443"/>
      <c r="K1193" s="443"/>
      <c r="L1193" s="685"/>
      <c r="M1193" s="353"/>
      <c r="N1193" s="271"/>
      <c r="O1193" s="576"/>
      <c r="P1193" s="276" t="s">
        <v>277</v>
      </c>
      <c r="Q1193" s="279"/>
      <c r="R1193" s="449"/>
      <c r="S1193" s="279">
        <f t="shared" si="87"/>
        <v>0</v>
      </c>
      <c r="T1193" s="333">
        <f t="shared" si="88"/>
        <v>0</v>
      </c>
    </row>
    <row r="1194" spans="2:20" ht="24.9" customHeight="1" x14ac:dyDescent="0.3">
      <c r="B1194" s="446"/>
      <c r="C1194" s="267">
        <f t="shared" si="89"/>
        <v>1</v>
      </c>
      <c r="D1194" s="268" t="str">
        <f t="shared" si="90"/>
        <v>Janeiro</v>
      </c>
      <c r="E1194" s="269"/>
      <c r="F1194" s="270" t="str">
        <f>IF(E1194="","",VLOOKUP(Conciliação!E1194,Relatório!B:I,2,FALSE))</f>
        <v/>
      </c>
      <c r="G1194" s="709"/>
      <c r="H1194" s="334" t="str">
        <f>IF(G1194="","",VLOOKUP(G1194,Fundos!B:C,2,FALSE))</f>
        <v/>
      </c>
      <c r="I1194" s="272"/>
      <c r="J1194" s="443"/>
      <c r="K1194" s="301"/>
      <c r="L1194" s="685"/>
      <c r="M1194" s="353"/>
      <c r="N1194" s="271"/>
      <c r="O1194" s="576"/>
      <c r="P1194" s="276" t="s">
        <v>277</v>
      </c>
      <c r="Q1194" s="279"/>
      <c r="R1194" s="449"/>
      <c r="S1194" s="279">
        <f t="shared" si="87"/>
        <v>0</v>
      </c>
      <c r="T1194" s="333">
        <f t="shared" si="88"/>
        <v>0</v>
      </c>
    </row>
    <row r="1195" spans="2:20" ht="24.9" customHeight="1" x14ac:dyDescent="0.3">
      <c r="B1195" s="446"/>
      <c r="C1195" s="267">
        <f t="shared" si="89"/>
        <v>1</v>
      </c>
      <c r="D1195" s="268" t="str">
        <f t="shared" si="90"/>
        <v>Janeiro</v>
      </c>
      <c r="E1195" s="269"/>
      <c r="F1195" s="270" t="str">
        <f>IF(E1195="","",VLOOKUP(Conciliação!E1195,Relatório!B:I,2,FALSE))</f>
        <v/>
      </c>
      <c r="G1195" s="709"/>
      <c r="H1195" s="334" t="str">
        <f>IF(G1195="","",VLOOKUP(G1195,Fundos!B:C,2,FALSE))</f>
        <v/>
      </c>
      <c r="I1195" s="272"/>
      <c r="J1195" s="443"/>
      <c r="K1195" s="443"/>
      <c r="L1195" s="685"/>
      <c r="M1195" s="353"/>
      <c r="N1195" s="271"/>
      <c r="O1195" s="576"/>
      <c r="P1195" s="276" t="s">
        <v>277</v>
      </c>
      <c r="Q1195" s="279"/>
      <c r="R1195" s="449"/>
      <c r="S1195" s="279">
        <f t="shared" si="87"/>
        <v>0</v>
      </c>
      <c r="T1195" s="333">
        <f t="shared" si="88"/>
        <v>0</v>
      </c>
    </row>
    <row r="1196" spans="2:20" ht="24.9" customHeight="1" x14ac:dyDescent="0.3">
      <c r="B1196" s="446"/>
      <c r="C1196" s="267">
        <f t="shared" si="89"/>
        <v>1</v>
      </c>
      <c r="D1196" s="268" t="str">
        <f t="shared" si="90"/>
        <v>Janeiro</v>
      </c>
      <c r="E1196" s="269"/>
      <c r="F1196" s="270" t="str">
        <f>IF(E1196="","",VLOOKUP(Conciliação!E1196,Relatório!B:I,2,FALSE))</f>
        <v/>
      </c>
      <c r="G1196" s="709"/>
      <c r="H1196" s="334" t="str">
        <f>IF(G1196="","",VLOOKUP(G1196,Fundos!B:C,2,FALSE))</f>
        <v/>
      </c>
      <c r="I1196" s="272"/>
      <c r="J1196" s="443"/>
      <c r="K1196" s="443"/>
      <c r="L1196" s="685"/>
      <c r="M1196" s="353"/>
      <c r="N1196" s="271"/>
      <c r="O1196" s="576"/>
      <c r="P1196" s="276" t="s">
        <v>277</v>
      </c>
      <c r="Q1196" s="279"/>
      <c r="R1196" s="449"/>
      <c r="S1196" s="279">
        <f t="shared" si="87"/>
        <v>0</v>
      </c>
      <c r="T1196" s="333">
        <f t="shared" si="88"/>
        <v>0</v>
      </c>
    </row>
    <row r="1197" spans="2:20" ht="24.9" customHeight="1" x14ac:dyDescent="0.3">
      <c r="B1197" s="446"/>
      <c r="C1197" s="267">
        <f t="shared" si="89"/>
        <v>1</v>
      </c>
      <c r="D1197" s="268" t="str">
        <f t="shared" si="90"/>
        <v>Janeiro</v>
      </c>
      <c r="E1197" s="269"/>
      <c r="F1197" s="270" t="str">
        <f>IF(E1197="","",VLOOKUP(Conciliação!E1197,Relatório!B:I,2,FALSE))</f>
        <v/>
      </c>
      <c r="G1197" s="709"/>
      <c r="H1197" s="334" t="str">
        <f>IF(G1197="","",VLOOKUP(G1197,Fundos!B:C,2,FALSE))</f>
        <v/>
      </c>
      <c r="I1197" s="272"/>
      <c r="J1197" s="443"/>
      <c r="K1197" s="443"/>
      <c r="L1197" s="685"/>
      <c r="M1197" s="353"/>
      <c r="N1197" s="271"/>
      <c r="O1197" s="576"/>
      <c r="P1197" s="276" t="s">
        <v>277</v>
      </c>
      <c r="Q1197" s="279"/>
      <c r="R1197" s="449"/>
      <c r="S1197" s="279">
        <f t="shared" si="87"/>
        <v>0</v>
      </c>
      <c r="T1197" s="333">
        <f t="shared" si="88"/>
        <v>0</v>
      </c>
    </row>
    <row r="1198" spans="2:20" ht="24.9" customHeight="1" x14ac:dyDescent="0.3">
      <c r="B1198" s="446"/>
      <c r="C1198" s="267">
        <f t="shared" si="89"/>
        <v>1</v>
      </c>
      <c r="D1198" s="268" t="str">
        <f t="shared" si="90"/>
        <v>Janeiro</v>
      </c>
      <c r="E1198" s="269"/>
      <c r="F1198" s="270" t="str">
        <f>IF(E1198="","",VLOOKUP(Conciliação!E1198,Relatório!B:I,2,FALSE))</f>
        <v/>
      </c>
      <c r="G1198" s="709"/>
      <c r="H1198" s="334" t="str">
        <f>IF(G1198="","",VLOOKUP(G1198,Fundos!B:C,2,FALSE))</f>
        <v/>
      </c>
      <c r="I1198" s="272"/>
      <c r="J1198" s="443"/>
      <c r="K1198" s="443"/>
      <c r="L1198" s="685"/>
      <c r="M1198" s="353"/>
      <c r="N1198" s="271"/>
      <c r="O1198" s="576"/>
      <c r="P1198" s="276" t="s">
        <v>277</v>
      </c>
      <c r="Q1198" s="279"/>
      <c r="R1198" s="449"/>
      <c r="S1198" s="279">
        <f t="shared" si="87"/>
        <v>0</v>
      </c>
      <c r="T1198" s="333">
        <f t="shared" si="88"/>
        <v>0</v>
      </c>
    </row>
    <row r="1199" spans="2:20" ht="24.9" customHeight="1" x14ac:dyDescent="0.3">
      <c r="B1199" s="446"/>
      <c r="C1199" s="267">
        <f t="shared" si="89"/>
        <v>1</v>
      </c>
      <c r="D1199" s="268" t="str">
        <f t="shared" si="90"/>
        <v>Janeiro</v>
      </c>
      <c r="E1199" s="269"/>
      <c r="F1199" s="270" t="str">
        <f>IF(E1199="","",VLOOKUP(Conciliação!E1199,Relatório!B:I,2,FALSE))</f>
        <v/>
      </c>
      <c r="G1199" s="709"/>
      <c r="H1199" s="334" t="str">
        <f>IF(G1199="","",VLOOKUP(G1199,Fundos!B:C,2,FALSE))</f>
        <v/>
      </c>
      <c r="I1199" s="272"/>
      <c r="J1199" s="443"/>
      <c r="K1199" s="443"/>
      <c r="L1199" s="685"/>
      <c r="M1199" s="353"/>
      <c r="N1199" s="271"/>
      <c r="O1199" s="576"/>
      <c r="P1199" s="276" t="s">
        <v>277</v>
      </c>
      <c r="Q1199" s="279"/>
      <c r="R1199" s="449"/>
      <c r="S1199" s="279">
        <f t="shared" si="87"/>
        <v>0</v>
      </c>
      <c r="T1199" s="333">
        <f t="shared" si="88"/>
        <v>0</v>
      </c>
    </row>
    <row r="1200" spans="2:20" ht="24.9" customHeight="1" x14ac:dyDescent="0.3">
      <c r="B1200" s="446"/>
      <c r="C1200" s="267">
        <f t="shared" si="89"/>
        <v>1</v>
      </c>
      <c r="D1200" s="268" t="str">
        <f t="shared" si="90"/>
        <v>Janeiro</v>
      </c>
      <c r="E1200" s="269"/>
      <c r="F1200" s="270" t="str">
        <f>IF(E1200="","",VLOOKUP(Conciliação!E1200,Relatório!B:I,2,FALSE))</f>
        <v/>
      </c>
      <c r="G1200" s="709"/>
      <c r="H1200" s="334" t="str">
        <f>IF(G1200="","",VLOOKUP(G1200,Fundos!B:C,2,FALSE))</f>
        <v/>
      </c>
      <c r="I1200" s="272"/>
      <c r="J1200" s="443"/>
      <c r="K1200" s="443"/>
      <c r="L1200" s="686"/>
      <c r="M1200" s="353"/>
      <c r="N1200" s="271"/>
      <c r="O1200" s="576"/>
      <c r="P1200" s="276" t="s">
        <v>277</v>
      </c>
      <c r="Q1200" s="279"/>
      <c r="R1200" s="449"/>
      <c r="S1200" s="279">
        <f t="shared" si="87"/>
        <v>0</v>
      </c>
      <c r="T1200" s="333">
        <f t="shared" si="88"/>
        <v>0</v>
      </c>
    </row>
    <row r="1201" spans="2:20" ht="24.9" customHeight="1" x14ac:dyDescent="0.3">
      <c r="B1201" s="446"/>
      <c r="C1201" s="267">
        <f t="shared" si="89"/>
        <v>1</v>
      </c>
      <c r="D1201" s="268" t="str">
        <f t="shared" si="90"/>
        <v>Janeiro</v>
      </c>
      <c r="E1201" s="269"/>
      <c r="F1201" s="270" t="str">
        <f>IF(E1201="","",VLOOKUP(Conciliação!E1201,Relatório!B:I,2,FALSE))</f>
        <v/>
      </c>
      <c r="G1201" s="709"/>
      <c r="H1201" s="334" t="str">
        <f>IF(G1201="","",VLOOKUP(G1201,Fundos!B:C,2,FALSE))</f>
        <v/>
      </c>
      <c r="I1201" s="272"/>
      <c r="J1201" s="443"/>
      <c r="K1201" s="443"/>
      <c r="L1201" s="686"/>
      <c r="M1201" s="353"/>
      <c r="N1201" s="271"/>
      <c r="O1201" s="576"/>
      <c r="P1201" s="276" t="s">
        <v>277</v>
      </c>
      <c r="Q1201" s="279"/>
      <c r="R1201" s="449"/>
      <c r="S1201" s="279">
        <f t="shared" si="87"/>
        <v>0</v>
      </c>
      <c r="T1201" s="333">
        <f t="shared" si="88"/>
        <v>0</v>
      </c>
    </row>
    <row r="1202" spans="2:20" ht="24.9" customHeight="1" x14ac:dyDescent="0.3">
      <c r="B1202" s="446"/>
      <c r="C1202" s="267">
        <f t="shared" si="89"/>
        <v>1</v>
      </c>
      <c r="D1202" s="268" t="str">
        <f t="shared" si="90"/>
        <v>Janeiro</v>
      </c>
      <c r="E1202" s="269"/>
      <c r="F1202" s="270" t="str">
        <f>IF(E1202="","",VLOOKUP(Conciliação!E1202,Relatório!B:I,2,FALSE))</f>
        <v/>
      </c>
      <c r="G1202" s="709"/>
      <c r="H1202" s="334" t="str">
        <f>IF(G1202="","",VLOOKUP(G1202,Fundos!B:C,2,FALSE))</f>
        <v/>
      </c>
      <c r="I1202" s="272"/>
      <c r="J1202" s="443"/>
      <c r="K1202" s="443"/>
      <c r="L1202" s="685"/>
      <c r="M1202" s="353"/>
      <c r="N1202" s="271"/>
      <c r="O1202" s="576"/>
      <c r="P1202" s="276" t="s">
        <v>277</v>
      </c>
      <c r="Q1202" s="279"/>
      <c r="R1202" s="449"/>
      <c r="S1202" s="279">
        <f t="shared" si="87"/>
        <v>0</v>
      </c>
      <c r="T1202" s="333">
        <f t="shared" si="88"/>
        <v>0</v>
      </c>
    </row>
    <row r="1203" spans="2:20" ht="24.9" customHeight="1" x14ac:dyDescent="0.3">
      <c r="B1203" s="446"/>
      <c r="C1203" s="267">
        <f t="shared" si="89"/>
        <v>1</v>
      </c>
      <c r="D1203" s="268" t="str">
        <f t="shared" si="90"/>
        <v>Janeiro</v>
      </c>
      <c r="E1203" s="269"/>
      <c r="F1203" s="270" t="str">
        <f>IF(E1203="","",VLOOKUP(Conciliação!E1203,Relatório!B:I,2,FALSE))</f>
        <v/>
      </c>
      <c r="G1203" s="709"/>
      <c r="H1203" s="334" t="str">
        <f>IF(G1203="","",VLOOKUP(G1203,Fundos!B:C,2,FALSE))</f>
        <v/>
      </c>
      <c r="I1203" s="272"/>
      <c r="J1203" s="443"/>
      <c r="K1203" s="443"/>
      <c r="L1203" s="685"/>
      <c r="M1203" s="353"/>
      <c r="N1203" s="271"/>
      <c r="O1203" s="576"/>
      <c r="P1203" s="276" t="s">
        <v>277</v>
      </c>
      <c r="Q1203" s="279"/>
      <c r="R1203" s="449"/>
      <c r="S1203" s="279">
        <f t="shared" si="87"/>
        <v>0</v>
      </c>
      <c r="T1203" s="333">
        <f t="shared" si="88"/>
        <v>0</v>
      </c>
    </row>
    <row r="1204" spans="2:20" ht="24.9" customHeight="1" x14ac:dyDescent="0.3">
      <c r="B1204" s="446"/>
      <c r="C1204" s="267">
        <f t="shared" si="89"/>
        <v>1</v>
      </c>
      <c r="D1204" s="268" t="str">
        <f t="shared" si="90"/>
        <v>Janeiro</v>
      </c>
      <c r="E1204" s="269"/>
      <c r="F1204" s="270" t="str">
        <f>IF(E1204="","",VLOOKUP(Conciliação!E1204,Relatório!B:I,2,FALSE))</f>
        <v/>
      </c>
      <c r="G1204" s="709"/>
      <c r="H1204" s="334" t="str">
        <f>IF(G1204="","",VLOOKUP(G1204,Fundos!B:C,2,FALSE))</f>
        <v/>
      </c>
      <c r="I1204" s="272"/>
      <c r="J1204" s="443"/>
      <c r="K1204" s="443"/>
      <c r="L1204" s="685"/>
      <c r="M1204" s="353"/>
      <c r="N1204" s="271"/>
      <c r="O1204" s="576"/>
      <c r="P1204" s="276" t="s">
        <v>277</v>
      </c>
      <c r="Q1204" s="279"/>
      <c r="R1204" s="449"/>
      <c r="S1204" s="279">
        <f t="shared" si="87"/>
        <v>0</v>
      </c>
      <c r="T1204" s="333">
        <f t="shared" si="88"/>
        <v>0</v>
      </c>
    </row>
    <row r="1205" spans="2:20" ht="24.9" customHeight="1" x14ac:dyDescent="0.3">
      <c r="B1205" s="446"/>
      <c r="C1205" s="267">
        <f t="shared" si="89"/>
        <v>1</v>
      </c>
      <c r="D1205" s="268" t="str">
        <f t="shared" si="90"/>
        <v>Janeiro</v>
      </c>
      <c r="E1205" s="269"/>
      <c r="F1205" s="270" t="str">
        <f>IF(E1205="","",VLOOKUP(Conciliação!E1205,Relatório!B:I,2,FALSE))</f>
        <v/>
      </c>
      <c r="G1205" s="709"/>
      <c r="H1205" s="334" t="str">
        <f>IF(G1205="","",VLOOKUP(G1205,Fundos!B:C,2,FALSE))</f>
        <v/>
      </c>
      <c r="I1205" s="272"/>
      <c r="J1205" s="443"/>
      <c r="K1205" s="443"/>
      <c r="L1205" s="685"/>
      <c r="M1205" s="353"/>
      <c r="N1205" s="271"/>
      <c r="O1205" s="576"/>
      <c r="P1205" s="276" t="s">
        <v>277</v>
      </c>
      <c r="Q1205" s="279"/>
      <c r="R1205" s="449"/>
      <c r="S1205" s="279">
        <f t="shared" si="87"/>
        <v>0</v>
      </c>
      <c r="T1205" s="333">
        <f t="shared" si="88"/>
        <v>0</v>
      </c>
    </row>
    <row r="1206" spans="2:20" ht="24.9" customHeight="1" x14ac:dyDescent="0.3">
      <c r="B1206" s="446"/>
      <c r="C1206" s="267">
        <f t="shared" si="89"/>
        <v>1</v>
      </c>
      <c r="D1206" s="268" t="str">
        <f t="shared" si="90"/>
        <v>Janeiro</v>
      </c>
      <c r="E1206" s="269"/>
      <c r="F1206" s="270" t="str">
        <f>IF(E1206="","",VLOOKUP(Conciliação!E1206,Relatório!B:I,2,FALSE))</f>
        <v/>
      </c>
      <c r="G1206" s="709"/>
      <c r="H1206" s="334" t="str">
        <f>IF(G1206="","",VLOOKUP(G1206,Fundos!B:C,2,FALSE))</f>
        <v/>
      </c>
      <c r="I1206" s="272"/>
      <c r="J1206" s="443"/>
      <c r="K1206" s="448"/>
      <c r="L1206" s="685"/>
      <c r="M1206" s="353"/>
      <c r="N1206" s="271"/>
      <c r="O1206" s="576"/>
      <c r="P1206" s="276" t="s">
        <v>277</v>
      </c>
      <c r="Q1206" s="279"/>
      <c r="R1206" s="449"/>
      <c r="S1206" s="279">
        <f t="shared" si="87"/>
        <v>0</v>
      </c>
      <c r="T1206" s="333">
        <f t="shared" si="88"/>
        <v>0</v>
      </c>
    </row>
    <row r="1207" spans="2:20" ht="24.9" customHeight="1" x14ac:dyDescent="0.3">
      <c r="B1207" s="446"/>
      <c r="C1207" s="267">
        <f t="shared" si="89"/>
        <v>1</v>
      </c>
      <c r="D1207" s="268" t="str">
        <f t="shared" si="90"/>
        <v>Janeiro</v>
      </c>
      <c r="E1207" s="269"/>
      <c r="F1207" s="270" t="str">
        <f>IF(E1207="","",VLOOKUP(Conciliação!E1207,Relatório!B:I,2,FALSE))</f>
        <v/>
      </c>
      <c r="G1207" s="709"/>
      <c r="H1207" s="334" t="str">
        <f>IF(G1207="","",VLOOKUP(G1207,Fundos!B:C,2,FALSE))</f>
        <v/>
      </c>
      <c r="I1207" s="272"/>
      <c r="J1207" s="443"/>
      <c r="K1207" s="448"/>
      <c r="L1207" s="685"/>
      <c r="M1207" s="353"/>
      <c r="N1207" s="271"/>
      <c r="O1207" s="576"/>
      <c r="P1207" s="276" t="s">
        <v>277</v>
      </c>
      <c r="Q1207" s="279"/>
      <c r="R1207" s="449"/>
      <c r="S1207" s="279">
        <f t="shared" si="87"/>
        <v>0</v>
      </c>
      <c r="T1207" s="333">
        <f t="shared" si="88"/>
        <v>0</v>
      </c>
    </row>
    <row r="1208" spans="2:20" ht="24.9" customHeight="1" x14ac:dyDescent="0.3">
      <c r="B1208" s="446"/>
      <c r="C1208" s="267">
        <f t="shared" si="89"/>
        <v>1</v>
      </c>
      <c r="D1208" s="268" t="str">
        <f t="shared" si="90"/>
        <v>Janeiro</v>
      </c>
      <c r="E1208" s="269"/>
      <c r="F1208" s="270" t="str">
        <f>IF(E1208="","",VLOOKUP(Conciliação!E1208,Relatório!B:I,2,FALSE))</f>
        <v/>
      </c>
      <c r="G1208" s="709"/>
      <c r="H1208" s="334" t="str">
        <f>IF(G1208="","",VLOOKUP(G1208,Fundos!B:C,2,FALSE))</f>
        <v/>
      </c>
      <c r="I1208" s="272"/>
      <c r="J1208" s="448"/>
      <c r="K1208" s="443"/>
      <c r="L1208" s="685"/>
      <c r="M1208" s="353"/>
      <c r="N1208" s="271"/>
      <c r="O1208" s="576"/>
      <c r="P1208" s="276" t="s">
        <v>277</v>
      </c>
      <c r="Q1208" s="279"/>
      <c r="R1208" s="449"/>
      <c r="S1208" s="279">
        <f t="shared" si="87"/>
        <v>0</v>
      </c>
      <c r="T1208" s="333">
        <f t="shared" si="88"/>
        <v>0</v>
      </c>
    </row>
    <row r="1209" spans="2:20" ht="24.9" customHeight="1" x14ac:dyDescent="0.3">
      <c r="B1209" s="446"/>
      <c r="C1209" s="267">
        <f t="shared" si="89"/>
        <v>1</v>
      </c>
      <c r="D1209" s="268" t="str">
        <f t="shared" si="90"/>
        <v>Janeiro</v>
      </c>
      <c r="E1209" s="269"/>
      <c r="F1209" s="270" t="str">
        <f>IF(E1209="","",VLOOKUP(Conciliação!E1209,Relatório!B:I,2,FALSE))</f>
        <v/>
      </c>
      <c r="G1209" s="709"/>
      <c r="H1209" s="334" t="str">
        <f>IF(G1209="","",VLOOKUP(G1209,Fundos!B:C,2,FALSE))</f>
        <v/>
      </c>
      <c r="I1209" s="272"/>
      <c r="J1209" s="443"/>
      <c r="K1209" s="443"/>
      <c r="L1209" s="685"/>
      <c r="M1209" s="353"/>
      <c r="N1209" s="271"/>
      <c r="O1209" s="576"/>
      <c r="P1209" s="276" t="s">
        <v>277</v>
      </c>
      <c r="Q1209" s="279"/>
      <c r="R1209" s="449"/>
      <c r="S1209" s="279">
        <f t="shared" si="87"/>
        <v>0</v>
      </c>
      <c r="T1209" s="333">
        <f t="shared" si="88"/>
        <v>0</v>
      </c>
    </row>
    <row r="1210" spans="2:20" ht="24.9" customHeight="1" x14ac:dyDescent="0.3">
      <c r="B1210" s="446"/>
      <c r="C1210" s="267">
        <f t="shared" si="89"/>
        <v>1</v>
      </c>
      <c r="D1210" s="268" t="str">
        <f t="shared" si="90"/>
        <v>Janeiro</v>
      </c>
      <c r="E1210" s="269"/>
      <c r="F1210" s="270" t="str">
        <f>IF(E1210="","",VLOOKUP(Conciliação!E1210,Relatório!B:I,2,FALSE))</f>
        <v/>
      </c>
      <c r="G1210" s="709"/>
      <c r="H1210" s="334" t="str">
        <f>IF(G1210="","",VLOOKUP(G1210,Fundos!B:C,2,FALSE))</f>
        <v/>
      </c>
      <c r="I1210" s="272"/>
      <c r="J1210" s="443"/>
      <c r="K1210" s="443"/>
      <c r="L1210" s="685"/>
      <c r="M1210" s="353"/>
      <c r="N1210" s="271"/>
      <c r="O1210" s="576"/>
      <c r="P1210" s="276" t="s">
        <v>277</v>
      </c>
      <c r="Q1210" s="279"/>
      <c r="R1210" s="449"/>
      <c r="S1210" s="279">
        <f t="shared" si="87"/>
        <v>0</v>
      </c>
      <c r="T1210" s="333">
        <f t="shared" si="88"/>
        <v>0</v>
      </c>
    </row>
    <row r="1211" spans="2:20" ht="24.9" customHeight="1" x14ac:dyDescent="0.3">
      <c r="B1211" s="446"/>
      <c r="C1211" s="267">
        <f t="shared" si="89"/>
        <v>1</v>
      </c>
      <c r="D1211" s="268" t="str">
        <f t="shared" si="90"/>
        <v>Janeiro</v>
      </c>
      <c r="E1211" s="269"/>
      <c r="F1211" s="270" t="str">
        <f>IF(E1211="","",VLOOKUP(Conciliação!E1211,Relatório!B:I,2,FALSE))</f>
        <v/>
      </c>
      <c r="G1211" s="709"/>
      <c r="H1211" s="334" t="str">
        <f>IF(G1211="","",VLOOKUP(G1211,Fundos!B:C,2,FALSE))</f>
        <v/>
      </c>
      <c r="I1211" s="272"/>
      <c r="J1211" s="448"/>
      <c r="K1211" s="448"/>
      <c r="L1211" s="685"/>
      <c r="M1211" s="353"/>
      <c r="N1211" s="271"/>
      <c r="O1211" s="576"/>
      <c r="P1211" s="276" t="s">
        <v>277</v>
      </c>
      <c r="Q1211" s="279"/>
      <c r="R1211" s="449"/>
      <c r="S1211" s="279">
        <f t="shared" si="87"/>
        <v>0</v>
      </c>
      <c r="T1211" s="333">
        <f t="shared" si="88"/>
        <v>0</v>
      </c>
    </row>
    <row r="1212" spans="2:20" ht="24.9" customHeight="1" x14ac:dyDescent="0.3">
      <c r="B1212" s="446"/>
      <c r="C1212" s="267">
        <f t="shared" si="89"/>
        <v>1</v>
      </c>
      <c r="D1212" s="268" t="str">
        <f t="shared" si="90"/>
        <v>Janeiro</v>
      </c>
      <c r="E1212" s="269"/>
      <c r="F1212" s="270" t="str">
        <f>IF(E1212="","",VLOOKUP(Conciliação!E1212,Relatório!B:I,2,FALSE))</f>
        <v/>
      </c>
      <c r="G1212" s="709"/>
      <c r="H1212" s="334" t="str">
        <f>IF(G1212="","",VLOOKUP(G1212,Fundos!B:C,2,FALSE))</f>
        <v/>
      </c>
      <c r="I1212" s="272"/>
      <c r="J1212" s="443"/>
      <c r="K1212" s="443"/>
      <c r="L1212" s="685"/>
      <c r="M1212" s="353"/>
      <c r="N1212" s="271"/>
      <c r="O1212" s="576"/>
      <c r="P1212" s="276" t="s">
        <v>277</v>
      </c>
      <c r="Q1212" s="279"/>
      <c r="R1212" s="449"/>
      <c r="S1212" s="279">
        <f t="shared" si="87"/>
        <v>0</v>
      </c>
      <c r="T1212" s="333">
        <f t="shared" si="88"/>
        <v>0</v>
      </c>
    </row>
    <row r="1213" spans="2:20" ht="24.9" customHeight="1" x14ac:dyDescent="0.3">
      <c r="B1213" s="446"/>
      <c r="C1213" s="267">
        <f t="shared" si="89"/>
        <v>1</v>
      </c>
      <c r="D1213" s="268" t="str">
        <f t="shared" si="90"/>
        <v>Janeiro</v>
      </c>
      <c r="E1213" s="269"/>
      <c r="F1213" s="270" t="str">
        <f>IF(E1213="","",VLOOKUP(Conciliação!E1213,Relatório!B:I,2,FALSE))</f>
        <v/>
      </c>
      <c r="G1213" s="709"/>
      <c r="H1213" s="334" t="str">
        <f>IF(G1213="","",VLOOKUP(G1213,Fundos!B:C,2,FALSE))</f>
        <v/>
      </c>
      <c r="I1213" s="272"/>
      <c r="J1213" s="443"/>
      <c r="K1213" s="443"/>
      <c r="L1213" s="685"/>
      <c r="M1213" s="353"/>
      <c r="N1213" s="271"/>
      <c r="O1213" s="576"/>
      <c r="P1213" s="276" t="s">
        <v>277</v>
      </c>
      <c r="Q1213" s="279"/>
      <c r="R1213" s="449"/>
      <c r="S1213" s="279">
        <f t="shared" si="87"/>
        <v>0</v>
      </c>
      <c r="T1213" s="333">
        <f t="shared" si="88"/>
        <v>0</v>
      </c>
    </row>
    <row r="1214" spans="2:20" ht="24.9" customHeight="1" x14ac:dyDescent="0.3">
      <c r="B1214" s="446"/>
      <c r="C1214" s="267">
        <f t="shared" si="89"/>
        <v>1</v>
      </c>
      <c r="D1214" s="268" t="str">
        <f t="shared" si="90"/>
        <v>Janeiro</v>
      </c>
      <c r="E1214" s="269"/>
      <c r="F1214" s="270" t="str">
        <f>IF(E1214="","",VLOOKUP(Conciliação!E1214,Relatório!B:I,2,FALSE))</f>
        <v/>
      </c>
      <c r="G1214" s="709"/>
      <c r="H1214" s="334" t="str">
        <f>IF(G1214="","",VLOOKUP(G1214,Fundos!B:C,2,FALSE))</f>
        <v/>
      </c>
      <c r="I1214" s="272"/>
      <c r="J1214" s="443"/>
      <c r="K1214" s="448"/>
      <c r="L1214" s="685"/>
      <c r="M1214" s="353"/>
      <c r="N1214" s="271"/>
      <c r="O1214" s="576"/>
      <c r="P1214" s="276" t="s">
        <v>277</v>
      </c>
      <c r="Q1214" s="279"/>
      <c r="R1214" s="449"/>
      <c r="S1214" s="279">
        <f t="shared" si="87"/>
        <v>0</v>
      </c>
      <c r="T1214" s="333">
        <f t="shared" si="88"/>
        <v>0</v>
      </c>
    </row>
    <row r="1215" spans="2:20" ht="24.9" customHeight="1" x14ac:dyDescent="0.3">
      <c r="B1215" s="446"/>
      <c r="C1215" s="267">
        <f t="shared" si="89"/>
        <v>1</v>
      </c>
      <c r="D1215" s="268" t="str">
        <f t="shared" si="90"/>
        <v>Janeiro</v>
      </c>
      <c r="E1215" s="269"/>
      <c r="F1215" s="270" t="str">
        <f>IF(E1215="","",VLOOKUP(Conciliação!E1215,Relatório!B:I,2,FALSE))</f>
        <v/>
      </c>
      <c r="G1215" s="709"/>
      <c r="H1215" s="334" t="str">
        <f>IF(G1215="","",VLOOKUP(G1215,Fundos!B:C,2,FALSE))</f>
        <v/>
      </c>
      <c r="I1215" s="272"/>
      <c r="J1215" s="443"/>
      <c r="K1215" s="443"/>
      <c r="L1215" s="686"/>
      <c r="M1215" s="353"/>
      <c r="N1215" s="271"/>
      <c r="O1215" s="576"/>
      <c r="P1215" s="276" t="s">
        <v>277</v>
      </c>
      <c r="Q1215" s="279"/>
      <c r="R1215" s="449"/>
      <c r="S1215" s="279">
        <f t="shared" si="87"/>
        <v>0</v>
      </c>
      <c r="T1215" s="333">
        <f t="shared" si="88"/>
        <v>0</v>
      </c>
    </row>
    <row r="1216" spans="2:20" ht="24.9" customHeight="1" x14ac:dyDescent="0.3">
      <c r="B1216" s="446"/>
      <c r="C1216" s="267">
        <f t="shared" si="89"/>
        <v>1</v>
      </c>
      <c r="D1216" s="268" t="str">
        <f t="shared" si="90"/>
        <v>Janeiro</v>
      </c>
      <c r="E1216" s="269"/>
      <c r="F1216" s="270" t="str">
        <f>IF(E1216="","",VLOOKUP(Conciliação!E1216,Relatório!B:I,2,FALSE))</f>
        <v/>
      </c>
      <c r="G1216" s="709"/>
      <c r="H1216" s="334" t="str">
        <f>IF(G1216="","",VLOOKUP(G1216,Fundos!B:C,2,FALSE))</f>
        <v/>
      </c>
      <c r="I1216" s="272"/>
      <c r="J1216" s="443"/>
      <c r="K1216" s="443"/>
      <c r="L1216" s="686"/>
      <c r="M1216" s="353"/>
      <c r="N1216" s="271"/>
      <c r="O1216" s="576"/>
      <c r="P1216" s="276" t="s">
        <v>277</v>
      </c>
      <c r="Q1216" s="279"/>
      <c r="R1216" s="449"/>
      <c r="S1216" s="279">
        <f t="shared" si="87"/>
        <v>0</v>
      </c>
      <c r="T1216" s="333">
        <f t="shared" si="88"/>
        <v>0</v>
      </c>
    </row>
    <row r="1217" spans="2:20" ht="24.9" customHeight="1" x14ac:dyDescent="0.3">
      <c r="B1217" s="446"/>
      <c r="C1217" s="267">
        <f t="shared" si="89"/>
        <v>1</v>
      </c>
      <c r="D1217" s="268" t="str">
        <f t="shared" si="90"/>
        <v>Janeiro</v>
      </c>
      <c r="E1217" s="269"/>
      <c r="F1217" s="270" t="str">
        <f>IF(E1217="","",VLOOKUP(Conciliação!E1217,Relatório!B:I,2,FALSE))</f>
        <v/>
      </c>
      <c r="G1217" s="709"/>
      <c r="H1217" s="334" t="str">
        <f>IF(G1217="","",VLOOKUP(G1217,Fundos!B:C,2,FALSE))</f>
        <v/>
      </c>
      <c r="I1217" s="272"/>
      <c r="J1217" s="443"/>
      <c r="K1217" s="443"/>
      <c r="L1217" s="685"/>
      <c r="M1217" s="353"/>
      <c r="N1217" s="271"/>
      <c r="O1217" s="576"/>
      <c r="P1217" s="276" t="s">
        <v>277</v>
      </c>
      <c r="Q1217" s="279"/>
      <c r="R1217" s="449"/>
      <c r="S1217" s="279">
        <f t="shared" si="87"/>
        <v>0</v>
      </c>
      <c r="T1217" s="333">
        <f t="shared" si="88"/>
        <v>0</v>
      </c>
    </row>
    <row r="1218" spans="2:20" ht="24.9" customHeight="1" x14ac:dyDescent="0.3">
      <c r="B1218" s="446"/>
      <c r="C1218" s="267">
        <f t="shared" si="89"/>
        <v>1</v>
      </c>
      <c r="D1218" s="268" t="str">
        <f t="shared" si="90"/>
        <v>Janeiro</v>
      </c>
      <c r="E1218" s="269"/>
      <c r="F1218" s="270" t="str">
        <f>IF(E1218="","",VLOOKUP(Conciliação!E1218,Relatório!B:I,2,FALSE))</f>
        <v/>
      </c>
      <c r="G1218" s="709"/>
      <c r="H1218" s="334" t="str">
        <f>IF(G1218="","",VLOOKUP(G1218,Fundos!B:C,2,FALSE))</f>
        <v/>
      </c>
      <c r="I1218" s="272"/>
      <c r="J1218" s="443"/>
      <c r="K1218" s="443"/>
      <c r="L1218" s="686"/>
      <c r="M1218" s="353"/>
      <c r="N1218" s="271"/>
      <c r="O1218" s="576"/>
      <c r="P1218" s="276" t="s">
        <v>277</v>
      </c>
      <c r="Q1218" s="279"/>
      <c r="R1218" s="449"/>
      <c r="S1218" s="279">
        <f t="shared" si="87"/>
        <v>0</v>
      </c>
      <c r="T1218" s="333">
        <f t="shared" si="88"/>
        <v>0</v>
      </c>
    </row>
    <row r="1219" spans="2:20" ht="24.9" customHeight="1" x14ac:dyDescent="0.3">
      <c r="B1219" s="446"/>
      <c r="C1219" s="267">
        <f>MONTH(B1219)</f>
        <v>1</v>
      </c>
      <c r="D1219" s="268" t="str">
        <f>IF(C1219=1,"Janeiro",IF(C1219=2,"Fevereiro",IF(C1219=3,"Março",IF(C1219=4,"Abril",IF(C1219=5,"Maio",IF(C1219=6,"Junho",IF(C1219=7,"Julho",IF(C1219=8,"Agosto",IF(C1219=9,"Setembro",IF(C1219=10,"Outubro",IF(C1219=11,"Novembro",IF(C1219=12,"Dezembro",""))))))))))))</f>
        <v>Janeiro</v>
      </c>
      <c r="E1219" s="269"/>
      <c r="F1219" s="270" t="str">
        <f>IF(E1219="","",VLOOKUP(Conciliação!E1219,Relatório!B:I,2,FALSE))</f>
        <v/>
      </c>
      <c r="G1219" s="709"/>
      <c r="H1219" s="334" t="str">
        <f>IF(G1219="","",VLOOKUP(G1219,Fundos!B:C,2,FALSE))</f>
        <v/>
      </c>
      <c r="I1219" s="272"/>
      <c r="J1219" s="443"/>
      <c r="K1219" s="443"/>
      <c r="L1219" s="686"/>
      <c r="M1219" s="353"/>
      <c r="N1219" s="271"/>
      <c r="O1219" s="576"/>
      <c r="P1219" s="276" t="s">
        <v>277</v>
      </c>
      <c r="Q1219" s="279"/>
      <c r="R1219" s="449"/>
      <c r="S1219" s="279">
        <f t="shared" si="87"/>
        <v>0</v>
      </c>
      <c r="T1219" s="333">
        <f t="shared" si="88"/>
        <v>0</v>
      </c>
    </row>
    <row r="1220" spans="2:20" ht="24.9" customHeight="1" x14ac:dyDescent="0.3">
      <c r="B1220" s="446"/>
      <c r="C1220" s="267">
        <f>MONTH(B1220)</f>
        <v>1</v>
      </c>
      <c r="D1220" s="268" t="str">
        <f>IF(C1220=1,"Janeiro",IF(C1220=2,"Fevereiro",IF(C1220=3,"Março",IF(C1220=4,"Abril",IF(C1220=5,"Maio",IF(C1220=6,"Junho",IF(C1220=7,"Julho",IF(C1220=8,"Agosto",IF(C1220=9,"Setembro",IF(C1220=10,"Outubro",IF(C1220=11,"Novembro",IF(C1220=12,"Dezembro",""))))))))))))</f>
        <v>Janeiro</v>
      </c>
      <c r="E1220" s="269"/>
      <c r="F1220" s="270" t="str">
        <f>IF(E1220="","",VLOOKUP(Conciliação!E1220,Relatório!B:I,2,FALSE))</f>
        <v/>
      </c>
      <c r="G1220" s="709"/>
      <c r="H1220" s="334" t="str">
        <f>IF(G1220="","",VLOOKUP(G1220,Fundos!B:C,2,FALSE))</f>
        <v/>
      </c>
      <c r="I1220" s="272"/>
      <c r="J1220" s="443"/>
      <c r="K1220" s="443"/>
      <c r="L1220" s="686"/>
      <c r="M1220" s="353"/>
      <c r="N1220" s="271"/>
      <c r="O1220" s="576"/>
      <c r="P1220" s="276" t="s">
        <v>277</v>
      </c>
      <c r="Q1220" s="279"/>
      <c r="R1220" s="449"/>
      <c r="S1220" s="279">
        <f t="shared" ref="S1220:S1283" si="91">IF(P1220="sim",Q1220-R1220+S1219,IF(P1220="NÃO",S1219))</f>
        <v>0</v>
      </c>
      <c r="T1220" s="333">
        <f t="shared" si="88"/>
        <v>0</v>
      </c>
    </row>
    <row r="1221" spans="2:20" ht="24.9" customHeight="1" x14ac:dyDescent="0.3">
      <c r="B1221" s="446"/>
      <c r="C1221" s="267">
        <f>MONTH(B1221)</f>
        <v>1</v>
      </c>
      <c r="D1221" s="268" t="str">
        <f>IF(C1221=1,"Janeiro",IF(C1221=2,"Fevereiro",IF(C1221=3,"Março",IF(C1221=4,"Abril",IF(C1221=5,"Maio",IF(C1221=6,"Junho",IF(C1221=7,"Julho",IF(C1221=8,"Agosto",IF(C1221=9,"Setembro",IF(C1221=10,"Outubro",IF(C1221=11,"Novembro",IF(C1221=12,"Dezembro",""))))))))))))</f>
        <v>Janeiro</v>
      </c>
      <c r="E1221" s="269"/>
      <c r="F1221" s="270" t="str">
        <f>IF(E1221="","",VLOOKUP(Conciliação!E1221,Relatório!B:I,2,FALSE))</f>
        <v/>
      </c>
      <c r="G1221" s="709"/>
      <c r="H1221" s="334" t="str">
        <f>IF(G1221="","",VLOOKUP(G1221,Fundos!B:C,2,FALSE))</f>
        <v/>
      </c>
      <c r="I1221" s="272"/>
      <c r="J1221" s="443"/>
      <c r="K1221" s="443"/>
      <c r="L1221" s="686"/>
      <c r="M1221" s="353"/>
      <c r="N1221" s="271"/>
      <c r="O1221" s="576"/>
      <c r="P1221" s="276" t="s">
        <v>277</v>
      </c>
      <c r="Q1221" s="279"/>
      <c r="R1221" s="449"/>
      <c r="S1221" s="279">
        <f t="shared" si="91"/>
        <v>0</v>
      </c>
      <c r="T1221" s="333">
        <f t="shared" si="88"/>
        <v>0</v>
      </c>
    </row>
    <row r="1222" spans="2:20" ht="24.9" customHeight="1" x14ac:dyDescent="0.3">
      <c r="B1222" s="446"/>
      <c r="C1222" s="267">
        <f>MONTH(B1222)</f>
        <v>1</v>
      </c>
      <c r="D1222" s="268" t="str">
        <f>IF(C1222=1,"Janeiro",IF(C1222=2,"Fevereiro",IF(C1222=3,"Março",IF(C1222=4,"Abril",IF(C1222=5,"Maio",IF(C1222=6,"Junho",IF(C1222=7,"Julho",IF(C1222=8,"Agosto",IF(C1222=9,"Setembro",IF(C1222=10,"Outubro",IF(C1222=11,"Novembro",IF(C1222=12,"Dezembro",""))))))))))))</f>
        <v>Janeiro</v>
      </c>
      <c r="E1222" s="269"/>
      <c r="F1222" s="270" t="str">
        <f>IF(E1222="","",VLOOKUP(Conciliação!E1222,Relatório!B:I,2,FALSE))</f>
        <v/>
      </c>
      <c r="G1222" s="709"/>
      <c r="H1222" s="334" t="str">
        <f>IF(G1222="","",VLOOKUP(G1222,Fundos!B:C,2,FALSE))</f>
        <v/>
      </c>
      <c r="I1222" s="272"/>
      <c r="J1222" s="443"/>
      <c r="K1222" s="443"/>
      <c r="L1222" s="686"/>
      <c r="M1222" s="353"/>
      <c r="N1222" s="271"/>
      <c r="O1222" s="576"/>
      <c r="P1222" s="276" t="s">
        <v>277</v>
      </c>
      <c r="Q1222" s="279"/>
      <c r="R1222" s="449"/>
      <c r="S1222" s="279">
        <f t="shared" si="91"/>
        <v>0</v>
      </c>
      <c r="T1222" s="333">
        <f t="shared" si="88"/>
        <v>0</v>
      </c>
    </row>
    <row r="1223" spans="2:20" ht="24.9" customHeight="1" x14ac:dyDescent="0.3">
      <c r="B1223" s="446"/>
      <c r="C1223" s="267">
        <f>MONTH(B1223)</f>
        <v>1</v>
      </c>
      <c r="D1223" s="268" t="str">
        <f>IF(C1223=1,"Janeiro",IF(C1223=2,"Fevereiro",IF(C1223=3,"Março",IF(C1223=4,"Abril",IF(C1223=5,"Maio",IF(C1223=6,"Junho",IF(C1223=7,"Julho",IF(C1223=8,"Agosto",IF(C1223=9,"Setembro",IF(C1223=10,"Outubro",IF(C1223=11,"Novembro",IF(C1223=12,"Dezembro",""))))))))))))</f>
        <v>Janeiro</v>
      </c>
      <c r="E1223" s="269"/>
      <c r="F1223" s="270" t="str">
        <f>IF(E1223="","",VLOOKUP(Conciliação!E1223,Relatório!B:I,2,FALSE))</f>
        <v/>
      </c>
      <c r="G1223" s="709"/>
      <c r="H1223" s="334" t="str">
        <f>IF(G1223="","",VLOOKUP(G1223,Fundos!B:C,2,FALSE))</f>
        <v/>
      </c>
      <c r="I1223" s="272"/>
      <c r="J1223" s="443"/>
      <c r="K1223" s="443"/>
      <c r="L1223" s="686"/>
      <c r="M1223" s="353"/>
      <c r="N1223" s="271"/>
      <c r="O1223" s="576"/>
      <c r="P1223" s="276" t="s">
        <v>277</v>
      </c>
      <c r="Q1223" s="279"/>
      <c r="R1223" s="449"/>
      <c r="S1223" s="279">
        <f t="shared" si="91"/>
        <v>0</v>
      </c>
      <c r="T1223" s="333">
        <f t="shared" si="88"/>
        <v>0</v>
      </c>
    </row>
    <row r="1224" spans="2:20" ht="24.9" customHeight="1" x14ac:dyDescent="0.3">
      <c r="B1224" s="446"/>
      <c r="C1224" s="267">
        <f t="shared" si="89"/>
        <v>1</v>
      </c>
      <c r="D1224" s="268" t="str">
        <f t="shared" si="90"/>
        <v>Janeiro</v>
      </c>
      <c r="E1224" s="269"/>
      <c r="F1224" s="270" t="str">
        <f>IF(E1224="","",VLOOKUP(Conciliação!E1224,Relatório!B:I,2,FALSE))</f>
        <v/>
      </c>
      <c r="G1224" s="709"/>
      <c r="H1224" s="334" t="str">
        <f>IF(G1224="","",VLOOKUP(G1224,Fundos!B:C,2,FALSE))</f>
        <v/>
      </c>
      <c r="I1224" s="272"/>
      <c r="J1224" s="443"/>
      <c r="K1224" s="443"/>
      <c r="L1224" s="685"/>
      <c r="M1224" s="353"/>
      <c r="N1224" s="271"/>
      <c r="O1224" s="576"/>
      <c r="P1224" s="276" t="s">
        <v>277</v>
      </c>
      <c r="Q1224" s="279"/>
      <c r="R1224" s="449"/>
      <c r="S1224" s="279">
        <f t="shared" si="91"/>
        <v>0</v>
      </c>
      <c r="T1224" s="333">
        <f t="shared" si="88"/>
        <v>0</v>
      </c>
    </row>
    <row r="1225" spans="2:20" ht="24.9" customHeight="1" x14ac:dyDescent="0.3">
      <c r="B1225" s="446"/>
      <c r="C1225" s="267">
        <f t="shared" si="89"/>
        <v>1</v>
      </c>
      <c r="D1225" s="268" t="str">
        <f t="shared" si="90"/>
        <v>Janeiro</v>
      </c>
      <c r="E1225" s="269"/>
      <c r="F1225" s="270" t="str">
        <f>IF(E1225="","",VLOOKUP(Conciliação!E1225,Relatório!B:I,2,FALSE))</f>
        <v/>
      </c>
      <c r="G1225" s="709"/>
      <c r="H1225" s="334" t="str">
        <f>IF(G1225="","",VLOOKUP(G1225,Fundos!B:C,2,FALSE))</f>
        <v/>
      </c>
      <c r="I1225" s="272"/>
      <c r="J1225" s="443"/>
      <c r="K1225" s="443"/>
      <c r="L1225" s="685"/>
      <c r="M1225" s="353"/>
      <c r="N1225" s="271"/>
      <c r="O1225" s="576"/>
      <c r="P1225" s="276" t="s">
        <v>277</v>
      </c>
      <c r="Q1225" s="279"/>
      <c r="R1225" s="449"/>
      <c r="S1225" s="279">
        <f t="shared" si="91"/>
        <v>0</v>
      </c>
      <c r="T1225" s="333">
        <f t="shared" si="88"/>
        <v>0</v>
      </c>
    </row>
    <row r="1226" spans="2:20" ht="24.9" customHeight="1" x14ac:dyDescent="0.3">
      <c r="B1226" s="446"/>
      <c r="C1226" s="267">
        <f t="shared" si="89"/>
        <v>1</v>
      </c>
      <c r="D1226" s="268" t="str">
        <f t="shared" si="90"/>
        <v>Janeiro</v>
      </c>
      <c r="E1226" s="269"/>
      <c r="F1226" s="270" t="str">
        <f>IF(E1226="","",VLOOKUP(Conciliação!E1226,Relatório!B:I,2,FALSE))</f>
        <v/>
      </c>
      <c r="G1226" s="709"/>
      <c r="H1226" s="334" t="str">
        <f>IF(G1226="","",VLOOKUP(G1226,Fundos!B:C,2,FALSE))</f>
        <v/>
      </c>
      <c r="I1226" s="272"/>
      <c r="J1226" s="443"/>
      <c r="K1226" s="443"/>
      <c r="L1226" s="685"/>
      <c r="M1226" s="353"/>
      <c r="N1226" s="271"/>
      <c r="O1226" s="576"/>
      <c r="P1226" s="276" t="s">
        <v>277</v>
      </c>
      <c r="Q1226" s="279"/>
      <c r="R1226" s="449"/>
      <c r="S1226" s="279">
        <f t="shared" si="91"/>
        <v>0</v>
      </c>
      <c r="T1226" s="333">
        <f t="shared" si="88"/>
        <v>0</v>
      </c>
    </row>
    <row r="1227" spans="2:20" ht="24.9" customHeight="1" x14ac:dyDescent="0.3">
      <c r="B1227" s="446"/>
      <c r="C1227" s="267">
        <f t="shared" si="89"/>
        <v>1</v>
      </c>
      <c r="D1227" s="268" t="str">
        <f t="shared" si="90"/>
        <v>Janeiro</v>
      </c>
      <c r="E1227" s="269"/>
      <c r="F1227" s="270" t="str">
        <f>IF(E1227="","",VLOOKUP(Conciliação!E1227,Relatório!B:I,2,FALSE))</f>
        <v/>
      </c>
      <c r="G1227" s="709"/>
      <c r="H1227" s="334" t="str">
        <f>IF(G1227="","",VLOOKUP(G1227,Fundos!B:C,2,FALSE))</f>
        <v/>
      </c>
      <c r="I1227" s="272"/>
      <c r="J1227" s="443"/>
      <c r="K1227" s="443"/>
      <c r="L1227" s="685"/>
      <c r="M1227" s="353"/>
      <c r="N1227" s="271"/>
      <c r="O1227" s="576"/>
      <c r="P1227" s="276" t="s">
        <v>277</v>
      </c>
      <c r="Q1227" s="279"/>
      <c r="R1227" s="449"/>
      <c r="S1227" s="279">
        <f t="shared" si="91"/>
        <v>0</v>
      </c>
      <c r="T1227" s="333">
        <f t="shared" si="88"/>
        <v>0</v>
      </c>
    </row>
    <row r="1228" spans="2:20" ht="24.9" customHeight="1" x14ac:dyDescent="0.3">
      <c r="B1228" s="446"/>
      <c r="C1228" s="267">
        <f t="shared" si="89"/>
        <v>1</v>
      </c>
      <c r="D1228" s="268" t="str">
        <f t="shared" si="90"/>
        <v>Janeiro</v>
      </c>
      <c r="E1228" s="269"/>
      <c r="F1228" s="270" t="str">
        <f>IF(E1228="","",VLOOKUP(Conciliação!E1228,Relatório!B:I,2,FALSE))</f>
        <v/>
      </c>
      <c r="G1228" s="709"/>
      <c r="H1228" s="334" t="str">
        <f>IF(G1228="","",VLOOKUP(G1228,Fundos!B:C,2,FALSE))</f>
        <v/>
      </c>
      <c r="I1228" s="272"/>
      <c r="J1228" s="443"/>
      <c r="K1228" s="443"/>
      <c r="L1228" s="685"/>
      <c r="M1228" s="353"/>
      <c r="N1228" s="271"/>
      <c r="O1228" s="576"/>
      <c r="P1228" s="276" t="s">
        <v>277</v>
      </c>
      <c r="Q1228" s="279"/>
      <c r="R1228" s="449"/>
      <c r="S1228" s="279">
        <f t="shared" si="91"/>
        <v>0</v>
      </c>
      <c r="T1228" s="333">
        <f t="shared" si="88"/>
        <v>0</v>
      </c>
    </row>
    <row r="1229" spans="2:20" ht="24.9" customHeight="1" x14ac:dyDescent="0.3">
      <c r="B1229" s="446"/>
      <c r="C1229" s="267">
        <f t="shared" si="89"/>
        <v>1</v>
      </c>
      <c r="D1229" s="268" t="str">
        <f t="shared" si="90"/>
        <v>Janeiro</v>
      </c>
      <c r="E1229" s="269"/>
      <c r="F1229" s="270" t="str">
        <f>IF(E1229="","",VLOOKUP(Conciliação!E1229,Relatório!B:I,2,FALSE))</f>
        <v/>
      </c>
      <c r="G1229" s="709"/>
      <c r="H1229" s="334" t="str">
        <f>IF(G1229="","",VLOOKUP(G1229,Fundos!B:C,2,FALSE))</f>
        <v/>
      </c>
      <c r="I1229" s="272"/>
      <c r="J1229" s="443"/>
      <c r="K1229" s="443"/>
      <c r="L1229" s="685"/>
      <c r="M1229" s="353"/>
      <c r="N1229" s="271"/>
      <c r="O1229" s="576"/>
      <c r="P1229" s="276" t="s">
        <v>277</v>
      </c>
      <c r="Q1229" s="279"/>
      <c r="R1229" s="449"/>
      <c r="S1229" s="279">
        <f t="shared" si="91"/>
        <v>0</v>
      </c>
      <c r="T1229" s="333">
        <f t="shared" si="88"/>
        <v>0</v>
      </c>
    </row>
    <row r="1230" spans="2:20" ht="24.9" customHeight="1" x14ac:dyDescent="0.3">
      <c r="B1230" s="446"/>
      <c r="C1230" s="267">
        <f t="shared" si="89"/>
        <v>1</v>
      </c>
      <c r="D1230" s="268" t="str">
        <f t="shared" si="90"/>
        <v>Janeiro</v>
      </c>
      <c r="E1230" s="269"/>
      <c r="F1230" s="270" t="str">
        <f>IF(E1230="","",VLOOKUP(Conciliação!E1230,Relatório!B:I,2,FALSE))</f>
        <v/>
      </c>
      <c r="G1230" s="709"/>
      <c r="H1230" s="334" t="str">
        <f>IF(G1230="","",VLOOKUP(G1230,Fundos!B:C,2,FALSE))</f>
        <v/>
      </c>
      <c r="I1230" s="272"/>
      <c r="J1230" s="443"/>
      <c r="K1230" s="443"/>
      <c r="L1230" s="685"/>
      <c r="M1230" s="353"/>
      <c r="N1230" s="271"/>
      <c r="O1230" s="576"/>
      <c r="P1230" s="276" t="s">
        <v>277</v>
      </c>
      <c r="Q1230" s="279"/>
      <c r="R1230" s="449"/>
      <c r="S1230" s="279">
        <f t="shared" si="91"/>
        <v>0</v>
      </c>
      <c r="T1230" s="333">
        <f t="shared" si="88"/>
        <v>0</v>
      </c>
    </row>
    <row r="1231" spans="2:20" ht="24.9" customHeight="1" x14ac:dyDescent="0.3">
      <c r="B1231" s="446"/>
      <c r="C1231" s="267">
        <f t="shared" si="89"/>
        <v>1</v>
      </c>
      <c r="D1231" s="268" t="str">
        <f t="shared" si="90"/>
        <v>Janeiro</v>
      </c>
      <c r="E1231" s="269"/>
      <c r="F1231" s="270" t="str">
        <f>IF(E1231="","",VLOOKUP(Conciliação!E1231,Relatório!B:I,2,FALSE))</f>
        <v/>
      </c>
      <c r="G1231" s="709"/>
      <c r="H1231" s="334" t="str">
        <f>IF(G1231="","",VLOOKUP(G1231,Fundos!B:C,2,FALSE))</f>
        <v/>
      </c>
      <c r="I1231" s="272"/>
      <c r="J1231" s="443"/>
      <c r="K1231" s="443"/>
      <c r="L1231" s="685"/>
      <c r="M1231" s="353"/>
      <c r="N1231" s="271"/>
      <c r="O1231" s="576"/>
      <c r="P1231" s="276" t="s">
        <v>277</v>
      </c>
      <c r="Q1231" s="279"/>
      <c r="R1231" s="449"/>
      <c r="S1231" s="279">
        <f t="shared" si="91"/>
        <v>0</v>
      </c>
      <c r="T1231" s="333">
        <f t="shared" si="88"/>
        <v>0</v>
      </c>
    </row>
    <row r="1232" spans="2:20" ht="24.9" customHeight="1" x14ac:dyDescent="0.3">
      <c r="B1232" s="446"/>
      <c r="C1232" s="267">
        <f t="shared" si="89"/>
        <v>1</v>
      </c>
      <c r="D1232" s="268" t="str">
        <f t="shared" si="90"/>
        <v>Janeiro</v>
      </c>
      <c r="E1232" s="269"/>
      <c r="F1232" s="270" t="str">
        <f>IF(E1232="","",VLOOKUP(Conciliação!E1232,Relatório!B:I,2,FALSE))</f>
        <v/>
      </c>
      <c r="G1232" s="709"/>
      <c r="H1232" s="334" t="str">
        <f>IF(G1232="","",VLOOKUP(G1232,Fundos!B:C,2,FALSE))</f>
        <v/>
      </c>
      <c r="I1232" s="272"/>
      <c r="J1232" s="443"/>
      <c r="K1232" s="443"/>
      <c r="L1232" s="685"/>
      <c r="M1232" s="353"/>
      <c r="N1232" s="271"/>
      <c r="O1232" s="576"/>
      <c r="P1232" s="276" t="s">
        <v>277</v>
      </c>
      <c r="Q1232" s="279"/>
      <c r="R1232" s="449"/>
      <c r="S1232" s="279">
        <f t="shared" si="91"/>
        <v>0</v>
      </c>
      <c r="T1232" s="333">
        <f t="shared" ref="T1232:T1296" si="92">T1231</f>
        <v>0</v>
      </c>
    </row>
    <row r="1233" spans="2:20" ht="24.9" customHeight="1" x14ac:dyDescent="0.3">
      <c r="B1233" s="446"/>
      <c r="C1233" s="267">
        <f t="shared" si="89"/>
        <v>1</v>
      </c>
      <c r="D1233" s="268" t="str">
        <f t="shared" si="90"/>
        <v>Janeiro</v>
      </c>
      <c r="E1233" s="269"/>
      <c r="F1233" s="270" t="str">
        <f>IF(E1233="","",VLOOKUP(Conciliação!E1233,Relatório!B:I,2,FALSE))</f>
        <v/>
      </c>
      <c r="G1233" s="709"/>
      <c r="H1233" s="334" t="str">
        <f>IF(G1233="","",VLOOKUP(G1233,Fundos!B:C,2,FALSE))</f>
        <v/>
      </c>
      <c r="I1233" s="272"/>
      <c r="J1233" s="448"/>
      <c r="K1233" s="443"/>
      <c r="L1233" s="581"/>
      <c r="M1233" s="353"/>
      <c r="N1233" s="271"/>
      <c r="O1233" s="576"/>
      <c r="P1233" s="276" t="s">
        <v>277</v>
      </c>
      <c r="Q1233" s="279"/>
      <c r="R1233" s="449"/>
      <c r="S1233" s="279">
        <f t="shared" si="91"/>
        <v>0</v>
      </c>
      <c r="T1233" s="333">
        <f t="shared" si="92"/>
        <v>0</v>
      </c>
    </row>
    <row r="1234" spans="2:20" ht="24.9" customHeight="1" x14ac:dyDescent="0.3">
      <c r="B1234" s="446"/>
      <c r="C1234" s="267">
        <f t="shared" si="89"/>
        <v>1</v>
      </c>
      <c r="D1234" s="268" t="str">
        <f t="shared" si="90"/>
        <v>Janeiro</v>
      </c>
      <c r="E1234" s="269"/>
      <c r="F1234" s="270" t="str">
        <f>IF(E1234="","",VLOOKUP(Conciliação!E1234,Relatório!B:I,2,FALSE))</f>
        <v/>
      </c>
      <c r="G1234" s="709"/>
      <c r="H1234" s="334" t="str">
        <f>IF(G1234="","",VLOOKUP(G1234,Fundos!B:C,2,FALSE))</f>
        <v/>
      </c>
      <c r="I1234" s="272"/>
      <c r="J1234" s="443"/>
      <c r="K1234" s="443"/>
      <c r="L1234" s="685"/>
      <c r="M1234" s="353"/>
      <c r="N1234" s="271"/>
      <c r="O1234" s="576"/>
      <c r="P1234" s="276" t="s">
        <v>277</v>
      </c>
      <c r="Q1234" s="279"/>
      <c r="R1234" s="449"/>
      <c r="S1234" s="279">
        <f t="shared" si="91"/>
        <v>0</v>
      </c>
      <c r="T1234" s="333">
        <f t="shared" si="92"/>
        <v>0</v>
      </c>
    </row>
    <row r="1235" spans="2:20" ht="24.9" customHeight="1" x14ac:dyDescent="0.3">
      <c r="B1235" s="446"/>
      <c r="C1235" s="267">
        <f t="shared" si="89"/>
        <v>1</v>
      </c>
      <c r="D1235" s="268" t="str">
        <f t="shared" si="90"/>
        <v>Janeiro</v>
      </c>
      <c r="E1235" s="269"/>
      <c r="F1235" s="270" t="str">
        <f>IF(E1235="","",VLOOKUP(Conciliação!E1235,Relatório!B:I,2,FALSE))</f>
        <v/>
      </c>
      <c r="G1235" s="709"/>
      <c r="H1235" s="334" t="str">
        <f>IF(G1235="","",VLOOKUP(G1235,Fundos!B:C,2,FALSE))</f>
        <v/>
      </c>
      <c r="I1235" s="272"/>
      <c r="J1235" s="443"/>
      <c r="K1235" s="443"/>
      <c r="L1235" s="685"/>
      <c r="M1235" s="353"/>
      <c r="N1235" s="271"/>
      <c r="O1235" s="576"/>
      <c r="P1235" s="276" t="s">
        <v>277</v>
      </c>
      <c r="Q1235" s="279"/>
      <c r="R1235" s="449"/>
      <c r="S1235" s="279">
        <f t="shared" si="91"/>
        <v>0</v>
      </c>
      <c r="T1235" s="333">
        <f t="shared" si="92"/>
        <v>0</v>
      </c>
    </row>
    <row r="1236" spans="2:20" ht="24.9" customHeight="1" x14ac:dyDescent="0.3">
      <c r="B1236" s="446"/>
      <c r="C1236" s="267">
        <f>MONTH(B1236)</f>
        <v>1</v>
      </c>
      <c r="D1236" s="268" t="str">
        <f t="shared" si="90"/>
        <v>Janeiro</v>
      </c>
      <c r="E1236" s="269"/>
      <c r="F1236" s="270" t="str">
        <f>IF(E1236="","",VLOOKUP(Conciliação!E1236,Relatório!B:I,2,FALSE))</f>
        <v/>
      </c>
      <c r="G1236" s="709"/>
      <c r="H1236" s="334" t="str">
        <f>IF(G1236="","",VLOOKUP(G1236,Fundos!B:C,2,FALSE))</f>
        <v/>
      </c>
      <c r="I1236" s="272"/>
      <c r="J1236" s="443"/>
      <c r="K1236" s="443"/>
      <c r="L1236" s="686"/>
      <c r="M1236" s="353"/>
      <c r="N1236" s="271"/>
      <c r="O1236" s="576"/>
      <c r="P1236" s="276" t="s">
        <v>277</v>
      </c>
      <c r="Q1236" s="279"/>
      <c r="R1236" s="449"/>
      <c r="S1236" s="279">
        <f t="shared" si="91"/>
        <v>0</v>
      </c>
      <c r="T1236" s="333">
        <f t="shared" si="92"/>
        <v>0</v>
      </c>
    </row>
    <row r="1237" spans="2:20" ht="24.9" customHeight="1" x14ac:dyDescent="0.3">
      <c r="B1237" s="446"/>
      <c r="C1237" s="267">
        <f>MONTH(B1237)</f>
        <v>1</v>
      </c>
      <c r="D1237" s="268" t="str">
        <f>IF(C1237=1,"Janeiro",IF(C1237=2,"Fevereiro",IF(C1237=3,"Março",IF(C1237=4,"Abril",IF(C1237=5,"Maio",IF(C1237=6,"Junho",IF(C1237=7,"Julho",IF(C1237=8,"Agosto",IF(C1237=9,"Setembro",IF(C1237=10,"Outubro",IF(C1237=11,"Novembro",IF(C1237=12,"Dezembro",""))))))))))))</f>
        <v>Janeiro</v>
      </c>
      <c r="E1237" s="269"/>
      <c r="F1237" s="270" t="str">
        <f>IF(E1237="","",VLOOKUP(Conciliação!E1237,Relatório!B:I,2,FALSE))</f>
        <v/>
      </c>
      <c r="G1237" s="709"/>
      <c r="H1237" s="334" t="str">
        <f>IF(G1237="","",VLOOKUP(G1237,Fundos!B:C,2,FALSE))</f>
        <v/>
      </c>
      <c r="I1237" s="272"/>
      <c r="J1237" s="443"/>
      <c r="K1237" s="443"/>
      <c r="L1237" s="686"/>
      <c r="M1237" s="353"/>
      <c r="N1237" s="271"/>
      <c r="O1237" s="576"/>
      <c r="P1237" s="276" t="s">
        <v>277</v>
      </c>
      <c r="Q1237" s="279"/>
      <c r="R1237" s="449"/>
      <c r="S1237" s="279">
        <f t="shared" si="91"/>
        <v>0</v>
      </c>
      <c r="T1237" s="333">
        <f t="shared" si="92"/>
        <v>0</v>
      </c>
    </row>
    <row r="1238" spans="2:20" ht="24.9" customHeight="1" x14ac:dyDescent="0.3">
      <c r="B1238" s="446"/>
      <c r="C1238" s="267">
        <f>MONTH(B1238)</f>
        <v>1</v>
      </c>
      <c r="D1238" s="268" t="str">
        <f>IF(C1238=1,"Janeiro",IF(C1238=2,"Fevereiro",IF(C1238=3,"Março",IF(C1238=4,"Abril",IF(C1238=5,"Maio",IF(C1238=6,"Junho",IF(C1238=7,"Julho",IF(C1238=8,"Agosto",IF(C1238=9,"Setembro",IF(C1238=10,"Outubro",IF(C1238=11,"Novembro",IF(C1238=12,"Dezembro",""))))))))))))</f>
        <v>Janeiro</v>
      </c>
      <c r="E1238" s="269"/>
      <c r="F1238" s="270" t="str">
        <f>IF(E1238="","",VLOOKUP(Conciliação!E1238,Relatório!B:I,2,FALSE))</f>
        <v/>
      </c>
      <c r="G1238" s="709"/>
      <c r="H1238" s="334" t="str">
        <f>IF(G1238="","",VLOOKUP(G1238,Fundos!B:C,2,FALSE))</f>
        <v/>
      </c>
      <c r="I1238" s="272"/>
      <c r="J1238" s="443"/>
      <c r="K1238" s="443"/>
      <c r="L1238" s="686"/>
      <c r="M1238" s="353"/>
      <c r="N1238" s="271"/>
      <c r="O1238" s="576"/>
      <c r="P1238" s="276" t="s">
        <v>277</v>
      </c>
      <c r="Q1238" s="279"/>
      <c r="R1238" s="449"/>
      <c r="S1238" s="279">
        <f t="shared" si="91"/>
        <v>0</v>
      </c>
      <c r="T1238" s="333">
        <f t="shared" si="92"/>
        <v>0</v>
      </c>
    </row>
    <row r="1239" spans="2:20" ht="24.9" customHeight="1" x14ac:dyDescent="0.3">
      <c r="B1239" s="446"/>
      <c r="C1239" s="267">
        <f>MONTH(B1239)</f>
        <v>1</v>
      </c>
      <c r="D1239" s="268" t="str">
        <f>IF(C1239=1,"Janeiro",IF(C1239=2,"Fevereiro",IF(C1239=3,"Março",IF(C1239=4,"Abril",IF(C1239=5,"Maio",IF(C1239=6,"Junho",IF(C1239=7,"Julho",IF(C1239=8,"Agosto",IF(C1239=9,"Setembro",IF(C1239=10,"Outubro",IF(C1239=11,"Novembro",IF(C1239=12,"Dezembro",""))))))))))))</f>
        <v>Janeiro</v>
      </c>
      <c r="E1239" s="269"/>
      <c r="F1239" s="270" t="str">
        <f>IF(E1239="","",VLOOKUP(Conciliação!E1239,Relatório!B:I,2,FALSE))</f>
        <v/>
      </c>
      <c r="G1239" s="709"/>
      <c r="H1239" s="334" t="str">
        <f>IF(G1239="","",VLOOKUP(G1239,Fundos!B:C,2,FALSE))</f>
        <v/>
      </c>
      <c r="I1239" s="686" t="s">
        <v>957</v>
      </c>
      <c r="J1239" s="443"/>
      <c r="K1239" s="448"/>
      <c r="L1239" s="686"/>
      <c r="M1239" s="353"/>
      <c r="N1239" s="453"/>
      <c r="O1239" s="576"/>
      <c r="P1239" s="276" t="s">
        <v>277</v>
      </c>
      <c r="Q1239" s="279"/>
      <c r="R1239" s="449"/>
      <c r="S1239" s="279">
        <f t="shared" si="91"/>
        <v>0</v>
      </c>
      <c r="T1239" s="333">
        <f t="shared" si="92"/>
        <v>0</v>
      </c>
    </row>
    <row r="1240" spans="2:20" ht="24.9" customHeight="1" x14ac:dyDescent="0.3">
      <c r="B1240" s="446"/>
      <c r="C1240" s="267">
        <f t="shared" si="89"/>
        <v>1</v>
      </c>
      <c r="D1240" s="268" t="str">
        <f t="shared" si="90"/>
        <v>Janeiro</v>
      </c>
      <c r="E1240" s="269"/>
      <c r="F1240" s="270" t="str">
        <f>IF(E1240="","",VLOOKUP(Conciliação!E1240,Relatório!B:I,2,FALSE))</f>
        <v/>
      </c>
      <c r="G1240" s="709"/>
      <c r="H1240" s="334" t="str">
        <f>IF(G1240="","",VLOOKUP(G1240,Fundos!B:C,2,FALSE))</f>
        <v/>
      </c>
      <c r="I1240" s="272"/>
      <c r="J1240" s="443"/>
      <c r="K1240" s="443"/>
      <c r="L1240" s="685"/>
      <c r="M1240" s="353"/>
      <c r="N1240" s="271"/>
      <c r="O1240" s="576"/>
      <c r="P1240" s="276" t="s">
        <v>277</v>
      </c>
      <c r="Q1240" s="279"/>
      <c r="R1240" s="449"/>
      <c r="S1240" s="279">
        <f t="shared" si="91"/>
        <v>0</v>
      </c>
      <c r="T1240" s="333">
        <f t="shared" si="92"/>
        <v>0</v>
      </c>
    </row>
    <row r="1241" spans="2:20" ht="24.9" customHeight="1" x14ac:dyDescent="0.3">
      <c r="B1241" s="446"/>
      <c r="C1241" s="267">
        <f t="shared" si="89"/>
        <v>1</v>
      </c>
      <c r="D1241" s="268" t="str">
        <f t="shared" si="90"/>
        <v>Janeiro</v>
      </c>
      <c r="E1241" s="269"/>
      <c r="F1241" s="270" t="str">
        <f>IF(E1241="","",VLOOKUP(Conciliação!E1241,Relatório!B:I,2,FALSE))</f>
        <v/>
      </c>
      <c r="G1241" s="709"/>
      <c r="H1241" s="334" t="str">
        <f>IF(G1241="","",VLOOKUP(G1241,Fundos!B:C,2,FALSE))</f>
        <v/>
      </c>
      <c r="I1241" s="272"/>
      <c r="J1241" s="443"/>
      <c r="K1241" s="443"/>
      <c r="L1241" s="685"/>
      <c r="M1241" s="353"/>
      <c r="N1241" s="271"/>
      <c r="O1241" s="576"/>
      <c r="P1241" s="276" t="s">
        <v>277</v>
      </c>
      <c r="Q1241" s="279"/>
      <c r="R1241" s="449"/>
      <c r="S1241" s="279">
        <f t="shared" si="91"/>
        <v>0</v>
      </c>
      <c r="T1241" s="333">
        <f t="shared" si="92"/>
        <v>0</v>
      </c>
    </row>
    <row r="1242" spans="2:20" ht="24.9" customHeight="1" x14ac:dyDescent="0.3">
      <c r="B1242" s="446"/>
      <c r="C1242" s="267">
        <f t="shared" si="89"/>
        <v>1</v>
      </c>
      <c r="D1242" s="268" t="str">
        <f t="shared" si="90"/>
        <v>Janeiro</v>
      </c>
      <c r="E1242" s="269"/>
      <c r="F1242" s="270" t="str">
        <f>IF(E1242="","",VLOOKUP(Conciliação!E1242,Relatório!B:I,2,FALSE))</f>
        <v/>
      </c>
      <c r="G1242" s="709"/>
      <c r="H1242" s="334" t="str">
        <f>IF(G1242="","",VLOOKUP(G1242,Fundos!B:C,2,FALSE))</f>
        <v/>
      </c>
      <c r="I1242" s="272"/>
      <c r="J1242" s="443"/>
      <c r="K1242" s="443"/>
      <c r="L1242" s="685"/>
      <c r="M1242" s="353"/>
      <c r="N1242" s="271"/>
      <c r="O1242" s="576"/>
      <c r="P1242" s="276" t="s">
        <v>277</v>
      </c>
      <c r="Q1242" s="279"/>
      <c r="R1242" s="449"/>
      <c r="S1242" s="279">
        <f t="shared" si="91"/>
        <v>0</v>
      </c>
      <c r="T1242" s="333">
        <f t="shared" si="92"/>
        <v>0</v>
      </c>
    </row>
    <row r="1243" spans="2:20" ht="24.9" customHeight="1" x14ac:dyDescent="0.3">
      <c r="B1243" s="446"/>
      <c r="C1243" s="267">
        <f t="shared" si="89"/>
        <v>1</v>
      </c>
      <c r="D1243" s="268" t="str">
        <f t="shared" si="90"/>
        <v>Janeiro</v>
      </c>
      <c r="E1243" s="269"/>
      <c r="F1243" s="270" t="str">
        <f>IF(E1243="","",VLOOKUP(Conciliação!E1243,Relatório!B:I,2,FALSE))</f>
        <v/>
      </c>
      <c r="G1243" s="709"/>
      <c r="H1243" s="334" t="str">
        <f>IF(G1243="","",VLOOKUP(G1243,Fundos!B:C,2,FALSE))</f>
        <v/>
      </c>
      <c r="I1243" s="272"/>
      <c r="J1243" s="443"/>
      <c r="K1243" s="443"/>
      <c r="L1243" s="685"/>
      <c r="M1243" s="353"/>
      <c r="N1243" s="271"/>
      <c r="O1243" s="576"/>
      <c r="P1243" s="276" t="s">
        <v>277</v>
      </c>
      <c r="Q1243" s="279"/>
      <c r="R1243" s="449"/>
      <c r="S1243" s="279">
        <f t="shared" si="91"/>
        <v>0</v>
      </c>
      <c r="T1243" s="333">
        <f t="shared" si="92"/>
        <v>0</v>
      </c>
    </row>
    <row r="1244" spans="2:20" ht="24.9" customHeight="1" x14ac:dyDescent="0.3">
      <c r="B1244" s="446"/>
      <c r="C1244" s="267">
        <f t="shared" si="89"/>
        <v>1</v>
      </c>
      <c r="D1244" s="268" t="str">
        <f t="shared" si="90"/>
        <v>Janeiro</v>
      </c>
      <c r="E1244" s="269"/>
      <c r="F1244" s="270" t="str">
        <f>IF(E1244="","",VLOOKUP(Conciliação!E1244,Relatório!B:I,2,FALSE))</f>
        <v/>
      </c>
      <c r="G1244" s="709"/>
      <c r="H1244" s="334" t="str">
        <f>IF(G1244="","",VLOOKUP(G1244,Fundos!B:C,2,FALSE))</f>
        <v/>
      </c>
      <c r="I1244" s="272"/>
      <c r="J1244" s="443"/>
      <c r="K1244" s="443"/>
      <c r="L1244" s="685"/>
      <c r="M1244" s="353"/>
      <c r="N1244" s="271"/>
      <c r="O1244" s="576"/>
      <c r="P1244" s="276" t="s">
        <v>277</v>
      </c>
      <c r="Q1244" s="279"/>
      <c r="R1244" s="449"/>
      <c r="S1244" s="279">
        <f t="shared" si="91"/>
        <v>0</v>
      </c>
      <c r="T1244" s="333">
        <f t="shared" si="92"/>
        <v>0</v>
      </c>
    </row>
    <row r="1245" spans="2:20" ht="24.9" customHeight="1" x14ac:dyDescent="0.3">
      <c r="B1245" s="446"/>
      <c r="C1245" s="267">
        <f t="shared" si="89"/>
        <v>1</v>
      </c>
      <c r="D1245" s="268" t="str">
        <f t="shared" si="90"/>
        <v>Janeiro</v>
      </c>
      <c r="E1245" s="269"/>
      <c r="F1245" s="270" t="str">
        <f>IF(E1245="","",VLOOKUP(Conciliação!E1245,Relatório!B:I,2,FALSE))</f>
        <v/>
      </c>
      <c r="G1245" s="709"/>
      <c r="H1245" s="334" t="str">
        <f>IF(G1245="","",VLOOKUP(G1245,Fundos!B:C,2,FALSE))</f>
        <v/>
      </c>
      <c r="I1245" s="272"/>
      <c r="J1245" s="443"/>
      <c r="K1245" s="443"/>
      <c r="L1245" s="685"/>
      <c r="M1245" s="353"/>
      <c r="N1245" s="271"/>
      <c r="O1245" s="576"/>
      <c r="P1245" s="276" t="s">
        <v>277</v>
      </c>
      <c r="Q1245" s="279"/>
      <c r="R1245" s="449"/>
      <c r="S1245" s="279">
        <f t="shared" si="91"/>
        <v>0</v>
      </c>
      <c r="T1245" s="333">
        <f t="shared" si="92"/>
        <v>0</v>
      </c>
    </row>
    <row r="1246" spans="2:20" ht="24.9" customHeight="1" x14ac:dyDescent="0.3">
      <c r="B1246" s="446"/>
      <c r="C1246" s="267">
        <f t="shared" si="89"/>
        <v>1</v>
      </c>
      <c r="D1246" s="268" t="str">
        <f t="shared" si="90"/>
        <v>Janeiro</v>
      </c>
      <c r="E1246" s="269"/>
      <c r="F1246" s="270" t="str">
        <f>IF(E1246="","",VLOOKUP(Conciliação!E1246,Relatório!B:I,2,FALSE))</f>
        <v/>
      </c>
      <c r="G1246" s="709"/>
      <c r="H1246" s="334" t="str">
        <f>IF(G1246="","",VLOOKUP(G1246,Fundos!B:C,2,FALSE))</f>
        <v/>
      </c>
      <c r="I1246" s="272"/>
      <c r="J1246" s="443"/>
      <c r="K1246" s="443"/>
      <c r="L1246" s="686"/>
      <c r="M1246" s="353"/>
      <c r="N1246" s="271"/>
      <c r="O1246" s="576"/>
      <c r="P1246" s="276" t="s">
        <v>277</v>
      </c>
      <c r="Q1246" s="279"/>
      <c r="R1246" s="449"/>
      <c r="S1246" s="279">
        <f t="shared" si="91"/>
        <v>0</v>
      </c>
      <c r="T1246" s="333">
        <f t="shared" si="92"/>
        <v>0</v>
      </c>
    </row>
    <row r="1247" spans="2:20" ht="24.9" customHeight="1" x14ac:dyDescent="0.3">
      <c r="B1247" s="446"/>
      <c r="C1247" s="267">
        <f t="shared" si="89"/>
        <v>1</v>
      </c>
      <c r="D1247" s="268" t="str">
        <f t="shared" si="90"/>
        <v>Janeiro</v>
      </c>
      <c r="E1247" s="269"/>
      <c r="F1247" s="270" t="str">
        <f>IF(E1247="","",VLOOKUP(Conciliação!E1247,Relatório!B:I,2,FALSE))</f>
        <v/>
      </c>
      <c r="G1247" s="709"/>
      <c r="H1247" s="334" t="str">
        <f>IF(G1247="","",VLOOKUP(G1247,Fundos!B:C,2,FALSE))</f>
        <v/>
      </c>
      <c r="I1247" s="272"/>
      <c r="J1247" s="443"/>
      <c r="K1247" s="443"/>
      <c r="L1247" s="686"/>
      <c r="M1247" s="353"/>
      <c r="N1247" s="271"/>
      <c r="O1247" s="576"/>
      <c r="P1247" s="276" t="s">
        <v>277</v>
      </c>
      <c r="Q1247" s="279"/>
      <c r="R1247" s="449"/>
      <c r="S1247" s="279">
        <f t="shared" si="91"/>
        <v>0</v>
      </c>
      <c r="T1247" s="333">
        <f t="shared" si="92"/>
        <v>0</v>
      </c>
    </row>
    <row r="1248" spans="2:20" ht="24.9" customHeight="1" x14ac:dyDescent="0.3">
      <c r="B1248" s="446"/>
      <c r="C1248" s="267">
        <f t="shared" si="89"/>
        <v>1</v>
      </c>
      <c r="D1248" s="268" t="str">
        <f t="shared" si="90"/>
        <v>Janeiro</v>
      </c>
      <c r="E1248" s="269"/>
      <c r="F1248" s="270" t="str">
        <f>IF(E1248="","",VLOOKUP(Conciliação!E1248,Relatório!B:I,2,FALSE))</f>
        <v/>
      </c>
      <c r="G1248" s="709"/>
      <c r="H1248" s="334" t="str">
        <f>IF(G1248="","",VLOOKUP(G1248,Fundos!B:C,2,FALSE))</f>
        <v/>
      </c>
      <c r="I1248" s="272"/>
      <c r="J1248" s="443"/>
      <c r="K1248" s="448"/>
      <c r="L1248" s="685"/>
      <c r="M1248" s="353"/>
      <c r="N1248" s="271"/>
      <c r="O1248" s="576"/>
      <c r="P1248" s="276" t="s">
        <v>277</v>
      </c>
      <c r="Q1248" s="279"/>
      <c r="R1248" s="449"/>
      <c r="S1248" s="279">
        <f t="shared" si="91"/>
        <v>0</v>
      </c>
      <c r="T1248" s="333">
        <f t="shared" si="92"/>
        <v>0</v>
      </c>
    </row>
    <row r="1249" spans="2:20" ht="24.9" customHeight="1" x14ac:dyDescent="0.3">
      <c r="B1249" s="446"/>
      <c r="C1249" s="267">
        <f t="shared" si="89"/>
        <v>1</v>
      </c>
      <c r="D1249" s="268" t="str">
        <f t="shared" si="90"/>
        <v>Janeiro</v>
      </c>
      <c r="E1249" s="269"/>
      <c r="F1249" s="270" t="str">
        <f>IF(E1249="","",VLOOKUP(Conciliação!E1249,Relatório!B:I,2,FALSE))</f>
        <v/>
      </c>
      <c r="G1249" s="709"/>
      <c r="H1249" s="334" t="str">
        <f>IF(G1249="","",VLOOKUP(G1249,Fundos!B:C,2,FALSE))</f>
        <v/>
      </c>
      <c r="I1249" s="272"/>
      <c r="J1249" s="443"/>
      <c r="K1249" s="443"/>
      <c r="L1249" s="685"/>
      <c r="M1249" s="353"/>
      <c r="N1249" s="271"/>
      <c r="O1249" s="576"/>
      <c r="P1249" s="276" t="s">
        <v>277</v>
      </c>
      <c r="Q1249" s="279"/>
      <c r="R1249" s="449"/>
      <c r="S1249" s="279">
        <f t="shared" si="91"/>
        <v>0</v>
      </c>
      <c r="T1249" s="333">
        <f t="shared" si="92"/>
        <v>0</v>
      </c>
    </row>
    <row r="1250" spans="2:20" ht="24.9" customHeight="1" x14ac:dyDescent="0.3">
      <c r="B1250" s="446"/>
      <c r="C1250" s="267">
        <f t="shared" si="89"/>
        <v>1</v>
      </c>
      <c r="D1250" s="268" t="str">
        <f t="shared" si="90"/>
        <v>Janeiro</v>
      </c>
      <c r="E1250" s="269"/>
      <c r="F1250" s="270" t="str">
        <f>IF(E1250="","",VLOOKUP(Conciliação!E1250,Relatório!B:I,2,FALSE))</f>
        <v/>
      </c>
      <c r="G1250" s="709"/>
      <c r="H1250" s="334" t="str">
        <f>IF(G1250="","",VLOOKUP(G1250,Fundos!B:C,2,FALSE))</f>
        <v/>
      </c>
      <c r="I1250" s="272"/>
      <c r="J1250" s="443"/>
      <c r="K1250" s="443"/>
      <c r="L1250" s="685"/>
      <c r="M1250" s="353"/>
      <c r="N1250" s="271"/>
      <c r="O1250" s="576"/>
      <c r="P1250" s="276" t="s">
        <v>277</v>
      </c>
      <c r="Q1250" s="279"/>
      <c r="R1250" s="449"/>
      <c r="S1250" s="279">
        <f t="shared" si="91"/>
        <v>0</v>
      </c>
      <c r="T1250" s="333">
        <f t="shared" si="92"/>
        <v>0</v>
      </c>
    </row>
    <row r="1251" spans="2:20" ht="24.9" customHeight="1" x14ac:dyDescent="0.3">
      <c r="B1251" s="446"/>
      <c r="C1251" s="267">
        <f t="shared" si="89"/>
        <v>1</v>
      </c>
      <c r="D1251" s="268" t="str">
        <f t="shared" si="90"/>
        <v>Janeiro</v>
      </c>
      <c r="E1251" s="269"/>
      <c r="F1251" s="270" t="str">
        <f>IF(E1251="","",VLOOKUP(Conciliação!E1251,Relatório!B:I,2,FALSE))</f>
        <v/>
      </c>
      <c r="G1251" s="709"/>
      <c r="H1251" s="334" t="str">
        <f>IF(G1251="","",VLOOKUP(G1251,Fundos!B:C,2,FALSE))</f>
        <v/>
      </c>
      <c r="I1251" s="272"/>
      <c r="J1251" s="443"/>
      <c r="K1251" s="443"/>
      <c r="L1251" s="685"/>
      <c r="M1251" s="353"/>
      <c r="N1251" s="271"/>
      <c r="O1251" s="576"/>
      <c r="P1251" s="276" t="s">
        <v>277</v>
      </c>
      <c r="Q1251" s="279"/>
      <c r="R1251" s="449"/>
      <c r="S1251" s="279">
        <f t="shared" si="91"/>
        <v>0</v>
      </c>
      <c r="T1251" s="333">
        <f t="shared" si="92"/>
        <v>0</v>
      </c>
    </row>
    <row r="1252" spans="2:20" ht="24.9" customHeight="1" x14ac:dyDescent="0.3">
      <c r="B1252" s="446"/>
      <c r="C1252" s="267">
        <f t="shared" si="89"/>
        <v>1</v>
      </c>
      <c r="D1252" s="268" t="str">
        <f t="shared" si="90"/>
        <v>Janeiro</v>
      </c>
      <c r="E1252" s="269"/>
      <c r="F1252" s="270" t="str">
        <f>IF(E1252="","",VLOOKUP(Conciliação!E1252,Relatório!B:I,2,FALSE))</f>
        <v/>
      </c>
      <c r="G1252" s="709"/>
      <c r="H1252" s="334" t="str">
        <f>IF(G1252="","",VLOOKUP(G1252,Fundos!B:C,2,FALSE))</f>
        <v/>
      </c>
      <c r="I1252" s="272"/>
      <c r="J1252" s="443"/>
      <c r="K1252" s="443"/>
      <c r="L1252" s="685"/>
      <c r="M1252" s="353"/>
      <c r="N1252" s="271"/>
      <c r="O1252" s="576"/>
      <c r="P1252" s="276" t="s">
        <v>277</v>
      </c>
      <c r="Q1252" s="279"/>
      <c r="R1252" s="449"/>
      <c r="S1252" s="279">
        <f t="shared" si="91"/>
        <v>0</v>
      </c>
      <c r="T1252" s="333">
        <f t="shared" si="92"/>
        <v>0</v>
      </c>
    </row>
    <row r="1253" spans="2:20" ht="24.9" customHeight="1" x14ac:dyDescent="0.3">
      <c r="B1253" s="446"/>
      <c r="C1253" s="267">
        <f t="shared" si="89"/>
        <v>1</v>
      </c>
      <c r="D1253" s="268" t="str">
        <f t="shared" si="90"/>
        <v>Janeiro</v>
      </c>
      <c r="E1253" s="269"/>
      <c r="F1253" s="270" t="str">
        <f>IF(E1253="","",VLOOKUP(Conciliação!E1253,Relatório!B:I,2,FALSE))</f>
        <v/>
      </c>
      <c r="G1253" s="709"/>
      <c r="H1253" s="334" t="str">
        <f>IF(G1253="","",VLOOKUP(G1253,Fundos!B:C,2,FALSE))</f>
        <v/>
      </c>
      <c r="I1253" s="272"/>
      <c r="J1253" s="443"/>
      <c r="K1253" s="448"/>
      <c r="L1253" s="685"/>
      <c r="M1253" s="353"/>
      <c r="N1253" s="271"/>
      <c r="O1253" s="576"/>
      <c r="P1253" s="276" t="s">
        <v>277</v>
      </c>
      <c r="Q1253" s="279"/>
      <c r="R1253" s="449"/>
      <c r="S1253" s="279">
        <f t="shared" si="91"/>
        <v>0</v>
      </c>
      <c r="T1253" s="333">
        <f t="shared" si="92"/>
        <v>0</v>
      </c>
    </row>
    <row r="1254" spans="2:20" ht="24.9" customHeight="1" x14ac:dyDescent="0.3">
      <c r="B1254" s="446"/>
      <c r="C1254" s="267">
        <f t="shared" ref="C1254:C1283" si="93">MONTH(B1254)</f>
        <v>1</v>
      </c>
      <c r="D1254" s="268" t="str">
        <f t="shared" ref="D1254:D1283" si="94">IF(C1254=1,"Janeiro",IF(C1254=2,"Fevereiro",IF(C1254=3,"Março",IF(C1254=4,"Abril",IF(C1254=5,"Maio",IF(C1254=6,"Junho",IF(C1254=7,"Julho",IF(C1254=8,"Agosto",IF(C1254=9,"Setembro",IF(C1254=10,"Outubro",IF(C1254=11,"Novembro",IF(C1254=12,"Dezembro",""))))))))))))</f>
        <v>Janeiro</v>
      </c>
      <c r="E1254" s="269"/>
      <c r="F1254" s="270" t="str">
        <f>IF(E1254="","",VLOOKUP(Conciliação!E1254,Relatório!B:I,2,FALSE))</f>
        <v/>
      </c>
      <c r="G1254" s="709"/>
      <c r="H1254" s="334" t="str">
        <f>IF(G1254="","",VLOOKUP(G1254,Fundos!B:C,2,FALSE))</f>
        <v/>
      </c>
      <c r="I1254" s="272"/>
      <c r="J1254" s="443"/>
      <c r="K1254" s="443"/>
      <c r="L1254" s="685"/>
      <c r="M1254" s="353"/>
      <c r="N1254" s="271"/>
      <c r="O1254" s="576"/>
      <c r="P1254" s="276" t="s">
        <v>277</v>
      </c>
      <c r="Q1254" s="279"/>
      <c r="R1254" s="449"/>
      <c r="S1254" s="279">
        <f t="shared" si="91"/>
        <v>0</v>
      </c>
      <c r="T1254" s="333">
        <f t="shared" si="92"/>
        <v>0</v>
      </c>
    </row>
    <row r="1255" spans="2:20" ht="24.9" customHeight="1" x14ac:dyDescent="0.3">
      <c r="B1255" s="446"/>
      <c r="C1255" s="267">
        <f t="shared" si="93"/>
        <v>1</v>
      </c>
      <c r="D1255" s="268" t="str">
        <f t="shared" si="94"/>
        <v>Janeiro</v>
      </c>
      <c r="E1255" s="269"/>
      <c r="F1255" s="270" t="str">
        <f>IF(E1255="","",VLOOKUP(Conciliação!E1255,Relatório!B:I,2,FALSE))</f>
        <v/>
      </c>
      <c r="G1255" s="709"/>
      <c r="H1255" s="334" t="str">
        <f>IF(G1255="","",VLOOKUP(G1255,Fundos!B:C,2,FALSE))</f>
        <v/>
      </c>
      <c r="I1255" s="272"/>
      <c r="J1255" s="443"/>
      <c r="K1255" s="443"/>
      <c r="L1255" s="685"/>
      <c r="M1255" s="353"/>
      <c r="N1255" s="271"/>
      <c r="O1255" s="576"/>
      <c r="P1255" s="276" t="s">
        <v>277</v>
      </c>
      <c r="Q1255" s="279"/>
      <c r="R1255" s="449"/>
      <c r="S1255" s="279">
        <f t="shared" si="91"/>
        <v>0</v>
      </c>
      <c r="T1255" s="333">
        <f t="shared" si="92"/>
        <v>0</v>
      </c>
    </row>
    <row r="1256" spans="2:20" ht="24.9" customHeight="1" x14ac:dyDescent="0.3">
      <c r="B1256" s="446"/>
      <c r="C1256" s="267">
        <f t="shared" si="93"/>
        <v>1</v>
      </c>
      <c r="D1256" s="268" t="str">
        <f t="shared" si="94"/>
        <v>Janeiro</v>
      </c>
      <c r="E1256" s="269"/>
      <c r="F1256" s="270" t="str">
        <f>IF(E1256="","",VLOOKUP(Conciliação!E1256,Relatório!B:I,2,FALSE))</f>
        <v/>
      </c>
      <c r="G1256" s="709"/>
      <c r="H1256" s="334" t="str">
        <f>IF(G1256="","",VLOOKUP(G1256,Fundos!B:C,2,FALSE))</f>
        <v/>
      </c>
      <c r="I1256" s="272"/>
      <c r="J1256" s="443"/>
      <c r="K1256" s="443"/>
      <c r="L1256" s="685"/>
      <c r="M1256" s="353"/>
      <c r="N1256" s="271"/>
      <c r="O1256" s="576"/>
      <c r="P1256" s="276" t="s">
        <v>277</v>
      </c>
      <c r="Q1256" s="279"/>
      <c r="R1256" s="449"/>
      <c r="S1256" s="279">
        <f t="shared" si="91"/>
        <v>0</v>
      </c>
      <c r="T1256" s="333">
        <f t="shared" si="92"/>
        <v>0</v>
      </c>
    </row>
    <row r="1257" spans="2:20" ht="24.9" customHeight="1" x14ac:dyDescent="0.3">
      <c r="B1257" s="446"/>
      <c r="C1257" s="267">
        <f t="shared" si="93"/>
        <v>1</v>
      </c>
      <c r="D1257" s="268" t="str">
        <f t="shared" si="94"/>
        <v>Janeiro</v>
      </c>
      <c r="E1257" s="269"/>
      <c r="F1257" s="270" t="str">
        <f>IF(E1257="","",VLOOKUP(Conciliação!E1257,Relatório!B:I,2,FALSE))</f>
        <v/>
      </c>
      <c r="G1257" s="709"/>
      <c r="H1257" s="334" t="str">
        <f>IF(G1257="","",VLOOKUP(G1257,Fundos!B:C,2,FALSE))</f>
        <v/>
      </c>
      <c r="I1257" s="272"/>
      <c r="J1257" s="443"/>
      <c r="K1257" s="443"/>
      <c r="L1257" s="685"/>
      <c r="M1257" s="353"/>
      <c r="N1257" s="271"/>
      <c r="O1257" s="576"/>
      <c r="P1257" s="276" t="s">
        <v>277</v>
      </c>
      <c r="Q1257" s="279"/>
      <c r="R1257" s="449"/>
      <c r="S1257" s="279">
        <f t="shared" si="91"/>
        <v>0</v>
      </c>
      <c r="T1257" s="333">
        <f t="shared" si="92"/>
        <v>0</v>
      </c>
    </row>
    <row r="1258" spans="2:20" ht="24.9" customHeight="1" x14ac:dyDescent="0.3">
      <c r="B1258" s="446"/>
      <c r="C1258" s="267">
        <f t="shared" si="93"/>
        <v>1</v>
      </c>
      <c r="D1258" s="268" t="str">
        <f t="shared" si="94"/>
        <v>Janeiro</v>
      </c>
      <c r="E1258" s="269"/>
      <c r="F1258" s="270" t="str">
        <f>IF(E1258="","",VLOOKUP(Conciliação!E1258,Relatório!B:I,2,FALSE))</f>
        <v/>
      </c>
      <c r="G1258" s="709"/>
      <c r="H1258" s="334" t="str">
        <f>IF(G1258="","",VLOOKUP(G1258,Fundos!B:C,2,FALSE))</f>
        <v/>
      </c>
      <c r="I1258" s="272"/>
      <c r="J1258" s="443"/>
      <c r="K1258" s="443"/>
      <c r="L1258" s="685"/>
      <c r="M1258" s="353"/>
      <c r="N1258" s="271"/>
      <c r="O1258" s="576"/>
      <c r="P1258" s="276" t="s">
        <v>277</v>
      </c>
      <c r="Q1258" s="279"/>
      <c r="R1258" s="449"/>
      <c r="S1258" s="279">
        <f t="shared" si="91"/>
        <v>0</v>
      </c>
      <c r="T1258" s="333">
        <f t="shared" si="92"/>
        <v>0</v>
      </c>
    </row>
    <row r="1259" spans="2:20" ht="24.9" customHeight="1" x14ac:dyDescent="0.3">
      <c r="B1259" s="446"/>
      <c r="C1259" s="267">
        <f t="shared" si="93"/>
        <v>1</v>
      </c>
      <c r="D1259" s="268" t="str">
        <f t="shared" si="94"/>
        <v>Janeiro</v>
      </c>
      <c r="E1259" s="269"/>
      <c r="F1259" s="270" t="str">
        <f>IF(E1259="","",VLOOKUP(Conciliação!E1259,Relatório!B:I,2,FALSE))</f>
        <v/>
      </c>
      <c r="G1259" s="709"/>
      <c r="H1259" s="334" t="str">
        <f>IF(G1259="","",VLOOKUP(G1259,Fundos!B:C,2,FALSE))</f>
        <v/>
      </c>
      <c r="I1259" s="272"/>
      <c r="J1259" s="443"/>
      <c r="K1259" s="443"/>
      <c r="L1259" s="685"/>
      <c r="M1259" s="353"/>
      <c r="N1259" s="271"/>
      <c r="O1259" s="576"/>
      <c r="P1259" s="276" t="s">
        <v>277</v>
      </c>
      <c r="Q1259" s="279"/>
      <c r="R1259" s="449"/>
      <c r="S1259" s="279">
        <f t="shared" si="91"/>
        <v>0</v>
      </c>
      <c r="T1259" s="333">
        <f t="shared" si="92"/>
        <v>0</v>
      </c>
    </row>
    <row r="1260" spans="2:20" ht="24.9" customHeight="1" x14ac:dyDescent="0.3">
      <c r="B1260" s="446"/>
      <c r="C1260" s="267">
        <f t="shared" si="93"/>
        <v>1</v>
      </c>
      <c r="D1260" s="268" t="str">
        <f t="shared" si="94"/>
        <v>Janeiro</v>
      </c>
      <c r="E1260" s="269"/>
      <c r="F1260" s="270" t="str">
        <f>IF(E1260="","",VLOOKUP(Conciliação!E1260,Relatório!B:I,2,FALSE))</f>
        <v/>
      </c>
      <c r="G1260" s="709"/>
      <c r="H1260" s="334" t="str">
        <f>IF(G1260="","",VLOOKUP(G1260,Fundos!B:C,2,FALSE))</f>
        <v/>
      </c>
      <c r="I1260" s="272"/>
      <c r="J1260" s="443"/>
      <c r="K1260" s="443"/>
      <c r="L1260" s="685"/>
      <c r="M1260" s="353"/>
      <c r="N1260" s="271"/>
      <c r="O1260" s="576"/>
      <c r="P1260" s="276" t="s">
        <v>277</v>
      </c>
      <c r="Q1260" s="279"/>
      <c r="R1260" s="449"/>
      <c r="S1260" s="279">
        <f t="shared" si="91"/>
        <v>0</v>
      </c>
      <c r="T1260" s="333">
        <f t="shared" si="92"/>
        <v>0</v>
      </c>
    </row>
    <row r="1261" spans="2:20" ht="24.9" customHeight="1" x14ac:dyDescent="0.3">
      <c r="B1261" s="446"/>
      <c r="C1261" s="267">
        <f t="shared" si="93"/>
        <v>1</v>
      </c>
      <c r="D1261" s="268" t="str">
        <f t="shared" si="94"/>
        <v>Janeiro</v>
      </c>
      <c r="E1261" s="269"/>
      <c r="F1261" s="270" t="str">
        <f>IF(E1261="","",VLOOKUP(Conciliação!E1261,Relatório!B:I,2,FALSE))</f>
        <v/>
      </c>
      <c r="G1261" s="709"/>
      <c r="H1261" s="334" t="str">
        <f>IF(G1261="","",VLOOKUP(G1261,Fundos!B:C,2,FALSE))</f>
        <v/>
      </c>
      <c r="I1261" s="272"/>
      <c r="J1261" s="443"/>
      <c r="K1261" s="443"/>
      <c r="L1261" s="685"/>
      <c r="M1261" s="353"/>
      <c r="N1261" s="271"/>
      <c r="O1261" s="576"/>
      <c r="P1261" s="276" t="s">
        <v>277</v>
      </c>
      <c r="Q1261" s="279"/>
      <c r="R1261" s="449"/>
      <c r="S1261" s="279">
        <f t="shared" si="91"/>
        <v>0</v>
      </c>
      <c r="T1261" s="333">
        <f t="shared" si="92"/>
        <v>0</v>
      </c>
    </row>
    <row r="1262" spans="2:20" ht="24.9" customHeight="1" x14ac:dyDescent="0.3">
      <c r="B1262" s="446"/>
      <c r="C1262" s="267">
        <f t="shared" si="93"/>
        <v>1</v>
      </c>
      <c r="D1262" s="268" t="str">
        <f t="shared" si="94"/>
        <v>Janeiro</v>
      </c>
      <c r="E1262" s="269"/>
      <c r="F1262" s="270" t="str">
        <f>IF(E1262="","",VLOOKUP(Conciliação!E1262,Relatório!B:I,2,FALSE))</f>
        <v/>
      </c>
      <c r="G1262" s="709"/>
      <c r="H1262" s="334" t="str">
        <f>IF(G1262="","",VLOOKUP(G1262,Fundos!B:C,2,FALSE))</f>
        <v/>
      </c>
      <c r="I1262" s="272"/>
      <c r="J1262" s="443"/>
      <c r="K1262" s="443"/>
      <c r="L1262" s="685"/>
      <c r="M1262" s="353"/>
      <c r="N1262" s="271"/>
      <c r="O1262" s="576"/>
      <c r="P1262" s="276" t="s">
        <v>277</v>
      </c>
      <c r="Q1262" s="279"/>
      <c r="R1262" s="449"/>
      <c r="S1262" s="279">
        <f t="shared" si="91"/>
        <v>0</v>
      </c>
      <c r="T1262" s="333">
        <f t="shared" si="92"/>
        <v>0</v>
      </c>
    </row>
    <row r="1263" spans="2:20" ht="24.9" customHeight="1" x14ac:dyDescent="0.3">
      <c r="B1263" s="446"/>
      <c r="C1263" s="267">
        <f t="shared" si="93"/>
        <v>1</v>
      </c>
      <c r="D1263" s="268" t="str">
        <f t="shared" si="94"/>
        <v>Janeiro</v>
      </c>
      <c r="E1263" s="269"/>
      <c r="F1263" s="270" t="str">
        <f>IF(E1263="","",VLOOKUP(Conciliação!E1263,Relatório!B:I,2,FALSE))</f>
        <v/>
      </c>
      <c r="G1263" s="709"/>
      <c r="H1263" s="334" t="str">
        <f>IF(G1263="","",VLOOKUP(G1263,Fundos!B:C,2,FALSE))</f>
        <v/>
      </c>
      <c r="I1263" s="272"/>
      <c r="J1263" s="443"/>
      <c r="K1263" s="443"/>
      <c r="L1263" s="685"/>
      <c r="M1263" s="353"/>
      <c r="N1263" s="271"/>
      <c r="O1263" s="576"/>
      <c r="P1263" s="276" t="s">
        <v>277</v>
      </c>
      <c r="Q1263" s="279"/>
      <c r="R1263" s="449"/>
      <c r="S1263" s="279">
        <f t="shared" si="91"/>
        <v>0</v>
      </c>
      <c r="T1263" s="333">
        <f t="shared" si="92"/>
        <v>0</v>
      </c>
    </row>
    <row r="1264" spans="2:20" ht="24.9" customHeight="1" x14ac:dyDescent="0.3">
      <c r="B1264" s="446"/>
      <c r="C1264" s="267">
        <f t="shared" si="93"/>
        <v>1</v>
      </c>
      <c r="D1264" s="268" t="str">
        <f t="shared" si="94"/>
        <v>Janeiro</v>
      </c>
      <c r="E1264" s="269"/>
      <c r="F1264" s="270" t="str">
        <f>IF(E1264="","",VLOOKUP(Conciliação!E1264,Relatório!B:I,2,FALSE))</f>
        <v/>
      </c>
      <c r="G1264" s="709"/>
      <c r="H1264" s="334" t="str">
        <f>IF(G1264="","",VLOOKUP(G1264,Fundos!B:C,2,FALSE))</f>
        <v/>
      </c>
      <c r="I1264" s="272"/>
      <c r="J1264" s="443"/>
      <c r="K1264" s="443"/>
      <c r="L1264" s="685"/>
      <c r="M1264" s="353"/>
      <c r="N1264" s="271"/>
      <c r="O1264" s="576"/>
      <c r="P1264" s="276" t="s">
        <v>277</v>
      </c>
      <c r="Q1264" s="279"/>
      <c r="R1264" s="449"/>
      <c r="S1264" s="279">
        <f t="shared" si="91"/>
        <v>0</v>
      </c>
      <c r="T1264" s="333">
        <f t="shared" si="92"/>
        <v>0</v>
      </c>
    </row>
    <row r="1265" spans="2:20" ht="24.9" customHeight="1" x14ac:dyDescent="0.3">
      <c r="B1265" s="446"/>
      <c r="C1265" s="267">
        <f t="shared" si="93"/>
        <v>1</v>
      </c>
      <c r="D1265" s="268" t="str">
        <f t="shared" si="94"/>
        <v>Janeiro</v>
      </c>
      <c r="E1265" s="269"/>
      <c r="F1265" s="270" t="str">
        <f>IF(E1265="","",VLOOKUP(Conciliação!E1265,Relatório!B:I,2,FALSE))</f>
        <v/>
      </c>
      <c r="G1265" s="709"/>
      <c r="H1265" s="334" t="str">
        <f>IF(G1265="","",VLOOKUP(G1265,Fundos!B:C,2,FALSE))</f>
        <v/>
      </c>
      <c r="I1265" s="272"/>
      <c r="J1265" s="443"/>
      <c r="K1265" s="443"/>
      <c r="L1265" s="685"/>
      <c r="M1265" s="353"/>
      <c r="N1265" s="271"/>
      <c r="O1265" s="576"/>
      <c r="P1265" s="276" t="s">
        <v>277</v>
      </c>
      <c r="Q1265" s="279"/>
      <c r="R1265" s="449"/>
      <c r="S1265" s="279">
        <f t="shared" si="91"/>
        <v>0</v>
      </c>
      <c r="T1265" s="333">
        <f t="shared" si="92"/>
        <v>0</v>
      </c>
    </row>
    <row r="1266" spans="2:20" ht="24.9" customHeight="1" x14ac:dyDescent="0.3">
      <c r="B1266" s="446"/>
      <c r="C1266" s="267">
        <f t="shared" si="93"/>
        <v>1</v>
      </c>
      <c r="D1266" s="268" t="str">
        <f t="shared" si="94"/>
        <v>Janeiro</v>
      </c>
      <c r="E1266" s="269"/>
      <c r="F1266" s="270" t="str">
        <f>IF(E1266="","",VLOOKUP(Conciliação!E1266,Relatório!B:I,2,FALSE))</f>
        <v/>
      </c>
      <c r="G1266" s="709"/>
      <c r="H1266" s="334" t="str">
        <f>IF(G1266="","",VLOOKUP(G1266,Fundos!B:C,2,FALSE))</f>
        <v/>
      </c>
      <c r="I1266" s="272"/>
      <c r="J1266" s="1046"/>
      <c r="K1266" s="443"/>
      <c r="L1266" s="686"/>
      <c r="M1266" s="353"/>
      <c r="N1266" s="271"/>
      <c r="O1266" s="576"/>
      <c r="P1266" s="276" t="s">
        <v>277</v>
      </c>
      <c r="Q1266" s="279"/>
      <c r="R1266" s="449"/>
      <c r="S1266" s="279">
        <f t="shared" si="91"/>
        <v>0</v>
      </c>
      <c r="T1266" s="333">
        <f t="shared" si="92"/>
        <v>0</v>
      </c>
    </row>
    <row r="1267" spans="2:20" ht="24.9" customHeight="1" x14ac:dyDescent="0.3">
      <c r="B1267" s="446"/>
      <c r="C1267" s="267">
        <f t="shared" si="93"/>
        <v>1</v>
      </c>
      <c r="D1267" s="268" t="str">
        <f t="shared" si="94"/>
        <v>Janeiro</v>
      </c>
      <c r="E1267" s="269"/>
      <c r="F1267" s="270" t="str">
        <f>IF(E1267="","",VLOOKUP(Conciliação!E1267,Relatório!B:I,2,FALSE))</f>
        <v/>
      </c>
      <c r="G1267" s="709"/>
      <c r="H1267" s="334" t="str">
        <f>IF(G1267="","",VLOOKUP(G1267,Fundos!B:C,2,FALSE))</f>
        <v/>
      </c>
      <c r="I1267" s="272"/>
      <c r="J1267" s="443"/>
      <c r="K1267" s="443"/>
      <c r="L1267" s="685"/>
      <c r="M1267" s="353"/>
      <c r="N1267" s="271"/>
      <c r="O1267" s="576"/>
      <c r="P1267" s="276" t="s">
        <v>277</v>
      </c>
      <c r="Q1267" s="279"/>
      <c r="R1267" s="449"/>
      <c r="S1267" s="279">
        <f t="shared" si="91"/>
        <v>0</v>
      </c>
      <c r="T1267" s="333">
        <f t="shared" si="92"/>
        <v>0</v>
      </c>
    </row>
    <row r="1268" spans="2:20" ht="24.9" customHeight="1" x14ac:dyDescent="0.3">
      <c r="B1268" s="446"/>
      <c r="C1268" s="267">
        <f t="shared" si="93"/>
        <v>1</v>
      </c>
      <c r="D1268" s="268" t="str">
        <f t="shared" si="94"/>
        <v>Janeiro</v>
      </c>
      <c r="E1268" s="269"/>
      <c r="F1268" s="270" t="str">
        <f>IF(E1268="","",VLOOKUP(Conciliação!E1268,Relatório!B:I,2,FALSE))</f>
        <v/>
      </c>
      <c r="G1268" s="709"/>
      <c r="H1268" s="334" t="str">
        <f>IF(G1268="","",VLOOKUP(G1268,Fundos!B:C,2,FALSE))</f>
        <v/>
      </c>
      <c r="I1268" s="272"/>
      <c r="J1268" s="443"/>
      <c r="K1268" s="443"/>
      <c r="L1268" s="685"/>
      <c r="M1268" s="353"/>
      <c r="N1268" s="271"/>
      <c r="O1268" s="576"/>
      <c r="P1268" s="276" t="s">
        <v>277</v>
      </c>
      <c r="Q1268" s="279"/>
      <c r="R1268" s="449"/>
      <c r="S1268" s="279">
        <f t="shared" si="91"/>
        <v>0</v>
      </c>
      <c r="T1268" s="333">
        <f t="shared" si="92"/>
        <v>0</v>
      </c>
    </row>
    <row r="1269" spans="2:20" ht="24.9" customHeight="1" x14ac:dyDescent="0.3">
      <c r="B1269" s="446"/>
      <c r="C1269" s="267">
        <f t="shared" si="93"/>
        <v>1</v>
      </c>
      <c r="D1269" s="268" t="str">
        <f t="shared" si="94"/>
        <v>Janeiro</v>
      </c>
      <c r="E1269" s="269"/>
      <c r="F1269" s="270" t="str">
        <f>IF(E1269="","",VLOOKUP(Conciliação!E1269,Relatório!B:I,2,FALSE))</f>
        <v/>
      </c>
      <c r="G1269" s="709"/>
      <c r="H1269" s="334" t="str">
        <f>IF(G1269="","",VLOOKUP(G1269,Fundos!B:C,2,FALSE))</f>
        <v/>
      </c>
      <c r="I1269" s="272"/>
      <c r="J1269" s="443"/>
      <c r="K1269" s="443"/>
      <c r="L1269" s="685"/>
      <c r="M1269" s="353"/>
      <c r="N1269" s="271"/>
      <c r="O1269" s="576"/>
      <c r="P1269" s="276" t="s">
        <v>277</v>
      </c>
      <c r="Q1269" s="279"/>
      <c r="R1269" s="449"/>
      <c r="S1269" s="279">
        <f t="shared" si="91"/>
        <v>0</v>
      </c>
      <c r="T1269" s="333">
        <f t="shared" si="92"/>
        <v>0</v>
      </c>
    </row>
    <row r="1270" spans="2:20" ht="24.9" customHeight="1" x14ac:dyDescent="0.3">
      <c r="B1270" s="446"/>
      <c r="C1270" s="267">
        <f t="shared" si="93"/>
        <v>1</v>
      </c>
      <c r="D1270" s="268" t="str">
        <f t="shared" si="94"/>
        <v>Janeiro</v>
      </c>
      <c r="E1270" s="269"/>
      <c r="F1270" s="270" t="str">
        <f>IF(E1270="","",VLOOKUP(Conciliação!E1270,Relatório!B:I,2,FALSE))</f>
        <v/>
      </c>
      <c r="G1270" s="709"/>
      <c r="H1270" s="334" t="str">
        <f>IF(G1270="","",VLOOKUP(G1270,Fundos!B:C,2,FALSE))</f>
        <v/>
      </c>
      <c r="I1270" s="272"/>
      <c r="J1270" s="443"/>
      <c r="K1270" s="443"/>
      <c r="L1270" s="685"/>
      <c r="M1270" s="353"/>
      <c r="N1270" s="271"/>
      <c r="O1270" s="576"/>
      <c r="P1270" s="276" t="s">
        <v>277</v>
      </c>
      <c r="Q1270" s="279"/>
      <c r="R1270" s="449"/>
      <c r="S1270" s="279">
        <f t="shared" si="91"/>
        <v>0</v>
      </c>
      <c r="T1270" s="333">
        <f t="shared" si="92"/>
        <v>0</v>
      </c>
    </row>
    <row r="1271" spans="2:20" ht="24.9" customHeight="1" x14ac:dyDescent="0.3">
      <c r="B1271" s="446"/>
      <c r="C1271" s="267">
        <f t="shared" si="93"/>
        <v>1</v>
      </c>
      <c r="D1271" s="268" t="str">
        <f t="shared" si="94"/>
        <v>Janeiro</v>
      </c>
      <c r="E1271" s="269"/>
      <c r="F1271" s="270" t="str">
        <f>IF(E1271="","",VLOOKUP(Conciliação!E1271,Relatório!B:I,2,FALSE))</f>
        <v/>
      </c>
      <c r="G1271" s="709"/>
      <c r="H1271" s="334" t="str">
        <f>IF(G1271="","",VLOOKUP(G1271,Fundos!B:C,2,FALSE))</f>
        <v/>
      </c>
      <c r="I1271" s="272"/>
      <c r="J1271" s="443"/>
      <c r="K1271" s="443"/>
      <c r="L1271" s="685"/>
      <c r="M1271" s="353"/>
      <c r="N1271" s="271"/>
      <c r="O1271" s="576"/>
      <c r="P1271" s="276" t="s">
        <v>277</v>
      </c>
      <c r="Q1271" s="279"/>
      <c r="R1271" s="449"/>
      <c r="S1271" s="279">
        <f t="shared" si="91"/>
        <v>0</v>
      </c>
      <c r="T1271" s="333">
        <f t="shared" si="92"/>
        <v>0</v>
      </c>
    </row>
    <row r="1272" spans="2:20" ht="24.9" customHeight="1" x14ac:dyDescent="0.3">
      <c r="B1272" s="446"/>
      <c r="C1272" s="267">
        <f t="shared" si="93"/>
        <v>1</v>
      </c>
      <c r="D1272" s="268" t="str">
        <f t="shared" si="94"/>
        <v>Janeiro</v>
      </c>
      <c r="E1272" s="269"/>
      <c r="F1272" s="270" t="str">
        <f>IF(E1272="","",VLOOKUP(Conciliação!E1272,Relatório!B:I,2,FALSE))</f>
        <v/>
      </c>
      <c r="G1272" s="709"/>
      <c r="H1272" s="334" t="str">
        <f>IF(G1272="","",VLOOKUP(G1272,Fundos!B:C,2,FALSE))</f>
        <v/>
      </c>
      <c r="I1272" s="272"/>
      <c r="J1272" s="443"/>
      <c r="K1272" s="443"/>
      <c r="L1272" s="685"/>
      <c r="M1272" s="353"/>
      <c r="N1272" s="271"/>
      <c r="O1272" s="576"/>
      <c r="P1272" s="276" t="s">
        <v>277</v>
      </c>
      <c r="Q1272" s="279"/>
      <c r="R1272" s="449"/>
      <c r="S1272" s="279">
        <f t="shared" si="91"/>
        <v>0</v>
      </c>
      <c r="T1272" s="333">
        <f t="shared" si="92"/>
        <v>0</v>
      </c>
    </row>
    <row r="1273" spans="2:20" ht="24.9" customHeight="1" x14ac:dyDescent="0.3">
      <c r="B1273" s="446"/>
      <c r="C1273" s="267">
        <f t="shared" si="93"/>
        <v>1</v>
      </c>
      <c r="D1273" s="268" t="str">
        <f t="shared" si="94"/>
        <v>Janeiro</v>
      </c>
      <c r="E1273" s="269"/>
      <c r="F1273" s="270" t="str">
        <f>IF(E1273="","",VLOOKUP(Conciliação!E1273,Relatório!B:I,2,FALSE))</f>
        <v/>
      </c>
      <c r="G1273" s="709"/>
      <c r="H1273" s="334" t="str">
        <f>IF(G1273="","",VLOOKUP(G1273,Fundos!B:C,2,FALSE))</f>
        <v/>
      </c>
      <c r="I1273" s="272"/>
      <c r="J1273" s="448"/>
      <c r="K1273" s="448"/>
      <c r="L1273" s="685"/>
      <c r="M1273" s="353"/>
      <c r="N1273" s="271"/>
      <c r="O1273" s="576"/>
      <c r="P1273" s="276" t="s">
        <v>277</v>
      </c>
      <c r="Q1273" s="279"/>
      <c r="R1273" s="449"/>
      <c r="S1273" s="279">
        <f t="shared" si="91"/>
        <v>0</v>
      </c>
      <c r="T1273" s="333">
        <f t="shared" si="92"/>
        <v>0</v>
      </c>
    </row>
    <row r="1274" spans="2:20" ht="24.9" customHeight="1" x14ac:dyDescent="0.3">
      <c r="B1274" s="446"/>
      <c r="C1274" s="267">
        <f t="shared" si="93"/>
        <v>1</v>
      </c>
      <c r="D1274" s="268" t="str">
        <f t="shared" si="94"/>
        <v>Janeiro</v>
      </c>
      <c r="E1274" s="269"/>
      <c r="F1274" s="270" t="str">
        <f>IF(E1274="","",VLOOKUP(Conciliação!E1274,Relatório!B:I,2,FALSE))</f>
        <v/>
      </c>
      <c r="G1274" s="709"/>
      <c r="H1274" s="334" t="str">
        <f>IF(G1274="","",VLOOKUP(G1274,Fundos!B:C,2,FALSE))</f>
        <v/>
      </c>
      <c r="I1274" s="272"/>
      <c r="J1274" s="443"/>
      <c r="K1274" s="443"/>
      <c r="L1274" s="685"/>
      <c r="M1274" s="353"/>
      <c r="N1274" s="271"/>
      <c r="O1274" s="576"/>
      <c r="P1274" s="276" t="s">
        <v>277</v>
      </c>
      <c r="Q1274" s="279"/>
      <c r="R1274" s="449"/>
      <c r="S1274" s="279">
        <f t="shared" si="91"/>
        <v>0</v>
      </c>
      <c r="T1274" s="333">
        <f t="shared" si="92"/>
        <v>0</v>
      </c>
    </row>
    <row r="1275" spans="2:20" ht="24.9" customHeight="1" x14ac:dyDescent="0.3">
      <c r="B1275" s="446"/>
      <c r="C1275" s="267">
        <f t="shared" si="93"/>
        <v>1</v>
      </c>
      <c r="D1275" s="268" t="str">
        <f t="shared" si="94"/>
        <v>Janeiro</v>
      </c>
      <c r="E1275" s="269"/>
      <c r="F1275" s="270" t="str">
        <f>IF(E1275="","",VLOOKUP(Conciliação!E1275,Relatório!B:I,2,FALSE))</f>
        <v/>
      </c>
      <c r="G1275" s="709"/>
      <c r="H1275" s="334" t="str">
        <f>IF(G1275="","",VLOOKUP(G1275,Fundos!B:C,2,FALSE))</f>
        <v/>
      </c>
      <c r="I1275" s="272"/>
      <c r="J1275" s="443"/>
      <c r="K1275" s="443"/>
      <c r="L1275" s="685"/>
      <c r="M1275" s="353"/>
      <c r="N1275" s="271"/>
      <c r="O1275" s="576"/>
      <c r="P1275" s="276" t="s">
        <v>277</v>
      </c>
      <c r="Q1275" s="279"/>
      <c r="R1275" s="449"/>
      <c r="S1275" s="279">
        <f t="shared" si="91"/>
        <v>0</v>
      </c>
      <c r="T1275" s="333">
        <f t="shared" si="92"/>
        <v>0</v>
      </c>
    </row>
    <row r="1276" spans="2:20" ht="24.9" customHeight="1" x14ac:dyDescent="0.3">
      <c r="B1276" s="446"/>
      <c r="C1276" s="267">
        <f t="shared" si="93"/>
        <v>1</v>
      </c>
      <c r="D1276" s="268" t="str">
        <f t="shared" si="94"/>
        <v>Janeiro</v>
      </c>
      <c r="E1276" s="269"/>
      <c r="F1276" s="270" t="str">
        <f>IF(E1276="","",VLOOKUP(Conciliação!E1276,Relatório!B:I,2,FALSE))</f>
        <v/>
      </c>
      <c r="G1276" s="709"/>
      <c r="H1276" s="334" t="str">
        <f>IF(G1276="","",VLOOKUP(G1276,Fundos!B:C,2,FALSE))</f>
        <v/>
      </c>
      <c r="I1276" s="272"/>
      <c r="J1276" s="443"/>
      <c r="K1276" s="443"/>
      <c r="L1276" s="685"/>
      <c r="M1276" s="353"/>
      <c r="N1276" s="271"/>
      <c r="O1276" s="576"/>
      <c r="P1276" s="276" t="s">
        <v>277</v>
      </c>
      <c r="Q1276" s="279"/>
      <c r="R1276" s="449"/>
      <c r="S1276" s="279">
        <f t="shared" si="91"/>
        <v>0</v>
      </c>
      <c r="T1276" s="333">
        <f t="shared" si="92"/>
        <v>0</v>
      </c>
    </row>
    <row r="1277" spans="2:20" ht="24.9" customHeight="1" x14ac:dyDescent="0.3">
      <c r="B1277" s="446"/>
      <c r="C1277" s="267">
        <f t="shared" si="93"/>
        <v>1</v>
      </c>
      <c r="D1277" s="268" t="str">
        <f t="shared" si="94"/>
        <v>Janeiro</v>
      </c>
      <c r="E1277" s="269"/>
      <c r="F1277" s="270" t="str">
        <f>IF(E1277="","",VLOOKUP(Conciliação!E1277,Relatório!B:I,2,FALSE))</f>
        <v/>
      </c>
      <c r="G1277" s="709"/>
      <c r="H1277" s="334" t="str">
        <f>IF(G1277="","",VLOOKUP(G1277,Fundos!B:C,2,FALSE))</f>
        <v/>
      </c>
      <c r="I1277" s="272"/>
      <c r="J1277" s="443"/>
      <c r="K1277" s="443"/>
      <c r="L1277" s="685"/>
      <c r="M1277" s="353"/>
      <c r="N1277" s="271"/>
      <c r="O1277" s="576"/>
      <c r="P1277" s="276" t="s">
        <v>277</v>
      </c>
      <c r="Q1277" s="279"/>
      <c r="R1277" s="449"/>
      <c r="S1277" s="279">
        <f t="shared" si="91"/>
        <v>0</v>
      </c>
      <c r="T1277" s="333">
        <f t="shared" si="92"/>
        <v>0</v>
      </c>
    </row>
    <row r="1278" spans="2:20" ht="24.9" customHeight="1" x14ac:dyDescent="0.3">
      <c r="B1278" s="446"/>
      <c r="C1278" s="267">
        <f t="shared" si="93"/>
        <v>1</v>
      </c>
      <c r="D1278" s="268" t="str">
        <f t="shared" si="94"/>
        <v>Janeiro</v>
      </c>
      <c r="E1278" s="269"/>
      <c r="F1278" s="270" t="str">
        <f>IF(E1278="","",VLOOKUP(Conciliação!E1278,Relatório!B:I,2,FALSE))</f>
        <v/>
      </c>
      <c r="G1278" s="709"/>
      <c r="H1278" s="334" t="str">
        <f>IF(G1278="","",VLOOKUP(G1278,Fundos!B:C,2,FALSE))</f>
        <v/>
      </c>
      <c r="I1278" s="272"/>
      <c r="J1278" s="443"/>
      <c r="K1278" s="443"/>
      <c r="L1278" s="685"/>
      <c r="M1278" s="353"/>
      <c r="N1278" s="271"/>
      <c r="O1278" s="576"/>
      <c r="P1278" s="276" t="s">
        <v>277</v>
      </c>
      <c r="Q1278" s="279"/>
      <c r="R1278" s="449"/>
      <c r="S1278" s="279">
        <f t="shared" si="91"/>
        <v>0</v>
      </c>
      <c r="T1278" s="333">
        <f t="shared" si="92"/>
        <v>0</v>
      </c>
    </row>
    <row r="1279" spans="2:20" ht="24.9" customHeight="1" x14ac:dyDescent="0.3">
      <c r="B1279" s="446"/>
      <c r="C1279" s="267">
        <f t="shared" si="93"/>
        <v>1</v>
      </c>
      <c r="D1279" s="268" t="str">
        <f t="shared" si="94"/>
        <v>Janeiro</v>
      </c>
      <c r="E1279" s="269"/>
      <c r="F1279" s="270" t="str">
        <f>IF(E1279="","",VLOOKUP(Conciliação!E1279,Relatório!B:I,2,FALSE))</f>
        <v/>
      </c>
      <c r="G1279" s="709"/>
      <c r="H1279" s="334" t="str">
        <f>IF(G1279="","",VLOOKUP(G1279,Fundos!B:C,2,FALSE))</f>
        <v/>
      </c>
      <c r="I1279" s="272"/>
      <c r="J1279" s="443"/>
      <c r="K1279" s="443"/>
      <c r="L1279" s="685"/>
      <c r="M1279" s="353"/>
      <c r="N1279" s="271"/>
      <c r="O1279" s="576"/>
      <c r="P1279" s="276" t="s">
        <v>277</v>
      </c>
      <c r="Q1279" s="279"/>
      <c r="R1279" s="449"/>
      <c r="S1279" s="279">
        <f t="shared" si="91"/>
        <v>0</v>
      </c>
      <c r="T1279" s="333">
        <f t="shared" si="92"/>
        <v>0</v>
      </c>
    </row>
    <row r="1280" spans="2:20" ht="24.9" customHeight="1" x14ac:dyDescent="0.3">
      <c r="B1280" s="446"/>
      <c r="C1280" s="267">
        <f t="shared" si="93"/>
        <v>1</v>
      </c>
      <c r="D1280" s="268" t="str">
        <f t="shared" si="94"/>
        <v>Janeiro</v>
      </c>
      <c r="E1280" s="269"/>
      <c r="F1280" s="270" t="str">
        <f>IF(E1280="","",VLOOKUP(Conciliação!E1280,Relatório!B:I,2,FALSE))</f>
        <v/>
      </c>
      <c r="G1280" s="709"/>
      <c r="H1280" s="334" t="str">
        <f>IF(G1280="","",VLOOKUP(G1280,Fundos!B:C,2,FALSE))</f>
        <v/>
      </c>
      <c r="I1280" s="272"/>
      <c r="J1280" s="443"/>
      <c r="K1280" s="443"/>
      <c r="L1280" s="685"/>
      <c r="M1280" s="353"/>
      <c r="N1280" s="271"/>
      <c r="O1280" s="576"/>
      <c r="P1280" s="276" t="s">
        <v>277</v>
      </c>
      <c r="Q1280" s="279"/>
      <c r="R1280" s="449"/>
      <c r="S1280" s="279">
        <f t="shared" si="91"/>
        <v>0</v>
      </c>
      <c r="T1280" s="333">
        <f t="shared" si="92"/>
        <v>0</v>
      </c>
    </row>
    <row r="1281" spans="2:20" ht="24.9" customHeight="1" x14ac:dyDescent="0.3">
      <c r="B1281" s="446"/>
      <c r="C1281" s="267">
        <f t="shared" si="93"/>
        <v>1</v>
      </c>
      <c r="D1281" s="268" t="str">
        <f t="shared" si="94"/>
        <v>Janeiro</v>
      </c>
      <c r="E1281" s="269"/>
      <c r="F1281" s="270" t="str">
        <f>IF(E1281="","",VLOOKUP(Conciliação!E1281,Relatório!B:I,2,FALSE))</f>
        <v/>
      </c>
      <c r="G1281" s="709"/>
      <c r="H1281" s="334" t="str">
        <f>IF(G1281="","",VLOOKUP(G1281,Fundos!B:C,2,FALSE))</f>
        <v/>
      </c>
      <c r="I1281" s="272"/>
      <c r="J1281" s="443"/>
      <c r="K1281" s="443"/>
      <c r="L1281" s="685"/>
      <c r="M1281" s="353"/>
      <c r="N1281" s="271"/>
      <c r="O1281" s="576"/>
      <c r="P1281" s="276" t="s">
        <v>277</v>
      </c>
      <c r="Q1281" s="279"/>
      <c r="R1281" s="449"/>
      <c r="S1281" s="279">
        <f t="shared" si="91"/>
        <v>0</v>
      </c>
      <c r="T1281" s="333">
        <f t="shared" si="92"/>
        <v>0</v>
      </c>
    </row>
    <row r="1282" spans="2:20" ht="24.9" customHeight="1" x14ac:dyDescent="0.3">
      <c r="B1282" s="446"/>
      <c r="C1282" s="267">
        <f t="shared" si="93"/>
        <v>1</v>
      </c>
      <c r="D1282" s="268" t="str">
        <f t="shared" si="94"/>
        <v>Janeiro</v>
      </c>
      <c r="E1282" s="269"/>
      <c r="F1282" s="270" t="str">
        <f>IF(E1282="","",VLOOKUP(Conciliação!E1282,Relatório!B:I,2,FALSE))</f>
        <v/>
      </c>
      <c r="G1282" s="709"/>
      <c r="H1282" s="334" t="str">
        <f>IF(G1282="","",VLOOKUP(G1282,Fundos!B:C,2,FALSE))</f>
        <v/>
      </c>
      <c r="I1282" s="272"/>
      <c r="J1282" s="443"/>
      <c r="K1282" s="443"/>
      <c r="L1282" s="686"/>
      <c r="M1282" s="353"/>
      <c r="N1282" s="271"/>
      <c r="O1282" s="576"/>
      <c r="P1282" s="276" t="s">
        <v>277</v>
      </c>
      <c r="Q1282" s="279"/>
      <c r="R1282" s="449"/>
      <c r="S1282" s="279">
        <f t="shared" si="91"/>
        <v>0</v>
      </c>
      <c r="T1282" s="333">
        <f t="shared" si="92"/>
        <v>0</v>
      </c>
    </row>
    <row r="1283" spans="2:20" ht="24.9" customHeight="1" x14ac:dyDescent="0.3">
      <c r="B1283" s="446"/>
      <c r="C1283" s="267">
        <f t="shared" si="93"/>
        <v>1</v>
      </c>
      <c r="D1283" s="268" t="str">
        <f t="shared" si="94"/>
        <v>Janeiro</v>
      </c>
      <c r="E1283" s="269"/>
      <c r="F1283" s="270" t="str">
        <f>IF(E1283="","",VLOOKUP(Conciliação!E1283,Relatório!B:I,2,FALSE))</f>
        <v/>
      </c>
      <c r="G1283" s="709"/>
      <c r="H1283" s="334" t="str">
        <f>IF(G1283="","",VLOOKUP(G1283,Fundos!B:C,2,FALSE))</f>
        <v/>
      </c>
      <c r="I1283" s="272"/>
      <c r="J1283" s="443"/>
      <c r="K1283" s="443"/>
      <c r="L1283" s="686"/>
      <c r="M1283" s="353"/>
      <c r="N1283" s="271"/>
      <c r="O1283" s="576"/>
      <c r="P1283" s="276" t="s">
        <v>277</v>
      </c>
      <c r="Q1283" s="279"/>
      <c r="R1283" s="449"/>
      <c r="S1283" s="279">
        <f t="shared" si="91"/>
        <v>0</v>
      </c>
      <c r="T1283" s="333">
        <f t="shared" si="92"/>
        <v>0</v>
      </c>
    </row>
    <row r="1284" spans="2:20" ht="24.9" customHeight="1" x14ac:dyDescent="0.3">
      <c r="B1284" s="446"/>
      <c r="C1284" s="267">
        <f t="shared" ref="C1284:C1311" si="95">MONTH(B1284)</f>
        <v>1</v>
      </c>
      <c r="D1284" s="268" t="str">
        <f t="shared" ref="D1284:D1311" si="96">IF(C1284=1,"Janeiro",IF(C1284=2,"Fevereiro",IF(C1284=3,"Março",IF(C1284=4,"Abril",IF(C1284=5,"Maio",IF(C1284=6,"Junho",IF(C1284=7,"Julho",IF(C1284=8,"Agosto",IF(C1284=9,"Setembro",IF(C1284=10,"Outubro",IF(C1284=11,"Novembro",IF(C1284=12,"Dezembro",""))))))))))))</f>
        <v>Janeiro</v>
      </c>
      <c r="E1284" s="269"/>
      <c r="F1284" s="270" t="str">
        <f>IF(E1284="","",VLOOKUP(Conciliação!E1284,Relatório!B:I,2,FALSE))</f>
        <v/>
      </c>
      <c r="G1284" s="709"/>
      <c r="H1284" s="334" t="str">
        <f>IF(G1284="","",VLOOKUP(G1284,Fundos!B:C,2,FALSE))</f>
        <v/>
      </c>
      <c r="I1284" s="272"/>
      <c r="J1284" s="443"/>
      <c r="K1284" s="443"/>
      <c r="L1284" s="686"/>
      <c r="M1284" s="353"/>
      <c r="N1284" s="453"/>
      <c r="O1284" s="576"/>
      <c r="P1284" s="276" t="s">
        <v>277</v>
      </c>
      <c r="Q1284" s="279"/>
      <c r="R1284" s="449"/>
      <c r="S1284" s="279">
        <f t="shared" ref="S1284:S1347" si="97">IF(P1284="sim",Q1284-R1284+S1283,IF(P1284="NÃO",S1283))</f>
        <v>0</v>
      </c>
      <c r="T1284" s="333">
        <f t="shared" si="92"/>
        <v>0</v>
      </c>
    </row>
    <row r="1285" spans="2:20" ht="24.9" customHeight="1" x14ac:dyDescent="0.3">
      <c r="B1285" s="446"/>
      <c r="C1285" s="267">
        <f t="shared" si="95"/>
        <v>1</v>
      </c>
      <c r="D1285" s="268" t="str">
        <f t="shared" si="96"/>
        <v>Janeiro</v>
      </c>
      <c r="E1285" s="269"/>
      <c r="F1285" s="270" t="str">
        <f>IF(E1285="","",VLOOKUP(Conciliação!E1285,Relatório!B:I,2,FALSE))</f>
        <v/>
      </c>
      <c r="G1285" s="709"/>
      <c r="H1285" s="334" t="str">
        <f>IF(G1285="","",VLOOKUP(G1285,Fundos!B:C,2,FALSE))</f>
        <v/>
      </c>
      <c r="I1285" s="272"/>
      <c r="J1285" s="443"/>
      <c r="K1285" s="448"/>
      <c r="L1285" s="685"/>
      <c r="M1285" s="353"/>
      <c r="N1285" s="271"/>
      <c r="O1285" s="576"/>
      <c r="P1285" s="276" t="s">
        <v>277</v>
      </c>
      <c r="Q1285" s="279"/>
      <c r="R1285" s="449"/>
      <c r="S1285" s="279">
        <f t="shared" si="97"/>
        <v>0</v>
      </c>
      <c r="T1285" s="333">
        <f t="shared" si="92"/>
        <v>0</v>
      </c>
    </row>
    <row r="1286" spans="2:20" ht="24.9" customHeight="1" x14ac:dyDescent="0.3">
      <c r="B1286" s="446"/>
      <c r="C1286" s="267">
        <f t="shared" si="95"/>
        <v>1</v>
      </c>
      <c r="D1286" s="268" t="str">
        <f t="shared" si="96"/>
        <v>Janeiro</v>
      </c>
      <c r="E1286" s="269"/>
      <c r="F1286" s="270" t="str">
        <f>IF(E1286="","",VLOOKUP(Conciliação!E1286,Relatório!B:I,2,FALSE))</f>
        <v/>
      </c>
      <c r="G1286" s="709"/>
      <c r="H1286" s="334" t="str">
        <f>IF(G1286="","",VLOOKUP(G1286,Fundos!B:C,2,FALSE))</f>
        <v/>
      </c>
      <c r="I1286" s="272"/>
      <c r="J1286" s="448"/>
      <c r="K1286" s="443"/>
      <c r="L1286" s="685"/>
      <c r="M1286" s="353"/>
      <c r="N1286" s="271"/>
      <c r="O1286" s="576"/>
      <c r="P1286" s="276" t="s">
        <v>277</v>
      </c>
      <c r="Q1286" s="279"/>
      <c r="R1286" s="449"/>
      <c r="S1286" s="279">
        <f t="shared" si="97"/>
        <v>0</v>
      </c>
      <c r="T1286" s="333">
        <f t="shared" si="92"/>
        <v>0</v>
      </c>
    </row>
    <row r="1287" spans="2:20" ht="24.9" customHeight="1" x14ac:dyDescent="0.3">
      <c r="B1287" s="446"/>
      <c r="C1287" s="267">
        <f t="shared" si="95"/>
        <v>1</v>
      </c>
      <c r="D1287" s="268" t="str">
        <f t="shared" si="96"/>
        <v>Janeiro</v>
      </c>
      <c r="E1287" s="269"/>
      <c r="F1287" s="270" t="str">
        <f>IF(E1287="","",VLOOKUP(Conciliação!E1287,Relatório!B:I,2,FALSE))</f>
        <v/>
      </c>
      <c r="G1287" s="709"/>
      <c r="H1287" s="334" t="str">
        <f>IF(G1287="","",VLOOKUP(G1287,Fundos!B:C,2,FALSE))</f>
        <v/>
      </c>
      <c r="I1287" s="272"/>
      <c r="J1287" s="443"/>
      <c r="K1287" s="443"/>
      <c r="L1287" s="685"/>
      <c r="M1287" s="353"/>
      <c r="N1287" s="271"/>
      <c r="O1287" s="576"/>
      <c r="P1287" s="276" t="s">
        <v>277</v>
      </c>
      <c r="Q1287" s="279"/>
      <c r="R1287" s="449"/>
      <c r="S1287" s="279">
        <f t="shared" si="97"/>
        <v>0</v>
      </c>
      <c r="T1287" s="333">
        <f t="shared" si="92"/>
        <v>0</v>
      </c>
    </row>
    <row r="1288" spans="2:20" ht="24.9" customHeight="1" x14ac:dyDescent="0.3">
      <c r="B1288" s="446"/>
      <c r="C1288" s="267">
        <f t="shared" si="95"/>
        <v>1</v>
      </c>
      <c r="D1288" s="268" t="str">
        <f t="shared" si="96"/>
        <v>Janeiro</v>
      </c>
      <c r="E1288" s="269"/>
      <c r="F1288" s="270" t="str">
        <f>IF(E1288="","",VLOOKUP(Conciliação!E1288,Relatório!B:I,2,FALSE))</f>
        <v/>
      </c>
      <c r="G1288" s="709"/>
      <c r="H1288" s="334" t="str">
        <f>IF(G1288="","",VLOOKUP(G1288,Fundos!B:C,2,FALSE))</f>
        <v/>
      </c>
      <c r="I1288" s="272"/>
      <c r="J1288" s="443"/>
      <c r="K1288" s="443"/>
      <c r="L1288" s="685"/>
      <c r="M1288" s="353"/>
      <c r="N1288" s="271"/>
      <c r="O1288" s="576"/>
      <c r="P1288" s="276" t="s">
        <v>277</v>
      </c>
      <c r="Q1288" s="279"/>
      <c r="R1288" s="449"/>
      <c r="S1288" s="279">
        <f t="shared" si="97"/>
        <v>0</v>
      </c>
      <c r="T1288" s="333">
        <f t="shared" si="92"/>
        <v>0</v>
      </c>
    </row>
    <row r="1289" spans="2:20" ht="24.9" customHeight="1" x14ac:dyDescent="0.3">
      <c r="B1289" s="446"/>
      <c r="C1289" s="267">
        <f t="shared" si="95"/>
        <v>1</v>
      </c>
      <c r="D1289" s="268" t="str">
        <f t="shared" si="96"/>
        <v>Janeiro</v>
      </c>
      <c r="E1289" s="269"/>
      <c r="F1289" s="270" t="str">
        <f>IF(E1289="","",VLOOKUP(Conciliação!E1289,Relatório!B:I,2,FALSE))</f>
        <v/>
      </c>
      <c r="G1289" s="709"/>
      <c r="H1289" s="334" t="str">
        <f>IF(G1289="","",VLOOKUP(G1289,Fundos!B:C,2,FALSE))</f>
        <v/>
      </c>
      <c r="I1289" s="272"/>
      <c r="J1289" s="443"/>
      <c r="K1289" s="448"/>
      <c r="L1289" s="685"/>
      <c r="M1289" s="353"/>
      <c r="N1289" s="271"/>
      <c r="O1289" s="576"/>
      <c r="P1289" s="276" t="s">
        <v>277</v>
      </c>
      <c r="Q1289" s="279"/>
      <c r="R1289" s="449"/>
      <c r="S1289" s="279">
        <f t="shared" si="97"/>
        <v>0</v>
      </c>
      <c r="T1289" s="333">
        <f t="shared" si="92"/>
        <v>0</v>
      </c>
    </row>
    <row r="1290" spans="2:20" ht="24.9" customHeight="1" x14ac:dyDescent="0.3">
      <c r="B1290" s="446"/>
      <c r="C1290" s="267">
        <f t="shared" si="95"/>
        <v>1</v>
      </c>
      <c r="D1290" s="268" t="str">
        <f t="shared" si="96"/>
        <v>Janeiro</v>
      </c>
      <c r="E1290" s="269"/>
      <c r="F1290" s="270" t="str">
        <f>IF(E1290="","",VLOOKUP(Conciliação!E1290,Relatório!B:I,2,FALSE))</f>
        <v/>
      </c>
      <c r="G1290" s="709"/>
      <c r="H1290" s="334" t="str">
        <f>IF(G1290="","",VLOOKUP(G1290,Fundos!B:C,2,FALSE))</f>
        <v/>
      </c>
      <c r="I1290" s="272"/>
      <c r="J1290" s="443"/>
      <c r="K1290" s="448"/>
      <c r="L1290" s="685"/>
      <c r="M1290" s="353"/>
      <c r="N1290" s="271"/>
      <c r="O1290" s="576"/>
      <c r="P1290" s="276" t="s">
        <v>277</v>
      </c>
      <c r="Q1290" s="279"/>
      <c r="R1290" s="449"/>
      <c r="S1290" s="279">
        <f t="shared" si="97"/>
        <v>0</v>
      </c>
      <c r="T1290" s="333">
        <f t="shared" si="92"/>
        <v>0</v>
      </c>
    </row>
    <row r="1291" spans="2:20" ht="24.9" customHeight="1" x14ac:dyDescent="0.3">
      <c r="B1291" s="446"/>
      <c r="C1291" s="267">
        <f t="shared" si="95"/>
        <v>1</v>
      </c>
      <c r="D1291" s="268" t="str">
        <f t="shared" si="96"/>
        <v>Janeiro</v>
      </c>
      <c r="E1291" s="269"/>
      <c r="F1291" s="270" t="str">
        <f>IF(E1291="","",VLOOKUP(Conciliação!E1291,Relatório!B:I,2,FALSE))</f>
        <v/>
      </c>
      <c r="G1291" s="709"/>
      <c r="H1291" s="334" t="str">
        <f>IF(G1291="","",VLOOKUP(G1291,Fundos!B:C,2,FALSE))</f>
        <v/>
      </c>
      <c r="I1291" s="272"/>
      <c r="J1291" s="443"/>
      <c r="K1291" s="443"/>
      <c r="L1291" s="685"/>
      <c r="M1291" s="353"/>
      <c r="N1291" s="271"/>
      <c r="O1291" s="576"/>
      <c r="P1291" s="276" t="s">
        <v>277</v>
      </c>
      <c r="Q1291" s="279"/>
      <c r="R1291" s="449"/>
      <c r="S1291" s="279">
        <f t="shared" si="97"/>
        <v>0</v>
      </c>
      <c r="T1291" s="333">
        <f t="shared" si="92"/>
        <v>0</v>
      </c>
    </row>
    <row r="1292" spans="2:20" ht="24.9" customHeight="1" x14ac:dyDescent="0.3">
      <c r="B1292" s="446"/>
      <c r="C1292" s="267">
        <f t="shared" si="95"/>
        <v>1</v>
      </c>
      <c r="D1292" s="268" t="str">
        <f t="shared" si="96"/>
        <v>Janeiro</v>
      </c>
      <c r="E1292" s="269"/>
      <c r="F1292" s="270" t="str">
        <f>IF(E1292="","",VLOOKUP(Conciliação!E1292,Relatório!B:I,2,FALSE))</f>
        <v/>
      </c>
      <c r="G1292" s="709"/>
      <c r="H1292" s="334" t="str">
        <f>IF(G1292="","",VLOOKUP(G1292,Fundos!B:C,2,FALSE))</f>
        <v/>
      </c>
      <c r="I1292" s="272"/>
      <c r="J1292" s="443"/>
      <c r="K1292" s="443"/>
      <c r="L1292" s="686"/>
      <c r="M1292" s="353"/>
      <c r="N1292" s="271"/>
      <c r="O1292" s="576"/>
      <c r="P1292" s="276" t="s">
        <v>277</v>
      </c>
      <c r="Q1292" s="279"/>
      <c r="R1292" s="449"/>
      <c r="S1292" s="279">
        <f t="shared" si="97"/>
        <v>0</v>
      </c>
      <c r="T1292" s="333">
        <f t="shared" si="92"/>
        <v>0</v>
      </c>
    </row>
    <row r="1293" spans="2:20" ht="24.9" customHeight="1" x14ac:dyDescent="0.3">
      <c r="B1293" s="446"/>
      <c r="C1293" s="267">
        <f t="shared" si="95"/>
        <v>1</v>
      </c>
      <c r="D1293" s="268" t="str">
        <f t="shared" si="96"/>
        <v>Janeiro</v>
      </c>
      <c r="E1293" s="269"/>
      <c r="F1293" s="270" t="str">
        <f>IF(E1293="","",VLOOKUP(Conciliação!E1293,Relatório!B:I,2,FALSE))</f>
        <v/>
      </c>
      <c r="G1293" s="709"/>
      <c r="H1293" s="334" t="str">
        <f>IF(G1293="","",VLOOKUP(G1293,Fundos!B:C,2,FALSE))</f>
        <v/>
      </c>
      <c r="I1293" s="272"/>
      <c r="J1293" s="443"/>
      <c r="K1293" s="443"/>
      <c r="L1293" s="686"/>
      <c r="M1293" s="353"/>
      <c r="N1293" s="271"/>
      <c r="O1293" s="576"/>
      <c r="P1293" s="276" t="s">
        <v>277</v>
      </c>
      <c r="Q1293" s="279"/>
      <c r="R1293" s="449"/>
      <c r="S1293" s="279">
        <f t="shared" si="97"/>
        <v>0</v>
      </c>
      <c r="T1293" s="333">
        <f t="shared" si="92"/>
        <v>0</v>
      </c>
    </row>
    <row r="1294" spans="2:20" ht="24.9" customHeight="1" x14ac:dyDescent="0.3">
      <c r="B1294" s="446"/>
      <c r="C1294" s="267">
        <f t="shared" si="95"/>
        <v>1</v>
      </c>
      <c r="D1294" s="268" t="str">
        <f t="shared" si="96"/>
        <v>Janeiro</v>
      </c>
      <c r="E1294" s="269"/>
      <c r="F1294" s="270" t="str">
        <f>IF(E1294="","",VLOOKUP(Conciliação!E1294,Relatório!B:I,2,FALSE))</f>
        <v/>
      </c>
      <c r="G1294" s="709"/>
      <c r="H1294" s="334" t="str">
        <f>IF(G1294="","",VLOOKUP(G1294,Fundos!B:C,2,FALSE))</f>
        <v/>
      </c>
      <c r="I1294" s="272"/>
      <c r="J1294" s="443"/>
      <c r="K1294" s="443"/>
      <c r="L1294" s="685"/>
      <c r="M1294" s="353"/>
      <c r="N1294" s="271"/>
      <c r="O1294" s="576"/>
      <c r="P1294" s="276" t="s">
        <v>277</v>
      </c>
      <c r="Q1294" s="279"/>
      <c r="R1294" s="449"/>
      <c r="S1294" s="279">
        <f t="shared" si="97"/>
        <v>0</v>
      </c>
      <c r="T1294" s="333">
        <f t="shared" si="92"/>
        <v>0</v>
      </c>
    </row>
    <row r="1295" spans="2:20" ht="24.9" customHeight="1" x14ac:dyDescent="0.3">
      <c r="B1295" s="446"/>
      <c r="C1295" s="267">
        <f t="shared" si="95"/>
        <v>1</v>
      </c>
      <c r="D1295" s="268" t="str">
        <f t="shared" si="96"/>
        <v>Janeiro</v>
      </c>
      <c r="E1295" s="269"/>
      <c r="F1295" s="270" t="str">
        <f>IF(E1295="","",VLOOKUP(Conciliação!E1295,Relatório!B:I,2,FALSE))</f>
        <v/>
      </c>
      <c r="G1295" s="709"/>
      <c r="H1295" s="334" t="str">
        <f>IF(G1295="","",VLOOKUP(G1295,Fundos!B:C,2,FALSE))</f>
        <v/>
      </c>
      <c r="I1295" s="272"/>
      <c r="J1295" s="443"/>
      <c r="K1295" s="443"/>
      <c r="L1295" s="685"/>
      <c r="M1295" s="353"/>
      <c r="N1295" s="271"/>
      <c r="O1295" s="576"/>
      <c r="P1295" s="276" t="s">
        <v>277</v>
      </c>
      <c r="Q1295" s="279"/>
      <c r="R1295" s="449"/>
      <c r="S1295" s="279">
        <f t="shared" si="97"/>
        <v>0</v>
      </c>
      <c r="T1295" s="333">
        <f t="shared" si="92"/>
        <v>0</v>
      </c>
    </row>
    <row r="1296" spans="2:20" ht="24.9" customHeight="1" x14ac:dyDescent="0.3">
      <c r="B1296" s="446"/>
      <c r="C1296" s="267">
        <f t="shared" si="95"/>
        <v>1</v>
      </c>
      <c r="D1296" s="268" t="str">
        <f t="shared" si="96"/>
        <v>Janeiro</v>
      </c>
      <c r="E1296" s="269"/>
      <c r="F1296" s="270" t="str">
        <f>IF(E1296="","",VLOOKUP(Conciliação!E1296,Relatório!B:I,2,FALSE))</f>
        <v/>
      </c>
      <c r="G1296" s="709"/>
      <c r="H1296" s="334" t="str">
        <f>IF(G1296="","",VLOOKUP(G1296,Fundos!B:C,2,FALSE))</f>
        <v/>
      </c>
      <c r="I1296" s="272"/>
      <c r="J1296" s="443"/>
      <c r="K1296" s="443"/>
      <c r="L1296" s="685"/>
      <c r="M1296" s="353"/>
      <c r="N1296" s="271"/>
      <c r="O1296" s="576"/>
      <c r="P1296" s="276" t="s">
        <v>277</v>
      </c>
      <c r="Q1296" s="279"/>
      <c r="R1296" s="449"/>
      <c r="S1296" s="279">
        <f t="shared" si="97"/>
        <v>0</v>
      </c>
      <c r="T1296" s="333">
        <f t="shared" si="92"/>
        <v>0</v>
      </c>
    </row>
    <row r="1297" spans="2:20" ht="24.9" customHeight="1" x14ac:dyDescent="0.3">
      <c r="B1297" s="446"/>
      <c r="C1297" s="267">
        <f t="shared" si="95"/>
        <v>1</v>
      </c>
      <c r="D1297" s="268" t="str">
        <f t="shared" si="96"/>
        <v>Janeiro</v>
      </c>
      <c r="E1297" s="269"/>
      <c r="F1297" s="270" t="str">
        <f>IF(E1297="","",VLOOKUP(Conciliação!E1297,Relatório!B:I,2,FALSE))</f>
        <v/>
      </c>
      <c r="G1297" s="709"/>
      <c r="H1297" s="334" t="str">
        <f>IF(G1297="","",VLOOKUP(G1297,Fundos!B:C,2,FALSE))</f>
        <v/>
      </c>
      <c r="I1297" s="272"/>
      <c r="J1297" s="443"/>
      <c r="K1297" s="443"/>
      <c r="L1297" s="685"/>
      <c r="M1297" s="353"/>
      <c r="N1297" s="271"/>
      <c r="O1297" s="576"/>
      <c r="P1297" s="276" t="s">
        <v>277</v>
      </c>
      <c r="Q1297" s="279"/>
      <c r="R1297" s="449"/>
      <c r="S1297" s="279">
        <f t="shared" si="97"/>
        <v>0</v>
      </c>
      <c r="T1297" s="333">
        <f t="shared" ref="T1297:T1307" si="98">T1296</f>
        <v>0</v>
      </c>
    </row>
    <row r="1298" spans="2:20" ht="24.9" customHeight="1" x14ac:dyDescent="0.3">
      <c r="B1298" s="446"/>
      <c r="C1298" s="267">
        <f t="shared" si="95"/>
        <v>1</v>
      </c>
      <c r="D1298" s="268" t="str">
        <f t="shared" si="96"/>
        <v>Janeiro</v>
      </c>
      <c r="E1298" s="269"/>
      <c r="F1298" s="270" t="str">
        <f>IF(E1298="","",VLOOKUP(Conciliação!E1298,Relatório!B:I,2,FALSE))</f>
        <v/>
      </c>
      <c r="G1298" s="709"/>
      <c r="H1298" s="334" t="str">
        <f>IF(G1298="","",VLOOKUP(G1298,Fundos!B:C,2,FALSE))</f>
        <v/>
      </c>
      <c r="I1298" s="272"/>
      <c r="J1298" s="443"/>
      <c r="K1298" s="448"/>
      <c r="L1298" s="685"/>
      <c r="M1298" s="353"/>
      <c r="N1298" s="271"/>
      <c r="O1298" s="576"/>
      <c r="P1298" s="276" t="s">
        <v>277</v>
      </c>
      <c r="Q1298" s="279"/>
      <c r="R1298" s="449"/>
      <c r="S1298" s="279">
        <f t="shared" si="97"/>
        <v>0</v>
      </c>
      <c r="T1298" s="333">
        <f t="shared" si="98"/>
        <v>0</v>
      </c>
    </row>
    <row r="1299" spans="2:20" ht="24.9" customHeight="1" x14ac:dyDescent="0.3">
      <c r="B1299" s="446"/>
      <c r="C1299" s="267">
        <f t="shared" si="95"/>
        <v>1</v>
      </c>
      <c r="D1299" s="268" t="str">
        <f t="shared" si="96"/>
        <v>Janeiro</v>
      </c>
      <c r="E1299" s="269"/>
      <c r="F1299" s="270" t="str">
        <f>IF(E1299="","",VLOOKUP(Conciliação!E1299,Relatório!B:I,2,FALSE))</f>
        <v/>
      </c>
      <c r="G1299" s="709"/>
      <c r="H1299" s="334" t="str">
        <f>IF(G1299="","",VLOOKUP(G1299,Fundos!B:C,2,FALSE))</f>
        <v/>
      </c>
      <c r="I1299" s="272"/>
      <c r="J1299" s="443"/>
      <c r="K1299" s="443"/>
      <c r="L1299" s="685"/>
      <c r="M1299" s="353"/>
      <c r="N1299" s="271"/>
      <c r="O1299" s="576"/>
      <c r="P1299" s="276" t="s">
        <v>277</v>
      </c>
      <c r="Q1299" s="279"/>
      <c r="R1299" s="449"/>
      <c r="S1299" s="279">
        <f t="shared" si="97"/>
        <v>0</v>
      </c>
      <c r="T1299" s="333">
        <f t="shared" si="98"/>
        <v>0</v>
      </c>
    </row>
    <row r="1300" spans="2:20" ht="24.9" customHeight="1" x14ac:dyDescent="0.3">
      <c r="B1300" s="446"/>
      <c r="C1300" s="267">
        <f t="shared" si="95"/>
        <v>1</v>
      </c>
      <c r="D1300" s="268" t="str">
        <f t="shared" si="96"/>
        <v>Janeiro</v>
      </c>
      <c r="E1300" s="269"/>
      <c r="F1300" s="270" t="str">
        <f>IF(E1300="","",VLOOKUP(Conciliação!E1300,Relatório!B:I,2,FALSE))</f>
        <v/>
      </c>
      <c r="G1300" s="709"/>
      <c r="H1300" s="334" t="str">
        <f>IF(G1300="","",VLOOKUP(G1300,Fundos!B:C,2,FALSE))</f>
        <v/>
      </c>
      <c r="I1300" s="272"/>
      <c r="J1300" s="443"/>
      <c r="K1300" s="448"/>
      <c r="L1300" s="685"/>
      <c r="M1300" s="353"/>
      <c r="N1300" s="271"/>
      <c r="O1300" s="576"/>
      <c r="P1300" s="276" t="s">
        <v>277</v>
      </c>
      <c r="Q1300" s="279"/>
      <c r="R1300" s="449"/>
      <c r="S1300" s="279">
        <f t="shared" si="97"/>
        <v>0</v>
      </c>
      <c r="T1300" s="333">
        <f t="shared" si="98"/>
        <v>0</v>
      </c>
    </row>
    <row r="1301" spans="2:20" ht="24.9" customHeight="1" x14ac:dyDescent="0.3">
      <c r="B1301" s="446"/>
      <c r="C1301" s="267">
        <f t="shared" si="95"/>
        <v>1</v>
      </c>
      <c r="D1301" s="268" t="str">
        <f t="shared" si="96"/>
        <v>Janeiro</v>
      </c>
      <c r="E1301" s="269"/>
      <c r="F1301" s="270" t="str">
        <f>IF(E1301="","",VLOOKUP(Conciliação!E1301,Relatório!B:I,2,FALSE))</f>
        <v/>
      </c>
      <c r="G1301" s="709"/>
      <c r="H1301" s="334" t="str">
        <f>IF(G1301="","",VLOOKUP(G1301,Fundos!B:C,2,FALSE))</f>
        <v/>
      </c>
      <c r="I1301" s="272"/>
      <c r="J1301" s="443"/>
      <c r="K1301" s="443"/>
      <c r="L1301" s="686"/>
      <c r="M1301" s="353"/>
      <c r="N1301" s="271"/>
      <c r="O1301" s="576"/>
      <c r="P1301" s="276" t="s">
        <v>277</v>
      </c>
      <c r="Q1301" s="279"/>
      <c r="R1301" s="449"/>
      <c r="S1301" s="279">
        <f t="shared" si="97"/>
        <v>0</v>
      </c>
      <c r="T1301" s="333">
        <f t="shared" si="98"/>
        <v>0</v>
      </c>
    </row>
    <row r="1302" spans="2:20" ht="24.9" customHeight="1" x14ac:dyDescent="0.3">
      <c r="B1302" s="446"/>
      <c r="C1302" s="267">
        <f>MONTH(B1302)</f>
        <v>1</v>
      </c>
      <c r="D1302" s="268" t="str">
        <f>IF(C1302=1,"Janeiro",IF(C1302=2,"Fevereiro",IF(C1302=3,"Março",IF(C1302=4,"Abril",IF(C1302=5,"Maio",IF(C1302=6,"Junho",IF(C1302=7,"Julho",IF(C1302=8,"Agosto",IF(C1302=9,"Setembro",IF(C1302=10,"Outubro",IF(C1302=11,"Novembro",IF(C1302=12,"Dezembro",""))))))))))))</f>
        <v>Janeiro</v>
      </c>
      <c r="E1302" s="269"/>
      <c r="F1302" s="270" t="str">
        <f>IF(E1302="","",VLOOKUP(Conciliação!E1302,Relatório!B:I,2,FALSE))</f>
        <v/>
      </c>
      <c r="G1302" s="709"/>
      <c r="H1302" s="334" t="str">
        <f>IF(G1302="","",VLOOKUP(G1302,Fundos!B:C,2,FALSE))</f>
        <v/>
      </c>
      <c r="I1302" s="272"/>
      <c r="J1302" s="443"/>
      <c r="K1302" s="443"/>
      <c r="L1302" s="686"/>
      <c r="M1302" s="353"/>
      <c r="N1302" s="271"/>
      <c r="O1302" s="576"/>
      <c r="P1302" s="276" t="s">
        <v>277</v>
      </c>
      <c r="Q1302" s="279"/>
      <c r="R1302" s="449"/>
      <c r="S1302" s="279">
        <f t="shared" si="97"/>
        <v>0</v>
      </c>
      <c r="T1302" s="333">
        <f t="shared" si="98"/>
        <v>0</v>
      </c>
    </row>
    <row r="1303" spans="2:20" ht="24.9" customHeight="1" x14ac:dyDescent="0.3">
      <c r="B1303" s="446"/>
      <c r="C1303" s="267">
        <f>MONTH(B1303)</f>
        <v>1</v>
      </c>
      <c r="D1303" s="268" t="str">
        <f>IF(C1303=1,"Janeiro",IF(C1303=2,"Fevereiro",IF(C1303=3,"Março",IF(C1303=4,"Abril",IF(C1303=5,"Maio",IF(C1303=6,"Junho",IF(C1303=7,"Julho",IF(C1303=8,"Agosto",IF(C1303=9,"Setembro",IF(C1303=10,"Outubro",IF(C1303=11,"Novembro",IF(C1303=12,"Dezembro",""))))))))))))</f>
        <v>Janeiro</v>
      </c>
      <c r="E1303" s="269"/>
      <c r="F1303" s="270" t="str">
        <f>IF(E1303="","",VLOOKUP(Conciliação!E1303,Relatório!B:I,2,FALSE))</f>
        <v/>
      </c>
      <c r="G1303" s="709"/>
      <c r="H1303" s="334" t="str">
        <f>IF(G1303="","",VLOOKUP(G1303,Fundos!B:C,2,FALSE))</f>
        <v/>
      </c>
      <c r="I1303" s="272"/>
      <c r="J1303" s="443"/>
      <c r="K1303" s="443"/>
      <c r="L1303" s="686"/>
      <c r="M1303" s="353"/>
      <c r="N1303" s="271"/>
      <c r="O1303" s="576"/>
      <c r="P1303" s="276" t="s">
        <v>277</v>
      </c>
      <c r="Q1303" s="279"/>
      <c r="R1303" s="449"/>
      <c r="S1303" s="279">
        <f t="shared" si="97"/>
        <v>0</v>
      </c>
      <c r="T1303" s="333">
        <f t="shared" si="98"/>
        <v>0</v>
      </c>
    </row>
    <row r="1304" spans="2:20" ht="24.9" customHeight="1" x14ac:dyDescent="0.3">
      <c r="B1304" s="446"/>
      <c r="C1304" s="267">
        <f t="shared" si="95"/>
        <v>1</v>
      </c>
      <c r="D1304" s="268" t="str">
        <f t="shared" si="96"/>
        <v>Janeiro</v>
      </c>
      <c r="E1304" s="269"/>
      <c r="F1304" s="270" t="str">
        <f>IF(E1304="","",VLOOKUP(Conciliação!E1304,Relatório!B:I,2,FALSE))</f>
        <v/>
      </c>
      <c r="G1304" s="709"/>
      <c r="H1304" s="334" t="str">
        <f>IF(G1304="","",VLOOKUP(G1304,Fundos!B:C,2,FALSE))</f>
        <v/>
      </c>
      <c r="I1304" s="272"/>
      <c r="J1304" s="443"/>
      <c r="K1304" s="443"/>
      <c r="L1304" s="685"/>
      <c r="M1304" s="353"/>
      <c r="N1304" s="271"/>
      <c r="O1304" s="576"/>
      <c r="P1304" s="276" t="s">
        <v>277</v>
      </c>
      <c r="Q1304" s="279"/>
      <c r="R1304" s="449"/>
      <c r="S1304" s="279">
        <f t="shared" si="97"/>
        <v>0</v>
      </c>
      <c r="T1304" s="333">
        <f t="shared" si="98"/>
        <v>0</v>
      </c>
    </row>
    <row r="1305" spans="2:20" ht="24.9" customHeight="1" x14ac:dyDescent="0.3">
      <c r="B1305" s="446"/>
      <c r="C1305" s="267">
        <f t="shared" si="95"/>
        <v>1</v>
      </c>
      <c r="D1305" s="268" t="str">
        <f t="shared" si="96"/>
        <v>Janeiro</v>
      </c>
      <c r="E1305" s="269"/>
      <c r="F1305" s="270" t="str">
        <f>IF(E1305="","",VLOOKUP(Conciliação!E1305,Relatório!B:I,2,FALSE))</f>
        <v/>
      </c>
      <c r="G1305" s="709"/>
      <c r="H1305" s="334" t="str">
        <f>IF(G1305="","",VLOOKUP(G1305,Fundos!B:C,2,FALSE))</f>
        <v/>
      </c>
      <c r="I1305" s="272"/>
      <c r="J1305" s="443"/>
      <c r="K1305" s="443"/>
      <c r="L1305" s="685"/>
      <c r="M1305" s="353"/>
      <c r="N1305" s="271"/>
      <c r="O1305" s="576"/>
      <c r="P1305" s="276" t="s">
        <v>277</v>
      </c>
      <c r="Q1305" s="279"/>
      <c r="R1305" s="449"/>
      <c r="S1305" s="279">
        <f t="shared" si="97"/>
        <v>0</v>
      </c>
      <c r="T1305" s="333">
        <f t="shared" si="98"/>
        <v>0</v>
      </c>
    </row>
    <row r="1306" spans="2:20" ht="24.9" customHeight="1" x14ac:dyDescent="0.3">
      <c r="B1306" s="446"/>
      <c r="C1306" s="267">
        <f>MONTH(B1306)</f>
        <v>1</v>
      </c>
      <c r="D1306" s="268" t="str">
        <f t="shared" si="96"/>
        <v>Janeiro</v>
      </c>
      <c r="E1306" s="269"/>
      <c r="F1306" s="270" t="str">
        <f>IF(E1306="","",VLOOKUP(Conciliação!E1306,Relatório!B:I,2,FALSE))</f>
        <v/>
      </c>
      <c r="G1306" s="709"/>
      <c r="H1306" s="334" t="str">
        <f>IF(G1306="","",VLOOKUP(G1306,Fundos!B:C,2,FALSE))</f>
        <v/>
      </c>
      <c r="I1306" s="272"/>
      <c r="J1306" s="443"/>
      <c r="K1306" s="443"/>
      <c r="L1306" s="685"/>
      <c r="M1306" s="353"/>
      <c r="N1306" s="271"/>
      <c r="O1306" s="576"/>
      <c r="P1306" s="276" t="s">
        <v>277</v>
      </c>
      <c r="Q1306" s="279"/>
      <c r="R1306" s="449"/>
      <c r="S1306" s="279">
        <f t="shared" si="97"/>
        <v>0</v>
      </c>
      <c r="T1306" s="333">
        <f t="shared" si="98"/>
        <v>0</v>
      </c>
    </row>
    <row r="1307" spans="2:20" ht="24.9" customHeight="1" x14ac:dyDescent="0.3">
      <c r="B1307" s="446"/>
      <c r="C1307" s="267">
        <f t="shared" si="95"/>
        <v>1</v>
      </c>
      <c r="D1307" s="268" t="str">
        <f t="shared" si="96"/>
        <v>Janeiro</v>
      </c>
      <c r="E1307" s="269"/>
      <c r="F1307" s="270" t="str">
        <f>IF(E1307="","",VLOOKUP(Conciliação!E1307,Relatório!B:I,2,FALSE))</f>
        <v/>
      </c>
      <c r="G1307" s="709"/>
      <c r="H1307" s="334" t="str">
        <f>IF(G1307="","",VLOOKUP(G1307,Fundos!B:C,2,FALSE))</f>
        <v/>
      </c>
      <c r="I1307" s="272"/>
      <c r="J1307" s="443"/>
      <c r="K1307" s="443"/>
      <c r="L1307" s="685"/>
      <c r="M1307" s="353"/>
      <c r="N1307" s="271"/>
      <c r="O1307" s="576"/>
      <c r="P1307" s="276" t="s">
        <v>277</v>
      </c>
      <c r="Q1307" s="279"/>
      <c r="R1307" s="449"/>
      <c r="S1307" s="279">
        <f t="shared" si="97"/>
        <v>0</v>
      </c>
      <c r="T1307" s="333">
        <f t="shared" si="98"/>
        <v>0</v>
      </c>
    </row>
    <row r="1308" spans="2:20" ht="24.9" customHeight="1" x14ac:dyDescent="0.3">
      <c r="B1308" s="446"/>
      <c r="C1308" s="267">
        <f>MONTH(B1308)</f>
        <v>1</v>
      </c>
      <c r="D1308" s="268" t="str">
        <f t="shared" si="96"/>
        <v>Janeiro</v>
      </c>
      <c r="E1308" s="269"/>
      <c r="F1308" s="270" t="str">
        <f>IF(E1308="","",VLOOKUP(Conciliação!E1308,Relatório!B:I,2,FALSE))</f>
        <v/>
      </c>
      <c r="G1308" s="709"/>
      <c r="H1308" s="334" t="str">
        <f>IF(G1308="","",VLOOKUP(G1308,Fundos!B:C,2,FALSE))</f>
        <v/>
      </c>
      <c r="I1308" s="272"/>
      <c r="J1308" s="443"/>
      <c r="K1308" s="443"/>
      <c r="L1308" s="685"/>
      <c r="M1308" s="353"/>
      <c r="N1308" s="271"/>
      <c r="O1308" s="576"/>
      <c r="P1308" s="276" t="s">
        <v>277</v>
      </c>
      <c r="Q1308" s="279"/>
      <c r="R1308" s="449"/>
      <c r="S1308" s="279">
        <f t="shared" si="97"/>
        <v>0</v>
      </c>
      <c r="T1308" s="333">
        <f>T1307</f>
        <v>0</v>
      </c>
    </row>
    <row r="1309" spans="2:20" ht="24.9" customHeight="1" x14ac:dyDescent="0.3">
      <c r="B1309" s="446"/>
      <c r="C1309" s="267">
        <f t="shared" si="95"/>
        <v>1</v>
      </c>
      <c r="D1309" s="268" t="str">
        <f t="shared" si="96"/>
        <v>Janeiro</v>
      </c>
      <c r="E1309" s="269"/>
      <c r="F1309" s="270" t="str">
        <f>IF(E1309="","",VLOOKUP(Conciliação!E1309,Relatório!B:I,2,FALSE))</f>
        <v/>
      </c>
      <c r="G1309" s="709"/>
      <c r="H1309" s="334" t="str">
        <f>IF(G1309="","",VLOOKUP(G1309,Fundos!B:C,2,FALSE))</f>
        <v/>
      </c>
      <c r="I1309" s="272"/>
      <c r="J1309" s="443"/>
      <c r="K1309" s="443"/>
      <c r="L1309" s="685"/>
      <c r="M1309" s="353"/>
      <c r="N1309" s="271"/>
      <c r="O1309" s="576"/>
      <c r="P1309" s="276" t="s">
        <v>277</v>
      </c>
      <c r="Q1309" s="279"/>
      <c r="R1309" s="449"/>
      <c r="S1309" s="279">
        <f t="shared" si="97"/>
        <v>0</v>
      </c>
      <c r="T1309" s="333">
        <f t="shared" ref="T1309:T1394" si="99">T1308</f>
        <v>0</v>
      </c>
    </row>
    <row r="1310" spans="2:20" ht="24.9" customHeight="1" x14ac:dyDescent="0.3">
      <c r="B1310" s="446"/>
      <c r="C1310" s="267">
        <f t="shared" si="95"/>
        <v>1</v>
      </c>
      <c r="D1310" s="268" t="str">
        <f t="shared" si="96"/>
        <v>Janeiro</v>
      </c>
      <c r="E1310" s="269"/>
      <c r="F1310" s="270" t="str">
        <f>IF(E1310="","",VLOOKUP(Conciliação!E1310,Relatório!B:I,2,FALSE))</f>
        <v/>
      </c>
      <c r="G1310" s="709"/>
      <c r="H1310" s="334" t="str">
        <f>IF(G1310="","",VLOOKUP(G1310,Fundos!B:C,2,FALSE))</f>
        <v/>
      </c>
      <c r="I1310" s="272"/>
      <c r="J1310" s="443"/>
      <c r="K1310" s="443"/>
      <c r="L1310" s="685"/>
      <c r="M1310" s="353"/>
      <c r="N1310" s="271"/>
      <c r="O1310" s="576"/>
      <c r="P1310" s="276" t="s">
        <v>277</v>
      </c>
      <c r="Q1310" s="279"/>
      <c r="R1310" s="449"/>
      <c r="S1310" s="279">
        <f t="shared" si="97"/>
        <v>0</v>
      </c>
      <c r="T1310" s="333">
        <f t="shared" si="99"/>
        <v>0</v>
      </c>
    </row>
    <row r="1311" spans="2:20" ht="24.9" customHeight="1" x14ac:dyDescent="0.3">
      <c r="B1311" s="446"/>
      <c r="C1311" s="267">
        <f t="shared" si="95"/>
        <v>1</v>
      </c>
      <c r="D1311" s="268" t="str">
        <f t="shared" si="96"/>
        <v>Janeiro</v>
      </c>
      <c r="E1311" s="269"/>
      <c r="F1311" s="270" t="str">
        <f>IF(E1311="","",VLOOKUP(Conciliação!E1311,Relatório!B:I,2,FALSE))</f>
        <v/>
      </c>
      <c r="G1311" s="709"/>
      <c r="H1311" s="334" t="str">
        <f>IF(G1311="","",VLOOKUP(G1311,Fundos!B:C,2,FALSE))</f>
        <v/>
      </c>
      <c r="I1311" s="272"/>
      <c r="J1311" s="443"/>
      <c r="K1311" s="443"/>
      <c r="L1311" s="685"/>
      <c r="M1311" s="353"/>
      <c r="N1311" s="271"/>
      <c r="O1311" s="576"/>
      <c r="P1311" s="276" t="s">
        <v>277</v>
      </c>
      <c r="Q1311" s="279"/>
      <c r="R1311" s="449"/>
      <c r="S1311" s="279">
        <f t="shared" si="97"/>
        <v>0</v>
      </c>
      <c r="T1311" s="333">
        <f t="shared" si="99"/>
        <v>0</v>
      </c>
    </row>
    <row r="1312" spans="2:20" ht="24.9" customHeight="1" x14ac:dyDescent="0.3">
      <c r="B1312" s="446"/>
      <c r="C1312" s="267">
        <f t="shared" ref="C1312:C1386" si="100">MONTH(B1312)</f>
        <v>1</v>
      </c>
      <c r="D1312" s="268" t="str">
        <f t="shared" ref="D1312:D1386" si="101">IF(C1312=1,"Janeiro",IF(C1312=2,"Fevereiro",IF(C1312=3,"Março",IF(C1312=4,"Abril",IF(C1312=5,"Maio",IF(C1312=6,"Junho",IF(C1312=7,"Julho",IF(C1312=8,"Agosto",IF(C1312=9,"Setembro",IF(C1312=10,"Outubro",IF(C1312=11,"Novembro",IF(C1312=12,"Dezembro",""))))))))))))</f>
        <v>Janeiro</v>
      </c>
      <c r="E1312" s="269"/>
      <c r="F1312" s="270" t="str">
        <f>IF(E1312="","",VLOOKUP(Conciliação!E1312,Relatório!B:I,2,FALSE))</f>
        <v/>
      </c>
      <c r="G1312" s="709"/>
      <c r="H1312" s="334" t="str">
        <f>IF(G1312="","",VLOOKUP(G1312,Fundos!B:C,2,FALSE))</f>
        <v/>
      </c>
      <c r="I1312" s="272"/>
      <c r="J1312" s="443"/>
      <c r="K1312" s="443"/>
      <c r="L1312" s="685"/>
      <c r="M1312" s="353"/>
      <c r="N1312" s="271"/>
      <c r="O1312" s="576"/>
      <c r="P1312" s="276" t="s">
        <v>277</v>
      </c>
      <c r="Q1312" s="279"/>
      <c r="R1312" s="449"/>
      <c r="S1312" s="279">
        <f t="shared" si="97"/>
        <v>0</v>
      </c>
      <c r="T1312" s="333">
        <f t="shared" si="99"/>
        <v>0</v>
      </c>
    </row>
    <row r="1313" spans="2:20" ht="24.9" customHeight="1" x14ac:dyDescent="0.3">
      <c r="B1313" s="446"/>
      <c r="C1313" s="267">
        <f t="shared" si="100"/>
        <v>1</v>
      </c>
      <c r="D1313" s="268" t="str">
        <f t="shared" si="101"/>
        <v>Janeiro</v>
      </c>
      <c r="E1313" s="269"/>
      <c r="F1313" s="270" t="str">
        <f>IF(E1313="","",VLOOKUP(Conciliação!E1313,Relatório!B:I,2,FALSE))</f>
        <v/>
      </c>
      <c r="G1313" s="709"/>
      <c r="H1313" s="334" t="str">
        <f>IF(G1313="","",VLOOKUP(G1313,Fundos!B:C,2,FALSE))</f>
        <v/>
      </c>
      <c r="I1313" s="272"/>
      <c r="J1313" s="443"/>
      <c r="K1313" s="443"/>
      <c r="L1313" s="685"/>
      <c r="M1313" s="353"/>
      <c r="N1313" s="271"/>
      <c r="O1313" s="576"/>
      <c r="P1313" s="276" t="s">
        <v>277</v>
      </c>
      <c r="Q1313" s="279"/>
      <c r="R1313" s="449"/>
      <c r="S1313" s="279">
        <f t="shared" si="97"/>
        <v>0</v>
      </c>
      <c r="T1313" s="333">
        <f t="shared" si="99"/>
        <v>0</v>
      </c>
    </row>
    <row r="1314" spans="2:20" ht="24.9" customHeight="1" x14ac:dyDescent="0.3">
      <c r="B1314" s="446"/>
      <c r="C1314" s="267">
        <f t="shared" si="100"/>
        <v>1</v>
      </c>
      <c r="D1314" s="268" t="str">
        <f t="shared" si="101"/>
        <v>Janeiro</v>
      </c>
      <c r="E1314" s="269"/>
      <c r="F1314" s="270" t="str">
        <f>IF(E1314="","",VLOOKUP(Conciliação!E1314,Relatório!B:I,2,FALSE))</f>
        <v/>
      </c>
      <c r="G1314" s="709"/>
      <c r="H1314" s="334" t="str">
        <f>IF(G1314="","",VLOOKUP(G1314,Fundos!B:C,2,FALSE))</f>
        <v/>
      </c>
      <c r="I1314" s="272"/>
      <c r="J1314" s="443"/>
      <c r="K1314" s="443"/>
      <c r="L1314" s="686"/>
      <c r="M1314" s="353"/>
      <c r="N1314" s="271"/>
      <c r="O1314" s="576"/>
      <c r="P1314" s="276" t="s">
        <v>277</v>
      </c>
      <c r="Q1314" s="279"/>
      <c r="R1314" s="449"/>
      <c r="S1314" s="279">
        <f t="shared" si="97"/>
        <v>0</v>
      </c>
      <c r="T1314" s="333">
        <f t="shared" si="99"/>
        <v>0</v>
      </c>
    </row>
    <row r="1315" spans="2:20" ht="24.9" customHeight="1" x14ac:dyDescent="0.3">
      <c r="B1315" s="446"/>
      <c r="C1315" s="267">
        <f t="shared" si="100"/>
        <v>1</v>
      </c>
      <c r="D1315" s="268" t="str">
        <f t="shared" si="101"/>
        <v>Janeiro</v>
      </c>
      <c r="E1315" s="269"/>
      <c r="F1315" s="270" t="str">
        <f>IF(E1315="","",VLOOKUP(Conciliação!E1315,Relatório!B:I,2,FALSE))</f>
        <v/>
      </c>
      <c r="G1315" s="709"/>
      <c r="H1315" s="334" t="str">
        <f>IF(G1315="","",VLOOKUP(G1315,Fundos!B:C,2,FALSE))</f>
        <v/>
      </c>
      <c r="I1315" s="272"/>
      <c r="J1315" s="443"/>
      <c r="K1315" s="443"/>
      <c r="L1315" s="686"/>
      <c r="M1315" s="353"/>
      <c r="N1315" s="271"/>
      <c r="O1315" s="576"/>
      <c r="P1315" s="276" t="s">
        <v>277</v>
      </c>
      <c r="Q1315" s="279"/>
      <c r="R1315" s="449"/>
      <c r="S1315" s="279">
        <f t="shared" si="97"/>
        <v>0</v>
      </c>
      <c r="T1315" s="333">
        <f t="shared" si="99"/>
        <v>0</v>
      </c>
    </row>
    <row r="1316" spans="2:20" ht="24.9" customHeight="1" x14ac:dyDescent="0.3">
      <c r="B1316" s="446"/>
      <c r="C1316" s="267">
        <f t="shared" si="100"/>
        <v>1</v>
      </c>
      <c r="D1316" s="268" t="str">
        <f t="shared" si="101"/>
        <v>Janeiro</v>
      </c>
      <c r="E1316" s="269"/>
      <c r="F1316" s="270" t="str">
        <f>IF(E1316="","",VLOOKUP(Conciliação!E1316,Relatório!B:I,2,FALSE))</f>
        <v/>
      </c>
      <c r="G1316" s="709"/>
      <c r="H1316" s="334" t="str">
        <f>IF(G1316="","",VLOOKUP(G1316,Fundos!B:C,2,FALSE))</f>
        <v/>
      </c>
      <c r="I1316" s="272"/>
      <c r="J1316" s="448"/>
      <c r="K1316" s="443"/>
      <c r="L1316" s="685"/>
      <c r="M1316" s="353"/>
      <c r="N1316" s="271"/>
      <c r="O1316" s="576"/>
      <c r="P1316" s="276" t="s">
        <v>277</v>
      </c>
      <c r="Q1316" s="279"/>
      <c r="R1316" s="449"/>
      <c r="S1316" s="279">
        <f t="shared" si="97"/>
        <v>0</v>
      </c>
      <c r="T1316" s="333">
        <f t="shared" si="99"/>
        <v>0</v>
      </c>
    </row>
    <row r="1317" spans="2:20" ht="24.9" customHeight="1" x14ac:dyDescent="0.3">
      <c r="B1317" s="446"/>
      <c r="C1317" s="267">
        <f t="shared" si="100"/>
        <v>1</v>
      </c>
      <c r="D1317" s="268" t="str">
        <f t="shared" si="101"/>
        <v>Janeiro</v>
      </c>
      <c r="E1317" s="269"/>
      <c r="F1317" s="270" t="str">
        <f>IF(E1317="","",VLOOKUP(Conciliação!E1317,Relatório!B:I,2,FALSE))</f>
        <v/>
      </c>
      <c r="G1317" s="709"/>
      <c r="H1317" s="334" t="str">
        <f>IF(G1317="","",VLOOKUP(G1317,Fundos!B:C,2,FALSE))</f>
        <v/>
      </c>
      <c r="I1317" s="272"/>
      <c r="J1317" s="443"/>
      <c r="K1317" s="443"/>
      <c r="L1317" s="685"/>
      <c r="M1317" s="353"/>
      <c r="N1317" s="271"/>
      <c r="O1317" s="576"/>
      <c r="P1317" s="276" t="s">
        <v>277</v>
      </c>
      <c r="Q1317" s="279"/>
      <c r="R1317" s="449"/>
      <c r="S1317" s="279">
        <f t="shared" si="97"/>
        <v>0</v>
      </c>
      <c r="T1317" s="333">
        <f t="shared" si="99"/>
        <v>0</v>
      </c>
    </row>
    <row r="1318" spans="2:20" ht="24.9" customHeight="1" x14ac:dyDescent="0.3">
      <c r="B1318" s="446"/>
      <c r="C1318" s="267">
        <f t="shared" si="100"/>
        <v>1</v>
      </c>
      <c r="D1318" s="268" t="str">
        <f t="shared" si="101"/>
        <v>Janeiro</v>
      </c>
      <c r="E1318" s="269"/>
      <c r="F1318" s="270" t="str">
        <f>IF(E1318="","",VLOOKUP(Conciliação!E1318,Relatório!B:I,2,FALSE))</f>
        <v/>
      </c>
      <c r="G1318" s="709"/>
      <c r="H1318" s="334" t="str">
        <f>IF(G1318="","",VLOOKUP(G1318,Fundos!B:C,2,FALSE))</f>
        <v/>
      </c>
      <c r="I1318" s="272"/>
      <c r="J1318" s="443"/>
      <c r="K1318" s="443"/>
      <c r="L1318" s="685"/>
      <c r="M1318" s="353"/>
      <c r="N1318" s="453"/>
      <c r="O1318" s="576"/>
      <c r="P1318" s="276" t="s">
        <v>277</v>
      </c>
      <c r="Q1318" s="279"/>
      <c r="R1318" s="449"/>
      <c r="S1318" s="279">
        <f t="shared" si="97"/>
        <v>0</v>
      </c>
      <c r="T1318" s="333">
        <f t="shared" si="99"/>
        <v>0</v>
      </c>
    </row>
    <row r="1319" spans="2:20" ht="24.9" customHeight="1" x14ac:dyDescent="0.3">
      <c r="B1319" s="446"/>
      <c r="C1319" s="267">
        <f>MONTH(B1319)</f>
        <v>1</v>
      </c>
      <c r="D1319" s="268" t="str">
        <f>IF(C1319=1,"Janeiro",IF(C1319=2,"Fevereiro",IF(C1319=3,"Março",IF(C1319=4,"Abril",IF(C1319=5,"Maio",IF(C1319=6,"Junho",IF(C1319=7,"Julho",IF(C1319=8,"Agosto",IF(C1319=9,"Setembro",IF(C1319=10,"Outubro",IF(C1319=11,"Novembro",IF(C1319=12,"Dezembro",""))))))))))))</f>
        <v>Janeiro</v>
      </c>
      <c r="E1319" s="579"/>
      <c r="F1319" s="270" t="str">
        <f>IF(E1319="","",VLOOKUP(Conciliação!E1319,Relatório!B:I,2,FALSE))</f>
        <v/>
      </c>
      <c r="G1319" s="709"/>
      <c r="H1319" s="334" t="str">
        <f>IF(G1319="","",VLOOKUP(G1319,Fundos!B:C,2,FALSE))</f>
        <v/>
      </c>
      <c r="I1319" s="272"/>
      <c r="J1319" s="443"/>
      <c r="K1319" s="443"/>
      <c r="L1319" s="685"/>
      <c r="M1319" s="353"/>
      <c r="N1319" s="453"/>
      <c r="O1319" s="576"/>
      <c r="P1319" s="276" t="s">
        <v>277</v>
      </c>
      <c r="Q1319" s="279"/>
      <c r="R1319" s="449"/>
      <c r="S1319" s="279">
        <f t="shared" si="97"/>
        <v>0</v>
      </c>
      <c r="T1319" s="333">
        <f t="shared" si="99"/>
        <v>0</v>
      </c>
    </row>
    <row r="1320" spans="2:20" ht="24.9" customHeight="1" x14ac:dyDescent="0.3">
      <c r="B1320" s="446"/>
      <c r="C1320" s="267">
        <f t="shared" si="100"/>
        <v>1</v>
      </c>
      <c r="D1320" s="268" t="str">
        <f t="shared" si="101"/>
        <v>Janeiro</v>
      </c>
      <c r="E1320" s="579"/>
      <c r="F1320" s="270" t="str">
        <f>IF(E1320="","",VLOOKUP(Conciliação!E1320,Relatório!B:I,2,FALSE))</f>
        <v/>
      </c>
      <c r="G1320" s="709"/>
      <c r="H1320" s="334" t="str">
        <f>IF(G1320="","",VLOOKUP(G1320,Fundos!B:C,2,FALSE))</f>
        <v/>
      </c>
      <c r="I1320" s="272"/>
      <c r="J1320" s="443"/>
      <c r="K1320" s="448"/>
      <c r="L1320" s="685"/>
      <c r="M1320" s="353"/>
      <c r="N1320" s="271"/>
      <c r="O1320" s="576"/>
      <c r="P1320" s="276" t="s">
        <v>277</v>
      </c>
      <c r="Q1320" s="279"/>
      <c r="R1320" s="449"/>
      <c r="S1320" s="279">
        <f t="shared" si="97"/>
        <v>0</v>
      </c>
      <c r="T1320" s="333">
        <f t="shared" si="99"/>
        <v>0</v>
      </c>
    </row>
    <row r="1321" spans="2:20" ht="24.9" customHeight="1" x14ac:dyDescent="0.3">
      <c r="B1321" s="446"/>
      <c r="C1321" s="267">
        <f t="shared" si="100"/>
        <v>1</v>
      </c>
      <c r="D1321" s="268" t="str">
        <f t="shared" si="101"/>
        <v>Janeiro</v>
      </c>
      <c r="E1321" s="269"/>
      <c r="F1321" s="270" t="str">
        <f>IF(E1321="","",VLOOKUP(Conciliação!E1321,Relatório!B:I,2,FALSE))</f>
        <v/>
      </c>
      <c r="G1321" s="709"/>
      <c r="H1321" s="334" t="str">
        <f>IF(G1321="","",VLOOKUP(G1321,Fundos!B:C,2,FALSE))</f>
        <v/>
      </c>
      <c r="I1321" s="272"/>
      <c r="J1321" s="443"/>
      <c r="K1321" s="443"/>
      <c r="L1321" s="685"/>
      <c r="M1321" s="353"/>
      <c r="N1321" s="271"/>
      <c r="O1321" s="576"/>
      <c r="P1321" s="276" t="s">
        <v>277</v>
      </c>
      <c r="Q1321" s="279"/>
      <c r="R1321" s="449"/>
      <c r="S1321" s="279">
        <f t="shared" si="97"/>
        <v>0</v>
      </c>
      <c r="T1321" s="333">
        <f t="shared" si="99"/>
        <v>0</v>
      </c>
    </row>
    <row r="1322" spans="2:20" ht="24.9" customHeight="1" x14ac:dyDescent="0.3">
      <c r="B1322" s="446"/>
      <c r="C1322" s="267">
        <f t="shared" si="100"/>
        <v>1</v>
      </c>
      <c r="D1322" s="268" t="str">
        <f t="shared" si="101"/>
        <v>Janeiro</v>
      </c>
      <c r="E1322" s="269"/>
      <c r="F1322" s="270" t="str">
        <f>IF(E1322="","",VLOOKUP(Conciliação!E1322,Relatório!B:I,2,FALSE))</f>
        <v/>
      </c>
      <c r="G1322" s="709"/>
      <c r="H1322" s="334" t="str">
        <f>IF(G1322="","",VLOOKUP(G1322,Fundos!B:C,2,FALSE))</f>
        <v/>
      </c>
      <c r="I1322" s="272"/>
      <c r="J1322" s="443"/>
      <c r="K1322" s="443"/>
      <c r="L1322" s="686"/>
      <c r="M1322" s="353"/>
      <c r="N1322" s="271"/>
      <c r="O1322" s="576"/>
      <c r="P1322" s="276" t="s">
        <v>277</v>
      </c>
      <c r="Q1322" s="279"/>
      <c r="R1322" s="449"/>
      <c r="S1322" s="279">
        <f t="shared" si="97"/>
        <v>0</v>
      </c>
      <c r="T1322" s="333">
        <f t="shared" si="99"/>
        <v>0</v>
      </c>
    </row>
    <row r="1323" spans="2:20" ht="24.9" customHeight="1" x14ac:dyDescent="0.3">
      <c r="B1323" s="446"/>
      <c r="C1323" s="267">
        <f>MONTH(B1323)</f>
        <v>1</v>
      </c>
      <c r="D1323" s="268" t="str">
        <f>IF(C1323=1,"Janeiro",IF(C1323=2,"Fevereiro",IF(C1323=3,"Março",IF(C1323=4,"Abril",IF(C1323=5,"Maio",IF(C1323=6,"Junho",IF(C1323=7,"Julho",IF(C1323=8,"Agosto",IF(C1323=9,"Setembro",IF(C1323=10,"Outubro",IF(C1323=11,"Novembro",IF(C1323=12,"Dezembro",""))))))))))))</f>
        <v>Janeiro</v>
      </c>
      <c r="E1323" s="269"/>
      <c r="F1323" s="270" t="str">
        <f>IF(E1323="","",VLOOKUP(Conciliação!E1323,Relatório!B:I,2,FALSE))</f>
        <v/>
      </c>
      <c r="G1323" s="709"/>
      <c r="H1323" s="334" t="str">
        <f>IF(G1323="","",VLOOKUP(G1323,Fundos!B:C,2,FALSE))</f>
        <v/>
      </c>
      <c r="I1323" s="272"/>
      <c r="J1323" s="443"/>
      <c r="K1323" s="443"/>
      <c r="L1323" s="686"/>
      <c r="M1323" s="353"/>
      <c r="N1323" s="271"/>
      <c r="O1323" s="576"/>
      <c r="P1323" s="276" t="s">
        <v>277</v>
      </c>
      <c r="Q1323" s="279"/>
      <c r="R1323" s="449"/>
      <c r="S1323" s="279">
        <f t="shared" si="97"/>
        <v>0</v>
      </c>
      <c r="T1323" s="333">
        <f t="shared" si="99"/>
        <v>0</v>
      </c>
    </row>
    <row r="1324" spans="2:20" ht="24.9" customHeight="1" x14ac:dyDescent="0.3">
      <c r="B1324" s="446"/>
      <c r="C1324" s="267">
        <f t="shared" si="100"/>
        <v>1</v>
      </c>
      <c r="D1324" s="268" t="str">
        <f t="shared" si="101"/>
        <v>Janeiro</v>
      </c>
      <c r="E1324" s="269"/>
      <c r="F1324" s="270" t="str">
        <f>IF(E1324="","",VLOOKUP(Conciliação!E1324,Relatório!B:I,2,FALSE))</f>
        <v/>
      </c>
      <c r="G1324" s="709"/>
      <c r="H1324" s="334" t="str">
        <f>IF(G1324="","",VLOOKUP(G1324,Fundos!B:C,2,FALSE))</f>
        <v/>
      </c>
      <c r="I1324" s="272"/>
      <c r="J1324" s="443"/>
      <c r="K1324" s="443"/>
      <c r="L1324" s="685"/>
      <c r="M1324" s="353"/>
      <c r="N1324" s="271"/>
      <c r="O1324" s="576"/>
      <c r="P1324" s="276" t="s">
        <v>277</v>
      </c>
      <c r="Q1324" s="279"/>
      <c r="R1324" s="449"/>
      <c r="S1324" s="279">
        <f t="shared" si="97"/>
        <v>0</v>
      </c>
      <c r="T1324" s="333">
        <f t="shared" si="99"/>
        <v>0</v>
      </c>
    </row>
    <row r="1325" spans="2:20" ht="24.9" customHeight="1" x14ac:dyDescent="0.3">
      <c r="B1325" s="446"/>
      <c r="C1325" s="267">
        <f t="shared" si="100"/>
        <v>1</v>
      </c>
      <c r="D1325" s="268" t="str">
        <f t="shared" si="101"/>
        <v>Janeiro</v>
      </c>
      <c r="E1325" s="269"/>
      <c r="F1325" s="270" t="str">
        <f>IF(E1325="","",VLOOKUP(Conciliação!E1325,Relatório!B:I,2,FALSE))</f>
        <v/>
      </c>
      <c r="G1325" s="709"/>
      <c r="H1325" s="334" t="str">
        <f>IF(G1325="","",VLOOKUP(G1325,Fundos!B:C,2,FALSE))</f>
        <v/>
      </c>
      <c r="I1325" s="272"/>
      <c r="J1325" s="443"/>
      <c r="K1325" s="443"/>
      <c r="L1325" s="686"/>
      <c r="M1325" s="353"/>
      <c r="N1325" s="271"/>
      <c r="O1325" s="576"/>
      <c r="P1325" s="276" t="s">
        <v>277</v>
      </c>
      <c r="Q1325" s="279"/>
      <c r="R1325" s="449"/>
      <c r="S1325" s="279">
        <f t="shared" si="97"/>
        <v>0</v>
      </c>
      <c r="T1325" s="333">
        <f t="shared" si="99"/>
        <v>0</v>
      </c>
    </row>
    <row r="1326" spans="2:20" ht="24.9" customHeight="1" x14ac:dyDescent="0.3">
      <c r="B1326" s="446"/>
      <c r="C1326" s="267">
        <f t="shared" ref="C1326:C1335" si="102">MONTH(B1326)</f>
        <v>1</v>
      </c>
      <c r="D1326" s="268" t="str">
        <f t="shared" ref="D1326:D1335" si="103">IF(C1326=1,"Janeiro",IF(C1326=2,"Fevereiro",IF(C1326=3,"Março",IF(C1326=4,"Abril",IF(C1326=5,"Maio",IF(C1326=6,"Junho",IF(C1326=7,"Julho",IF(C1326=8,"Agosto",IF(C1326=9,"Setembro",IF(C1326=10,"Outubro",IF(C1326=11,"Novembro",IF(C1326=12,"Dezembro",""))))))))))))</f>
        <v>Janeiro</v>
      </c>
      <c r="E1326" s="269"/>
      <c r="F1326" s="270" t="str">
        <f>IF(E1326="","",VLOOKUP(Conciliação!E1326,Relatório!B:I,2,FALSE))</f>
        <v/>
      </c>
      <c r="G1326" s="709"/>
      <c r="H1326" s="334" t="str">
        <f>IF(G1326="","",VLOOKUP(G1326,Fundos!B:C,2,FALSE))</f>
        <v/>
      </c>
      <c r="I1326" s="272"/>
      <c r="J1326" s="443"/>
      <c r="K1326" s="443"/>
      <c r="L1326" s="686"/>
      <c r="M1326" s="353"/>
      <c r="N1326" s="271"/>
      <c r="O1326" s="576"/>
      <c r="P1326" s="276" t="s">
        <v>277</v>
      </c>
      <c r="Q1326" s="279"/>
      <c r="R1326" s="449"/>
      <c r="S1326" s="279">
        <f t="shared" si="97"/>
        <v>0</v>
      </c>
      <c r="T1326" s="333">
        <f t="shared" si="99"/>
        <v>0</v>
      </c>
    </row>
    <row r="1327" spans="2:20" ht="24.9" customHeight="1" x14ac:dyDescent="0.3">
      <c r="B1327" s="446"/>
      <c r="C1327" s="267">
        <f t="shared" si="102"/>
        <v>1</v>
      </c>
      <c r="D1327" s="268" t="str">
        <f t="shared" si="103"/>
        <v>Janeiro</v>
      </c>
      <c r="E1327" s="269"/>
      <c r="F1327" s="270" t="str">
        <f>IF(E1327="","",VLOOKUP(Conciliação!E1327,Relatório!B:I,2,FALSE))</f>
        <v/>
      </c>
      <c r="G1327" s="709"/>
      <c r="H1327" s="334" t="str">
        <f>IF(G1327="","",VLOOKUP(G1327,Fundos!B:C,2,FALSE))</f>
        <v/>
      </c>
      <c r="I1327" s="272"/>
      <c r="J1327" s="443"/>
      <c r="K1327" s="443"/>
      <c r="L1327" s="686"/>
      <c r="M1327" s="353"/>
      <c r="N1327" s="271"/>
      <c r="O1327" s="576"/>
      <c r="P1327" s="276" t="s">
        <v>277</v>
      </c>
      <c r="Q1327" s="279"/>
      <c r="R1327" s="449"/>
      <c r="S1327" s="279">
        <f t="shared" si="97"/>
        <v>0</v>
      </c>
      <c r="T1327" s="333">
        <f t="shared" si="99"/>
        <v>0</v>
      </c>
    </row>
    <row r="1328" spans="2:20" ht="24.9" customHeight="1" x14ac:dyDescent="0.3">
      <c r="B1328" s="446"/>
      <c r="C1328" s="267">
        <f t="shared" si="102"/>
        <v>1</v>
      </c>
      <c r="D1328" s="268" t="str">
        <f t="shared" si="103"/>
        <v>Janeiro</v>
      </c>
      <c r="E1328" s="269"/>
      <c r="F1328" s="270" t="str">
        <f>IF(E1328="","",VLOOKUP(Conciliação!E1328,Relatório!B:I,2,FALSE))</f>
        <v/>
      </c>
      <c r="G1328" s="709"/>
      <c r="H1328" s="334" t="str">
        <f>IF(G1328="","",VLOOKUP(G1328,Fundos!B:C,2,FALSE))</f>
        <v/>
      </c>
      <c r="I1328" s="272"/>
      <c r="J1328" s="443"/>
      <c r="K1328" s="443"/>
      <c r="L1328" s="686"/>
      <c r="M1328" s="353"/>
      <c r="N1328" s="271"/>
      <c r="O1328" s="576"/>
      <c r="P1328" s="276" t="s">
        <v>277</v>
      </c>
      <c r="Q1328" s="279"/>
      <c r="R1328" s="449"/>
      <c r="S1328" s="279">
        <f t="shared" si="97"/>
        <v>0</v>
      </c>
      <c r="T1328" s="333">
        <f t="shared" si="99"/>
        <v>0</v>
      </c>
    </row>
    <row r="1329" spans="2:20" ht="24.9" customHeight="1" x14ac:dyDescent="0.3">
      <c r="B1329" s="446"/>
      <c r="C1329" s="267">
        <f t="shared" si="102"/>
        <v>1</v>
      </c>
      <c r="D1329" s="268" t="str">
        <f t="shared" si="103"/>
        <v>Janeiro</v>
      </c>
      <c r="E1329" s="269"/>
      <c r="F1329" s="270" t="str">
        <f>IF(E1329="","",VLOOKUP(Conciliação!E1329,Relatório!B:I,2,FALSE))</f>
        <v/>
      </c>
      <c r="G1329" s="709"/>
      <c r="H1329" s="334" t="str">
        <f>IF(G1329="","",VLOOKUP(G1329,Fundos!B:C,2,FALSE))</f>
        <v/>
      </c>
      <c r="I1329" s="272"/>
      <c r="J1329" s="443"/>
      <c r="K1329" s="443"/>
      <c r="L1329" s="686"/>
      <c r="M1329" s="353"/>
      <c r="N1329" s="271"/>
      <c r="O1329" s="576"/>
      <c r="P1329" s="276" t="s">
        <v>277</v>
      </c>
      <c r="Q1329" s="279"/>
      <c r="R1329" s="449"/>
      <c r="S1329" s="279">
        <f t="shared" si="97"/>
        <v>0</v>
      </c>
      <c r="T1329" s="333">
        <f t="shared" si="99"/>
        <v>0</v>
      </c>
    </row>
    <row r="1330" spans="2:20" ht="24.9" customHeight="1" x14ac:dyDescent="0.3">
      <c r="B1330" s="446"/>
      <c r="C1330" s="267">
        <f t="shared" si="102"/>
        <v>1</v>
      </c>
      <c r="D1330" s="268" t="str">
        <f t="shared" si="103"/>
        <v>Janeiro</v>
      </c>
      <c r="E1330" s="269"/>
      <c r="F1330" s="270" t="str">
        <f>IF(E1330="","",VLOOKUP(Conciliação!E1330,Relatório!B:I,2,FALSE))</f>
        <v/>
      </c>
      <c r="G1330" s="709"/>
      <c r="H1330" s="334" t="str">
        <f>IF(G1330="","",VLOOKUP(G1330,Fundos!B:C,2,FALSE))</f>
        <v/>
      </c>
      <c r="I1330" s="272"/>
      <c r="J1330" s="443"/>
      <c r="K1330" s="443"/>
      <c r="L1330" s="686"/>
      <c r="M1330" s="353"/>
      <c r="N1330" s="271"/>
      <c r="O1330" s="576"/>
      <c r="P1330" s="276" t="s">
        <v>277</v>
      </c>
      <c r="Q1330" s="279"/>
      <c r="R1330" s="449"/>
      <c r="S1330" s="279">
        <f t="shared" si="97"/>
        <v>0</v>
      </c>
      <c r="T1330" s="333">
        <f t="shared" si="99"/>
        <v>0</v>
      </c>
    </row>
    <row r="1331" spans="2:20" ht="24.9" customHeight="1" x14ac:dyDescent="0.3">
      <c r="B1331" s="446"/>
      <c r="C1331" s="267">
        <f t="shared" si="102"/>
        <v>1</v>
      </c>
      <c r="D1331" s="268" t="str">
        <f t="shared" si="103"/>
        <v>Janeiro</v>
      </c>
      <c r="E1331" s="269"/>
      <c r="F1331" s="270" t="str">
        <f>IF(E1331="","",VLOOKUP(Conciliação!E1331,Relatório!B:I,2,FALSE))</f>
        <v/>
      </c>
      <c r="G1331" s="709"/>
      <c r="H1331" s="334" t="str">
        <f>IF(G1331="","",VLOOKUP(G1331,Fundos!B:C,2,FALSE))</f>
        <v/>
      </c>
      <c r="I1331" s="272"/>
      <c r="J1331" s="443"/>
      <c r="K1331" s="443"/>
      <c r="L1331" s="686"/>
      <c r="M1331" s="353"/>
      <c r="N1331" s="271"/>
      <c r="O1331" s="576"/>
      <c r="P1331" s="276" t="s">
        <v>277</v>
      </c>
      <c r="Q1331" s="279"/>
      <c r="R1331" s="449"/>
      <c r="S1331" s="279">
        <f t="shared" si="97"/>
        <v>0</v>
      </c>
      <c r="T1331" s="333">
        <f t="shared" si="99"/>
        <v>0</v>
      </c>
    </row>
    <row r="1332" spans="2:20" ht="24.9" customHeight="1" x14ac:dyDescent="0.3">
      <c r="B1332" s="446"/>
      <c r="C1332" s="267">
        <f t="shared" si="102"/>
        <v>1</v>
      </c>
      <c r="D1332" s="268" t="str">
        <f t="shared" si="103"/>
        <v>Janeiro</v>
      </c>
      <c r="E1332" s="269"/>
      <c r="F1332" s="270" t="str">
        <f>IF(E1332="","",VLOOKUP(Conciliação!E1332,Relatório!B:I,2,FALSE))</f>
        <v/>
      </c>
      <c r="G1332" s="709"/>
      <c r="H1332" s="334" t="str">
        <f>IF(G1332="","",VLOOKUP(G1332,Fundos!B:C,2,FALSE))</f>
        <v/>
      </c>
      <c r="I1332" s="272"/>
      <c r="J1332" s="443"/>
      <c r="K1332" s="443"/>
      <c r="L1332" s="686"/>
      <c r="M1332" s="353"/>
      <c r="N1332" s="271"/>
      <c r="O1332" s="576"/>
      <c r="P1332" s="276" t="s">
        <v>277</v>
      </c>
      <c r="Q1332" s="279"/>
      <c r="R1332" s="449"/>
      <c r="S1332" s="279">
        <f t="shared" si="97"/>
        <v>0</v>
      </c>
      <c r="T1332" s="333">
        <f t="shared" si="99"/>
        <v>0</v>
      </c>
    </row>
    <row r="1333" spans="2:20" ht="24.9" customHeight="1" x14ac:dyDescent="0.3">
      <c r="B1333" s="446"/>
      <c r="C1333" s="267">
        <f t="shared" si="102"/>
        <v>1</v>
      </c>
      <c r="D1333" s="268" t="str">
        <f t="shared" si="103"/>
        <v>Janeiro</v>
      </c>
      <c r="E1333" s="269"/>
      <c r="F1333" s="270" t="str">
        <f>IF(E1333="","",VLOOKUP(Conciliação!E1333,Relatório!B:I,2,FALSE))</f>
        <v/>
      </c>
      <c r="G1333" s="709"/>
      <c r="H1333" s="334" t="str">
        <f>IF(G1333="","",VLOOKUP(G1333,Fundos!B:C,2,FALSE))</f>
        <v/>
      </c>
      <c r="I1333" s="272"/>
      <c r="J1333" s="443"/>
      <c r="K1333" s="443"/>
      <c r="L1333" s="686"/>
      <c r="M1333" s="353"/>
      <c r="N1333" s="271"/>
      <c r="O1333" s="576"/>
      <c r="P1333" s="276" t="s">
        <v>277</v>
      </c>
      <c r="Q1333" s="279"/>
      <c r="R1333" s="449"/>
      <c r="S1333" s="279">
        <f t="shared" si="97"/>
        <v>0</v>
      </c>
      <c r="T1333" s="333">
        <f t="shared" si="99"/>
        <v>0</v>
      </c>
    </row>
    <row r="1334" spans="2:20" ht="24.9" customHeight="1" x14ac:dyDescent="0.3">
      <c r="B1334" s="446"/>
      <c r="C1334" s="267">
        <f t="shared" si="102"/>
        <v>1</v>
      </c>
      <c r="D1334" s="268" t="str">
        <f t="shared" si="103"/>
        <v>Janeiro</v>
      </c>
      <c r="E1334" s="269"/>
      <c r="F1334" s="270" t="str">
        <f>IF(E1334="","",VLOOKUP(Conciliação!E1334,Relatório!B:I,2,FALSE))</f>
        <v/>
      </c>
      <c r="G1334" s="709"/>
      <c r="H1334" s="334" t="str">
        <f>IF(G1334="","",VLOOKUP(G1334,Fundos!B:C,2,FALSE))</f>
        <v/>
      </c>
      <c r="I1334" s="272"/>
      <c r="J1334" s="443"/>
      <c r="K1334" s="443"/>
      <c r="L1334" s="686"/>
      <c r="M1334" s="353"/>
      <c r="N1334" s="271"/>
      <c r="O1334" s="576"/>
      <c r="P1334" s="276" t="s">
        <v>277</v>
      </c>
      <c r="Q1334" s="279"/>
      <c r="R1334" s="449"/>
      <c r="S1334" s="279">
        <f t="shared" si="97"/>
        <v>0</v>
      </c>
      <c r="T1334" s="333">
        <f t="shared" si="99"/>
        <v>0</v>
      </c>
    </row>
    <row r="1335" spans="2:20" ht="24.9" customHeight="1" x14ac:dyDescent="0.3">
      <c r="B1335" s="446"/>
      <c r="C1335" s="267">
        <f t="shared" si="102"/>
        <v>1</v>
      </c>
      <c r="D1335" s="268" t="str">
        <f t="shared" si="103"/>
        <v>Janeiro</v>
      </c>
      <c r="E1335" s="269"/>
      <c r="F1335" s="270" t="str">
        <f>IF(E1335="","",VLOOKUP(Conciliação!E1335,Relatório!B:I,2,FALSE))</f>
        <v/>
      </c>
      <c r="G1335" s="709"/>
      <c r="H1335" s="334" t="str">
        <f>IF(G1335="","",VLOOKUP(G1335,Fundos!B:C,2,FALSE))</f>
        <v/>
      </c>
      <c r="I1335" s="272"/>
      <c r="J1335" s="443"/>
      <c r="K1335" s="443"/>
      <c r="L1335" s="686"/>
      <c r="M1335" s="353"/>
      <c r="N1335" s="271"/>
      <c r="O1335" s="576"/>
      <c r="P1335" s="276" t="s">
        <v>277</v>
      </c>
      <c r="Q1335" s="279"/>
      <c r="R1335" s="449"/>
      <c r="S1335" s="279">
        <f t="shared" si="97"/>
        <v>0</v>
      </c>
      <c r="T1335" s="333">
        <f t="shared" si="99"/>
        <v>0</v>
      </c>
    </row>
    <row r="1336" spans="2:20" ht="24.9" customHeight="1" x14ac:dyDescent="0.3">
      <c r="B1336" s="446"/>
      <c r="C1336" s="267">
        <f>MONTH(B1336)</f>
        <v>1</v>
      </c>
      <c r="D1336" s="268" t="str">
        <f>IF(C1336=1,"Janeiro",IF(C1336=2,"Fevereiro",IF(C1336=3,"Março",IF(C1336=4,"Abril",IF(C1336=5,"Maio",IF(C1336=6,"Junho",IF(C1336=7,"Julho",IF(C1336=8,"Agosto",IF(C1336=9,"Setembro",IF(C1336=10,"Outubro",IF(C1336=11,"Novembro",IF(C1336=12,"Dezembro",""))))))))))))</f>
        <v>Janeiro</v>
      </c>
      <c r="E1336" s="269"/>
      <c r="F1336" s="270" t="str">
        <f>IF(E1336="","",VLOOKUP(Conciliação!E1336,Relatório!B:I,2,FALSE))</f>
        <v/>
      </c>
      <c r="G1336" s="709"/>
      <c r="H1336" s="334" t="str">
        <f>IF(G1336="","",VLOOKUP(G1336,Fundos!B:C,2,FALSE))</f>
        <v/>
      </c>
      <c r="I1336" s="272"/>
      <c r="J1336" s="443"/>
      <c r="K1336" s="443"/>
      <c r="L1336" s="686"/>
      <c r="M1336" s="353"/>
      <c r="N1336" s="271"/>
      <c r="O1336" s="576"/>
      <c r="P1336" s="276" t="s">
        <v>277</v>
      </c>
      <c r="Q1336" s="279"/>
      <c r="R1336" s="449"/>
      <c r="S1336" s="279">
        <f t="shared" si="97"/>
        <v>0</v>
      </c>
      <c r="T1336" s="333">
        <f t="shared" si="99"/>
        <v>0</v>
      </c>
    </row>
    <row r="1337" spans="2:20" ht="24.9" customHeight="1" x14ac:dyDescent="0.3">
      <c r="B1337" s="446"/>
      <c r="C1337" s="267">
        <f>MONTH(B1337)</f>
        <v>1</v>
      </c>
      <c r="D1337" s="268" t="str">
        <f>IF(C1337=1,"Janeiro",IF(C1337=2,"Fevereiro",IF(C1337=3,"Março",IF(C1337=4,"Abril",IF(C1337=5,"Maio",IF(C1337=6,"Junho",IF(C1337=7,"Julho",IF(C1337=8,"Agosto",IF(C1337=9,"Setembro",IF(C1337=10,"Outubro",IF(C1337=11,"Novembro",IF(C1337=12,"Dezembro",""))))))))))))</f>
        <v>Janeiro</v>
      </c>
      <c r="E1337" s="269"/>
      <c r="F1337" s="270" t="str">
        <f>IF(E1337="","",VLOOKUP(Conciliação!E1337,Relatório!B:I,2,FALSE))</f>
        <v/>
      </c>
      <c r="G1337" s="709"/>
      <c r="H1337" s="334" t="str">
        <f>IF(G1337="","",VLOOKUP(G1337,Fundos!B:C,2,FALSE))</f>
        <v/>
      </c>
      <c r="I1337" s="272"/>
      <c r="J1337" s="443"/>
      <c r="K1337" s="443"/>
      <c r="L1337" s="686"/>
      <c r="M1337" s="353"/>
      <c r="N1337" s="271"/>
      <c r="O1337" s="576"/>
      <c r="P1337" s="276" t="s">
        <v>277</v>
      </c>
      <c r="Q1337" s="279"/>
      <c r="R1337" s="449"/>
      <c r="S1337" s="279">
        <f t="shared" si="97"/>
        <v>0</v>
      </c>
      <c r="T1337" s="333">
        <f t="shared" si="99"/>
        <v>0</v>
      </c>
    </row>
    <row r="1338" spans="2:20" ht="24.9" customHeight="1" x14ac:dyDescent="0.3">
      <c r="B1338" s="446"/>
      <c r="C1338" s="267">
        <f>MONTH(B1338)</f>
        <v>1</v>
      </c>
      <c r="D1338" s="268" t="str">
        <f>IF(C1338=1,"Janeiro",IF(C1338=2,"Fevereiro",IF(C1338=3,"Março",IF(C1338=4,"Abril",IF(C1338=5,"Maio",IF(C1338=6,"Junho",IF(C1338=7,"Julho",IF(C1338=8,"Agosto",IF(C1338=9,"Setembro",IF(C1338=10,"Outubro",IF(C1338=11,"Novembro",IF(C1338=12,"Dezembro",""))))))))))))</f>
        <v>Janeiro</v>
      </c>
      <c r="E1338" s="269"/>
      <c r="F1338" s="270" t="str">
        <f>IF(E1338="","",VLOOKUP(Conciliação!E1338,Relatório!B:I,2,FALSE))</f>
        <v/>
      </c>
      <c r="G1338" s="709"/>
      <c r="H1338" s="334" t="str">
        <f>IF(G1338="","",VLOOKUP(G1338,Fundos!B:C,2,FALSE))</f>
        <v/>
      </c>
      <c r="I1338" s="272"/>
      <c r="J1338" s="443"/>
      <c r="K1338" s="443"/>
      <c r="L1338" s="686"/>
      <c r="M1338" s="353"/>
      <c r="N1338" s="271"/>
      <c r="O1338" s="576"/>
      <c r="P1338" s="276" t="s">
        <v>277</v>
      </c>
      <c r="Q1338" s="279"/>
      <c r="R1338" s="449"/>
      <c r="S1338" s="279">
        <f t="shared" si="97"/>
        <v>0</v>
      </c>
      <c r="T1338" s="333">
        <f t="shared" si="99"/>
        <v>0</v>
      </c>
    </row>
    <row r="1339" spans="2:20" ht="24.9" customHeight="1" x14ac:dyDescent="0.3">
      <c r="B1339" s="446"/>
      <c r="C1339" s="267">
        <f>MONTH(B1339)</f>
        <v>1</v>
      </c>
      <c r="D1339" s="268" t="str">
        <f>IF(C1339=1,"Janeiro",IF(C1339=2,"Fevereiro",IF(C1339=3,"Março",IF(C1339=4,"Abril",IF(C1339=5,"Maio",IF(C1339=6,"Junho",IF(C1339=7,"Julho",IF(C1339=8,"Agosto",IF(C1339=9,"Setembro",IF(C1339=10,"Outubro",IF(C1339=11,"Novembro",IF(C1339=12,"Dezembro",""))))))))))))</f>
        <v>Janeiro</v>
      </c>
      <c r="E1339" s="269"/>
      <c r="F1339" s="270" t="str">
        <f>IF(E1339="","",VLOOKUP(Conciliação!E1339,Relatório!B:I,2,FALSE))</f>
        <v/>
      </c>
      <c r="G1339" s="709"/>
      <c r="H1339" s="334" t="str">
        <f>IF(G1339="","",VLOOKUP(G1339,Fundos!B:C,2,FALSE))</f>
        <v/>
      </c>
      <c r="I1339" s="272"/>
      <c r="J1339" s="443"/>
      <c r="K1339" s="443"/>
      <c r="L1339" s="686"/>
      <c r="M1339" s="353"/>
      <c r="N1339" s="271"/>
      <c r="O1339" s="576"/>
      <c r="P1339" s="276" t="s">
        <v>277</v>
      </c>
      <c r="Q1339" s="279"/>
      <c r="R1339" s="449"/>
      <c r="S1339" s="279">
        <f t="shared" si="97"/>
        <v>0</v>
      </c>
      <c r="T1339" s="333">
        <f t="shared" si="99"/>
        <v>0</v>
      </c>
    </row>
    <row r="1340" spans="2:20" ht="24.9" customHeight="1" x14ac:dyDescent="0.3">
      <c r="B1340" s="446"/>
      <c r="C1340" s="267">
        <f>MONTH(B1340)</f>
        <v>1</v>
      </c>
      <c r="D1340" s="268" t="str">
        <f>IF(C1340=1,"Janeiro",IF(C1340=2,"Fevereiro",IF(C1340=3,"Março",IF(C1340=4,"Abril",IF(C1340=5,"Maio",IF(C1340=6,"Junho",IF(C1340=7,"Julho",IF(C1340=8,"Agosto",IF(C1340=9,"Setembro",IF(C1340=10,"Outubro",IF(C1340=11,"Novembro",IF(C1340=12,"Dezembro",""))))))))))))</f>
        <v>Janeiro</v>
      </c>
      <c r="E1340" s="269"/>
      <c r="F1340" s="270" t="str">
        <f>IF(E1340="","",VLOOKUP(Conciliação!E1340,Relatório!B:I,2,FALSE))</f>
        <v/>
      </c>
      <c r="G1340" s="709"/>
      <c r="H1340" s="334" t="str">
        <f>IF(G1340="","",VLOOKUP(G1340,Fundos!B:C,2,FALSE))</f>
        <v/>
      </c>
      <c r="I1340" s="272"/>
      <c r="J1340" s="443"/>
      <c r="K1340" s="443"/>
      <c r="L1340" s="686"/>
      <c r="M1340" s="353"/>
      <c r="N1340" s="271"/>
      <c r="O1340" s="576"/>
      <c r="P1340" s="276" t="s">
        <v>277</v>
      </c>
      <c r="Q1340" s="279"/>
      <c r="R1340" s="449"/>
      <c r="S1340" s="279">
        <f t="shared" si="97"/>
        <v>0</v>
      </c>
      <c r="T1340" s="333">
        <f t="shared" si="99"/>
        <v>0</v>
      </c>
    </row>
    <row r="1341" spans="2:20" ht="24.9" customHeight="1" x14ac:dyDescent="0.3">
      <c r="B1341" s="446"/>
      <c r="C1341" s="267">
        <f t="shared" si="100"/>
        <v>1</v>
      </c>
      <c r="D1341" s="268" t="str">
        <f t="shared" si="101"/>
        <v>Janeiro</v>
      </c>
      <c r="E1341" s="269"/>
      <c r="F1341" s="270" t="str">
        <f>IF(E1341="","",VLOOKUP(Conciliação!E1341,Relatório!B:I,2,FALSE))</f>
        <v/>
      </c>
      <c r="G1341" s="709"/>
      <c r="H1341" s="334" t="str">
        <f>IF(G1341="","",VLOOKUP(G1341,Fundos!B:C,2,FALSE))</f>
        <v/>
      </c>
      <c r="I1341" s="272"/>
      <c r="J1341" s="443"/>
      <c r="K1341" s="443"/>
      <c r="L1341" s="685"/>
      <c r="M1341" s="353"/>
      <c r="N1341" s="271"/>
      <c r="O1341" s="576"/>
      <c r="P1341" s="276" t="s">
        <v>277</v>
      </c>
      <c r="Q1341" s="279"/>
      <c r="R1341" s="449"/>
      <c r="S1341" s="279">
        <f t="shared" si="97"/>
        <v>0</v>
      </c>
      <c r="T1341" s="333">
        <f t="shared" si="99"/>
        <v>0</v>
      </c>
    </row>
    <row r="1342" spans="2:20" ht="24.9" customHeight="1" x14ac:dyDescent="0.3">
      <c r="B1342" s="446"/>
      <c r="C1342" s="267">
        <f t="shared" si="100"/>
        <v>1</v>
      </c>
      <c r="D1342" s="268" t="str">
        <f t="shared" si="101"/>
        <v>Janeiro</v>
      </c>
      <c r="E1342" s="269"/>
      <c r="F1342" s="270" t="str">
        <f>IF(E1342="","",VLOOKUP(Conciliação!E1342,Relatório!B:I,2,FALSE))</f>
        <v/>
      </c>
      <c r="G1342" s="709"/>
      <c r="H1342" s="334" t="str">
        <f>IF(G1342="","",VLOOKUP(G1342,Fundos!B:C,2,FALSE))</f>
        <v/>
      </c>
      <c r="I1342" s="272"/>
      <c r="J1342" s="443"/>
      <c r="K1342" s="443"/>
      <c r="L1342" s="685"/>
      <c r="M1342" s="353"/>
      <c r="N1342" s="271"/>
      <c r="O1342" s="576"/>
      <c r="P1342" s="276" t="s">
        <v>277</v>
      </c>
      <c r="Q1342" s="279"/>
      <c r="R1342" s="449"/>
      <c r="S1342" s="279">
        <f t="shared" si="97"/>
        <v>0</v>
      </c>
      <c r="T1342" s="333">
        <f t="shared" si="99"/>
        <v>0</v>
      </c>
    </row>
    <row r="1343" spans="2:20" ht="24.9" customHeight="1" x14ac:dyDescent="0.3">
      <c r="B1343" s="446"/>
      <c r="C1343" s="267">
        <f t="shared" si="100"/>
        <v>1</v>
      </c>
      <c r="D1343" s="268" t="str">
        <f t="shared" si="101"/>
        <v>Janeiro</v>
      </c>
      <c r="E1343" s="269"/>
      <c r="F1343" s="270" t="str">
        <f>IF(E1343="","",VLOOKUP(Conciliação!E1343,Relatório!B:I,2,FALSE))</f>
        <v/>
      </c>
      <c r="G1343" s="709"/>
      <c r="H1343" s="334" t="str">
        <f>IF(G1343="","",VLOOKUP(G1343,Fundos!B:C,2,FALSE))</f>
        <v/>
      </c>
      <c r="I1343" s="272"/>
      <c r="J1343" s="443"/>
      <c r="K1343" s="443"/>
      <c r="L1343" s="685"/>
      <c r="M1343" s="353"/>
      <c r="N1343" s="271"/>
      <c r="O1343" s="576"/>
      <c r="P1343" s="276" t="s">
        <v>277</v>
      </c>
      <c r="Q1343" s="279"/>
      <c r="R1343" s="449"/>
      <c r="S1343" s="279">
        <f t="shared" si="97"/>
        <v>0</v>
      </c>
      <c r="T1343" s="333">
        <f t="shared" si="99"/>
        <v>0</v>
      </c>
    </row>
    <row r="1344" spans="2:20" ht="24.9" customHeight="1" x14ac:dyDescent="0.3">
      <c r="B1344" s="446"/>
      <c r="C1344" s="267">
        <f t="shared" si="100"/>
        <v>1</v>
      </c>
      <c r="D1344" s="268" t="str">
        <f t="shared" si="101"/>
        <v>Janeiro</v>
      </c>
      <c r="E1344" s="269"/>
      <c r="F1344" s="270" t="str">
        <f>IF(E1344="","",VLOOKUP(Conciliação!E1344,Relatório!B:I,2,FALSE))</f>
        <v/>
      </c>
      <c r="G1344" s="709"/>
      <c r="H1344" s="334" t="str">
        <f>IF(G1344="","",VLOOKUP(G1344,Fundos!B:C,2,FALSE))</f>
        <v/>
      </c>
      <c r="I1344" s="272"/>
      <c r="J1344" s="443"/>
      <c r="K1344" s="443"/>
      <c r="L1344" s="685"/>
      <c r="M1344" s="353"/>
      <c r="N1344" s="271"/>
      <c r="O1344" s="576"/>
      <c r="P1344" s="276" t="s">
        <v>277</v>
      </c>
      <c r="Q1344" s="279"/>
      <c r="R1344" s="449"/>
      <c r="S1344" s="279">
        <f t="shared" si="97"/>
        <v>0</v>
      </c>
      <c r="T1344" s="333">
        <f t="shared" si="99"/>
        <v>0</v>
      </c>
    </row>
    <row r="1345" spans="2:20" ht="24.9" customHeight="1" x14ac:dyDescent="0.3">
      <c r="B1345" s="446"/>
      <c r="C1345" s="267">
        <f t="shared" si="100"/>
        <v>1</v>
      </c>
      <c r="D1345" s="268" t="str">
        <f t="shared" si="101"/>
        <v>Janeiro</v>
      </c>
      <c r="E1345" s="269"/>
      <c r="F1345" s="270" t="str">
        <f>IF(E1345="","",VLOOKUP(Conciliação!E1345,Relatório!B:I,2,FALSE))</f>
        <v/>
      </c>
      <c r="G1345" s="709"/>
      <c r="H1345" s="334" t="str">
        <f>IF(G1345="","",VLOOKUP(G1345,Fundos!B:C,2,FALSE))</f>
        <v/>
      </c>
      <c r="I1345" s="272"/>
      <c r="J1345" s="443"/>
      <c r="K1345" s="443"/>
      <c r="L1345" s="685"/>
      <c r="M1345" s="353"/>
      <c r="N1345" s="271"/>
      <c r="O1345" s="576"/>
      <c r="P1345" s="276" t="s">
        <v>277</v>
      </c>
      <c r="Q1345" s="279"/>
      <c r="R1345" s="449"/>
      <c r="S1345" s="279">
        <f t="shared" si="97"/>
        <v>0</v>
      </c>
      <c r="T1345" s="333">
        <f t="shared" si="99"/>
        <v>0</v>
      </c>
    </row>
    <row r="1346" spans="2:20" ht="24.9" customHeight="1" x14ac:dyDescent="0.3">
      <c r="B1346" s="446"/>
      <c r="C1346" s="267">
        <f t="shared" si="100"/>
        <v>1</v>
      </c>
      <c r="D1346" s="268" t="str">
        <f t="shared" si="101"/>
        <v>Janeiro</v>
      </c>
      <c r="E1346" s="269"/>
      <c r="F1346" s="270" t="str">
        <f>IF(E1346="","",VLOOKUP(Conciliação!E1346,Relatório!B:I,2,FALSE))</f>
        <v/>
      </c>
      <c r="G1346" s="709"/>
      <c r="H1346" s="334" t="str">
        <f>IF(G1346="","",VLOOKUP(G1346,Fundos!B:C,2,FALSE))</f>
        <v/>
      </c>
      <c r="I1346" s="272"/>
      <c r="J1346" s="297"/>
      <c r="K1346" s="304"/>
      <c r="L1346" s="685"/>
      <c r="M1346" s="353"/>
      <c r="N1346" s="271"/>
      <c r="O1346" s="576"/>
      <c r="P1346" s="276" t="s">
        <v>277</v>
      </c>
      <c r="Q1346" s="279"/>
      <c r="R1346" s="449"/>
      <c r="S1346" s="279">
        <f t="shared" si="97"/>
        <v>0</v>
      </c>
      <c r="T1346" s="333">
        <f t="shared" si="99"/>
        <v>0</v>
      </c>
    </row>
    <row r="1347" spans="2:20" ht="24.9" customHeight="1" x14ac:dyDescent="0.3">
      <c r="B1347" s="446"/>
      <c r="C1347" s="267">
        <f t="shared" si="100"/>
        <v>1</v>
      </c>
      <c r="D1347" s="268" t="str">
        <f t="shared" si="101"/>
        <v>Janeiro</v>
      </c>
      <c r="E1347" s="269"/>
      <c r="F1347" s="270" t="str">
        <f>IF(E1347="","",VLOOKUP(Conciliação!E1347,Relatório!B:I,2,FALSE))</f>
        <v/>
      </c>
      <c r="G1347" s="709"/>
      <c r="H1347" s="334" t="str">
        <f>IF(G1347="","",VLOOKUP(G1347,Fundos!B:C,2,FALSE))</f>
        <v/>
      </c>
      <c r="I1347" s="272"/>
      <c r="J1347" s="443"/>
      <c r="K1347" s="443"/>
      <c r="L1347" s="685"/>
      <c r="M1347" s="353"/>
      <c r="N1347" s="271"/>
      <c r="O1347" s="576"/>
      <c r="P1347" s="276" t="s">
        <v>277</v>
      </c>
      <c r="Q1347" s="279"/>
      <c r="R1347" s="449"/>
      <c r="S1347" s="279">
        <f t="shared" si="97"/>
        <v>0</v>
      </c>
      <c r="T1347" s="333">
        <f t="shared" si="99"/>
        <v>0</v>
      </c>
    </row>
    <row r="1348" spans="2:20" ht="24.9" customHeight="1" x14ac:dyDescent="0.3">
      <c r="B1348" s="446"/>
      <c r="C1348" s="267">
        <f t="shared" si="100"/>
        <v>1</v>
      </c>
      <c r="D1348" s="268" t="str">
        <f t="shared" si="101"/>
        <v>Janeiro</v>
      </c>
      <c r="E1348" s="269"/>
      <c r="F1348" s="270" t="str">
        <f>IF(E1348="","",VLOOKUP(Conciliação!E1348,Relatório!B:I,2,FALSE))</f>
        <v/>
      </c>
      <c r="G1348" s="709"/>
      <c r="H1348" s="334" t="str">
        <f>IF(G1348="","",VLOOKUP(G1348,Fundos!B:C,2,FALSE))</f>
        <v/>
      </c>
      <c r="I1348" s="272"/>
      <c r="J1348" s="443"/>
      <c r="K1348" s="443"/>
      <c r="L1348" s="685"/>
      <c r="M1348" s="353"/>
      <c r="N1348" s="271"/>
      <c r="O1348" s="576"/>
      <c r="P1348" s="276" t="s">
        <v>277</v>
      </c>
      <c r="Q1348" s="279"/>
      <c r="R1348" s="449"/>
      <c r="S1348" s="279">
        <f t="shared" ref="S1348:S1411" si="104">IF(P1348="sim",Q1348-R1348+S1347,IF(P1348="NÃO",S1347))</f>
        <v>0</v>
      </c>
      <c r="T1348" s="333">
        <f t="shared" si="99"/>
        <v>0</v>
      </c>
    </row>
    <row r="1349" spans="2:20" ht="24.9" customHeight="1" x14ac:dyDescent="0.3">
      <c r="B1349" s="446"/>
      <c r="C1349" s="267">
        <f t="shared" si="100"/>
        <v>1</v>
      </c>
      <c r="D1349" s="268" t="str">
        <f t="shared" si="101"/>
        <v>Janeiro</v>
      </c>
      <c r="E1349" s="269"/>
      <c r="F1349" s="270" t="str">
        <f>IF(E1349="","",VLOOKUP(Conciliação!E1349,Relatório!B:I,2,FALSE))</f>
        <v/>
      </c>
      <c r="G1349" s="709"/>
      <c r="H1349" s="334" t="str">
        <f>IF(G1349="","",VLOOKUP(G1349,Fundos!B:C,2,FALSE))</f>
        <v/>
      </c>
      <c r="I1349" s="272"/>
      <c r="J1349" s="443"/>
      <c r="K1349" s="443"/>
      <c r="L1349" s="685"/>
      <c r="M1349" s="353"/>
      <c r="N1349" s="271"/>
      <c r="O1349" s="576"/>
      <c r="P1349" s="276" t="s">
        <v>277</v>
      </c>
      <c r="Q1349" s="279"/>
      <c r="R1349" s="449"/>
      <c r="S1349" s="279">
        <f t="shared" si="104"/>
        <v>0</v>
      </c>
      <c r="T1349" s="333">
        <f t="shared" si="99"/>
        <v>0</v>
      </c>
    </row>
    <row r="1350" spans="2:20" ht="24.9" customHeight="1" x14ac:dyDescent="0.3">
      <c r="B1350" s="446"/>
      <c r="C1350" s="267">
        <f t="shared" si="100"/>
        <v>1</v>
      </c>
      <c r="D1350" s="268" t="str">
        <f t="shared" si="101"/>
        <v>Janeiro</v>
      </c>
      <c r="E1350" s="269"/>
      <c r="F1350" s="270" t="str">
        <f>IF(E1350="","",VLOOKUP(Conciliação!E1350,Relatório!B:I,2,FALSE))</f>
        <v/>
      </c>
      <c r="G1350" s="709"/>
      <c r="H1350" s="334" t="str">
        <f>IF(G1350="","",VLOOKUP(G1350,Fundos!B:C,2,FALSE))</f>
        <v/>
      </c>
      <c r="I1350" s="272"/>
      <c r="J1350" s="443"/>
      <c r="K1350" s="443"/>
      <c r="L1350" s="686"/>
      <c r="M1350" s="353"/>
      <c r="N1350" s="271"/>
      <c r="O1350" s="576"/>
      <c r="P1350" s="276" t="s">
        <v>277</v>
      </c>
      <c r="Q1350" s="279"/>
      <c r="R1350" s="449"/>
      <c r="S1350" s="279">
        <f t="shared" si="104"/>
        <v>0</v>
      </c>
      <c r="T1350" s="333">
        <f t="shared" si="99"/>
        <v>0</v>
      </c>
    </row>
    <row r="1351" spans="2:20" ht="24.9" customHeight="1" x14ac:dyDescent="0.3">
      <c r="B1351" s="446"/>
      <c r="C1351" s="267">
        <f t="shared" si="100"/>
        <v>1</v>
      </c>
      <c r="D1351" s="268" t="str">
        <f t="shared" si="101"/>
        <v>Janeiro</v>
      </c>
      <c r="E1351" s="269"/>
      <c r="F1351" s="270" t="str">
        <f>IF(E1351="","",VLOOKUP(Conciliação!E1351,Relatório!B:I,2,FALSE))</f>
        <v/>
      </c>
      <c r="G1351" s="709"/>
      <c r="H1351" s="334" t="str">
        <f>IF(G1351="","",VLOOKUP(G1351,Fundos!B:C,2,FALSE))</f>
        <v/>
      </c>
      <c r="I1351" s="272"/>
      <c r="J1351" s="443"/>
      <c r="K1351" s="443"/>
      <c r="L1351" s="685"/>
      <c r="M1351" s="353"/>
      <c r="N1351" s="271"/>
      <c r="O1351" s="576"/>
      <c r="P1351" s="276" t="s">
        <v>277</v>
      </c>
      <c r="Q1351" s="279"/>
      <c r="R1351" s="449"/>
      <c r="S1351" s="279">
        <f t="shared" si="104"/>
        <v>0</v>
      </c>
      <c r="T1351" s="333">
        <f t="shared" si="99"/>
        <v>0</v>
      </c>
    </row>
    <row r="1352" spans="2:20" ht="24.9" customHeight="1" x14ac:dyDescent="0.3">
      <c r="B1352" s="446"/>
      <c r="C1352" s="267">
        <f t="shared" si="100"/>
        <v>1</v>
      </c>
      <c r="D1352" s="268" t="str">
        <f t="shared" si="101"/>
        <v>Janeiro</v>
      </c>
      <c r="E1352" s="269"/>
      <c r="F1352" s="270" t="str">
        <f>IF(E1352="","",VLOOKUP(Conciliação!E1352,Relatório!B:I,2,FALSE))</f>
        <v/>
      </c>
      <c r="G1352" s="709"/>
      <c r="H1352" s="334" t="str">
        <f>IF(G1352="","",VLOOKUP(G1352,Fundos!B:C,2,FALSE))</f>
        <v/>
      </c>
      <c r="I1352" s="272"/>
      <c r="J1352" s="443"/>
      <c r="K1352" s="443"/>
      <c r="L1352" s="685"/>
      <c r="M1352" s="353"/>
      <c r="N1352" s="271"/>
      <c r="O1352" s="576"/>
      <c r="P1352" s="276" t="s">
        <v>277</v>
      </c>
      <c r="Q1352" s="279"/>
      <c r="R1352" s="449"/>
      <c r="S1352" s="279">
        <f t="shared" si="104"/>
        <v>0</v>
      </c>
      <c r="T1352" s="333">
        <f t="shared" si="99"/>
        <v>0</v>
      </c>
    </row>
    <row r="1353" spans="2:20" ht="24.9" customHeight="1" x14ac:dyDescent="0.3">
      <c r="B1353" s="446"/>
      <c r="C1353" s="267">
        <f t="shared" si="100"/>
        <v>1</v>
      </c>
      <c r="D1353" s="268" t="str">
        <f t="shared" si="101"/>
        <v>Janeiro</v>
      </c>
      <c r="E1353" s="269"/>
      <c r="F1353" s="270" t="str">
        <f>IF(E1353="","",VLOOKUP(Conciliação!E1353,Relatório!B:I,2,FALSE))</f>
        <v/>
      </c>
      <c r="G1353" s="709"/>
      <c r="H1353" s="334" t="str">
        <f>IF(G1353="","",VLOOKUP(G1353,Fundos!B:C,2,FALSE))</f>
        <v/>
      </c>
      <c r="I1353" s="272"/>
      <c r="J1353" s="443"/>
      <c r="K1353" s="443"/>
      <c r="L1353" s="685"/>
      <c r="M1353" s="353"/>
      <c r="N1353" s="271"/>
      <c r="O1353" s="576"/>
      <c r="P1353" s="276" t="s">
        <v>277</v>
      </c>
      <c r="Q1353" s="279"/>
      <c r="R1353" s="449"/>
      <c r="S1353" s="279">
        <f t="shared" si="104"/>
        <v>0</v>
      </c>
      <c r="T1353" s="333">
        <f t="shared" si="99"/>
        <v>0</v>
      </c>
    </row>
    <row r="1354" spans="2:20" ht="24.9" customHeight="1" x14ac:dyDescent="0.3">
      <c r="B1354" s="446"/>
      <c r="C1354" s="267">
        <f t="shared" si="100"/>
        <v>1</v>
      </c>
      <c r="D1354" s="268" t="str">
        <f t="shared" si="101"/>
        <v>Janeiro</v>
      </c>
      <c r="E1354" s="269"/>
      <c r="F1354" s="270" t="str">
        <f>IF(E1354="","",VLOOKUP(Conciliação!E1354,Relatório!B:I,2,FALSE))</f>
        <v/>
      </c>
      <c r="G1354" s="709"/>
      <c r="H1354" s="334" t="str">
        <f>IF(G1354="","",VLOOKUP(G1354,Fundos!B:C,2,FALSE))</f>
        <v/>
      </c>
      <c r="I1354" s="272"/>
      <c r="J1354" s="443"/>
      <c r="K1354" s="443"/>
      <c r="L1354" s="685"/>
      <c r="M1354" s="353"/>
      <c r="N1354" s="271"/>
      <c r="O1354" s="576"/>
      <c r="P1354" s="276" t="s">
        <v>277</v>
      </c>
      <c r="Q1354" s="279"/>
      <c r="R1354" s="449"/>
      <c r="S1354" s="279">
        <f t="shared" si="104"/>
        <v>0</v>
      </c>
      <c r="T1354" s="333">
        <f t="shared" si="99"/>
        <v>0</v>
      </c>
    </row>
    <row r="1355" spans="2:20" ht="24.9" customHeight="1" x14ac:dyDescent="0.3">
      <c r="B1355" s="446"/>
      <c r="C1355" s="267">
        <f t="shared" si="100"/>
        <v>1</v>
      </c>
      <c r="D1355" s="268" t="str">
        <f t="shared" si="101"/>
        <v>Janeiro</v>
      </c>
      <c r="E1355" s="269"/>
      <c r="F1355" s="270" t="str">
        <f>IF(E1355="","",VLOOKUP(Conciliação!E1355,Relatório!B:I,2,FALSE))</f>
        <v/>
      </c>
      <c r="G1355" s="709"/>
      <c r="H1355" s="334" t="str">
        <f>IF(G1355="","",VLOOKUP(G1355,Fundos!B:C,2,FALSE))</f>
        <v/>
      </c>
      <c r="I1355" s="272"/>
      <c r="J1355" s="443"/>
      <c r="K1355" s="443"/>
      <c r="L1355" s="686"/>
      <c r="M1355" s="353"/>
      <c r="N1355" s="271"/>
      <c r="O1355" s="576"/>
      <c r="P1355" s="276" t="s">
        <v>277</v>
      </c>
      <c r="Q1355" s="279"/>
      <c r="R1355" s="449"/>
      <c r="S1355" s="279">
        <f t="shared" si="104"/>
        <v>0</v>
      </c>
      <c r="T1355" s="333">
        <f t="shared" si="99"/>
        <v>0</v>
      </c>
    </row>
    <row r="1356" spans="2:20" ht="24.9" customHeight="1" x14ac:dyDescent="0.3">
      <c r="B1356" s="446"/>
      <c r="C1356" s="267">
        <f>MONTH(B1356)</f>
        <v>1</v>
      </c>
      <c r="D1356" s="268" t="str">
        <f>IF(C1356=1,"Janeiro",IF(C1356=2,"Fevereiro",IF(C1356=3,"Março",IF(C1356=4,"Abril",IF(C1356=5,"Maio",IF(C1356=6,"Junho",IF(C1356=7,"Julho",IF(C1356=8,"Agosto",IF(C1356=9,"Setembro",IF(C1356=10,"Outubro",IF(C1356=11,"Novembro",IF(C1356=12,"Dezembro",""))))))))))))</f>
        <v>Janeiro</v>
      </c>
      <c r="E1356" s="269"/>
      <c r="F1356" s="270" t="str">
        <f>IF(E1356="","",VLOOKUP(Conciliação!E1356,Relatório!B:I,2,FALSE))</f>
        <v/>
      </c>
      <c r="G1356" s="709"/>
      <c r="H1356" s="334" t="str">
        <f>IF(G1356="","",VLOOKUP(G1356,Fundos!B:C,2,FALSE))</f>
        <v/>
      </c>
      <c r="I1356" s="272"/>
      <c r="J1356" s="443"/>
      <c r="K1356" s="443"/>
      <c r="L1356" s="686"/>
      <c r="M1356" s="353"/>
      <c r="N1356" s="271"/>
      <c r="O1356" s="576"/>
      <c r="P1356" s="276" t="s">
        <v>277</v>
      </c>
      <c r="Q1356" s="279"/>
      <c r="R1356" s="449"/>
      <c r="S1356" s="279">
        <f t="shared" si="104"/>
        <v>0</v>
      </c>
      <c r="T1356" s="333">
        <f t="shared" si="99"/>
        <v>0</v>
      </c>
    </row>
    <row r="1357" spans="2:20" ht="24.9" customHeight="1" x14ac:dyDescent="0.3">
      <c r="B1357" s="446"/>
      <c r="C1357" s="267">
        <f>MONTH(B1357)</f>
        <v>1</v>
      </c>
      <c r="D1357" s="268" t="str">
        <f>IF(C1357=1,"Janeiro",IF(C1357=2,"Fevereiro",IF(C1357=3,"Março",IF(C1357=4,"Abril",IF(C1357=5,"Maio",IF(C1357=6,"Junho",IF(C1357=7,"Julho",IF(C1357=8,"Agosto",IF(C1357=9,"Setembro",IF(C1357=10,"Outubro",IF(C1357=11,"Novembro",IF(C1357=12,"Dezembro",""))))))))))))</f>
        <v>Janeiro</v>
      </c>
      <c r="E1357" s="269"/>
      <c r="F1357" s="270" t="str">
        <f>IF(E1357="","",VLOOKUP(Conciliação!E1357,Relatório!B:I,2,FALSE))</f>
        <v/>
      </c>
      <c r="G1357" s="709"/>
      <c r="H1357" s="334" t="str">
        <f>IF(G1357="","",VLOOKUP(G1357,Fundos!B:C,2,FALSE))</f>
        <v/>
      </c>
      <c r="I1357" s="272"/>
      <c r="J1357" s="443"/>
      <c r="K1357" s="443"/>
      <c r="L1357" s="686"/>
      <c r="M1357" s="353"/>
      <c r="N1357" s="271"/>
      <c r="O1357" s="576"/>
      <c r="P1357" s="276" t="s">
        <v>277</v>
      </c>
      <c r="Q1357" s="279"/>
      <c r="R1357" s="449"/>
      <c r="S1357" s="279">
        <f t="shared" si="104"/>
        <v>0</v>
      </c>
      <c r="T1357" s="333">
        <f t="shared" si="99"/>
        <v>0</v>
      </c>
    </row>
    <row r="1358" spans="2:20" ht="24.9" customHeight="1" x14ac:dyDescent="0.3">
      <c r="B1358" s="446"/>
      <c r="C1358" s="267">
        <f t="shared" si="100"/>
        <v>1</v>
      </c>
      <c r="D1358" s="268" t="str">
        <f t="shared" si="101"/>
        <v>Janeiro</v>
      </c>
      <c r="E1358" s="269"/>
      <c r="F1358" s="270" t="str">
        <f>IF(E1358="","",VLOOKUP(Conciliação!E1358,Relatório!B:I,2,FALSE))</f>
        <v/>
      </c>
      <c r="G1358" s="709"/>
      <c r="H1358" s="334" t="str">
        <f>IF(G1358="","",VLOOKUP(G1358,Fundos!B:C,2,FALSE))</f>
        <v/>
      </c>
      <c r="I1358" s="272"/>
      <c r="J1358" s="294"/>
      <c r="K1358" s="443"/>
      <c r="L1358" s="686"/>
      <c r="M1358" s="353"/>
      <c r="N1358" s="271"/>
      <c r="O1358" s="576"/>
      <c r="P1358" s="276" t="s">
        <v>277</v>
      </c>
      <c r="Q1358" s="279"/>
      <c r="R1358" s="449"/>
      <c r="S1358" s="279">
        <f t="shared" si="104"/>
        <v>0</v>
      </c>
      <c r="T1358" s="333">
        <f t="shared" si="99"/>
        <v>0</v>
      </c>
    </row>
    <row r="1359" spans="2:20" ht="24.9" customHeight="1" x14ac:dyDescent="0.3">
      <c r="B1359" s="446"/>
      <c r="C1359" s="267">
        <f t="shared" si="100"/>
        <v>1</v>
      </c>
      <c r="D1359" s="268" t="str">
        <f t="shared" si="101"/>
        <v>Janeiro</v>
      </c>
      <c r="E1359" s="269"/>
      <c r="F1359" s="270" t="str">
        <f>IF(E1359="","",VLOOKUP(Conciliação!E1359,Relatório!B:I,2,FALSE))</f>
        <v/>
      </c>
      <c r="G1359" s="709"/>
      <c r="H1359" s="334" t="str">
        <f>IF(G1359="","",VLOOKUP(G1359,Fundos!B:C,2,FALSE))</f>
        <v/>
      </c>
      <c r="I1359" s="272"/>
      <c r="J1359" s="443"/>
      <c r="K1359" s="443"/>
      <c r="L1359" s="685"/>
      <c r="M1359" s="353"/>
      <c r="N1359" s="271"/>
      <c r="O1359" s="576"/>
      <c r="P1359" s="276" t="s">
        <v>277</v>
      </c>
      <c r="Q1359" s="279"/>
      <c r="R1359" s="449"/>
      <c r="S1359" s="279">
        <f t="shared" si="104"/>
        <v>0</v>
      </c>
      <c r="T1359" s="333">
        <f t="shared" si="99"/>
        <v>0</v>
      </c>
    </row>
    <row r="1360" spans="2:20" ht="24.9" customHeight="1" x14ac:dyDescent="0.3">
      <c r="B1360" s="446"/>
      <c r="C1360" s="267">
        <f t="shared" si="100"/>
        <v>1</v>
      </c>
      <c r="D1360" s="268" t="str">
        <f t="shared" si="101"/>
        <v>Janeiro</v>
      </c>
      <c r="E1360" s="269"/>
      <c r="F1360" s="270" t="str">
        <f>IF(E1360="","",VLOOKUP(Conciliação!E1360,Relatório!B:I,2,FALSE))</f>
        <v/>
      </c>
      <c r="G1360" s="709"/>
      <c r="H1360" s="334" t="str">
        <f>IF(G1360="","",VLOOKUP(G1360,Fundos!B:C,2,FALSE))</f>
        <v/>
      </c>
      <c r="I1360" s="272"/>
      <c r="J1360" s="443"/>
      <c r="K1360" s="443"/>
      <c r="L1360" s="685"/>
      <c r="M1360" s="353"/>
      <c r="N1360" s="271"/>
      <c r="O1360" s="576"/>
      <c r="P1360" s="276" t="s">
        <v>277</v>
      </c>
      <c r="Q1360" s="279"/>
      <c r="R1360" s="449"/>
      <c r="S1360" s="279">
        <f t="shared" si="104"/>
        <v>0</v>
      </c>
      <c r="T1360" s="333">
        <f t="shared" si="99"/>
        <v>0</v>
      </c>
    </row>
    <row r="1361" spans="2:20" ht="24.9" customHeight="1" x14ac:dyDescent="0.3">
      <c r="B1361" s="446"/>
      <c r="C1361" s="267">
        <f t="shared" si="100"/>
        <v>1</v>
      </c>
      <c r="D1361" s="268" t="str">
        <f t="shared" si="101"/>
        <v>Janeiro</v>
      </c>
      <c r="E1361" s="269"/>
      <c r="F1361" s="270" t="str">
        <f>IF(E1361="","",VLOOKUP(Conciliação!E1361,Relatório!B:I,2,FALSE))</f>
        <v/>
      </c>
      <c r="G1361" s="709"/>
      <c r="H1361" s="334" t="str">
        <f>IF(G1361="","",VLOOKUP(G1361,Fundos!B:C,2,FALSE))</f>
        <v/>
      </c>
      <c r="I1361" s="272"/>
      <c r="J1361" s="443"/>
      <c r="K1361" s="443"/>
      <c r="L1361" s="685"/>
      <c r="M1361" s="353"/>
      <c r="N1361" s="271"/>
      <c r="O1361" s="576"/>
      <c r="P1361" s="276" t="s">
        <v>277</v>
      </c>
      <c r="Q1361" s="279"/>
      <c r="R1361" s="449"/>
      <c r="S1361" s="279">
        <f t="shared" si="104"/>
        <v>0</v>
      </c>
      <c r="T1361" s="333">
        <f t="shared" si="99"/>
        <v>0</v>
      </c>
    </row>
    <row r="1362" spans="2:20" ht="24.9" customHeight="1" x14ac:dyDescent="0.3">
      <c r="B1362" s="446"/>
      <c r="C1362" s="267">
        <f t="shared" si="100"/>
        <v>1</v>
      </c>
      <c r="D1362" s="268" t="str">
        <f t="shared" si="101"/>
        <v>Janeiro</v>
      </c>
      <c r="E1362" s="269"/>
      <c r="F1362" s="270" t="str">
        <f>IF(E1362="","",VLOOKUP(Conciliação!E1362,Relatório!B:I,2,FALSE))</f>
        <v/>
      </c>
      <c r="G1362" s="709"/>
      <c r="H1362" s="334" t="str">
        <f>IF(G1362="","",VLOOKUP(G1362,Fundos!B:C,2,FALSE))</f>
        <v/>
      </c>
      <c r="I1362" s="272"/>
      <c r="J1362" s="443"/>
      <c r="K1362" s="443"/>
      <c r="L1362" s="685"/>
      <c r="M1362" s="353"/>
      <c r="N1362" s="271"/>
      <c r="O1362" s="576"/>
      <c r="P1362" s="276" t="s">
        <v>277</v>
      </c>
      <c r="Q1362" s="279"/>
      <c r="R1362" s="449"/>
      <c r="S1362" s="279">
        <f t="shared" si="104"/>
        <v>0</v>
      </c>
      <c r="T1362" s="333">
        <f t="shared" si="99"/>
        <v>0</v>
      </c>
    </row>
    <row r="1363" spans="2:20" ht="24.9" customHeight="1" x14ac:dyDescent="0.3">
      <c r="B1363" s="446"/>
      <c r="C1363" s="267">
        <f t="shared" si="100"/>
        <v>1</v>
      </c>
      <c r="D1363" s="268" t="str">
        <f t="shared" si="101"/>
        <v>Janeiro</v>
      </c>
      <c r="E1363" s="269"/>
      <c r="F1363" s="270" t="str">
        <f>IF(E1363="","",VLOOKUP(Conciliação!E1363,Relatório!B:I,2,FALSE))</f>
        <v/>
      </c>
      <c r="G1363" s="709"/>
      <c r="H1363" s="334" t="str">
        <f>IF(G1363="","",VLOOKUP(G1363,Fundos!B:C,2,FALSE))</f>
        <v/>
      </c>
      <c r="I1363" s="272"/>
      <c r="J1363" s="443"/>
      <c r="K1363" s="443"/>
      <c r="L1363" s="685"/>
      <c r="M1363" s="353"/>
      <c r="N1363" s="271"/>
      <c r="O1363" s="576"/>
      <c r="P1363" s="276" t="s">
        <v>277</v>
      </c>
      <c r="Q1363" s="279"/>
      <c r="R1363" s="449"/>
      <c r="S1363" s="279">
        <f t="shared" si="104"/>
        <v>0</v>
      </c>
      <c r="T1363" s="333">
        <f t="shared" si="99"/>
        <v>0</v>
      </c>
    </row>
    <row r="1364" spans="2:20" ht="24.9" customHeight="1" x14ac:dyDescent="0.3">
      <c r="B1364" s="446"/>
      <c r="C1364" s="267">
        <f t="shared" si="100"/>
        <v>1</v>
      </c>
      <c r="D1364" s="268" t="str">
        <f t="shared" si="101"/>
        <v>Janeiro</v>
      </c>
      <c r="E1364" s="269"/>
      <c r="F1364" s="270" t="str">
        <f>IF(E1364="","",VLOOKUP(Conciliação!E1364,Relatório!B:I,2,FALSE))</f>
        <v/>
      </c>
      <c r="G1364" s="709"/>
      <c r="H1364" s="334" t="str">
        <f>IF(G1364="","",VLOOKUP(G1364,Fundos!B:C,2,FALSE))</f>
        <v/>
      </c>
      <c r="I1364" s="272"/>
      <c r="J1364" s="443"/>
      <c r="K1364" s="443"/>
      <c r="L1364" s="685"/>
      <c r="M1364" s="353"/>
      <c r="N1364" s="271"/>
      <c r="O1364" s="576"/>
      <c r="P1364" s="276" t="s">
        <v>277</v>
      </c>
      <c r="Q1364" s="279"/>
      <c r="R1364" s="449"/>
      <c r="S1364" s="279">
        <f t="shared" si="104"/>
        <v>0</v>
      </c>
      <c r="T1364" s="333">
        <f t="shared" si="99"/>
        <v>0</v>
      </c>
    </row>
    <row r="1365" spans="2:20" ht="24.9" customHeight="1" x14ac:dyDescent="0.3">
      <c r="B1365" s="446"/>
      <c r="C1365" s="267">
        <f t="shared" si="100"/>
        <v>1</v>
      </c>
      <c r="D1365" s="268" t="str">
        <f t="shared" si="101"/>
        <v>Janeiro</v>
      </c>
      <c r="E1365" s="269"/>
      <c r="F1365" s="270" t="str">
        <f>IF(E1365="","",VLOOKUP(Conciliação!E1365,Relatório!B:I,2,FALSE))</f>
        <v/>
      </c>
      <c r="G1365" s="709"/>
      <c r="H1365" s="334" t="str">
        <f>IF(G1365="","",VLOOKUP(G1365,Fundos!B:C,2,FALSE))</f>
        <v/>
      </c>
      <c r="I1365" s="272"/>
      <c r="J1365" s="443"/>
      <c r="K1365" s="443"/>
      <c r="L1365" s="685"/>
      <c r="M1365" s="353"/>
      <c r="N1365" s="271"/>
      <c r="O1365" s="576"/>
      <c r="P1365" s="276" t="s">
        <v>277</v>
      </c>
      <c r="Q1365" s="279"/>
      <c r="R1365" s="449"/>
      <c r="S1365" s="279">
        <f t="shared" si="104"/>
        <v>0</v>
      </c>
      <c r="T1365" s="333">
        <f t="shared" si="99"/>
        <v>0</v>
      </c>
    </row>
    <row r="1366" spans="2:20" ht="24.9" customHeight="1" x14ac:dyDescent="0.3">
      <c r="B1366" s="446"/>
      <c r="C1366" s="267">
        <f t="shared" si="100"/>
        <v>1</v>
      </c>
      <c r="D1366" s="268" t="str">
        <f t="shared" si="101"/>
        <v>Janeiro</v>
      </c>
      <c r="E1366" s="269"/>
      <c r="F1366" s="270" t="str">
        <f>IF(E1366="","",VLOOKUP(Conciliação!E1366,Relatório!B:I,2,FALSE))</f>
        <v/>
      </c>
      <c r="G1366" s="709"/>
      <c r="H1366" s="334" t="str">
        <f>IF(G1366="","",VLOOKUP(G1366,Fundos!B:C,2,FALSE))</f>
        <v/>
      </c>
      <c r="I1366" s="272"/>
      <c r="J1366" s="443"/>
      <c r="K1366" s="443"/>
      <c r="L1366" s="685"/>
      <c r="M1366" s="353"/>
      <c r="N1366" s="271"/>
      <c r="O1366" s="576"/>
      <c r="P1366" s="276" t="s">
        <v>277</v>
      </c>
      <c r="Q1366" s="279"/>
      <c r="R1366" s="449"/>
      <c r="S1366" s="279">
        <f t="shared" si="104"/>
        <v>0</v>
      </c>
      <c r="T1366" s="333">
        <f t="shared" si="99"/>
        <v>0</v>
      </c>
    </row>
    <row r="1367" spans="2:20" ht="24.9" customHeight="1" x14ac:dyDescent="0.3">
      <c r="B1367" s="446"/>
      <c r="C1367" s="267">
        <f t="shared" si="100"/>
        <v>1</v>
      </c>
      <c r="D1367" s="268" t="str">
        <f t="shared" si="101"/>
        <v>Janeiro</v>
      </c>
      <c r="E1367" s="269"/>
      <c r="F1367" s="270" t="str">
        <f>IF(E1367="","",VLOOKUP(Conciliação!E1367,Relatório!B:I,2,FALSE))</f>
        <v/>
      </c>
      <c r="G1367" s="709"/>
      <c r="H1367" s="334" t="str">
        <f>IF(G1367="","",VLOOKUP(G1367,Fundos!B:C,2,FALSE))</f>
        <v/>
      </c>
      <c r="I1367" s="272"/>
      <c r="J1367" s="443"/>
      <c r="K1367" s="443"/>
      <c r="L1367" s="685"/>
      <c r="M1367" s="353"/>
      <c r="N1367" s="271"/>
      <c r="O1367" s="576"/>
      <c r="P1367" s="276" t="s">
        <v>277</v>
      </c>
      <c r="Q1367" s="279"/>
      <c r="R1367" s="449"/>
      <c r="S1367" s="279">
        <f t="shared" si="104"/>
        <v>0</v>
      </c>
      <c r="T1367" s="333">
        <f t="shared" si="99"/>
        <v>0</v>
      </c>
    </row>
    <row r="1368" spans="2:20" ht="24.9" customHeight="1" x14ac:dyDescent="0.3">
      <c r="B1368" s="446"/>
      <c r="C1368" s="267">
        <f t="shared" si="100"/>
        <v>1</v>
      </c>
      <c r="D1368" s="268" t="str">
        <f t="shared" si="101"/>
        <v>Janeiro</v>
      </c>
      <c r="E1368" s="269"/>
      <c r="F1368" s="270" t="str">
        <f>IF(E1368="","",VLOOKUP(Conciliação!E1368,Relatório!B:I,2,FALSE))</f>
        <v/>
      </c>
      <c r="G1368" s="709"/>
      <c r="H1368" s="334" t="str">
        <f>IF(G1368="","",VLOOKUP(G1368,Fundos!B:C,2,FALSE))</f>
        <v/>
      </c>
      <c r="I1368" s="272"/>
      <c r="J1368" s="443"/>
      <c r="K1368" s="443"/>
      <c r="L1368" s="685"/>
      <c r="M1368" s="353"/>
      <c r="N1368" s="271"/>
      <c r="O1368" s="576"/>
      <c r="P1368" s="276" t="s">
        <v>277</v>
      </c>
      <c r="Q1368" s="279"/>
      <c r="R1368" s="449"/>
      <c r="S1368" s="279">
        <f t="shared" si="104"/>
        <v>0</v>
      </c>
      <c r="T1368" s="333">
        <f t="shared" si="99"/>
        <v>0</v>
      </c>
    </row>
    <row r="1369" spans="2:20" ht="24.9" customHeight="1" x14ac:dyDescent="0.3">
      <c r="B1369" s="446"/>
      <c r="C1369" s="267">
        <f t="shared" si="100"/>
        <v>1</v>
      </c>
      <c r="D1369" s="268" t="str">
        <f t="shared" si="101"/>
        <v>Janeiro</v>
      </c>
      <c r="E1369" s="269"/>
      <c r="F1369" s="270" t="str">
        <f>IF(E1369="","",VLOOKUP(Conciliação!E1369,Relatório!B:I,2,FALSE))</f>
        <v/>
      </c>
      <c r="G1369" s="709"/>
      <c r="H1369" s="334" t="str">
        <f>IF(G1369="","",VLOOKUP(G1369,Fundos!B:C,2,FALSE))</f>
        <v/>
      </c>
      <c r="I1369" s="272"/>
      <c r="J1369" s="443"/>
      <c r="K1369" s="443"/>
      <c r="L1369" s="685"/>
      <c r="M1369" s="353"/>
      <c r="N1369" s="271"/>
      <c r="O1369" s="576"/>
      <c r="P1369" s="276" t="s">
        <v>277</v>
      </c>
      <c r="Q1369" s="279"/>
      <c r="R1369" s="449"/>
      <c r="S1369" s="279">
        <f t="shared" si="104"/>
        <v>0</v>
      </c>
      <c r="T1369" s="333">
        <f t="shared" si="99"/>
        <v>0</v>
      </c>
    </row>
    <row r="1370" spans="2:20" ht="24.9" customHeight="1" x14ac:dyDescent="0.3">
      <c r="B1370" s="446"/>
      <c r="C1370" s="267">
        <f t="shared" si="100"/>
        <v>1</v>
      </c>
      <c r="D1370" s="268" t="str">
        <f t="shared" si="101"/>
        <v>Janeiro</v>
      </c>
      <c r="E1370" s="269"/>
      <c r="F1370" s="270" t="str">
        <f>IF(E1370="","",VLOOKUP(Conciliação!E1370,Relatório!B:I,2,FALSE))</f>
        <v/>
      </c>
      <c r="G1370" s="709"/>
      <c r="H1370" s="334" t="str">
        <f>IF(G1370="","",VLOOKUP(G1370,Fundos!B:C,2,FALSE))</f>
        <v/>
      </c>
      <c r="I1370" s="272"/>
      <c r="J1370" s="443"/>
      <c r="K1370" s="443"/>
      <c r="L1370" s="685"/>
      <c r="M1370" s="353"/>
      <c r="N1370" s="271"/>
      <c r="O1370" s="576"/>
      <c r="P1370" s="276" t="s">
        <v>277</v>
      </c>
      <c r="Q1370" s="279"/>
      <c r="R1370" s="449"/>
      <c r="S1370" s="279">
        <f t="shared" si="104"/>
        <v>0</v>
      </c>
      <c r="T1370" s="333">
        <f t="shared" si="99"/>
        <v>0</v>
      </c>
    </row>
    <row r="1371" spans="2:20" ht="24.9" customHeight="1" x14ac:dyDescent="0.3">
      <c r="B1371" s="446"/>
      <c r="C1371" s="267">
        <f t="shared" si="100"/>
        <v>1</v>
      </c>
      <c r="D1371" s="268" t="str">
        <f t="shared" si="101"/>
        <v>Janeiro</v>
      </c>
      <c r="E1371" s="269"/>
      <c r="F1371" s="270" t="str">
        <f>IF(E1371="","",VLOOKUP(Conciliação!E1371,Relatório!B:I,2,FALSE))</f>
        <v/>
      </c>
      <c r="G1371" s="709"/>
      <c r="H1371" s="334" t="str">
        <f>IF(G1371="","",VLOOKUP(G1371,Fundos!B:C,2,FALSE))</f>
        <v/>
      </c>
      <c r="I1371" s="272"/>
      <c r="J1371" s="443"/>
      <c r="K1371" s="443"/>
      <c r="L1371" s="685"/>
      <c r="M1371" s="353"/>
      <c r="N1371" s="271"/>
      <c r="O1371" s="576"/>
      <c r="P1371" s="276" t="s">
        <v>277</v>
      </c>
      <c r="Q1371" s="279"/>
      <c r="R1371" s="449"/>
      <c r="S1371" s="279">
        <f t="shared" si="104"/>
        <v>0</v>
      </c>
      <c r="T1371" s="333">
        <f t="shared" si="99"/>
        <v>0</v>
      </c>
    </row>
    <row r="1372" spans="2:20" ht="24.9" customHeight="1" x14ac:dyDescent="0.3">
      <c r="B1372" s="446"/>
      <c r="C1372" s="267">
        <f t="shared" si="100"/>
        <v>1</v>
      </c>
      <c r="D1372" s="268" t="str">
        <f t="shared" si="101"/>
        <v>Janeiro</v>
      </c>
      <c r="E1372" s="269"/>
      <c r="F1372" s="270" t="str">
        <f>IF(E1372="","",VLOOKUP(Conciliação!E1372,Relatório!B:I,2,FALSE))</f>
        <v/>
      </c>
      <c r="G1372" s="709"/>
      <c r="H1372" s="334" t="str">
        <f>IF(G1372="","",VLOOKUP(G1372,Fundos!B:C,2,FALSE))</f>
        <v/>
      </c>
      <c r="I1372" s="272"/>
      <c r="J1372" s="443"/>
      <c r="K1372" s="443"/>
      <c r="L1372" s="685"/>
      <c r="M1372" s="353"/>
      <c r="N1372" s="271"/>
      <c r="O1372" s="576"/>
      <c r="P1372" s="276" t="s">
        <v>277</v>
      </c>
      <c r="Q1372" s="279"/>
      <c r="R1372" s="449"/>
      <c r="S1372" s="279">
        <f t="shared" si="104"/>
        <v>0</v>
      </c>
      <c r="T1372" s="333">
        <f t="shared" si="99"/>
        <v>0</v>
      </c>
    </row>
    <row r="1373" spans="2:20" ht="24.9" customHeight="1" x14ac:dyDescent="0.3">
      <c r="B1373" s="446"/>
      <c r="C1373" s="267">
        <f t="shared" si="100"/>
        <v>1</v>
      </c>
      <c r="D1373" s="268" t="str">
        <f t="shared" si="101"/>
        <v>Janeiro</v>
      </c>
      <c r="E1373" s="269"/>
      <c r="F1373" s="270" t="str">
        <f>IF(E1373="","",VLOOKUP(Conciliação!E1373,Relatório!B:I,2,FALSE))</f>
        <v/>
      </c>
      <c r="G1373" s="709"/>
      <c r="H1373" s="334" t="str">
        <f>IF(G1373="","",VLOOKUP(G1373,Fundos!B:C,2,FALSE))</f>
        <v/>
      </c>
      <c r="I1373" s="272"/>
      <c r="J1373" s="443"/>
      <c r="K1373" s="443"/>
      <c r="L1373" s="686"/>
      <c r="M1373" s="353"/>
      <c r="N1373" s="271"/>
      <c r="O1373" s="576"/>
      <c r="P1373" s="276" t="s">
        <v>277</v>
      </c>
      <c r="Q1373" s="279"/>
      <c r="R1373" s="449"/>
      <c r="S1373" s="279">
        <f t="shared" si="104"/>
        <v>0</v>
      </c>
      <c r="T1373" s="333">
        <f t="shared" si="99"/>
        <v>0</v>
      </c>
    </row>
    <row r="1374" spans="2:20" ht="24.9" customHeight="1" x14ac:dyDescent="0.3">
      <c r="B1374" s="446"/>
      <c r="C1374" s="267">
        <f t="shared" si="100"/>
        <v>1</v>
      </c>
      <c r="D1374" s="268" t="str">
        <f t="shared" si="101"/>
        <v>Janeiro</v>
      </c>
      <c r="E1374" s="269"/>
      <c r="F1374" s="270" t="str">
        <f>IF(E1374="","",VLOOKUP(Conciliação!E1374,Relatório!B:I,2,FALSE))</f>
        <v/>
      </c>
      <c r="G1374" s="709"/>
      <c r="H1374" s="334" t="str">
        <f>IF(G1374="","",VLOOKUP(G1374,Fundos!B:C,2,FALSE))</f>
        <v/>
      </c>
      <c r="I1374" s="272"/>
      <c r="J1374" s="443"/>
      <c r="K1374" s="443"/>
      <c r="L1374" s="685"/>
      <c r="M1374" s="353"/>
      <c r="N1374" s="271"/>
      <c r="O1374" s="576"/>
      <c r="P1374" s="276" t="s">
        <v>277</v>
      </c>
      <c r="Q1374" s="279"/>
      <c r="R1374" s="449"/>
      <c r="S1374" s="279">
        <f t="shared" si="104"/>
        <v>0</v>
      </c>
      <c r="T1374" s="333">
        <f t="shared" si="99"/>
        <v>0</v>
      </c>
    </row>
    <row r="1375" spans="2:20" ht="24.9" customHeight="1" x14ac:dyDescent="0.3">
      <c r="B1375" s="446"/>
      <c r="C1375" s="267">
        <f t="shared" si="100"/>
        <v>1</v>
      </c>
      <c r="D1375" s="268" t="str">
        <f t="shared" si="101"/>
        <v>Janeiro</v>
      </c>
      <c r="E1375" s="269"/>
      <c r="F1375" s="270" t="str">
        <f>IF(E1375="","",VLOOKUP(Conciliação!E1375,Relatório!B:I,2,FALSE))</f>
        <v/>
      </c>
      <c r="G1375" s="709"/>
      <c r="H1375" s="334" t="str">
        <f>IF(G1375="","",VLOOKUP(G1375,Fundos!B:C,2,FALSE))</f>
        <v/>
      </c>
      <c r="I1375" s="272"/>
      <c r="J1375" s="443"/>
      <c r="K1375" s="443"/>
      <c r="L1375" s="685"/>
      <c r="M1375" s="353"/>
      <c r="N1375" s="271"/>
      <c r="O1375" s="576"/>
      <c r="P1375" s="276" t="s">
        <v>277</v>
      </c>
      <c r="Q1375" s="279"/>
      <c r="R1375" s="449"/>
      <c r="S1375" s="279">
        <f t="shared" si="104"/>
        <v>0</v>
      </c>
      <c r="T1375" s="333">
        <f t="shared" si="99"/>
        <v>0</v>
      </c>
    </row>
    <row r="1376" spans="2:20" ht="24.9" customHeight="1" x14ac:dyDescent="0.3">
      <c r="B1376" s="446"/>
      <c r="C1376" s="267">
        <f t="shared" si="100"/>
        <v>1</v>
      </c>
      <c r="D1376" s="268" t="str">
        <f t="shared" si="101"/>
        <v>Janeiro</v>
      </c>
      <c r="E1376" s="269"/>
      <c r="F1376" s="270" t="str">
        <f>IF(E1376="","",VLOOKUP(Conciliação!E1376,Relatório!B:I,2,FALSE))</f>
        <v/>
      </c>
      <c r="G1376" s="709"/>
      <c r="H1376" s="334" t="str">
        <f>IF(G1376="","",VLOOKUP(G1376,Fundos!B:C,2,FALSE))</f>
        <v/>
      </c>
      <c r="I1376" s="272"/>
      <c r="J1376" s="443"/>
      <c r="K1376" s="443"/>
      <c r="L1376" s="686"/>
      <c r="M1376" s="353"/>
      <c r="N1376" s="271"/>
      <c r="O1376" s="576"/>
      <c r="P1376" s="276" t="s">
        <v>277</v>
      </c>
      <c r="Q1376" s="279"/>
      <c r="R1376" s="449"/>
      <c r="S1376" s="279">
        <f t="shared" si="104"/>
        <v>0</v>
      </c>
      <c r="T1376" s="333">
        <f t="shared" si="99"/>
        <v>0</v>
      </c>
    </row>
    <row r="1377" spans="2:20" ht="24.9" customHeight="1" x14ac:dyDescent="0.3">
      <c r="B1377" s="446"/>
      <c r="C1377" s="267">
        <f t="shared" si="100"/>
        <v>1</v>
      </c>
      <c r="D1377" s="268" t="str">
        <f t="shared" si="101"/>
        <v>Janeiro</v>
      </c>
      <c r="E1377" s="269"/>
      <c r="F1377" s="270" t="str">
        <f>IF(E1377="","",VLOOKUP(Conciliação!E1377,Relatório!B:I,2,FALSE))</f>
        <v/>
      </c>
      <c r="G1377" s="709"/>
      <c r="H1377" s="334" t="str">
        <f>IF(G1377="","",VLOOKUP(G1377,Fundos!B:C,2,FALSE))</f>
        <v/>
      </c>
      <c r="I1377" s="272"/>
      <c r="J1377" s="443"/>
      <c r="K1377" s="443"/>
      <c r="L1377" s="686"/>
      <c r="M1377" s="353"/>
      <c r="N1377" s="271"/>
      <c r="O1377" s="576"/>
      <c r="P1377" s="276" t="s">
        <v>277</v>
      </c>
      <c r="Q1377" s="279"/>
      <c r="R1377" s="449"/>
      <c r="S1377" s="279">
        <f t="shared" si="104"/>
        <v>0</v>
      </c>
      <c r="T1377" s="333">
        <f t="shared" si="99"/>
        <v>0</v>
      </c>
    </row>
    <row r="1378" spans="2:20" ht="24.9" customHeight="1" x14ac:dyDescent="0.3">
      <c r="B1378" s="446"/>
      <c r="C1378" s="267">
        <f t="shared" si="100"/>
        <v>1</v>
      </c>
      <c r="D1378" s="268" t="str">
        <f t="shared" si="101"/>
        <v>Janeiro</v>
      </c>
      <c r="E1378" s="269"/>
      <c r="F1378" s="270" t="str">
        <f>IF(E1378="","",VLOOKUP(Conciliação!E1378,Relatório!B:I,2,FALSE))</f>
        <v/>
      </c>
      <c r="G1378" s="709"/>
      <c r="H1378" s="334" t="str">
        <f>IF(G1378="","",VLOOKUP(G1378,Fundos!B:C,2,FALSE))</f>
        <v/>
      </c>
      <c r="I1378" s="272"/>
      <c r="J1378" s="443"/>
      <c r="K1378" s="443"/>
      <c r="L1378" s="685"/>
      <c r="M1378" s="353"/>
      <c r="N1378" s="271"/>
      <c r="O1378" s="576"/>
      <c r="P1378" s="276" t="s">
        <v>277</v>
      </c>
      <c r="Q1378" s="279"/>
      <c r="R1378" s="449"/>
      <c r="S1378" s="279">
        <f t="shared" si="104"/>
        <v>0</v>
      </c>
      <c r="T1378" s="333">
        <f t="shared" si="99"/>
        <v>0</v>
      </c>
    </row>
    <row r="1379" spans="2:20" ht="24.9" customHeight="1" x14ac:dyDescent="0.3">
      <c r="B1379" s="446"/>
      <c r="C1379" s="267">
        <f t="shared" si="100"/>
        <v>1</v>
      </c>
      <c r="D1379" s="268" t="str">
        <f t="shared" si="101"/>
        <v>Janeiro</v>
      </c>
      <c r="E1379" s="269"/>
      <c r="F1379" s="270" t="str">
        <f>IF(E1379="","",VLOOKUP(Conciliação!E1379,Relatório!B:I,2,FALSE))</f>
        <v/>
      </c>
      <c r="G1379" s="709"/>
      <c r="H1379" s="334" t="str">
        <f>IF(G1379="","",VLOOKUP(G1379,Fundos!B:C,2,FALSE))</f>
        <v/>
      </c>
      <c r="I1379" s="272"/>
      <c r="J1379" s="443"/>
      <c r="K1379" s="443"/>
      <c r="L1379" s="685"/>
      <c r="M1379" s="353"/>
      <c r="N1379" s="271"/>
      <c r="O1379" s="576"/>
      <c r="P1379" s="276" t="s">
        <v>277</v>
      </c>
      <c r="Q1379" s="279"/>
      <c r="R1379" s="449"/>
      <c r="S1379" s="279">
        <f t="shared" si="104"/>
        <v>0</v>
      </c>
      <c r="T1379" s="333">
        <f t="shared" si="99"/>
        <v>0</v>
      </c>
    </row>
    <row r="1380" spans="2:20" ht="24.9" customHeight="1" x14ac:dyDescent="0.3">
      <c r="B1380" s="446"/>
      <c r="C1380" s="267">
        <f t="shared" si="100"/>
        <v>1</v>
      </c>
      <c r="D1380" s="268" t="str">
        <f t="shared" si="101"/>
        <v>Janeiro</v>
      </c>
      <c r="E1380" s="269"/>
      <c r="F1380" s="270" t="str">
        <f>IF(E1380="","",VLOOKUP(Conciliação!E1380,Relatório!B:I,2,FALSE))</f>
        <v/>
      </c>
      <c r="G1380" s="709"/>
      <c r="H1380" s="334" t="str">
        <f>IF(G1380="","",VLOOKUP(G1380,Fundos!B:C,2,FALSE))</f>
        <v/>
      </c>
      <c r="I1380" s="272"/>
      <c r="J1380" s="443"/>
      <c r="K1380" s="443"/>
      <c r="L1380" s="685"/>
      <c r="M1380" s="353"/>
      <c r="N1380" s="271"/>
      <c r="O1380" s="576"/>
      <c r="P1380" s="276" t="s">
        <v>277</v>
      </c>
      <c r="Q1380" s="279"/>
      <c r="R1380" s="449"/>
      <c r="S1380" s="279">
        <f t="shared" si="104"/>
        <v>0</v>
      </c>
      <c r="T1380" s="333">
        <f t="shared" si="99"/>
        <v>0</v>
      </c>
    </row>
    <row r="1381" spans="2:20" ht="24.9" customHeight="1" x14ac:dyDescent="0.3">
      <c r="B1381" s="446"/>
      <c r="C1381" s="267">
        <f t="shared" si="100"/>
        <v>1</v>
      </c>
      <c r="D1381" s="268" t="str">
        <f t="shared" si="101"/>
        <v>Janeiro</v>
      </c>
      <c r="E1381" s="269"/>
      <c r="F1381" s="270" t="str">
        <f>IF(E1381="","",VLOOKUP(Conciliação!E1381,Relatório!B:I,2,FALSE))</f>
        <v/>
      </c>
      <c r="G1381" s="709"/>
      <c r="H1381" s="334" t="str">
        <f>IF(G1381="","",VLOOKUP(G1381,Fundos!B:C,2,FALSE))</f>
        <v/>
      </c>
      <c r="I1381" s="272"/>
      <c r="J1381" s="443"/>
      <c r="K1381" s="443"/>
      <c r="L1381" s="685"/>
      <c r="M1381" s="353"/>
      <c r="N1381" s="271"/>
      <c r="O1381" s="576"/>
      <c r="P1381" s="276" t="s">
        <v>277</v>
      </c>
      <c r="Q1381" s="279"/>
      <c r="R1381" s="449"/>
      <c r="S1381" s="279">
        <f t="shared" si="104"/>
        <v>0</v>
      </c>
      <c r="T1381" s="333">
        <f t="shared" si="99"/>
        <v>0</v>
      </c>
    </row>
    <row r="1382" spans="2:20" ht="24.9" customHeight="1" x14ac:dyDescent="0.3">
      <c r="B1382" s="446"/>
      <c r="C1382" s="267">
        <f t="shared" si="100"/>
        <v>1</v>
      </c>
      <c r="D1382" s="268" t="str">
        <f t="shared" si="101"/>
        <v>Janeiro</v>
      </c>
      <c r="E1382" s="269"/>
      <c r="F1382" s="270" t="str">
        <f>IF(E1382="","",VLOOKUP(Conciliação!E1382,Relatório!B:I,2,FALSE))</f>
        <v/>
      </c>
      <c r="G1382" s="709"/>
      <c r="H1382" s="334" t="str">
        <f>IF(G1382="","",VLOOKUP(G1382,Fundos!B:C,2,FALSE))</f>
        <v/>
      </c>
      <c r="I1382" s="272"/>
      <c r="J1382" s="443"/>
      <c r="K1382" s="443"/>
      <c r="L1382" s="685"/>
      <c r="M1382" s="353"/>
      <c r="N1382" s="271"/>
      <c r="O1382" s="576"/>
      <c r="P1382" s="276" t="s">
        <v>277</v>
      </c>
      <c r="Q1382" s="279"/>
      <c r="R1382" s="449"/>
      <c r="S1382" s="279">
        <f t="shared" si="104"/>
        <v>0</v>
      </c>
      <c r="T1382" s="333">
        <f t="shared" si="99"/>
        <v>0</v>
      </c>
    </row>
    <row r="1383" spans="2:20" ht="24.9" customHeight="1" x14ac:dyDescent="0.3">
      <c r="B1383" s="446"/>
      <c r="C1383" s="267">
        <f>MONTH(B1383)</f>
        <v>1</v>
      </c>
      <c r="D1383" s="268" t="str">
        <f>IF(C1383=1,"Janeiro",IF(C1383=2,"Fevereiro",IF(C1383=3,"Março",IF(C1383=4,"Abril",IF(C1383=5,"Maio",IF(C1383=6,"Junho",IF(C1383=7,"Julho",IF(C1383=8,"Agosto",IF(C1383=9,"Setembro",IF(C1383=10,"Outubro",IF(C1383=11,"Novembro",IF(C1383=12,"Dezembro",""))))))))))))</f>
        <v>Janeiro</v>
      </c>
      <c r="E1383" s="269"/>
      <c r="F1383" s="270" t="str">
        <f>IF(E1383="","",VLOOKUP(Conciliação!E1383,Relatório!B:I,2,FALSE))</f>
        <v/>
      </c>
      <c r="G1383" s="709"/>
      <c r="H1383" s="334" t="str">
        <f>IF(G1383="","",VLOOKUP(G1383,Fundos!B:C,2,FALSE))</f>
        <v/>
      </c>
      <c r="I1383" s="272"/>
      <c r="J1383" s="443"/>
      <c r="K1383" s="443"/>
      <c r="L1383" s="685"/>
      <c r="M1383" s="353"/>
      <c r="N1383" s="271"/>
      <c r="O1383" s="576"/>
      <c r="P1383" s="276" t="s">
        <v>277</v>
      </c>
      <c r="Q1383" s="279"/>
      <c r="R1383" s="449"/>
      <c r="S1383" s="279">
        <f t="shared" si="104"/>
        <v>0</v>
      </c>
      <c r="T1383" s="333">
        <f t="shared" si="99"/>
        <v>0</v>
      </c>
    </row>
    <row r="1384" spans="2:20" ht="24.9" customHeight="1" x14ac:dyDescent="0.3">
      <c r="B1384" s="446"/>
      <c r="C1384" s="267">
        <f>MONTH(B1384)</f>
        <v>1</v>
      </c>
      <c r="D1384" s="268" t="str">
        <f>IF(C1384=1,"Janeiro",IF(C1384=2,"Fevereiro",IF(C1384=3,"Março",IF(C1384=4,"Abril",IF(C1384=5,"Maio",IF(C1384=6,"Junho",IF(C1384=7,"Julho",IF(C1384=8,"Agosto",IF(C1384=9,"Setembro",IF(C1384=10,"Outubro",IF(C1384=11,"Novembro",IF(C1384=12,"Dezembro",""))))))))))))</f>
        <v>Janeiro</v>
      </c>
      <c r="E1384" s="269"/>
      <c r="F1384" s="270" t="str">
        <f>IF(E1384="","",VLOOKUP(Conciliação!E1384,Relatório!B:I,2,FALSE))</f>
        <v/>
      </c>
      <c r="G1384" s="709"/>
      <c r="H1384" s="334" t="str">
        <f>IF(G1384="","",VLOOKUP(G1384,Fundos!B:C,2,FALSE))</f>
        <v/>
      </c>
      <c r="I1384" s="272"/>
      <c r="J1384" s="443"/>
      <c r="K1384" s="443"/>
      <c r="L1384" s="685"/>
      <c r="M1384" s="353"/>
      <c r="N1384" s="271"/>
      <c r="O1384" s="576"/>
      <c r="P1384" s="276" t="s">
        <v>277</v>
      </c>
      <c r="Q1384" s="279"/>
      <c r="R1384" s="449"/>
      <c r="S1384" s="279">
        <f t="shared" si="104"/>
        <v>0</v>
      </c>
      <c r="T1384" s="333">
        <f t="shared" si="99"/>
        <v>0</v>
      </c>
    </row>
    <row r="1385" spans="2:20" ht="24.9" customHeight="1" x14ac:dyDescent="0.3">
      <c r="B1385" s="446"/>
      <c r="C1385" s="267">
        <f t="shared" si="100"/>
        <v>1</v>
      </c>
      <c r="D1385" s="268" t="str">
        <f t="shared" si="101"/>
        <v>Janeiro</v>
      </c>
      <c r="E1385" s="269"/>
      <c r="F1385" s="270" t="str">
        <f>IF(E1385="","",VLOOKUP(Conciliação!E1385,Relatório!B:I,2,FALSE))</f>
        <v/>
      </c>
      <c r="G1385" s="709"/>
      <c r="H1385" s="334" t="str">
        <f>IF(G1385="","",VLOOKUP(G1385,Fundos!B:C,2,FALSE))</f>
        <v/>
      </c>
      <c r="I1385" s="272"/>
      <c r="J1385" s="443"/>
      <c r="K1385" s="443"/>
      <c r="L1385" s="685"/>
      <c r="M1385" s="353"/>
      <c r="N1385" s="271"/>
      <c r="O1385" s="576"/>
      <c r="P1385" s="276" t="s">
        <v>277</v>
      </c>
      <c r="Q1385" s="279"/>
      <c r="R1385" s="449"/>
      <c r="S1385" s="279">
        <f t="shared" si="104"/>
        <v>0</v>
      </c>
      <c r="T1385" s="333">
        <f t="shared" si="99"/>
        <v>0</v>
      </c>
    </row>
    <row r="1386" spans="2:20" ht="24.9" customHeight="1" x14ac:dyDescent="0.3">
      <c r="B1386" s="446"/>
      <c r="C1386" s="267">
        <f t="shared" si="100"/>
        <v>1</v>
      </c>
      <c r="D1386" s="268" t="str">
        <f t="shared" si="101"/>
        <v>Janeiro</v>
      </c>
      <c r="E1386" s="269"/>
      <c r="F1386" s="270" t="str">
        <f>IF(E1386="","",VLOOKUP(Conciliação!E1386,Relatório!B:I,2,FALSE))</f>
        <v/>
      </c>
      <c r="G1386" s="709"/>
      <c r="H1386" s="334" t="str">
        <f>IF(G1386="","",VLOOKUP(G1386,Fundos!B:C,2,FALSE))</f>
        <v/>
      </c>
      <c r="I1386" s="272"/>
      <c r="J1386" s="443"/>
      <c r="K1386" s="443"/>
      <c r="L1386" s="685"/>
      <c r="M1386" s="353"/>
      <c r="N1386" s="271"/>
      <c r="O1386" s="576"/>
      <c r="P1386" s="276" t="s">
        <v>277</v>
      </c>
      <c r="Q1386" s="279"/>
      <c r="R1386" s="449"/>
      <c r="S1386" s="279">
        <f t="shared" si="104"/>
        <v>0</v>
      </c>
      <c r="T1386" s="333">
        <f t="shared" si="99"/>
        <v>0</v>
      </c>
    </row>
    <row r="1387" spans="2:20" ht="24.9" customHeight="1" x14ac:dyDescent="0.3">
      <c r="B1387" s="446"/>
      <c r="C1387" s="267">
        <f t="shared" ref="C1387:C1409" si="105">MONTH(B1387)</f>
        <v>1</v>
      </c>
      <c r="D1387" s="268" t="str">
        <f t="shared" ref="D1387:D1409" si="106">IF(C1387=1,"Janeiro",IF(C1387=2,"Fevereiro",IF(C1387=3,"Março",IF(C1387=4,"Abril",IF(C1387=5,"Maio",IF(C1387=6,"Junho",IF(C1387=7,"Julho",IF(C1387=8,"Agosto",IF(C1387=9,"Setembro",IF(C1387=10,"Outubro",IF(C1387=11,"Novembro",IF(C1387=12,"Dezembro",""))))))))))))</f>
        <v>Janeiro</v>
      </c>
      <c r="E1387" s="269"/>
      <c r="F1387" s="270" t="str">
        <f>IF(E1387="","",VLOOKUP(Conciliação!E1387,Relatório!B:I,2,FALSE))</f>
        <v/>
      </c>
      <c r="G1387" s="709"/>
      <c r="H1387" s="334" t="str">
        <f>IF(G1387="","",VLOOKUP(G1387,Fundos!B:C,2,FALSE))</f>
        <v/>
      </c>
      <c r="I1387" s="272"/>
      <c r="J1387" s="443"/>
      <c r="K1387" s="443"/>
      <c r="L1387" s="685"/>
      <c r="M1387" s="353"/>
      <c r="N1387" s="271"/>
      <c r="O1387" s="576"/>
      <c r="P1387" s="276" t="s">
        <v>277</v>
      </c>
      <c r="Q1387" s="279"/>
      <c r="R1387" s="449"/>
      <c r="S1387" s="279">
        <f t="shared" si="104"/>
        <v>0</v>
      </c>
      <c r="T1387" s="333">
        <f t="shared" si="99"/>
        <v>0</v>
      </c>
    </row>
    <row r="1388" spans="2:20" ht="24.9" customHeight="1" x14ac:dyDescent="0.3">
      <c r="B1388" s="446"/>
      <c r="C1388" s="267">
        <f t="shared" si="105"/>
        <v>1</v>
      </c>
      <c r="D1388" s="268" t="str">
        <f t="shared" si="106"/>
        <v>Janeiro</v>
      </c>
      <c r="E1388" s="269"/>
      <c r="F1388" s="270" t="str">
        <f>IF(E1388="","",VLOOKUP(Conciliação!E1388,Relatório!B:I,2,FALSE))</f>
        <v/>
      </c>
      <c r="G1388" s="709"/>
      <c r="H1388" s="334" t="str">
        <f>IF(G1388="","",VLOOKUP(G1388,Fundos!B:C,2,FALSE))</f>
        <v/>
      </c>
      <c r="I1388" s="272"/>
      <c r="J1388" s="443"/>
      <c r="K1388" s="443"/>
      <c r="L1388" s="685"/>
      <c r="M1388" s="353"/>
      <c r="N1388" s="271"/>
      <c r="O1388" s="576"/>
      <c r="P1388" s="276" t="s">
        <v>277</v>
      </c>
      <c r="Q1388" s="279"/>
      <c r="R1388" s="449"/>
      <c r="S1388" s="279">
        <f t="shared" si="104"/>
        <v>0</v>
      </c>
      <c r="T1388" s="333">
        <f t="shared" si="99"/>
        <v>0</v>
      </c>
    </row>
    <row r="1389" spans="2:20" ht="24.9" customHeight="1" x14ac:dyDescent="0.3">
      <c r="B1389" s="446"/>
      <c r="C1389" s="267">
        <f t="shared" si="105"/>
        <v>1</v>
      </c>
      <c r="D1389" s="268" t="str">
        <f t="shared" si="106"/>
        <v>Janeiro</v>
      </c>
      <c r="E1389" s="269"/>
      <c r="F1389" s="270" t="str">
        <f>IF(E1389="","",VLOOKUP(Conciliação!E1389,Relatório!B:I,2,FALSE))</f>
        <v/>
      </c>
      <c r="G1389" s="709"/>
      <c r="H1389" s="334" t="str">
        <f>IF(G1389="","",VLOOKUP(G1389,Fundos!B:C,2,FALSE))</f>
        <v/>
      </c>
      <c r="I1389" s="272"/>
      <c r="J1389" s="443"/>
      <c r="K1389" s="443"/>
      <c r="L1389" s="685"/>
      <c r="M1389" s="353"/>
      <c r="N1389" s="271"/>
      <c r="O1389" s="576"/>
      <c r="P1389" s="276" t="s">
        <v>277</v>
      </c>
      <c r="Q1389" s="279"/>
      <c r="R1389" s="449"/>
      <c r="S1389" s="279">
        <f t="shared" si="104"/>
        <v>0</v>
      </c>
      <c r="T1389" s="333">
        <f t="shared" si="99"/>
        <v>0</v>
      </c>
    </row>
    <row r="1390" spans="2:20" ht="24.9" customHeight="1" x14ac:dyDescent="0.3">
      <c r="B1390" s="446"/>
      <c r="C1390" s="267">
        <f t="shared" si="105"/>
        <v>1</v>
      </c>
      <c r="D1390" s="268" t="str">
        <f t="shared" si="106"/>
        <v>Janeiro</v>
      </c>
      <c r="E1390" s="269"/>
      <c r="F1390" s="270" t="str">
        <f>IF(E1390="","",VLOOKUP(Conciliação!E1390,Relatório!B:I,2,FALSE))</f>
        <v/>
      </c>
      <c r="G1390" s="709"/>
      <c r="H1390" s="334" t="str">
        <f>IF(G1390="","",VLOOKUP(G1390,Fundos!B:C,2,FALSE))</f>
        <v/>
      </c>
      <c r="I1390" s="272"/>
      <c r="J1390" s="443"/>
      <c r="K1390" s="443"/>
      <c r="L1390" s="685"/>
      <c r="M1390" s="353"/>
      <c r="N1390" s="271"/>
      <c r="O1390" s="576"/>
      <c r="P1390" s="276" t="s">
        <v>277</v>
      </c>
      <c r="Q1390" s="279"/>
      <c r="R1390" s="449"/>
      <c r="S1390" s="279">
        <f t="shared" si="104"/>
        <v>0</v>
      </c>
      <c r="T1390" s="333">
        <f t="shared" si="99"/>
        <v>0</v>
      </c>
    </row>
    <row r="1391" spans="2:20" ht="24.9" customHeight="1" x14ac:dyDescent="0.3">
      <c r="B1391" s="446"/>
      <c r="C1391" s="267">
        <f t="shared" si="105"/>
        <v>1</v>
      </c>
      <c r="D1391" s="268" t="str">
        <f t="shared" si="106"/>
        <v>Janeiro</v>
      </c>
      <c r="E1391" s="269"/>
      <c r="F1391" s="270" t="str">
        <f>IF(E1391="","",VLOOKUP(Conciliação!E1391,Relatório!B:I,2,FALSE))</f>
        <v/>
      </c>
      <c r="G1391" s="709"/>
      <c r="H1391" s="334" t="str">
        <f>IF(G1391="","",VLOOKUP(G1391,Fundos!B:C,2,FALSE))</f>
        <v/>
      </c>
      <c r="I1391" s="272"/>
      <c r="J1391" s="443"/>
      <c r="K1391" s="443"/>
      <c r="L1391" s="685"/>
      <c r="M1391" s="353"/>
      <c r="N1391" s="271"/>
      <c r="O1391" s="576"/>
      <c r="P1391" s="276" t="s">
        <v>277</v>
      </c>
      <c r="Q1391" s="279"/>
      <c r="R1391" s="449"/>
      <c r="S1391" s="279">
        <f t="shared" si="104"/>
        <v>0</v>
      </c>
      <c r="T1391" s="333">
        <f t="shared" si="99"/>
        <v>0</v>
      </c>
    </row>
    <row r="1392" spans="2:20" ht="24.9" customHeight="1" x14ac:dyDescent="0.3">
      <c r="B1392" s="446"/>
      <c r="C1392" s="267">
        <f t="shared" si="105"/>
        <v>1</v>
      </c>
      <c r="D1392" s="268" t="str">
        <f t="shared" si="106"/>
        <v>Janeiro</v>
      </c>
      <c r="E1392" s="269"/>
      <c r="F1392" s="270" t="str">
        <f>IF(E1392="","",VLOOKUP(Conciliação!E1392,Relatório!B:I,2,FALSE))</f>
        <v/>
      </c>
      <c r="G1392" s="709"/>
      <c r="H1392" s="334" t="str">
        <f>IF(G1392="","",VLOOKUP(G1392,Fundos!B:C,2,FALSE))</f>
        <v/>
      </c>
      <c r="I1392" s="272"/>
      <c r="J1392" s="443"/>
      <c r="K1392" s="443"/>
      <c r="L1392" s="685"/>
      <c r="M1392" s="353"/>
      <c r="N1392" s="271"/>
      <c r="O1392" s="576"/>
      <c r="P1392" s="276" t="s">
        <v>277</v>
      </c>
      <c r="Q1392" s="279"/>
      <c r="R1392" s="449"/>
      <c r="S1392" s="279">
        <f t="shared" si="104"/>
        <v>0</v>
      </c>
      <c r="T1392" s="333">
        <f t="shared" si="99"/>
        <v>0</v>
      </c>
    </row>
    <row r="1393" spans="2:20" ht="24.9" customHeight="1" x14ac:dyDescent="0.3">
      <c r="B1393" s="446"/>
      <c r="C1393" s="267">
        <f t="shared" si="105"/>
        <v>1</v>
      </c>
      <c r="D1393" s="268" t="str">
        <f t="shared" si="106"/>
        <v>Janeiro</v>
      </c>
      <c r="E1393" s="269"/>
      <c r="F1393" s="270" t="str">
        <f>IF(E1393="","",VLOOKUP(Conciliação!E1393,Relatório!B:I,2,FALSE))</f>
        <v/>
      </c>
      <c r="G1393" s="709"/>
      <c r="H1393" s="334" t="str">
        <f>IF(G1393="","",VLOOKUP(G1393,Fundos!B:C,2,FALSE))</f>
        <v/>
      </c>
      <c r="I1393" s="272"/>
      <c r="J1393" s="443"/>
      <c r="K1393" s="443"/>
      <c r="L1393" s="685"/>
      <c r="M1393" s="353"/>
      <c r="N1393" s="271"/>
      <c r="O1393" s="576"/>
      <c r="P1393" s="276" t="s">
        <v>277</v>
      </c>
      <c r="Q1393" s="279"/>
      <c r="R1393" s="449"/>
      <c r="S1393" s="279">
        <f t="shared" si="104"/>
        <v>0</v>
      </c>
      <c r="T1393" s="333">
        <f t="shared" si="99"/>
        <v>0</v>
      </c>
    </row>
    <row r="1394" spans="2:20" ht="24.9" customHeight="1" x14ac:dyDescent="0.3">
      <c r="B1394" s="446"/>
      <c r="C1394" s="267">
        <f t="shared" si="105"/>
        <v>1</v>
      </c>
      <c r="D1394" s="268" t="str">
        <f t="shared" si="106"/>
        <v>Janeiro</v>
      </c>
      <c r="E1394" s="269"/>
      <c r="F1394" s="270" t="str">
        <f>IF(E1394="","",VLOOKUP(Conciliação!E1394,Relatório!B:I,2,FALSE))</f>
        <v/>
      </c>
      <c r="G1394" s="709"/>
      <c r="H1394" s="334" t="str">
        <f>IF(G1394="","",VLOOKUP(G1394,Fundos!B:C,2,FALSE))</f>
        <v/>
      </c>
      <c r="I1394" s="272"/>
      <c r="J1394" s="443"/>
      <c r="K1394" s="443"/>
      <c r="L1394" s="685"/>
      <c r="M1394" s="353"/>
      <c r="N1394" s="271"/>
      <c r="O1394" s="576"/>
      <c r="P1394" s="276" t="s">
        <v>277</v>
      </c>
      <c r="Q1394" s="279"/>
      <c r="R1394" s="449"/>
      <c r="S1394" s="279">
        <f t="shared" si="104"/>
        <v>0</v>
      </c>
      <c r="T1394" s="333">
        <f t="shared" si="99"/>
        <v>0</v>
      </c>
    </row>
    <row r="1395" spans="2:20" ht="24.9" customHeight="1" x14ac:dyDescent="0.3">
      <c r="B1395" s="446"/>
      <c r="C1395" s="267">
        <f t="shared" si="105"/>
        <v>1</v>
      </c>
      <c r="D1395" s="268" t="str">
        <f t="shared" si="106"/>
        <v>Janeiro</v>
      </c>
      <c r="E1395" s="269"/>
      <c r="F1395" s="270" t="str">
        <f>IF(E1395="","",VLOOKUP(Conciliação!E1395,Relatório!B:I,2,FALSE))</f>
        <v/>
      </c>
      <c r="G1395" s="709"/>
      <c r="H1395" s="334" t="str">
        <f>IF(G1395="","",VLOOKUP(G1395,Fundos!B:C,2,FALSE))</f>
        <v/>
      </c>
      <c r="I1395" s="272"/>
      <c r="J1395" s="443"/>
      <c r="K1395" s="443"/>
      <c r="L1395" s="685"/>
      <c r="M1395" s="353"/>
      <c r="N1395" s="271"/>
      <c r="O1395" s="576"/>
      <c r="P1395" s="276" t="s">
        <v>277</v>
      </c>
      <c r="Q1395" s="279"/>
      <c r="R1395" s="449"/>
      <c r="S1395" s="279">
        <f t="shared" si="104"/>
        <v>0</v>
      </c>
      <c r="T1395" s="333">
        <f t="shared" ref="T1395:T1413" si="107">T1394</f>
        <v>0</v>
      </c>
    </row>
    <row r="1396" spans="2:20" ht="24.9" customHeight="1" x14ac:dyDescent="0.3">
      <c r="B1396" s="446"/>
      <c r="C1396" s="267">
        <f t="shared" si="105"/>
        <v>1</v>
      </c>
      <c r="D1396" s="268" t="str">
        <f t="shared" si="106"/>
        <v>Janeiro</v>
      </c>
      <c r="E1396" s="269"/>
      <c r="F1396" s="270" t="str">
        <f>IF(E1396="","",VLOOKUP(Conciliação!E1396,Relatório!B:I,2,FALSE))</f>
        <v/>
      </c>
      <c r="G1396" s="709"/>
      <c r="H1396" s="334" t="str">
        <f>IF(G1396="","",VLOOKUP(G1396,Fundos!B:C,2,FALSE))</f>
        <v/>
      </c>
      <c r="I1396" s="272"/>
      <c r="J1396" s="294"/>
      <c r="K1396" s="294"/>
      <c r="L1396" s="274"/>
      <c r="M1396" s="353"/>
      <c r="N1396" s="271"/>
      <c r="O1396" s="576"/>
      <c r="P1396" s="276" t="s">
        <v>277</v>
      </c>
      <c r="Q1396" s="279"/>
      <c r="R1396" s="449"/>
      <c r="S1396" s="279">
        <f t="shared" si="104"/>
        <v>0</v>
      </c>
      <c r="T1396" s="333">
        <f t="shared" si="107"/>
        <v>0</v>
      </c>
    </row>
    <row r="1397" spans="2:20" ht="24.9" customHeight="1" x14ac:dyDescent="0.3">
      <c r="B1397" s="446"/>
      <c r="C1397" s="267">
        <f t="shared" si="105"/>
        <v>1</v>
      </c>
      <c r="D1397" s="268" t="str">
        <f t="shared" si="106"/>
        <v>Janeiro</v>
      </c>
      <c r="E1397" s="269"/>
      <c r="F1397" s="270" t="str">
        <f>IF(E1397="","",VLOOKUP(Conciliação!E1397,Relatório!B:I,2,FALSE))</f>
        <v/>
      </c>
      <c r="G1397" s="709"/>
      <c r="H1397" s="334" t="str">
        <f>IF(G1397="","",VLOOKUP(G1397,Fundos!B:C,2,FALSE))</f>
        <v/>
      </c>
      <c r="I1397" s="272"/>
      <c r="J1397" s="443"/>
      <c r="K1397" s="443"/>
      <c r="L1397" s="685"/>
      <c r="M1397" s="353"/>
      <c r="N1397" s="271"/>
      <c r="O1397" s="576"/>
      <c r="P1397" s="276" t="s">
        <v>277</v>
      </c>
      <c r="Q1397" s="279"/>
      <c r="R1397" s="449"/>
      <c r="S1397" s="279">
        <f t="shared" si="104"/>
        <v>0</v>
      </c>
      <c r="T1397" s="333">
        <f t="shared" si="107"/>
        <v>0</v>
      </c>
    </row>
    <row r="1398" spans="2:20" ht="24.9" customHeight="1" x14ac:dyDescent="0.3">
      <c r="B1398" s="446"/>
      <c r="C1398" s="267">
        <f t="shared" si="105"/>
        <v>1</v>
      </c>
      <c r="D1398" s="268" t="str">
        <f t="shared" si="106"/>
        <v>Janeiro</v>
      </c>
      <c r="E1398" s="269"/>
      <c r="F1398" s="270" t="str">
        <f>IF(E1398="","",VLOOKUP(Conciliação!E1398,Relatório!B:I,2,FALSE))</f>
        <v/>
      </c>
      <c r="G1398" s="709"/>
      <c r="H1398" s="334" t="str">
        <f>IF(G1398="","",VLOOKUP(G1398,Fundos!B:C,2,FALSE))</f>
        <v/>
      </c>
      <c r="I1398" s="272"/>
      <c r="J1398" s="443"/>
      <c r="K1398" s="443"/>
      <c r="L1398" s="685"/>
      <c r="M1398" s="353"/>
      <c r="N1398" s="271"/>
      <c r="O1398" s="576"/>
      <c r="P1398" s="276" t="s">
        <v>277</v>
      </c>
      <c r="Q1398" s="279"/>
      <c r="R1398" s="449"/>
      <c r="S1398" s="279">
        <f t="shared" si="104"/>
        <v>0</v>
      </c>
      <c r="T1398" s="333">
        <f t="shared" si="107"/>
        <v>0</v>
      </c>
    </row>
    <row r="1399" spans="2:20" ht="24.9" customHeight="1" x14ac:dyDescent="0.3">
      <c r="B1399" s="446"/>
      <c r="C1399" s="267">
        <f t="shared" si="105"/>
        <v>1</v>
      </c>
      <c r="D1399" s="268" t="str">
        <f t="shared" si="106"/>
        <v>Janeiro</v>
      </c>
      <c r="E1399" s="269"/>
      <c r="F1399" s="270" t="str">
        <f>IF(E1399="","",VLOOKUP(Conciliação!E1399,Relatório!B:I,2,FALSE))</f>
        <v/>
      </c>
      <c r="G1399" s="709"/>
      <c r="H1399" s="334" t="str">
        <f>IF(G1399="","",VLOOKUP(G1399,Fundos!B:C,2,FALSE))</f>
        <v/>
      </c>
      <c r="I1399" s="272"/>
      <c r="J1399" s="443"/>
      <c r="K1399" s="443"/>
      <c r="L1399" s="686"/>
      <c r="M1399" s="353"/>
      <c r="N1399" s="271"/>
      <c r="O1399" s="576"/>
      <c r="P1399" s="276" t="s">
        <v>277</v>
      </c>
      <c r="Q1399" s="279"/>
      <c r="R1399" s="449"/>
      <c r="S1399" s="279">
        <f t="shared" si="104"/>
        <v>0</v>
      </c>
      <c r="T1399" s="333">
        <f t="shared" si="107"/>
        <v>0</v>
      </c>
    </row>
    <row r="1400" spans="2:20" ht="24.9" customHeight="1" x14ac:dyDescent="0.3">
      <c r="B1400" s="446"/>
      <c r="C1400" s="267">
        <f t="shared" si="105"/>
        <v>1</v>
      </c>
      <c r="D1400" s="268" t="str">
        <f t="shared" si="106"/>
        <v>Janeiro</v>
      </c>
      <c r="E1400" s="269"/>
      <c r="F1400" s="270" t="str">
        <f>IF(E1400="","",VLOOKUP(Conciliação!E1400,Relatório!B:I,2,FALSE))</f>
        <v/>
      </c>
      <c r="G1400" s="709"/>
      <c r="H1400" s="334" t="str">
        <f>IF(G1400="","",VLOOKUP(G1400,Fundos!B:C,2,FALSE))</f>
        <v/>
      </c>
      <c r="I1400" s="272"/>
      <c r="J1400" s="443"/>
      <c r="K1400" s="443"/>
      <c r="L1400" s="685"/>
      <c r="M1400" s="353"/>
      <c r="N1400" s="271"/>
      <c r="O1400" s="576"/>
      <c r="P1400" s="276" t="s">
        <v>277</v>
      </c>
      <c r="Q1400" s="279"/>
      <c r="R1400" s="449"/>
      <c r="S1400" s="279">
        <f t="shared" si="104"/>
        <v>0</v>
      </c>
      <c r="T1400" s="333">
        <f t="shared" si="107"/>
        <v>0</v>
      </c>
    </row>
    <row r="1401" spans="2:20" ht="24.9" customHeight="1" x14ac:dyDescent="0.3">
      <c r="B1401" s="446"/>
      <c r="C1401" s="267">
        <f t="shared" si="105"/>
        <v>1</v>
      </c>
      <c r="D1401" s="268" t="str">
        <f t="shared" si="106"/>
        <v>Janeiro</v>
      </c>
      <c r="E1401" s="269"/>
      <c r="F1401" s="270" t="str">
        <f>IF(E1401="","",VLOOKUP(Conciliação!E1401,Relatório!B:I,2,FALSE))</f>
        <v/>
      </c>
      <c r="G1401" s="709"/>
      <c r="H1401" s="334" t="str">
        <f>IF(G1401="","",VLOOKUP(G1401,Fundos!B:C,2,FALSE))</f>
        <v/>
      </c>
      <c r="I1401" s="272"/>
      <c r="J1401" s="443"/>
      <c r="K1401" s="443"/>
      <c r="L1401" s="685"/>
      <c r="M1401" s="353"/>
      <c r="N1401" s="271"/>
      <c r="O1401" s="576"/>
      <c r="P1401" s="276" t="s">
        <v>277</v>
      </c>
      <c r="Q1401" s="279"/>
      <c r="R1401" s="449"/>
      <c r="S1401" s="279">
        <f t="shared" si="104"/>
        <v>0</v>
      </c>
      <c r="T1401" s="333">
        <f t="shared" si="107"/>
        <v>0</v>
      </c>
    </row>
    <row r="1402" spans="2:20" ht="24.9" customHeight="1" x14ac:dyDescent="0.3">
      <c r="B1402" s="446"/>
      <c r="C1402" s="267">
        <f t="shared" si="105"/>
        <v>1</v>
      </c>
      <c r="D1402" s="268" t="str">
        <f t="shared" si="106"/>
        <v>Janeiro</v>
      </c>
      <c r="E1402" s="269">
        <v>252</v>
      </c>
      <c r="F1402" s="270" t="str">
        <f>IF(E1402="","",VLOOKUP(Conciliação!E1402,Relatório!B:I,2,FALSE))</f>
        <v>Luz</v>
      </c>
      <c r="G1402" s="709"/>
      <c r="H1402" s="334" t="str">
        <f>IF(G1402="","",VLOOKUP(G1402,Fundos!B:C,2,FALSE))</f>
        <v/>
      </c>
      <c r="I1402" s="272"/>
      <c r="J1402" s="301"/>
      <c r="K1402" s="301"/>
      <c r="L1402" s="685"/>
      <c r="M1402" s="353"/>
      <c r="N1402" s="271"/>
      <c r="O1402" s="576"/>
      <c r="P1402" s="276" t="s">
        <v>277</v>
      </c>
      <c r="Q1402" s="279"/>
      <c r="R1402" s="449"/>
      <c r="S1402" s="279">
        <f t="shared" si="104"/>
        <v>0</v>
      </c>
      <c r="T1402" s="333">
        <f t="shared" si="107"/>
        <v>0</v>
      </c>
    </row>
    <row r="1403" spans="2:20" ht="24.9" customHeight="1" x14ac:dyDescent="0.3">
      <c r="B1403" s="446"/>
      <c r="C1403" s="267">
        <f t="shared" si="105"/>
        <v>1</v>
      </c>
      <c r="D1403" s="268" t="str">
        <f t="shared" si="106"/>
        <v>Janeiro</v>
      </c>
      <c r="E1403" s="269">
        <v>236</v>
      </c>
      <c r="F1403" s="270" t="str">
        <f>IF(E1403="","",VLOOKUP(Conciliação!E1403,Relatório!B:I,2,FALSE))</f>
        <v xml:space="preserve">Plano de saúde </v>
      </c>
      <c r="G1403" s="709"/>
      <c r="H1403" s="334" t="str">
        <f>IF(G1403="","",VLOOKUP(G1403,Fundos!B:C,2,FALSE))</f>
        <v/>
      </c>
      <c r="I1403" s="272"/>
      <c r="J1403" s="443"/>
      <c r="K1403" s="448"/>
      <c r="L1403" s="685"/>
      <c r="M1403" s="353"/>
      <c r="N1403" s="271"/>
      <c r="O1403" s="576"/>
      <c r="P1403" s="276" t="s">
        <v>277</v>
      </c>
      <c r="Q1403" s="279"/>
      <c r="R1403" s="449"/>
      <c r="S1403" s="279">
        <f t="shared" si="104"/>
        <v>0</v>
      </c>
      <c r="T1403" s="333">
        <f t="shared" si="107"/>
        <v>0</v>
      </c>
    </row>
    <row r="1404" spans="2:20" ht="24.9" customHeight="1" x14ac:dyDescent="0.3">
      <c r="B1404" s="446"/>
      <c r="C1404" s="267">
        <f t="shared" si="105"/>
        <v>1</v>
      </c>
      <c r="D1404" s="268" t="str">
        <f t="shared" si="106"/>
        <v>Janeiro</v>
      </c>
      <c r="E1404" s="269">
        <v>236</v>
      </c>
      <c r="F1404" s="270" t="str">
        <f>IF(E1404="","",VLOOKUP(Conciliação!E1404,Relatório!B:I,2,FALSE))</f>
        <v xml:space="preserve">Plano de saúde </v>
      </c>
      <c r="G1404" s="709"/>
      <c r="H1404" s="334" t="str">
        <f>IF(G1404="","",VLOOKUP(G1404,Fundos!B:C,2,FALSE))</f>
        <v/>
      </c>
      <c r="I1404" s="272"/>
      <c r="J1404" s="443"/>
      <c r="K1404" s="448"/>
      <c r="L1404" s="685"/>
      <c r="M1404" s="353"/>
      <c r="N1404" s="271"/>
      <c r="O1404" s="576"/>
      <c r="P1404" s="276" t="s">
        <v>277</v>
      </c>
      <c r="Q1404" s="279"/>
      <c r="R1404" s="449"/>
      <c r="S1404" s="279">
        <f t="shared" si="104"/>
        <v>0</v>
      </c>
      <c r="T1404" s="333">
        <f t="shared" si="107"/>
        <v>0</v>
      </c>
    </row>
    <row r="1405" spans="2:20" ht="24.9" customHeight="1" x14ac:dyDescent="0.3">
      <c r="B1405" s="446"/>
      <c r="C1405" s="267">
        <f t="shared" si="105"/>
        <v>1</v>
      </c>
      <c r="D1405" s="268" t="str">
        <f t="shared" si="106"/>
        <v>Janeiro</v>
      </c>
      <c r="E1405" s="269">
        <v>236</v>
      </c>
      <c r="F1405" s="270" t="str">
        <f>IF(E1405="","",VLOOKUP(Conciliação!E1405,Relatório!B:I,2,FALSE))</f>
        <v xml:space="preserve">Plano de saúde </v>
      </c>
      <c r="G1405" s="709"/>
      <c r="H1405" s="334" t="str">
        <f>IF(G1405="","",VLOOKUP(G1405,Fundos!B:C,2,FALSE))</f>
        <v/>
      </c>
      <c r="I1405" s="272"/>
      <c r="J1405" s="443"/>
      <c r="K1405" s="448"/>
      <c r="L1405" s="685"/>
      <c r="M1405" s="353"/>
      <c r="N1405" s="271"/>
      <c r="O1405" s="576"/>
      <c r="P1405" s="276" t="s">
        <v>277</v>
      </c>
      <c r="Q1405" s="279"/>
      <c r="R1405" s="449"/>
      <c r="S1405" s="279">
        <f t="shared" si="104"/>
        <v>0</v>
      </c>
      <c r="T1405" s="333">
        <f t="shared" si="107"/>
        <v>0</v>
      </c>
    </row>
    <row r="1406" spans="2:20" ht="24.9" customHeight="1" x14ac:dyDescent="0.3">
      <c r="B1406" s="446"/>
      <c r="C1406" s="267">
        <f t="shared" si="105"/>
        <v>1</v>
      </c>
      <c r="D1406" s="268" t="str">
        <f t="shared" si="106"/>
        <v>Janeiro</v>
      </c>
      <c r="E1406" s="269">
        <v>236</v>
      </c>
      <c r="F1406" s="270" t="str">
        <f>IF(E1406="","",VLOOKUP(Conciliação!E1406,Relatório!B:I,2,FALSE))</f>
        <v xml:space="preserve">Plano de saúde </v>
      </c>
      <c r="G1406" s="709"/>
      <c r="H1406" s="334" t="str">
        <f>IF(G1406="","",VLOOKUP(G1406,Fundos!B:C,2,FALSE))</f>
        <v/>
      </c>
      <c r="I1406" s="272"/>
      <c r="J1406" s="443"/>
      <c r="K1406" s="448"/>
      <c r="L1406" s="685"/>
      <c r="M1406" s="353"/>
      <c r="N1406" s="271"/>
      <c r="O1406" s="576"/>
      <c r="P1406" s="276" t="s">
        <v>277</v>
      </c>
      <c r="Q1406" s="279"/>
      <c r="R1406" s="449"/>
      <c r="S1406" s="279">
        <f t="shared" si="104"/>
        <v>0</v>
      </c>
      <c r="T1406" s="333">
        <f t="shared" si="107"/>
        <v>0</v>
      </c>
    </row>
    <row r="1407" spans="2:20" ht="24.9" customHeight="1" x14ac:dyDescent="0.3">
      <c r="B1407" s="446"/>
      <c r="C1407" s="267">
        <f t="shared" si="105"/>
        <v>1</v>
      </c>
      <c r="D1407" s="268" t="str">
        <f t="shared" si="106"/>
        <v>Janeiro</v>
      </c>
      <c r="E1407" s="269">
        <v>236</v>
      </c>
      <c r="F1407" s="270" t="str">
        <f>IF(E1407="","",VLOOKUP(Conciliação!E1407,Relatório!B:I,2,FALSE))</f>
        <v xml:space="preserve">Plano de saúde </v>
      </c>
      <c r="G1407" s="709"/>
      <c r="H1407" s="334" t="str">
        <f>IF(G1407="","",VLOOKUP(G1407,Fundos!B:C,2,FALSE))</f>
        <v/>
      </c>
      <c r="I1407" s="272"/>
      <c r="J1407" s="443"/>
      <c r="K1407" s="448"/>
      <c r="L1407" s="685"/>
      <c r="M1407" s="353"/>
      <c r="N1407" s="271"/>
      <c r="O1407" s="576"/>
      <c r="P1407" s="276" t="s">
        <v>277</v>
      </c>
      <c r="Q1407" s="279"/>
      <c r="R1407" s="449"/>
      <c r="S1407" s="279">
        <f t="shared" si="104"/>
        <v>0</v>
      </c>
      <c r="T1407" s="333">
        <f t="shared" si="107"/>
        <v>0</v>
      </c>
    </row>
    <row r="1408" spans="2:20" ht="24.9" customHeight="1" x14ac:dyDescent="0.3">
      <c r="B1408" s="446"/>
      <c r="C1408" s="267">
        <f t="shared" si="105"/>
        <v>1</v>
      </c>
      <c r="D1408" s="268" t="str">
        <f t="shared" si="106"/>
        <v>Janeiro</v>
      </c>
      <c r="E1408" s="269">
        <v>258</v>
      </c>
      <c r="F1408" s="270" t="str">
        <f>IF(E1408="","",VLOOKUP(Conciliação!E1408,Relatório!B:I,2,FALSE))</f>
        <v>Telefonia</v>
      </c>
      <c r="G1408" s="709"/>
      <c r="H1408" s="334" t="str">
        <f>IF(G1408="","",VLOOKUP(G1408,Fundos!B:C,2,FALSE))</f>
        <v/>
      </c>
      <c r="I1408" s="272"/>
      <c r="J1408" s="443"/>
      <c r="K1408" s="443"/>
      <c r="L1408" s="685"/>
      <c r="M1408" s="353"/>
      <c r="N1408" s="271"/>
      <c r="O1408" s="576"/>
      <c r="P1408" s="276" t="s">
        <v>277</v>
      </c>
      <c r="Q1408" s="279"/>
      <c r="R1408" s="449"/>
      <c r="S1408" s="279">
        <f t="shared" si="104"/>
        <v>0</v>
      </c>
      <c r="T1408" s="333">
        <f t="shared" si="107"/>
        <v>0</v>
      </c>
    </row>
    <row r="1409" spans="2:20" ht="24.9" customHeight="1" x14ac:dyDescent="0.3">
      <c r="B1409" s="446"/>
      <c r="C1409" s="267">
        <f t="shared" si="105"/>
        <v>1</v>
      </c>
      <c r="D1409" s="268" t="str">
        <f t="shared" si="106"/>
        <v>Janeiro</v>
      </c>
      <c r="E1409" s="269">
        <v>60</v>
      </c>
      <c r="F1409" s="270" t="str">
        <f>IF(E1409="","",VLOOKUP(Conciliação!E1409,Relatório!B:I,2,FALSE))</f>
        <v>Taxas bancárias</v>
      </c>
      <c r="G1409" s="709"/>
      <c r="H1409" s="334" t="str">
        <f>IF(G1409="","",VLOOKUP(G1409,Fundos!B:C,2,FALSE))</f>
        <v/>
      </c>
      <c r="I1409" s="272"/>
      <c r="J1409" s="443"/>
      <c r="K1409" s="443"/>
      <c r="L1409" s="685"/>
      <c r="M1409" s="353"/>
      <c r="N1409" s="271"/>
      <c r="O1409" s="576"/>
      <c r="P1409" s="276" t="s">
        <v>277</v>
      </c>
      <c r="Q1409" s="279"/>
      <c r="R1409" s="449"/>
      <c r="S1409" s="279">
        <f t="shared" si="104"/>
        <v>0</v>
      </c>
      <c r="T1409" s="333">
        <f t="shared" si="107"/>
        <v>0</v>
      </c>
    </row>
    <row r="1410" spans="2:20" ht="24.9" customHeight="1" x14ac:dyDescent="0.3">
      <c r="B1410" s="446"/>
      <c r="C1410" s="267">
        <f t="shared" ref="C1410:C1455" si="108">MONTH(B1410)</f>
        <v>1</v>
      </c>
      <c r="D1410" s="268" t="str">
        <f t="shared" ref="D1410:D1455" si="109">IF(C1410=1,"Janeiro",IF(C1410=2,"Fevereiro",IF(C1410=3,"Março",IF(C1410=4,"Abril",IF(C1410=5,"Maio",IF(C1410=6,"Junho",IF(C1410=7,"Julho",IF(C1410=8,"Agosto",IF(C1410=9,"Setembro",IF(C1410=10,"Outubro",IF(C1410=11,"Novembro",IF(C1410=12,"Dezembro",""))))))))))))</f>
        <v>Janeiro</v>
      </c>
      <c r="E1410" s="269">
        <v>60</v>
      </c>
      <c r="F1410" s="270" t="str">
        <f>IF(E1410="","",VLOOKUP(Conciliação!E1410,Relatório!B:I,2,FALSE))</f>
        <v>Taxas bancárias</v>
      </c>
      <c r="G1410" s="709"/>
      <c r="H1410" s="334" t="str">
        <f>IF(G1410="","",VLOOKUP(G1410,Fundos!B:C,2,FALSE))</f>
        <v/>
      </c>
      <c r="I1410" s="272"/>
      <c r="J1410" s="443"/>
      <c r="K1410" s="443"/>
      <c r="L1410" s="685"/>
      <c r="M1410" s="353"/>
      <c r="N1410" s="271"/>
      <c r="O1410" s="576"/>
      <c r="P1410" s="276" t="s">
        <v>277</v>
      </c>
      <c r="Q1410" s="279"/>
      <c r="R1410" s="449"/>
      <c r="S1410" s="279">
        <f t="shared" si="104"/>
        <v>0</v>
      </c>
      <c r="T1410" s="333">
        <f t="shared" si="107"/>
        <v>0</v>
      </c>
    </row>
    <row r="1411" spans="2:20" ht="24.9" customHeight="1" x14ac:dyDescent="0.3">
      <c r="B1411" s="446"/>
      <c r="C1411" s="267">
        <f t="shared" si="108"/>
        <v>1</v>
      </c>
      <c r="D1411" s="268" t="str">
        <f t="shared" si="109"/>
        <v>Janeiro</v>
      </c>
      <c r="E1411" s="269">
        <v>60</v>
      </c>
      <c r="F1411" s="270" t="str">
        <f>IF(E1411="","",VLOOKUP(Conciliação!E1411,Relatório!B:I,2,FALSE))</f>
        <v>Taxas bancárias</v>
      </c>
      <c r="G1411" s="709"/>
      <c r="H1411" s="334" t="str">
        <f>IF(G1411="","",VLOOKUP(G1411,Fundos!B:C,2,FALSE))</f>
        <v/>
      </c>
      <c r="I1411" s="272"/>
      <c r="J1411" s="443"/>
      <c r="K1411" s="443"/>
      <c r="L1411" s="685"/>
      <c r="M1411" s="353"/>
      <c r="N1411" s="271"/>
      <c r="O1411" s="576"/>
      <c r="P1411" s="276" t="s">
        <v>277</v>
      </c>
      <c r="Q1411" s="279"/>
      <c r="R1411" s="449"/>
      <c r="S1411" s="279">
        <f t="shared" si="104"/>
        <v>0</v>
      </c>
      <c r="T1411" s="333">
        <f t="shared" si="107"/>
        <v>0</v>
      </c>
    </row>
    <row r="1412" spans="2:20" ht="24.9" customHeight="1" x14ac:dyDescent="0.3">
      <c r="B1412" s="446"/>
      <c r="C1412" s="267">
        <f t="shared" si="108"/>
        <v>1</v>
      </c>
      <c r="D1412" s="268" t="str">
        <f t="shared" si="109"/>
        <v>Janeiro</v>
      </c>
      <c r="E1412" s="269">
        <v>112</v>
      </c>
      <c r="F1412" s="270" t="str">
        <f>IF(E1412="","",VLOOKUP(Conciliação!E1412,Relatório!B:I,2,FALSE))</f>
        <v>Apoio a estruturação do sistema econômico local</v>
      </c>
      <c r="G1412" s="709"/>
      <c r="H1412" s="334" t="str">
        <f>IF(G1412="","",VLOOKUP(G1412,Fundos!B:C,2,FALSE))</f>
        <v/>
      </c>
      <c r="I1412" s="272"/>
      <c r="J1412" s="443"/>
      <c r="K1412" s="443"/>
      <c r="L1412" s="685"/>
      <c r="M1412" s="353"/>
      <c r="N1412" s="271"/>
      <c r="O1412" s="576"/>
      <c r="P1412" s="276" t="s">
        <v>277</v>
      </c>
      <c r="Q1412" s="279"/>
      <c r="R1412" s="449"/>
      <c r="S1412" s="279">
        <f t="shared" ref="S1412:S1475" si="110">IF(P1412="sim",Q1412-R1412+S1411,IF(P1412="NÃO",S1411))</f>
        <v>0</v>
      </c>
      <c r="T1412" s="333">
        <f t="shared" si="107"/>
        <v>0</v>
      </c>
    </row>
    <row r="1413" spans="2:20" ht="24.9" customHeight="1" x14ac:dyDescent="0.3">
      <c r="B1413" s="446"/>
      <c r="C1413" s="267">
        <f t="shared" si="108"/>
        <v>1</v>
      </c>
      <c r="D1413" s="268" t="str">
        <f t="shared" si="109"/>
        <v>Janeiro</v>
      </c>
      <c r="E1413" s="269">
        <v>178</v>
      </c>
      <c r="F1413" s="270">
        <f>IF(E1413="","",VLOOKUP(Conciliação!E1413,Relatório!B:I,2,FALSE))</f>
        <v>0</v>
      </c>
      <c r="G1413" s="709"/>
      <c r="H1413" s="334" t="str">
        <f>IF(G1413="","",VLOOKUP(G1413,Fundos!B:C,2,FALSE))</f>
        <v/>
      </c>
      <c r="I1413" s="272"/>
      <c r="J1413" s="443"/>
      <c r="K1413" s="443"/>
      <c r="L1413" s="686"/>
      <c r="M1413" s="353"/>
      <c r="N1413" s="271"/>
      <c r="O1413" s="576"/>
      <c r="P1413" s="276" t="s">
        <v>277</v>
      </c>
      <c r="Q1413" s="279"/>
      <c r="R1413" s="449"/>
      <c r="S1413" s="279">
        <f t="shared" si="110"/>
        <v>0</v>
      </c>
      <c r="T1413" s="333">
        <f t="shared" si="107"/>
        <v>0</v>
      </c>
    </row>
    <row r="1414" spans="2:20" ht="24.9" customHeight="1" x14ac:dyDescent="0.3">
      <c r="B1414" s="446"/>
      <c r="C1414" s="267">
        <f t="shared" si="108"/>
        <v>1</v>
      </c>
      <c r="D1414" s="268" t="str">
        <f t="shared" si="109"/>
        <v>Janeiro</v>
      </c>
      <c r="E1414" s="269">
        <v>266</v>
      </c>
      <c r="F1414" s="270" t="str">
        <f>IF(E1414="","",VLOOKUP(Conciliação!E1414,Relatório!B:I,2,FALSE))</f>
        <v>Passagens areas/Terrestres</v>
      </c>
      <c r="G1414" s="709"/>
      <c r="H1414" s="334" t="str">
        <f>IF(G1414="","",VLOOKUP(G1414,Fundos!B:C,2,FALSE))</f>
        <v/>
      </c>
      <c r="I1414" s="272"/>
      <c r="J1414" s="443"/>
      <c r="K1414" s="443"/>
      <c r="L1414" s="685"/>
      <c r="M1414" s="353"/>
      <c r="N1414" s="271"/>
      <c r="O1414" s="576"/>
      <c r="P1414" s="276" t="s">
        <v>277</v>
      </c>
      <c r="Q1414" s="279"/>
      <c r="R1414" s="449"/>
      <c r="S1414" s="279">
        <f t="shared" si="110"/>
        <v>0</v>
      </c>
      <c r="T1414" s="333">
        <f t="shared" ref="T1414:T1463" si="111">T1413</f>
        <v>0</v>
      </c>
    </row>
    <row r="1415" spans="2:20" ht="24.9" customHeight="1" x14ac:dyDescent="0.3">
      <c r="B1415" s="446"/>
      <c r="C1415" s="267">
        <f t="shared" si="108"/>
        <v>1</v>
      </c>
      <c r="D1415" s="268" t="str">
        <f t="shared" si="109"/>
        <v>Janeiro</v>
      </c>
      <c r="E1415" s="269">
        <v>148</v>
      </c>
      <c r="F1415" s="270">
        <f>IF(E1415="","",VLOOKUP(Conciliação!E1415,Relatório!B:I,2,FALSE))</f>
        <v>0</v>
      </c>
      <c r="G1415" s="709"/>
      <c r="H1415" s="334" t="str">
        <f>IF(G1415="","",VLOOKUP(G1415,Fundos!B:C,2,FALSE))</f>
        <v/>
      </c>
      <c r="I1415" s="272"/>
      <c r="J1415" s="443"/>
      <c r="K1415" s="443"/>
      <c r="L1415" s="685"/>
      <c r="M1415" s="353"/>
      <c r="N1415" s="271"/>
      <c r="O1415" s="576"/>
      <c r="P1415" s="276" t="s">
        <v>277</v>
      </c>
      <c r="Q1415" s="279"/>
      <c r="R1415" s="449"/>
      <c r="S1415" s="279">
        <f t="shared" si="110"/>
        <v>0</v>
      </c>
      <c r="T1415" s="333">
        <f t="shared" si="111"/>
        <v>0</v>
      </c>
    </row>
    <row r="1416" spans="2:20" ht="24.9" customHeight="1" x14ac:dyDescent="0.3">
      <c r="B1416" s="446"/>
      <c r="C1416" s="267">
        <f t="shared" si="108"/>
        <v>1</v>
      </c>
      <c r="D1416" s="268" t="str">
        <f t="shared" si="109"/>
        <v>Janeiro</v>
      </c>
      <c r="E1416" s="269">
        <v>121</v>
      </c>
      <c r="F1416" s="270">
        <f>IF(E1416="","",VLOOKUP(Conciliação!E1416,Relatório!B:I,2,FALSE))</f>
        <v>0</v>
      </c>
      <c r="G1416" s="709"/>
      <c r="H1416" s="334" t="str">
        <f>IF(G1416="","",VLOOKUP(G1416,Fundos!B:C,2,FALSE))</f>
        <v/>
      </c>
      <c r="I1416" s="272"/>
      <c r="J1416" s="443"/>
      <c r="K1416" s="448"/>
      <c r="L1416" s="685"/>
      <c r="M1416" s="353"/>
      <c r="N1416" s="271"/>
      <c r="O1416" s="576"/>
      <c r="P1416" s="276" t="s">
        <v>277</v>
      </c>
      <c r="Q1416" s="279"/>
      <c r="R1416" s="449"/>
      <c r="S1416" s="279">
        <f t="shared" si="110"/>
        <v>0</v>
      </c>
      <c r="T1416" s="333">
        <f t="shared" si="111"/>
        <v>0</v>
      </c>
    </row>
    <row r="1417" spans="2:20" ht="24.9" customHeight="1" x14ac:dyDescent="0.3">
      <c r="B1417" s="446"/>
      <c r="C1417" s="267">
        <f t="shared" si="108"/>
        <v>1</v>
      </c>
      <c r="D1417" s="268" t="str">
        <f t="shared" si="109"/>
        <v>Janeiro</v>
      </c>
      <c r="E1417" s="269">
        <v>157</v>
      </c>
      <c r="F1417" s="270">
        <f>IF(E1417="","",VLOOKUP(Conciliação!E1417,Relatório!B:I,2,FALSE))</f>
        <v>0</v>
      </c>
      <c r="G1417" s="709"/>
      <c r="H1417" s="334" t="str">
        <f>IF(G1417="","",VLOOKUP(G1417,Fundos!B:C,2,FALSE))</f>
        <v/>
      </c>
      <c r="I1417" s="272"/>
      <c r="J1417" s="443"/>
      <c r="K1417" s="448"/>
      <c r="L1417" s="685"/>
      <c r="M1417" s="353"/>
      <c r="N1417" s="271"/>
      <c r="O1417" s="576"/>
      <c r="P1417" s="276" t="s">
        <v>277</v>
      </c>
      <c r="Q1417" s="279"/>
      <c r="R1417" s="449"/>
      <c r="S1417" s="279">
        <f t="shared" si="110"/>
        <v>0</v>
      </c>
      <c r="T1417" s="333">
        <f t="shared" si="111"/>
        <v>0</v>
      </c>
    </row>
    <row r="1418" spans="2:20" ht="24.9" customHeight="1" x14ac:dyDescent="0.3">
      <c r="B1418" s="446"/>
      <c r="C1418" s="267">
        <f t="shared" si="108"/>
        <v>1</v>
      </c>
      <c r="D1418" s="268" t="str">
        <f t="shared" si="109"/>
        <v>Janeiro</v>
      </c>
      <c r="E1418" s="269">
        <v>176</v>
      </c>
      <c r="F1418" s="270" t="str">
        <f>IF(E1418="","",VLOOKUP(Conciliação!E1418,Relatório!B:I,2,FALSE))</f>
        <v>Repasse Aliança COMUNITÁRIA</v>
      </c>
      <c r="G1418" s="709"/>
      <c r="H1418" s="334" t="str">
        <f>IF(G1418="","",VLOOKUP(G1418,Fundos!B:C,2,FALSE))</f>
        <v/>
      </c>
      <c r="I1418" s="272"/>
      <c r="J1418" s="443"/>
      <c r="K1418" s="443"/>
      <c r="L1418" s="685"/>
      <c r="M1418" s="353"/>
      <c r="N1418" s="271"/>
      <c r="O1418" s="576"/>
      <c r="P1418" s="276" t="s">
        <v>277</v>
      </c>
      <c r="Q1418" s="279"/>
      <c r="R1418" s="449"/>
      <c r="S1418" s="279">
        <f t="shared" si="110"/>
        <v>0</v>
      </c>
      <c r="T1418" s="333">
        <f t="shared" si="111"/>
        <v>0</v>
      </c>
    </row>
    <row r="1419" spans="2:20" ht="24.9" customHeight="1" x14ac:dyDescent="0.3">
      <c r="B1419" s="446"/>
      <c r="C1419" s="267">
        <f t="shared" si="108"/>
        <v>1</v>
      </c>
      <c r="D1419" s="268" t="str">
        <f t="shared" si="109"/>
        <v>Janeiro</v>
      </c>
      <c r="E1419" s="269">
        <v>176</v>
      </c>
      <c r="F1419" s="270" t="str">
        <f>IF(E1419="","",VLOOKUP(Conciliação!E1419,Relatório!B:I,2,FALSE))</f>
        <v>Repasse Aliança COMUNITÁRIA</v>
      </c>
      <c r="G1419" s="709"/>
      <c r="H1419" s="334" t="str">
        <f>IF(G1419="","",VLOOKUP(G1419,Fundos!B:C,2,FALSE))</f>
        <v/>
      </c>
      <c r="I1419" s="272"/>
      <c r="J1419" s="443"/>
      <c r="K1419" s="448"/>
      <c r="L1419" s="685"/>
      <c r="M1419" s="353"/>
      <c r="N1419" s="271"/>
      <c r="O1419" s="576"/>
      <c r="P1419" s="276" t="s">
        <v>277</v>
      </c>
      <c r="Q1419" s="279"/>
      <c r="R1419" s="449"/>
      <c r="S1419" s="279">
        <f t="shared" si="110"/>
        <v>0</v>
      </c>
      <c r="T1419" s="333">
        <f t="shared" si="111"/>
        <v>0</v>
      </c>
    </row>
    <row r="1420" spans="2:20" ht="24.9" customHeight="1" x14ac:dyDescent="0.3">
      <c r="B1420" s="446"/>
      <c r="C1420" s="267">
        <f t="shared" si="108"/>
        <v>1</v>
      </c>
      <c r="D1420" s="268" t="str">
        <f t="shared" si="109"/>
        <v>Janeiro</v>
      </c>
      <c r="E1420" s="269">
        <v>60</v>
      </c>
      <c r="F1420" s="270" t="str">
        <f>IF(E1420="","",VLOOKUP(Conciliação!E1420,Relatório!B:I,2,FALSE))</f>
        <v>Taxas bancárias</v>
      </c>
      <c r="G1420" s="709"/>
      <c r="H1420" s="334" t="str">
        <f>IF(G1420="","",VLOOKUP(G1420,Fundos!B:C,2,FALSE))</f>
        <v/>
      </c>
      <c r="I1420" s="272"/>
      <c r="J1420" s="443"/>
      <c r="K1420" s="443"/>
      <c r="L1420" s="685"/>
      <c r="M1420" s="353"/>
      <c r="N1420" s="271"/>
      <c r="O1420" s="576"/>
      <c r="P1420" s="276" t="s">
        <v>277</v>
      </c>
      <c r="Q1420" s="279"/>
      <c r="R1420" s="449"/>
      <c r="S1420" s="279">
        <f t="shared" si="110"/>
        <v>0</v>
      </c>
      <c r="T1420" s="333">
        <f t="shared" si="111"/>
        <v>0</v>
      </c>
    </row>
    <row r="1421" spans="2:20" ht="24.9" customHeight="1" x14ac:dyDescent="0.3">
      <c r="B1421" s="446"/>
      <c r="C1421" s="267">
        <f t="shared" si="108"/>
        <v>1</v>
      </c>
      <c r="D1421" s="268" t="str">
        <f t="shared" si="109"/>
        <v>Janeiro</v>
      </c>
      <c r="E1421" s="269">
        <v>60</v>
      </c>
      <c r="F1421" s="270" t="str">
        <f>IF(E1421="","",VLOOKUP(Conciliação!E1421,Relatório!B:I,2,FALSE))</f>
        <v>Taxas bancárias</v>
      </c>
      <c r="G1421" s="709"/>
      <c r="H1421" s="334" t="str">
        <f>IF(G1421="","",VLOOKUP(G1421,Fundos!B:C,2,FALSE))</f>
        <v/>
      </c>
      <c r="I1421" s="272"/>
      <c r="J1421" s="443"/>
      <c r="K1421" s="443"/>
      <c r="L1421" s="685"/>
      <c r="M1421" s="353"/>
      <c r="N1421" s="271"/>
      <c r="O1421" s="576"/>
      <c r="P1421" s="276" t="s">
        <v>277</v>
      </c>
      <c r="Q1421" s="279"/>
      <c r="R1421" s="449"/>
      <c r="S1421" s="279">
        <f t="shared" si="110"/>
        <v>0</v>
      </c>
      <c r="T1421" s="333">
        <f t="shared" si="111"/>
        <v>0</v>
      </c>
    </row>
    <row r="1422" spans="2:20" ht="24.9" customHeight="1" x14ac:dyDescent="0.3">
      <c r="B1422" s="446"/>
      <c r="C1422" s="267">
        <f t="shared" si="108"/>
        <v>1</v>
      </c>
      <c r="D1422" s="268" t="str">
        <f t="shared" si="109"/>
        <v>Janeiro</v>
      </c>
      <c r="E1422" s="269">
        <v>60</v>
      </c>
      <c r="F1422" s="270" t="str">
        <f>IF(E1422="","",VLOOKUP(Conciliação!E1422,Relatório!B:I,2,FALSE))</f>
        <v>Taxas bancárias</v>
      </c>
      <c r="G1422" s="709"/>
      <c r="H1422" s="334" t="str">
        <f>IF(G1422="","",VLOOKUP(G1422,Fundos!B:C,2,FALSE))</f>
        <v/>
      </c>
      <c r="I1422" s="272"/>
      <c r="J1422" s="443"/>
      <c r="K1422" s="443"/>
      <c r="L1422" s="685"/>
      <c r="M1422" s="353"/>
      <c r="N1422" s="271"/>
      <c r="O1422" s="576"/>
      <c r="P1422" s="276" t="s">
        <v>277</v>
      </c>
      <c r="Q1422" s="279"/>
      <c r="R1422" s="449"/>
      <c r="S1422" s="279">
        <f t="shared" si="110"/>
        <v>0</v>
      </c>
      <c r="T1422" s="333">
        <f t="shared" si="111"/>
        <v>0</v>
      </c>
    </row>
    <row r="1423" spans="2:20" ht="24.9" customHeight="1" x14ac:dyDescent="0.3">
      <c r="B1423" s="446"/>
      <c r="C1423" s="267">
        <f t="shared" si="108"/>
        <v>1</v>
      </c>
      <c r="D1423" s="268" t="str">
        <f t="shared" si="109"/>
        <v>Janeiro</v>
      </c>
      <c r="E1423" s="269">
        <v>256</v>
      </c>
      <c r="F1423" s="270" t="str">
        <f>IF(E1423="","",VLOOKUP(Conciliação!E1423,Relatório!B:I,2,FALSE))</f>
        <v>Despesas bancárias</v>
      </c>
      <c r="G1423" s="709"/>
      <c r="H1423" s="334" t="str">
        <f>IF(G1423="","",VLOOKUP(G1423,Fundos!B:C,2,FALSE))</f>
        <v/>
      </c>
      <c r="I1423" s="272"/>
      <c r="J1423" s="443"/>
      <c r="K1423" s="443"/>
      <c r="L1423" s="685"/>
      <c r="M1423" s="353"/>
      <c r="N1423" s="271"/>
      <c r="O1423" s="576"/>
      <c r="P1423" s="276" t="s">
        <v>277</v>
      </c>
      <c r="Q1423" s="279"/>
      <c r="R1423" s="449"/>
      <c r="S1423" s="279">
        <f t="shared" si="110"/>
        <v>0</v>
      </c>
      <c r="T1423" s="333">
        <f t="shared" si="111"/>
        <v>0</v>
      </c>
    </row>
    <row r="1424" spans="2:20" ht="24.9" customHeight="1" x14ac:dyDescent="0.3">
      <c r="B1424" s="446"/>
      <c r="C1424" s="267">
        <f t="shared" si="108"/>
        <v>1</v>
      </c>
      <c r="D1424" s="268" t="str">
        <f t="shared" si="109"/>
        <v>Janeiro</v>
      </c>
      <c r="E1424" s="269">
        <v>271</v>
      </c>
      <c r="F1424" s="270">
        <f>IF(E1424="","",VLOOKUP(Conciliação!E1424,Relatório!B:I,2,FALSE))</f>
        <v>0</v>
      </c>
      <c r="G1424" s="709"/>
      <c r="H1424" s="334" t="str">
        <f>IF(G1424="","",VLOOKUP(G1424,Fundos!B:C,2,FALSE))</f>
        <v/>
      </c>
      <c r="I1424" s="272"/>
      <c r="J1424" s="443"/>
      <c r="K1424" s="301"/>
      <c r="L1424" s="685"/>
      <c r="M1424" s="353"/>
      <c r="N1424" s="271"/>
      <c r="O1424" s="576"/>
      <c r="P1424" s="276" t="s">
        <v>277</v>
      </c>
      <c r="Q1424" s="279"/>
      <c r="R1424" s="449"/>
      <c r="S1424" s="279">
        <f t="shared" si="110"/>
        <v>0</v>
      </c>
      <c r="T1424" s="333">
        <f t="shared" si="111"/>
        <v>0</v>
      </c>
    </row>
    <row r="1425" spans="2:20" ht="24.9" customHeight="1" x14ac:dyDescent="0.3">
      <c r="B1425" s="446"/>
      <c r="C1425" s="267">
        <f t="shared" si="108"/>
        <v>1</v>
      </c>
      <c r="D1425" s="268" t="str">
        <f t="shared" si="109"/>
        <v>Janeiro</v>
      </c>
      <c r="E1425" s="269">
        <v>24</v>
      </c>
      <c r="F1425" s="270" t="str">
        <f>IF(E1425="","",VLOOKUP(Conciliação!E1425,Relatório!B:I,2,FALSE))</f>
        <v>Resgate de Aplicações Financeiras</v>
      </c>
      <c r="G1425" s="709"/>
      <c r="H1425" s="334" t="str">
        <f>IF(G1425="","",VLOOKUP(G1425,Fundos!B:C,2,FALSE))</f>
        <v/>
      </c>
      <c r="I1425" s="272"/>
      <c r="J1425" s="443"/>
      <c r="K1425" s="443"/>
      <c r="L1425" s="685"/>
      <c r="M1425" s="353"/>
      <c r="N1425" s="271"/>
      <c r="O1425" s="576"/>
      <c r="P1425" s="276" t="s">
        <v>277</v>
      </c>
      <c r="Q1425" s="279"/>
      <c r="R1425" s="449"/>
      <c r="S1425" s="279">
        <f t="shared" si="110"/>
        <v>0</v>
      </c>
      <c r="T1425" s="333">
        <f t="shared" si="111"/>
        <v>0</v>
      </c>
    </row>
    <row r="1426" spans="2:20" ht="24.9" customHeight="1" x14ac:dyDescent="0.3">
      <c r="B1426" s="446"/>
      <c r="C1426" s="267">
        <f t="shared" si="108"/>
        <v>1</v>
      </c>
      <c r="D1426" s="268" t="str">
        <f t="shared" si="109"/>
        <v>Janeiro</v>
      </c>
      <c r="E1426" s="269">
        <v>26</v>
      </c>
      <c r="F1426" s="270" t="str">
        <f>IF(E1426="","",VLOOKUP(Conciliação!E1426,Relatório!B:I,2,FALSE))</f>
        <v>Multas recebidas</v>
      </c>
      <c r="G1426" s="709"/>
      <c r="H1426" s="334" t="str">
        <f>IF(G1426="","",VLOOKUP(G1426,Fundos!B:C,2,FALSE))</f>
        <v/>
      </c>
      <c r="I1426" s="272"/>
      <c r="J1426" s="443"/>
      <c r="K1426" s="443"/>
      <c r="L1426" s="685"/>
      <c r="M1426" s="353"/>
      <c r="N1426" s="271"/>
      <c r="O1426" s="576"/>
      <c r="P1426" s="276" t="s">
        <v>277</v>
      </c>
      <c r="Q1426" s="279"/>
      <c r="R1426" s="449"/>
      <c r="S1426" s="279">
        <f t="shared" si="110"/>
        <v>0</v>
      </c>
      <c r="T1426" s="333">
        <f t="shared" si="111"/>
        <v>0</v>
      </c>
    </row>
    <row r="1427" spans="2:20" ht="24.9" customHeight="1" x14ac:dyDescent="0.3">
      <c r="B1427" s="446"/>
      <c r="C1427" s="267">
        <f t="shared" si="108"/>
        <v>1</v>
      </c>
      <c r="D1427" s="268" t="str">
        <f t="shared" si="109"/>
        <v>Janeiro</v>
      </c>
      <c r="E1427" s="269">
        <v>309</v>
      </c>
      <c r="F1427" s="270" t="str">
        <f>IF(E1427="","",VLOOKUP(Conciliação!E1427,Relatório!B:I,2,FALSE))</f>
        <v>Videos</v>
      </c>
      <c r="G1427" s="709"/>
      <c r="H1427" s="334" t="str">
        <f>IF(G1427="","",VLOOKUP(G1427,Fundos!B:C,2,FALSE))</f>
        <v/>
      </c>
      <c r="I1427" s="272"/>
      <c r="J1427" s="443"/>
      <c r="K1427" s="443"/>
      <c r="L1427" s="685"/>
      <c r="M1427" s="353"/>
      <c r="N1427" s="271"/>
      <c r="O1427" s="576"/>
      <c r="P1427" s="276" t="s">
        <v>277</v>
      </c>
      <c r="Q1427" s="279"/>
      <c r="R1427" s="449"/>
      <c r="S1427" s="279">
        <f t="shared" si="110"/>
        <v>0</v>
      </c>
      <c r="T1427" s="333">
        <f t="shared" si="111"/>
        <v>0</v>
      </c>
    </row>
    <row r="1428" spans="2:20" ht="24.9" customHeight="1" x14ac:dyDescent="0.3">
      <c r="B1428" s="446"/>
      <c r="C1428" s="267">
        <f t="shared" si="108"/>
        <v>1</v>
      </c>
      <c r="D1428" s="268" t="str">
        <f t="shared" si="109"/>
        <v>Janeiro</v>
      </c>
      <c r="E1428" s="269">
        <v>314</v>
      </c>
      <c r="F1428" s="270">
        <f>IF(E1428="","",VLOOKUP(Conciliação!E1428,Relatório!B:I,2,FALSE))</f>
        <v>0</v>
      </c>
      <c r="G1428" s="709"/>
      <c r="H1428" s="334" t="str">
        <f>IF(G1428="","",VLOOKUP(G1428,Fundos!B:C,2,FALSE))</f>
        <v/>
      </c>
      <c r="I1428" s="272"/>
      <c r="J1428" s="443"/>
      <c r="K1428" s="443"/>
      <c r="L1428" s="685"/>
      <c r="M1428" s="353"/>
      <c r="N1428" s="271"/>
      <c r="O1428" s="576"/>
      <c r="P1428" s="276" t="s">
        <v>277</v>
      </c>
      <c r="Q1428" s="279"/>
      <c r="R1428" s="449"/>
      <c r="S1428" s="279">
        <f t="shared" si="110"/>
        <v>0</v>
      </c>
      <c r="T1428" s="333">
        <f t="shared" si="111"/>
        <v>0</v>
      </c>
    </row>
    <row r="1429" spans="2:20" ht="24.9" customHeight="1" x14ac:dyDescent="0.3">
      <c r="B1429" s="446"/>
      <c r="C1429" s="267">
        <f t="shared" si="108"/>
        <v>1</v>
      </c>
      <c r="D1429" s="268" t="str">
        <f t="shared" si="109"/>
        <v>Janeiro</v>
      </c>
      <c r="E1429" s="269">
        <v>60</v>
      </c>
      <c r="F1429" s="270" t="str">
        <f>IF(E1429="","",VLOOKUP(Conciliação!E1429,Relatório!B:I,2,FALSE))</f>
        <v>Taxas bancárias</v>
      </c>
      <c r="G1429" s="709"/>
      <c r="H1429" s="334" t="str">
        <f>IF(G1429="","",VLOOKUP(G1429,Fundos!B:C,2,FALSE))</f>
        <v/>
      </c>
      <c r="I1429" s="272"/>
      <c r="J1429" s="443"/>
      <c r="K1429" s="443"/>
      <c r="L1429" s="685"/>
      <c r="M1429" s="353"/>
      <c r="N1429" s="271"/>
      <c r="O1429" s="576"/>
      <c r="P1429" s="276" t="s">
        <v>277</v>
      </c>
      <c r="Q1429" s="279"/>
      <c r="R1429" s="449"/>
      <c r="S1429" s="279">
        <f t="shared" si="110"/>
        <v>0</v>
      </c>
      <c r="T1429" s="333">
        <f t="shared" si="111"/>
        <v>0</v>
      </c>
    </row>
    <row r="1430" spans="2:20" ht="24.9" customHeight="1" x14ac:dyDescent="0.3">
      <c r="B1430" s="446"/>
      <c r="C1430" s="267">
        <f t="shared" si="108"/>
        <v>1</v>
      </c>
      <c r="D1430" s="268" t="str">
        <f t="shared" si="109"/>
        <v>Janeiro</v>
      </c>
      <c r="E1430" s="269">
        <v>24</v>
      </c>
      <c r="F1430" s="270" t="str">
        <f>IF(E1430="","",VLOOKUP(Conciliação!E1430,Relatório!B:I,2,FALSE))</f>
        <v>Resgate de Aplicações Financeiras</v>
      </c>
      <c r="G1430" s="709"/>
      <c r="H1430" s="334" t="str">
        <f>IF(G1430="","",VLOOKUP(G1430,Fundos!B:C,2,FALSE))</f>
        <v/>
      </c>
      <c r="I1430" s="272"/>
      <c r="J1430" s="443"/>
      <c r="K1430" s="443"/>
      <c r="L1430" s="685"/>
      <c r="M1430" s="353"/>
      <c r="N1430" s="271"/>
      <c r="O1430" s="576"/>
      <c r="P1430" s="276" t="s">
        <v>277</v>
      </c>
      <c r="Q1430" s="279"/>
      <c r="R1430" s="449"/>
      <c r="S1430" s="279">
        <f t="shared" si="110"/>
        <v>0</v>
      </c>
      <c r="T1430" s="333">
        <f t="shared" si="111"/>
        <v>0</v>
      </c>
    </row>
    <row r="1431" spans="2:20" ht="24.9" customHeight="1" x14ac:dyDescent="0.3">
      <c r="B1431" s="446"/>
      <c r="C1431" s="267">
        <f t="shared" si="108"/>
        <v>1</v>
      </c>
      <c r="D1431" s="268" t="str">
        <f t="shared" si="109"/>
        <v>Janeiro</v>
      </c>
      <c r="E1431" s="269">
        <v>240</v>
      </c>
      <c r="F1431" s="270" t="str">
        <f>IF(E1431="","",VLOOKUP(Conciliação!E1431,Relatório!B:I,2,FALSE))</f>
        <v>IRRF (Funcionários)</v>
      </c>
      <c r="G1431" s="709"/>
      <c r="H1431" s="334" t="str">
        <f>IF(G1431="","",VLOOKUP(G1431,Fundos!B:C,2,FALSE))</f>
        <v/>
      </c>
      <c r="I1431" s="272"/>
      <c r="J1431" s="443"/>
      <c r="K1431" s="443"/>
      <c r="L1431" s="685"/>
      <c r="M1431" s="353"/>
      <c r="N1431" s="271"/>
      <c r="O1431" s="576"/>
      <c r="P1431" s="276" t="s">
        <v>277</v>
      </c>
      <c r="Q1431" s="279"/>
      <c r="R1431" s="449"/>
      <c r="S1431" s="279">
        <f t="shared" si="110"/>
        <v>0</v>
      </c>
      <c r="T1431" s="333">
        <f t="shared" si="111"/>
        <v>0</v>
      </c>
    </row>
    <row r="1432" spans="2:20" ht="24.9" customHeight="1" x14ac:dyDescent="0.3">
      <c r="B1432" s="446"/>
      <c r="C1432" s="267">
        <f t="shared" si="108"/>
        <v>1</v>
      </c>
      <c r="D1432" s="268" t="str">
        <f t="shared" si="109"/>
        <v>Janeiro</v>
      </c>
      <c r="E1432" s="269">
        <v>183</v>
      </c>
      <c r="F1432" s="270">
        <f>IF(E1432="","",VLOOKUP(Conciliação!E1432,Relatório!B:I,2,FALSE))</f>
        <v>0</v>
      </c>
      <c r="G1432" s="709"/>
      <c r="H1432" s="334" t="str">
        <f>IF(G1432="","",VLOOKUP(G1432,Fundos!B:C,2,FALSE))</f>
        <v/>
      </c>
      <c r="I1432" s="272"/>
      <c r="J1432" s="443"/>
      <c r="K1432" s="443"/>
      <c r="L1432" s="685"/>
      <c r="M1432" s="353"/>
      <c r="N1432" s="271"/>
      <c r="O1432" s="576"/>
      <c r="P1432" s="276" t="s">
        <v>277</v>
      </c>
      <c r="Q1432" s="279"/>
      <c r="R1432" s="449"/>
      <c r="S1432" s="279">
        <f t="shared" si="110"/>
        <v>0</v>
      </c>
      <c r="T1432" s="333">
        <f t="shared" si="111"/>
        <v>0</v>
      </c>
    </row>
    <row r="1433" spans="2:20" ht="24.9" customHeight="1" x14ac:dyDescent="0.3">
      <c r="B1433" s="446"/>
      <c r="C1433" s="267">
        <f t="shared" si="108"/>
        <v>1</v>
      </c>
      <c r="D1433" s="268" t="str">
        <f t="shared" si="109"/>
        <v>Janeiro</v>
      </c>
      <c r="E1433" s="269">
        <v>232</v>
      </c>
      <c r="F1433" s="270" t="str">
        <f>IF(E1433="","",VLOOKUP(Conciliação!E1433,Relatório!B:I,2,FALSE))</f>
        <v>INSS (Individual &amp; Patronal)</v>
      </c>
      <c r="G1433" s="709"/>
      <c r="H1433" s="334" t="str">
        <f>IF(G1433="","",VLOOKUP(G1433,Fundos!B:C,2,FALSE))</f>
        <v/>
      </c>
      <c r="I1433" s="272"/>
      <c r="J1433" s="443"/>
      <c r="K1433" s="443"/>
      <c r="L1433" s="686"/>
      <c r="M1433" s="353"/>
      <c r="N1433" s="271"/>
      <c r="O1433" s="576"/>
      <c r="P1433" s="276" t="s">
        <v>277</v>
      </c>
      <c r="Q1433" s="279"/>
      <c r="R1433" s="449"/>
      <c r="S1433" s="279">
        <f t="shared" si="110"/>
        <v>0</v>
      </c>
      <c r="T1433" s="333">
        <f t="shared" si="111"/>
        <v>0</v>
      </c>
    </row>
    <row r="1434" spans="2:20" ht="24.9" customHeight="1" x14ac:dyDescent="0.3">
      <c r="B1434" s="446"/>
      <c r="C1434" s="267">
        <f t="shared" si="108"/>
        <v>1</v>
      </c>
      <c r="D1434" s="268" t="str">
        <f t="shared" si="109"/>
        <v>Janeiro</v>
      </c>
      <c r="E1434" s="269">
        <v>183</v>
      </c>
      <c r="F1434" s="270">
        <f>IF(E1434="","",VLOOKUP(Conciliação!E1434,Relatório!B:I,2,FALSE))</f>
        <v>0</v>
      </c>
      <c r="G1434" s="709"/>
      <c r="H1434" s="334" t="str">
        <f>IF(G1434="","",VLOOKUP(G1434,Fundos!B:C,2,FALSE))</f>
        <v/>
      </c>
      <c r="I1434" s="272"/>
      <c r="J1434" s="443"/>
      <c r="K1434" s="443"/>
      <c r="L1434" s="686"/>
      <c r="M1434" s="353"/>
      <c r="N1434" s="271"/>
      <c r="O1434" s="576"/>
      <c r="P1434" s="276" t="s">
        <v>277</v>
      </c>
      <c r="Q1434" s="279"/>
      <c r="R1434" s="449"/>
      <c r="S1434" s="279">
        <f t="shared" si="110"/>
        <v>0</v>
      </c>
      <c r="T1434" s="333">
        <f t="shared" si="111"/>
        <v>0</v>
      </c>
    </row>
    <row r="1435" spans="2:20" ht="24.9" customHeight="1" x14ac:dyDescent="0.3">
      <c r="B1435" s="446"/>
      <c r="C1435" s="267">
        <f t="shared" si="108"/>
        <v>1</v>
      </c>
      <c r="D1435" s="268" t="str">
        <f t="shared" si="109"/>
        <v>Janeiro</v>
      </c>
      <c r="E1435" s="269">
        <v>24</v>
      </c>
      <c r="F1435" s="270" t="str">
        <f>IF(E1435="","",VLOOKUP(Conciliação!E1435,Relatório!B:I,2,FALSE))</f>
        <v>Resgate de Aplicações Financeiras</v>
      </c>
      <c r="G1435" s="709"/>
      <c r="H1435" s="334" t="str">
        <f>IF(G1435="","",VLOOKUP(G1435,Fundos!B:C,2,FALSE))</f>
        <v/>
      </c>
      <c r="I1435" s="272"/>
      <c r="J1435" s="443"/>
      <c r="K1435" s="443"/>
      <c r="L1435" s="685"/>
      <c r="M1435" s="353"/>
      <c r="N1435" s="271"/>
      <c r="O1435" s="576"/>
      <c r="P1435" s="276" t="s">
        <v>277</v>
      </c>
      <c r="Q1435" s="279"/>
      <c r="R1435" s="449"/>
      <c r="S1435" s="279">
        <f t="shared" si="110"/>
        <v>0</v>
      </c>
      <c r="T1435" s="333">
        <f t="shared" si="111"/>
        <v>0</v>
      </c>
    </row>
    <row r="1436" spans="2:20" ht="24.9" customHeight="1" x14ac:dyDescent="0.3">
      <c r="B1436" s="446"/>
      <c r="C1436" s="267">
        <f t="shared" si="108"/>
        <v>1</v>
      </c>
      <c r="D1436" s="268" t="str">
        <f t="shared" si="109"/>
        <v>Janeiro</v>
      </c>
      <c r="E1436" s="269">
        <v>26</v>
      </c>
      <c r="F1436" s="270" t="str">
        <f>IF(E1436="","",VLOOKUP(Conciliação!E1436,Relatório!B:I,2,FALSE))</f>
        <v>Multas recebidas</v>
      </c>
      <c r="G1436" s="709"/>
      <c r="H1436" s="334" t="str">
        <f>IF(G1436="","",VLOOKUP(G1436,Fundos!B:C,2,FALSE))</f>
        <v/>
      </c>
      <c r="I1436" s="272"/>
      <c r="J1436" s="443"/>
      <c r="K1436" s="443"/>
      <c r="L1436" s="685"/>
      <c r="M1436" s="353"/>
      <c r="N1436" s="271"/>
      <c r="O1436" s="576"/>
      <c r="P1436" s="276" t="s">
        <v>277</v>
      </c>
      <c r="Q1436" s="279"/>
      <c r="R1436" s="449"/>
      <c r="S1436" s="279">
        <f t="shared" si="110"/>
        <v>0</v>
      </c>
      <c r="T1436" s="333">
        <f t="shared" si="111"/>
        <v>0</v>
      </c>
    </row>
    <row r="1437" spans="2:20" ht="24.9" customHeight="1" x14ac:dyDescent="0.3">
      <c r="B1437" s="446"/>
      <c r="C1437" s="267">
        <f t="shared" si="108"/>
        <v>1</v>
      </c>
      <c r="D1437" s="268" t="str">
        <f t="shared" si="109"/>
        <v>Janeiro</v>
      </c>
      <c r="E1437" s="269">
        <v>86</v>
      </c>
      <c r="F1437" s="270" t="str">
        <f>IF(E1437="","",VLOOKUP(Conciliação!E1437,Relatório!B:I,2,FALSE))</f>
        <v>Palestrantes/Professores</v>
      </c>
      <c r="G1437" s="709"/>
      <c r="H1437" s="334" t="str">
        <f>IF(G1437="","",VLOOKUP(G1437,Fundos!B:C,2,FALSE))</f>
        <v/>
      </c>
      <c r="I1437" s="272"/>
      <c r="J1437" s="448"/>
      <c r="K1437" s="443"/>
      <c r="L1437" s="686"/>
      <c r="M1437" s="353"/>
      <c r="N1437" s="271"/>
      <c r="O1437" s="576"/>
      <c r="P1437" s="276" t="s">
        <v>277</v>
      </c>
      <c r="Q1437" s="279"/>
      <c r="R1437" s="449"/>
      <c r="S1437" s="279">
        <f t="shared" si="110"/>
        <v>0</v>
      </c>
      <c r="T1437" s="333">
        <f t="shared" si="111"/>
        <v>0</v>
      </c>
    </row>
    <row r="1438" spans="2:20" ht="24.9" customHeight="1" x14ac:dyDescent="0.3">
      <c r="B1438" s="446"/>
      <c r="C1438" s="267">
        <f>MONTH(B1438)</f>
        <v>1</v>
      </c>
      <c r="D1438" s="268" t="str">
        <f>IF(C1438=1,"Janeiro",IF(C1438=2,"Fevereiro",IF(C1438=3,"Março",IF(C1438=4,"Abril",IF(C1438=5,"Maio",IF(C1438=6,"Junho",IF(C1438=7,"Julho",IF(C1438=8,"Agosto",IF(C1438=9,"Setembro",IF(C1438=10,"Outubro",IF(C1438=11,"Novembro",IF(C1438=12,"Dezembro",""))))))))))))</f>
        <v>Janeiro</v>
      </c>
      <c r="E1438" s="269">
        <v>115</v>
      </c>
      <c r="F1438" s="270">
        <f>IF(E1438="","",VLOOKUP(Conciliação!E1438,Relatório!B:I,2,FALSE))</f>
        <v>0</v>
      </c>
      <c r="G1438" s="709"/>
      <c r="H1438" s="334" t="str">
        <f>IF(G1438="","",VLOOKUP(G1438,Fundos!B:C,2,FALSE))</f>
        <v/>
      </c>
      <c r="I1438" s="272"/>
      <c r="J1438" s="448"/>
      <c r="K1438" s="443"/>
      <c r="L1438" s="686"/>
      <c r="M1438" s="353"/>
      <c r="N1438" s="271"/>
      <c r="O1438" s="576"/>
      <c r="P1438" s="276" t="s">
        <v>277</v>
      </c>
      <c r="Q1438" s="279"/>
      <c r="R1438" s="449"/>
      <c r="S1438" s="279">
        <f t="shared" si="110"/>
        <v>0</v>
      </c>
      <c r="T1438" s="333">
        <f t="shared" si="111"/>
        <v>0</v>
      </c>
    </row>
    <row r="1439" spans="2:20" ht="24.9" customHeight="1" x14ac:dyDescent="0.3">
      <c r="B1439" s="446"/>
      <c r="C1439" s="267">
        <f>MONTH(B1439)</f>
        <v>1</v>
      </c>
      <c r="D1439" s="268" t="str">
        <f>IF(C1439=1,"Janeiro",IF(C1439=2,"Fevereiro",IF(C1439=3,"Março",IF(C1439=4,"Abril",IF(C1439=5,"Maio",IF(C1439=6,"Junho",IF(C1439=7,"Julho",IF(C1439=8,"Agosto",IF(C1439=9,"Setembro",IF(C1439=10,"Outubro",IF(C1439=11,"Novembro",IF(C1439=12,"Dezembro",""))))))))))))</f>
        <v>Janeiro</v>
      </c>
      <c r="E1439" s="269">
        <v>358</v>
      </c>
      <c r="F1439" s="270">
        <f>IF(E1439="","",VLOOKUP(Conciliação!E1439,Relatório!B:I,2,FALSE))</f>
        <v>0</v>
      </c>
      <c r="G1439" s="709"/>
      <c r="H1439" s="334" t="str">
        <f>IF(G1439="","",VLOOKUP(G1439,Fundos!B:C,2,FALSE))</f>
        <v/>
      </c>
      <c r="I1439" s="272"/>
      <c r="J1439" s="448"/>
      <c r="K1439" s="443"/>
      <c r="L1439" s="686"/>
      <c r="M1439" s="353"/>
      <c r="N1439" s="271"/>
      <c r="O1439" s="576"/>
      <c r="P1439" s="276" t="s">
        <v>277</v>
      </c>
      <c r="Q1439" s="279"/>
      <c r="R1439" s="449"/>
      <c r="S1439" s="279">
        <f t="shared" si="110"/>
        <v>0</v>
      </c>
      <c r="T1439" s="333">
        <f t="shared" si="111"/>
        <v>0</v>
      </c>
    </row>
    <row r="1440" spans="2:20" ht="24.9" customHeight="1" x14ac:dyDescent="0.3">
      <c r="B1440" s="446"/>
      <c r="C1440" s="267">
        <f t="shared" si="108"/>
        <v>1</v>
      </c>
      <c r="D1440" s="268" t="str">
        <f t="shared" si="109"/>
        <v>Janeiro</v>
      </c>
      <c r="E1440" s="269">
        <v>60</v>
      </c>
      <c r="F1440" s="270" t="str">
        <f>IF(E1440="","",VLOOKUP(Conciliação!E1440,Relatório!B:I,2,FALSE))</f>
        <v>Taxas bancárias</v>
      </c>
      <c r="G1440" s="709"/>
      <c r="H1440" s="334" t="str">
        <f>IF(G1440="","",VLOOKUP(G1440,Fundos!B:C,2,FALSE))</f>
        <v/>
      </c>
      <c r="I1440" s="272"/>
      <c r="J1440" s="443"/>
      <c r="K1440" s="443"/>
      <c r="L1440" s="685"/>
      <c r="M1440" s="353"/>
      <c r="N1440" s="271"/>
      <c r="O1440" s="576"/>
      <c r="P1440" s="276" t="s">
        <v>277</v>
      </c>
      <c r="Q1440" s="279"/>
      <c r="R1440" s="449"/>
      <c r="S1440" s="279">
        <f t="shared" si="110"/>
        <v>0</v>
      </c>
      <c r="T1440" s="333">
        <f t="shared" si="111"/>
        <v>0</v>
      </c>
    </row>
    <row r="1441" spans="2:20" ht="24.9" customHeight="1" x14ac:dyDescent="0.3">
      <c r="B1441" s="446"/>
      <c r="C1441" s="267">
        <f t="shared" si="108"/>
        <v>1</v>
      </c>
      <c r="D1441" s="268" t="str">
        <f t="shared" si="109"/>
        <v>Janeiro</v>
      </c>
      <c r="E1441" s="269">
        <v>24</v>
      </c>
      <c r="F1441" s="270" t="str">
        <f>IF(E1441="","",VLOOKUP(Conciliação!E1441,Relatório!B:I,2,FALSE))</f>
        <v>Resgate de Aplicações Financeiras</v>
      </c>
      <c r="G1441" s="709"/>
      <c r="H1441" s="334" t="str">
        <f>IF(G1441="","",VLOOKUP(G1441,Fundos!B:C,2,FALSE))</f>
        <v/>
      </c>
      <c r="I1441" s="272"/>
      <c r="J1441" s="443"/>
      <c r="K1441" s="443"/>
      <c r="L1441" s="685"/>
      <c r="M1441" s="353"/>
      <c r="N1441" s="271"/>
      <c r="O1441" s="576"/>
      <c r="P1441" s="276" t="s">
        <v>277</v>
      </c>
      <c r="Q1441" s="279"/>
      <c r="R1441" s="449"/>
      <c r="S1441" s="279">
        <f t="shared" si="110"/>
        <v>0</v>
      </c>
      <c r="T1441" s="333">
        <f t="shared" si="111"/>
        <v>0</v>
      </c>
    </row>
    <row r="1442" spans="2:20" ht="24.9" customHeight="1" x14ac:dyDescent="0.3">
      <c r="B1442" s="446"/>
      <c r="C1442" s="267">
        <f t="shared" si="108"/>
        <v>1</v>
      </c>
      <c r="D1442" s="268" t="str">
        <f t="shared" si="109"/>
        <v>Janeiro</v>
      </c>
      <c r="E1442" s="269">
        <v>26</v>
      </c>
      <c r="F1442" s="270" t="str">
        <f>IF(E1442="","",VLOOKUP(Conciliação!E1442,Relatório!B:I,2,FALSE))</f>
        <v>Multas recebidas</v>
      </c>
      <c r="G1442" s="709"/>
      <c r="H1442" s="334" t="str">
        <f>IF(G1442="","",VLOOKUP(G1442,Fundos!B:C,2,FALSE))</f>
        <v/>
      </c>
      <c r="I1442" s="272"/>
      <c r="J1442" s="443"/>
      <c r="K1442" s="443"/>
      <c r="L1442" s="686"/>
      <c r="M1442" s="353"/>
      <c r="N1442" s="271"/>
      <c r="O1442" s="576"/>
      <c r="P1442" s="276" t="s">
        <v>277</v>
      </c>
      <c r="Q1442" s="279"/>
      <c r="R1442" s="449"/>
      <c r="S1442" s="279">
        <f t="shared" si="110"/>
        <v>0</v>
      </c>
      <c r="T1442" s="333">
        <f t="shared" si="111"/>
        <v>0</v>
      </c>
    </row>
    <row r="1443" spans="2:20" ht="24.9" customHeight="1" x14ac:dyDescent="0.3">
      <c r="B1443" s="446"/>
      <c r="C1443" s="267">
        <f t="shared" si="108"/>
        <v>1</v>
      </c>
      <c r="D1443" s="268" t="str">
        <f t="shared" si="109"/>
        <v>Janeiro</v>
      </c>
      <c r="E1443" s="269">
        <v>27</v>
      </c>
      <c r="F1443" s="270" t="str">
        <f>IF(E1443="","",VLOOKUP(Conciliação!E1443,Relatório!B:I,2,FALSE))</f>
        <v>Juros recebdos</v>
      </c>
      <c r="G1443" s="709"/>
      <c r="H1443" s="334" t="str">
        <f>IF(G1443="","",VLOOKUP(G1443,Fundos!B:C,2,FALSE))</f>
        <v/>
      </c>
      <c r="I1443" s="272"/>
      <c r="J1443" s="443"/>
      <c r="K1443" s="443"/>
      <c r="L1443" s="686"/>
      <c r="M1443" s="353"/>
      <c r="N1443" s="271"/>
      <c r="O1443" s="576"/>
      <c r="P1443" s="276" t="s">
        <v>277</v>
      </c>
      <c r="Q1443" s="279"/>
      <c r="R1443" s="449"/>
      <c r="S1443" s="279">
        <f t="shared" si="110"/>
        <v>0</v>
      </c>
      <c r="T1443" s="333">
        <f t="shared" si="111"/>
        <v>0</v>
      </c>
    </row>
    <row r="1444" spans="2:20" ht="24.9" customHeight="1" x14ac:dyDescent="0.3">
      <c r="B1444" s="446"/>
      <c r="C1444" s="267">
        <f t="shared" si="108"/>
        <v>1</v>
      </c>
      <c r="D1444" s="268" t="str">
        <f t="shared" si="109"/>
        <v>Janeiro</v>
      </c>
      <c r="E1444" s="269">
        <v>60</v>
      </c>
      <c r="F1444" s="270" t="str">
        <f>IF(E1444="","",VLOOKUP(Conciliação!E1444,Relatório!B:I,2,FALSE))</f>
        <v>Taxas bancárias</v>
      </c>
      <c r="G1444" s="709"/>
      <c r="H1444" s="334" t="str">
        <f>IF(G1444="","",VLOOKUP(G1444,Fundos!B:C,2,FALSE))</f>
        <v/>
      </c>
      <c r="I1444" s="272"/>
      <c r="J1444" s="443"/>
      <c r="K1444" s="443"/>
      <c r="L1444" s="685"/>
      <c r="M1444" s="353"/>
      <c r="N1444" s="271"/>
      <c r="O1444" s="576"/>
      <c r="P1444" s="276" t="s">
        <v>277</v>
      </c>
      <c r="Q1444" s="279"/>
      <c r="R1444" s="449"/>
      <c r="S1444" s="279">
        <f t="shared" si="110"/>
        <v>0</v>
      </c>
      <c r="T1444" s="333">
        <f t="shared" si="111"/>
        <v>0</v>
      </c>
    </row>
    <row r="1445" spans="2:20" ht="24.9" customHeight="1" x14ac:dyDescent="0.3">
      <c r="B1445" s="446"/>
      <c r="C1445" s="267">
        <f t="shared" si="108"/>
        <v>1</v>
      </c>
      <c r="D1445" s="268" t="str">
        <f t="shared" si="109"/>
        <v>Janeiro</v>
      </c>
      <c r="E1445" s="269">
        <v>26</v>
      </c>
      <c r="F1445" s="270" t="str">
        <f>IF(E1445="","",VLOOKUP(Conciliação!E1445,Relatório!B:I,2,FALSE))</f>
        <v>Multas recebidas</v>
      </c>
      <c r="G1445" s="709"/>
      <c r="H1445" s="334" t="str">
        <f>IF(G1445="","",VLOOKUP(G1445,Fundos!B:C,2,FALSE))</f>
        <v/>
      </c>
      <c r="I1445" s="272"/>
      <c r="J1445" s="689"/>
      <c r="K1445" s="443"/>
      <c r="L1445" s="685"/>
      <c r="M1445" s="353"/>
      <c r="N1445" s="271"/>
      <c r="O1445" s="576"/>
      <c r="P1445" s="276" t="s">
        <v>277</v>
      </c>
      <c r="Q1445" s="279"/>
      <c r="R1445" s="449"/>
      <c r="S1445" s="279">
        <f t="shared" si="110"/>
        <v>0</v>
      </c>
      <c r="T1445" s="333">
        <f t="shared" si="111"/>
        <v>0</v>
      </c>
    </row>
    <row r="1446" spans="2:20" ht="24.9" customHeight="1" x14ac:dyDescent="0.3">
      <c r="B1446" s="446"/>
      <c r="C1446" s="267">
        <f t="shared" si="108"/>
        <v>1</v>
      </c>
      <c r="D1446" s="268" t="str">
        <f t="shared" si="109"/>
        <v>Janeiro</v>
      </c>
      <c r="E1446" s="269">
        <v>361</v>
      </c>
      <c r="F1446" s="270">
        <f>IF(E1446="","",VLOOKUP(Conciliação!E1446,Relatório!B:I,2,FALSE))</f>
        <v>0</v>
      </c>
      <c r="G1446" s="709"/>
      <c r="H1446" s="334" t="str">
        <f>IF(G1446="","",VLOOKUP(G1446,Fundos!B:C,2,FALSE))</f>
        <v/>
      </c>
      <c r="I1446" s="272"/>
      <c r="J1446" s="443"/>
      <c r="K1446" s="448"/>
      <c r="L1446" s="686"/>
      <c r="M1446" s="353"/>
      <c r="N1446" s="271"/>
      <c r="O1446" s="576"/>
      <c r="P1446" s="276" t="s">
        <v>277</v>
      </c>
      <c r="Q1446" s="279"/>
      <c r="R1446" s="449"/>
      <c r="S1446" s="279">
        <f t="shared" si="110"/>
        <v>0</v>
      </c>
      <c r="T1446" s="333">
        <f t="shared" si="111"/>
        <v>0</v>
      </c>
    </row>
    <row r="1447" spans="2:20" ht="24.9" customHeight="1" x14ac:dyDescent="0.3">
      <c r="B1447" s="446"/>
      <c r="C1447" s="267">
        <f t="shared" si="108"/>
        <v>1</v>
      </c>
      <c r="D1447" s="268" t="str">
        <f t="shared" si="109"/>
        <v>Janeiro</v>
      </c>
      <c r="E1447" s="269">
        <v>362</v>
      </c>
      <c r="F1447" s="270">
        <f>IF(E1447="","",VLOOKUP(Conciliação!E1447,Relatório!B:I,2,FALSE))</f>
        <v>0</v>
      </c>
      <c r="G1447" s="709"/>
      <c r="H1447" s="334" t="str">
        <f>IF(G1447="","",VLOOKUP(G1447,Fundos!B:C,2,FALSE))</f>
        <v/>
      </c>
      <c r="I1447" s="272"/>
      <c r="J1447" s="443"/>
      <c r="K1447" s="443"/>
      <c r="L1447" s="686"/>
      <c r="M1447" s="353"/>
      <c r="N1447" s="271"/>
      <c r="O1447" s="576"/>
      <c r="P1447" s="276" t="s">
        <v>277</v>
      </c>
      <c r="Q1447" s="279"/>
      <c r="R1447" s="449"/>
      <c r="S1447" s="279">
        <f t="shared" si="110"/>
        <v>0</v>
      </c>
      <c r="T1447" s="333">
        <f t="shared" si="111"/>
        <v>0</v>
      </c>
    </row>
    <row r="1448" spans="2:20" ht="24.9" customHeight="1" x14ac:dyDescent="0.3">
      <c r="B1448" s="446"/>
      <c r="C1448" s="267">
        <f t="shared" si="108"/>
        <v>1</v>
      </c>
      <c r="D1448" s="268" t="str">
        <f t="shared" si="109"/>
        <v>Janeiro</v>
      </c>
      <c r="E1448" s="269">
        <v>178</v>
      </c>
      <c r="F1448" s="270">
        <f>IF(E1448="","",VLOOKUP(Conciliação!E1448,Relatório!B:I,2,FALSE))</f>
        <v>0</v>
      </c>
      <c r="G1448" s="709"/>
      <c r="H1448" s="334" t="str">
        <f>IF(G1448="","",VLOOKUP(G1448,Fundos!B:C,2,FALSE))</f>
        <v/>
      </c>
      <c r="I1448" s="272"/>
      <c r="J1448" s="443"/>
      <c r="K1448" s="443"/>
      <c r="L1448" s="685"/>
      <c r="M1448" s="353"/>
      <c r="N1448" s="271"/>
      <c r="O1448" s="576"/>
      <c r="P1448" s="276" t="s">
        <v>277</v>
      </c>
      <c r="Q1448" s="279"/>
      <c r="R1448" s="449"/>
      <c r="S1448" s="279">
        <f t="shared" si="110"/>
        <v>0</v>
      </c>
      <c r="T1448" s="333">
        <f t="shared" si="111"/>
        <v>0</v>
      </c>
    </row>
    <row r="1449" spans="2:20" ht="24.9" customHeight="1" x14ac:dyDescent="0.3">
      <c r="B1449" s="446"/>
      <c r="C1449" s="267">
        <f t="shared" si="108"/>
        <v>1</v>
      </c>
      <c r="D1449" s="268" t="str">
        <f t="shared" si="109"/>
        <v>Janeiro</v>
      </c>
      <c r="E1449" s="269">
        <v>401</v>
      </c>
      <c r="F1449" s="270" t="str">
        <f>IF(E1449="","",VLOOKUP(Conciliação!E1449,Relatório!B:I,2,FALSE))</f>
        <v>Computadores &amp; Equipamentos de Informática</v>
      </c>
      <c r="G1449" s="709"/>
      <c r="H1449" s="334" t="str">
        <f>IF(G1449="","",VLOOKUP(G1449,Fundos!B:C,2,FALSE))</f>
        <v/>
      </c>
      <c r="I1449" s="272"/>
      <c r="J1449" s="443"/>
      <c r="K1449" s="443"/>
      <c r="L1449" s="685"/>
      <c r="M1449" s="353"/>
      <c r="N1449" s="271"/>
      <c r="O1449" s="576"/>
      <c r="P1449" s="276" t="s">
        <v>277</v>
      </c>
      <c r="Q1449" s="279"/>
      <c r="R1449" s="449"/>
      <c r="S1449" s="279">
        <f t="shared" si="110"/>
        <v>0</v>
      </c>
      <c r="T1449" s="333">
        <f t="shared" si="111"/>
        <v>0</v>
      </c>
    </row>
    <row r="1450" spans="2:20" ht="24.9" customHeight="1" x14ac:dyDescent="0.3">
      <c r="B1450" s="446"/>
      <c r="C1450" s="267">
        <f t="shared" si="108"/>
        <v>1</v>
      </c>
      <c r="D1450" s="268" t="str">
        <f t="shared" si="109"/>
        <v>Janeiro</v>
      </c>
      <c r="E1450" s="269">
        <v>315</v>
      </c>
      <c r="F1450" s="270">
        <f>IF(E1450="","",VLOOKUP(Conciliação!E1450,Relatório!B:I,2,FALSE))</f>
        <v>0</v>
      </c>
      <c r="G1450" s="709"/>
      <c r="H1450" s="334" t="str">
        <f>IF(G1450="","",VLOOKUP(G1450,Fundos!B:C,2,FALSE))</f>
        <v/>
      </c>
      <c r="I1450" s="272"/>
      <c r="J1450" s="443"/>
      <c r="K1450" s="443"/>
      <c r="L1450" s="685"/>
      <c r="M1450" s="353"/>
      <c r="N1450" s="271"/>
      <c r="O1450" s="576"/>
      <c r="P1450" s="276" t="s">
        <v>277</v>
      </c>
      <c r="Q1450" s="279"/>
      <c r="R1450" s="449"/>
      <c r="S1450" s="279">
        <f t="shared" si="110"/>
        <v>0</v>
      </c>
      <c r="T1450" s="333">
        <f t="shared" si="111"/>
        <v>0</v>
      </c>
    </row>
    <row r="1451" spans="2:20" ht="24.9" customHeight="1" x14ac:dyDescent="0.3">
      <c r="B1451" s="446"/>
      <c r="C1451" s="267">
        <f t="shared" si="108"/>
        <v>1</v>
      </c>
      <c r="D1451" s="268" t="str">
        <f t="shared" si="109"/>
        <v>Janeiro</v>
      </c>
      <c r="E1451" s="269">
        <v>206</v>
      </c>
      <c r="F1451" s="270" t="str">
        <f>IF(E1451="","",VLOOKUP(Conciliação!E1451,Relatório!B:I,2,FALSE))</f>
        <v>Analista Administrativo</v>
      </c>
      <c r="G1451" s="709"/>
      <c r="H1451" s="334" t="str">
        <f>IF(G1451="","",VLOOKUP(G1451,Fundos!B:C,2,FALSE))</f>
        <v/>
      </c>
      <c r="I1451" s="272"/>
      <c r="J1451" s="443"/>
      <c r="K1451" s="443"/>
      <c r="L1451" s="685"/>
      <c r="M1451" s="353"/>
      <c r="N1451" s="271"/>
      <c r="O1451" s="576"/>
      <c r="P1451" s="276" t="s">
        <v>277</v>
      </c>
      <c r="Q1451" s="279"/>
      <c r="R1451" s="449"/>
      <c r="S1451" s="279">
        <f t="shared" si="110"/>
        <v>0</v>
      </c>
      <c r="T1451" s="333">
        <f t="shared" si="111"/>
        <v>0</v>
      </c>
    </row>
    <row r="1452" spans="2:20" ht="24.9" customHeight="1" x14ac:dyDescent="0.3">
      <c r="B1452" s="446"/>
      <c r="C1452" s="267">
        <f t="shared" si="108"/>
        <v>1</v>
      </c>
      <c r="D1452" s="268" t="str">
        <f t="shared" si="109"/>
        <v>Janeiro</v>
      </c>
      <c r="E1452" s="269">
        <v>178</v>
      </c>
      <c r="F1452" s="270">
        <f>IF(E1452="","",VLOOKUP(Conciliação!E1452,Relatório!B:I,2,FALSE))</f>
        <v>0</v>
      </c>
      <c r="G1452" s="709"/>
      <c r="H1452" s="334" t="str">
        <f>IF(G1452="","",VLOOKUP(G1452,Fundos!B:C,2,FALSE))</f>
        <v/>
      </c>
      <c r="I1452" s="272"/>
      <c r="J1452" s="448"/>
      <c r="K1452" s="448"/>
      <c r="L1452" s="685"/>
      <c r="M1452" s="353"/>
      <c r="N1452" s="271"/>
      <c r="O1452" s="576"/>
      <c r="P1452" s="276" t="s">
        <v>277</v>
      </c>
      <c r="Q1452" s="279"/>
      <c r="R1452" s="449"/>
      <c r="S1452" s="279">
        <f t="shared" si="110"/>
        <v>0</v>
      </c>
      <c r="T1452" s="333">
        <f t="shared" si="111"/>
        <v>0</v>
      </c>
    </row>
    <row r="1453" spans="2:20" ht="24.9" customHeight="1" x14ac:dyDescent="0.3">
      <c r="B1453" s="446"/>
      <c r="C1453" s="267">
        <f t="shared" si="108"/>
        <v>1</v>
      </c>
      <c r="D1453" s="268" t="str">
        <f t="shared" si="109"/>
        <v>Janeiro</v>
      </c>
      <c r="E1453" s="269">
        <v>315</v>
      </c>
      <c r="F1453" s="270">
        <f>IF(E1453="","",VLOOKUP(Conciliação!E1453,Relatório!B:I,2,FALSE))</f>
        <v>0</v>
      </c>
      <c r="G1453" s="709"/>
      <c r="H1453" s="334" t="str">
        <f>IF(G1453="","",VLOOKUP(G1453,Fundos!B:C,2,FALSE))</f>
        <v/>
      </c>
      <c r="I1453" s="272"/>
      <c r="J1453" s="443"/>
      <c r="K1453" s="443"/>
      <c r="L1453" s="685"/>
      <c r="M1453" s="353"/>
      <c r="N1453" s="271"/>
      <c r="O1453" s="576"/>
      <c r="P1453" s="276" t="s">
        <v>277</v>
      </c>
      <c r="Q1453" s="279"/>
      <c r="R1453" s="449"/>
      <c r="S1453" s="279">
        <f t="shared" si="110"/>
        <v>0</v>
      </c>
      <c r="T1453" s="333">
        <f t="shared" si="111"/>
        <v>0</v>
      </c>
    </row>
    <row r="1454" spans="2:20" ht="24.9" customHeight="1" x14ac:dyDescent="0.3">
      <c r="B1454" s="446"/>
      <c r="C1454" s="267">
        <f t="shared" si="108"/>
        <v>1</v>
      </c>
      <c r="D1454" s="268" t="str">
        <f t="shared" si="109"/>
        <v>Janeiro</v>
      </c>
      <c r="E1454" s="269">
        <v>306</v>
      </c>
      <c r="F1454" s="270" t="str">
        <f>IF(E1454="","",VLOOKUP(Conciliação!E1454,Relatório!B:I,2,FALSE))</f>
        <v>Suporte informática (Assistência)</v>
      </c>
      <c r="G1454" s="709"/>
      <c r="H1454" s="334" t="str">
        <f>IF(G1454="","",VLOOKUP(G1454,Fundos!B:C,2,FALSE))</f>
        <v/>
      </c>
      <c r="I1454" s="272"/>
      <c r="J1454" s="443"/>
      <c r="K1454" s="443"/>
      <c r="L1454" s="685"/>
      <c r="M1454" s="353"/>
      <c r="N1454" s="271"/>
      <c r="O1454" s="576"/>
      <c r="P1454" s="276" t="s">
        <v>277</v>
      </c>
      <c r="Q1454" s="279"/>
      <c r="R1454" s="449"/>
      <c r="S1454" s="279">
        <f t="shared" si="110"/>
        <v>0</v>
      </c>
      <c r="T1454" s="333">
        <f t="shared" si="111"/>
        <v>0</v>
      </c>
    </row>
    <row r="1455" spans="2:20" ht="24.9" customHeight="1" x14ac:dyDescent="0.3">
      <c r="B1455" s="446"/>
      <c r="C1455" s="267">
        <f t="shared" si="108"/>
        <v>1</v>
      </c>
      <c r="D1455" s="268" t="str">
        <f t="shared" si="109"/>
        <v>Janeiro</v>
      </c>
      <c r="E1455" s="269">
        <v>121</v>
      </c>
      <c r="F1455" s="270">
        <f>IF(E1455="","",VLOOKUP(Conciliação!E1455,Relatório!B:I,2,FALSE))</f>
        <v>0</v>
      </c>
      <c r="G1455" s="709"/>
      <c r="H1455" s="334" t="str">
        <f>IF(G1455="","",VLOOKUP(G1455,Fundos!B:C,2,FALSE))</f>
        <v/>
      </c>
      <c r="I1455" s="272"/>
      <c r="J1455" s="443"/>
      <c r="K1455" s="448"/>
      <c r="L1455" s="685"/>
      <c r="M1455" s="353"/>
      <c r="N1455" s="271"/>
      <c r="O1455" s="576"/>
      <c r="P1455" s="276" t="s">
        <v>277</v>
      </c>
      <c r="Q1455" s="279"/>
      <c r="R1455" s="449"/>
      <c r="S1455" s="279">
        <f t="shared" si="110"/>
        <v>0</v>
      </c>
      <c r="T1455" s="333">
        <f t="shared" si="111"/>
        <v>0</v>
      </c>
    </row>
    <row r="1456" spans="2:20" ht="24.9" customHeight="1" x14ac:dyDescent="0.3">
      <c r="B1456" s="446"/>
      <c r="C1456" s="267">
        <f t="shared" ref="C1456:C1472" si="112">MONTH(B1456)</f>
        <v>1</v>
      </c>
      <c r="D1456" s="268" t="str">
        <f t="shared" ref="D1456:D1472" si="113">IF(C1456=1,"Janeiro",IF(C1456=2,"Fevereiro",IF(C1456=3,"Março",IF(C1456=4,"Abril",IF(C1456=5,"Maio",IF(C1456=6,"Junho",IF(C1456=7,"Julho",IF(C1456=8,"Agosto",IF(C1456=9,"Setembro",IF(C1456=10,"Outubro",IF(C1456=11,"Novembro",IF(C1456=12,"Dezembro",""))))))))))))</f>
        <v>Janeiro</v>
      </c>
      <c r="E1456" s="269">
        <v>266</v>
      </c>
      <c r="F1456" s="270" t="str">
        <f>IF(E1456="","",VLOOKUP(Conciliação!E1456,Relatório!B:I,2,FALSE))</f>
        <v>Passagens areas/Terrestres</v>
      </c>
      <c r="G1456" s="709"/>
      <c r="H1456" s="334" t="str">
        <f>IF(G1456="","",VLOOKUP(G1456,Fundos!B:C,2,FALSE))</f>
        <v/>
      </c>
      <c r="I1456" s="272"/>
      <c r="J1456" s="443"/>
      <c r="K1456" s="443"/>
      <c r="L1456" s="685"/>
      <c r="M1456" s="353"/>
      <c r="N1456" s="271"/>
      <c r="O1456" s="576"/>
      <c r="P1456" s="276" t="s">
        <v>277</v>
      </c>
      <c r="Q1456" s="279"/>
      <c r="R1456" s="449"/>
      <c r="S1456" s="279">
        <f t="shared" si="110"/>
        <v>0</v>
      </c>
      <c r="T1456" s="333">
        <f t="shared" si="111"/>
        <v>0</v>
      </c>
    </row>
    <row r="1457" spans="2:20" ht="24.9" customHeight="1" x14ac:dyDescent="0.3">
      <c r="B1457" s="446"/>
      <c r="C1457" s="267">
        <f t="shared" si="112"/>
        <v>1</v>
      </c>
      <c r="D1457" s="268" t="str">
        <f t="shared" si="113"/>
        <v>Janeiro</v>
      </c>
      <c r="E1457" s="269">
        <v>275</v>
      </c>
      <c r="F1457" s="270">
        <f>IF(E1457="","",VLOOKUP(Conciliação!E1457,Relatório!B:I,2,FALSE))</f>
        <v>0</v>
      </c>
      <c r="G1457" s="709"/>
      <c r="H1457" s="334" t="str">
        <f>IF(G1457="","",VLOOKUP(G1457,Fundos!B:C,2,FALSE))</f>
        <v/>
      </c>
      <c r="I1457" s="272"/>
      <c r="J1457" s="443"/>
      <c r="K1457" s="443"/>
      <c r="L1457" s="685"/>
      <c r="M1457" s="353"/>
      <c r="N1457" s="271"/>
      <c r="O1457" s="576"/>
      <c r="P1457" s="276" t="s">
        <v>277</v>
      </c>
      <c r="Q1457" s="279"/>
      <c r="R1457" s="449"/>
      <c r="S1457" s="279">
        <f t="shared" si="110"/>
        <v>0</v>
      </c>
      <c r="T1457" s="333">
        <f t="shared" si="111"/>
        <v>0</v>
      </c>
    </row>
    <row r="1458" spans="2:20" ht="24.9" customHeight="1" x14ac:dyDescent="0.3">
      <c r="B1458" s="446"/>
      <c r="C1458" s="267">
        <f t="shared" si="112"/>
        <v>1</v>
      </c>
      <c r="D1458" s="268" t="str">
        <f t="shared" si="113"/>
        <v>Janeiro</v>
      </c>
      <c r="E1458" s="269">
        <v>275</v>
      </c>
      <c r="F1458" s="270">
        <f>IF(E1458="","",VLOOKUP(Conciliação!E1458,Relatório!B:I,2,FALSE))</f>
        <v>0</v>
      </c>
      <c r="G1458" s="709"/>
      <c r="H1458" s="334" t="str">
        <f>IF(G1458="","",VLOOKUP(G1458,Fundos!B:C,2,FALSE))</f>
        <v/>
      </c>
      <c r="I1458" s="272"/>
      <c r="J1458" s="443"/>
      <c r="K1458" s="443"/>
      <c r="L1458" s="685"/>
      <c r="M1458" s="353"/>
      <c r="N1458" s="271"/>
      <c r="O1458" s="576"/>
      <c r="P1458" s="276" t="s">
        <v>277</v>
      </c>
      <c r="Q1458" s="279"/>
      <c r="R1458" s="449"/>
      <c r="S1458" s="279">
        <f t="shared" si="110"/>
        <v>0</v>
      </c>
      <c r="T1458" s="333">
        <f t="shared" si="111"/>
        <v>0</v>
      </c>
    </row>
    <row r="1459" spans="2:20" ht="24.9" customHeight="1" x14ac:dyDescent="0.3">
      <c r="B1459" s="446"/>
      <c r="C1459" s="267">
        <f t="shared" si="112"/>
        <v>1</v>
      </c>
      <c r="D1459" s="268" t="str">
        <f t="shared" si="113"/>
        <v>Janeiro</v>
      </c>
      <c r="E1459" s="269">
        <v>60</v>
      </c>
      <c r="F1459" s="270" t="str">
        <f>IF(E1459="","",VLOOKUP(Conciliação!E1459,Relatório!B:I,2,FALSE))</f>
        <v>Taxas bancárias</v>
      </c>
      <c r="G1459" s="709"/>
      <c r="H1459" s="334" t="str">
        <f>IF(G1459="","",VLOOKUP(G1459,Fundos!B:C,2,FALSE))</f>
        <v/>
      </c>
      <c r="I1459" s="272"/>
      <c r="J1459" s="443"/>
      <c r="K1459" s="443"/>
      <c r="L1459" s="685"/>
      <c r="M1459" s="353"/>
      <c r="N1459" s="271"/>
      <c r="O1459" s="576"/>
      <c r="P1459" s="276" t="s">
        <v>277</v>
      </c>
      <c r="Q1459" s="279"/>
      <c r="R1459" s="449"/>
      <c r="S1459" s="279">
        <f t="shared" si="110"/>
        <v>0</v>
      </c>
      <c r="T1459" s="333">
        <f t="shared" si="111"/>
        <v>0</v>
      </c>
    </row>
    <row r="1460" spans="2:20" ht="24.9" customHeight="1" x14ac:dyDescent="0.3">
      <c r="B1460" s="446"/>
      <c r="C1460" s="267">
        <f t="shared" si="112"/>
        <v>1</v>
      </c>
      <c r="D1460" s="268" t="str">
        <f t="shared" si="113"/>
        <v>Janeiro</v>
      </c>
      <c r="E1460" s="269">
        <v>60</v>
      </c>
      <c r="F1460" s="270" t="str">
        <f>IF(E1460="","",VLOOKUP(Conciliação!E1460,Relatório!B:I,2,FALSE))</f>
        <v>Taxas bancárias</v>
      </c>
      <c r="G1460" s="709"/>
      <c r="H1460" s="334" t="str">
        <f>IF(G1460="","",VLOOKUP(G1460,Fundos!B:C,2,FALSE))</f>
        <v/>
      </c>
      <c r="I1460" s="272"/>
      <c r="J1460" s="443"/>
      <c r="K1460" s="443"/>
      <c r="L1460" s="685"/>
      <c r="M1460" s="353"/>
      <c r="N1460" s="271"/>
      <c r="O1460" s="576"/>
      <c r="P1460" s="276" t="s">
        <v>277</v>
      </c>
      <c r="Q1460" s="279"/>
      <c r="R1460" s="449"/>
      <c r="S1460" s="279">
        <f t="shared" si="110"/>
        <v>0</v>
      </c>
      <c r="T1460" s="333">
        <f t="shared" si="111"/>
        <v>0</v>
      </c>
    </row>
    <row r="1461" spans="2:20" ht="24.9" customHeight="1" x14ac:dyDescent="0.3">
      <c r="B1461" s="446"/>
      <c r="C1461" s="267">
        <f t="shared" si="112"/>
        <v>1</v>
      </c>
      <c r="D1461" s="268" t="str">
        <f t="shared" si="113"/>
        <v>Janeiro</v>
      </c>
      <c r="E1461" s="269">
        <v>60</v>
      </c>
      <c r="F1461" s="270" t="str">
        <f>IF(E1461="","",VLOOKUP(Conciliação!E1461,Relatório!B:I,2,FALSE))</f>
        <v>Taxas bancárias</v>
      </c>
      <c r="G1461" s="709"/>
      <c r="H1461" s="334" t="str">
        <f>IF(G1461="","",VLOOKUP(G1461,Fundos!B:C,2,FALSE))</f>
        <v/>
      </c>
      <c r="I1461" s="272"/>
      <c r="J1461" s="443"/>
      <c r="K1461" s="443"/>
      <c r="L1461" s="685"/>
      <c r="M1461" s="353"/>
      <c r="N1461" s="271"/>
      <c r="O1461" s="576"/>
      <c r="P1461" s="276" t="s">
        <v>277</v>
      </c>
      <c r="Q1461" s="279"/>
      <c r="R1461" s="449"/>
      <c r="S1461" s="279">
        <f t="shared" si="110"/>
        <v>0</v>
      </c>
      <c r="T1461" s="333">
        <f t="shared" si="111"/>
        <v>0</v>
      </c>
    </row>
    <row r="1462" spans="2:20" ht="24.9" customHeight="1" x14ac:dyDescent="0.3">
      <c r="B1462" s="446"/>
      <c r="C1462" s="267">
        <f t="shared" si="112"/>
        <v>1</v>
      </c>
      <c r="D1462" s="268" t="str">
        <f t="shared" si="113"/>
        <v>Janeiro</v>
      </c>
      <c r="E1462" s="269">
        <v>60</v>
      </c>
      <c r="F1462" s="270" t="str">
        <f>IF(E1462="","",VLOOKUP(Conciliação!E1462,Relatório!B:I,2,FALSE))</f>
        <v>Taxas bancárias</v>
      </c>
      <c r="G1462" s="709"/>
      <c r="H1462" s="334" t="str">
        <f>IF(G1462="","",VLOOKUP(G1462,Fundos!B:C,2,FALSE))</f>
        <v/>
      </c>
      <c r="I1462" s="272"/>
      <c r="J1462" s="443"/>
      <c r="K1462" s="443"/>
      <c r="L1462" s="685"/>
      <c r="M1462" s="353"/>
      <c r="N1462" s="271"/>
      <c r="O1462" s="576"/>
      <c r="P1462" s="276" t="s">
        <v>277</v>
      </c>
      <c r="Q1462" s="279"/>
      <c r="R1462" s="449"/>
      <c r="S1462" s="279">
        <f t="shared" si="110"/>
        <v>0</v>
      </c>
      <c r="T1462" s="333">
        <f t="shared" si="111"/>
        <v>0</v>
      </c>
    </row>
    <row r="1463" spans="2:20" ht="24.9" customHeight="1" x14ac:dyDescent="0.3">
      <c r="B1463" s="446"/>
      <c r="C1463" s="267">
        <f t="shared" si="112"/>
        <v>1</v>
      </c>
      <c r="D1463" s="268" t="str">
        <f t="shared" si="113"/>
        <v>Janeiro</v>
      </c>
      <c r="E1463" s="269">
        <v>60</v>
      </c>
      <c r="F1463" s="270" t="str">
        <f>IF(E1463="","",VLOOKUP(Conciliação!E1463,Relatório!B:I,2,FALSE))</f>
        <v>Taxas bancárias</v>
      </c>
      <c r="G1463" s="709"/>
      <c r="H1463" s="334" t="str">
        <f>IF(G1463="","",VLOOKUP(G1463,Fundos!B:C,2,FALSE))</f>
        <v/>
      </c>
      <c r="I1463" s="272"/>
      <c r="J1463" s="443"/>
      <c r="K1463" s="443"/>
      <c r="L1463" s="685"/>
      <c r="M1463" s="353"/>
      <c r="N1463" s="271"/>
      <c r="O1463" s="576"/>
      <c r="P1463" s="276" t="s">
        <v>277</v>
      </c>
      <c r="Q1463" s="279"/>
      <c r="R1463" s="449"/>
      <c r="S1463" s="279">
        <f t="shared" si="110"/>
        <v>0</v>
      </c>
      <c r="T1463" s="333">
        <f t="shared" si="111"/>
        <v>0</v>
      </c>
    </row>
    <row r="1464" spans="2:20" ht="24.9" customHeight="1" x14ac:dyDescent="0.3">
      <c r="B1464" s="446"/>
      <c r="C1464" s="267">
        <f t="shared" si="112"/>
        <v>1</v>
      </c>
      <c r="D1464" s="268" t="str">
        <f t="shared" si="113"/>
        <v>Janeiro</v>
      </c>
      <c r="E1464" s="269">
        <v>60</v>
      </c>
      <c r="F1464" s="270" t="str">
        <f>IF(E1464="","",VLOOKUP(Conciliação!E1464,Relatório!B:I,2,FALSE))</f>
        <v>Taxas bancárias</v>
      </c>
      <c r="G1464" s="709"/>
      <c r="H1464" s="334" t="str">
        <f>IF(G1464="","",VLOOKUP(G1464,Fundos!B:C,2,FALSE))</f>
        <v/>
      </c>
      <c r="I1464" s="272"/>
      <c r="J1464" s="443"/>
      <c r="K1464" s="443"/>
      <c r="L1464" s="685"/>
      <c r="M1464" s="353"/>
      <c r="N1464" s="271"/>
      <c r="O1464" s="576"/>
      <c r="P1464" s="276" t="s">
        <v>277</v>
      </c>
      <c r="Q1464" s="279"/>
      <c r="R1464" s="449"/>
      <c r="S1464" s="279">
        <f t="shared" si="110"/>
        <v>0</v>
      </c>
      <c r="T1464" s="333">
        <f t="shared" ref="T1464:T1543" si="114">T1463</f>
        <v>0</v>
      </c>
    </row>
    <row r="1465" spans="2:20" ht="24.9" customHeight="1" x14ac:dyDescent="0.3">
      <c r="B1465" s="446"/>
      <c r="C1465" s="267">
        <f t="shared" si="112"/>
        <v>1</v>
      </c>
      <c r="D1465" s="268" t="str">
        <f t="shared" si="113"/>
        <v>Janeiro</v>
      </c>
      <c r="E1465" s="269">
        <v>24</v>
      </c>
      <c r="F1465" s="270" t="str">
        <f>IF(E1465="","",VLOOKUP(Conciliação!E1465,Relatório!B:I,2,FALSE))</f>
        <v>Resgate de Aplicações Financeiras</v>
      </c>
      <c r="G1465" s="709"/>
      <c r="H1465" s="334" t="str">
        <f>IF(G1465="","",VLOOKUP(G1465,Fundos!B:C,2,FALSE))</f>
        <v/>
      </c>
      <c r="I1465" s="272"/>
      <c r="J1465" s="443"/>
      <c r="K1465" s="443"/>
      <c r="L1465" s="685"/>
      <c r="M1465" s="353"/>
      <c r="N1465" s="271"/>
      <c r="O1465" s="576"/>
      <c r="P1465" s="276" t="s">
        <v>277</v>
      </c>
      <c r="Q1465" s="279"/>
      <c r="R1465" s="449"/>
      <c r="S1465" s="279">
        <f t="shared" si="110"/>
        <v>0</v>
      </c>
      <c r="T1465" s="333">
        <f t="shared" si="114"/>
        <v>0</v>
      </c>
    </row>
    <row r="1466" spans="2:20" ht="24.9" customHeight="1" x14ac:dyDescent="0.3">
      <c r="B1466" s="446"/>
      <c r="C1466" s="267">
        <f t="shared" si="112"/>
        <v>1</v>
      </c>
      <c r="D1466" s="268" t="str">
        <f t="shared" si="113"/>
        <v>Janeiro</v>
      </c>
      <c r="E1466" s="269">
        <v>26</v>
      </c>
      <c r="F1466" s="270" t="str">
        <f>IF(E1466="","",VLOOKUP(Conciliação!E1466,Relatório!B:I,2,FALSE))</f>
        <v>Multas recebidas</v>
      </c>
      <c r="G1466" s="709"/>
      <c r="H1466" s="334" t="str">
        <f>IF(G1466="","",VLOOKUP(G1466,Fundos!B:C,2,FALSE))</f>
        <v/>
      </c>
      <c r="I1466" s="272"/>
      <c r="J1466" s="443"/>
      <c r="K1466" s="443"/>
      <c r="L1466" s="685"/>
      <c r="M1466" s="353"/>
      <c r="N1466" s="271"/>
      <c r="O1466" s="576"/>
      <c r="P1466" s="276" t="s">
        <v>277</v>
      </c>
      <c r="Q1466" s="279"/>
      <c r="R1466" s="449"/>
      <c r="S1466" s="279">
        <f t="shared" si="110"/>
        <v>0</v>
      </c>
      <c r="T1466" s="333">
        <f t="shared" si="114"/>
        <v>0</v>
      </c>
    </row>
    <row r="1467" spans="2:20" ht="24.9" customHeight="1" x14ac:dyDescent="0.3">
      <c r="B1467" s="446"/>
      <c r="C1467" s="267">
        <f t="shared" si="112"/>
        <v>1</v>
      </c>
      <c r="D1467" s="268" t="str">
        <f t="shared" si="113"/>
        <v>Janeiro</v>
      </c>
      <c r="E1467" s="269">
        <v>26</v>
      </c>
      <c r="F1467" s="270" t="str">
        <f>IF(E1467="","",VLOOKUP(Conciliação!E1467,Relatório!B:I,2,FALSE))</f>
        <v>Multas recebidas</v>
      </c>
      <c r="G1467" s="709"/>
      <c r="H1467" s="334" t="str">
        <f>IF(G1467="","",VLOOKUP(G1467,Fundos!B:C,2,FALSE))</f>
        <v/>
      </c>
      <c r="I1467" s="272"/>
      <c r="J1467" s="443"/>
      <c r="K1467" s="443"/>
      <c r="L1467" s="685"/>
      <c r="M1467" s="353"/>
      <c r="N1467" s="271"/>
      <c r="O1467" s="576"/>
      <c r="P1467" s="276" t="s">
        <v>277</v>
      </c>
      <c r="Q1467" s="279"/>
      <c r="R1467" s="449"/>
      <c r="S1467" s="279">
        <f t="shared" si="110"/>
        <v>0</v>
      </c>
      <c r="T1467" s="333">
        <f t="shared" si="114"/>
        <v>0</v>
      </c>
    </row>
    <row r="1468" spans="2:20" ht="24.9" customHeight="1" x14ac:dyDescent="0.3">
      <c r="B1468" s="446"/>
      <c r="C1468" s="267">
        <f t="shared" si="112"/>
        <v>1</v>
      </c>
      <c r="D1468" s="268" t="str">
        <f t="shared" si="113"/>
        <v>Janeiro</v>
      </c>
      <c r="E1468" s="269">
        <v>26</v>
      </c>
      <c r="F1468" s="270" t="str">
        <f>IF(E1468="","",VLOOKUP(Conciliação!E1468,Relatório!B:I,2,FALSE))</f>
        <v>Multas recebidas</v>
      </c>
      <c r="G1468" s="709"/>
      <c r="H1468" s="334" t="str">
        <f>IF(G1468="","",VLOOKUP(G1468,Fundos!B:C,2,FALSE))</f>
        <v/>
      </c>
      <c r="I1468" s="272"/>
      <c r="J1468" s="443"/>
      <c r="K1468" s="443"/>
      <c r="L1468" s="685"/>
      <c r="M1468" s="353"/>
      <c r="N1468" s="271"/>
      <c r="O1468" s="576"/>
      <c r="P1468" s="276" t="s">
        <v>277</v>
      </c>
      <c r="Q1468" s="279"/>
      <c r="R1468" s="449"/>
      <c r="S1468" s="279">
        <f t="shared" si="110"/>
        <v>0</v>
      </c>
      <c r="T1468" s="333">
        <f t="shared" si="114"/>
        <v>0</v>
      </c>
    </row>
    <row r="1469" spans="2:20" ht="24.9" customHeight="1" x14ac:dyDescent="0.3">
      <c r="B1469" s="446"/>
      <c r="C1469" s="267">
        <f t="shared" si="112"/>
        <v>1</v>
      </c>
      <c r="D1469" s="268" t="str">
        <f t="shared" si="113"/>
        <v>Janeiro</v>
      </c>
      <c r="E1469" s="269">
        <v>503</v>
      </c>
      <c r="F1469" s="270" t="str">
        <f>IF(E1469="","",VLOOKUP(Conciliação!E1469,Relatório!B:I,2,FALSE))</f>
        <v>Ajustes de Caixa  (DOC/TED realizados e devolvidos/outros)_Saídas</v>
      </c>
      <c r="G1469" s="709"/>
      <c r="H1469" s="334" t="str">
        <f>IF(G1469="","",VLOOKUP(G1469,Fundos!B:C,2,FALSE))</f>
        <v/>
      </c>
      <c r="I1469" s="272"/>
      <c r="J1469" s="448"/>
      <c r="K1469" s="443"/>
      <c r="L1469" s="686"/>
      <c r="M1469" s="353"/>
      <c r="N1469" s="271"/>
      <c r="O1469" s="576"/>
      <c r="P1469" s="276" t="s">
        <v>277</v>
      </c>
      <c r="Q1469" s="279"/>
      <c r="R1469" s="449"/>
      <c r="S1469" s="279">
        <f t="shared" si="110"/>
        <v>0</v>
      </c>
      <c r="T1469" s="333">
        <f t="shared" si="114"/>
        <v>0</v>
      </c>
    </row>
    <row r="1470" spans="2:20" ht="24.9" customHeight="1" x14ac:dyDescent="0.3">
      <c r="B1470" s="446"/>
      <c r="C1470" s="267">
        <f t="shared" si="112"/>
        <v>1</v>
      </c>
      <c r="D1470" s="268" t="str">
        <f t="shared" si="113"/>
        <v>Janeiro</v>
      </c>
      <c r="E1470" s="269">
        <v>60</v>
      </c>
      <c r="F1470" s="270" t="str">
        <f>IF(E1470="","",VLOOKUP(Conciliação!E1470,Relatório!B:I,2,FALSE))</f>
        <v>Taxas bancárias</v>
      </c>
      <c r="G1470" s="709"/>
      <c r="H1470" s="334" t="str">
        <f>IF(G1470="","",VLOOKUP(G1470,Fundos!B:C,2,FALSE))</f>
        <v/>
      </c>
      <c r="I1470" s="272"/>
      <c r="J1470" s="443"/>
      <c r="K1470" s="443"/>
      <c r="L1470" s="685"/>
      <c r="M1470" s="353"/>
      <c r="N1470" s="271"/>
      <c r="O1470" s="576"/>
      <c r="P1470" s="276" t="s">
        <v>277</v>
      </c>
      <c r="Q1470" s="279"/>
      <c r="R1470" s="449"/>
      <c r="S1470" s="279">
        <f t="shared" si="110"/>
        <v>0</v>
      </c>
      <c r="T1470" s="333">
        <f t="shared" si="114"/>
        <v>0</v>
      </c>
    </row>
    <row r="1471" spans="2:20" ht="24.9" customHeight="1" x14ac:dyDescent="0.3">
      <c r="B1471" s="446"/>
      <c r="C1471" s="267">
        <f t="shared" si="112"/>
        <v>1</v>
      </c>
      <c r="D1471" s="268" t="str">
        <f t="shared" si="113"/>
        <v>Janeiro</v>
      </c>
      <c r="E1471" s="269">
        <v>60</v>
      </c>
      <c r="F1471" s="270" t="str">
        <f>IF(E1471="","",VLOOKUP(Conciliação!E1471,Relatório!B:I,2,FALSE))</f>
        <v>Taxas bancárias</v>
      </c>
      <c r="G1471" s="709"/>
      <c r="H1471" s="334" t="str">
        <f>IF(G1471="","",VLOOKUP(G1471,Fundos!B:C,2,FALSE))</f>
        <v/>
      </c>
      <c r="I1471" s="272"/>
      <c r="J1471" s="443"/>
      <c r="K1471" s="443"/>
      <c r="L1471" s="685"/>
      <c r="M1471" s="353"/>
      <c r="N1471" s="271"/>
      <c r="O1471" s="576"/>
      <c r="P1471" s="276" t="s">
        <v>277</v>
      </c>
      <c r="Q1471" s="279"/>
      <c r="R1471" s="449"/>
      <c r="S1471" s="279">
        <f t="shared" si="110"/>
        <v>0</v>
      </c>
      <c r="T1471" s="333">
        <f t="shared" si="114"/>
        <v>0</v>
      </c>
    </row>
    <row r="1472" spans="2:20" ht="24.9" customHeight="1" x14ac:dyDescent="0.3">
      <c r="B1472" s="446"/>
      <c r="C1472" s="267">
        <f t="shared" si="112"/>
        <v>1</v>
      </c>
      <c r="D1472" s="268" t="str">
        <f t="shared" si="113"/>
        <v>Janeiro</v>
      </c>
      <c r="E1472" s="269">
        <v>60</v>
      </c>
      <c r="F1472" s="270" t="str">
        <f>IF(E1472="","",VLOOKUP(Conciliação!E1472,Relatório!B:I,2,FALSE))</f>
        <v>Taxas bancárias</v>
      </c>
      <c r="G1472" s="709"/>
      <c r="H1472" s="334" t="str">
        <f>IF(G1472="","",VLOOKUP(G1472,Fundos!B:C,2,FALSE))</f>
        <v/>
      </c>
      <c r="I1472" s="272"/>
      <c r="J1472" s="443"/>
      <c r="K1472" s="443"/>
      <c r="L1472" s="685"/>
      <c r="M1472" s="353"/>
      <c r="N1472" s="271"/>
      <c r="O1472" s="576"/>
      <c r="P1472" s="276" t="s">
        <v>277</v>
      </c>
      <c r="Q1472" s="279"/>
      <c r="R1472" s="449"/>
      <c r="S1472" s="279">
        <f t="shared" si="110"/>
        <v>0</v>
      </c>
      <c r="T1472" s="333">
        <f t="shared" si="114"/>
        <v>0</v>
      </c>
    </row>
    <row r="1473" spans="2:20" ht="24.9" customHeight="1" x14ac:dyDescent="0.3">
      <c r="B1473" s="446"/>
      <c r="C1473" s="267">
        <f t="shared" ref="C1473:C1551" si="115">MONTH(B1473)</f>
        <v>1</v>
      </c>
      <c r="D1473" s="268" t="str">
        <f t="shared" ref="D1473:D1551" si="116">IF(C1473=1,"Janeiro",IF(C1473=2,"Fevereiro",IF(C1473=3,"Março",IF(C1473=4,"Abril",IF(C1473=5,"Maio",IF(C1473=6,"Junho",IF(C1473=7,"Julho",IF(C1473=8,"Agosto",IF(C1473=9,"Setembro",IF(C1473=10,"Outubro",IF(C1473=11,"Novembro",IF(C1473=12,"Dezembro",""))))))))))))</f>
        <v>Janeiro</v>
      </c>
      <c r="E1473" s="269">
        <v>24</v>
      </c>
      <c r="F1473" s="270" t="str">
        <f>IF(E1473="","",VLOOKUP(Conciliação!E1473,Relatório!B:I,2,FALSE))</f>
        <v>Resgate de Aplicações Financeiras</v>
      </c>
      <c r="G1473" s="709"/>
      <c r="H1473" s="334" t="str">
        <f>IF(G1473="","",VLOOKUP(G1473,Fundos!B:C,2,FALSE))</f>
        <v/>
      </c>
      <c r="I1473" s="272"/>
      <c r="J1473" s="443"/>
      <c r="K1473" s="443"/>
      <c r="L1473" s="685"/>
      <c r="M1473" s="353"/>
      <c r="N1473" s="271"/>
      <c r="O1473" s="576"/>
      <c r="P1473" s="276" t="s">
        <v>277</v>
      </c>
      <c r="Q1473" s="279"/>
      <c r="R1473" s="449"/>
      <c r="S1473" s="279">
        <f t="shared" si="110"/>
        <v>0</v>
      </c>
      <c r="T1473" s="333">
        <f t="shared" si="114"/>
        <v>0</v>
      </c>
    </row>
    <row r="1474" spans="2:20" ht="24.9" customHeight="1" x14ac:dyDescent="0.3">
      <c r="B1474" s="446"/>
      <c r="C1474" s="267">
        <f t="shared" si="115"/>
        <v>1</v>
      </c>
      <c r="D1474" s="268" t="str">
        <f t="shared" si="116"/>
        <v>Janeiro</v>
      </c>
      <c r="E1474" s="269">
        <v>37</v>
      </c>
      <c r="F1474" s="270" t="str">
        <f>IF(E1474="","",VLOOKUP(Conciliação!E1474,Relatório!B:I,2,FALSE))</f>
        <v>Doc/Ted/Cheques devolvidos/Devoluções (Entrada)</v>
      </c>
      <c r="G1474" s="709"/>
      <c r="H1474" s="334" t="str">
        <f>IF(G1474="","",VLOOKUP(G1474,Fundos!B:C,2,FALSE))</f>
        <v/>
      </c>
      <c r="I1474" s="272"/>
      <c r="J1474" s="448"/>
      <c r="K1474" s="443"/>
      <c r="L1474" s="686"/>
      <c r="M1474" s="353"/>
      <c r="N1474" s="271"/>
      <c r="O1474" s="576"/>
      <c r="P1474" s="276" t="s">
        <v>277</v>
      </c>
      <c r="Q1474" s="279"/>
      <c r="R1474" s="449"/>
      <c r="S1474" s="279">
        <f t="shared" si="110"/>
        <v>0</v>
      </c>
      <c r="T1474" s="333">
        <f t="shared" si="114"/>
        <v>0</v>
      </c>
    </row>
    <row r="1475" spans="2:20" ht="24.9" customHeight="1" x14ac:dyDescent="0.3">
      <c r="B1475" s="446"/>
      <c r="C1475" s="267">
        <f t="shared" si="115"/>
        <v>1</v>
      </c>
      <c r="D1475" s="268" t="str">
        <f t="shared" si="116"/>
        <v>Janeiro</v>
      </c>
      <c r="E1475" s="269">
        <v>233</v>
      </c>
      <c r="F1475" s="270" t="str">
        <f>IF(E1475="","",VLOOKUP(Conciliação!E1475,Relatório!B:I,2,FALSE))</f>
        <v>PIS (sobre Folha Bruta 1%)</v>
      </c>
      <c r="G1475" s="709"/>
      <c r="H1475" s="334" t="str">
        <f>IF(G1475="","",VLOOKUP(G1475,Fundos!B:C,2,FALSE))</f>
        <v/>
      </c>
      <c r="I1475" s="272"/>
      <c r="J1475" s="443"/>
      <c r="K1475" s="443"/>
      <c r="L1475" s="685"/>
      <c r="M1475" s="353"/>
      <c r="N1475" s="271"/>
      <c r="O1475" s="576"/>
      <c r="P1475" s="276" t="s">
        <v>277</v>
      </c>
      <c r="Q1475" s="279"/>
      <c r="R1475" s="449"/>
      <c r="S1475" s="279">
        <f t="shared" si="110"/>
        <v>0</v>
      </c>
      <c r="T1475" s="333">
        <f t="shared" si="114"/>
        <v>0</v>
      </c>
    </row>
    <row r="1476" spans="2:20" ht="24.9" customHeight="1" x14ac:dyDescent="0.3">
      <c r="B1476" s="446"/>
      <c r="C1476" s="267">
        <f t="shared" si="115"/>
        <v>1</v>
      </c>
      <c r="D1476" s="268" t="str">
        <f t="shared" si="116"/>
        <v>Janeiro</v>
      </c>
      <c r="E1476" s="269">
        <v>260</v>
      </c>
      <c r="F1476" s="270" t="str">
        <f>IF(E1476="","",VLOOKUP(Conciliação!E1476,Relatório!B:I,2,FALSE))</f>
        <v>Locação de veículo</v>
      </c>
      <c r="G1476" s="709"/>
      <c r="H1476" s="334" t="str">
        <f>IF(G1476="","",VLOOKUP(G1476,Fundos!B:C,2,FALSE))</f>
        <v/>
      </c>
      <c r="I1476" s="272"/>
      <c r="J1476" s="443"/>
      <c r="K1476" s="443"/>
      <c r="L1476" s="685"/>
      <c r="M1476" s="353"/>
      <c r="N1476" s="271"/>
      <c r="O1476" s="576"/>
      <c r="P1476" s="276" t="s">
        <v>277</v>
      </c>
      <c r="Q1476" s="279"/>
      <c r="R1476" s="449"/>
      <c r="S1476" s="279">
        <f t="shared" ref="S1476:S1543" si="117">IF(P1476="sim",Q1476-R1476+S1475,IF(P1476="NÃO",S1475))</f>
        <v>0</v>
      </c>
      <c r="T1476" s="333">
        <f t="shared" si="114"/>
        <v>0</v>
      </c>
    </row>
    <row r="1477" spans="2:20" ht="24.9" customHeight="1" x14ac:dyDescent="0.3">
      <c r="B1477" s="446"/>
      <c r="C1477" s="267">
        <f t="shared" si="115"/>
        <v>1</v>
      </c>
      <c r="D1477" s="268" t="str">
        <f t="shared" si="116"/>
        <v>Janeiro</v>
      </c>
      <c r="E1477" s="269">
        <v>273</v>
      </c>
      <c r="F1477" s="270">
        <f>IF(E1477="","",VLOOKUP(Conciliação!E1477,Relatório!B:I,2,FALSE))</f>
        <v>0</v>
      </c>
      <c r="G1477" s="709"/>
      <c r="H1477" s="334" t="str">
        <f>IF(G1477="","",VLOOKUP(G1477,Fundos!B:C,2,FALSE))</f>
        <v/>
      </c>
      <c r="I1477" s="272"/>
      <c r="J1477" s="443"/>
      <c r="K1477" s="443"/>
      <c r="L1477" s="685"/>
      <c r="M1477" s="353"/>
      <c r="N1477" s="271"/>
      <c r="O1477" s="576"/>
      <c r="P1477" s="276" t="s">
        <v>277</v>
      </c>
      <c r="Q1477" s="279"/>
      <c r="R1477" s="449"/>
      <c r="S1477" s="279">
        <f t="shared" si="117"/>
        <v>0</v>
      </c>
      <c r="T1477" s="333">
        <f t="shared" si="114"/>
        <v>0</v>
      </c>
    </row>
    <row r="1478" spans="2:20" ht="24.9" customHeight="1" x14ac:dyDescent="0.3">
      <c r="B1478" s="446"/>
      <c r="C1478" s="267">
        <f t="shared" si="115"/>
        <v>1</v>
      </c>
      <c r="D1478" s="268" t="str">
        <f t="shared" si="116"/>
        <v>Janeiro</v>
      </c>
      <c r="E1478" s="269">
        <v>274</v>
      </c>
      <c r="F1478" s="270">
        <f>IF(E1478="","",VLOOKUP(Conciliação!E1478,Relatório!B:I,2,FALSE))</f>
        <v>0</v>
      </c>
      <c r="G1478" s="709"/>
      <c r="H1478" s="334" t="str">
        <f>IF(G1478="","",VLOOKUP(G1478,Fundos!B:C,2,FALSE))</f>
        <v/>
      </c>
      <c r="I1478" s="272"/>
      <c r="J1478" s="443"/>
      <c r="K1478" s="443"/>
      <c r="L1478" s="685"/>
      <c r="M1478" s="353"/>
      <c r="N1478" s="271"/>
      <c r="O1478" s="576"/>
      <c r="P1478" s="276" t="s">
        <v>277</v>
      </c>
      <c r="Q1478" s="279"/>
      <c r="R1478" s="449"/>
      <c r="S1478" s="279">
        <f t="shared" si="117"/>
        <v>0</v>
      </c>
      <c r="T1478" s="333">
        <f t="shared" si="114"/>
        <v>0</v>
      </c>
    </row>
    <row r="1479" spans="2:20" ht="24.9" customHeight="1" x14ac:dyDescent="0.3">
      <c r="B1479" s="446"/>
      <c r="C1479" s="267">
        <f t="shared" si="115"/>
        <v>1</v>
      </c>
      <c r="D1479" s="268" t="str">
        <f t="shared" si="116"/>
        <v>Janeiro</v>
      </c>
      <c r="E1479" s="269">
        <v>312</v>
      </c>
      <c r="F1479" s="270">
        <f>IF(E1479="","",VLOOKUP(Conciliação!E1479,Relatório!B:I,2,FALSE))</f>
        <v>0</v>
      </c>
      <c r="G1479" s="709"/>
      <c r="H1479" s="334" t="str">
        <f>IF(G1479="","",VLOOKUP(G1479,Fundos!B:C,2,FALSE))</f>
        <v/>
      </c>
      <c r="I1479" s="272"/>
      <c r="J1479" s="448"/>
      <c r="K1479" s="443"/>
      <c r="L1479" s="685"/>
      <c r="M1479" s="353"/>
      <c r="N1479" s="271"/>
      <c r="O1479" s="576"/>
      <c r="P1479" s="276" t="s">
        <v>277</v>
      </c>
      <c r="Q1479" s="279"/>
      <c r="R1479" s="449"/>
      <c r="S1479" s="279">
        <f t="shared" si="117"/>
        <v>0</v>
      </c>
      <c r="T1479" s="333">
        <f t="shared" si="114"/>
        <v>0</v>
      </c>
    </row>
    <row r="1480" spans="2:20" ht="24.9" customHeight="1" x14ac:dyDescent="0.3">
      <c r="B1480" s="446"/>
      <c r="C1480" s="267">
        <f t="shared" si="115"/>
        <v>1</v>
      </c>
      <c r="D1480" s="268" t="str">
        <f t="shared" si="116"/>
        <v>Janeiro</v>
      </c>
      <c r="E1480" s="269">
        <v>24</v>
      </c>
      <c r="F1480" s="270" t="str">
        <f>IF(E1480="","",VLOOKUP(Conciliação!E1480,Relatório!B:I,2,FALSE))</f>
        <v>Resgate de Aplicações Financeiras</v>
      </c>
      <c r="G1480" s="709"/>
      <c r="H1480" s="334" t="str">
        <f>IF(G1480="","",VLOOKUP(G1480,Fundos!B:C,2,FALSE))</f>
        <v/>
      </c>
      <c r="I1480" s="272"/>
      <c r="J1480" s="443"/>
      <c r="K1480" s="443"/>
      <c r="L1480" s="685"/>
      <c r="M1480" s="353"/>
      <c r="N1480" s="271"/>
      <c r="O1480" s="576"/>
      <c r="P1480" s="276" t="s">
        <v>277</v>
      </c>
      <c r="Q1480" s="279"/>
      <c r="R1480" s="449"/>
      <c r="S1480" s="279">
        <f t="shared" si="117"/>
        <v>0</v>
      </c>
      <c r="T1480" s="333">
        <f t="shared" si="114"/>
        <v>0</v>
      </c>
    </row>
    <row r="1481" spans="2:20" ht="24.9" customHeight="1" x14ac:dyDescent="0.3">
      <c r="B1481" s="446"/>
      <c r="C1481" s="267">
        <f t="shared" si="115"/>
        <v>1</v>
      </c>
      <c r="D1481" s="268" t="str">
        <f t="shared" si="116"/>
        <v>Janeiro</v>
      </c>
      <c r="E1481" s="269">
        <v>85</v>
      </c>
      <c r="F1481" s="270" t="str">
        <f>IF(E1481="","",VLOOKUP(Conciliação!E1481,Relatório!B:I,2,FALSE))</f>
        <v>Cursos</v>
      </c>
      <c r="G1481" s="709"/>
      <c r="H1481" s="334" t="str">
        <f>IF(G1481="","",VLOOKUP(G1481,Fundos!B:C,2,FALSE))</f>
        <v/>
      </c>
      <c r="I1481" s="272"/>
      <c r="J1481" s="448"/>
      <c r="K1481" s="443"/>
      <c r="L1481" s="686"/>
      <c r="M1481" s="353"/>
      <c r="N1481" s="271"/>
      <c r="O1481" s="576"/>
      <c r="P1481" s="276" t="s">
        <v>277</v>
      </c>
      <c r="Q1481" s="279"/>
      <c r="R1481" s="449"/>
      <c r="S1481" s="279">
        <f t="shared" si="117"/>
        <v>0</v>
      </c>
      <c r="T1481" s="333">
        <f t="shared" si="114"/>
        <v>0</v>
      </c>
    </row>
    <row r="1482" spans="2:20" ht="24.9" customHeight="1" x14ac:dyDescent="0.3">
      <c r="B1482" s="446"/>
      <c r="C1482" s="267">
        <f t="shared" si="115"/>
        <v>1</v>
      </c>
      <c r="D1482" s="268" t="str">
        <f t="shared" si="116"/>
        <v>Janeiro</v>
      </c>
      <c r="E1482" s="269">
        <v>301</v>
      </c>
      <c r="F1482" s="270" t="str">
        <f>IF(E1482="","",VLOOKUP(Conciliação!E1482,Relatório!B:I,2,FALSE))</f>
        <v>Consultorias</v>
      </c>
      <c r="G1482" s="709"/>
      <c r="H1482" s="334" t="str">
        <f>IF(G1482="","",VLOOKUP(G1482,Fundos!B:C,2,FALSE))</f>
        <v/>
      </c>
      <c r="I1482" s="272"/>
      <c r="J1482" s="448"/>
      <c r="K1482" s="443"/>
      <c r="L1482" s="685"/>
      <c r="M1482" s="353"/>
      <c r="N1482" s="271"/>
      <c r="O1482" s="576"/>
      <c r="P1482" s="276" t="s">
        <v>277</v>
      </c>
      <c r="Q1482" s="279"/>
      <c r="R1482" s="449"/>
      <c r="S1482" s="279">
        <f t="shared" si="117"/>
        <v>0</v>
      </c>
      <c r="T1482" s="333">
        <f t="shared" si="114"/>
        <v>0</v>
      </c>
    </row>
    <row r="1483" spans="2:20" ht="24.9" customHeight="1" x14ac:dyDescent="0.3">
      <c r="B1483" s="446"/>
      <c r="C1483" s="267">
        <f t="shared" si="115"/>
        <v>1</v>
      </c>
      <c r="D1483" s="268" t="str">
        <f t="shared" si="116"/>
        <v>Janeiro</v>
      </c>
      <c r="E1483" s="269">
        <v>60</v>
      </c>
      <c r="F1483" s="270" t="str">
        <f>IF(E1483="","",VLOOKUP(Conciliação!E1483,Relatório!B:I,2,FALSE))</f>
        <v>Taxas bancárias</v>
      </c>
      <c r="G1483" s="709"/>
      <c r="H1483" s="334" t="str">
        <f>IF(G1483="","",VLOOKUP(G1483,Fundos!B:C,2,FALSE))</f>
        <v/>
      </c>
      <c r="I1483" s="272"/>
      <c r="J1483" s="443"/>
      <c r="K1483" s="443"/>
      <c r="L1483" s="685"/>
      <c r="M1483" s="353"/>
      <c r="N1483" s="271"/>
      <c r="O1483" s="576"/>
      <c r="P1483" s="276" t="s">
        <v>277</v>
      </c>
      <c r="Q1483" s="279"/>
      <c r="R1483" s="449"/>
      <c r="S1483" s="279">
        <f t="shared" si="117"/>
        <v>0</v>
      </c>
      <c r="T1483" s="333">
        <f t="shared" si="114"/>
        <v>0</v>
      </c>
    </row>
    <row r="1484" spans="2:20" ht="24.9" customHeight="1" x14ac:dyDescent="0.3">
      <c r="B1484" s="446"/>
      <c r="C1484" s="267">
        <f t="shared" si="115"/>
        <v>1</v>
      </c>
      <c r="D1484" s="268" t="str">
        <f t="shared" si="116"/>
        <v>Janeiro</v>
      </c>
      <c r="E1484" s="269">
        <v>24</v>
      </c>
      <c r="F1484" s="270" t="str">
        <f>IF(E1484="","",VLOOKUP(Conciliação!E1484,Relatório!B:I,2,FALSE))</f>
        <v>Resgate de Aplicações Financeiras</v>
      </c>
      <c r="G1484" s="709"/>
      <c r="H1484" s="334" t="str">
        <f>IF(G1484="","",VLOOKUP(G1484,Fundos!B:C,2,FALSE))</f>
        <v/>
      </c>
      <c r="I1484" s="272"/>
      <c r="J1484" s="443"/>
      <c r="K1484" s="443"/>
      <c r="L1484" s="685"/>
      <c r="M1484" s="353"/>
      <c r="N1484" s="271"/>
      <c r="O1484" s="576"/>
      <c r="P1484" s="276" t="s">
        <v>277</v>
      </c>
      <c r="Q1484" s="279"/>
      <c r="R1484" s="449"/>
      <c r="S1484" s="279">
        <f t="shared" si="117"/>
        <v>0</v>
      </c>
      <c r="T1484" s="333">
        <f t="shared" si="114"/>
        <v>0</v>
      </c>
    </row>
    <row r="1485" spans="2:20" ht="24.9" customHeight="1" x14ac:dyDescent="0.3">
      <c r="B1485" s="446"/>
      <c r="C1485" s="267">
        <f t="shared" si="115"/>
        <v>1</v>
      </c>
      <c r="D1485" s="268" t="str">
        <f t="shared" si="116"/>
        <v>Janeiro</v>
      </c>
      <c r="E1485" s="269">
        <v>183</v>
      </c>
      <c r="F1485" s="270">
        <f>IF(E1485="","",VLOOKUP(Conciliação!E1485,Relatório!B:I,2,FALSE))</f>
        <v>0</v>
      </c>
      <c r="G1485" s="709"/>
      <c r="H1485" s="334" t="str">
        <f>IF(G1485="","",VLOOKUP(G1485,Fundos!B:C,2,FALSE))</f>
        <v/>
      </c>
      <c r="I1485" s="272"/>
      <c r="J1485" s="443"/>
      <c r="K1485" s="443"/>
      <c r="L1485" s="685"/>
      <c r="M1485" s="353"/>
      <c r="N1485" s="271"/>
      <c r="O1485" s="576"/>
      <c r="P1485" s="276" t="s">
        <v>277</v>
      </c>
      <c r="Q1485" s="279"/>
      <c r="R1485" s="449"/>
      <c r="S1485" s="279">
        <f t="shared" si="117"/>
        <v>0</v>
      </c>
      <c r="T1485" s="333">
        <f t="shared" si="114"/>
        <v>0</v>
      </c>
    </row>
    <row r="1486" spans="2:20" ht="24.9" customHeight="1" x14ac:dyDescent="0.3">
      <c r="B1486" s="446"/>
      <c r="C1486" s="267">
        <f t="shared" si="115"/>
        <v>1</v>
      </c>
      <c r="D1486" s="268" t="str">
        <f t="shared" si="116"/>
        <v>Janeiro</v>
      </c>
      <c r="E1486" s="269">
        <v>208</v>
      </c>
      <c r="F1486" s="270" t="str">
        <f>IF(E1486="","",VLOOKUP(Conciliação!E1486,Relatório!B:I,2,FALSE))</f>
        <v>Coordenação</v>
      </c>
      <c r="G1486" s="709"/>
      <c r="H1486" s="334" t="str">
        <f>IF(G1486="","",VLOOKUP(G1486,Fundos!B:C,2,FALSE))</f>
        <v/>
      </c>
      <c r="I1486" s="272"/>
      <c r="J1486" s="443"/>
      <c r="K1486" s="443"/>
      <c r="L1486" s="685"/>
      <c r="M1486" s="353"/>
      <c r="N1486" s="271"/>
      <c r="O1486" s="576"/>
      <c r="P1486" s="276" t="s">
        <v>277</v>
      </c>
      <c r="Q1486" s="279"/>
      <c r="R1486" s="449"/>
      <c r="S1486" s="279">
        <f t="shared" si="117"/>
        <v>0</v>
      </c>
      <c r="T1486" s="333">
        <f t="shared" si="114"/>
        <v>0</v>
      </c>
    </row>
    <row r="1487" spans="2:20" ht="24.9" customHeight="1" x14ac:dyDescent="0.3">
      <c r="B1487" s="446"/>
      <c r="C1487" s="267">
        <f t="shared" si="115"/>
        <v>1</v>
      </c>
      <c r="D1487" s="268" t="str">
        <f t="shared" si="116"/>
        <v>Janeiro</v>
      </c>
      <c r="E1487" s="269">
        <v>209</v>
      </c>
      <c r="F1487" s="270" t="str">
        <f>IF(E1487="","",VLOOKUP(Conciliação!E1487,Relatório!B:I,2,FALSE))</f>
        <v>Designer</v>
      </c>
      <c r="G1487" s="709"/>
      <c r="H1487" s="334" t="str">
        <f>IF(G1487="","",VLOOKUP(G1487,Fundos!B:C,2,FALSE))</f>
        <v/>
      </c>
      <c r="I1487" s="272"/>
      <c r="J1487" s="443"/>
      <c r="K1487" s="443"/>
      <c r="L1487" s="685"/>
      <c r="M1487" s="353"/>
      <c r="N1487" s="271"/>
      <c r="O1487" s="576"/>
      <c r="P1487" s="276" t="s">
        <v>277</v>
      </c>
      <c r="Q1487" s="279"/>
      <c r="R1487" s="449"/>
      <c r="S1487" s="279">
        <f t="shared" si="117"/>
        <v>0</v>
      </c>
      <c r="T1487" s="333">
        <f t="shared" si="114"/>
        <v>0</v>
      </c>
    </row>
    <row r="1488" spans="2:20" ht="24.9" customHeight="1" x14ac:dyDescent="0.3">
      <c r="B1488" s="446"/>
      <c r="C1488" s="267">
        <f t="shared" si="115"/>
        <v>1</v>
      </c>
      <c r="D1488" s="268" t="str">
        <f t="shared" si="116"/>
        <v>Janeiro</v>
      </c>
      <c r="E1488" s="269">
        <v>178</v>
      </c>
      <c r="F1488" s="270">
        <f>IF(E1488="","",VLOOKUP(Conciliação!E1488,Relatório!B:I,2,FALSE))</f>
        <v>0</v>
      </c>
      <c r="G1488" s="709"/>
      <c r="H1488" s="334" t="str">
        <f>IF(G1488="","",VLOOKUP(G1488,Fundos!B:C,2,FALSE))</f>
        <v/>
      </c>
      <c r="I1488" s="272"/>
      <c r="J1488" s="443"/>
      <c r="K1488" s="443"/>
      <c r="L1488" s="685"/>
      <c r="M1488" s="353"/>
      <c r="N1488" s="271"/>
      <c r="O1488" s="576"/>
      <c r="P1488" s="276" t="s">
        <v>277</v>
      </c>
      <c r="Q1488" s="279"/>
      <c r="R1488" s="449"/>
      <c r="S1488" s="279">
        <f t="shared" si="117"/>
        <v>0</v>
      </c>
      <c r="T1488" s="333">
        <f t="shared" si="114"/>
        <v>0</v>
      </c>
    </row>
    <row r="1489" spans="2:20" ht="24.9" customHeight="1" x14ac:dyDescent="0.3">
      <c r="B1489" s="446"/>
      <c r="C1489" s="267">
        <f t="shared" si="115"/>
        <v>1</v>
      </c>
      <c r="D1489" s="268" t="str">
        <f t="shared" si="116"/>
        <v>Janeiro</v>
      </c>
      <c r="E1489" s="269">
        <v>176</v>
      </c>
      <c r="F1489" s="270" t="str">
        <f>IF(E1489="","",VLOOKUP(Conciliação!E1489,Relatório!B:I,2,FALSE))</f>
        <v>Repasse Aliança COMUNITÁRIA</v>
      </c>
      <c r="G1489" s="709"/>
      <c r="H1489" s="334" t="str">
        <f>IF(G1489="","",VLOOKUP(G1489,Fundos!B:C,2,FALSE))</f>
        <v/>
      </c>
      <c r="I1489" s="272"/>
      <c r="J1489" s="443"/>
      <c r="K1489" s="443"/>
      <c r="L1489" s="685"/>
      <c r="M1489" s="353"/>
      <c r="N1489" s="271"/>
      <c r="O1489" s="576"/>
      <c r="P1489" s="276" t="s">
        <v>277</v>
      </c>
      <c r="Q1489" s="279"/>
      <c r="R1489" s="449"/>
      <c r="S1489" s="279">
        <f t="shared" si="117"/>
        <v>0</v>
      </c>
      <c r="T1489" s="333">
        <f t="shared" si="114"/>
        <v>0</v>
      </c>
    </row>
    <row r="1490" spans="2:20" ht="24.9" customHeight="1" x14ac:dyDescent="0.3">
      <c r="B1490" s="446"/>
      <c r="C1490" s="267">
        <f t="shared" si="115"/>
        <v>1</v>
      </c>
      <c r="D1490" s="268" t="str">
        <f t="shared" si="116"/>
        <v>Janeiro</v>
      </c>
      <c r="E1490" s="269">
        <v>176</v>
      </c>
      <c r="F1490" s="270" t="str">
        <f>IF(E1490="","",VLOOKUP(Conciliação!E1490,Relatório!B:I,2,FALSE))</f>
        <v>Repasse Aliança COMUNITÁRIA</v>
      </c>
      <c r="G1490" s="709"/>
      <c r="H1490" s="334" t="str">
        <f>IF(G1490="","",VLOOKUP(G1490,Fundos!B:C,2,FALSE))</f>
        <v/>
      </c>
      <c r="I1490" s="272"/>
      <c r="J1490" s="443"/>
      <c r="K1490" s="443"/>
      <c r="L1490" s="685"/>
      <c r="M1490" s="353"/>
      <c r="N1490" s="271"/>
      <c r="O1490" s="576"/>
      <c r="P1490" s="276" t="s">
        <v>277</v>
      </c>
      <c r="Q1490" s="279"/>
      <c r="R1490" s="449"/>
      <c r="S1490" s="279">
        <f t="shared" si="117"/>
        <v>0</v>
      </c>
      <c r="T1490" s="333">
        <f t="shared" si="114"/>
        <v>0</v>
      </c>
    </row>
    <row r="1491" spans="2:20" ht="24.9" customHeight="1" x14ac:dyDescent="0.3">
      <c r="B1491" s="446"/>
      <c r="C1491" s="267">
        <f t="shared" si="115"/>
        <v>1</v>
      </c>
      <c r="D1491" s="268" t="str">
        <f t="shared" si="116"/>
        <v>Janeiro</v>
      </c>
      <c r="E1491" s="269">
        <v>211</v>
      </c>
      <c r="F1491" s="270" t="str">
        <f>IF(E1491="","",VLOOKUP(Conciliação!E1491,Relatório!B:I,2,FALSE))</f>
        <v>Assistente de Pedagogia</v>
      </c>
      <c r="G1491" s="709"/>
      <c r="H1491" s="334" t="str">
        <f>IF(G1491="","",VLOOKUP(G1491,Fundos!B:C,2,FALSE))</f>
        <v/>
      </c>
      <c r="I1491" s="272"/>
      <c r="J1491" s="443"/>
      <c r="K1491" s="443"/>
      <c r="L1491" s="685"/>
      <c r="M1491" s="353"/>
      <c r="N1491" s="271"/>
      <c r="O1491" s="576"/>
      <c r="P1491" s="276" t="s">
        <v>277</v>
      </c>
      <c r="Q1491" s="279"/>
      <c r="R1491" s="449"/>
      <c r="S1491" s="279">
        <f t="shared" si="117"/>
        <v>0</v>
      </c>
      <c r="T1491" s="333">
        <f t="shared" si="114"/>
        <v>0</v>
      </c>
    </row>
    <row r="1492" spans="2:20" ht="24.9" customHeight="1" x14ac:dyDescent="0.3">
      <c r="B1492" s="446"/>
      <c r="C1492" s="267">
        <f t="shared" si="115"/>
        <v>1</v>
      </c>
      <c r="D1492" s="268" t="str">
        <f t="shared" si="116"/>
        <v>Janeiro</v>
      </c>
      <c r="E1492" s="269">
        <v>173</v>
      </c>
      <c r="F1492" s="270">
        <f>IF(E1492="","",VLOOKUP(Conciliação!E1492,Relatório!B:I,2,FALSE))</f>
        <v>0</v>
      </c>
      <c r="G1492" s="709"/>
      <c r="H1492" s="334" t="str">
        <f>IF(G1492="","",VLOOKUP(G1492,Fundos!B:C,2,FALSE))</f>
        <v/>
      </c>
      <c r="I1492" s="272"/>
      <c r="J1492" s="448"/>
      <c r="K1492" s="443"/>
      <c r="L1492" s="685"/>
      <c r="M1492" s="353"/>
      <c r="N1492" s="271"/>
      <c r="O1492" s="576"/>
      <c r="P1492" s="276" t="s">
        <v>277</v>
      </c>
      <c r="Q1492" s="279"/>
      <c r="R1492" s="449"/>
      <c r="S1492" s="279">
        <f t="shared" si="117"/>
        <v>0</v>
      </c>
      <c r="T1492" s="333">
        <f t="shared" si="114"/>
        <v>0</v>
      </c>
    </row>
    <row r="1493" spans="2:20" ht="24.9" customHeight="1" x14ac:dyDescent="0.3">
      <c r="B1493" s="446"/>
      <c r="C1493" s="267">
        <f t="shared" si="115"/>
        <v>1</v>
      </c>
      <c r="D1493" s="268" t="str">
        <f t="shared" si="116"/>
        <v>Janeiro</v>
      </c>
      <c r="E1493" s="269">
        <v>178</v>
      </c>
      <c r="F1493" s="270">
        <f>IF(E1493="","",VLOOKUP(Conciliação!E1493,Relatório!B:I,2,FALSE))</f>
        <v>0</v>
      </c>
      <c r="G1493" s="709"/>
      <c r="H1493" s="334" t="str">
        <f>IF(G1493="","",VLOOKUP(G1493,Fundos!B:C,2,FALSE))</f>
        <v/>
      </c>
      <c r="I1493" s="272"/>
      <c r="J1493" s="443"/>
      <c r="K1493" s="443"/>
      <c r="L1493" s="685"/>
      <c r="M1493" s="353"/>
      <c r="N1493" s="271"/>
      <c r="O1493" s="576"/>
      <c r="P1493" s="276" t="s">
        <v>277</v>
      </c>
      <c r="Q1493" s="279"/>
      <c r="R1493" s="449"/>
      <c r="S1493" s="279">
        <f t="shared" si="117"/>
        <v>0</v>
      </c>
      <c r="T1493" s="333">
        <f t="shared" si="114"/>
        <v>0</v>
      </c>
    </row>
    <row r="1494" spans="2:20" ht="24.9" customHeight="1" x14ac:dyDescent="0.3">
      <c r="B1494" s="446"/>
      <c r="C1494" s="267">
        <f t="shared" si="115"/>
        <v>1</v>
      </c>
      <c r="D1494" s="268" t="str">
        <f t="shared" si="116"/>
        <v>Janeiro</v>
      </c>
      <c r="E1494" s="269">
        <v>503</v>
      </c>
      <c r="F1494" s="270" t="str">
        <f>IF(E1494="","",VLOOKUP(Conciliação!E1494,Relatório!B:I,2,FALSE))</f>
        <v>Ajustes de Caixa  (DOC/TED realizados e devolvidos/outros)_Saídas</v>
      </c>
      <c r="G1494" s="709"/>
      <c r="H1494" s="334" t="str">
        <f>IF(G1494="","",VLOOKUP(G1494,Fundos!B:C,2,FALSE))</f>
        <v/>
      </c>
      <c r="I1494" s="272"/>
      <c r="J1494" s="443"/>
      <c r="K1494" s="443"/>
      <c r="L1494" s="686"/>
      <c r="M1494" s="353"/>
      <c r="N1494" s="271"/>
      <c r="O1494" s="576"/>
      <c r="P1494" s="276" t="s">
        <v>277</v>
      </c>
      <c r="Q1494" s="279"/>
      <c r="R1494" s="449"/>
      <c r="S1494" s="279">
        <f t="shared" si="117"/>
        <v>0</v>
      </c>
      <c r="T1494" s="333">
        <f t="shared" si="114"/>
        <v>0</v>
      </c>
    </row>
    <row r="1495" spans="2:20" ht="24.9" customHeight="1" x14ac:dyDescent="0.3">
      <c r="B1495" s="446"/>
      <c r="C1495" s="267">
        <f t="shared" si="115"/>
        <v>1</v>
      </c>
      <c r="D1495" s="268" t="str">
        <f t="shared" si="116"/>
        <v>Janeiro</v>
      </c>
      <c r="E1495" s="269">
        <v>364</v>
      </c>
      <c r="F1495" s="270">
        <f>IF(E1495="","",VLOOKUP(Conciliação!E1495,Relatório!B:I,2,FALSE))</f>
        <v>0</v>
      </c>
      <c r="G1495" s="709"/>
      <c r="H1495" s="334" t="str">
        <f>IF(G1495="","",VLOOKUP(G1495,Fundos!B:C,2,FALSE))</f>
        <v/>
      </c>
      <c r="I1495" s="272"/>
      <c r="J1495" s="443"/>
      <c r="K1495" s="443"/>
      <c r="L1495" s="685"/>
      <c r="M1495" s="353"/>
      <c r="N1495" s="271"/>
      <c r="O1495" s="576"/>
      <c r="P1495" s="276" t="s">
        <v>277</v>
      </c>
      <c r="Q1495" s="279"/>
      <c r="R1495" s="449"/>
      <c r="S1495" s="279">
        <f t="shared" si="117"/>
        <v>0</v>
      </c>
      <c r="T1495" s="333">
        <f t="shared" si="114"/>
        <v>0</v>
      </c>
    </row>
    <row r="1496" spans="2:20" ht="24.9" customHeight="1" x14ac:dyDescent="0.3">
      <c r="B1496" s="446"/>
      <c r="C1496" s="267">
        <f t="shared" si="115"/>
        <v>1</v>
      </c>
      <c r="D1496" s="268" t="str">
        <f t="shared" si="116"/>
        <v>Janeiro</v>
      </c>
      <c r="E1496" s="907">
        <v>66</v>
      </c>
      <c r="F1496" s="270" t="str">
        <f>IF(E1496="","",VLOOKUP(Conciliação!E1496,Relatório!B:I,2,FALSE))</f>
        <v>Tarifas Diversas</v>
      </c>
      <c r="G1496" s="709"/>
      <c r="H1496" s="334" t="str">
        <f>IF(G1496="","",VLOOKUP(G1496,Fundos!B:C,2,FALSE))</f>
        <v/>
      </c>
      <c r="I1496" s="448" t="s">
        <v>1076</v>
      </c>
      <c r="J1496" s="443"/>
      <c r="K1496" s="443"/>
      <c r="L1496" s="686"/>
      <c r="M1496" s="353"/>
      <c r="N1496" s="453"/>
      <c r="O1496" s="576"/>
      <c r="P1496" s="276" t="s">
        <v>277</v>
      </c>
      <c r="Q1496" s="279"/>
      <c r="R1496" s="449"/>
      <c r="S1496" s="279">
        <f t="shared" si="117"/>
        <v>0</v>
      </c>
      <c r="T1496" s="333">
        <f t="shared" si="114"/>
        <v>0</v>
      </c>
    </row>
    <row r="1497" spans="2:20" ht="24.9" customHeight="1" x14ac:dyDescent="0.3">
      <c r="B1497" s="446"/>
      <c r="C1497" s="267">
        <f t="shared" ref="C1497:C1506" si="118">MONTH(B1497)</f>
        <v>1</v>
      </c>
      <c r="D1497" s="268" t="str">
        <f t="shared" ref="D1497:D1506" si="119">IF(C1497=1,"Janeiro",IF(C1497=2,"Fevereiro",IF(C1497=3,"Março",IF(C1497=4,"Abril",IF(C1497=5,"Maio",IF(C1497=6,"Junho",IF(C1497=7,"Julho",IF(C1497=8,"Agosto",IF(C1497=9,"Setembro",IF(C1497=10,"Outubro",IF(C1497=11,"Novembro",IF(C1497=12,"Dezembro",""))))))))))))</f>
        <v>Janeiro</v>
      </c>
      <c r="E1497" s="907">
        <v>183</v>
      </c>
      <c r="F1497" s="270">
        <f>IF(E1497="","",VLOOKUP(Conciliação!E1497,Relatório!B:I,2,FALSE))</f>
        <v>0</v>
      </c>
      <c r="G1497" s="709"/>
      <c r="H1497" s="334" t="str">
        <f>IF(G1497="","",VLOOKUP(G1497,Fundos!B:C,2,FALSE))</f>
        <v/>
      </c>
      <c r="I1497" s="448" t="s">
        <v>1076</v>
      </c>
      <c r="J1497" s="443"/>
      <c r="K1497" s="443"/>
      <c r="L1497" s="686"/>
      <c r="M1497" s="353"/>
      <c r="N1497" s="453"/>
      <c r="O1497" s="576"/>
      <c r="P1497" s="276" t="s">
        <v>277</v>
      </c>
      <c r="Q1497" s="279"/>
      <c r="R1497" s="449"/>
      <c r="S1497" s="279">
        <f t="shared" si="117"/>
        <v>0</v>
      </c>
      <c r="T1497" s="333">
        <f t="shared" si="114"/>
        <v>0</v>
      </c>
    </row>
    <row r="1498" spans="2:20" ht="24.9" customHeight="1" x14ac:dyDescent="0.3">
      <c r="B1498" s="446"/>
      <c r="C1498" s="267">
        <f t="shared" si="118"/>
        <v>1</v>
      </c>
      <c r="D1498" s="268" t="str">
        <f t="shared" si="119"/>
        <v>Janeiro</v>
      </c>
      <c r="E1498" s="907">
        <v>266</v>
      </c>
      <c r="F1498" s="270" t="str">
        <f>IF(E1498="","",VLOOKUP(Conciliação!E1498,Relatório!B:I,2,FALSE))</f>
        <v>Passagens areas/Terrestres</v>
      </c>
      <c r="G1498" s="709"/>
      <c r="H1498" s="334" t="str">
        <f>IF(G1498="","",VLOOKUP(G1498,Fundos!B:C,2,FALSE))</f>
        <v/>
      </c>
      <c r="I1498" s="448" t="s">
        <v>1076</v>
      </c>
      <c r="J1498" s="443"/>
      <c r="K1498" s="443"/>
      <c r="L1498" s="686"/>
      <c r="M1498" s="353"/>
      <c r="N1498" s="453"/>
      <c r="O1498" s="576"/>
      <c r="P1498" s="276" t="s">
        <v>277</v>
      </c>
      <c r="Q1498" s="279"/>
      <c r="R1498" s="449"/>
      <c r="S1498" s="279">
        <f t="shared" si="117"/>
        <v>0</v>
      </c>
      <c r="T1498" s="333">
        <f t="shared" si="114"/>
        <v>0</v>
      </c>
    </row>
    <row r="1499" spans="2:20" ht="24.9" customHeight="1" x14ac:dyDescent="0.3">
      <c r="B1499" s="446"/>
      <c r="C1499" s="267">
        <f t="shared" si="118"/>
        <v>1</v>
      </c>
      <c r="D1499" s="268" t="str">
        <f t="shared" si="119"/>
        <v>Janeiro</v>
      </c>
      <c r="E1499" s="907">
        <v>126</v>
      </c>
      <c r="F1499" s="270">
        <f>IF(E1499="","",VLOOKUP(Conciliação!E1499,Relatório!B:I,2,FALSE))</f>
        <v>0</v>
      </c>
      <c r="G1499" s="709"/>
      <c r="H1499" s="334" t="str">
        <f>IF(G1499="","",VLOOKUP(G1499,Fundos!B:C,2,FALSE))</f>
        <v/>
      </c>
      <c r="I1499" s="448" t="s">
        <v>1076</v>
      </c>
      <c r="J1499" s="443"/>
      <c r="K1499" s="443"/>
      <c r="L1499" s="686"/>
      <c r="M1499" s="353"/>
      <c r="N1499" s="453"/>
      <c r="O1499" s="576"/>
      <c r="P1499" s="276" t="s">
        <v>277</v>
      </c>
      <c r="Q1499" s="279"/>
      <c r="R1499" s="449"/>
      <c r="S1499" s="279">
        <f t="shared" si="117"/>
        <v>0</v>
      </c>
      <c r="T1499" s="333">
        <f t="shared" si="114"/>
        <v>0</v>
      </c>
    </row>
    <row r="1500" spans="2:20" ht="24.9" customHeight="1" x14ac:dyDescent="0.3">
      <c r="B1500" s="446"/>
      <c r="C1500" s="267">
        <f t="shared" si="118"/>
        <v>1</v>
      </c>
      <c r="D1500" s="268" t="str">
        <f t="shared" si="119"/>
        <v>Janeiro</v>
      </c>
      <c r="E1500" s="907">
        <v>126</v>
      </c>
      <c r="F1500" s="270">
        <f>IF(E1500="","",VLOOKUP(Conciliação!E1500,Relatório!B:I,2,FALSE))</f>
        <v>0</v>
      </c>
      <c r="G1500" s="709"/>
      <c r="H1500" s="334" t="str">
        <f>IF(G1500="","",VLOOKUP(G1500,Fundos!B:C,2,FALSE))</f>
        <v/>
      </c>
      <c r="I1500" s="448" t="s">
        <v>1076</v>
      </c>
      <c r="J1500" s="443"/>
      <c r="K1500" s="448"/>
      <c r="L1500" s="686"/>
      <c r="M1500" s="353"/>
      <c r="N1500" s="453"/>
      <c r="O1500" s="576"/>
      <c r="P1500" s="276" t="s">
        <v>277</v>
      </c>
      <c r="Q1500" s="279"/>
      <c r="R1500" s="449"/>
      <c r="S1500" s="279">
        <f t="shared" si="117"/>
        <v>0</v>
      </c>
      <c r="T1500" s="333">
        <f t="shared" si="114"/>
        <v>0</v>
      </c>
    </row>
    <row r="1501" spans="2:20" ht="24.9" customHeight="1" x14ac:dyDescent="0.3">
      <c r="B1501" s="446"/>
      <c r="C1501" s="267">
        <f t="shared" si="118"/>
        <v>1</v>
      </c>
      <c r="D1501" s="268" t="str">
        <f t="shared" si="119"/>
        <v>Janeiro</v>
      </c>
      <c r="E1501" s="907">
        <v>126</v>
      </c>
      <c r="F1501" s="270">
        <f>IF(E1501="","",VLOOKUP(Conciliação!E1501,Relatório!B:I,2,FALSE))</f>
        <v>0</v>
      </c>
      <c r="G1501" s="709"/>
      <c r="H1501" s="334" t="str">
        <f>IF(G1501="","",VLOOKUP(G1501,Fundos!B:C,2,FALSE))</f>
        <v/>
      </c>
      <c r="I1501" s="448" t="s">
        <v>1076</v>
      </c>
      <c r="J1501" s="443"/>
      <c r="K1501" s="448"/>
      <c r="L1501" s="686"/>
      <c r="M1501" s="353"/>
      <c r="N1501" s="453"/>
      <c r="O1501" s="576"/>
      <c r="P1501" s="276" t="s">
        <v>277</v>
      </c>
      <c r="Q1501" s="279"/>
      <c r="R1501" s="449"/>
      <c r="S1501" s="279">
        <f t="shared" si="117"/>
        <v>0</v>
      </c>
      <c r="T1501" s="333">
        <f t="shared" si="114"/>
        <v>0</v>
      </c>
    </row>
    <row r="1502" spans="2:20" ht="24.9" customHeight="1" x14ac:dyDescent="0.3">
      <c r="B1502" s="446"/>
      <c r="C1502" s="267">
        <f t="shared" si="118"/>
        <v>1</v>
      </c>
      <c r="D1502" s="268" t="str">
        <f t="shared" si="119"/>
        <v>Janeiro</v>
      </c>
      <c r="E1502" s="907">
        <v>126</v>
      </c>
      <c r="F1502" s="270">
        <f>IF(E1502="","",VLOOKUP(Conciliação!E1502,Relatório!B:I,2,FALSE))</f>
        <v>0</v>
      </c>
      <c r="G1502" s="709"/>
      <c r="H1502" s="334" t="str">
        <f>IF(G1502="","",VLOOKUP(G1502,Fundos!B:C,2,FALSE))</f>
        <v/>
      </c>
      <c r="I1502" s="448" t="s">
        <v>1076</v>
      </c>
      <c r="J1502" s="443"/>
      <c r="K1502" s="448"/>
      <c r="L1502" s="686"/>
      <c r="M1502" s="353"/>
      <c r="N1502" s="453"/>
      <c r="O1502" s="576"/>
      <c r="P1502" s="276" t="s">
        <v>277</v>
      </c>
      <c r="Q1502" s="279"/>
      <c r="R1502" s="449"/>
      <c r="S1502" s="279">
        <f t="shared" si="117"/>
        <v>0</v>
      </c>
      <c r="T1502" s="333">
        <f t="shared" si="114"/>
        <v>0</v>
      </c>
    </row>
    <row r="1503" spans="2:20" ht="24.9" customHeight="1" x14ac:dyDescent="0.3">
      <c r="B1503" s="446"/>
      <c r="C1503" s="267">
        <f>MONTH(B1503)</f>
        <v>1</v>
      </c>
      <c r="D1503" s="268" t="str">
        <f>IF(C1503=1,"Janeiro",IF(C1503=2,"Fevereiro",IF(C1503=3,"Março",IF(C1503=4,"Abril",IF(C1503=5,"Maio",IF(C1503=6,"Junho",IF(C1503=7,"Julho",IF(C1503=8,"Agosto",IF(C1503=9,"Setembro",IF(C1503=10,"Outubro",IF(C1503=11,"Novembro",IF(C1503=12,"Dezembro",""))))))))))))</f>
        <v>Janeiro</v>
      </c>
      <c r="E1503" s="907">
        <v>126</v>
      </c>
      <c r="F1503" s="270">
        <f>IF(E1503="","",VLOOKUP(Conciliação!E1503,Relatório!B:I,2,FALSE))</f>
        <v>0</v>
      </c>
      <c r="G1503" s="709"/>
      <c r="H1503" s="334" t="str">
        <f>IF(G1503="","",VLOOKUP(G1503,Fundos!B:C,2,FALSE))</f>
        <v/>
      </c>
      <c r="I1503" s="448" t="s">
        <v>1076</v>
      </c>
      <c r="J1503" s="443"/>
      <c r="K1503" s="448"/>
      <c r="L1503" s="686"/>
      <c r="M1503" s="353"/>
      <c r="N1503" s="453"/>
      <c r="O1503" s="576"/>
      <c r="P1503" s="276" t="s">
        <v>277</v>
      </c>
      <c r="Q1503" s="279"/>
      <c r="R1503" s="449"/>
      <c r="S1503" s="279">
        <f t="shared" si="117"/>
        <v>0</v>
      </c>
      <c r="T1503" s="333">
        <f t="shared" si="114"/>
        <v>0</v>
      </c>
    </row>
    <row r="1504" spans="2:20" ht="24.9" customHeight="1" x14ac:dyDescent="0.3">
      <c r="B1504" s="446"/>
      <c r="C1504" s="267">
        <f t="shared" si="118"/>
        <v>1</v>
      </c>
      <c r="D1504" s="268" t="str">
        <f t="shared" si="119"/>
        <v>Janeiro</v>
      </c>
      <c r="E1504" s="907">
        <v>255</v>
      </c>
      <c r="F1504" s="270" t="str">
        <f>IF(E1504="","",VLOOKUP(Conciliação!E1504,Relatório!B:I,2,FALSE))</f>
        <v>Gpas</v>
      </c>
      <c r="G1504" s="709"/>
      <c r="H1504" s="334" t="str">
        <f>IF(G1504="","",VLOOKUP(G1504,Fundos!B:C,2,FALSE))</f>
        <v/>
      </c>
      <c r="I1504" s="448" t="s">
        <v>1076</v>
      </c>
      <c r="J1504" s="443"/>
      <c r="K1504" s="443"/>
      <c r="L1504" s="685"/>
      <c r="M1504" s="353"/>
      <c r="N1504" s="453"/>
      <c r="O1504" s="576"/>
      <c r="P1504" s="276" t="s">
        <v>277</v>
      </c>
      <c r="Q1504" s="279"/>
      <c r="R1504" s="449"/>
      <c r="S1504" s="279">
        <f t="shared" si="117"/>
        <v>0</v>
      </c>
      <c r="T1504" s="333">
        <f t="shared" si="114"/>
        <v>0</v>
      </c>
    </row>
    <row r="1505" spans="2:20" ht="24.9" customHeight="1" x14ac:dyDescent="0.3">
      <c r="B1505" s="446"/>
      <c r="C1505" s="267">
        <f t="shared" si="118"/>
        <v>1</v>
      </c>
      <c r="D1505" s="268" t="str">
        <f t="shared" si="119"/>
        <v>Janeiro</v>
      </c>
      <c r="E1505" s="907">
        <v>126</v>
      </c>
      <c r="F1505" s="270">
        <f>IF(E1505="","",VLOOKUP(Conciliação!E1505,Relatório!B:I,2,FALSE))</f>
        <v>0</v>
      </c>
      <c r="G1505" s="709"/>
      <c r="H1505" s="334" t="str">
        <f>IF(G1505="","",VLOOKUP(G1505,Fundos!B:C,2,FALSE))</f>
        <v/>
      </c>
      <c r="I1505" s="448" t="s">
        <v>1076</v>
      </c>
      <c r="J1505" s="443"/>
      <c r="K1505" s="443"/>
      <c r="L1505" s="686"/>
      <c r="M1505" s="353"/>
      <c r="N1505" s="453"/>
      <c r="O1505" s="576"/>
      <c r="P1505" s="276" t="s">
        <v>277</v>
      </c>
      <c r="Q1505" s="279"/>
      <c r="R1505" s="449"/>
      <c r="S1505" s="279">
        <f t="shared" si="117"/>
        <v>0</v>
      </c>
      <c r="T1505" s="333">
        <f t="shared" si="114"/>
        <v>0</v>
      </c>
    </row>
    <row r="1506" spans="2:20" ht="24.9" customHeight="1" x14ac:dyDescent="0.3">
      <c r="B1506" s="446"/>
      <c r="C1506" s="267">
        <f t="shared" si="118"/>
        <v>1</v>
      </c>
      <c r="D1506" s="268" t="str">
        <f t="shared" si="119"/>
        <v>Janeiro</v>
      </c>
      <c r="E1506" s="907">
        <v>66</v>
      </c>
      <c r="F1506" s="270" t="str">
        <f>IF(E1506="","",VLOOKUP(Conciliação!E1506,Relatório!B:I,2,FALSE))</f>
        <v>Tarifas Diversas</v>
      </c>
      <c r="G1506" s="709"/>
      <c r="H1506" s="334" t="str">
        <f>IF(G1506="","",VLOOKUP(G1506,Fundos!B:C,2,FALSE))</f>
        <v/>
      </c>
      <c r="I1506" s="448" t="s">
        <v>1076</v>
      </c>
      <c r="J1506" s="443"/>
      <c r="K1506" s="443"/>
      <c r="L1506" s="686"/>
      <c r="M1506" s="353"/>
      <c r="N1506" s="453"/>
      <c r="O1506" s="576"/>
      <c r="P1506" s="276" t="s">
        <v>277</v>
      </c>
      <c r="Q1506" s="279"/>
      <c r="R1506" s="449"/>
      <c r="S1506" s="279">
        <f t="shared" si="117"/>
        <v>0</v>
      </c>
      <c r="T1506" s="333">
        <f t="shared" si="114"/>
        <v>0</v>
      </c>
    </row>
    <row r="1507" spans="2:20" ht="24.9" customHeight="1" x14ac:dyDescent="0.3">
      <c r="B1507" s="446"/>
      <c r="C1507" s="267">
        <f t="shared" ref="C1507:C1508" si="120">MONTH(B1507)</f>
        <v>1</v>
      </c>
      <c r="D1507" s="268" t="str">
        <f t="shared" ref="D1507:D1508" si="121">IF(C1507=1,"Janeiro",IF(C1507=2,"Fevereiro",IF(C1507=3,"Março",IF(C1507=4,"Abril",IF(C1507=5,"Maio",IF(C1507=6,"Junho",IF(C1507=7,"Julho",IF(C1507=8,"Agosto",IF(C1507=9,"Setembro",IF(C1507=10,"Outubro",IF(C1507=11,"Novembro",IF(C1507=12,"Dezembro",""))))))))))))</f>
        <v>Janeiro</v>
      </c>
      <c r="E1507" s="907">
        <v>266</v>
      </c>
      <c r="F1507" s="270" t="str">
        <f>IF(E1507="","",VLOOKUP(Conciliação!E1507,Relatório!B:I,2,FALSE))</f>
        <v>Passagens areas/Terrestres</v>
      </c>
      <c r="G1507" s="709"/>
      <c r="H1507" s="334" t="str">
        <f>IF(G1507="","",VLOOKUP(G1507,Fundos!B:C,2,FALSE))</f>
        <v/>
      </c>
      <c r="I1507" s="448" t="s">
        <v>1076</v>
      </c>
      <c r="J1507" s="443"/>
      <c r="K1507" s="443"/>
      <c r="L1507" s="686"/>
      <c r="M1507" s="353"/>
      <c r="N1507" s="453"/>
      <c r="O1507" s="576"/>
      <c r="P1507" s="276" t="s">
        <v>277</v>
      </c>
      <c r="Q1507" s="279"/>
      <c r="R1507" s="449"/>
      <c r="S1507" s="279">
        <f t="shared" ref="S1507:S1512" si="122">IF(P1507="sim",Q1507-R1507+S1506,IF(P1507="NÃO",S1506))</f>
        <v>0</v>
      </c>
      <c r="T1507" s="333">
        <f t="shared" si="114"/>
        <v>0</v>
      </c>
    </row>
    <row r="1508" spans="2:20" ht="24.9" customHeight="1" x14ac:dyDescent="0.3">
      <c r="B1508" s="446"/>
      <c r="C1508" s="267">
        <f t="shared" si="120"/>
        <v>1</v>
      </c>
      <c r="D1508" s="268" t="str">
        <f t="shared" si="121"/>
        <v>Janeiro</v>
      </c>
      <c r="E1508" s="907">
        <v>266</v>
      </c>
      <c r="F1508" s="270" t="str">
        <f>IF(E1508="","",VLOOKUP(Conciliação!E1508,Relatório!B:I,2,FALSE))</f>
        <v>Passagens areas/Terrestres</v>
      </c>
      <c r="G1508" s="709"/>
      <c r="H1508" s="334" t="str">
        <f>IF(G1508="","",VLOOKUP(G1508,Fundos!B:C,2,FALSE))</f>
        <v/>
      </c>
      <c r="I1508" s="448" t="s">
        <v>1076</v>
      </c>
      <c r="J1508" s="443"/>
      <c r="K1508" s="443"/>
      <c r="L1508" s="686"/>
      <c r="M1508" s="353"/>
      <c r="N1508" s="453"/>
      <c r="O1508" s="576"/>
      <c r="P1508" s="276" t="s">
        <v>277</v>
      </c>
      <c r="Q1508" s="279"/>
      <c r="R1508" s="449"/>
      <c r="S1508" s="279">
        <f t="shared" si="122"/>
        <v>0</v>
      </c>
      <c r="T1508" s="333">
        <f t="shared" si="114"/>
        <v>0</v>
      </c>
    </row>
    <row r="1509" spans="2:20" ht="24.9" customHeight="1" x14ac:dyDescent="0.3">
      <c r="B1509" s="446"/>
      <c r="C1509" s="267">
        <f t="shared" si="115"/>
        <v>1</v>
      </c>
      <c r="D1509" s="268" t="str">
        <f t="shared" si="116"/>
        <v>Janeiro</v>
      </c>
      <c r="E1509" s="269">
        <v>313</v>
      </c>
      <c r="F1509" s="270">
        <f>IF(E1509="","",VLOOKUP(Conciliação!E1509,Relatório!B:I,2,FALSE))</f>
        <v>0</v>
      </c>
      <c r="G1509" s="709"/>
      <c r="H1509" s="334" t="str">
        <f>IF(G1509="","",VLOOKUP(G1509,Fundos!B:C,2,FALSE))</f>
        <v/>
      </c>
      <c r="I1509" s="272"/>
      <c r="J1509" s="448"/>
      <c r="K1509" s="443"/>
      <c r="L1509" s="685"/>
      <c r="M1509" s="353"/>
      <c r="N1509" s="271"/>
      <c r="O1509" s="576"/>
      <c r="P1509" s="276" t="s">
        <v>277</v>
      </c>
      <c r="Q1509" s="279"/>
      <c r="R1509" s="449"/>
      <c r="S1509" s="279">
        <f t="shared" si="122"/>
        <v>0</v>
      </c>
      <c r="T1509" s="333">
        <f t="shared" si="114"/>
        <v>0</v>
      </c>
    </row>
    <row r="1510" spans="2:20" ht="24.9" customHeight="1" x14ac:dyDescent="0.3">
      <c r="B1510" s="446"/>
      <c r="C1510" s="267">
        <f t="shared" si="115"/>
        <v>1</v>
      </c>
      <c r="D1510" s="268" t="str">
        <f t="shared" si="116"/>
        <v>Janeiro</v>
      </c>
      <c r="E1510" s="269">
        <v>176</v>
      </c>
      <c r="F1510" s="270" t="str">
        <f>IF(E1510="","",VLOOKUP(Conciliação!E1510,Relatório!B:I,2,FALSE))</f>
        <v>Repasse Aliança COMUNITÁRIA</v>
      </c>
      <c r="G1510" s="709"/>
      <c r="H1510" s="334" t="str">
        <f>IF(G1510="","",VLOOKUP(G1510,Fundos!B:C,2,FALSE))</f>
        <v/>
      </c>
      <c r="I1510" s="272"/>
      <c r="J1510" s="443"/>
      <c r="K1510" s="443"/>
      <c r="L1510" s="685"/>
      <c r="M1510" s="353"/>
      <c r="N1510" s="271"/>
      <c r="O1510" s="576"/>
      <c r="P1510" s="276" t="s">
        <v>277</v>
      </c>
      <c r="Q1510" s="279"/>
      <c r="R1510" s="449"/>
      <c r="S1510" s="279">
        <f t="shared" si="122"/>
        <v>0</v>
      </c>
      <c r="T1510" s="333">
        <f t="shared" si="114"/>
        <v>0</v>
      </c>
    </row>
    <row r="1511" spans="2:20" ht="24.9" customHeight="1" x14ac:dyDescent="0.3">
      <c r="B1511" s="446"/>
      <c r="C1511" s="267">
        <f t="shared" si="115"/>
        <v>1</v>
      </c>
      <c r="D1511" s="268" t="str">
        <f t="shared" si="116"/>
        <v>Janeiro</v>
      </c>
      <c r="E1511" s="269">
        <v>205</v>
      </c>
      <c r="F1511" s="270" t="str">
        <f>IF(E1511="","",VLOOKUP(Conciliação!E1511,Relatório!B:I,2,FALSE))</f>
        <v>Auxiliar Administrativo</v>
      </c>
      <c r="G1511" s="709"/>
      <c r="H1511" s="334" t="str">
        <f>IF(G1511="","",VLOOKUP(G1511,Fundos!B:C,2,FALSE))</f>
        <v/>
      </c>
      <c r="I1511" s="272"/>
      <c r="J1511" s="443"/>
      <c r="K1511" s="443"/>
      <c r="L1511" s="685"/>
      <c r="M1511" s="353"/>
      <c r="N1511" s="271"/>
      <c r="O1511" s="576"/>
      <c r="P1511" s="276" t="s">
        <v>277</v>
      </c>
      <c r="Q1511" s="279"/>
      <c r="R1511" s="449"/>
      <c r="S1511" s="279">
        <f t="shared" si="122"/>
        <v>0</v>
      </c>
      <c r="T1511" s="333">
        <f t="shared" si="114"/>
        <v>0</v>
      </c>
    </row>
    <row r="1512" spans="2:20" ht="24.9" customHeight="1" x14ac:dyDescent="0.3">
      <c r="B1512" s="446"/>
      <c r="C1512" s="267">
        <f t="shared" si="115"/>
        <v>1</v>
      </c>
      <c r="D1512" s="268" t="str">
        <f t="shared" si="116"/>
        <v>Janeiro</v>
      </c>
      <c r="E1512" s="269">
        <v>205</v>
      </c>
      <c r="F1512" s="270" t="str">
        <f>IF(E1512="","",VLOOKUP(Conciliação!E1512,Relatório!B:I,2,FALSE))</f>
        <v>Auxiliar Administrativo</v>
      </c>
      <c r="G1512" s="709"/>
      <c r="H1512" s="334" t="str">
        <f>IF(G1512="","",VLOOKUP(G1512,Fundos!B:C,2,FALSE))</f>
        <v/>
      </c>
      <c r="I1512" s="272"/>
      <c r="J1512" s="443"/>
      <c r="K1512" s="443"/>
      <c r="L1512" s="685"/>
      <c r="M1512" s="353"/>
      <c r="N1512" s="271"/>
      <c r="O1512" s="576"/>
      <c r="P1512" s="276" t="s">
        <v>277</v>
      </c>
      <c r="Q1512" s="279"/>
      <c r="R1512" s="449"/>
      <c r="S1512" s="279">
        <f t="shared" si="122"/>
        <v>0</v>
      </c>
      <c r="T1512" s="333">
        <f t="shared" si="114"/>
        <v>0</v>
      </c>
    </row>
    <row r="1513" spans="2:20" ht="24.9" customHeight="1" x14ac:dyDescent="0.3">
      <c r="B1513" s="446"/>
      <c r="C1513" s="267">
        <f t="shared" si="115"/>
        <v>1</v>
      </c>
      <c r="D1513" s="268" t="str">
        <f t="shared" si="116"/>
        <v>Janeiro</v>
      </c>
      <c r="E1513" s="269">
        <v>306</v>
      </c>
      <c r="F1513" s="270" t="str">
        <f>IF(E1513="","",VLOOKUP(Conciliação!E1513,Relatório!B:I,2,FALSE))</f>
        <v>Suporte informática (Assistência)</v>
      </c>
      <c r="G1513" s="709"/>
      <c r="H1513" s="334" t="str">
        <f>IF(G1513="","",VLOOKUP(G1513,Fundos!B:C,2,FALSE))</f>
        <v/>
      </c>
      <c r="I1513" s="272"/>
      <c r="J1513" s="443"/>
      <c r="K1513" s="443"/>
      <c r="L1513" s="685"/>
      <c r="M1513" s="353"/>
      <c r="N1513" s="271"/>
      <c r="O1513" s="576"/>
      <c r="P1513" s="276" t="s">
        <v>277</v>
      </c>
      <c r="Q1513" s="279"/>
      <c r="R1513" s="449"/>
      <c r="S1513" s="279">
        <f t="shared" si="117"/>
        <v>0</v>
      </c>
      <c r="T1513" s="333">
        <f t="shared" si="114"/>
        <v>0</v>
      </c>
    </row>
    <row r="1514" spans="2:20" ht="24.9" customHeight="1" x14ac:dyDescent="0.3">
      <c r="B1514" s="446"/>
      <c r="C1514" s="267">
        <f t="shared" si="115"/>
        <v>1</v>
      </c>
      <c r="D1514" s="268" t="str">
        <f t="shared" si="116"/>
        <v>Janeiro</v>
      </c>
      <c r="E1514" s="269">
        <v>176</v>
      </c>
      <c r="F1514" s="270" t="str">
        <f>IF(E1514="","",VLOOKUP(Conciliação!E1514,Relatório!B:I,2,FALSE))</f>
        <v>Repasse Aliança COMUNITÁRIA</v>
      </c>
      <c r="G1514" s="709"/>
      <c r="H1514" s="334" t="str">
        <f>IF(G1514="","",VLOOKUP(G1514,Fundos!B:C,2,FALSE))</f>
        <v/>
      </c>
      <c r="I1514" s="272"/>
      <c r="J1514" s="443"/>
      <c r="K1514" s="443"/>
      <c r="L1514" s="685"/>
      <c r="M1514" s="353"/>
      <c r="N1514" s="271"/>
      <c r="O1514" s="576"/>
      <c r="P1514" s="276" t="s">
        <v>277</v>
      </c>
      <c r="Q1514" s="279"/>
      <c r="R1514" s="449"/>
      <c r="S1514" s="279">
        <f t="shared" si="117"/>
        <v>0</v>
      </c>
      <c r="T1514" s="333">
        <f t="shared" si="114"/>
        <v>0</v>
      </c>
    </row>
    <row r="1515" spans="2:20" ht="24.9" customHeight="1" x14ac:dyDescent="0.3">
      <c r="B1515" s="446"/>
      <c r="C1515" s="267">
        <f t="shared" si="115"/>
        <v>1</v>
      </c>
      <c r="D1515" s="268" t="str">
        <f t="shared" si="116"/>
        <v>Janeiro</v>
      </c>
      <c r="E1515" s="269">
        <v>176</v>
      </c>
      <c r="F1515" s="270" t="str">
        <f>IF(E1515="","",VLOOKUP(Conciliação!E1515,Relatório!B:I,2,FALSE))</f>
        <v>Repasse Aliança COMUNITÁRIA</v>
      </c>
      <c r="G1515" s="709"/>
      <c r="H1515" s="334" t="str">
        <f>IF(G1515="","",VLOOKUP(G1515,Fundos!B:C,2,FALSE))</f>
        <v/>
      </c>
      <c r="I1515" s="272"/>
      <c r="J1515" s="443"/>
      <c r="K1515" s="443"/>
      <c r="L1515" s="685"/>
      <c r="M1515" s="353"/>
      <c r="N1515" s="271"/>
      <c r="O1515" s="576"/>
      <c r="P1515" s="276" t="s">
        <v>277</v>
      </c>
      <c r="Q1515" s="279"/>
      <c r="R1515" s="449"/>
      <c r="S1515" s="279">
        <f t="shared" si="117"/>
        <v>0</v>
      </c>
      <c r="T1515" s="333">
        <f t="shared" si="114"/>
        <v>0</v>
      </c>
    </row>
    <row r="1516" spans="2:20" ht="24.9" customHeight="1" x14ac:dyDescent="0.3">
      <c r="B1516" s="446"/>
      <c r="C1516" s="267">
        <f t="shared" si="115"/>
        <v>1</v>
      </c>
      <c r="D1516" s="268" t="str">
        <f t="shared" si="116"/>
        <v>Janeiro</v>
      </c>
      <c r="E1516" s="269">
        <v>178</v>
      </c>
      <c r="F1516" s="270">
        <f>IF(E1516="","",VLOOKUP(Conciliação!E1516,Relatório!B:I,2,FALSE))</f>
        <v>0</v>
      </c>
      <c r="G1516" s="709"/>
      <c r="H1516" s="334" t="str">
        <f>IF(G1516="","",VLOOKUP(G1516,Fundos!B:C,2,FALSE))</f>
        <v/>
      </c>
      <c r="I1516" s="272"/>
      <c r="J1516" s="443"/>
      <c r="K1516" s="443"/>
      <c r="L1516" s="685"/>
      <c r="M1516" s="353"/>
      <c r="N1516" s="271"/>
      <c r="O1516" s="576"/>
      <c r="P1516" s="276" t="s">
        <v>277</v>
      </c>
      <c r="Q1516" s="279"/>
      <c r="R1516" s="449"/>
      <c r="S1516" s="279">
        <f t="shared" si="117"/>
        <v>0</v>
      </c>
      <c r="T1516" s="333">
        <f t="shared" si="114"/>
        <v>0</v>
      </c>
    </row>
    <row r="1517" spans="2:20" ht="24.9" customHeight="1" x14ac:dyDescent="0.3">
      <c r="B1517" s="446"/>
      <c r="C1517" s="267">
        <f t="shared" si="115"/>
        <v>1</v>
      </c>
      <c r="D1517" s="268" t="str">
        <f t="shared" si="116"/>
        <v>Janeiro</v>
      </c>
      <c r="E1517" s="269">
        <v>412</v>
      </c>
      <c r="F1517" s="270" t="str">
        <f>IF(E1517="","",VLOOKUP(Conciliação!E1517,Relatório!B:I,2,FALSE))</f>
        <v>Instalações (Eletricas/Hidráulas/outras)</v>
      </c>
      <c r="G1517" s="709"/>
      <c r="H1517" s="334" t="str">
        <f>IF(G1517="","",VLOOKUP(G1517,Fundos!B:C,2,FALSE))</f>
        <v/>
      </c>
      <c r="I1517" s="272"/>
      <c r="J1517" s="443"/>
      <c r="K1517" s="443"/>
      <c r="L1517" s="685"/>
      <c r="M1517" s="353"/>
      <c r="N1517" s="271"/>
      <c r="O1517" s="576"/>
      <c r="P1517" s="276" t="s">
        <v>277</v>
      </c>
      <c r="Q1517" s="279"/>
      <c r="R1517" s="449"/>
      <c r="S1517" s="279">
        <f t="shared" si="117"/>
        <v>0</v>
      </c>
      <c r="T1517" s="333">
        <f t="shared" si="114"/>
        <v>0</v>
      </c>
    </row>
    <row r="1518" spans="2:20" ht="24.9" customHeight="1" x14ac:dyDescent="0.3">
      <c r="B1518" s="446"/>
      <c r="C1518" s="267">
        <f t="shared" si="115"/>
        <v>1</v>
      </c>
      <c r="D1518" s="268" t="str">
        <f t="shared" si="116"/>
        <v>Janeiro</v>
      </c>
      <c r="E1518" s="269">
        <v>202</v>
      </c>
      <c r="F1518" s="270" t="str">
        <f>IF(E1518="","",VLOOKUP(Conciliação!E1518,Relatório!B:I,2,FALSE))</f>
        <v xml:space="preserve">Diretor Executivo </v>
      </c>
      <c r="G1518" s="709"/>
      <c r="H1518" s="334" t="str">
        <f>IF(G1518="","",VLOOKUP(G1518,Fundos!B:C,2,FALSE))</f>
        <v/>
      </c>
      <c r="I1518" s="272"/>
      <c r="J1518" s="443"/>
      <c r="K1518" s="443"/>
      <c r="L1518" s="685"/>
      <c r="M1518" s="353"/>
      <c r="N1518" s="271"/>
      <c r="O1518" s="576"/>
      <c r="P1518" s="276" t="s">
        <v>277</v>
      </c>
      <c r="Q1518" s="279"/>
      <c r="R1518" s="449"/>
      <c r="S1518" s="279">
        <f t="shared" si="117"/>
        <v>0</v>
      </c>
      <c r="T1518" s="333">
        <f t="shared" si="114"/>
        <v>0</v>
      </c>
    </row>
    <row r="1519" spans="2:20" ht="24.9" customHeight="1" x14ac:dyDescent="0.3">
      <c r="B1519" s="446"/>
      <c r="C1519" s="267">
        <f t="shared" si="115"/>
        <v>1</v>
      </c>
      <c r="D1519" s="268" t="str">
        <f t="shared" si="116"/>
        <v>Janeiro</v>
      </c>
      <c r="E1519" s="269">
        <v>150</v>
      </c>
      <c r="F1519" s="270">
        <f>IF(E1519="","",VLOOKUP(Conciliação!E1519,Relatório!B:I,2,FALSE))</f>
        <v>0</v>
      </c>
      <c r="G1519" s="709"/>
      <c r="H1519" s="334" t="str">
        <f>IF(G1519="","",VLOOKUP(G1519,Fundos!B:C,2,FALSE))</f>
        <v/>
      </c>
      <c r="I1519" s="272"/>
      <c r="J1519" s="443"/>
      <c r="K1519" s="443"/>
      <c r="L1519" s="685"/>
      <c r="M1519" s="353"/>
      <c r="N1519" s="271"/>
      <c r="O1519" s="576"/>
      <c r="P1519" s="276" t="s">
        <v>277</v>
      </c>
      <c r="Q1519" s="279"/>
      <c r="R1519" s="449"/>
      <c r="S1519" s="279">
        <f t="shared" si="117"/>
        <v>0</v>
      </c>
      <c r="T1519" s="333">
        <f t="shared" si="114"/>
        <v>0</v>
      </c>
    </row>
    <row r="1520" spans="2:20" ht="24.9" customHeight="1" x14ac:dyDescent="0.3">
      <c r="B1520" s="446"/>
      <c r="C1520" s="267">
        <f t="shared" si="115"/>
        <v>1</v>
      </c>
      <c r="D1520" s="268" t="str">
        <f t="shared" si="116"/>
        <v>Janeiro</v>
      </c>
      <c r="E1520" s="269">
        <v>60</v>
      </c>
      <c r="F1520" s="270" t="str">
        <f>IF(E1520="","",VLOOKUP(Conciliação!E1520,Relatório!B:I,2,FALSE))</f>
        <v>Taxas bancárias</v>
      </c>
      <c r="G1520" s="709"/>
      <c r="H1520" s="334" t="str">
        <f>IF(G1520="","",VLOOKUP(G1520,Fundos!B:C,2,FALSE))</f>
        <v/>
      </c>
      <c r="I1520" s="272"/>
      <c r="J1520" s="443"/>
      <c r="K1520" s="443"/>
      <c r="L1520" s="685"/>
      <c r="M1520" s="353"/>
      <c r="N1520" s="271"/>
      <c r="O1520" s="576"/>
      <c r="P1520" s="276" t="s">
        <v>277</v>
      </c>
      <c r="Q1520" s="279"/>
      <c r="R1520" s="449"/>
      <c r="S1520" s="279">
        <f t="shared" si="117"/>
        <v>0</v>
      </c>
      <c r="T1520" s="333">
        <f t="shared" si="114"/>
        <v>0</v>
      </c>
    </row>
    <row r="1521" spans="2:20" ht="24.9" customHeight="1" x14ac:dyDescent="0.3">
      <c r="B1521" s="446"/>
      <c r="C1521" s="267">
        <f t="shared" si="115"/>
        <v>1</v>
      </c>
      <c r="D1521" s="268" t="str">
        <f t="shared" si="116"/>
        <v>Janeiro</v>
      </c>
      <c r="E1521" s="269">
        <v>60</v>
      </c>
      <c r="F1521" s="270" t="str">
        <f>IF(E1521="","",VLOOKUP(Conciliação!E1521,Relatório!B:I,2,FALSE))</f>
        <v>Taxas bancárias</v>
      </c>
      <c r="G1521" s="709"/>
      <c r="H1521" s="334" t="str">
        <f>IF(G1521="","",VLOOKUP(G1521,Fundos!B:C,2,FALSE))</f>
        <v/>
      </c>
      <c r="I1521" s="272"/>
      <c r="J1521" s="443"/>
      <c r="K1521" s="443"/>
      <c r="L1521" s="685"/>
      <c r="M1521" s="353"/>
      <c r="N1521" s="271"/>
      <c r="O1521" s="576"/>
      <c r="P1521" s="276" t="s">
        <v>277</v>
      </c>
      <c r="Q1521" s="279"/>
      <c r="R1521" s="449"/>
      <c r="S1521" s="279">
        <f t="shared" si="117"/>
        <v>0</v>
      </c>
      <c r="T1521" s="333">
        <f t="shared" si="114"/>
        <v>0</v>
      </c>
    </row>
    <row r="1522" spans="2:20" ht="24.9" customHeight="1" x14ac:dyDescent="0.3">
      <c r="B1522" s="446"/>
      <c r="C1522" s="267">
        <f t="shared" si="115"/>
        <v>1</v>
      </c>
      <c r="D1522" s="268" t="str">
        <f t="shared" si="116"/>
        <v>Janeiro</v>
      </c>
      <c r="E1522" s="269">
        <v>60</v>
      </c>
      <c r="F1522" s="270" t="str">
        <f>IF(E1522="","",VLOOKUP(Conciliação!E1522,Relatório!B:I,2,FALSE))</f>
        <v>Taxas bancárias</v>
      </c>
      <c r="G1522" s="709"/>
      <c r="H1522" s="334" t="str">
        <f>IF(G1522="","",VLOOKUP(G1522,Fundos!B:C,2,FALSE))</f>
        <v/>
      </c>
      <c r="I1522" s="272"/>
      <c r="J1522" s="443"/>
      <c r="K1522" s="443"/>
      <c r="L1522" s="685"/>
      <c r="M1522" s="353"/>
      <c r="N1522" s="271"/>
      <c r="O1522" s="576"/>
      <c r="P1522" s="276" t="s">
        <v>277</v>
      </c>
      <c r="Q1522" s="279"/>
      <c r="R1522" s="449"/>
      <c r="S1522" s="279">
        <f t="shared" si="117"/>
        <v>0</v>
      </c>
      <c r="T1522" s="333">
        <f t="shared" si="114"/>
        <v>0</v>
      </c>
    </row>
    <row r="1523" spans="2:20" ht="24.9" customHeight="1" x14ac:dyDescent="0.3">
      <c r="B1523" s="446"/>
      <c r="C1523" s="267">
        <f t="shared" si="115"/>
        <v>1</v>
      </c>
      <c r="D1523" s="268" t="str">
        <f t="shared" si="116"/>
        <v>Janeiro</v>
      </c>
      <c r="E1523" s="269">
        <v>60</v>
      </c>
      <c r="F1523" s="270" t="str">
        <f>IF(E1523="","",VLOOKUP(Conciliação!E1523,Relatório!B:I,2,FALSE))</f>
        <v>Taxas bancárias</v>
      </c>
      <c r="G1523" s="709"/>
      <c r="H1523" s="334" t="str">
        <f>IF(G1523="","",VLOOKUP(G1523,Fundos!B:C,2,FALSE))</f>
        <v/>
      </c>
      <c r="I1523" s="272"/>
      <c r="J1523" s="443"/>
      <c r="K1523" s="443"/>
      <c r="L1523" s="685"/>
      <c r="M1523" s="353"/>
      <c r="N1523" s="271"/>
      <c r="O1523" s="576"/>
      <c r="P1523" s="276" t="s">
        <v>277</v>
      </c>
      <c r="Q1523" s="279"/>
      <c r="R1523" s="449"/>
      <c r="S1523" s="279">
        <f t="shared" si="117"/>
        <v>0</v>
      </c>
      <c r="T1523" s="333">
        <f t="shared" si="114"/>
        <v>0</v>
      </c>
    </row>
    <row r="1524" spans="2:20" ht="24.9" customHeight="1" x14ac:dyDescent="0.3">
      <c r="B1524" s="446"/>
      <c r="C1524" s="267">
        <f t="shared" si="115"/>
        <v>1</v>
      </c>
      <c r="D1524" s="268" t="str">
        <f t="shared" si="116"/>
        <v>Janeiro</v>
      </c>
      <c r="E1524" s="269">
        <v>60</v>
      </c>
      <c r="F1524" s="270" t="str">
        <f>IF(E1524="","",VLOOKUP(Conciliação!E1524,Relatório!B:I,2,FALSE))</f>
        <v>Taxas bancárias</v>
      </c>
      <c r="G1524" s="709"/>
      <c r="H1524" s="334" t="str">
        <f>IF(G1524="","",VLOOKUP(G1524,Fundos!B:C,2,FALSE))</f>
        <v/>
      </c>
      <c r="I1524" s="272"/>
      <c r="J1524" s="443"/>
      <c r="K1524" s="443"/>
      <c r="L1524" s="685"/>
      <c r="M1524" s="353"/>
      <c r="N1524" s="271"/>
      <c r="O1524" s="576"/>
      <c r="P1524" s="276" t="s">
        <v>277</v>
      </c>
      <c r="Q1524" s="279"/>
      <c r="R1524" s="449"/>
      <c r="S1524" s="279">
        <f t="shared" si="117"/>
        <v>0</v>
      </c>
      <c r="T1524" s="333">
        <f t="shared" si="114"/>
        <v>0</v>
      </c>
    </row>
    <row r="1525" spans="2:20" ht="24.9" customHeight="1" x14ac:dyDescent="0.3">
      <c r="B1525" s="446"/>
      <c r="C1525" s="267">
        <f t="shared" si="115"/>
        <v>1</v>
      </c>
      <c r="D1525" s="268" t="str">
        <f t="shared" si="116"/>
        <v>Janeiro</v>
      </c>
      <c r="E1525" s="269">
        <v>60</v>
      </c>
      <c r="F1525" s="270" t="str">
        <f>IF(E1525="","",VLOOKUP(Conciliação!E1525,Relatório!B:I,2,FALSE))</f>
        <v>Taxas bancárias</v>
      </c>
      <c r="G1525" s="709"/>
      <c r="H1525" s="334" t="str">
        <f>IF(G1525="","",VLOOKUP(G1525,Fundos!B:C,2,FALSE))</f>
        <v/>
      </c>
      <c r="I1525" s="272"/>
      <c r="J1525" s="443"/>
      <c r="K1525" s="443"/>
      <c r="L1525" s="685"/>
      <c r="M1525" s="353"/>
      <c r="N1525" s="271"/>
      <c r="O1525" s="576"/>
      <c r="P1525" s="276" t="s">
        <v>277</v>
      </c>
      <c r="Q1525" s="279"/>
      <c r="R1525" s="449"/>
      <c r="S1525" s="279">
        <f t="shared" si="117"/>
        <v>0</v>
      </c>
      <c r="T1525" s="333">
        <f t="shared" si="114"/>
        <v>0</v>
      </c>
    </row>
    <row r="1526" spans="2:20" ht="24.9" customHeight="1" x14ac:dyDescent="0.3">
      <c r="B1526" s="446"/>
      <c r="C1526" s="267">
        <f t="shared" si="115"/>
        <v>1</v>
      </c>
      <c r="D1526" s="268" t="str">
        <f t="shared" si="116"/>
        <v>Janeiro</v>
      </c>
      <c r="E1526" s="269">
        <v>60</v>
      </c>
      <c r="F1526" s="270" t="str">
        <f>IF(E1526="","",VLOOKUP(Conciliação!E1526,Relatório!B:I,2,FALSE))</f>
        <v>Taxas bancárias</v>
      </c>
      <c r="G1526" s="709"/>
      <c r="H1526" s="334" t="str">
        <f>IF(G1526="","",VLOOKUP(G1526,Fundos!B:C,2,FALSE))</f>
        <v/>
      </c>
      <c r="I1526" s="272"/>
      <c r="J1526" s="443"/>
      <c r="K1526" s="443"/>
      <c r="L1526" s="685"/>
      <c r="M1526" s="353"/>
      <c r="N1526" s="271"/>
      <c r="O1526" s="576"/>
      <c r="P1526" s="276" t="s">
        <v>277</v>
      </c>
      <c r="Q1526" s="279"/>
      <c r="R1526" s="449"/>
      <c r="S1526" s="279">
        <f t="shared" si="117"/>
        <v>0</v>
      </c>
      <c r="T1526" s="333">
        <f t="shared" si="114"/>
        <v>0</v>
      </c>
    </row>
    <row r="1527" spans="2:20" ht="24.9" customHeight="1" x14ac:dyDescent="0.3">
      <c r="B1527" s="446"/>
      <c r="C1527" s="267">
        <f t="shared" si="115"/>
        <v>1</v>
      </c>
      <c r="D1527" s="268" t="str">
        <f t="shared" si="116"/>
        <v>Janeiro</v>
      </c>
      <c r="E1527" s="269">
        <v>60</v>
      </c>
      <c r="F1527" s="270" t="str">
        <f>IF(E1527="","",VLOOKUP(Conciliação!E1527,Relatório!B:I,2,FALSE))</f>
        <v>Taxas bancárias</v>
      </c>
      <c r="G1527" s="709"/>
      <c r="H1527" s="334" t="str">
        <f>IF(G1527="","",VLOOKUP(G1527,Fundos!B:C,2,FALSE))</f>
        <v/>
      </c>
      <c r="I1527" s="272"/>
      <c r="J1527" s="443"/>
      <c r="K1527" s="443"/>
      <c r="L1527" s="685"/>
      <c r="M1527" s="353"/>
      <c r="N1527" s="271"/>
      <c r="O1527" s="576"/>
      <c r="P1527" s="276" t="s">
        <v>277</v>
      </c>
      <c r="Q1527" s="279"/>
      <c r="R1527" s="449"/>
      <c r="S1527" s="279">
        <f t="shared" si="117"/>
        <v>0</v>
      </c>
      <c r="T1527" s="333">
        <f t="shared" si="114"/>
        <v>0</v>
      </c>
    </row>
    <row r="1528" spans="2:20" ht="24.9" customHeight="1" x14ac:dyDescent="0.3">
      <c r="B1528" s="446"/>
      <c r="C1528" s="267">
        <f t="shared" si="115"/>
        <v>1</v>
      </c>
      <c r="D1528" s="268" t="str">
        <f t="shared" si="116"/>
        <v>Janeiro</v>
      </c>
      <c r="E1528" s="269">
        <v>60</v>
      </c>
      <c r="F1528" s="270" t="str">
        <f>IF(E1528="","",VLOOKUP(Conciliação!E1528,Relatório!B:I,2,FALSE))</f>
        <v>Taxas bancárias</v>
      </c>
      <c r="G1528" s="709"/>
      <c r="H1528" s="334" t="str">
        <f>IF(G1528="","",VLOOKUP(G1528,Fundos!B:C,2,FALSE))</f>
        <v/>
      </c>
      <c r="I1528" s="272"/>
      <c r="J1528" s="443"/>
      <c r="K1528" s="443"/>
      <c r="L1528" s="685"/>
      <c r="M1528" s="353"/>
      <c r="N1528" s="271"/>
      <c r="O1528" s="576"/>
      <c r="P1528" s="276" t="s">
        <v>277</v>
      </c>
      <c r="Q1528" s="279"/>
      <c r="R1528" s="449"/>
      <c r="S1528" s="279">
        <f t="shared" si="117"/>
        <v>0</v>
      </c>
      <c r="T1528" s="333">
        <f t="shared" si="114"/>
        <v>0</v>
      </c>
    </row>
    <row r="1529" spans="2:20" ht="24.9" customHeight="1" x14ac:dyDescent="0.3">
      <c r="B1529" s="446"/>
      <c r="C1529" s="267">
        <f t="shared" si="115"/>
        <v>1</v>
      </c>
      <c r="D1529" s="268" t="str">
        <f t="shared" si="116"/>
        <v>Janeiro</v>
      </c>
      <c r="E1529" s="269">
        <v>60</v>
      </c>
      <c r="F1529" s="270" t="str">
        <f>IF(E1529="","",VLOOKUP(Conciliação!E1529,Relatório!B:I,2,FALSE))</f>
        <v>Taxas bancárias</v>
      </c>
      <c r="G1529" s="709"/>
      <c r="H1529" s="334" t="str">
        <f>IF(G1529="","",VLOOKUP(G1529,Fundos!B:C,2,FALSE))</f>
        <v/>
      </c>
      <c r="I1529" s="272"/>
      <c r="J1529" s="443"/>
      <c r="K1529" s="443"/>
      <c r="L1529" s="685"/>
      <c r="M1529" s="353"/>
      <c r="N1529" s="271"/>
      <c r="O1529" s="576"/>
      <c r="P1529" s="276" t="s">
        <v>277</v>
      </c>
      <c r="Q1529" s="279"/>
      <c r="R1529" s="449"/>
      <c r="S1529" s="279">
        <f t="shared" si="117"/>
        <v>0</v>
      </c>
      <c r="T1529" s="333">
        <f t="shared" si="114"/>
        <v>0</v>
      </c>
    </row>
    <row r="1530" spans="2:20" ht="24.9" customHeight="1" x14ac:dyDescent="0.3">
      <c r="B1530" s="446"/>
      <c r="C1530" s="267">
        <f t="shared" si="115"/>
        <v>1</v>
      </c>
      <c r="D1530" s="268" t="str">
        <f t="shared" si="116"/>
        <v>Janeiro</v>
      </c>
      <c r="E1530" s="269">
        <v>60</v>
      </c>
      <c r="F1530" s="270" t="str">
        <f>IF(E1530="","",VLOOKUP(Conciliação!E1530,Relatório!B:I,2,FALSE))</f>
        <v>Taxas bancárias</v>
      </c>
      <c r="G1530" s="709"/>
      <c r="H1530" s="334" t="str">
        <f>IF(G1530="","",VLOOKUP(G1530,Fundos!B:C,2,FALSE))</f>
        <v/>
      </c>
      <c r="I1530" s="272"/>
      <c r="J1530" s="443"/>
      <c r="K1530" s="443"/>
      <c r="L1530" s="685"/>
      <c r="M1530" s="353"/>
      <c r="N1530" s="271"/>
      <c r="O1530" s="576"/>
      <c r="P1530" s="276" t="s">
        <v>277</v>
      </c>
      <c r="Q1530" s="279"/>
      <c r="R1530" s="449"/>
      <c r="S1530" s="279">
        <f t="shared" si="117"/>
        <v>0</v>
      </c>
      <c r="T1530" s="333">
        <f t="shared" si="114"/>
        <v>0</v>
      </c>
    </row>
    <row r="1531" spans="2:20" ht="24.9" customHeight="1" x14ac:dyDescent="0.3">
      <c r="B1531" s="446"/>
      <c r="C1531" s="267">
        <f t="shared" si="115"/>
        <v>1</v>
      </c>
      <c r="D1531" s="268" t="str">
        <f t="shared" si="116"/>
        <v>Janeiro</v>
      </c>
      <c r="E1531" s="269">
        <v>60</v>
      </c>
      <c r="F1531" s="270" t="str">
        <f>IF(E1531="","",VLOOKUP(Conciliação!E1531,Relatório!B:I,2,FALSE))</f>
        <v>Taxas bancárias</v>
      </c>
      <c r="G1531" s="709"/>
      <c r="H1531" s="334" t="str">
        <f>IF(G1531="","",VLOOKUP(G1531,Fundos!B:C,2,FALSE))</f>
        <v/>
      </c>
      <c r="I1531" s="272"/>
      <c r="J1531" s="443"/>
      <c r="K1531" s="443"/>
      <c r="L1531" s="685"/>
      <c r="M1531" s="353"/>
      <c r="N1531" s="271"/>
      <c r="O1531" s="576"/>
      <c r="P1531" s="276" t="s">
        <v>277</v>
      </c>
      <c r="Q1531" s="279"/>
      <c r="R1531" s="449"/>
      <c r="S1531" s="279">
        <f t="shared" si="117"/>
        <v>0</v>
      </c>
      <c r="T1531" s="333">
        <f t="shared" si="114"/>
        <v>0</v>
      </c>
    </row>
    <row r="1532" spans="2:20" ht="24.9" customHeight="1" x14ac:dyDescent="0.3">
      <c r="B1532" s="446"/>
      <c r="C1532" s="267">
        <f t="shared" si="115"/>
        <v>1</v>
      </c>
      <c r="D1532" s="268" t="str">
        <f t="shared" si="116"/>
        <v>Janeiro</v>
      </c>
      <c r="E1532" s="269">
        <v>24</v>
      </c>
      <c r="F1532" s="270" t="str">
        <f>IF(E1532="","",VLOOKUP(Conciliação!E1532,Relatório!B:I,2,FALSE))</f>
        <v>Resgate de Aplicações Financeiras</v>
      </c>
      <c r="G1532" s="709"/>
      <c r="H1532" s="334" t="str">
        <f>IF(G1532="","",VLOOKUP(G1532,Fundos!B:C,2,FALSE))</f>
        <v/>
      </c>
      <c r="I1532" s="272"/>
      <c r="J1532" s="443"/>
      <c r="K1532" s="443"/>
      <c r="L1532" s="685"/>
      <c r="M1532" s="353"/>
      <c r="N1532" s="271"/>
      <c r="O1532" s="576"/>
      <c r="P1532" s="276" t="s">
        <v>277</v>
      </c>
      <c r="Q1532" s="279"/>
      <c r="R1532" s="449"/>
      <c r="S1532" s="279">
        <f t="shared" si="117"/>
        <v>0</v>
      </c>
      <c r="T1532" s="333">
        <f t="shared" si="114"/>
        <v>0</v>
      </c>
    </row>
    <row r="1533" spans="2:20" ht="24.9" customHeight="1" x14ac:dyDescent="0.3">
      <c r="B1533" s="446"/>
      <c r="C1533" s="267">
        <f t="shared" si="115"/>
        <v>1</v>
      </c>
      <c r="D1533" s="268" t="str">
        <f t="shared" si="116"/>
        <v>Janeiro</v>
      </c>
      <c r="E1533" s="269">
        <v>37</v>
      </c>
      <c r="F1533" s="270" t="str">
        <f>IF(E1533="","",VLOOKUP(Conciliação!E1533,Relatório!B:I,2,FALSE))</f>
        <v>Doc/Ted/Cheques devolvidos/Devoluções (Entrada)</v>
      </c>
      <c r="G1533" s="709"/>
      <c r="H1533" s="334" t="str">
        <f>IF(G1533="","",VLOOKUP(G1533,Fundos!B:C,2,FALSE))</f>
        <v/>
      </c>
      <c r="I1533" s="272"/>
      <c r="J1533" s="443"/>
      <c r="K1533" s="443"/>
      <c r="L1533" s="686"/>
      <c r="M1533" s="353"/>
      <c r="N1533" s="271"/>
      <c r="O1533" s="576"/>
      <c r="P1533" s="276" t="s">
        <v>277</v>
      </c>
      <c r="Q1533" s="279"/>
      <c r="R1533" s="449"/>
      <c r="S1533" s="279">
        <f t="shared" si="117"/>
        <v>0</v>
      </c>
      <c r="T1533" s="333">
        <f t="shared" si="114"/>
        <v>0</v>
      </c>
    </row>
    <row r="1534" spans="2:20" ht="24.9" customHeight="1" x14ac:dyDescent="0.3">
      <c r="B1534" s="446"/>
      <c r="C1534" s="267">
        <f t="shared" si="115"/>
        <v>1</v>
      </c>
      <c r="D1534" s="268" t="str">
        <f t="shared" si="116"/>
        <v>Janeiro</v>
      </c>
      <c r="E1534" s="269">
        <v>210</v>
      </c>
      <c r="F1534" s="270" t="str">
        <f>IF(E1534="","",VLOOKUP(Conciliação!E1534,Relatório!B:I,2,FALSE))</f>
        <v>Serviços Gerais</v>
      </c>
      <c r="G1534" s="709"/>
      <c r="H1534" s="334" t="str">
        <f>IF(G1534="","",VLOOKUP(G1534,Fundos!B:C,2,FALSE))</f>
        <v/>
      </c>
      <c r="I1534" s="272"/>
      <c r="J1534" s="443"/>
      <c r="K1534" s="443"/>
      <c r="L1534" s="685"/>
      <c r="M1534" s="353"/>
      <c r="N1534" s="271"/>
      <c r="O1534" s="576"/>
      <c r="P1534" s="276" t="s">
        <v>277</v>
      </c>
      <c r="Q1534" s="279"/>
      <c r="R1534" s="449"/>
      <c r="S1534" s="279">
        <f t="shared" si="117"/>
        <v>0</v>
      </c>
      <c r="T1534" s="333">
        <f t="shared" si="114"/>
        <v>0</v>
      </c>
    </row>
    <row r="1535" spans="2:20" ht="24.9" customHeight="1" x14ac:dyDescent="0.3">
      <c r="B1535" s="446"/>
      <c r="C1535" s="267">
        <f t="shared" si="115"/>
        <v>1</v>
      </c>
      <c r="D1535" s="268" t="str">
        <f t="shared" si="116"/>
        <v>Janeiro</v>
      </c>
      <c r="E1535" s="269">
        <v>176</v>
      </c>
      <c r="F1535" s="270" t="str">
        <f>IF(E1535="","",VLOOKUP(Conciliação!E1535,Relatório!B:I,2,FALSE))</f>
        <v>Repasse Aliança COMUNITÁRIA</v>
      </c>
      <c r="G1535" s="709"/>
      <c r="H1535" s="334" t="str">
        <f>IF(G1535="","",VLOOKUP(G1535,Fundos!B:C,2,FALSE))</f>
        <v/>
      </c>
      <c r="I1535" s="272"/>
      <c r="J1535" s="443"/>
      <c r="K1535" s="448"/>
      <c r="L1535" s="685"/>
      <c r="M1535" s="353"/>
      <c r="N1535" s="271"/>
      <c r="O1535" s="576"/>
      <c r="P1535" s="276" t="s">
        <v>277</v>
      </c>
      <c r="Q1535" s="279"/>
      <c r="R1535" s="449"/>
      <c r="S1535" s="279">
        <f t="shared" si="117"/>
        <v>0</v>
      </c>
      <c r="T1535" s="333">
        <f t="shared" si="114"/>
        <v>0</v>
      </c>
    </row>
    <row r="1536" spans="2:20" ht="24.9" customHeight="1" x14ac:dyDescent="0.3">
      <c r="B1536" s="446"/>
      <c r="C1536" s="267">
        <f t="shared" si="115"/>
        <v>1</v>
      </c>
      <c r="D1536" s="268" t="str">
        <f t="shared" si="116"/>
        <v>Janeiro</v>
      </c>
      <c r="E1536" s="269">
        <v>24</v>
      </c>
      <c r="F1536" s="270" t="str">
        <f>IF(E1536="","",VLOOKUP(Conciliação!E1536,Relatório!B:I,2,FALSE))</f>
        <v>Resgate de Aplicações Financeiras</v>
      </c>
      <c r="G1536" s="709"/>
      <c r="H1536" s="334" t="str">
        <f>IF(G1536="","",VLOOKUP(G1536,Fundos!B:C,2,FALSE))</f>
        <v/>
      </c>
      <c r="I1536" s="272"/>
      <c r="J1536" s="443"/>
      <c r="K1536" s="443"/>
      <c r="L1536" s="685"/>
      <c r="M1536" s="353"/>
      <c r="N1536" s="271"/>
      <c r="O1536" s="576"/>
      <c r="P1536" s="276" t="s">
        <v>277</v>
      </c>
      <c r="Q1536" s="279"/>
      <c r="R1536" s="449"/>
      <c r="S1536" s="279">
        <f t="shared" si="117"/>
        <v>0</v>
      </c>
      <c r="T1536" s="333">
        <f t="shared" si="114"/>
        <v>0</v>
      </c>
    </row>
    <row r="1537" spans="2:20" ht="24.9" customHeight="1" x14ac:dyDescent="0.3">
      <c r="B1537" s="446"/>
      <c r="C1537" s="267">
        <f t="shared" si="115"/>
        <v>1</v>
      </c>
      <c r="D1537" s="268" t="str">
        <f t="shared" si="116"/>
        <v>Janeiro</v>
      </c>
      <c r="E1537" s="269">
        <v>312</v>
      </c>
      <c r="F1537" s="270">
        <f>IF(E1537="","",VLOOKUP(Conciliação!E1537,Relatório!B:I,2,FALSE))</f>
        <v>0</v>
      </c>
      <c r="G1537" s="709"/>
      <c r="H1537" s="334" t="str">
        <f>IF(G1537="","",VLOOKUP(G1537,Fundos!B:C,2,FALSE))</f>
        <v/>
      </c>
      <c r="I1537" s="272"/>
      <c r="J1537" s="443"/>
      <c r="K1537" s="443"/>
      <c r="L1537" s="685"/>
      <c r="M1537" s="353"/>
      <c r="N1537" s="271"/>
      <c r="O1537" s="576"/>
      <c r="P1537" s="276" t="s">
        <v>277</v>
      </c>
      <c r="Q1537" s="279"/>
      <c r="R1537" s="449"/>
      <c r="S1537" s="279">
        <f t="shared" si="117"/>
        <v>0</v>
      </c>
      <c r="T1537" s="333">
        <f t="shared" si="114"/>
        <v>0</v>
      </c>
    </row>
    <row r="1538" spans="2:20" ht="24.9" customHeight="1" x14ac:dyDescent="0.3">
      <c r="B1538" s="446"/>
      <c r="C1538" s="267">
        <f>MONTH(B1538)</f>
        <v>1</v>
      </c>
      <c r="D1538" s="268" t="str">
        <f>IF(C1538=1,"Janeiro",IF(C1538=2,"Fevereiro",IF(C1538=3,"Março",IF(C1538=4,"Abril",IF(C1538=5,"Maio",IF(C1538=6,"Junho",IF(C1538=7,"Julho",IF(C1538=8,"Agosto",IF(C1538=9,"Setembro",IF(C1538=10,"Outubro",IF(C1538=11,"Novembro",IF(C1538=12,"Dezembro",""))))))))))))</f>
        <v>Janeiro</v>
      </c>
      <c r="E1538" s="269">
        <v>251</v>
      </c>
      <c r="F1538" s="270" t="str">
        <f>IF(E1538="","",VLOOKUP(Conciliação!E1538,Relatório!B:I,2,FALSE))</f>
        <v>Agua</v>
      </c>
      <c r="G1538" s="709"/>
      <c r="H1538" s="334" t="str">
        <f>IF(G1538="","",VLOOKUP(G1538,Fundos!B:C,2,FALSE))</f>
        <v/>
      </c>
      <c r="I1538" s="272"/>
      <c r="J1538" s="443"/>
      <c r="K1538" s="443"/>
      <c r="L1538" s="685"/>
      <c r="M1538" s="353"/>
      <c r="N1538" s="271"/>
      <c r="O1538" s="576"/>
      <c r="P1538" s="276" t="s">
        <v>277</v>
      </c>
      <c r="Q1538" s="279"/>
      <c r="R1538" s="449"/>
      <c r="S1538" s="279">
        <f t="shared" si="117"/>
        <v>0</v>
      </c>
      <c r="T1538" s="333">
        <f t="shared" si="114"/>
        <v>0</v>
      </c>
    </row>
    <row r="1539" spans="2:20" ht="24.9" customHeight="1" x14ac:dyDescent="0.3">
      <c r="B1539" s="446"/>
      <c r="C1539" s="267">
        <f>MONTH(B1539)</f>
        <v>1</v>
      </c>
      <c r="D1539" s="268" t="str">
        <f>IF(C1539=1,"Janeiro",IF(C1539=2,"Fevereiro",IF(C1539=3,"Março",IF(C1539=4,"Abril",IF(C1539=5,"Maio",IF(C1539=6,"Junho",IF(C1539=7,"Julho",IF(C1539=8,"Agosto",IF(C1539=9,"Setembro",IF(C1539=10,"Outubro",IF(C1539=11,"Novembro",IF(C1539=12,"Dezembro",""))))))))))))</f>
        <v>Janeiro</v>
      </c>
      <c r="E1539" s="269">
        <v>24</v>
      </c>
      <c r="F1539" s="270" t="str">
        <f>IF(E1539="","",VLOOKUP(Conciliação!E1539,Relatório!B:I,2,FALSE))</f>
        <v>Resgate de Aplicações Financeiras</v>
      </c>
      <c r="G1539" s="709"/>
      <c r="H1539" s="334" t="str">
        <f>IF(G1539="","",VLOOKUP(G1539,Fundos!B:C,2,FALSE))</f>
        <v/>
      </c>
      <c r="I1539" s="272"/>
      <c r="J1539" s="443"/>
      <c r="K1539" s="443"/>
      <c r="L1539" s="685"/>
      <c r="M1539" s="353"/>
      <c r="N1539" s="271"/>
      <c r="O1539" s="576"/>
      <c r="P1539" s="276" t="s">
        <v>277</v>
      </c>
      <c r="Q1539" s="279"/>
      <c r="R1539" s="449"/>
      <c r="S1539" s="279">
        <f t="shared" si="117"/>
        <v>0</v>
      </c>
      <c r="T1539" s="333">
        <f t="shared" si="114"/>
        <v>0</v>
      </c>
    </row>
    <row r="1540" spans="2:20" ht="24.9" customHeight="1" x14ac:dyDescent="0.3">
      <c r="B1540" s="446"/>
      <c r="C1540" s="267">
        <f t="shared" si="115"/>
        <v>1</v>
      </c>
      <c r="D1540" s="268" t="str">
        <f t="shared" si="116"/>
        <v>Janeiro</v>
      </c>
      <c r="E1540" s="269">
        <v>501</v>
      </c>
      <c r="F1540" s="270" t="str">
        <f>IF(E1540="","",VLOOKUP(Conciliação!E1540,Relatório!B:I,2,FALSE))</f>
        <v>CDB Flex Empresarial/FIC SIGMA DI/GIRO FLEX</v>
      </c>
      <c r="G1540" s="709"/>
      <c r="H1540" s="334" t="str">
        <f>IF(G1540="","",VLOOKUP(G1540,Fundos!B:C,2,FALSE))</f>
        <v/>
      </c>
      <c r="I1540" s="272"/>
      <c r="J1540" s="443"/>
      <c r="K1540" s="443"/>
      <c r="L1540" s="685"/>
      <c r="M1540" s="353"/>
      <c r="N1540" s="271"/>
      <c r="O1540" s="576"/>
      <c r="P1540" s="276" t="s">
        <v>277</v>
      </c>
      <c r="Q1540" s="279"/>
      <c r="R1540" s="449"/>
      <c r="S1540" s="279">
        <f t="shared" si="117"/>
        <v>0</v>
      </c>
      <c r="T1540" s="333">
        <f t="shared" si="114"/>
        <v>0</v>
      </c>
    </row>
    <row r="1541" spans="2:20" ht="24.9" customHeight="1" x14ac:dyDescent="0.3">
      <c r="B1541" s="446"/>
      <c r="C1541" s="267">
        <f t="shared" si="115"/>
        <v>1</v>
      </c>
      <c r="D1541" s="268" t="str">
        <f t="shared" si="116"/>
        <v>Janeiro</v>
      </c>
      <c r="E1541" s="269">
        <v>29</v>
      </c>
      <c r="F1541" s="270" t="str">
        <f>IF(E1541="","",VLOOKUP(Conciliação!E1541,Relatório!B:I,2,FALSE))</f>
        <v>Outras entradas (Reembolsos/Outros)</v>
      </c>
      <c r="G1541" s="709"/>
      <c r="H1541" s="334" t="str">
        <f>IF(G1541="","",VLOOKUP(G1541,Fundos!B:C,2,FALSE))</f>
        <v/>
      </c>
      <c r="I1541" s="272"/>
      <c r="J1541" s="297"/>
      <c r="K1541" s="304"/>
      <c r="L1541" s="685"/>
      <c r="M1541" s="353"/>
      <c r="N1541" s="271"/>
      <c r="O1541" s="576"/>
      <c r="P1541" s="276" t="s">
        <v>277</v>
      </c>
      <c r="Q1541" s="279"/>
      <c r="R1541" s="449"/>
      <c r="S1541" s="279">
        <f t="shared" si="117"/>
        <v>0</v>
      </c>
      <c r="T1541" s="333">
        <f t="shared" si="114"/>
        <v>0</v>
      </c>
    </row>
    <row r="1542" spans="2:20" ht="24.9" customHeight="1" x14ac:dyDescent="0.3">
      <c r="B1542" s="446"/>
      <c r="C1542" s="267">
        <f t="shared" si="115"/>
        <v>1</v>
      </c>
      <c r="D1542" s="268" t="str">
        <f t="shared" si="116"/>
        <v>Janeiro</v>
      </c>
      <c r="E1542" s="269">
        <v>261</v>
      </c>
      <c r="F1542" s="270" t="str">
        <f>IF(E1542="","",VLOOKUP(Conciliação!E1542,Relatório!B:I,2,FALSE))</f>
        <v>Taxi</v>
      </c>
      <c r="G1542" s="709"/>
      <c r="H1542" s="334" t="str">
        <f>IF(G1542="","",VLOOKUP(G1542,Fundos!B:C,2,FALSE))</f>
        <v/>
      </c>
      <c r="I1542" s="272"/>
      <c r="J1542" s="443"/>
      <c r="K1542" s="443"/>
      <c r="L1542" s="685"/>
      <c r="M1542" s="353"/>
      <c r="N1542" s="271"/>
      <c r="O1542" s="576"/>
      <c r="P1542" s="276" t="s">
        <v>277</v>
      </c>
      <c r="Q1542" s="279"/>
      <c r="R1542" s="449"/>
      <c r="S1542" s="279">
        <f t="shared" si="117"/>
        <v>0</v>
      </c>
      <c r="T1542" s="333">
        <f t="shared" si="114"/>
        <v>0</v>
      </c>
    </row>
    <row r="1543" spans="2:20" ht="24.9" customHeight="1" x14ac:dyDescent="0.3">
      <c r="B1543" s="446"/>
      <c r="C1543" s="267">
        <f t="shared" si="115"/>
        <v>1</v>
      </c>
      <c r="D1543" s="268" t="str">
        <f t="shared" si="116"/>
        <v>Janeiro</v>
      </c>
      <c r="E1543" s="269">
        <v>24</v>
      </c>
      <c r="F1543" s="270" t="str">
        <f>IF(E1543="","",VLOOKUP(Conciliação!E1543,Relatório!B:I,2,FALSE))</f>
        <v>Resgate de Aplicações Financeiras</v>
      </c>
      <c r="G1543" s="709"/>
      <c r="H1543" s="334" t="str">
        <f>IF(G1543="","",VLOOKUP(G1543,Fundos!B:C,2,FALSE))</f>
        <v/>
      </c>
      <c r="I1543" s="272"/>
      <c r="J1543" s="443"/>
      <c r="K1543" s="443"/>
      <c r="L1543" s="686"/>
      <c r="M1543" s="353"/>
      <c r="N1543" s="271"/>
      <c r="O1543" s="576"/>
      <c r="P1543" s="276" t="s">
        <v>277</v>
      </c>
      <c r="Q1543" s="279"/>
      <c r="R1543" s="449"/>
      <c r="S1543" s="279">
        <f t="shared" si="117"/>
        <v>0</v>
      </c>
      <c r="T1543" s="333">
        <f t="shared" si="114"/>
        <v>0</v>
      </c>
    </row>
    <row r="1544" spans="2:20" ht="24.9" customHeight="1" x14ac:dyDescent="0.3">
      <c r="B1544" s="446"/>
      <c r="C1544" s="267">
        <f>MONTH(B1544)</f>
        <v>1</v>
      </c>
      <c r="D1544" s="268" t="str">
        <f>IF(C1544=1,"Janeiro",IF(C1544=2,"Fevereiro",IF(C1544=3,"Março",IF(C1544=4,"Abril",IF(C1544=5,"Maio",IF(C1544=6,"Junho",IF(C1544=7,"Julho",IF(C1544=8,"Agosto",IF(C1544=9,"Setembro",IF(C1544=10,"Outubro",IF(C1544=11,"Novembro",IF(C1544=12,"Dezembro",""))))))))))))</f>
        <v>Janeiro</v>
      </c>
      <c r="E1544" s="269">
        <v>26</v>
      </c>
      <c r="F1544" s="270" t="str">
        <f>IF(E1544="","",VLOOKUP(Conciliação!E1544,Relatório!B:I,2,FALSE))</f>
        <v>Multas recebidas</v>
      </c>
      <c r="G1544" s="709"/>
      <c r="H1544" s="334" t="str">
        <f>IF(G1544="","",VLOOKUP(G1544,Fundos!B:C,2,FALSE))</f>
        <v/>
      </c>
      <c r="I1544" s="272"/>
      <c r="J1544" s="443"/>
      <c r="K1544" s="443"/>
      <c r="L1544" s="686"/>
      <c r="M1544" s="353"/>
      <c r="N1544" s="271"/>
      <c r="O1544" s="576"/>
      <c r="P1544" s="276" t="s">
        <v>277</v>
      </c>
      <c r="Q1544" s="279"/>
      <c r="R1544" s="449"/>
      <c r="S1544" s="279">
        <f t="shared" ref="S1544:S1607" si="123">IF(P1544="sim",Q1544-R1544+S1543,IF(P1544="NÃO",S1543))</f>
        <v>0</v>
      </c>
      <c r="T1544" s="333">
        <f t="shared" ref="T1544:T1612" si="124">T1543</f>
        <v>0</v>
      </c>
    </row>
    <row r="1545" spans="2:20" ht="24.9" customHeight="1" x14ac:dyDescent="0.3">
      <c r="B1545" s="446"/>
      <c r="C1545" s="267">
        <f>MONTH(B1545)</f>
        <v>1</v>
      </c>
      <c r="D1545" s="268" t="str">
        <f>IF(C1545=1,"Janeiro",IF(C1545=2,"Fevereiro",IF(C1545=3,"Março",IF(C1545=4,"Abril",IF(C1545=5,"Maio",IF(C1545=6,"Junho",IF(C1545=7,"Julho",IF(C1545=8,"Agosto",IF(C1545=9,"Setembro",IF(C1545=10,"Outubro",IF(C1545=11,"Novembro",IF(C1545=12,"Dezembro",""))))))))))))</f>
        <v>Janeiro</v>
      </c>
      <c r="E1545" s="269">
        <v>27</v>
      </c>
      <c r="F1545" s="270" t="str">
        <f>IF(E1545="","",VLOOKUP(Conciliação!E1545,Relatório!B:I,2,FALSE))</f>
        <v>Juros recebdos</v>
      </c>
      <c r="G1545" s="709"/>
      <c r="H1545" s="334" t="str">
        <f>IF(G1545="","",VLOOKUP(G1545,Fundos!B:C,2,FALSE))</f>
        <v/>
      </c>
      <c r="I1545" s="272"/>
      <c r="J1545" s="443"/>
      <c r="K1545" s="448"/>
      <c r="L1545" s="686"/>
      <c r="M1545" s="353"/>
      <c r="N1545" s="271"/>
      <c r="O1545" s="576"/>
      <c r="P1545" s="276" t="s">
        <v>277</v>
      </c>
      <c r="Q1545" s="279"/>
      <c r="R1545" s="449"/>
      <c r="S1545" s="279">
        <f t="shared" si="123"/>
        <v>0</v>
      </c>
      <c r="T1545" s="333">
        <f t="shared" si="124"/>
        <v>0</v>
      </c>
    </row>
    <row r="1546" spans="2:20" ht="24.9" customHeight="1" x14ac:dyDescent="0.3">
      <c r="B1546" s="446"/>
      <c r="C1546" s="267">
        <f t="shared" si="115"/>
        <v>1</v>
      </c>
      <c r="D1546" s="268" t="str">
        <f t="shared" si="116"/>
        <v>Janeiro</v>
      </c>
      <c r="E1546" s="269">
        <v>156</v>
      </c>
      <c r="F1546" s="270">
        <f>IF(E1546="","",VLOOKUP(Conciliação!E1546,Relatório!B:I,2,FALSE))</f>
        <v>0</v>
      </c>
      <c r="G1546" s="709"/>
      <c r="H1546" s="334" t="str">
        <f>IF(G1546="","",VLOOKUP(G1546,Fundos!B:C,2,FALSE))</f>
        <v/>
      </c>
      <c r="I1546" s="272"/>
      <c r="J1546" s="443"/>
      <c r="K1546" s="448"/>
      <c r="L1546" s="685"/>
      <c r="M1546" s="353"/>
      <c r="N1546" s="271"/>
      <c r="O1546" s="576"/>
      <c r="P1546" s="276" t="s">
        <v>277</v>
      </c>
      <c r="Q1546" s="279"/>
      <c r="R1546" s="449"/>
      <c r="S1546" s="279">
        <f t="shared" si="123"/>
        <v>0</v>
      </c>
      <c r="T1546" s="333">
        <f t="shared" si="124"/>
        <v>0</v>
      </c>
    </row>
    <row r="1547" spans="2:20" ht="24.9" customHeight="1" x14ac:dyDescent="0.3">
      <c r="B1547" s="446"/>
      <c r="C1547" s="267">
        <f t="shared" si="115"/>
        <v>1</v>
      </c>
      <c r="D1547" s="268" t="str">
        <f t="shared" si="116"/>
        <v>Janeiro</v>
      </c>
      <c r="E1547" s="269">
        <v>503</v>
      </c>
      <c r="F1547" s="270" t="str">
        <f>IF(E1547="","",VLOOKUP(Conciliação!E1547,Relatório!B:I,2,FALSE))</f>
        <v>Ajustes de Caixa  (DOC/TED realizados e devolvidos/outros)_Saídas</v>
      </c>
      <c r="G1547" s="709"/>
      <c r="H1547" s="334" t="str">
        <f>IF(G1547="","",VLOOKUP(G1547,Fundos!B:C,2,FALSE))</f>
        <v/>
      </c>
      <c r="I1547" s="272"/>
      <c r="J1547" s="443"/>
      <c r="K1547" s="443"/>
      <c r="L1547" s="685"/>
      <c r="M1547" s="353"/>
      <c r="N1547" s="271"/>
      <c r="O1547" s="576"/>
      <c r="P1547" s="276" t="s">
        <v>277</v>
      </c>
      <c r="Q1547" s="279"/>
      <c r="R1547" s="449"/>
      <c r="S1547" s="279">
        <f t="shared" si="123"/>
        <v>0</v>
      </c>
      <c r="T1547" s="333">
        <f t="shared" si="124"/>
        <v>0</v>
      </c>
    </row>
    <row r="1548" spans="2:20" ht="24.9" customHeight="1" x14ac:dyDescent="0.3">
      <c r="B1548" s="446"/>
      <c r="C1548" s="267">
        <f t="shared" si="115"/>
        <v>1</v>
      </c>
      <c r="D1548" s="268" t="str">
        <f t="shared" si="116"/>
        <v>Janeiro</v>
      </c>
      <c r="E1548" s="269">
        <v>176</v>
      </c>
      <c r="F1548" s="270" t="str">
        <f>IF(E1548="","",VLOOKUP(Conciliação!E1548,Relatório!B:I,2,FALSE))</f>
        <v>Repasse Aliança COMUNITÁRIA</v>
      </c>
      <c r="G1548" s="709"/>
      <c r="H1548" s="334" t="str">
        <f>IF(G1548="","",VLOOKUP(G1548,Fundos!B:C,2,FALSE))</f>
        <v/>
      </c>
      <c r="I1548" s="272"/>
      <c r="J1548" s="443"/>
      <c r="K1548" s="448"/>
      <c r="L1548" s="685"/>
      <c r="M1548" s="353"/>
      <c r="N1548" s="271"/>
      <c r="O1548" s="576"/>
      <c r="P1548" s="276" t="s">
        <v>277</v>
      </c>
      <c r="Q1548" s="279"/>
      <c r="R1548" s="449"/>
      <c r="S1548" s="279">
        <f t="shared" si="123"/>
        <v>0</v>
      </c>
      <c r="T1548" s="333">
        <f t="shared" si="124"/>
        <v>0</v>
      </c>
    </row>
    <row r="1549" spans="2:20" ht="24.9" customHeight="1" x14ac:dyDescent="0.3">
      <c r="B1549" s="446"/>
      <c r="C1549" s="267">
        <f t="shared" si="115"/>
        <v>1</v>
      </c>
      <c r="D1549" s="268" t="str">
        <f t="shared" si="116"/>
        <v>Janeiro</v>
      </c>
      <c r="E1549" s="269">
        <v>364</v>
      </c>
      <c r="F1549" s="270">
        <f>IF(E1549="","",VLOOKUP(Conciliação!E1549,Relatório!B:I,2,FALSE))</f>
        <v>0</v>
      </c>
      <c r="G1549" s="709"/>
      <c r="H1549" s="334" t="str">
        <f>IF(G1549="","",VLOOKUP(G1549,Fundos!B:C,2,FALSE))</f>
        <v/>
      </c>
      <c r="I1549" s="272"/>
      <c r="J1549" s="443"/>
      <c r="K1549" s="448"/>
      <c r="L1549" s="685"/>
      <c r="M1549" s="353"/>
      <c r="N1549" s="271"/>
      <c r="O1549" s="576"/>
      <c r="P1549" s="276" t="s">
        <v>277</v>
      </c>
      <c r="Q1549" s="279"/>
      <c r="R1549" s="449"/>
      <c r="S1549" s="279">
        <f t="shared" si="123"/>
        <v>0</v>
      </c>
      <c r="T1549" s="333">
        <f t="shared" si="124"/>
        <v>0</v>
      </c>
    </row>
    <row r="1550" spans="2:20" ht="24.9" customHeight="1" x14ac:dyDescent="0.3">
      <c r="B1550" s="446"/>
      <c r="C1550" s="267">
        <f t="shared" si="115"/>
        <v>1</v>
      </c>
      <c r="D1550" s="268" t="str">
        <f t="shared" si="116"/>
        <v>Janeiro</v>
      </c>
      <c r="E1550" s="269">
        <v>364</v>
      </c>
      <c r="F1550" s="270">
        <f>IF(E1550="","",VLOOKUP(Conciliação!E1550,Relatório!B:I,2,FALSE))</f>
        <v>0</v>
      </c>
      <c r="G1550" s="709"/>
      <c r="H1550" s="334" t="str">
        <f>IF(G1550="","",VLOOKUP(G1550,Fundos!B:C,2,FALSE))</f>
        <v/>
      </c>
      <c r="I1550" s="272"/>
      <c r="J1550" s="443"/>
      <c r="K1550" s="448"/>
      <c r="L1550" s="685"/>
      <c r="M1550" s="353"/>
      <c r="N1550" s="271"/>
      <c r="O1550" s="576"/>
      <c r="P1550" s="276" t="s">
        <v>277</v>
      </c>
      <c r="Q1550" s="279"/>
      <c r="R1550" s="449"/>
      <c r="S1550" s="279">
        <f t="shared" si="123"/>
        <v>0</v>
      </c>
      <c r="T1550" s="333">
        <f t="shared" si="124"/>
        <v>0</v>
      </c>
    </row>
    <row r="1551" spans="2:20" ht="24.9" customHeight="1" x14ac:dyDescent="0.3">
      <c r="B1551" s="446"/>
      <c r="C1551" s="267">
        <f t="shared" si="115"/>
        <v>1</v>
      </c>
      <c r="D1551" s="268" t="str">
        <f t="shared" si="116"/>
        <v>Janeiro</v>
      </c>
      <c r="E1551" s="269">
        <v>267</v>
      </c>
      <c r="F1551" s="270" t="str">
        <f>IF(E1551="","",VLOOKUP(Conciliação!E1551,Relatório!B:I,2,FALSE))</f>
        <v>Seguro Empresarial (Incêndio/Furto/Elétrica)</v>
      </c>
      <c r="G1551" s="709"/>
      <c r="H1551" s="334" t="str">
        <f>IF(G1551="","",VLOOKUP(G1551,Fundos!B:C,2,FALSE))</f>
        <v/>
      </c>
      <c r="I1551" s="272"/>
      <c r="J1551" s="443"/>
      <c r="K1551" s="443"/>
      <c r="L1551" s="685"/>
      <c r="M1551" s="353"/>
      <c r="N1551" s="271"/>
      <c r="O1551" s="576"/>
      <c r="P1551" s="276" t="s">
        <v>277</v>
      </c>
      <c r="Q1551" s="279"/>
      <c r="R1551" s="449"/>
      <c r="S1551" s="279">
        <f t="shared" si="123"/>
        <v>0</v>
      </c>
      <c r="T1551" s="333">
        <f t="shared" si="124"/>
        <v>0</v>
      </c>
    </row>
    <row r="1552" spans="2:20" ht="24.9" customHeight="1" x14ac:dyDescent="0.3">
      <c r="B1552" s="446"/>
      <c r="C1552" s="267">
        <f t="shared" ref="C1552:C1624" si="125">MONTH(B1552)</f>
        <v>1</v>
      </c>
      <c r="D1552" s="268" t="str">
        <f t="shared" ref="D1552:D1624" si="126">IF(C1552=1,"Janeiro",IF(C1552=2,"Fevereiro",IF(C1552=3,"Março",IF(C1552=4,"Abril",IF(C1552=5,"Maio",IF(C1552=6,"Junho",IF(C1552=7,"Julho",IF(C1552=8,"Agosto",IF(C1552=9,"Setembro",IF(C1552=10,"Outubro",IF(C1552=11,"Novembro",IF(C1552=12,"Dezembro",""))))))))))))</f>
        <v>Janeiro</v>
      </c>
      <c r="E1552" s="269">
        <v>270</v>
      </c>
      <c r="F1552" s="270">
        <f>IF(E1552="","",VLOOKUP(Conciliação!E1552,Relatório!B:I,2,FALSE))</f>
        <v>0</v>
      </c>
      <c r="G1552" s="709"/>
      <c r="H1552" s="334" t="str">
        <f>IF(G1552="","",VLOOKUP(G1552,Fundos!B:C,2,FALSE))</f>
        <v/>
      </c>
      <c r="I1552" s="272"/>
      <c r="J1552" s="443"/>
      <c r="K1552" s="448"/>
      <c r="L1552" s="685"/>
      <c r="M1552" s="353"/>
      <c r="N1552" s="271"/>
      <c r="O1552" s="576"/>
      <c r="P1552" s="276" t="s">
        <v>277</v>
      </c>
      <c r="Q1552" s="279"/>
      <c r="R1552" s="449"/>
      <c r="S1552" s="279">
        <f t="shared" si="123"/>
        <v>0</v>
      </c>
      <c r="T1552" s="333">
        <f t="shared" si="124"/>
        <v>0</v>
      </c>
    </row>
    <row r="1553" spans="2:20" ht="24.9" customHeight="1" x14ac:dyDescent="0.3">
      <c r="B1553" s="446"/>
      <c r="C1553" s="267">
        <f t="shared" si="125"/>
        <v>1</v>
      </c>
      <c r="D1553" s="268" t="str">
        <f t="shared" si="126"/>
        <v>Janeiro</v>
      </c>
      <c r="E1553" s="269">
        <v>272</v>
      </c>
      <c r="F1553" s="270">
        <f>IF(E1553="","",VLOOKUP(Conciliação!E1553,Relatório!B:I,2,FALSE))</f>
        <v>0</v>
      </c>
      <c r="G1553" s="709"/>
      <c r="H1553" s="334" t="str">
        <f>IF(G1553="","",VLOOKUP(G1553,Fundos!B:C,2,FALSE))</f>
        <v/>
      </c>
      <c r="I1553" s="272"/>
      <c r="J1553" s="443"/>
      <c r="K1553" s="443"/>
      <c r="L1553" s="686"/>
      <c r="M1553" s="353"/>
      <c r="N1553" s="271"/>
      <c r="O1553" s="576"/>
      <c r="P1553" s="276" t="s">
        <v>277</v>
      </c>
      <c r="Q1553" s="279"/>
      <c r="R1553" s="449"/>
      <c r="S1553" s="279">
        <f t="shared" si="123"/>
        <v>0</v>
      </c>
      <c r="T1553" s="333">
        <f t="shared" si="124"/>
        <v>0</v>
      </c>
    </row>
    <row r="1554" spans="2:20" ht="24.9" customHeight="1" x14ac:dyDescent="0.3">
      <c r="B1554" s="446"/>
      <c r="C1554" s="267">
        <f t="shared" si="125"/>
        <v>1</v>
      </c>
      <c r="D1554" s="268" t="str">
        <f t="shared" si="126"/>
        <v>Janeiro</v>
      </c>
      <c r="E1554" s="269">
        <v>309</v>
      </c>
      <c r="F1554" s="270" t="str">
        <f>IF(E1554="","",VLOOKUP(Conciliação!E1554,Relatório!B:I,2,FALSE))</f>
        <v>Videos</v>
      </c>
      <c r="G1554" s="709"/>
      <c r="H1554" s="334" t="str">
        <f>IF(G1554="","",VLOOKUP(G1554,Fundos!B:C,2,FALSE))</f>
        <v/>
      </c>
      <c r="I1554" s="272"/>
      <c r="J1554" s="443"/>
      <c r="K1554" s="443"/>
      <c r="L1554" s="685"/>
      <c r="M1554" s="353"/>
      <c r="N1554" s="271"/>
      <c r="O1554" s="576"/>
      <c r="P1554" s="276" t="s">
        <v>277</v>
      </c>
      <c r="Q1554" s="279"/>
      <c r="R1554" s="449"/>
      <c r="S1554" s="279">
        <f t="shared" si="123"/>
        <v>0</v>
      </c>
      <c r="T1554" s="333">
        <f t="shared" si="124"/>
        <v>0</v>
      </c>
    </row>
    <row r="1555" spans="2:20" ht="24.9" customHeight="1" x14ac:dyDescent="0.3">
      <c r="B1555" s="446"/>
      <c r="C1555" s="267">
        <f t="shared" si="125"/>
        <v>1</v>
      </c>
      <c r="D1555" s="268" t="str">
        <f t="shared" si="126"/>
        <v>Janeiro</v>
      </c>
      <c r="E1555" s="269">
        <v>178</v>
      </c>
      <c r="F1555" s="270">
        <f>IF(E1555="","",VLOOKUP(Conciliação!E1555,Relatório!B:I,2,FALSE))</f>
        <v>0</v>
      </c>
      <c r="G1555" s="709"/>
      <c r="H1555" s="334" t="str">
        <f>IF(G1555="","",VLOOKUP(G1555,Fundos!B:C,2,FALSE))</f>
        <v/>
      </c>
      <c r="I1555" s="272"/>
      <c r="J1555" s="443"/>
      <c r="K1555" s="443"/>
      <c r="L1555" s="685"/>
      <c r="M1555" s="353"/>
      <c r="N1555" s="271"/>
      <c r="O1555" s="576"/>
      <c r="P1555" s="276" t="s">
        <v>277</v>
      </c>
      <c r="Q1555" s="279"/>
      <c r="R1555" s="449"/>
      <c r="S1555" s="279">
        <f t="shared" si="123"/>
        <v>0</v>
      </c>
      <c r="T1555" s="333">
        <f t="shared" si="124"/>
        <v>0</v>
      </c>
    </row>
    <row r="1556" spans="2:20" ht="24.9" customHeight="1" x14ac:dyDescent="0.3">
      <c r="B1556" s="446"/>
      <c r="C1556" s="267">
        <f t="shared" si="125"/>
        <v>1</v>
      </c>
      <c r="D1556" s="268" t="str">
        <f t="shared" si="126"/>
        <v>Janeiro</v>
      </c>
      <c r="E1556" s="269">
        <v>113</v>
      </c>
      <c r="F1556" s="270" t="str">
        <f>IF(E1556="","",VLOOKUP(Conciliação!E1556,Relatório!B:I,2,FALSE))</f>
        <v>Festival de Gastronomia</v>
      </c>
      <c r="G1556" s="709"/>
      <c r="H1556" s="334" t="str">
        <f>IF(G1556="","",VLOOKUP(G1556,Fundos!B:C,2,FALSE))</f>
        <v/>
      </c>
      <c r="I1556" s="272"/>
      <c r="J1556" s="443"/>
      <c r="K1556" s="448"/>
      <c r="L1556" s="685"/>
      <c r="M1556" s="353"/>
      <c r="N1556" s="271"/>
      <c r="O1556" s="576"/>
      <c r="P1556" s="276" t="s">
        <v>277</v>
      </c>
      <c r="Q1556" s="279"/>
      <c r="R1556" s="449"/>
      <c r="S1556" s="279">
        <f t="shared" si="123"/>
        <v>0</v>
      </c>
      <c r="T1556" s="333">
        <f t="shared" si="124"/>
        <v>0</v>
      </c>
    </row>
    <row r="1557" spans="2:20" ht="24.9" customHeight="1" x14ac:dyDescent="0.3">
      <c r="B1557" s="446"/>
      <c r="C1557" s="267">
        <f t="shared" si="125"/>
        <v>1</v>
      </c>
      <c r="D1557" s="268" t="str">
        <f t="shared" si="126"/>
        <v>Janeiro</v>
      </c>
      <c r="E1557" s="269">
        <v>53</v>
      </c>
      <c r="F1557" s="270" t="str">
        <f>IF(E1557="","",VLOOKUP(Conciliação!E1557,Relatório!B:I,2,FALSE))</f>
        <v>ITD (Sobre Doações PF)</v>
      </c>
      <c r="G1557" s="709"/>
      <c r="H1557" s="334" t="str">
        <f>IF(G1557="","",VLOOKUP(G1557,Fundos!B:C,2,FALSE))</f>
        <v/>
      </c>
      <c r="I1557" s="272"/>
      <c r="J1557" s="443"/>
      <c r="K1557" s="443"/>
      <c r="L1557" s="685"/>
      <c r="M1557" s="353"/>
      <c r="N1557" s="271"/>
      <c r="O1557" s="576"/>
      <c r="P1557" s="276" t="s">
        <v>277</v>
      </c>
      <c r="Q1557" s="279"/>
      <c r="R1557" s="449"/>
      <c r="S1557" s="279">
        <f t="shared" si="123"/>
        <v>0</v>
      </c>
      <c r="T1557" s="333">
        <f t="shared" si="124"/>
        <v>0</v>
      </c>
    </row>
    <row r="1558" spans="2:20" ht="24.9" customHeight="1" x14ac:dyDescent="0.3">
      <c r="B1558" s="446"/>
      <c r="C1558" s="267">
        <f t="shared" si="125"/>
        <v>1</v>
      </c>
      <c r="D1558" s="268" t="str">
        <f t="shared" si="126"/>
        <v>Janeiro</v>
      </c>
      <c r="E1558" s="269">
        <v>53</v>
      </c>
      <c r="F1558" s="270" t="str">
        <f>IF(E1558="","",VLOOKUP(Conciliação!E1558,Relatório!B:I,2,FALSE))</f>
        <v>ITD (Sobre Doações PF)</v>
      </c>
      <c r="G1558" s="709"/>
      <c r="H1558" s="334" t="str">
        <f>IF(G1558="","",VLOOKUP(G1558,Fundos!B:C,2,FALSE))</f>
        <v/>
      </c>
      <c r="I1558" s="272"/>
      <c r="J1558" s="443"/>
      <c r="K1558" s="443"/>
      <c r="L1558" s="685"/>
      <c r="M1558" s="353"/>
      <c r="N1558" s="271"/>
      <c r="O1558" s="576"/>
      <c r="P1558" s="276" t="s">
        <v>277</v>
      </c>
      <c r="Q1558" s="279"/>
      <c r="R1558" s="449"/>
      <c r="S1558" s="279">
        <f t="shared" si="123"/>
        <v>0</v>
      </c>
      <c r="T1558" s="333">
        <f>T1557</f>
        <v>0</v>
      </c>
    </row>
    <row r="1559" spans="2:20" ht="24.9" customHeight="1" x14ac:dyDescent="0.3">
      <c r="B1559" s="446"/>
      <c r="C1559" s="267">
        <f t="shared" si="125"/>
        <v>1</v>
      </c>
      <c r="D1559" s="268" t="str">
        <f t="shared" si="126"/>
        <v>Janeiro</v>
      </c>
      <c r="E1559" s="269">
        <v>53</v>
      </c>
      <c r="F1559" s="270" t="str">
        <f>IF(E1559="","",VLOOKUP(Conciliação!E1559,Relatório!B:I,2,FALSE))</f>
        <v>ITD (Sobre Doações PF)</v>
      </c>
      <c r="G1559" s="709"/>
      <c r="H1559" s="334" t="str">
        <f>IF(G1559="","",VLOOKUP(G1559,Fundos!B:C,2,FALSE))</f>
        <v/>
      </c>
      <c r="I1559" s="272"/>
      <c r="J1559" s="443"/>
      <c r="K1559" s="443"/>
      <c r="L1559" s="685"/>
      <c r="M1559" s="353"/>
      <c r="N1559" s="271"/>
      <c r="O1559" s="576"/>
      <c r="P1559" s="276" t="s">
        <v>277</v>
      </c>
      <c r="Q1559" s="279"/>
      <c r="R1559" s="449"/>
      <c r="S1559" s="279">
        <f t="shared" si="123"/>
        <v>0</v>
      </c>
      <c r="T1559" s="333">
        <f t="shared" si="124"/>
        <v>0</v>
      </c>
    </row>
    <row r="1560" spans="2:20" ht="24.9" customHeight="1" x14ac:dyDescent="0.3">
      <c r="B1560" s="446"/>
      <c r="C1560" s="267">
        <f t="shared" si="125"/>
        <v>1</v>
      </c>
      <c r="D1560" s="268" t="str">
        <f t="shared" si="126"/>
        <v>Janeiro</v>
      </c>
      <c r="E1560" s="269">
        <v>52</v>
      </c>
      <c r="F1560" s="270" t="str">
        <f>IF(E1560="","",VLOOKUP(Conciliação!E1560,Relatório!B:I,2,FALSE))</f>
        <v>IOF (Sobre operações de crédito)</v>
      </c>
      <c r="G1560" s="709"/>
      <c r="H1560" s="334" t="str">
        <f>IF(G1560="","",VLOOKUP(G1560,Fundos!B:C,2,FALSE))</f>
        <v/>
      </c>
      <c r="I1560" s="272"/>
      <c r="J1560" s="443"/>
      <c r="K1560" s="448"/>
      <c r="L1560" s="685"/>
      <c r="M1560" s="353"/>
      <c r="N1560" s="271"/>
      <c r="O1560" s="576"/>
      <c r="P1560" s="276" t="s">
        <v>277</v>
      </c>
      <c r="Q1560" s="279"/>
      <c r="R1560" s="449"/>
      <c r="S1560" s="279">
        <f t="shared" si="123"/>
        <v>0</v>
      </c>
      <c r="T1560" s="333">
        <f t="shared" si="124"/>
        <v>0</v>
      </c>
    </row>
    <row r="1561" spans="2:20" ht="24.9" customHeight="1" x14ac:dyDescent="0.3">
      <c r="B1561" s="446"/>
      <c r="C1561" s="267">
        <f t="shared" si="125"/>
        <v>1</v>
      </c>
      <c r="D1561" s="268" t="str">
        <f t="shared" si="126"/>
        <v>Janeiro</v>
      </c>
      <c r="E1561" s="269">
        <v>236</v>
      </c>
      <c r="F1561" s="270" t="str">
        <f>IF(E1561="","",VLOOKUP(Conciliação!E1561,Relatório!B:I,2,FALSE))</f>
        <v xml:space="preserve">Plano de saúde </v>
      </c>
      <c r="G1561" s="709"/>
      <c r="H1561" s="334" t="str">
        <f>IF(G1561="","",VLOOKUP(G1561,Fundos!B:C,2,FALSE))</f>
        <v/>
      </c>
      <c r="I1561" s="272"/>
      <c r="J1561" s="443"/>
      <c r="K1561" s="448"/>
      <c r="L1561" s="685"/>
      <c r="M1561" s="353"/>
      <c r="N1561" s="271"/>
      <c r="O1561" s="576"/>
      <c r="P1561" s="276" t="s">
        <v>277</v>
      </c>
      <c r="Q1561" s="279"/>
      <c r="R1561" s="449"/>
      <c r="S1561" s="279">
        <f t="shared" si="123"/>
        <v>0</v>
      </c>
      <c r="T1561" s="333">
        <f t="shared" si="124"/>
        <v>0</v>
      </c>
    </row>
    <row r="1562" spans="2:20" ht="24.9" customHeight="1" x14ac:dyDescent="0.3">
      <c r="B1562" s="446"/>
      <c r="C1562" s="267">
        <f t="shared" si="125"/>
        <v>1</v>
      </c>
      <c r="D1562" s="268" t="str">
        <f t="shared" si="126"/>
        <v>Janeiro</v>
      </c>
      <c r="E1562" s="269">
        <v>364</v>
      </c>
      <c r="F1562" s="270">
        <f>IF(E1562="","",VLOOKUP(Conciliação!E1562,Relatório!B:I,2,FALSE))</f>
        <v>0</v>
      </c>
      <c r="G1562" s="709"/>
      <c r="H1562" s="334" t="str">
        <f>IF(G1562="","",VLOOKUP(G1562,Fundos!B:C,2,FALSE))</f>
        <v/>
      </c>
      <c r="I1562" s="272"/>
      <c r="J1562" s="443"/>
      <c r="K1562" s="448"/>
      <c r="L1562" s="685"/>
      <c r="M1562" s="353"/>
      <c r="N1562" s="271"/>
      <c r="O1562" s="576"/>
      <c r="P1562" s="276" t="s">
        <v>277</v>
      </c>
      <c r="Q1562" s="279"/>
      <c r="R1562" s="449"/>
      <c r="S1562" s="279">
        <f t="shared" si="123"/>
        <v>0</v>
      </c>
      <c r="T1562" s="333">
        <f t="shared" si="124"/>
        <v>0</v>
      </c>
    </row>
    <row r="1563" spans="2:20" ht="24.9" customHeight="1" x14ac:dyDescent="0.3">
      <c r="B1563" s="446"/>
      <c r="C1563" s="267">
        <f t="shared" si="125"/>
        <v>1</v>
      </c>
      <c r="D1563" s="268" t="str">
        <f t="shared" si="126"/>
        <v>Janeiro</v>
      </c>
      <c r="E1563" s="269">
        <v>231</v>
      </c>
      <c r="F1563" s="270" t="str">
        <f>IF(E1563="","",VLOOKUP(Conciliação!E1563,Relatório!B:I,2,FALSE))</f>
        <v>FGTS</v>
      </c>
      <c r="G1563" s="709"/>
      <c r="H1563" s="334" t="str">
        <f>IF(G1563="","",VLOOKUP(G1563,Fundos!B:C,2,FALSE))</f>
        <v/>
      </c>
      <c r="I1563" s="272"/>
      <c r="J1563" s="443"/>
      <c r="K1563" s="443"/>
      <c r="L1563" s="685"/>
      <c r="M1563" s="353"/>
      <c r="N1563" s="271"/>
      <c r="O1563" s="576"/>
      <c r="P1563" s="276" t="s">
        <v>277</v>
      </c>
      <c r="Q1563" s="279"/>
      <c r="R1563" s="449"/>
      <c r="S1563" s="279">
        <f t="shared" si="123"/>
        <v>0</v>
      </c>
      <c r="T1563" s="333">
        <f t="shared" si="124"/>
        <v>0</v>
      </c>
    </row>
    <row r="1564" spans="2:20" ht="24.9" customHeight="1" x14ac:dyDescent="0.3">
      <c r="B1564" s="446"/>
      <c r="C1564" s="267">
        <f t="shared" si="125"/>
        <v>1</v>
      </c>
      <c r="D1564" s="268" t="str">
        <f t="shared" si="126"/>
        <v>Janeiro</v>
      </c>
      <c r="E1564" s="269">
        <v>143</v>
      </c>
      <c r="F1564" s="270">
        <f>IF(E1564="","",VLOOKUP(Conciliação!E1564,Relatório!B:I,2,FALSE))</f>
        <v>0</v>
      </c>
      <c r="G1564" s="709"/>
      <c r="H1564" s="334" t="str">
        <f>IF(G1564="","",VLOOKUP(G1564,Fundos!B:C,2,FALSE))</f>
        <v/>
      </c>
      <c r="I1564" s="272"/>
      <c r="J1564" s="443"/>
      <c r="K1564" s="443"/>
      <c r="L1564" s="685"/>
      <c r="M1564" s="353"/>
      <c r="N1564" s="271"/>
      <c r="O1564" s="576"/>
      <c r="P1564" s="276" t="s">
        <v>277</v>
      </c>
      <c r="Q1564" s="279"/>
      <c r="R1564" s="449"/>
      <c r="S1564" s="279">
        <f t="shared" si="123"/>
        <v>0</v>
      </c>
      <c r="T1564" s="333">
        <f t="shared" si="124"/>
        <v>0</v>
      </c>
    </row>
    <row r="1565" spans="2:20" ht="24.9" customHeight="1" x14ac:dyDescent="0.3">
      <c r="B1565" s="446"/>
      <c r="C1565" s="267">
        <f t="shared" si="125"/>
        <v>1</v>
      </c>
      <c r="D1565" s="268" t="str">
        <f t="shared" si="126"/>
        <v>Janeiro</v>
      </c>
      <c r="E1565" s="269">
        <v>176</v>
      </c>
      <c r="F1565" s="270" t="str">
        <f>IF(E1565="","",VLOOKUP(Conciliação!E1565,Relatório!B:I,2,FALSE))</f>
        <v>Repasse Aliança COMUNITÁRIA</v>
      </c>
      <c r="G1565" s="709"/>
      <c r="H1565" s="334" t="str">
        <f>IF(G1565="","",VLOOKUP(G1565,Fundos!B:C,2,FALSE))</f>
        <v/>
      </c>
      <c r="I1565" s="272"/>
      <c r="J1565" s="443"/>
      <c r="K1565" s="448"/>
      <c r="L1565" s="685"/>
      <c r="M1565" s="353"/>
      <c r="N1565" s="271"/>
      <c r="O1565" s="576"/>
      <c r="P1565" s="276" t="s">
        <v>277</v>
      </c>
      <c r="Q1565" s="279"/>
      <c r="R1565" s="449"/>
      <c r="S1565" s="279">
        <f t="shared" si="123"/>
        <v>0</v>
      </c>
      <c r="T1565" s="333">
        <f t="shared" si="124"/>
        <v>0</v>
      </c>
    </row>
    <row r="1566" spans="2:20" ht="24.9" customHeight="1" x14ac:dyDescent="0.3">
      <c r="B1566" s="446"/>
      <c r="C1566" s="267">
        <f t="shared" si="125"/>
        <v>1</v>
      </c>
      <c r="D1566" s="268" t="str">
        <f t="shared" si="126"/>
        <v>Janeiro</v>
      </c>
      <c r="E1566" s="269">
        <v>267</v>
      </c>
      <c r="F1566" s="270" t="str">
        <f>IF(E1566="","",VLOOKUP(Conciliação!E1566,Relatório!B:I,2,FALSE))</f>
        <v>Seguro Empresarial (Incêndio/Furto/Elétrica)</v>
      </c>
      <c r="G1566" s="709"/>
      <c r="H1566" s="334" t="str">
        <f>IF(G1566="","",VLOOKUP(G1566,Fundos!B:C,2,FALSE))</f>
        <v/>
      </c>
      <c r="I1566" s="272"/>
      <c r="J1566" s="443"/>
      <c r="K1566" s="443"/>
      <c r="L1566" s="686"/>
      <c r="M1566" s="353"/>
      <c r="N1566" s="271"/>
      <c r="O1566" s="576"/>
      <c r="P1566" s="276" t="s">
        <v>277</v>
      </c>
      <c r="Q1566" s="279"/>
      <c r="R1566" s="449"/>
      <c r="S1566" s="279">
        <f t="shared" si="123"/>
        <v>0</v>
      </c>
      <c r="T1566" s="333">
        <f t="shared" si="124"/>
        <v>0</v>
      </c>
    </row>
    <row r="1567" spans="2:20" ht="24.9" customHeight="1" x14ac:dyDescent="0.3">
      <c r="B1567" s="446"/>
      <c r="C1567" s="267">
        <f>MONTH(B1567)</f>
        <v>1</v>
      </c>
      <c r="D1567" s="268" t="str">
        <f>IF(C1567=1,"Janeiro",IF(C1567=2,"Fevereiro",IF(C1567=3,"Março",IF(C1567=4,"Abril",IF(C1567=5,"Maio",IF(C1567=6,"Junho",IF(C1567=7,"Julho",IF(C1567=8,"Agosto",IF(C1567=9,"Setembro",IF(C1567=10,"Outubro",IF(C1567=11,"Novembro",IF(C1567=12,"Dezembro",""))))))))))))</f>
        <v>Janeiro</v>
      </c>
      <c r="E1567" s="269">
        <v>117</v>
      </c>
      <c r="F1567" s="270">
        <f>IF(E1567="","",VLOOKUP(Conciliação!E1567,Relatório!B:I,2,FALSE))</f>
        <v>0</v>
      </c>
      <c r="G1567" s="709"/>
      <c r="H1567" s="334" t="str">
        <f>IF(G1567="","",VLOOKUP(G1567,Fundos!B:C,2,FALSE))</f>
        <v/>
      </c>
      <c r="I1567" s="272"/>
      <c r="J1567" s="443"/>
      <c r="K1567" s="443"/>
      <c r="L1567" s="686"/>
      <c r="M1567" s="353"/>
      <c r="N1567" s="271"/>
      <c r="O1567" s="576"/>
      <c r="P1567" s="276" t="s">
        <v>277</v>
      </c>
      <c r="Q1567" s="279"/>
      <c r="R1567" s="449"/>
      <c r="S1567" s="279">
        <f t="shared" si="123"/>
        <v>0</v>
      </c>
      <c r="T1567" s="333">
        <f t="shared" si="124"/>
        <v>0</v>
      </c>
    </row>
    <row r="1568" spans="2:20" ht="24.9" customHeight="1" x14ac:dyDescent="0.3">
      <c r="B1568" s="446"/>
      <c r="C1568" s="267">
        <f>MONTH(B1568)</f>
        <v>1</v>
      </c>
      <c r="D1568" s="268" t="str">
        <f>IF(C1568=1,"Janeiro",IF(C1568=2,"Fevereiro",IF(C1568=3,"Março",IF(C1568=4,"Abril",IF(C1568=5,"Maio",IF(C1568=6,"Junho",IF(C1568=7,"Julho",IF(C1568=8,"Agosto",IF(C1568=9,"Setembro",IF(C1568=10,"Outubro",IF(C1568=11,"Novembro",IF(C1568=12,"Dezembro",""))))))))))))</f>
        <v>Janeiro</v>
      </c>
      <c r="E1568" s="269">
        <v>143</v>
      </c>
      <c r="F1568" s="270">
        <f>IF(E1568="","",VLOOKUP(Conciliação!E1568,Relatório!B:I,2,FALSE))</f>
        <v>0</v>
      </c>
      <c r="G1568" s="709"/>
      <c r="H1568" s="334" t="str">
        <f>IF(G1568="","",VLOOKUP(G1568,Fundos!B:C,2,FALSE))</f>
        <v/>
      </c>
      <c r="I1568" s="272"/>
      <c r="J1568" s="443"/>
      <c r="K1568" s="443"/>
      <c r="L1568" s="686"/>
      <c r="M1568" s="353"/>
      <c r="N1568" s="271"/>
      <c r="O1568" s="576"/>
      <c r="P1568" s="276" t="s">
        <v>277</v>
      </c>
      <c r="Q1568" s="279"/>
      <c r="R1568" s="449"/>
      <c r="S1568" s="279">
        <f t="shared" si="123"/>
        <v>0</v>
      </c>
      <c r="T1568" s="333">
        <f t="shared" si="124"/>
        <v>0</v>
      </c>
    </row>
    <row r="1569" spans="2:20" ht="24.9" customHeight="1" x14ac:dyDescent="0.3">
      <c r="B1569" s="446"/>
      <c r="C1569" s="267">
        <f t="shared" si="125"/>
        <v>1</v>
      </c>
      <c r="D1569" s="268" t="str">
        <f t="shared" si="126"/>
        <v>Janeiro</v>
      </c>
      <c r="E1569" s="269">
        <v>55</v>
      </c>
      <c r="F1569" s="270" t="str">
        <f>IF(E1569="","",VLOOKUP(Conciliação!E1569,Relatório!B:I,2,FALSE))</f>
        <v>IPTU</v>
      </c>
      <c r="G1569" s="709"/>
      <c r="H1569" s="334" t="str">
        <f>IF(G1569="","",VLOOKUP(G1569,Fundos!B:C,2,FALSE))</f>
        <v/>
      </c>
      <c r="I1569" s="272"/>
      <c r="J1569" s="443"/>
      <c r="K1569" s="443"/>
      <c r="L1569" s="686"/>
      <c r="M1569" s="353"/>
      <c r="N1569" s="453"/>
      <c r="O1569" s="576"/>
      <c r="P1569" s="276" t="s">
        <v>277</v>
      </c>
      <c r="Q1569" s="279"/>
      <c r="R1569" s="449"/>
      <c r="S1569" s="279">
        <f t="shared" si="123"/>
        <v>0</v>
      </c>
      <c r="T1569" s="333">
        <f t="shared" si="124"/>
        <v>0</v>
      </c>
    </row>
    <row r="1570" spans="2:20" ht="24.9" customHeight="1" x14ac:dyDescent="0.3">
      <c r="B1570" s="446"/>
      <c r="C1570" s="267">
        <f t="shared" si="125"/>
        <v>1</v>
      </c>
      <c r="D1570" s="268" t="str">
        <f t="shared" si="126"/>
        <v>Janeiro</v>
      </c>
      <c r="E1570" s="269">
        <v>272</v>
      </c>
      <c r="F1570" s="270">
        <f>IF(E1570="","",VLOOKUP(Conciliação!E1570,Relatório!B:I,2,FALSE))</f>
        <v>0</v>
      </c>
      <c r="G1570" s="709"/>
      <c r="H1570" s="334" t="str">
        <f>IF(G1570="","",VLOOKUP(G1570,Fundos!B:C,2,FALSE))</f>
        <v/>
      </c>
      <c r="I1570" s="272"/>
      <c r="J1570" s="443"/>
      <c r="K1570" s="443"/>
      <c r="L1570" s="686"/>
      <c r="M1570" s="353"/>
      <c r="N1570" s="453"/>
      <c r="O1570" s="576"/>
      <c r="P1570" s="276" t="s">
        <v>277</v>
      </c>
      <c r="Q1570" s="279"/>
      <c r="R1570" s="449"/>
      <c r="S1570" s="279">
        <f t="shared" si="123"/>
        <v>0</v>
      </c>
      <c r="T1570" s="333">
        <f t="shared" si="124"/>
        <v>0</v>
      </c>
    </row>
    <row r="1571" spans="2:20" ht="24.9" customHeight="1" x14ac:dyDescent="0.3">
      <c r="B1571" s="446"/>
      <c r="C1571" s="267">
        <f t="shared" si="125"/>
        <v>1</v>
      </c>
      <c r="D1571" s="268" t="str">
        <f t="shared" si="126"/>
        <v>Janeiro</v>
      </c>
      <c r="E1571" s="269">
        <v>148</v>
      </c>
      <c r="F1571" s="270">
        <f>IF(E1571="","",VLOOKUP(Conciliação!E1571,Relatório!B:I,2,FALSE))</f>
        <v>0</v>
      </c>
      <c r="G1571" s="709"/>
      <c r="H1571" s="334" t="str">
        <f>IF(G1571="","",VLOOKUP(G1571,Fundos!B:C,2,FALSE))</f>
        <v/>
      </c>
      <c r="I1571" s="272"/>
      <c r="J1571" s="443"/>
      <c r="K1571" s="448"/>
      <c r="L1571" s="685"/>
      <c r="M1571" s="353"/>
      <c r="N1571" s="271"/>
      <c r="O1571" s="576"/>
      <c r="P1571" s="276" t="s">
        <v>277</v>
      </c>
      <c r="Q1571" s="279"/>
      <c r="R1571" s="449"/>
      <c r="S1571" s="279">
        <f t="shared" si="123"/>
        <v>0</v>
      </c>
      <c r="T1571" s="333">
        <f t="shared" si="124"/>
        <v>0</v>
      </c>
    </row>
    <row r="1572" spans="2:20" ht="24.9" customHeight="1" x14ac:dyDescent="0.3">
      <c r="B1572" s="446"/>
      <c r="C1572" s="267">
        <f t="shared" si="125"/>
        <v>1</v>
      </c>
      <c r="D1572" s="268" t="str">
        <f t="shared" si="126"/>
        <v>Janeiro</v>
      </c>
      <c r="E1572" s="269">
        <v>60</v>
      </c>
      <c r="F1572" s="270" t="str">
        <f>IF(E1572="","",VLOOKUP(Conciliação!E1572,Relatório!B:I,2,FALSE))</f>
        <v>Taxas bancárias</v>
      </c>
      <c r="G1572" s="709"/>
      <c r="H1572" s="334" t="str">
        <f>IF(G1572="","",VLOOKUP(G1572,Fundos!B:C,2,FALSE))</f>
        <v/>
      </c>
      <c r="I1572" s="272"/>
      <c r="J1572" s="443"/>
      <c r="K1572" s="443"/>
      <c r="L1572" s="685"/>
      <c r="M1572" s="353"/>
      <c r="N1572" s="271"/>
      <c r="O1572" s="576"/>
      <c r="P1572" s="276" t="s">
        <v>277</v>
      </c>
      <c r="Q1572" s="279"/>
      <c r="R1572" s="449"/>
      <c r="S1572" s="279">
        <f t="shared" si="123"/>
        <v>0</v>
      </c>
      <c r="T1572" s="333">
        <f t="shared" si="124"/>
        <v>0</v>
      </c>
    </row>
    <row r="1573" spans="2:20" ht="24.9" customHeight="1" x14ac:dyDescent="0.3">
      <c r="B1573" s="446"/>
      <c r="C1573" s="267">
        <f t="shared" si="125"/>
        <v>1</v>
      </c>
      <c r="D1573" s="268" t="str">
        <f t="shared" si="126"/>
        <v>Janeiro</v>
      </c>
      <c r="E1573" s="269">
        <v>60</v>
      </c>
      <c r="F1573" s="270" t="str">
        <f>IF(E1573="","",VLOOKUP(Conciliação!E1573,Relatório!B:I,2,FALSE))</f>
        <v>Taxas bancárias</v>
      </c>
      <c r="G1573" s="709"/>
      <c r="H1573" s="334" t="str">
        <f>IF(G1573="","",VLOOKUP(G1573,Fundos!B:C,2,FALSE))</f>
        <v/>
      </c>
      <c r="I1573" s="272"/>
      <c r="J1573" s="443"/>
      <c r="K1573" s="443"/>
      <c r="L1573" s="685"/>
      <c r="M1573" s="353"/>
      <c r="N1573" s="271"/>
      <c r="O1573" s="576"/>
      <c r="P1573" s="276" t="s">
        <v>277</v>
      </c>
      <c r="Q1573" s="279"/>
      <c r="R1573" s="449"/>
      <c r="S1573" s="279">
        <f t="shared" si="123"/>
        <v>0</v>
      </c>
      <c r="T1573" s="333">
        <f t="shared" si="124"/>
        <v>0</v>
      </c>
    </row>
    <row r="1574" spans="2:20" ht="24.9" customHeight="1" x14ac:dyDescent="0.3">
      <c r="B1574" s="446"/>
      <c r="C1574" s="267">
        <f t="shared" si="125"/>
        <v>1</v>
      </c>
      <c r="D1574" s="268" t="str">
        <f t="shared" si="126"/>
        <v>Janeiro</v>
      </c>
      <c r="E1574" s="269">
        <v>60</v>
      </c>
      <c r="F1574" s="270" t="str">
        <f>IF(E1574="","",VLOOKUP(Conciliação!E1574,Relatório!B:I,2,FALSE))</f>
        <v>Taxas bancárias</v>
      </c>
      <c r="G1574" s="709"/>
      <c r="H1574" s="334" t="str">
        <f>IF(G1574="","",VLOOKUP(G1574,Fundos!B:C,2,FALSE))</f>
        <v/>
      </c>
      <c r="I1574" s="272"/>
      <c r="J1574" s="443"/>
      <c r="K1574" s="443"/>
      <c r="L1574" s="685"/>
      <c r="M1574" s="353"/>
      <c r="N1574" s="271"/>
      <c r="O1574" s="576"/>
      <c r="P1574" s="276" t="s">
        <v>277</v>
      </c>
      <c r="Q1574" s="279"/>
      <c r="R1574" s="449"/>
      <c r="S1574" s="279">
        <f t="shared" si="123"/>
        <v>0</v>
      </c>
      <c r="T1574" s="333">
        <f t="shared" si="124"/>
        <v>0</v>
      </c>
    </row>
    <row r="1575" spans="2:20" ht="24.9" customHeight="1" x14ac:dyDescent="0.3">
      <c r="B1575" s="446"/>
      <c r="C1575" s="267">
        <f t="shared" si="125"/>
        <v>1</v>
      </c>
      <c r="D1575" s="268" t="str">
        <f t="shared" si="126"/>
        <v>Janeiro</v>
      </c>
      <c r="E1575" s="269">
        <v>60</v>
      </c>
      <c r="F1575" s="270" t="str">
        <f>IF(E1575="","",VLOOKUP(Conciliação!E1575,Relatório!B:I,2,FALSE))</f>
        <v>Taxas bancárias</v>
      </c>
      <c r="G1575" s="709"/>
      <c r="H1575" s="334" t="str">
        <f>IF(G1575="","",VLOOKUP(G1575,Fundos!B:C,2,FALSE))</f>
        <v/>
      </c>
      <c r="I1575" s="272"/>
      <c r="J1575" s="443"/>
      <c r="K1575" s="443"/>
      <c r="L1575" s="685"/>
      <c r="M1575" s="353"/>
      <c r="N1575" s="271"/>
      <c r="O1575" s="576"/>
      <c r="P1575" s="276" t="s">
        <v>277</v>
      </c>
      <c r="Q1575" s="279"/>
      <c r="R1575" s="449"/>
      <c r="S1575" s="279">
        <f t="shared" si="123"/>
        <v>0</v>
      </c>
      <c r="T1575" s="333">
        <f t="shared" si="124"/>
        <v>0</v>
      </c>
    </row>
    <row r="1576" spans="2:20" ht="24.9" customHeight="1" x14ac:dyDescent="0.3">
      <c r="B1576" s="446"/>
      <c r="C1576" s="267">
        <f t="shared" si="125"/>
        <v>1</v>
      </c>
      <c r="D1576" s="268" t="str">
        <f t="shared" si="126"/>
        <v>Janeiro</v>
      </c>
      <c r="E1576" s="269">
        <v>60</v>
      </c>
      <c r="F1576" s="270" t="str">
        <f>IF(E1576="","",VLOOKUP(Conciliação!E1576,Relatório!B:I,2,FALSE))</f>
        <v>Taxas bancárias</v>
      </c>
      <c r="G1576" s="709"/>
      <c r="H1576" s="334" t="str">
        <f>IF(G1576="","",VLOOKUP(G1576,Fundos!B:C,2,FALSE))</f>
        <v/>
      </c>
      <c r="I1576" s="272"/>
      <c r="J1576" s="443"/>
      <c r="K1576" s="443"/>
      <c r="L1576" s="685"/>
      <c r="M1576" s="353"/>
      <c r="N1576" s="271"/>
      <c r="O1576" s="576"/>
      <c r="P1576" s="276" t="s">
        <v>277</v>
      </c>
      <c r="Q1576" s="279"/>
      <c r="R1576" s="449"/>
      <c r="S1576" s="279">
        <f t="shared" si="123"/>
        <v>0</v>
      </c>
      <c r="T1576" s="333">
        <f t="shared" si="124"/>
        <v>0</v>
      </c>
    </row>
    <row r="1577" spans="2:20" ht="24.9" customHeight="1" x14ac:dyDescent="0.3">
      <c r="B1577" s="446"/>
      <c r="C1577" s="267">
        <f t="shared" si="125"/>
        <v>1</v>
      </c>
      <c r="D1577" s="268" t="str">
        <f t="shared" si="126"/>
        <v>Janeiro</v>
      </c>
      <c r="E1577" s="269">
        <v>60</v>
      </c>
      <c r="F1577" s="270" t="str">
        <f>IF(E1577="","",VLOOKUP(Conciliação!E1577,Relatório!B:I,2,FALSE))</f>
        <v>Taxas bancárias</v>
      </c>
      <c r="G1577" s="709"/>
      <c r="H1577" s="334" t="str">
        <f>IF(G1577="","",VLOOKUP(G1577,Fundos!B:C,2,FALSE))</f>
        <v/>
      </c>
      <c r="I1577" s="272"/>
      <c r="J1577" s="443"/>
      <c r="K1577" s="443"/>
      <c r="L1577" s="685"/>
      <c r="M1577" s="353"/>
      <c r="N1577" s="271"/>
      <c r="O1577" s="576"/>
      <c r="P1577" s="276" t="s">
        <v>277</v>
      </c>
      <c r="Q1577" s="279"/>
      <c r="R1577" s="449"/>
      <c r="S1577" s="279">
        <f t="shared" si="123"/>
        <v>0</v>
      </c>
      <c r="T1577" s="333">
        <f t="shared" si="124"/>
        <v>0</v>
      </c>
    </row>
    <row r="1578" spans="2:20" ht="24.9" customHeight="1" x14ac:dyDescent="0.3">
      <c r="B1578" s="446"/>
      <c r="C1578" s="267">
        <f t="shared" si="125"/>
        <v>1</v>
      </c>
      <c r="D1578" s="268" t="str">
        <f t="shared" si="126"/>
        <v>Janeiro</v>
      </c>
      <c r="E1578" s="269">
        <v>60</v>
      </c>
      <c r="F1578" s="270" t="str">
        <f>IF(E1578="","",VLOOKUP(Conciliação!E1578,Relatório!B:I,2,FALSE))</f>
        <v>Taxas bancárias</v>
      </c>
      <c r="G1578" s="709"/>
      <c r="H1578" s="334" t="str">
        <f>IF(G1578="","",VLOOKUP(G1578,Fundos!B:C,2,FALSE))</f>
        <v/>
      </c>
      <c r="I1578" s="272"/>
      <c r="J1578" s="443"/>
      <c r="K1578" s="443"/>
      <c r="L1578" s="685"/>
      <c r="M1578" s="353"/>
      <c r="N1578" s="271"/>
      <c r="O1578" s="576"/>
      <c r="P1578" s="276" t="s">
        <v>277</v>
      </c>
      <c r="Q1578" s="279"/>
      <c r="R1578" s="449"/>
      <c r="S1578" s="279">
        <f t="shared" si="123"/>
        <v>0</v>
      </c>
      <c r="T1578" s="333">
        <f t="shared" si="124"/>
        <v>0</v>
      </c>
    </row>
    <row r="1579" spans="2:20" ht="24.9" customHeight="1" x14ac:dyDescent="0.3">
      <c r="B1579" s="446"/>
      <c r="C1579" s="267">
        <f t="shared" si="125"/>
        <v>1</v>
      </c>
      <c r="D1579" s="268" t="str">
        <f t="shared" si="126"/>
        <v>Janeiro</v>
      </c>
      <c r="E1579" s="269">
        <v>60</v>
      </c>
      <c r="F1579" s="270" t="str">
        <f>IF(E1579="","",VLOOKUP(Conciliação!E1579,Relatório!B:I,2,FALSE))</f>
        <v>Taxas bancárias</v>
      </c>
      <c r="G1579" s="709"/>
      <c r="H1579" s="334" t="str">
        <f>IF(G1579="","",VLOOKUP(G1579,Fundos!B:C,2,FALSE))</f>
        <v/>
      </c>
      <c r="I1579" s="272"/>
      <c r="J1579" s="443"/>
      <c r="K1579" s="443"/>
      <c r="L1579" s="685"/>
      <c r="M1579" s="353"/>
      <c r="N1579" s="271"/>
      <c r="O1579" s="576"/>
      <c r="P1579" s="276" t="s">
        <v>277</v>
      </c>
      <c r="Q1579" s="279"/>
      <c r="R1579" s="449"/>
      <c r="S1579" s="279">
        <f t="shared" si="123"/>
        <v>0</v>
      </c>
      <c r="T1579" s="333">
        <f t="shared" si="124"/>
        <v>0</v>
      </c>
    </row>
    <row r="1580" spans="2:20" ht="24.9" customHeight="1" x14ac:dyDescent="0.3">
      <c r="B1580" s="446"/>
      <c r="C1580" s="267">
        <f t="shared" si="125"/>
        <v>1</v>
      </c>
      <c r="D1580" s="268" t="str">
        <f t="shared" si="126"/>
        <v>Janeiro</v>
      </c>
      <c r="E1580" s="269">
        <v>60</v>
      </c>
      <c r="F1580" s="270" t="str">
        <f>IF(E1580="","",VLOOKUP(Conciliação!E1580,Relatório!B:I,2,FALSE))</f>
        <v>Taxas bancárias</v>
      </c>
      <c r="G1580" s="709"/>
      <c r="H1580" s="334" t="str">
        <f>IF(G1580="","",VLOOKUP(G1580,Fundos!B:C,2,FALSE))</f>
        <v/>
      </c>
      <c r="I1580" s="272"/>
      <c r="J1580" s="443"/>
      <c r="K1580" s="443"/>
      <c r="L1580" s="685"/>
      <c r="M1580" s="353"/>
      <c r="N1580" s="271"/>
      <c r="O1580" s="576"/>
      <c r="P1580" s="276" t="s">
        <v>277</v>
      </c>
      <c r="Q1580" s="279"/>
      <c r="R1580" s="449"/>
      <c r="S1580" s="279">
        <f t="shared" si="123"/>
        <v>0</v>
      </c>
      <c r="T1580" s="333">
        <f t="shared" si="124"/>
        <v>0</v>
      </c>
    </row>
    <row r="1581" spans="2:20" ht="24.9" customHeight="1" x14ac:dyDescent="0.3">
      <c r="B1581" s="446"/>
      <c r="C1581" s="267">
        <f t="shared" si="125"/>
        <v>1</v>
      </c>
      <c r="D1581" s="268" t="str">
        <f t="shared" si="126"/>
        <v>Janeiro</v>
      </c>
      <c r="E1581" s="269">
        <v>60</v>
      </c>
      <c r="F1581" s="270" t="str">
        <f>IF(E1581="","",VLOOKUP(Conciliação!E1581,Relatório!B:I,2,FALSE))</f>
        <v>Taxas bancárias</v>
      </c>
      <c r="G1581" s="709"/>
      <c r="H1581" s="334" t="str">
        <f>IF(G1581="","",VLOOKUP(G1581,Fundos!B:C,2,FALSE))</f>
        <v/>
      </c>
      <c r="I1581" s="272"/>
      <c r="J1581" s="443"/>
      <c r="K1581" s="443"/>
      <c r="L1581" s="685"/>
      <c r="M1581" s="353"/>
      <c r="N1581" s="271"/>
      <c r="O1581" s="576"/>
      <c r="P1581" s="276" t="s">
        <v>277</v>
      </c>
      <c r="Q1581" s="279"/>
      <c r="R1581" s="449"/>
      <c r="S1581" s="279">
        <f t="shared" si="123"/>
        <v>0</v>
      </c>
      <c r="T1581" s="333">
        <f t="shared" si="124"/>
        <v>0</v>
      </c>
    </row>
    <row r="1582" spans="2:20" ht="24.9" customHeight="1" x14ac:dyDescent="0.3">
      <c r="B1582" s="446"/>
      <c r="C1582" s="267">
        <f t="shared" si="125"/>
        <v>1</v>
      </c>
      <c r="D1582" s="268" t="str">
        <f t="shared" si="126"/>
        <v>Janeiro</v>
      </c>
      <c r="E1582" s="269">
        <v>60</v>
      </c>
      <c r="F1582" s="270" t="str">
        <f>IF(E1582="","",VLOOKUP(Conciliação!E1582,Relatório!B:I,2,FALSE))</f>
        <v>Taxas bancárias</v>
      </c>
      <c r="G1582" s="709"/>
      <c r="H1582" s="334" t="str">
        <f>IF(G1582="","",VLOOKUP(G1582,Fundos!B:C,2,FALSE))</f>
        <v/>
      </c>
      <c r="I1582" s="272"/>
      <c r="J1582" s="443"/>
      <c r="K1582" s="443"/>
      <c r="L1582" s="685"/>
      <c r="M1582" s="353"/>
      <c r="N1582" s="271"/>
      <c r="O1582" s="576"/>
      <c r="P1582" s="276" t="s">
        <v>277</v>
      </c>
      <c r="Q1582" s="279"/>
      <c r="R1582" s="449"/>
      <c r="S1582" s="279">
        <f t="shared" si="123"/>
        <v>0</v>
      </c>
      <c r="T1582" s="333">
        <f t="shared" si="124"/>
        <v>0</v>
      </c>
    </row>
    <row r="1583" spans="2:20" ht="24.9" customHeight="1" x14ac:dyDescent="0.3">
      <c r="B1583" s="446"/>
      <c r="C1583" s="267">
        <f t="shared" si="125"/>
        <v>1</v>
      </c>
      <c r="D1583" s="268" t="str">
        <f t="shared" si="126"/>
        <v>Janeiro</v>
      </c>
      <c r="E1583" s="269">
        <v>60</v>
      </c>
      <c r="F1583" s="270" t="str">
        <f>IF(E1583="","",VLOOKUP(Conciliação!E1583,Relatório!B:I,2,FALSE))</f>
        <v>Taxas bancárias</v>
      </c>
      <c r="G1583" s="709"/>
      <c r="H1583" s="334" t="str">
        <f>IF(G1583="","",VLOOKUP(G1583,Fundos!B:C,2,FALSE))</f>
        <v/>
      </c>
      <c r="I1583" s="272"/>
      <c r="J1583" s="443"/>
      <c r="K1583" s="443"/>
      <c r="L1583" s="685"/>
      <c r="M1583" s="353"/>
      <c r="N1583" s="271"/>
      <c r="O1583" s="576"/>
      <c r="P1583" s="276" t="s">
        <v>277</v>
      </c>
      <c r="Q1583" s="279"/>
      <c r="R1583" s="449"/>
      <c r="S1583" s="279">
        <f t="shared" si="123"/>
        <v>0</v>
      </c>
      <c r="T1583" s="333">
        <f t="shared" si="124"/>
        <v>0</v>
      </c>
    </row>
    <row r="1584" spans="2:20" ht="24.9" customHeight="1" x14ac:dyDescent="0.3">
      <c r="B1584" s="446"/>
      <c r="C1584" s="267">
        <f t="shared" si="125"/>
        <v>1</v>
      </c>
      <c r="D1584" s="268" t="str">
        <f t="shared" si="126"/>
        <v>Janeiro</v>
      </c>
      <c r="E1584" s="269">
        <v>24</v>
      </c>
      <c r="F1584" s="270" t="str">
        <f>IF(E1584="","",VLOOKUP(Conciliação!E1584,Relatório!B:I,2,FALSE))</f>
        <v>Resgate de Aplicações Financeiras</v>
      </c>
      <c r="G1584" s="709"/>
      <c r="H1584" s="334" t="str">
        <f>IF(G1584="","",VLOOKUP(G1584,Fundos!B:C,2,FALSE))</f>
        <v/>
      </c>
      <c r="I1584" s="272"/>
      <c r="J1584" s="443"/>
      <c r="K1584" s="443"/>
      <c r="L1584" s="685"/>
      <c r="M1584" s="353"/>
      <c r="N1584" s="271"/>
      <c r="O1584" s="576"/>
      <c r="P1584" s="276" t="s">
        <v>277</v>
      </c>
      <c r="Q1584" s="279"/>
      <c r="R1584" s="449"/>
      <c r="S1584" s="279">
        <f t="shared" si="123"/>
        <v>0</v>
      </c>
      <c r="T1584" s="333">
        <f t="shared" si="124"/>
        <v>0</v>
      </c>
    </row>
    <row r="1585" spans="2:20" ht="24.9" customHeight="1" x14ac:dyDescent="0.3">
      <c r="B1585" s="446"/>
      <c r="C1585" s="267">
        <f t="shared" si="125"/>
        <v>1</v>
      </c>
      <c r="D1585" s="268" t="str">
        <f t="shared" si="126"/>
        <v>Janeiro</v>
      </c>
      <c r="E1585" s="269">
        <v>26</v>
      </c>
      <c r="F1585" s="270" t="str">
        <f>IF(E1585="","",VLOOKUP(Conciliação!E1585,Relatório!B:I,2,FALSE))</f>
        <v>Multas recebidas</v>
      </c>
      <c r="G1585" s="709"/>
      <c r="H1585" s="334" t="str">
        <f>IF(G1585="","",VLOOKUP(G1585,Fundos!B:C,2,FALSE))</f>
        <v/>
      </c>
      <c r="I1585" s="272"/>
      <c r="J1585" s="443"/>
      <c r="K1585" s="443"/>
      <c r="L1585" s="685"/>
      <c r="M1585" s="353"/>
      <c r="N1585" s="271"/>
      <c r="O1585" s="576"/>
      <c r="P1585" s="276" t="s">
        <v>277</v>
      </c>
      <c r="Q1585" s="279"/>
      <c r="R1585" s="449"/>
      <c r="S1585" s="279">
        <f t="shared" si="123"/>
        <v>0</v>
      </c>
      <c r="T1585" s="333">
        <f t="shared" si="124"/>
        <v>0</v>
      </c>
    </row>
    <row r="1586" spans="2:20" ht="24.9" customHeight="1" x14ac:dyDescent="0.3">
      <c r="B1586" s="446"/>
      <c r="C1586" s="267">
        <f>MONTH(B1586)</f>
        <v>1</v>
      </c>
      <c r="D1586" s="268" t="str">
        <f>IF(C1586=1,"Janeiro",IF(C1586=2,"Fevereiro",IF(C1586=3,"Março",IF(C1586=4,"Abril",IF(C1586=5,"Maio",IF(C1586=6,"Junho",IF(C1586=7,"Julho",IF(C1586=8,"Agosto",IF(C1586=9,"Setembro",IF(C1586=10,"Outubro",IF(C1586=11,"Novembro",IF(C1586=12,"Dezembro",""))))))))))))</f>
        <v>Janeiro</v>
      </c>
      <c r="E1586" s="269">
        <v>27</v>
      </c>
      <c r="F1586" s="270" t="str">
        <f>IF(E1586="","",VLOOKUP(Conciliação!E1586,Relatório!B:I,2,FALSE))</f>
        <v>Juros recebdos</v>
      </c>
      <c r="G1586" s="709"/>
      <c r="H1586" s="334" t="str">
        <f>IF(G1586="","",VLOOKUP(G1586,Fundos!B:C,2,FALSE))</f>
        <v/>
      </c>
      <c r="I1586" s="272"/>
      <c r="J1586" s="443"/>
      <c r="K1586" s="443"/>
      <c r="L1586" s="685"/>
      <c r="M1586" s="353"/>
      <c r="N1586" s="271"/>
      <c r="O1586" s="576"/>
      <c r="P1586" s="276" t="s">
        <v>277</v>
      </c>
      <c r="Q1586" s="279"/>
      <c r="R1586" s="449"/>
      <c r="S1586" s="279">
        <f t="shared" si="123"/>
        <v>0</v>
      </c>
      <c r="T1586" s="333">
        <f t="shared" si="124"/>
        <v>0</v>
      </c>
    </row>
    <row r="1587" spans="2:20" ht="24.9" customHeight="1" x14ac:dyDescent="0.3">
      <c r="B1587" s="446"/>
      <c r="C1587" s="267">
        <f t="shared" si="125"/>
        <v>1</v>
      </c>
      <c r="D1587" s="268" t="str">
        <f t="shared" si="126"/>
        <v>Janeiro</v>
      </c>
      <c r="E1587" s="269">
        <v>26</v>
      </c>
      <c r="F1587" s="270" t="str">
        <f>IF(E1587="","",VLOOKUP(Conciliação!E1587,Relatório!B:I,2,FALSE))</f>
        <v>Multas recebidas</v>
      </c>
      <c r="G1587" s="709"/>
      <c r="H1587" s="334" t="str">
        <f>IF(G1587="","",VLOOKUP(G1587,Fundos!B:C,2,FALSE))</f>
        <v/>
      </c>
      <c r="I1587" s="272"/>
      <c r="J1587" s="1046"/>
      <c r="K1587" s="443"/>
      <c r="L1587" s="685"/>
      <c r="M1587" s="353"/>
      <c r="N1587" s="271"/>
      <c r="O1587" s="576"/>
      <c r="P1587" s="276" t="s">
        <v>277</v>
      </c>
      <c r="Q1587" s="279"/>
      <c r="R1587" s="449"/>
      <c r="S1587" s="279">
        <f t="shared" si="123"/>
        <v>0</v>
      </c>
      <c r="T1587" s="333">
        <f t="shared" si="124"/>
        <v>0</v>
      </c>
    </row>
    <row r="1588" spans="2:20" ht="24.9" customHeight="1" x14ac:dyDescent="0.3">
      <c r="B1588" s="446"/>
      <c r="C1588" s="267">
        <f>MONTH(B1588)</f>
        <v>1</v>
      </c>
      <c r="D1588" s="268" t="str">
        <f>IF(C1588=1,"Janeiro",IF(C1588=2,"Fevereiro",IF(C1588=3,"Março",IF(C1588=4,"Abril",IF(C1588=5,"Maio",IF(C1588=6,"Junho",IF(C1588=7,"Julho",IF(C1588=8,"Agosto",IF(C1588=9,"Setembro",IF(C1588=10,"Outubro",IF(C1588=11,"Novembro",IF(C1588=12,"Dezembro",""))))))))))))</f>
        <v>Janeiro</v>
      </c>
      <c r="E1588" s="269">
        <v>27</v>
      </c>
      <c r="F1588" s="270" t="str">
        <f>IF(E1588="","",VLOOKUP(Conciliação!E1588,Relatório!B:I,2,FALSE))</f>
        <v>Juros recebdos</v>
      </c>
      <c r="G1588" s="709"/>
      <c r="H1588" s="334" t="str">
        <f>IF(G1588="","",VLOOKUP(G1588,Fundos!B:C,2,FALSE))</f>
        <v/>
      </c>
      <c r="I1588" s="272"/>
      <c r="J1588" s="1046"/>
      <c r="K1588" s="443"/>
      <c r="L1588" s="685"/>
      <c r="M1588" s="353"/>
      <c r="N1588" s="271"/>
      <c r="O1588" s="576"/>
      <c r="P1588" s="276" t="s">
        <v>277</v>
      </c>
      <c r="Q1588" s="279"/>
      <c r="R1588" s="449"/>
      <c r="S1588" s="279">
        <f t="shared" si="123"/>
        <v>0</v>
      </c>
      <c r="T1588" s="333">
        <f t="shared" si="124"/>
        <v>0</v>
      </c>
    </row>
    <row r="1589" spans="2:20" ht="24.9" customHeight="1" x14ac:dyDescent="0.3">
      <c r="B1589" s="446"/>
      <c r="C1589" s="267">
        <f>MONTH(B1589)</f>
        <v>1</v>
      </c>
      <c r="D1589" s="268" t="str">
        <f>IF(C1589=1,"Janeiro",IF(C1589=2,"Fevereiro",IF(C1589=3,"Março",IF(C1589=4,"Abril",IF(C1589=5,"Maio",IF(C1589=6,"Junho",IF(C1589=7,"Julho",IF(C1589=8,"Agosto",IF(C1589=9,"Setembro",IF(C1589=10,"Outubro",IF(C1589=11,"Novembro",IF(C1589=12,"Dezembro",""))))))))))))</f>
        <v>Janeiro</v>
      </c>
      <c r="E1589" s="269">
        <v>26</v>
      </c>
      <c r="F1589" s="270" t="str">
        <f>IF(E1589="","",VLOOKUP(Conciliação!E1589,Relatório!B:I,2,FALSE))</f>
        <v>Multas recebidas</v>
      </c>
      <c r="G1589" s="709"/>
      <c r="H1589" s="334" t="str">
        <f>IF(G1589="","",VLOOKUP(G1589,Fundos!B:C,2,FALSE))</f>
        <v/>
      </c>
      <c r="I1589" s="272"/>
      <c r="J1589" s="443"/>
      <c r="K1589" s="443"/>
      <c r="L1589" s="685"/>
      <c r="M1589" s="353"/>
      <c r="N1589" s="271"/>
      <c r="O1589" s="576"/>
      <c r="P1589" s="276" t="s">
        <v>277</v>
      </c>
      <c r="Q1589" s="279"/>
      <c r="R1589" s="449"/>
      <c r="S1589" s="279">
        <f t="shared" si="123"/>
        <v>0</v>
      </c>
      <c r="T1589" s="333">
        <f t="shared" si="124"/>
        <v>0</v>
      </c>
    </row>
    <row r="1590" spans="2:20" ht="24.9" customHeight="1" x14ac:dyDescent="0.3">
      <c r="B1590" s="446"/>
      <c r="C1590" s="267">
        <f t="shared" si="125"/>
        <v>1</v>
      </c>
      <c r="D1590" s="268" t="str">
        <f t="shared" si="126"/>
        <v>Janeiro</v>
      </c>
      <c r="E1590" s="269">
        <v>37</v>
      </c>
      <c r="F1590" s="270" t="str">
        <f>IF(E1590="","",VLOOKUP(Conciliação!E1590,Relatório!B:I,2,FALSE))</f>
        <v>Doc/Ted/Cheques devolvidos/Devoluções (Entrada)</v>
      </c>
      <c r="G1590" s="709"/>
      <c r="H1590" s="334" t="str">
        <f>IF(G1590="","",VLOOKUP(G1590,Fundos!B:C,2,FALSE))</f>
        <v/>
      </c>
      <c r="I1590" s="272"/>
      <c r="J1590" s="443"/>
      <c r="K1590" s="443"/>
      <c r="L1590" s="686"/>
      <c r="M1590" s="353"/>
      <c r="N1590" s="271"/>
      <c r="O1590" s="576"/>
      <c r="P1590" s="276" t="s">
        <v>277</v>
      </c>
      <c r="Q1590" s="279"/>
      <c r="R1590" s="449"/>
      <c r="S1590" s="279">
        <f t="shared" si="123"/>
        <v>0</v>
      </c>
      <c r="T1590" s="333">
        <f t="shared" si="124"/>
        <v>0</v>
      </c>
    </row>
    <row r="1591" spans="2:20" ht="24.9" customHeight="1" x14ac:dyDescent="0.3">
      <c r="B1591" s="446"/>
      <c r="C1591" s="267">
        <f t="shared" si="125"/>
        <v>1</v>
      </c>
      <c r="D1591" s="268" t="str">
        <f t="shared" si="126"/>
        <v>Janeiro</v>
      </c>
      <c r="E1591" s="269">
        <v>308</v>
      </c>
      <c r="F1591" s="270" t="str">
        <f>IF(E1591="","",VLOOKUP(Conciliação!E1591,Relatório!B:I,2,FALSE))</f>
        <v>Nuvem</v>
      </c>
      <c r="G1591" s="709"/>
      <c r="H1591" s="334" t="str">
        <f>IF(G1591="","",VLOOKUP(G1591,Fundos!B:C,2,FALSE))</f>
        <v/>
      </c>
      <c r="I1591" s="272"/>
      <c r="J1591" s="443"/>
      <c r="K1591" s="448"/>
      <c r="L1591" s="685"/>
      <c r="M1591" s="353"/>
      <c r="N1591" s="271"/>
      <c r="O1591" s="576"/>
      <c r="P1591" s="276" t="s">
        <v>277</v>
      </c>
      <c r="Q1591" s="279"/>
      <c r="R1591" s="449"/>
      <c r="S1591" s="279">
        <f t="shared" si="123"/>
        <v>0</v>
      </c>
      <c r="T1591" s="333">
        <f t="shared" si="124"/>
        <v>0</v>
      </c>
    </row>
    <row r="1592" spans="2:20" ht="24.9" customHeight="1" x14ac:dyDescent="0.3">
      <c r="B1592" s="446"/>
      <c r="C1592" s="267">
        <f t="shared" si="125"/>
        <v>1</v>
      </c>
      <c r="D1592" s="268" t="str">
        <f t="shared" si="126"/>
        <v>Janeiro</v>
      </c>
      <c r="E1592" s="269">
        <v>364</v>
      </c>
      <c r="F1592" s="270">
        <f>IF(E1592="","",VLOOKUP(Conciliação!E1592,Relatório!B:I,2,FALSE))</f>
        <v>0</v>
      </c>
      <c r="G1592" s="709"/>
      <c r="H1592" s="334" t="str">
        <f>IF(G1592="","",VLOOKUP(G1592,Fundos!B:C,2,FALSE))</f>
        <v/>
      </c>
      <c r="I1592" s="272"/>
      <c r="J1592" s="443"/>
      <c r="K1592" s="443"/>
      <c r="L1592" s="685"/>
      <c r="M1592" s="353"/>
      <c r="N1592" s="271"/>
      <c r="O1592" s="576"/>
      <c r="P1592" s="276" t="s">
        <v>277</v>
      </c>
      <c r="Q1592" s="279"/>
      <c r="R1592" s="449"/>
      <c r="S1592" s="279">
        <f t="shared" si="123"/>
        <v>0</v>
      </c>
      <c r="T1592" s="333">
        <f t="shared" si="124"/>
        <v>0</v>
      </c>
    </row>
    <row r="1593" spans="2:20" ht="24.9" customHeight="1" x14ac:dyDescent="0.3">
      <c r="B1593" s="446"/>
      <c r="C1593" s="267">
        <f t="shared" si="125"/>
        <v>1</v>
      </c>
      <c r="D1593" s="268" t="str">
        <f t="shared" si="126"/>
        <v>Janeiro</v>
      </c>
      <c r="E1593" s="269">
        <v>362</v>
      </c>
      <c r="F1593" s="270">
        <f>IF(E1593="","",VLOOKUP(Conciliação!E1593,Relatório!B:I,2,FALSE))</f>
        <v>0</v>
      </c>
      <c r="G1593" s="709"/>
      <c r="H1593" s="334" t="str">
        <f>IF(G1593="","",VLOOKUP(G1593,Fundos!B:C,2,FALSE))</f>
        <v/>
      </c>
      <c r="I1593" s="272"/>
      <c r="J1593" s="443"/>
      <c r="K1593" s="448"/>
      <c r="L1593" s="685"/>
      <c r="M1593" s="353"/>
      <c r="N1593" s="271"/>
      <c r="O1593" s="576"/>
      <c r="P1593" s="276" t="s">
        <v>277</v>
      </c>
      <c r="Q1593" s="279"/>
      <c r="R1593" s="449"/>
      <c r="S1593" s="279">
        <f t="shared" si="123"/>
        <v>0</v>
      </c>
      <c r="T1593" s="333">
        <f t="shared" si="124"/>
        <v>0</v>
      </c>
    </row>
    <row r="1594" spans="2:20" ht="24.9" customHeight="1" x14ac:dyDescent="0.3">
      <c r="B1594" s="446"/>
      <c r="C1594" s="267">
        <f t="shared" si="125"/>
        <v>1</v>
      </c>
      <c r="D1594" s="268" t="str">
        <f t="shared" si="126"/>
        <v>Janeiro</v>
      </c>
      <c r="E1594" s="269">
        <v>364</v>
      </c>
      <c r="F1594" s="270">
        <f>IF(E1594="","",VLOOKUP(Conciliação!E1594,Relatório!B:I,2,FALSE))</f>
        <v>0</v>
      </c>
      <c r="G1594" s="709"/>
      <c r="H1594" s="334" t="str">
        <f>IF(G1594="","",VLOOKUP(G1594,Fundos!B:C,2,FALSE))</f>
        <v/>
      </c>
      <c r="I1594" s="272"/>
      <c r="J1594" s="443"/>
      <c r="K1594" s="443"/>
      <c r="L1594" s="685"/>
      <c r="M1594" s="353"/>
      <c r="N1594" s="271"/>
      <c r="O1594" s="576"/>
      <c r="P1594" s="276" t="s">
        <v>277</v>
      </c>
      <c r="Q1594" s="279"/>
      <c r="R1594" s="449"/>
      <c r="S1594" s="279">
        <f t="shared" si="123"/>
        <v>0</v>
      </c>
      <c r="T1594" s="333">
        <f t="shared" si="124"/>
        <v>0</v>
      </c>
    </row>
    <row r="1595" spans="2:20" ht="24.9" customHeight="1" x14ac:dyDescent="0.3">
      <c r="B1595" s="446"/>
      <c r="C1595" s="267">
        <f t="shared" si="125"/>
        <v>1</v>
      </c>
      <c r="D1595" s="268" t="str">
        <f t="shared" si="126"/>
        <v>Janeiro</v>
      </c>
      <c r="E1595" s="269">
        <v>364</v>
      </c>
      <c r="F1595" s="270">
        <f>IF(E1595="","",VLOOKUP(Conciliação!E1595,Relatório!B:I,2,FALSE))</f>
        <v>0</v>
      </c>
      <c r="G1595" s="709"/>
      <c r="H1595" s="334" t="str">
        <f>IF(G1595="","",VLOOKUP(G1595,Fundos!B:C,2,FALSE))</f>
        <v/>
      </c>
      <c r="I1595" s="272"/>
      <c r="J1595" s="443"/>
      <c r="K1595" s="443"/>
      <c r="L1595" s="685"/>
      <c r="M1595" s="353"/>
      <c r="N1595" s="271"/>
      <c r="O1595" s="576"/>
      <c r="P1595" s="276" t="s">
        <v>277</v>
      </c>
      <c r="Q1595" s="279"/>
      <c r="R1595" s="449"/>
      <c r="S1595" s="279">
        <f t="shared" si="123"/>
        <v>0</v>
      </c>
      <c r="T1595" s="333">
        <f t="shared" si="124"/>
        <v>0</v>
      </c>
    </row>
    <row r="1596" spans="2:20" ht="24.9" customHeight="1" x14ac:dyDescent="0.3">
      <c r="B1596" s="446"/>
      <c r="C1596" s="267">
        <f t="shared" si="125"/>
        <v>1</v>
      </c>
      <c r="D1596" s="268" t="str">
        <f t="shared" si="126"/>
        <v>Janeiro</v>
      </c>
      <c r="E1596" s="269">
        <v>353</v>
      </c>
      <c r="F1596" s="270" t="str">
        <f>IF(E1596="","",VLOOKUP(Conciliação!E1596,Relatório!B:I,2,FALSE))</f>
        <v>Cursos/Seminários (equipe)</v>
      </c>
      <c r="G1596" s="709"/>
      <c r="H1596" s="334" t="str">
        <f>IF(G1596="","",VLOOKUP(G1596,Fundos!B:C,2,FALSE))</f>
        <v/>
      </c>
      <c r="I1596" s="272"/>
      <c r="J1596" s="448"/>
      <c r="K1596" s="448"/>
      <c r="L1596" s="685"/>
      <c r="M1596" s="353"/>
      <c r="N1596" s="271"/>
      <c r="O1596" s="576"/>
      <c r="P1596" s="276" t="s">
        <v>277</v>
      </c>
      <c r="Q1596" s="279"/>
      <c r="R1596" s="449"/>
      <c r="S1596" s="279">
        <f t="shared" si="123"/>
        <v>0</v>
      </c>
      <c r="T1596" s="333">
        <f t="shared" si="124"/>
        <v>0</v>
      </c>
    </row>
    <row r="1597" spans="2:20" ht="24.9" customHeight="1" x14ac:dyDescent="0.3">
      <c r="B1597" s="446"/>
      <c r="C1597" s="267">
        <f t="shared" si="125"/>
        <v>1</v>
      </c>
      <c r="D1597" s="268" t="str">
        <f t="shared" si="126"/>
        <v>Janeiro</v>
      </c>
      <c r="E1597" s="269">
        <v>306</v>
      </c>
      <c r="F1597" s="270" t="str">
        <f>IF(E1597="","",VLOOKUP(Conciliação!E1597,Relatório!B:I,2,FALSE))</f>
        <v>Suporte informática (Assistência)</v>
      </c>
      <c r="G1597" s="709"/>
      <c r="H1597" s="334" t="str">
        <f>IF(G1597="","",VLOOKUP(G1597,Fundos!B:C,2,FALSE))</f>
        <v/>
      </c>
      <c r="I1597" s="272"/>
      <c r="J1597" s="443"/>
      <c r="K1597" s="443"/>
      <c r="L1597" s="685"/>
      <c r="M1597" s="353"/>
      <c r="N1597" s="271"/>
      <c r="O1597" s="576"/>
      <c r="P1597" s="276" t="s">
        <v>277</v>
      </c>
      <c r="Q1597" s="279"/>
      <c r="R1597" s="449"/>
      <c r="S1597" s="279">
        <f t="shared" si="123"/>
        <v>0</v>
      </c>
      <c r="T1597" s="333">
        <f t="shared" si="124"/>
        <v>0</v>
      </c>
    </row>
    <row r="1598" spans="2:20" ht="24.9" customHeight="1" x14ac:dyDescent="0.3">
      <c r="B1598" s="446"/>
      <c r="C1598" s="267">
        <f t="shared" si="125"/>
        <v>1</v>
      </c>
      <c r="D1598" s="268" t="str">
        <f t="shared" si="126"/>
        <v>Janeiro</v>
      </c>
      <c r="E1598" s="269">
        <v>143</v>
      </c>
      <c r="F1598" s="270">
        <f>IF(E1598="","",VLOOKUP(Conciliação!E1598,Relatório!B:I,2,FALSE))</f>
        <v>0</v>
      </c>
      <c r="G1598" s="709"/>
      <c r="H1598" s="334" t="str">
        <f>IF(G1598="","",VLOOKUP(G1598,Fundos!B:C,2,FALSE))</f>
        <v/>
      </c>
      <c r="I1598" s="272"/>
      <c r="J1598" s="443"/>
      <c r="K1598" s="443"/>
      <c r="L1598" s="685"/>
      <c r="M1598" s="353"/>
      <c r="N1598" s="271"/>
      <c r="O1598" s="576"/>
      <c r="P1598" s="276" t="s">
        <v>277</v>
      </c>
      <c r="Q1598" s="279"/>
      <c r="R1598" s="449"/>
      <c r="S1598" s="279">
        <f t="shared" si="123"/>
        <v>0</v>
      </c>
      <c r="T1598" s="333">
        <f t="shared" si="124"/>
        <v>0</v>
      </c>
    </row>
    <row r="1599" spans="2:20" ht="24.9" customHeight="1" x14ac:dyDescent="0.3">
      <c r="B1599" s="446"/>
      <c r="C1599" s="267">
        <f t="shared" si="125"/>
        <v>1</v>
      </c>
      <c r="D1599" s="268" t="str">
        <f t="shared" si="126"/>
        <v>Janeiro</v>
      </c>
      <c r="E1599" s="269">
        <v>60</v>
      </c>
      <c r="F1599" s="270" t="str">
        <f>IF(E1599="","",VLOOKUP(Conciliação!E1599,Relatório!B:I,2,FALSE))</f>
        <v>Taxas bancárias</v>
      </c>
      <c r="G1599" s="709"/>
      <c r="H1599" s="334" t="str">
        <f>IF(G1599="","",VLOOKUP(G1599,Fundos!B:C,2,FALSE))</f>
        <v/>
      </c>
      <c r="I1599" s="272"/>
      <c r="J1599" s="443"/>
      <c r="K1599" s="443"/>
      <c r="L1599" s="685"/>
      <c r="M1599" s="353"/>
      <c r="N1599" s="271"/>
      <c r="O1599" s="576"/>
      <c r="P1599" s="276" t="s">
        <v>277</v>
      </c>
      <c r="Q1599" s="279"/>
      <c r="R1599" s="449"/>
      <c r="S1599" s="279">
        <f t="shared" si="123"/>
        <v>0</v>
      </c>
      <c r="T1599" s="333">
        <f t="shared" si="124"/>
        <v>0</v>
      </c>
    </row>
    <row r="1600" spans="2:20" ht="24.9" customHeight="1" x14ac:dyDescent="0.3">
      <c r="B1600" s="446"/>
      <c r="C1600" s="267">
        <f t="shared" si="125"/>
        <v>1</v>
      </c>
      <c r="D1600" s="268" t="str">
        <f t="shared" si="126"/>
        <v>Janeiro</v>
      </c>
      <c r="E1600" s="269">
        <v>60</v>
      </c>
      <c r="F1600" s="270" t="str">
        <f>IF(E1600="","",VLOOKUP(Conciliação!E1600,Relatório!B:I,2,FALSE))</f>
        <v>Taxas bancárias</v>
      </c>
      <c r="G1600" s="709"/>
      <c r="H1600" s="334" t="str">
        <f>IF(G1600="","",VLOOKUP(G1600,Fundos!B:C,2,FALSE))</f>
        <v/>
      </c>
      <c r="I1600" s="272"/>
      <c r="J1600" s="443"/>
      <c r="K1600" s="443"/>
      <c r="L1600" s="685"/>
      <c r="M1600" s="353"/>
      <c r="N1600" s="271"/>
      <c r="O1600" s="576"/>
      <c r="P1600" s="276" t="s">
        <v>277</v>
      </c>
      <c r="Q1600" s="279"/>
      <c r="R1600" s="449"/>
      <c r="S1600" s="279">
        <f t="shared" si="123"/>
        <v>0</v>
      </c>
      <c r="T1600" s="333">
        <f t="shared" si="124"/>
        <v>0</v>
      </c>
    </row>
    <row r="1601" spans="2:20" ht="24.9" customHeight="1" x14ac:dyDescent="0.3">
      <c r="B1601" s="446"/>
      <c r="C1601" s="267">
        <f t="shared" si="125"/>
        <v>1</v>
      </c>
      <c r="D1601" s="268" t="str">
        <f t="shared" si="126"/>
        <v>Janeiro</v>
      </c>
      <c r="E1601" s="269">
        <v>60</v>
      </c>
      <c r="F1601" s="270" t="str">
        <f>IF(E1601="","",VLOOKUP(Conciliação!E1601,Relatório!B:I,2,FALSE))</f>
        <v>Taxas bancárias</v>
      </c>
      <c r="G1601" s="709"/>
      <c r="H1601" s="334" t="str">
        <f>IF(G1601="","",VLOOKUP(G1601,Fundos!B:C,2,FALSE))</f>
        <v/>
      </c>
      <c r="I1601" s="272"/>
      <c r="J1601" s="443"/>
      <c r="K1601" s="443"/>
      <c r="L1601" s="685"/>
      <c r="M1601" s="353"/>
      <c r="N1601" s="271"/>
      <c r="O1601" s="576"/>
      <c r="P1601" s="276" t="s">
        <v>277</v>
      </c>
      <c r="Q1601" s="279"/>
      <c r="R1601" s="449"/>
      <c r="S1601" s="279">
        <f t="shared" si="123"/>
        <v>0</v>
      </c>
      <c r="T1601" s="333">
        <f t="shared" si="124"/>
        <v>0</v>
      </c>
    </row>
    <row r="1602" spans="2:20" ht="24.9" customHeight="1" x14ac:dyDescent="0.3">
      <c r="B1602" s="446"/>
      <c r="C1602" s="267">
        <f t="shared" si="125"/>
        <v>1</v>
      </c>
      <c r="D1602" s="268" t="str">
        <f t="shared" si="126"/>
        <v>Janeiro</v>
      </c>
      <c r="E1602" s="269">
        <v>60</v>
      </c>
      <c r="F1602" s="270" t="str">
        <f>IF(E1602="","",VLOOKUP(Conciliação!E1602,Relatório!B:I,2,FALSE))</f>
        <v>Taxas bancárias</v>
      </c>
      <c r="G1602" s="709"/>
      <c r="H1602" s="334" t="str">
        <f>IF(G1602="","",VLOOKUP(G1602,Fundos!B:C,2,FALSE))</f>
        <v/>
      </c>
      <c r="I1602" s="272"/>
      <c r="J1602" s="443"/>
      <c r="K1602" s="443"/>
      <c r="L1602" s="685"/>
      <c r="M1602" s="353"/>
      <c r="N1602" s="271"/>
      <c r="O1602" s="576"/>
      <c r="P1602" s="276" t="s">
        <v>277</v>
      </c>
      <c r="Q1602" s="279"/>
      <c r="R1602" s="449"/>
      <c r="S1602" s="279">
        <f t="shared" si="123"/>
        <v>0</v>
      </c>
      <c r="T1602" s="333">
        <f t="shared" si="124"/>
        <v>0</v>
      </c>
    </row>
    <row r="1603" spans="2:20" ht="24.9" customHeight="1" x14ac:dyDescent="0.3">
      <c r="B1603" s="446"/>
      <c r="C1603" s="267">
        <f t="shared" si="125"/>
        <v>1</v>
      </c>
      <c r="D1603" s="268" t="str">
        <f t="shared" si="126"/>
        <v>Janeiro</v>
      </c>
      <c r="E1603" s="269">
        <v>60</v>
      </c>
      <c r="F1603" s="270" t="str">
        <f>IF(E1603="","",VLOOKUP(Conciliação!E1603,Relatório!B:I,2,FALSE))</f>
        <v>Taxas bancárias</v>
      </c>
      <c r="G1603" s="709"/>
      <c r="H1603" s="334" t="str">
        <f>IF(G1603="","",VLOOKUP(G1603,Fundos!B:C,2,FALSE))</f>
        <v/>
      </c>
      <c r="I1603" s="272"/>
      <c r="J1603" s="443"/>
      <c r="K1603" s="443"/>
      <c r="L1603" s="685"/>
      <c r="M1603" s="353"/>
      <c r="N1603" s="271"/>
      <c r="O1603" s="576"/>
      <c r="P1603" s="276" t="s">
        <v>277</v>
      </c>
      <c r="Q1603" s="279"/>
      <c r="R1603" s="449"/>
      <c r="S1603" s="279">
        <f t="shared" si="123"/>
        <v>0</v>
      </c>
      <c r="T1603" s="333">
        <f t="shared" si="124"/>
        <v>0</v>
      </c>
    </row>
    <row r="1604" spans="2:20" ht="24.9" customHeight="1" x14ac:dyDescent="0.3">
      <c r="B1604" s="446"/>
      <c r="C1604" s="267">
        <f t="shared" si="125"/>
        <v>1</v>
      </c>
      <c r="D1604" s="268" t="str">
        <f t="shared" si="126"/>
        <v>Janeiro</v>
      </c>
      <c r="E1604" s="269">
        <v>60</v>
      </c>
      <c r="F1604" s="270" t="str">
        <f>IF(E1604="","",VLOOKUP(Conciliação!E1604,Relatório!B:I,2,FALSE))</f>
        <v>Taxas bancárias</v>
      </c>
      <c r="G1604" s="709"/>
      <c r="H1604" s="334" t="str">
        <f>IF(G1604="","",VLOOKUP(G1604,Fundos!B:C,2,FALSE))</f>
        <v/>
      </c>
      <c r="I1604" s="272"/>
      <c r="J1604" s="443"/>
      <c r="K1604" s="443"/>
      <c r="L1604" s="685"/>
      <c r="M1604" s="353"/>
      <c r="N1604" s="271"/>
      <c r="O1604" s="576"/>
      <c r="P1604" s="276" t="s">
        <v>277</v>
      </c>
      <c r="Q1604" s="279"/>
      <c r="R1604" s="449"/>
      <c r="S1604" s="279">
        <f t="shared" si="123"/>
        <v>0</v>
      </c>
      <c r="T1604" s="333">
        <f t="shared" si="124"/>
        <v>0</v>
      </c>
    </row>
    <row r="1605" spans="2:20" ht="24.9" customHeight="1" x14ac:dyDescent="0.3">
      <c r="B1605" s="446"/>
      <c r="C1605" s="267">
        <f t="shared" si="125"/>
        <v>1</v>
      </c>
      <c r="D1605" s="268" t="str">
        <f t="shared" si="126"/>
        <v>Janeiro</v>
      </c>
      <c r="E1605" s="269">
        <v>60</v>
      </c>
      <c r="F1605" s="270" t="str">
        <f>IF(E1605="","",VLOOKUP(Conciliação!E1605,Relatório!B:I,2,FALSE))</f>
        <v>Taxas bancárias</v>
      </c>
      <c r="G1605" s="709"/>
      <c r="H1605" s="334" t="str">
        <f>IF(G1605="","",VLOOKUP(G1605,Fundos!B:C,2,FALSE))</f>
        <v/>
      </c>
      <c r="I1605" s="272"/>
      <c r="J1605" s="443"/>
      <c r="K1605" s="443"/>
      <c r="L1605" s="685"/>
      <c r="M1605" s="353"/>
      <c r="N1605" s="271"/>
      <c r="O1605" s="576"/>
      <c r="P1605" s="276" t="s">
        <v>277</v>
      </c>
      <c r="Q1605" s="279"/>
      <c r="R1605" s="449"/>
      <c r="S1605" s="279">
        <f t="shared" si="123"/>
        <v>0</v>
      </c>
      <c r="T1605" s="333">
        <f t="shared" si="124"/>
        <v>0</v>
      </c>
    </row>
    <row r="1606" spans="2:20" ht="24.9" customHeight="1" x14ac:dyDescent="0.3">
      <c r="B1606" s="446"/>
      <c r="C1606" s="267">
        <f t="shared" si="125"/>
        <v>1</v>
      </c>
      <c r="D1606" s="268" t="str">
        <f t="shared" si="126"/>
        <v>Janeiro</v>
      </c>
      <c r="E1606" s="269">
        <v>60</v>
      </c>
      <c r="F1606" s="270" t="str">
        <f>IF(E1606="","",VLOOKUP(Conciliação!E1606,Relatório!B:I,2,FALSE))</f>
        <v>Taxas bancárias</v>
      </c>
      <c r="G1606" s="709"/>
      <c r="H1606" s="334" t="str">
        <f>IF(G1606="","",VLOOKUP(G1606,Fundos!B:C,2,FALSE))</f>
        <v/>
      </c>
      <c r="I1606" s="272"/>
      <c r="J1606" s="443"/>
      <c r="K1606" s="443"/>
      <c r="L1606" s="685"/>
      <c r="M1606" s="353"/>
      <c r="N1606" s="271"/>
      <c r="O1606" s="576"/>
      <c r="P1606" s="276" t="s">
        <v>277</v>
      </c>
      <c r="Q1606" s="279"/>
      <c r="R1606" s="449"/>
      <c r="S1606" s="279">
        <f t="shared" si="123"/>
        <v>0</v>
      </c>
      <c r="T1606" s="333">
        <f t="shared" si="124"/>
        <v>0</v>
      </c>
    </row>
    <row r="1607" spans="2:20" ht="24.9" customHeight="1" x14ac:dyDescent="0.3">
      <c r="B1607" s="446"/>
      <c r="C1607" s="267">
        <f t="shared" si="125"/>
        <v>1</v>
      </c>
      <c r="D1607" s="268" t="str">
        <f t="shared" si="126"/>
        <v>Janeiro</v>
      </c>
      <c r="E1607" s="269">
        <v>24</v>
      </c>
      <c r="F1607" s="270" t="str">
        <f>IF(E1607="","",VLOOKUP(Conciliação!E1607,Relatório!B:I,2,FALSE))</f>
        <v>Resgate de Aplicações Financeiras</v>
      </c>
      <c r="G1607" s="709"/>
      <c r="H1607" s="334" t="str">
        <f>IF(G1607="","",VLOOKUP(G1607,Fundos!B:C,2,FALSE))</f>
        <v/>
      </c>
      <c r="I1607" s="272"/>
      <c r="J1607" s="443"/>
      <c r="K1607" s="443"/>
      <c r="L1607" s="685"/>
      <c r="M1607" s="353"/>
      <c r="N1607" s="271"/>
      <c r="O1607" s="576"/>
      <c r="P1607" s="276" t="s">
        <v>277</v>
      </c>
      <c r="Q1607" s="279"/>
      <c r="R1607" s="449"/>
      <c r="S1607" s="279">
        <f t="shared" si="123"/>
        <v>0</v>
      </c>
      <c r="T1607" s="333">
        <f t="shared" si="124"/>
        <v>0</v>
      </c>
    </row>
    <row r="1608" spans="2:20" ht="24.9" customHeight="1" x14ac:dyDescent="0.3">
      <c r="B1608" s="446"/>
      <c r="C1608" s="267">
        <f t="shared" si="125"/>
        <v>1</v>
      </c>
      <c r="D1608" s="268" t="str">
        <f t="shared" si="126"/>
        <v>Janeiro</v>
      </c>
      <c r="E1608" s="269">
        <v>26</v>
      </c>
      <c r="F1608" s="270" t="str">
        <f>IF(E1608="","",VLOOKUP(Conciliação!E1608,Relatório!B:I,2,FALSE))</f>
        <v>Multas recebidas</v>
      </c>
      <c r="G1608" s="709"/>
      <c r="H1608" s="334" t="str">
        <f>IF(G1608="","",VLOOKUP(G1608,Fundos!B:C,2,FALSE))</f>
        <v/>
      </c>
      <c r="I1608" s="272"/>
      <c r="J1608" s="443"/>
      <c r="K1608" s="690"/>
      <c r="L1608" s="686"/>
      <c r="M1608" s="581"/>
      <c r="N1608" s="271"/>
      <c r="O1608" s="576"/>
      <c r="P1608" s="276" t="s">
        <v>277</v>
      </c>
      <c r="Q1608" s="279"/>
      <c r="R1608" s="449"/>
      <c r="S1608" s="279">
        <f t="shared" ref="S1608:S1671" si="127">IF(P1608="sim",Q1608-R1608+S1607,IF(P1608="NÃO",S1607))</f>
        <v>0</v>
      </c>
      <c r="T1608" s="333">
        <f t="shared" si="124"/>
        <v>0</v>
      </c>
    </row>
    <row r="1609" spans="2:20" ht="24.9" customHeight="1" x14ac:dyDescent="0.3">
      <c r="B1609" s="446"/>
      <c r="C1609" s="267">
        <f t="shared" si="125"/>
        <v>1</v>
      </c>
      <c r="D1609" s="268" t="str">
        <f t="shared" si="126"/>
        <v>Janeiro</v>
      </c>
      <c r="E1609" s="269">
        <v>26</v>
      </c>
      <c r="F1609" s="270" t="str">
        <f>IF(E1609="","",VLOOKUP(Conciliação!E1609,Relatório!B:I,2,FALSE))</f>
        <v>Multas recebidas</v>
      </c>
      <c r="G1609" s="709"/>
      <c r="H1609" s="334" t="str">
        <f>IF(G1609="","",VLOOKUP(G1609,Fundos!B:C,2,FALSE))</f>
        <v/>
      </c>
      <c r="I1609" s="686" t="s">
        <v>1085</v>
      </c>
      <c r="J1609" s="443"/>
      <c r="K1609" s="448"/>
      <c r="L1609" s="686"/>
      <c r="M1609" s="581"/>
      <c r="N1609" s="271"/>
      <c r="O1609" s="576"/>
      <c r="P1609" s="276" t="s">
        <v>277</v>
      </c>
      <c r="Q1609" s="279"/>
      <c r="R1609" s="449"/>
      <c r="S1609" s="279">
        <f t="shared" si="127"/>
        <v>0</v>
      </c>
      <c r="T1609" s="333">
        <f t="shared" si="124"/>
        <v>0</v>
      </c>
    </row>
    <row r="1610" spans="2:20" ht="24.9" customHeight="1" x14ac:dyDescent="0.3">
      <c r="B1610" s="446"/>
      <c r="C1610" s="267">
        <f t="shared" si="125"/>
        <v>1</v>
      </c>
      <c r="D1610" s="268" t="str">
        <f t="shared" si="126"/>
        <v>Janeiro</v>
      </c>
      <c r="E1610" s="269">
        <v>412</v>
      </c>
      <c r="F1610" s="270" t="str">
        <f>IF(E1610="","",VLOOKUP(Conciliação!E1610,Relatório!B:I,2,FALSE))</f>
        <v>Instalações (Eletricas/Hidráulas/outras)</v>
      </c>
      <c r="G1610" s="709"/>
      <c r="H1610" s="334" t="str">
        <f>IF(G1610="","",VLOOKUP(G1610,Fundos!B:C,2,FALSE))</f>
        <v/>
      </c>
      <c r="I1610" s="272"/>
      <c r="J1610" s="443"/>
      <c r="K1610" s="443"/>
      <c r="L1610" s="685"/>
      <c r="M1610" s="353"/>
      <c r="N1610" s="271"/>
      <c r="O1610" s="576"/>
      <c r="P1610" s="276" t="s">
        <v>277</v>
      </c>
      <c r="Q1610" s="279"/>
      <c r="R1610" s="449"/>
      <c r="S1610" s="279">
        <f t="shared" si="127"/>
        <v>0</v>
      </c>
      <c r="T1610" s="333">
        <f t="shared" si="124"/>
        <v>0</v>
      </c>
    </row>
    <row r="1611" spans="2:20" ht="24.9" customHeight="1" x14ac:dyDescent="0.3">
      <c r="B1611" s="446"/>
      <c r="C1611" s="267">
        <f t="shared" si="125"/>
        <v>1</v>
      </c>
      <c r="D1611" s="268" t="str">
        <f t="shared" si="126"/>
        <v>Janeiro</v>
      </c>
      <c r="E1611" s="269">
        <v>263</v>
      </c>
      <c r="F1611" s="270" t="str">
        <f>IF(E1611="","",VLOOKUP(Conciliação!E1611,Relatório!B:I,2,FALSE))</f>
        <v>Material de escritório/papelaria</v>
      </c>
      <c r="G1611" s="709"/>
      <c r="H1611" s="334" t="str">
        <f>IF(G1611="","",VLOOKUP(G1611,Fundos!B:C,2,FALSE))</f>
        <v/>
      </c>
      <c r="I1611" s="272"/>
      <c r="J1611" s="443"/>
      <c r="K1611" s="443"/>
      <c r="L1611" s="685"/>
      <c r="M1611" s="353"/>
      <c r="N1611" s="271"/>
      <c r="O1611" s="576"/>
      <c r="P1611" s="276" t="s">
        <v>277</v>
      </c>
      <c r="Q1611" s="279"/>
      <c r="R1611" s="449"/>
      <c r="S1611" s="279">
        <f t="shared" si="127"/>
        <v>0</v>
      </c>
      <c r="T1611" s="333">
        <f t="shared" si="124"/>
        <v>0</v>
      </c>
    </row>
    <row r="1612" spans="2:20" ht="24.9" customHeight="1" x14ac:dyDescent="0.3">
      <c r="B1612" s="446"/>
      <c r="C1612" s="267">
        <f t="shared" si="125"/>
        <v>1</v>
      </c>
      <c r="D1612" s="268" t="str">
        <f t="shared" si="126"/>
        <v>Janeiro</v>
      </c>
      <c r="E1612" s="269">
        <v>312</v>
      </c>
      <c r="F1612" s="270">
        <f>IF(E1612="","",VLOOKUP(Conciliação!E1612,Relatório!B:I,2,FALSE))</f>
        <v>0</v>
      </c>
      <c r="G1612" s="709"/>
      <c r="H1612" s="334" t="str">
        <f>IF(G1612="","",VLOOKUP(G1612,Fundos!B:C,2,FALSE))</f>
        <v/>
      </c>
      <c r="I1612" s="272"/>
      <c r="J1612" s="443"/>
      <c r="K1612" s="443"/>
      <c r="L1612" s="685"/>
      <c r="M1612" s="353"/>
      <c r="N1612" s="271"/>
      <c r="O1612" s="576"/>
      <c r="P1612" s="276" t="s">
        <v>277</v>
      </c>
      <c r="Q1612" s="279"/>
      <c r="R1612" s="449"/>
      <c r="S1612" s="279">
        <f t="shared" si="127"/>
        <v>0</v>
      </c>
      <c r="T1612" s="333">
        <f t="shared" si="124"/>
        <v>0</v>
      </c>
    </row>
    <row r="1613" spans="2:20" ht="24.9" customHeight="1" x14ac:dyDescent="0.3">
      <c r="B1613" s="446"/>
      <c r="C1613" s="267">
        <f t="shared" si="125"/>
        <v>1</v>
      </c>
      <c r="D1613" s="268" t="str">
        <f t="shared" si="126"/>
        <v>Janeiro</v>
      </c>
      <c r="E1613" s="269">
        <v>60</v>
      </c>
      <c r="F1613" s="270" t="str">
        <f>IF(E1613="","",VLOOKUP(Conciliação!E1613,Relatório!B:I,2,FALSE))</f>
        <v>Taxas bancárias</v>
      </c>
      <c r="G1613" s="709"/>
      <c r="H1613" s="334" t="str">
        <f>IF(G1613="","",VLOOKUP(G1613,Fundos!B:C,2,FALSE))</f>
        <v/>
      </c>
      <c r="I1613" s="272"/>
      <c r="J1613" s="443"/>
      <c r="K1613" s="443"/>
      <c r="L1613" s="685"/>
      <c r="M1613" s="353"/>
      <c r="N1613" s="271"/>
      <c r="O1613" s="576"/>
      <c r="P1613" s="276" t="s">
        <v>277</v>
      </c>
      <c r="Q1613" s="279"/>
      <c r="R1613" s="449"/>
      <c r="S1613" s="279">
        <f t="shared" si="127"/>
        <v>0</v>
      </c>
      <c r="T1613" s="333">
        <f t="shared" ref="T1613:T1709" si="128">T1612</f>
        <v>0</v>
      </c>
    </row>
    <row r="1614" spans="2:20" ht="24.9" customHeight="1" x14ac:dyDescent="0.3">
      <c r="B1614" s="446"/>
      <c r="C1614" s="267">
        <f t="shared" si="125"/>
        <v>1</v>
      </c>
      <c r="D1614" s="268" t="str">
        <f t="shared" si="126"/>
        <v>Janeiro</v>
      </c>
      <c r="E1614" s="269">
        <v>12</v>
      </c>
      <c r="F1614" s="270" t="str">
        <f>IF(E1614="","",VLOOKUP(Conciliação!E1614,Relatório!B:I,2,FALSE))</f>
        <v>Outras Parcerias</v>
      </c>
      <c r="G1614" s="709"/>
      <c r="H1614" s="334" t="str">
        <f>IF(G1614="","",VLOOKUP(G1614,Fundos!B:C,2,FALSE))</f>
        <v/>
      </c>
      <c r="I1614" s="272"/>
      <c r="J1614" s="443"/>
      <c r="K1614" s="443"/>
      <c r="L1614" s="685"/>
      <c r="M1614" s="353"/>
      <c r="N1614" s="271"/>
      <c r="O1614" s="576"/>
      <c r="P1614" s="276" t="s">
        <v>277</v>
      </c>
      <c r="Q1614" s="279"/>
      <c r="R1614" s="449"/>
      <c r="S1614" s="279">
        <f t="shared" si="127"/>
        <v>0</v>
      </c>
      <c r="T1614" s="333">
        <f t="shared" si="128"/>
        <v>0</v>
      </c>
    </row>
    <row r="1615" spans="2:20" ht="24.9" customHeight="1" x14ac:dyDescent="0.3">
      <c r="B1615" s="446"/>
      <c r="C1615" s="267">
        <f t="shared" si="125"/>
        <v>1</v>
      </c>
      <c r="D1615" s="268" t="str">
        <f t="shared" si="126"/>
        <v>Janeiro</v>
      </c>
      <c r="E1615" s="269">
        <v>55</v>
      </c>
      <c r="F1615" s="270" t="str">
        <f>IF(E1615="","",VLOOKUP(Conciliação!E1615,Relatório!B:I,2,FALSE))</f>
        <v>IPTU</v>
      </c>
      <c r="G1615" s="709"/>
      <c r="H1615" s="334" t="str">
        <f>IF(G1615="","",VLOOKUP(G1615,Fundos!B:C,2,FALSE))</f>
        <v/>
      </c>
      <c r="I1615" s="272"/>
      <c r="J1615" s="443"/>
      <c r="K1615" s="448"/>
      <c r="L1615" s="685"/>
      <c r="M1615" s="353"/>
      <c r="N1615" s="271"/>
      <c r="O1615" s="576"/>
      <c r="P1615" s="276" t="s">
        <v>277</v>
      </c>
      <c r="Q1615" s="279"/>
      <c r="R1615" s="449"/>
      <c r="S1615" s="279">
        <f t="shared" si="127"/>
        <v>0</v>
      </c>
      <c r="T1615" s="333">
        <f t="shared" si="128"/>
        <v>0</v>
      </c>
    </row>
    <row r="1616" spans="2:20" ht="24.9" customHeight="1" x14ac:dyDescent="0.3">
      <c r="B1616" s="446"/>
      <c r="C1616" s="267">
        <f>MONTH(B1616)</f>
        <v>1</v>
      </c>
      <c r="D1616" s="268" t="str">
        <f>IF(C1616=1,"Janeiro",IF(C1616=2,"Fevereiro",IF(C1616=3,"Março",IF(C1616=4,"Abril",IF(C1616=5,"Maio",IF(C1616=6,"Junho",IF(C1616=7,"Julho",IF(C1616=8,"Agosto",IF(C1616=9,"Setembro",IF(C1616=10,"Outubro",IF(C1616=11,"Novembro",IF(C1616=12,"Dezembro",""))))))))))))</f>
        <v>Janeiro</v>
      </c>
      <c r="E1616" s="269">
        <v>55</v>
      </c>
      <c r="F1616" s="270" t="str">
        <f>IF(E1616="","",VLOOKUP(Conciliação!E1616,Relatório!B:I,2,FALSE))</f>
        <v>IPTU</v>
      </c>
      <c r="G1616" s="709"/>
      <c r="H1616" s="334" t="str">
        <f>IF(G1616="","",VLOOKUP(G1616,Fundos!B:C,2,FALSE))</f>
        <v/>
      </c>
      <c r="I1616" s="272"/>
      <c r="J1616" s="443"/>
      <c r="K1616" s="448"/>
      <c r="L1616" s="685"/>
      <c r="M1616" s="353"/>
      <c r="N1616" s="271"/>
      <c r="O1616" s="576"/>
      <c r="P1616" s="276" t="s">
        <v>277</v>
      </c>
      <c r="Q1616" s="279"/>
      <c r="R1616" s="449"/>
      <c r="S1616" s="279">
        <f t="shared" si="127"/>
        <v>0</v>
      </c>
      <c r="T1616" s="333">
        <f t="shared" si="128"/>
        <v>0</v>
      </c>
    </row>
    <row r="1617" spans="2:20" ht="24.9" customHeight="1" x14ac:dyDescent="0.3">
      <c r="B1617" s="446"/>
      <c r="C1617" s="267">
        <f>MONTH(B1617)</f>
        <v>1</v>
      </c>
      <c r="D1617" s="268" t="str">
        <f>IF(C1617=1,"Janeiro",IF(C1617=2,"Fevereiro",IF(C1617=3,"Março",IF(C1617=4,"Abril",IF(C1617=5,"Maio",IF(C1617=6,"Junho",IF(C1617=7,"Julho",IF(C1617=8,"Agosto",IF(C1617=9,"Setembro",IF(C1617=10,"Outubro",IF(C1617=11,"Novembro",IF(C1617=12,"Dezembro",""))))))))))))</f>
        <v>Janeiro</v>
      </c>
      <c r="E1617" s="269">
        <v>55</v>
      </c>
      <c r="F1617" s="270" t="str">
        <f>IF(E1617="","",VLOOKUP(Conciliação!E1617,Relatório!B:I,2,FALSE))</f>
        <v>IPTU</v>
      </c>
      <c r="G1617" s="709"/>
      <c r="H1617" s="334" t="str">
        <f>IF(G1617="","",VLOOKUP(G1617,Fundos!B:C,2,FALSE))</f>
        <v/>
      </c>
      <c r="I1617" s="272"/>
      <c r="J1617" s="443"/>
      <c r="K1617" s="448"/>
      <c r="L1617" s="685"/>
      <c r="M1617" s="353"/>
      <c r="N1617" s="271"/>
      <c r="O1617" s="576"/>
      <c r="P1617" s="276" t="s">
        <v>277</v>
      </c>
      <c r="Q1617" s="279"/>
      <c r="R1617" s="449"/>
      <c r="S1617" s="279">
        <f t="shared" si="127"/>
        <v>0</v>
      </c>
      <c r="T1617" s="333">
        <f t="shared" si="128"/>
        <v>0</v>
      </c>
    </row>
    <row r="1618" spans="2:20" ht="24.9" customHeight="1" x14ac:dyDescent="0.3">
      <c r="B1618" s="446"/>
      <c r="C1618" s="267">
        <f>MONTH(B1618)</f>
        <v>1</v>
      </c>
      <c r="D1618" s="268" t="str">
        <f>IF(C1618=1,"Janeiro",IF(C1618=2,"Fevereiro",IF(C1618=3,"Março",IF(C1618=4,"Abril",IF(C1618=5,"Maio",IF(C1618=6,"Junho",IF(C1618=7,"Julho",IF(C1618=8,"Agosto",IF(C1618=9,"Setembro",IF(C1618=10,"Outubro",IF(C1618=11,"Novembro",IF(C1618=12,"Dezembro",""))))))))))))</f>
        <v>Janeiro</v>
      </c>
      <c r="E1618" s="269">
        <v>55</v>
      </c>
      <c r="F1618" s="270" t="str">
        <f>IF(E1618="","",VLOOKUP(Conciliação!E1618,Relatório!B:I,2,FALSE))</f>
        <v>IPTU</v>
      </c>
      <c r="G1618" s="709"/>
      <c r="H1618" s="334" t="str">
        <f>IF(G1618="","",VLOOKUP(G1618,Fundos!B:C,2,FALSE))</f>
        <v/>
      </c>
      <c r="I1618" s="272"/>
      <c r="J1618" s="443"/>
      <c r="K1618" s="448"/>
      <c r="L1618" s="685"/>
      <c r="M1618" s="353"/>
      <c r="N1618" s="271"/>
      <c r="O1618" s="576"/>
      <c r="P1618" s="276" t="s">
        <v>277</v>
      </c>
      <c r="Q1618" s="279"/>
      <c r="R1618" s="449"/>
      <c r="S1618" s="279">
        <f t="shared" si="127"/>
        <v>0</v>
      </c>
      <c r="T1618" s="333">
        <f t="shared" si="128"/>
        <v>0</v>
      </c>
    </row>
    <row r="1619" spans="2:20" ht="24.9" customHeight="1" x14ac:dyDescent="0.3">
      <c r="B1619" s="446"/>
      <c r="C1619" s="267">
        <f>MONTH(B1619)</f>
        <v>1</v>
      </c>
      <c r="D1619" s="268" t="str">
        <f>IF(C1619=1,"Janeiro",IF(C1619=2,"Fevereiro",IF(C1619=3,"Março",IF(C1619=4,"Abril",IF(C1619=5,"Maio",IF(C1619=6,"Junho",IF(C1619=7,"Julho",IF(C1619=8,"Agosto",IF(C1619=9,"Setembro",IF(C1619=10,"Outubro",IF(C1619=11,"Novembro",IF(C1619=12,"Dezembro",""))))))))))))</f>
        <v>Janeiro</v>
      </c>
      <c r="E1619" s="269">
        <v>183</v>
      </c>
      <c r="F1619" s="270">
        <f>IF(E1619="","",VLOOKUP(Conciliação!E1619,Relatório!B:I,2,FALSE))</f>
        <v>0</v>
      </c>
      <c r="G1619" s="709"/>
      <c r="H1619" s="334" t="str">
        <f>IF(G1619="","",VLOOKUP(G1619,Fundos!B:C,2,FALSE))</f>
        <v/>
      </c>
      <c r="I1619" s="272"/>
      <c r="J1619" s="443"/>
      <c r="K1619" s="443"/>
      <c r="L1619" s="685"/>
      <c r="M1619" s="353"/>
      <c r="N1619" s="271"/>
      <c r="O1619" s="576"/>
      <c r="P1619" s="276" t="s">
        <v>277</v>
      </c>
      <c r="Q1619" s="279"/>
      <c r="R1619" s="449"/>
      <c r="S1619" s="279">
        <f t="shared" si="127"/>
        <v>0</v>
      </c>
      <c r="T1619" s="333">
        <f t="shared" si="128"/>
        <v>0</v>
      </c>
    </row>
    <row r="1620" spans="2:20" ht="24.9" customHeight="1" x14ac:dyDescent="0.3">
      <c r="B1620" s="446"/>
      <c r="C1620" s="267">
        <f t="shared" si="125"/>
        <v>1</v>
      </c>
      <c r="D1620" s="268" t="str">
        <f t="shared" si="126"/>
        <v>Janeiro</v>
      </c>
      <c r="E1620" s="269">
        <v>262</v>
      </c>
      <c r="F1620" s="270" t="str">
        <f>IF(E1620="","",VLOOKUP(Conciliação!E1620,Relatório!B:I,2,FALSE))</f>
        <v>Livros/revistas</v>
      </c>
      <c r="G1620" s="709"/>
      <c r="H1620" s="334" t="str">
        <f>IF(G1620="","",VLOOKUP(G1620,Fundos!B:C,2,FALSE))</f>
        <v/>
      </c>
      <c r="I1620" s="272"/>
      <c r="J1620" s="294"/>
      <c r="K1620" s="294"/>
      <c r="L1620" s="274"/>
      <c r="M1620" s="353"/>
      <c r="N1620" s="271"/>
      <c r="O1620" s="576"/>
      <c r="P1620" s="276" t="s">
        <v>277</v>
      </c>
      <c r="Q1620" s="279"/>
      <c r="R1620" s="449"/>
      <c r="S1620" s="279">
        <f t="shared" si="127"/>
        <v>0</v>
      </c>
      <c r="T1620" s="333">
        <f t="shared" si="128"/>
        <v>0</v>
      </c>
    </row>
    <row r="1621" spans="2:20" ht="24.9" customHeight="1" x14ac:dyDescent="0.3">
      <c r="B1621" s="446"/>
      <c r="C1621" s="267">
        <f t="shared" si="125"/>
        <v>1</v>
      </c>
      <c r="D1621" s="268" t="str">
        <f t="shared" si="126"/>
        <v>Janeiro</v>
      </c>
      <c r="E1621" s="269">
        <v>256</v>
      </c>
      <c r="F1621" s="270" t="str">
        <f>IF(E1621="","",VLOOKUP(Conciliação!E1621,Relatório!B:I,2,FALSE))</f>
        <v>Despesas bancárias</v>
      </c>
      <c r="G1621" s="709"/>
      <c r="H1621" s="334" t="str">
        <f>IF(G1621="","",VLOOKUP(G1621,Fundos!B:C,2,FALSE))</f>
        <v/>
      </c>
      <c r="I1621" s="272"/>
      <c r="J1621" s="443"/>
      <c r="K1621" s="443"/>
      <c r="L1621" s="685"/>
      <c r="M1621" s="353"/>
      <c r="N1621" s="271"/>
      <c r="O1621" s="576"/>
      <c r="P1621" s="276" t="s">
        <v>277</v>
      </c>
      <c r="Q1621" s="279"/>
      <c r="R1621" s="449"/>
      <c r="S1621" s="279">
        <f t="shared" si="127"/>
        <v>0</v>
      </c>
      <c r="T1621" s="333">
        <f t="shared" si="128"/>
        <v>0</v>
      </c>
    </row>
    <row r="1622" spans="2:20" ht="24.9" customHeight="1" x14ac:dyDescent="0.3">
      <c r="B1622" s="446"/>
      <c r="C1622" s="267">
        <f t="shared" si="125"/>
        <v>1</v>
      </c>
      <c r="D1622" s="268" t="str">
        <f t="shared" si="126"/>
        <v>Janeiro</v>
      </c>
      <c r="E1622" s="269">
        <v>272</v>
      </c>
      <c r="F1622" s="270">
        <f>IF(E1622="","",VLOOKUP(Conciliação!E1622,Relatório!B:I,2,FALSE))</f>
        <v>0</v>
      </c>
      <c r="G1622" s="709"/>
      <c r="H1622" s="334" t="str">
        <f>IF(G1622="","",VLOOKUP(G1622,Fundos!B:C,2,FALSE))</f>
        <v/>
      </c>
      <c r="I1622" s="272"/>
      <c r="J1622" s="443"/>
      <c r="K1622" s="443"/>
      <c r="L1622" s="685"/>
      <c r="M1622" s="353"/>
      <c r="N1622" s="271"/>
      <c r="O1622" s="576"/>
      <c r="P1622" s="276" t="s">
        <v>277</v>
      </c>
      <c r="Q1622" s="279"/>
      <c r="R1622" s="449"/>
      <c r="S1622" s="279">
        <f t="shared" si="127"/>
        <v>0</v>
      </c>
      <c r="T1622" s="333">
        <f t="shared" si="128"/>
        <v>0</v>
      </c>
    </row>
    <row r="1623" spans="2:20" ht="24.9" customHeight="1" x14ac:dyDescent="0.3">
      <c r="B1623" s="446"/>
      <c r="C1623" s="267">
        <f t="shared" si="125"/>
        <v>1</v>
      </c>
      <c r="D1623" s="268" t="str">
        <f t="shared" si="126"/>
        <v>Janeiro</v>
      </c>
      <c r="E1623" s="269">
        <v>304</v>
      </c>
      <c r="F1623" s="270" t="str">
        <f>IF(E1623="","",VLOOKUP(Conciliação!E1623,Relatório!B:I,2,FALSE))</f>
        <v>Jurídico</v>
      </c>
      <c r="G1623" s="709"/>
      <c r="H1623" s="334" t="str">
        <f>IF(G1623="","",VLOOKUP(G1623,Fundos!B:C,2,FALSE))</f>
        <v/>
      </c>
      <c r="I1623" s="272"/>
      <c r="J1623" s="443"/>
      <c r="K1623" s="443"/>
      <c r="L1623" s="686"/>
      <c r="M1623" s="353"/>
      <c r="N1623" s="271"/>
      <c r="O1623" s="576"/>
      <c r="P1623" s="276" t="s">
        <v>277</v>
      </c>
      <c r="Q1623" s="279"/>
      <c r="R1623" s="449"/>
      <c r="S1623" s="279">
        <f t="shared" si="127"/>
        <v>0</v>
      </c>
      <c r="T1623" s="333">
        <f t="shared" si="128"/>
        <v>0</v>
      </c>
    </row>
    <row r="1624" spans="2:20" ht="24.9" customHeight="1" x14ac:dyDescent="0.3">
      <c r="B1624" s="446"/>
      <c r="C1624" s="267">
        <f t="shared" si="125"/>
        <v>1</v>
      </c>
      <c r="D1624" s="268" t="str">
        <f t="shared" si="126"/>
        <v>Janeiro</v>
      </c>
      <c r="E1624" s="269">
        <v>60</v>
      </c>
      <c r="F1624" s="270" t="str">
        <f>IF(E1624="","",VLOOKUP(Conciliação!E1624,Relatório!B:I,2,FALSE))</f>
        <v>Taxas bancárias</v>
      </c>
      <c r="G1624" s="709"/>
      <c r="H1624" s="334" t="str">
        <f>IF(G1624="","",VLOOKUP(G1624,Fundos!B:C,2,FALSE))</f>
        <v/>
      </c>
      <c r="I1624" s="272"/>
      <c r="J1624" s="443"/>
      <c r="K1624" s="443"/>
      <c r="L1624" s="685"/>
      <c r="M1624" s="353"/>
      <c r="N1624" s="271"/>
      <c r="O1624" s="576"/>
      <c r="P1624" s="276" t="s">
        <v>277</v>
      </c>
      <c r="Q1624" s="279"/>
      <c r="R1624" s="449"/>
      <c r="S1624" s="279">
        <f t="shared" si="127"/>
        <v>0</v>
      </c>
      <c r="T1624" s="333">
        <f t="shared" si="128"/>
        <v>0</v>
      </c>
    </row>
    <row r="1625" spans="2:20" ht="24.9" customHeight="1" x14ac:dyDescent="0.3">
      <c r="B1625" s="446"/>
      <c r="C1625" s="267">
        <f t="shared" ref="C1625:C1717" si="129">MONTH(B1625)</f>
        <v>1</v>
      </c>
      <c r="D1625" s="268" t="str">
        <f t="shared" ref="D1625:D1717" si="130">IF(C1625=1,"Janeiro",IF(C1625=2,"Fevereiro",IF(C1625=3,"Março",IF(C1625=4,"Abril",IF(C1625=5,"Maio",IF(C1625=6,"Junho",IF(C1625=7,"Julho",IF(C1625=8,"Agosto",IF(C1625=9,"Setembro",IF(C1625=10,"Outubro",IF(C1625=11,"Novembro",IF(C1625=12,"Dezembro",""))))))))))))</f>
        <v>Janeiro</v>
      </c>
      <c r="E1625" s="269">
        <v>173</v>
      </c>
      <c r="F1625" s="270">
        <f>IF(E1625="","",VLOOKUP(Conciliação!E1625,Relatório!B:I,2,FALSE))</f>
        <v>0</v>
      </c>
      <c r="G1625" s="709"/>
      <c r="H1625" s="334" t="str">
        <f>IF(G1625="","",VLOOKUP(G1625,Fundos!B:C,2,FALSE))</f>
        <v/>
      </c>
      <c r="I1625" s="272"/>
      <c r="J1625" s="443"/>
      <c r="K1625" s="443"/>
      <c r="L1625" s="685"/>
      <c r="M1625" s="353"/>
      <c r="N1625" s="271"/>
      <c r="O1625" s="576"/>
      <c r="P1625" s="276" t="s">
        <v>277</v>
      </c>
      <c r="Q1625" s="279"/>
      <c r="R1625" s="449"/>
      <c r="S1625" s="279">
        <f t="shared" si="127"/>
        <v>0</v>
      </c>
      <c r="T1625" s="333">
        <f t="shared" si="128"/>
        <v>0</v>
      </c>
    </row>
    <row r="1626" spans="2:20" ht="24.9" customHeight="1" x14ac:dyDescent="0.3">
      <c r="B1626" s="446"/>
      <c r="C1626" s="267">
        <f t="shared" si="129"/>
        <v>1</v>
      </c>
      <c r="D1626" s="268" t="str">
        <f t="shared" si="130"/>
        <v>Janeiro</v>
      </c>
      <c r="E1626" s="269">
        <v>26</v>
      </c>
      <c r="F1626" s="270" t="str">
        <f>IF(E1626="","",VLOOKUP(Conciliação!E1626,Relatório!B:I,2,FALSE))</f>
        <v>Multas recebidas</v>
      </c>
      <c r="G1626" s="709"/>
      <c r="H1626" s="334" t="str">
        <f>IF(G1626="","",VLOOKUP(G1626,Fundos!B:C,2,FALSE))</f>
        <v/>
      </c>
      <c r="I1626" s="272"/>
      <c r="J1626" s="443"/>
      <c r="K1626" s="443"/>
      <c r="L1626" s="685"/>
      <c r="M1626" s="353"/>
      <c r="N1626" s="271"/>
      <c r="O1626" s="576"/>
      <c r="P1626" s="276" t="s">
        <v>277</v>
      </c>
      <c r="Q1626" s="279"/>
      <c r="R1626" s="449"/>
      <c r="S1626" s="279">
        <f t="shared" si="127"/>
        <v>0</v>
      </c>
      <c r="T1626" s="333">
        <f t="shared" si="128"/>
        <v>0</v>
      </c>
    </row>
    <row r="1627" spans="2:20" ht="24.9" customHeight="1" x14ac:dyDescent="0.3">
      <c r="B1627" s="446"/>
      <c r="C1627" s="267">
        <f t="shared" si="129"/>
        <v>1</v>
      </c>
      <c r="D1627" s="268" t="str">
        <f t="shared" si="130"/>
        <v>Janeiro</v>
      </c>
      <c r="E1627" s="269">
        <v>26</v>
      </c>
      <c r="F1627" s="270" t="str">
        <f>IF(E1627="","",VLOOKUP(Conciliação!E1627,Relatório!B:I,2,FALSE))</f>
        <v>Multas recebidas</v>
      </c>
      <c r="G1627" s="709"/>
      <c r="H1627" s="334" t="str">
        <f>IF(G1627="","",VLOOKUP(G1627,Fundos!B:C,2,FALSE))</f>
        <v/>
      </c>
      <c r="I1627" s="272"/>
      <c r="J1627" s="294"/>
      <c r="K1627" s="443"/>
      <c r="L1627" s="685"/>
      <c r="M1627" s="353"/>
      <c r="N1627" s="271"/>
      <c r="O1627" s="576"/>
      <c r="P1627" s="276" t="s">
        <v>277</v>
      </c>
      <c r="Q1627" s="279"/>
      <c r="R1627" s="449"/>
      <c r="S1627" s="279">
        <f t="shared" si="127"/>
        <v>0</v>
      </c>
      <c r="T1627" s="333">
        <f t="shared" si="128"/>
        <v>0</v>
      </c>
    </row>
    <row r="1628" spans="2:20" ht="24.9" customHeight="1" x14ac:dyDescent="0.3">
      <c r="B1628" s="446"/>
      <c r="C1628" s="267">
        <f t="shared" si="129"/>
        <v>1</v>
      </c>
      <c r="D1628" s="268" t="str">
        <f t="shared" si="130"/>
        <v>Janeiro</v>
      </c>
      <c r="E1628" s="269">
        <v>26</v>
      </c>
      <c r="F1628" s="270" t="str">
        <f>IF(E1628="","",VLOOKUP(Conciliação!E1628,Relatório!B:I,2,FALSE))</f>
        <v>Multas recebidas</v>
      </c>
      <c r="G1628" s="709"/>
      <c r="H1628" s="334" t="str">
        <f>IF(G1628="","",VLOOKUP(G1628,Fundos!B:C,2,FALSE))</f>
        <v/>
      </c>
      <c r="I1628" s="272"/>
      <c r="J1628" s="443"/>
      <c r="K1628" s="443"/>
      <c r="L1628" s="685"/>
      <c r="M1628" s="353"/>
      <c r="N1628" s="271"/>
      <c r="O1628" s="576"/>
      <c r="P1628" s="276" t="s">
        <v>277</v>
      </c>
      <c r="Q1628" s="279"/>
      <c r="R1628" s="449"/>
      <c r="S1628" s="279">
        <f t="shared" si="127"/>
        <v>0</v>
      </c>
      <c r="T1628" s="333">
        <f t="shared" si="128"/>
        <v>0</v>
      </c>
    </row>
    <row r="1629" spans="2:20" ht="24.9" customHeight="1" x14ac:dyDescent="0.3">
      <c r="B1629" s="446"/>
      <c r="C1629" s="267">
        <f t="shared" si="129"/>
        <v>1</v>
      </c>
      <c r="D1629" s="268" t="str">
        <f t="shared" si="130"/>
        <v>Janeiro</v>
      </c>
      <c r="E1629" s="269">
        <v>60</v>
      </c>
      <c r="F1629" s="270" t="str">
        <f>IF(E1629="","",VLOOKUP(Conciliação!E1629,Relatório!B:I,2,FALSE))</f>
        <v>Taxas bancárias</v>
      </c>
      <c r="G1629" s="709"/>
      <c r="H1629" s="334" t="str">
        <f>IF(G1629="","",VLOOKUP(G1629,Fundos!B:C,2,FALSE))</f>
        <v/>
      </c>
      <c r="I1629" s="272"/>
      <c r="J1629" s="443"/>
      <c r="K1629" s="443"/>
      <c r="L1629" s="685"/>
      <c r="M1629" s="353"/>
      <c r="N1629" s="271"/>
      <c r="O1629" s="576"/>
      <c r="P1629" s="276" t="s">
        <v>277</v>
      </c>
      <c r="Q1629" s="279"/>
      <c r="R1629" s="449"/>
      <c r="S1629" s="279">
        <f t="shared" si="127"/>
        <v>0</v>
      </c>
      <c r="T1629" s="333">
        <f t="shared" si="128"/>
        <v>0</v>
      </c>
    </row>
    <row r="1630" spans="2:20" ht="24.9" customHeight="1" x14ac:dyDescent="0.3">
      <c r="B1630" s="446"/>
      <c r="C1630" s="267">
        <f t="shared" si="129"/>
        <v>1</v>
      </c>
      <c r="D1630" s="268" t="str">
        <f t="shared" si="130"/>
        <v>Janeiro</v>
      </c>
      <c r="E1630" s="269">
        <v>60</v>
      </c>
      <c r="F1630" s="270" t="str">
        <f>IF(E1630="","",VLOOKUP(Conciliação!E1630,Relatório!B:I,2,FALSE))</f>
        <v>Taxas bancárias</v>
      </c>
      <c r="G1630" s="709"/>
      <c r="H1630" s="334" t="str">
        <f>IF(G1630="","",VLOOKUP(G1630,Fundos!B:C,2,FALSE))</f>
        <v/>
      </c>
      <c r="I1630" s="272"/>
      <c r="J1630" s="443"/>
      <c r="K1630" s="443"/>
      <c r="L1630" s="685"/>
      <c r="M1630" s="353"/>
      <c r="N1630" s="271"/>
      <c r="O1630" s="576"/>
      <c r="P1630" s="276" t="s">
        <v>277</v>
      </c>
      <c r="Q1630" s="279"/>
      <c r="R1630" s="449"/>
      <c r="S1630" s="279">
        <f t="shared" si="127"/>
        <v>0</v>
      </c>
      <c r="T1630" s="333">
        <f t="shared" si="128"/>
        <v>0</v>
      </c>
    </row>
    <row r="1631" spans="2:20" ht="24.9" customHeight="1" x14ac:dyDescent="0.3">
      <c r="B1631" s="446"/>
      <c r="C1631" s="267">
        <f t="shared" si="129"/>
        <v>1</v>
      </c>
      <c r="D1631" s="268" t="str">
        <f t="shared" si="130"/>
        <v>Janeiro</v>
      </c>
      <c r="E1631" s="269">
        <v>26</v>
      </c>
      <c r="F1631" s="270" t="str">
        <f>IF(E1631="","",VLOOKUP(Conciliação!E1631,Relatório!B:I,2,FALSE))</f>
        <v>Multas recebidas</v>
      </c>
      <c r="G1631" s="709"/>
      <c r="H1631" s="334" t="str">
        <f>IF(G1631="","",VLOOKUP(G1631,Fundos!B:C,2,FALSE))</f>
        <v/>
      </c>
      <c r="I1631" s="272"/>
      <c r="J1631" s="443"/>
      <c r="K1631" s="443"/>
      <c r="L1631" s="685"/>
      <c r="M1631" s="353"/>
      <c r="N1631" s="271"/>
      <c r="O1631" s="576"/>
      <c r="P1631" s="276" t="s">
        <v>277</v>
      </c>
      <c r="Q1631" s="279"/>
      <c r="R1631" s="449"/>
      <c r="S1631" s="279">
        <f t="shared" si="127"/>
        <v>0</v>
      </c>
      <c r="T1631" s="333">
        <f t="shared" si="128"/>
        <v>0</v>
      </c>
    </row>
    <row r="1632" spans="2:20" ht="24.9" customHeight="1" x14ac:dyDescent="0.3">
      <c r="B1632" s="446"/>
      <c r="C1632" s="267">
        <f t="shared" si="129"/>
        <v>1</v>
      </c>
      <c r="D1632" s="268" t="str">
        <f t="shared" si="130"/>
        <v>Janeiro</v>
      </c>
      <c r="E1632" s="269">
        <v>27</v>
      </c>
      <c r="F1632" s="270" t="str">
        <f>IF(E1632="","",VLOOKUP(Conciliação!E1632,Relatório!B:I,2,FALSE))</f>
        <v>Juros recebdos</v>
      </c>
      <c r="G1632" s="709"/>
      <c r="H1632" s="334" t="str">
        <f>IF(G1632="","",VLOOKUP(G1632,Fundos!B:C,2,FALSE))</f>
        <v/>
      </c>
      <c r="I1632" s="272"/>
      <c r="J1632" s="443"/>
      <c r="K1632" s="443"/>
      <c r="L1632" s="685"/>
      <c r="M1632" s="353"/>
      <c r="N1632" s="271"/>
      <c r="O1632" s="576"/>
      <c r="P1632" s="276" t="s">
        <v>277</v>
      </c>
      <c r="Q1632" s="279"/>
      <c r="R1632" s="449"/>
      <c r="S1632" s="279">
        <f t="shared" si="127"/>
        <v>0</v>
      </c>
      <c r="T1632" s="333">
        <f t="shared" si="128"/>
        <v>0</v>
      </c>
    </row>
    <row r="1633" spans="2:20" ht="24.9" customHeight="1" x14ac:dyDescent="0.3">
      <c r="B1633" s="446"/>
      <c r="C1633" s="267">
        <f t="shared" si="129"/>
        <v>1</v>
      </c>
      <c r="D1633" s="268" t="str">
        <f t="shared" si="130"/>
        <v>Janeiro</v>
      </c>
      <c r="E1633" s="269">
        <v>26</v>
      </c>
      <c r="F1633" s="270" t="str">
        <f>IF(E1633="","",VLOOKUP(Conciliação!E1633,Relatório!B:I,2,FALSE))</f>
        <v>Multas recebidas</v>
      </c>
      <c r="G1633" s="709"/>
      <c r="H1633" s="334" t="str">
        <f>IF(G1633="","",VLOOKUP(G1633,Fundos!B:C,2,FALSE))</f>
        <v/>
      </c>
      <c r="I1633" s="272"/>
      <c r="J1633" s="443"/>
      <c r="K1633" s="443"/>
      <c r="L1633" s="685"/>
      <c r="M1633" s="353"/>
      <c r="N1633" s="271"/>
      <c r="O1633" s="576"/>
      <c r="P1633" s="276" t="s">
        <v>277</v>
      </c>
      <c r="Q1633" s="279"/>
      <c r="R1633" s="449"/>
      <c r="S1633" s="279">
        <f t="shared" si="127"/>
        <v>0</v>
      </c>
      <c r="T1633" s="333">
        <f t="shared" si="128"/>
        <v>0</v>
      </c>
    </row>
    <row r="1634" spans="2:20" ht="24.9" customHeight="1" x14ac:dyDescent="0.3">
      <c r="B1634" s="446"/>
      <c r="C1634" s="267">
        <f t="shared" si="129"/>
        <v>1</v>
      </c>
      <c r="D1634" s="268" t="str">
        <f t="shared" si="130"/>
        <v>Janeiro</v>
      </c>
      <c r="E1634" s="269">
        <v>27</v>
      </c>
      <c r="F1634" s="270" t="str">
        <f>IF(E1634="","",VLOOKUP(Conciliação!E1634,Relatório!B:I,2,FALSE))</f>
        <v>Juros recebdos</v>
      </c>
      <c r="G1634" s="709"/>
      <c r="H1634" s="334" t="str">
        <f>IF(G1634="","",VLOOKUP(G1634,Fundos!B:C,2,FALSE))</f>
        <v/>
      </c>
      <c r="I1634" s="272"/>
      <c r="J1634" s="443"/>
      <c r="K1634" s="443"/>
      <c r="L1634" s="685"/>
      <c r="M1634" s="353"/>
      <c r="N1634" s="271"/>
      <c r="O1634" s="576"/>
      <c r="P1634" s="276" t="s">
        <v>277</v>
      </c>
      <c r="Q1634" s="279"/>
      <c r="R1634" s="449"/>
      <c r="S1634" s="279">
        <f t="shared" si="127"/>
        <v>0</v>
      </c>
      <c r="T1634" s="333">
        <f t="shared" si="128"/>
        <v>0</v>
      </c>
    </row>
    <row r="1635" spans="2:20" ht="24.9" customHeight="1" x14ac:dyDescent="0.3">
      <c r="B1635" s="446"/>
      <c r="C1635" s="267">
        <f t="shared" si="129"/>
        <v>1</v>
      </c>
      <c r="D1635" s="268" t="str">
        <f t="shared" si="130"/>
        <v>Janeiro</v>
      </c>
      <c r="E1635" s="269">
        <v>364</v>
      </c>
      <c r="F1635" s="270">
        <f>IF(E1635="","",VLOOKUP(Conciliação!E1635,Relatório!B:I,2,FALSE))</f>
        <v>0</v>
      </c>
      <c r="G1635" s="709"/>
      <c r="H1635" s="334" t="str">
        <f>IF(G1635="","",VLOOKUP(G1635,Fundos!B:C,2,FALSE))</f>
        <v/>
      </c>
      <c r="I1635" s="272"/>
      <c r="J1635" s="443"/>
      <c r="K1635" s="443"/>
      <c r="L1635" s="685"/>
      <c r="M1635" s="353"/>
      <c r="N1635" s="271"/>
      <c r="O1635" s="576"/>
      <c r="P1635" s="276" t="s">
        <v>277</v>
      </c>
      <c r="Q1635" s="279"/>
      <c r="R1635" s="449"/>
      <c r="S1635" s="279">
        <f t="shared" si="127"/>
        <v>0</v>
      </c>
      <c r="T1635" s="333">
        <f t="shared" si="128"/>
        <v>0</v>
      </c>
    </row>
    <row r="1636" spans="2:20" ht="24.9" customHeight="1" x14ac:dyDescent="0.3">
      <c r="B1636" s="446"/>
      <c r="C1636" s="267">
        <f t="shared" si="129"/>
        <v>1</v>
      </c>
      <c r="D1636" s="268" t="str">
        <f t="shared" si="130"/>
        <v>Janeiro</v>
      </c>
      <c r="E1636" s="269">
        <v>306</v>
      </c>
      <c r="F1636" s="270" t="str">
        <f>IF(E1636="","",VLOOKUP(Conciliação!E1636,Relatório!B:I,2,FALSE))</f>
        <v>Suporte informática (Assistência)</v>
      </c>
      <c r="G1636" s="709"/>
      <c r="H1636" s="334" t="str">
        <f>IF(G1636="","",VLOOKUP(G1636,Fundos!B:C,2,FALSE))</f>
        <v/>
      </c>
      <c r="I1636" s="272"/>
      <c r="J1636" s="443"/>
      <c r="K1636" s="443"/>
      <c r="L1636" s="685"/>
      <c r="M1636" s="353"/>
      <c r="N1636" s="271"/>
      <c r="O1636" s="576"/>
      <c r="P1636" s="276" t="s">
        <v>277</v>
      </c>
      <c r="Q1636" s="279"/>
      <c r="R1636" s="449"/>
      <c r="S1636" s="279">
        <f t="shared" si="127"/>
        <v>0</v>
      </c>
      <c r="T1636" s="333">
        <f t="shared" si="128"/>
        <v>0</v>
      </c>
    </row>
    <row r="1637" spans="2:20" ht="24.9" customHeight="1" x14ac:dyDescent="0.3">
      <c r="B1637" s="446"/>
      <c r="C1637" s="267">
        <f t="shared" si="129"/>
        <v>1</v>
      </c>
      <c r="D1637" s="268" t="str">
        <f t="shared" si="130"/>
        <v>Janeiro</v>
      </c>
      <c r="E1637" s="269">
        <v>121</v>
      </c>
      <c r="F1637" s="270">
        <f>IF(E1637="","",VLOOKUP(Conciliação!E1637,Relatório!B:I,2,FALSE))</f>
        <v>0</v>
      </c>
      <c r="G1637" s="709"/>
      <c r="H1637" s="334" t="str">
        <f>IF(G1637="","",VLOOKUP(G1637,Fundos!B:C,2,FALSE))</f>
        <v/>
      </c>
      <c r="I1637" s="272"/>
      <c r="J1637" s="443"/>
      <c r="K1637" s="443"/>
      <c r="L1637" s="686"/>
      <c r="M1637" s="353"/>
      <c r="N1637" s="271"/>
      <c r="O1637" s="576"/>
      <c r="P1637" s="276" t="s">
        <v>277</v>
      </c>
      <c r="Q1637" s="279"/>
      <c r="R1637" s="449"/>
      <c r="S1637" s="279">
        <f t="shared" si="127"/>
        <v>0</v>
      </c>
      <c r="T1637" s="333">
        <f t="shared" si="128"/>
        <v>0</v>
      </c>
    </row>
    <row r="1638" spans="2:20" ht="24.9" customHeight="1" x14ac:dyDescent="0.3">
      <c r="B1638" s="446"/>
      <c r="C1638" s="267">
        <f>MONTH(B1638)</f>
        <v>1</v>
      </c>
      <c r="D1638" s="268" t="str">
        <f>IF(C1638=1,"Janeiro",IF(C1638=2,"Fevereiro",IF(C1638=3,"Março",IF(C1638=4,"Abril",IF(C1638=5,"Maio",IF(C1638=6,"Junho",IF(C1638=7,"Julho",IF(C1638=8,"Agosto",IF(C1638=9,"Setembro",IF(C1638=10,"Outubro",IF(C1638=11,"Novembro",IF(C1638=12,"Dezembro",""))))))))))))</f>
        <v>Janeiro</v>
      </c>
      <c r="E1638" s="269">
        <v>150</v>
      </c>
      <c r="F1638" s="270">
        <f>IF(E1638="","",VLOOKUP(Conciliação!E1638,Relatório!B:I,2,FALSE))</f>
        <v>0</v>
      </c>
      <c r="G1638" s="709"/>
      <c r="H1638" s="334" t="str">
        <f>IF(G1638="","",VLOOKUP(G1638,Fundos!B:C,2,FALSE))</f>
        <v/>
      </c>
      <c r="I1638" s="272"/>
      <c r="J1638" s="443"/>
      <c r="K1638" s="443"/>
      <c r="L1638" s="686"/>
      <c r="M1638" s="353"/>
      <c r="N1638" s="271"/>
      <c r="O1638" s="576"/>
      <c r="P1638" s="276" t="s">
        <v>277</v>
      </c>
      <c r="Q1638" s="279"/>
      <c r="R1638" s="449"/>
      <c r="S1638" s="279">
        <f t="shared" si="127"/>
        <v>0</v>
      </c>
      <c r="T1638" s="333">
        <f t="shared" si="128"/>
        <v>0</v>
      </c>
    </row>
    <row r="1639" spans="2:20" ht="24.9" customHeight="1" x14ac:dyDescent="0.3">
      <c r="B1639" s="446"/>
      <c r="C1639" s="267">
        <f t="shared" si="129"/>
        <v>1</v>
      </c>
      <c r="D1639" s="268" t="str">
        <f t="shared" si="130"/>
        <v>Janeiro</v>
      </c>
      <c r="E1639" s="269">
        <v>143</v>
      </c>
      <c r="F1639" s="270">
        <f>IF(E1639="","",VLOOKUP(Conciliação!E1639,Relatório!B:I,2,FALSE))</f>
        <v>0</v>
      </c>
      <c r="G1639" s="709"/>
      <c r="H1639" s="334" t="str">
        <f>IF(G1639="","",VLOOKUP(G1639,Fundos!B:C,2,FALSE))</f>
        <v/>
      </c>
      <c r="I1639" s="272"/>
      <c r="J1639" s="443"/>
      <c r="K1639" s="443"/>
      <c r="L1639" s="685"/>
      <c r="M1639" s="353"/>
      <c r="N1639" s="271"/>
      <c r="O1639" s="576"/>
      <c r="P1639" s="276" t="s">
        <v>277</v>
      </c>
      <c r="Q1639" s="279"/>
      <c r="R1639" s="449"/>
      <c r="S1639" s="279">
        <f t="shared" si="127"/>
        <v>0</v>
      </c>
      <c r="T1639" s="333">
        <f t="shared" si="128"/>
        <v>0</v>
      </c>
    </row>
    <row r="1640" spans="2:20" ht="24.9" customHeight="1" x14ac:dyDescent="0.3">
      <c r="B1640" s="446"/>
      <c r="C1640" s="267">
        <f t="shared" si="129"/>
        <v>1</v>
      </c>
      <c r="D1640" s="268" t="str">
        <f t="shared" si="130"/>
        <v>Janeiro</v>
      </c>
      <c r="E1640" s="269">
        <v>60</v>
      </c>
      <c r="F1640" s="270" t="str">
        <f>IF(E1640="","",VLOOKUP(Conciliação!E1640,Relatório!B:I,2,FALSE))</f>
        <v>Taxas bancárias</v>
      </c>
      <c r="G1640" s="709"/>
      <c r="H1640" s="334" t="str">
        <f>IF(G1640="","",VLOOKUP(G1640,Fundos!B:C,2,FALSE))</f>
        <v/>
      </c>
      <c r="I1640" s="272"/>
      <c r="J1640" s="443"/>
      <c r="K1640" s="443"/>
      <c r="L1640" s="685"/>
      <c r="M1640" s="353"/>
      <c r="N1640" s="271"/>
      <c r="O1640" s="576"/>
      <c r="P1640" s="276" t="s">
        <v>277</v>
      </c>
      <c r="Q1640" s="279"/>
      <c r="R1640" s="449"/>
      <c r="S1640" s="279">
        <f t="shared" si="127"/>
        <v>0</v>
      </c>
      <c r="T1640" s="333">
        <f t="shared" si="128"/>
        <v>0</v>
      </c>
    </row>
    <row r="1641" spans="2:20" ht="24.9" customHeight="1" x14ac:dyDescent="0.3">
      <c r="B1641" s="446"/>
      <c r="C1641" s="267">
        <f t="shared" si="129"/>
        <v>1</v>
      </c>
      <c r="D1641" s="268" t="str">
        <f t="shared" si="130"/>
        <v>Janeiro</v>
      </c>
      <c r="E1641" s="269">
        <v>308</v>
      </c>
      <c r="F1641" s="270" t="str">
        <f>IF(E1641="","",VLOOKUP(Conciliação!E1641,Relatório!B:I,2,FALSE))</f>
        <v>Nuvem</v>
      </c>
      <c r="G1641" s="709"/>
      <c r="H1641" s="334" t="str">
        <f>IF(G1641="","",VLOOKUP(G1641,Fundos!B:C,2,FALSE))</f>
        <v/>
      </c>
      <c r="I1641" s="272"/>
      <c r="J1641" s="443"/>
      <c r="K1641" s="443"/>
      <c r="L1641" s="685"/>
      <c r="M1641" s="353"/>
      <c r="N1641" s="271"/>
      <c r="O1641" s="576"/>
      <c r="P1641" s="276" t="s">
        <v>277</v>
      </c>
      <c r="Q1641" s="279"/>
      <c r="R1641" s="449"/>
      <c r="S1641" s="279">
        <f t="shared" si="127"/>
        <v>0</v>
      </c>
      <c r="T1641" s="333">
        <f t="shared" si="128"/>
        <v>0</v>
      </c>
    </row>
    <row r="1642" spans="2:20" ht="24.9" customHeight="1" x14ac:dyDescent="0.3">
      <c r="B1642" s="446"/>
      <c r="C1642" s="267">
        <f t="shared" si="129"/>
        <v>1</v>
      </c>
      <c r="D1642" s="268" t="str">
        <f t="shared" si="130"/>
        <v>Janeiro</v>
      </c>
      <c r="E1642" s="269">
        <v>60</v>
      </c>
      <c r="F1642" s="270" t="str">
        <f>IF(E1642="","",VLOOKUP(Conciliação!E1642,Relatório!B:I,2,FALSE))</f>
        <v>Taxas bancárias</v>
      </c>
      <c r="G1642" s="709"/>
      <c r="H1642" s="334" t="str">
        <f>IF(G1642="","",VLOOKUP(G1642,Fundos!B:C,2,FALSE))</f>
        <v/>
      </c>
      <c r="I1642" s="272"/>
      <c r="J1642" s="443"/>
      <c r="K1642" s="443"/>
      <c r="L1642" s="685"/>
      <c r="M1642" s="353"/>
      <c r="N1642" s="271"/>
      <c r="O1642" s="576"/>
      <c r="P1642" s="276" t="s">
        <v>277</v>
      </c>
      <c r="Q1642" s="279"/>
      <c r="R1642" s="449"/>
      <c r="S1642" s="279">
        <f t="shared" si="127"/>
        <v>0</v>
      </c>
      <c r="T1642" s="333">
        <f t="shared" si="128"/>
        <v>0</v>
      </c>
    </row>
    <row r="1643" spans="2:20" ht="24.9" customHeight="1" x14ac:dyDescent="0.3">
      <c r="B1643" s="446"/>
      <c r="C1643" s="267">
        <f t="shared" si="129"/>
        <v>1</v>
      </c>
      <c r="D1643" s="268" t="str">
        <f t="shared" si="130"/>
        <v>Janeiro</v>
      </c>
      <c r="E1643" s="269">
        <v>60</v>
      </c>
      <c r="F1643" s="270" t="str">
        <f>IF(E1643="","",VLOOKUP(Conciliação!E1643,Relatório!B:I,2,FALSE))</f>
        <v>Taxas bancárias</v>
      </c>
      <c r="G1643" s="709"/>
      <c r="H1643" s="334" t="str">
        <f>IF(G1643="","",VLOOKUP(G1643,Fundos!B:C,2,FALSE))</f>
        <v/>
      </c>
      <c r="I1643" s="272"/>
      <c r="J1643" s="443"/>
      <c r="K1643" s="443"/>
      <c r="L1643" s="685"/>
      <c r="M1643" s="353"/>
      <c r="N1643" s="271"/>
      <c r="O1643" s="576"/>
      <c r="P1643" s="276" t="s">
        <v>277</v>
      </c>
      <c r="Q1643" s="279"/>
      <c r="R1643" s="449"/>
      <c r="S1643" s="279">
        <f t="shared" si="127"/>
        <v>0</v>
      </c>
      <c r="T1643" s="333">
        <f t="shared" si="128"/>
        <v>0</v>
      </c>
    </row>
    <row r="1644" spans="2:20" ht="24.9" customHeight="1" x14ac:dyDescent="0.3">
      <c r="B1644" s="446"/>
      <c r="C1644" s="267">
        <f t="shared" si="129"/>
        <v>1</v>
      </c>
      <c r="D1644" s="268" t="str">
        <f t="shared" si="130"/>
        <v>Janeiro</v>
      </c>
      <c r="E1644" s="269">
        <v>501</v>
      </c>
      <c r="F1644" s="270" t="str">
        <f>IF(E1644="","",VLOOKUP(Conciliação!E1644,Relatório!B:I,2,FALSE))</f>
        <v>CDB Flex Empresarial/FIC SIGMA DI/GIRO FLEX</v>
      </c>
      <c r="G1644" s="709"/>
      <c r="H1644" s="334" t="str">
        <f>IF(G1644="","",VLOOKUP(G1644,Fundos!B:C,2,FALSE))</f>
        <v/>
      </c>
      <c r="I1644" s="272"/>
      <c r="J1644" s="443"/>
      <c r="K1644" s="443"/>
      <c r="L1644" s="685"/>
      <c r="M1644" s="353"/>
      <c r="N1644" s="271"/>
      <c r="O1644" s="576"/>
      <c r="P1644" s="276" t="s">
        <v>277</v>
      </c>
      <c r="Q1644" s="279"/>
      <c r="R1644" s="449"/>
      <c r="S1644" s="279">
        <f t="shared" si="127"/>
        <v>0</v>
      </c>
      <c r="T1644" s="333">
        <f t="shared" si="128"/>
        <v>0</v>
      </c>
    </row>
    <row r="1645" spans="2:20" ht="24.9" customHeight="1" x14ac:dyDescent="0.3">
      <c r="B1645" s="446"/>
      <c r="C1645" s="267">
        <f t="shared" si="129"/>
        <v>1</v>
      </c>
      <c r="D1645" s="268" t="str">
        <f t="shared" si="130"/>
        <v>Janeiro</v>
      </c>
      <c r="E1645" s="269">
        <v>26</v>
      </c>
      <c r="F1645" s="270" t="str">
        <f>IF(E1645="","",VLOOKUP(Conciliação!E1645,Relatório!B:I,2,FALSE))</f>
        <v>Multas recebidas</v>
      </c>
      <c r="G1645" s="709"/>
      <c r="H1645" s="334" t="str">
        <f>IF(G1645="","",VLOOKUP(G1645,Fundos!B:C,2,FALSE))</f>
        <v/>
      </c>
      <c r="I1645" s="272"/>
      <c r="J1645" s="443"/>
      <c r="K1645" s="443"/>
      <c r="L1645" s="685"/>
      <c r="M1645" s="353"/>
      <c r="N1645" s="271"/>
      <c r="O1645" s="576"/>
      <c r="P1645" s="276" t="s">
        <v>277</v>
      </c>
      <c r="Q1645" s="279"/>
      <c r="R1645" s="449"/>
      <c r="S1645" s="279">
        <f t="shared" si="127"/>
        <v>0</v>
      </c>
      <c r="T1645" s="333">
        <f t="shared" si="128"/>
        <v>0</v>
      </c>
    </row>
    <row r="1646" spans="2:20" ht="24.9" customHeight="1" x14ac:dyDescent="0.3">
      <c r="B1646" s="446"/>
      <c r="C1646" s="267">
        <f t="shared" si="129"/>
        <v>1</v>
      </c>
      <c r="D1646" s="268" t="str">
        <f t="shared" si="130"/>
        <v>Janeiro</v>
      </c>
      <c r="E1646" s="269">
        <v>27</v>
      </c>
      <c r="F1646" s="270" t="str">
        <f>IF(E1646="","",VLOOKUP(Conciliação!E1646,Relatório!B:I,2,FALSE))</f>
        <v>Juros recebdos</v>
      </c>
      <c r="G1646" s="709"/>
      <c r="H1646" s="334" t="str">
        <f>IF(G1646="","",VLOOKUP(G1646,Fundos!B:C,2,FALSE))</f>
        <v/>
      </c>
      <c r="I1646" s="272"/>
      <c r="J1646" s="443"/>
      <c r="K1646" s="443"/>
      <c r="L1646" s="685"/>
      <c r="M1646" s="353"/>
      <c r="N1646" s="271"/>
      <c r="O1646" s="576"/>
      <c r="P1646" s="276" t="s">
        <v>277</v>
      </c>
      <c r="Q1646" s="279"/>
      <c r="R1646" s="449"/>
      <c r="S1646" s="279">
        <f t="shared" si="127"/>
        <v>0</v>
      </c>
      <c r="T1646" s="333">
        <f t="shared" si="128"/>
        <v>0</v>
      </c>
    </row>
    <row r="1647" spans="2:20" ht="24.9" customHeight="1" x14ac:dyDescent="0.3">
      <c r="B1647" s="446"/>
      <c r="C1647" s="267">
        <f t="shared" si="129"/>
        <v>1</v>
      </c>
      <c r="D1647" s="268" t="str">
        <f t="shared" si="130"/>
        <v>Janeiro</v>
      </c>
      <c r="E1647" s="269">
        <v>28</v>
      </c>
      <c r="F1647" s="270" t="str">
        <f>IF(E1647="","",VLOOKUP(Conciliação!E1647,Relatório!B:I,2,FALSE))</f>
        <v>Inscrições cursos</v>
      </c>
      <c r="G1647" s="709"/>
      <c r="H1647" s="334" t="str">
        <f>IF(G1647="","",VLOOKUP(G1647,Fundos!B:C,2,FALSE))</f>
        <v/>
      </c>
      <c r="I1647" s="272"/>
      <c r="J1647" s="443"/>
      <c r="K1647" s="448"/>
      <c r="L1647" s="685"/>
      <c r="M1647" s="353"/>
      <c r="N1647" s="271"/>
      <c r="O1647" s="576"/>
      <c r="P1647" s="276" t="s">
        <v>277</v>
      </c>
      <c r="Q1647" s="279"/>
      <c r="R1647" s="449"/>
      <c r="S1647" s="279">
        <f t="shared" si="127"/>
        <v>0</v>
      </c>
      <c r="T1647" s="333">
        <f t="shared" si="128"/>
        <v>0</v>
      </c>
    </row>
    <row r="1648" spans="2:20" ht="24.9" customHeight="1" x14ac:dyDescent="0.3">
      <c r="B1648" s="446"/>
      <c r="C1648" s="267">
        <f t="shared" ref="C1648:C1656" si="131">MONTH(B1648)</f>
        <v>1</v>
      </c>
      <c r="D1648" s="268" t="str">
        <f t="shared" ref="D1648:D1656" si="132">IF(C1648=1,"Janeiro",IF(C1648=2,"Fevereiro",IF(C1648=3,"Março",IF(C1648=4,"Abril",IF(C1648=5,"Maio",IF(C1648=6,"Junho",IF(C1648=7,"Julho",IF(C1648=8,"Agosto",IF(C1648=9,"Setembro",IF(C1648=10,"Outubro",IF(C1648=11,"Novembro",IF(C1648=12,"Dezembro",""))))))))))))</f>
        <v>Janeiro</v>
      </c>
      <c r="E1648" s="269">
        <v>28</v>
      </c>
      <c r="F1648" s="270" t="str">
        <f>IF(E1648="","",VLOOKUP(Conciliação!E1648,Relatório!B:I,2,FALSE))</f>
        <v>Inscrições cursos</v>
      </c>
      <c r="G1648" s="709"/>
      <c r="H1648" s="334" t="str">
        <f>IF(G1648="","",VLOOKUP(G1648,Fundos!B:C,2,FALSE))</f>
        <v/>
      </c>
      <c r="I1648" s="272"/>
      <c r="J1648" s="443"/>
      <c r="K1648" s="448"/>
      <c r="L1648" s="685"/>
      <c r="M1648" s="353"/>
      <c r="N1648" s="271"/>
      <c r="O1648" s="576"/>
      <c r="P1648" s="276" t="s">
        <v>277</v>
      </c>
      <c r="Q1648" s="279"/>
      <c r="R1648" s="449"/>
      <c r="S1648" s="279">
        <f t="shared" si="127"/>
        <v>0</v>
      </c>
      <c r="T1648" s="333">
        <f t="shared" si="128"/>
        <v>0</v>
      </c>
    </row>
    <row r="1649" spans="2:20" ht="24.9" customHeight="1" x14ac:dyDescent="0.3">
      <c r="B1649" s="446"/>
      <c r="C1649" s="267">
        <f t="shared" si="131"/>
        <v>1</v>
      </c>
      <c r="D1649" s="268" t="str">
        <f t="shared" si="132"/>
        <v>Janeiro</v>
      </c>
      <c r="E1649" s="269">
        <v>28</v>
      </c>
      <c r="F1649" s="270" t="str">
        <f>IF(E1649="","",VLOOKUP(Conciliação!E1649,Relatório!B:I,2,FALSE))</f>
        <v>Inscrições cursos</v>
      </c>
      <c r="G1649" s="709"/>
      <c r="H1649" s="334" t="str">
        <f>IF(G1649="","",VLOOKUP(G1649,Fundos!B:C,2,FALSE))</f>
        <v/>
      </c>
      <c r="I1649" s="272"/>
      <c r="J1649" s="443"/>
      <c r="K1649" s="448"/>
      <c r="L1649" s="685"/>
      <c r="M1649" s="353"/>
      <c r="N1649" s="271"/>
      <c r="O1649" s="576"/>
      <c r="P1649" s="276" t="s">
        <v>277</v>
      </c>
      <c r="Q1649" s="279"/>
      <c r="R1649" s="449"/>
      <c r="S1649" s="279">
        <f t="shared" si="127"/>
        <v>0</v>
      </c>
      <c r="T1649" s="333">
        <f t="shared" si="128"/>
        <v>0</v>
      </c>
    </row>
    <row r="1650" spans="2:20" ht="24.9" customHeight="1" x14ac:dyDescent="0.3">
      <c r="B1650" s="446"/>
      <c r="C1650" s="267">
        <f t="shared" si="131"/>
        <v>1</v>
      </c>
      <c r="D1650" s="268" t="str">
        <f t="shared" si="132"/>
        <v>Janeiro</v>
      </c>
      <c r="E1650" s="269">
        <v>28</v>
      </c>
      <c r="F1650" s="270" t="str">
        <f>IF(E1650="","",VLOOKUP(Conciliação!E1650,Relatório!B:I,2,FALSE))</f>
        <v>Inscrições cursos</v>
      </c>
      <c r="G1650" s="709"/>
      <c r="H1650" s="334" t="str">
        <f>IF(G1650="","",VLOOKUP(G1650,Fundos!B:C,2,FALSE))</f>
        <v/>
      </c>
      <c r="I1650" s="272"/>
      <c r="J1650" s="443"/>
      <c r="K1650" s="448"/>
      <c r="L1650" s="685"/>
      <c r="M1650" s="353"/>
      <c r="N1650" s="271"/>
      <c r="O1650" s="576"/>
      <c r="P1650" s="276" t="s">
        <v>277</v>
      </c>
      <c r="Q1650" s="279"/>
      <c r="R1650" s="449"/>
      <c r="S1650" s="279">
        <f t="shared" si="127"/>
        <v>0</v>
      </c>
      <c r="T1650" s="333">
        <f t="shared" si="128"/>
        <v>0</v>
      </c>
    </row>
    <row r="1651" spans="2:20" ht="24.9" customHeight="1" x14ac:dyDescent="0.3">
      <c r="B1651" s="446"/>
      <c r="C1651" s="267">
        <f t="shared" si="131"/>
        <v>1</v>
      </c>
      <c r="D1651" s="268" t="str">
        <f t="shared" si="132"/>
        <v>Janeiro</v>
      </c>
      <c r="E1651" s="269">
        <v>28</v>
      </c>
      <c r="F1651" s="270" t="str">
        <f>IF(E1651="","",VLOOKUP(Conciliação!E1651,Relatório!B:I,2,FALSE))</f>
        <v>Inscrições cursos</v>
      </c>
      <c r="G1651" s="709"/>
      <c r="H1651" s="334" t="str">
        <f>IF(G1651="","",VLOOKUP(G1651,Fundos!B:C,2,FALSE))</f>
        <v/>
      </c>
      <c r="I1651" s="272"/>
      <c r="J1651" s="443"/>
      <c r="K1651" s="448"/>
      <c r="L1651" s="685"/>
      <c r="M1651" s="353"/>
      <c r="N1651" s="271"/>
      <c r="O1651" s="576"/>
      <c r="P1651" s="276" t="s">
        <v>277</v>
      </c>
      <c r="Q1651" s="279"/>
      <c r="R1651" s="449"/>
      <c r="S1651" s="279">
        <f t="shared" si="127"/>
        <v>0</v>
      </c>
      <c r="T1651" s="333">
        <f t="shared" si="128"/>
        <v>0</v>
      </c>
    </row>
    <row r="1652" spans="2:20" ht="24.9" customHeight="1" x14ac:dyDescent="0.3">
      <c r="B1652" s="446"/>
      <c r="C1652" s="267">
        <f t="shared" si="131"/>
        <v>1</v>
      </c>
      <c r="D1652" s="268" t="str">
        <f t="shared" si="132"/>
        <v>Janeiro</v>
      </c>
      <c r="E1652" s="269">
        <v>28</v>
      </c>
      <c r="F1652" s="270" t="str">
        <f>IF(E1652="","",VLOOKUP(Conciliação!E1652,Relatório!B:I,2,FALSE))</f>
        <v>Inscrições cursos</v>
      </c>
      <c r="G1652" s="709"/>
      <c r="H1652" s="334" t="str">
        <f>IF(G1652="","",VLOOKUP(G1652,Fundos!B:C,2,FALSE))</f>
        <v/>
      </c>
      <c r="I1652" s="272"/>
      <c r="J1652" s="443"/>
      <c r="K1652" s="448"/>
      <c r="L1652" s="685"/>
      <c r="M1652" s="353"/>
      <c r="N1652" s="271"/>
      <c r="O1652" s="576"/>
      <c r="P1652" s="276" t="s">
        <v>277</v>
      </c>
      <c r="Q1652" s="279"/>
      <c r="R1652" s="449"/>
      <c r="S1652" s="279">
        <f t="shared" si="127"/>
        <v>0</v>
      </c>
      <c r="T1652" s="333">
        <f t="shared" si="128"/>
        <v>0</v>
      </c>
    </row>
    <row r="1653" spans="2:20" ht="24.9" customHeight="1" x14ac:dyDescent="0.3">
      <c r="B1653" s="446"/>
      <c r="C1653" s="267">
        <f t="shared" si="131"/>
        <v>1</v>
      </c>
      <c r="D1653" s="268" t="str">
        <f t="shared" si="132"/>
        <v>Janeiro</v>
      </c>
      <c r="E1653" s="269">
        <v>28</v>
      </c>
      <c r="F1653" s="270" t="str">
        <f>IF(E1653="","",VLOOKUP(Conciliação!E1653,Relatório!B:I,2,FALSE))</f>
        <v>Inscrições cursos</v>
      </c>
      <c r="G1653" s="709"/>
      <c r="H1653" s="334" t="str">
        <f>IF(G1653="","",VLOOKUP(G1653,Fundos!B:C,2,FALSE))</f>
        <v/>
      </c>
      <c r="I1653" s="272"/>
      <c r="J1653" s="443"/>
      <c r="K1653" s="448"/>
      <c r="L1653" s="685"/>
      <c r="M1653" s="353"/>
      <c r="N1653" s="271"/>
      <c r="O1653" s="576"/>
      <c r="P1653" s="276" t="s">
        <v>277</v>
      </c>
      <c r="Q1653" s="279"/>
      <c r="R1653" s="449"/>
      <c r="S1653" s="279">
        <f t="shared" si="127"/>
        <v>0</v>
      </c>
      <c r="T1653" s="333">
        <f t="shared" si="128"/>
        <v>0</v>
      </c>
    </row>
    <row r="1654" spans="2:20" ht="24.9" customHeight="1" x14ac:dyDescent="0.3">
      <c r="B1654" s="446"/>
      <c r="C1654" s="267">
        <f t="shared" si="131"/>
        <v>1</v>
      </c>
      <c r="D1654" s="268" t="str">
        <f t="shared" si="132"/>
        <v>Janeiro</v>
      </c>
      <c r="E1654" s="269">
        <v>28</v>
      </c>
      <c r="F1654" s="270" t="str">
        <f>IF(E1654="","",VLOOKUP(Conciliação!E1654,Relatório!B:I,2,FALSE))</f>
        <v>Inscrições cursos</v>
      </c>
      <c r="G1654" s="709"/>
      <c r="H1654" s="334" t="str">
        <f>IF(G1654="","",VLOOKUP(G1654,Fundos!B:C,2,FALSE))</f>
        <v/>
      </c>
      <c r="I1654" s="272"/>
      <c r="J1654" s="443"/>
      <c r="K1654" s="448"/>
      <c r="L1654" s="685"/>
      <c r="M1654" s="353"/>
      <c r="N1654" s="271"/>
      <c r="O1654" s="576"/>
      <c r="P1654" s="276" t="s">
        <v>277</v>
      </c>
      <c r="Q1654" s="279"/>
      <c r="R1654" s="449"/>
      <c r="S1654" s="279">
        <f t="shared" si="127"/>
        <v>0</v>
      </c>
      <c r="T1654" s="333">
        <f t="shared" si="128"/>
        <v>0</v>
      </c>
    </row>
    <row r="1655" spans="2:20" ht="24.9" customHeight="1" x14ac:dyDescent="0.3">
      <c r="B1655" s="446"/>
      <c r="C1655" s="267">
        <f t="shared" si="131"/>
        <v>1</v>
      </c>
      <c r="D1655" s="268" t="str">
        <f t="shared" si="132"/>
        <v>Janeiro</v>
      </c>
      <c r="E1655" s="269">
        <v>28</v>
      </c>
      <c r="F1655" s="270" t="str">
        <f>IF(E1655="","",VLOOKUP(Conciliação!E1655,Relatório!B:I,2,FALSE))</f>
        <v>Inscrições cursos</v>
      </c>
      <c r="G1655" s="709"/>
      <c r="H1655" s="334" t="str">
        <f>IF(G1655="","",VLOOKUP(G1655,Fundos!B:C,2,FALSE))</f>
        <v/>
      </c>
      <c r="I1655" s="272"/>
      <c r="J1655" s="443"/>
      <c r="K1655" s="448"/>
      <c r="L1655" s="685"/>
      <c r="M1655" s="353"/>
      <c r="N1655" s="271"/>
      <c r="O1655" s="576"/>
      <c r="P1655" s="276" t="s">
        <v>277</v>
      </c>
      <c r="Q1655" s="279"/>
      <c r="R1655" s="449"/>
      <c r="S1655" s="279">
        <f t="shared" si="127"/>
        <v>0</v>
      </c>
      <c r="T1655" s="333">
        <f t="shared" si="128"/>
        <v>0</v>
      </c>
    </row>
    <row r="1656" spans="2:20" ht="24.9" customHeight="1" x14ac:dyDescent="0.3">
      <c r="B1656" s="446"/>
      <c r="C1656" s="267">
        <f t="shared" si="131"/>
        <v>1</v>
      </c>
      <c r="D1656" s="268" t="str">
        <f t="shared" si="132"/>
        <v>Janeiro</v>
      </c>
      <c r="E1656" s="269">
        <v>28</v>
      </c>
      <c r="F1656" s="270" t="str">
        <f>IF(E1656="","",VLOOKUP(Conciliação!E1656,Relatório!B:I,2,FALSE))</f>
        <v>Inscrições cursos</v>
      </c>
      <c r="G1656" s="709"/>
      <c r="H1656" s="334" t="str">
        <f>IF(G1656="","",VLOOKUP(G1656,Fundos!B:C,2,FALSE))</f>
        <v/>
      </c>
      <c r="I1656" s="272"/>
      <c r="J1656" s="443"/>
      <c r="K1656" s="448"/>
      <c r="L1656" s="685"/>
      <c r="M1656" s="353"/>
      <c r="N1656" s="271"/>
      <c r="O1656" s="576"/>
      <c r="P1656" s="276" t="s">
        <v>277</v>
      </c>
      <c r="Q1656" s="279"/>
      <c r="R1656" s="449"/>
      <c r="S1656" s="279">
        <f t="shared" si="127"/>
        <v>0</v>
      </c>
      <c r="T1656" s="333">
        <f t="shared" si="128"/>
        <v>0</v>
      </c>
    </row>
    <row r="1657" spans="2:20" ht="24.9" customHeight="1" x14ac:dyDescent="0.3">
      <c r="B1657" s="446"/>
      <c r="C1657" s="267">
        <f t="shared" ref="C1657:C1668" si="133">MONTH(B1657)</f>
        <v>1</v>
      </c>
      <c r="D1657" s="268" t="str">
        <f t="shared" ref="D1657:D1668" si="134">IF(C1657=1,"Janeiro",IF(C1657=2,"Fevereiro",IF(C1657=3,"Março",IF(C1657=4,"Abril",IF(C1657=5,"Maio",IF(C1657=6,"Junho",IF(C1657=7,"Julho",IF(C1657=8,"Agosto",IF(C1657=9,"Setembro",IF(C1657=10,"Outubro",IF(C1657=11,"Novembro",IF(C1657=12,"Dezembro",""))))))))))))</f>
        <v>Janeiro</v>
      </c>
      <c r="E1657" s="269">
        <v>28</v>
      </c>
      <c r="F1657" s="270" t="str">
        <f>IF(E1657="","",VLOOKUP(Conciliação!E1657,Relatório!B:I,2,FALSE))</f>
        <v>Inscrições cursos</v>
      </c>
      <c r="G1657" s="709"/>
      <c r="H1657" s="334" t="str">
        <f>IF(G1657="","",VLOOKUP(G1657,Fundos!B:C,2,FALSE))</f>
        <v/>
      </c>
      <c r="I1657" s="272"/>
      <c r="J1657" s="443"/>
      <c r="K1657" s="448"/>
      <c r="L1657" s="685"/>
      <c r="M1657" s="353"/>
      <c r="N1657" s="271"/>
      <c r="O1657" s="576"/>
      <c r="P1657" s="276" t="s">
        <v>277</v>
      </c>
      <c r="Q1657" s="279"/>
      <c r="R1657" s="449"/>
      <c r="S1657" s="279">
        <f t="shared" si="127"/>
        <v>0</v>
      </c>
      <c r="T1657" s="333">
        <f t="shared" si="128"/>
        <v>0</v>
      </c>
    </row>
    <row r="1658" spans="2:20" ht="24.9" customHeight="1" x14ac:dyDescent="0.3">
      <c r="B1658" s="446"/>
      <c r="C1658" s="267">
        <f t="shared" si="133"/>
        <v>1</v>
      </c>
      <c r="D1658" s="268" t="str">
        <f t="shared" si="134"/>
        <v>Janeiro</v>
      </c>
      <c r="E1658" s="269">
        <v>28</v>
      </c>
      <c r="F1658" s="270" t="str">
        <f>IF(E1658="","",VLOOKUP(Conciliação!E1658,Relatório!B:I,2,FALSE))</f>
        <v>Inscrições cursos</v>
      </c>
      <c r="G1658" s="709"/>
      <c r="H1658" s="334" t="str">
        <f>IF(G1658="","",VLOOKUP(G1658,Fundos!B:C,2,FALSE))</f>
        <v/>
      </c>
      <c r="I1658" s="272"/>
      <c r="J1658" s="443"/>
      <c r="K1658" s="448"/>
      <c r="L1658" s="685"/>
      <c r="M1658" s="353"/>
      <c r="N1658" s="271"/>
      <c r="O1658" s="576"/>
      <c r="P1658" s="276" t="s">
        <v>277</v>
      </c>
      <c r="Q1658" s="279"/>
      <c r="R1658" s="449"/>
      <c r="S1658" s="279">
        <f t="shared" si="127"/>
        <v>0</v>
      </c>
      <c r="T1658" s="333">
        <f t="shared" si="128"/>
        <v>0</v>
      </c>
    </row>
    <row r="1659" spans="2:20" ht="24.9" customHeight="1" x14ac:dyDescent="0.3">
      <c r="B1659" s="446"/>
      <c r="C1659" s="267">
        <f t="shared" si="133"/>
        <v>1</v>
      </c>
      <c r="D1659" s="268" t="str">
        <f t="shared" si="134"/>
        <v>Janeiro</v>
      </c>
      <c r="E1659" s="269">
        <v>28</v>
      </c>
      <c r="F1659" s="270" t="str">
        <f>IF(E1659="","",VLOOKUP(Conciliação!E1659,Relatório!B:I,2,FALSE))</f>
        <v>Inscrições cursos</v>
      </c>
      <c r="G1659" s="709"/>
      <c r="H1659" s="334" t="str">
        <f>IF(G1659="","",VLOOKUP(G1659,Fundos!B:C,2,FALSE))</f>
        <v/>
      </c>
      <c r="I1659" s="272"/>
      <c r="J1659" s="443"/>
      <c r="K1659" s="448"/>
      <c r="L1659" s="685"/>
      <c r="M1659" s="353"/>
      <c r="N1659" s="271"/>
      <c r="O1659" s="576"/>
      <c r="P1659" s="276" t="s">
        <v>277</v>
      </c>
      <c r="Q1659" s="279"/>
      <c r="R1659" s="449"/>
      <c r="S1659" s="279">
        <f t="shared" si="127"/>
        <v>0</v>
      </c>
      <c r="T1659" s="333">
        <f t="shared" si="128"/>
        <v>0</v>
      </c>
    </row>
    <row r="1660" spans="2:20" ht="24.9" customHeight="1" x14ac:dyDescent="0.3">
      <c r="B1660" s="446"/>
      <c r="C1660" s="267">
        <f t="shared" si="133"/>
        <v>1</v>
      </c>
      <c r="D1660" s="268" t="str">
        <f t="shared" si="134"/>
        <v>Janeiro</v>
      </c>
      <c r="E1660" s="269">
        <v>28</v>
      </c>
      <c r="F1660" s="270" t="str">
        <f>IF(E1660="","",VLOOKUP(Conciliação!E1660,Relatório!B:I,2,FALSE))</f>
        <v>Inscrições cursos</v>
      </c>
      <c r="G1660" s="709"/>
      <c r="H1660" s="334" t="str">
        <f>IF(G1660="","",VLOOKUP(G1660,Fundos!B:C,2,FALSE))</f>
        <v/>
      </c>
      <c r="I1660" s="272"/>
      <c r="J1660" s="443"/>
      <c r="K1660" s="448"/>
      <c r="L1660" s="685"/>
      <c r="M1660" s="353"/>
      <c r="N1660" s="271"/>
      <c r="O1660" s="576"/>
      <c r="P1660" s="276" t="s">
        <v>277</v>
      </c>
      <c r="Q1660" s="279"/>
      <c r="R1660" s="449"/>
      <c r="S1660" s="279">
        <f t="shared" si="127"/>
        <v>0</v>
      </c>
      <c r="T1660" s="333">
        <f t="shared" si="128"/>
        <v>0</v>
      </c>
    </row>
    <row r="1661" spans="2:20" ht="24.9" customHeight="1" x14ac:dyDescent="0.3">
      <c r="B1661" s="446"/>
      <c r="C1661" s="267">
        <f t="shared" si="133"/>
        <v>1</v>
      </c>
      <c r="D1661" s="268" t="str">
        <f t="shared" si="134"/>
        <v>Janeiro</v>
      </c>
      <c r="E1661" s="269">
        <v>28</v>
      </c>
      <c r="F1661" s="270" t="str">
        <f>IF(E1661="","",VLOOKUP(Conciliação!E1661,Relatório!B:I,2,FALSE))</f>
        <v>Inscrições cursos</v>
      </c>
      <c r="G1661" s="709"/>
      <c r="H1661" s="334" t="str">
        <f>IF(G1661="","",VLOOKUP(G1661,Fundos!B:C,2,FALSE))</f>
        <v/>
      </c>
      <c r="I1661" s="272"/>
      <c r="J1661" s="443"/>
      <c r="K1661" s="448"/>
      <c r="L1661" s="685"/>
      <c r="M1661" s="353"/>
      <c r="N1661" s="271"/>
      <c r="O1661" s="576"/>
      <c r="P1661" s="276" t="s">
        <v>277</v>
      </c>
      <c r="Q1661" s="279"/>
      <c r="R1661" s="449"/>
      <c r="S1661" s="279">
        <f t="shared" si="127"/>
        <v>0</v>
      </c>
      <c r="T1661" s="333">
        <f t="shared" si="128"/>
        <v>0</v>
      </c>
    </row>
    <row r="1662" spans="2:20" ht="24.9" customHeight="1" x14ac:dyDescent="0.3">
      <c r="B1662" s="446"/>
      <c r="C1662" s="267">
        <f t="shared" si="133"/>
        <v>1</v>
      </c>
      <c r="D1662" s="268" t="str">
        <f t="shared" si="134"/>
        <v>Janeiro</v>
      </c>
      <c r="E1662" s="269">
        <v>28</v>
      </c>
      <c r="F1662" s="270" t="str">
        <f>IF(E1662="","",VLOOKUP(Conciliação!E1662,Relatório!B:I,2,FALSE))</f>
        <v>Inscrições cursos</v>
      </c>
      <c r="G1662" s="709"/>
      <c r="H1662" s="334" t="str">
        <f>IF(G1662="","",VLOOKUP(G1662,Fundos!B:C,2,FALSE))</f>
        <v/>
      </c>
      <c r="I1662" s="272"/>
      <c r="J1662" s="443"/>
      <c r="K1662" s="448"/>
      <c r="L1662" s="685"/>
      <c r="M1662" s="353"/>
      <c r="N1662" s="271"/>
      <c r="O1662" s="576"/>
      <c r="P1662" s="276" t="s">
        <v>277</v>
      </c>
      <c r="Q1662" s="279"/>
      <c r="R1662" s="449"/>
      <c r="S1662" s="279">
        <f t="shared" si="127"/>
        <v>0</v>
      </c>
      <c r="T1662" s="333">
        <f t="shared" si="128"/>
        <v>0</v>
      </c>
    </row>
    <row r="1663" spans="2:20" ht="24.9" customHeight="1" x14ac:dyDescent="0.3">
      <c r="B1663" s="446"/>
      <c r="C1663" s="267">
        <f t="shared" si="133"/>
        <v>1</v>
      </c>
      <c r="D1663" s="268" t="str">
        <f t="shared" si="134"/>
        <v>Janeiro</v>
      </c>
      <c r="E1663" s="269">
        <v>28</v>
      </c>
      <c r="F1663" s="270" t="str">
        <f>IF(E1663="","",VLOOKUP(Conciliação!E1663,Relatório!B:I,2,FALSE))</f>
        <v>Inscrições cursos</v>
      </c>
      <c r="G1663" s="709"/>
      <c r="H1663" s="334" t="str">
        <f>IF(G1663="","",VLOOKUP(G1663,Fundos!B:C,2,FALSE))</f>
        <v/>
      </c>
      <c r="I1663" s="272"/>
      <c r="J1663" s="443"/>
      <c r="K1663" s="448"/>
      <c r="L1663" s="685"/>
      <c r="M1663" s="353"/>
      <c r="N1663" s="271"/>
      <c r="O1663" s="576"/>
      <c r="P1663" s="276" t="s">
        <v>277</v>
      </c>
      <c r="Q1663" s="279"/>
      <c r="R1663" s="449"/>
      <c r="S1663" s="279">
        <f t="shared" si="127"/>
        <v>0</v>
      </c>
      <c r="T1663" s="333">
        <f t="shared" si="128"/>
        <v>0</v>
      </c>
    </row>
    <row r="1664" spans="2:20" ht="24.9" customHeight="1" x14ac:dyDescent="0.3">
      <c r="B1664" s="446"/>
      <c r="C1664" s="267">
        <f t="shared" si="133"/>
        <v>1</v>
      </c>
      <c r="D1664" s="268" t="str">
        <f t="shared" si="134"/>
        <v>Janeiro</v>
      </c>
      <c r="E1664" s="269">
        <v>28</v>
      </c>
      <c r="F1664" s="270" t="str">
        <f>IF(E1664="","",VLOOKUP(Conciliação!E1664,Relatório!B:I,2,FALSE))</f>
        <v>Inscrições cursos</v>
      </c>
      <c r="G1664" s="709"/>
      <c r="H1664" s="334" t="str">
        <f>IF(G1664="","",VLOOKUP(G1664,Fundos!B:C,2,FALSE))</f>
        <v/>
      </c>
      <c r="I1664" s="272"/>
      <c r="J1664" s="443"/>
      <c r="K1664" s="448"/>
      <c r="L1664" s="685"/>
      <c r="M1664" s="353"/>
      <c r="N1664" s="271"/>
      <c r="O1664" s="576"/>
      <c r="P1664" s="276" t="s">
        <v>277</v>
      </c>
      <c r="Q1664" s="279"/>
      <c r="R1664" s="449"/>
      <c r="S1664" s="279">
        <f t="shared" si="127"/>
        <v>0</v>
      </c>
      <c r="T1664" s="333">
        <f t="shared" si="128"/>
        <v>0</v>
      </c>
    </row>
    <row r="1665" spans="2:20" ht="24.9" customHeight="1" x14ac:dyDescent="0.3">
      <c r="B1665" s="446"/>
      <c r="C1665" s="267">
        <f t="shared" si="133"/>
        <v>1</v>
      </c>
      <c r="D1665" s="268" t="str">
        <f t="shared" si="134"/>
        <v>Janeiro</v>
      </c>
      <c r="E1665" s="269">
        <v>28</v>
      </c>
      <c r="F1665" s="270" t="str">
        <f>IF(E1665="","",VLOOKUP(Conciliação!E1665,Relatório!B:I,2,FALSE))</f>
        <v>Inscrições cursos</v>
      </c>
      <c r="G1665" s="709"/>
      <c r="H1665" s="334" t="str">
        <f>IF(G1665="","",VLOOKUP(G1665,Fundos!B:C,2,FALSE))</f>
        <v/>
      </c>
      <c r="I1665" s="272"/>
      <c r="J1665" s="443"/>
      <c r="K1665" s="448"/>
      <c r="L1665" s="685"/>
      <c r="M1665" s="353"/>
      <c r="N1665" s="271"/>
      <c r="O1665" s="576"/>
      <c r="P1665" s="276" t="s">
        <v>277</v>
      </c>
      <c r="Q1665" s="279"/>
      <c r="R1665" s="449"/>
      <c r="S1665" s="279">
        <f t="shared" si="127"/>
        <v>0</v>
      </c>
      <c r="T1665" s="333">
        <f t="shared" si="128"/>
        <v>0</v>
      </c>
    </row>
    <row r="1666" spans="2:20" ht="24.9" customHeight="1" x14ac:dyDescent="0.3">
      <c r="B1666" s="446"/>
      <c r="C1666" s="267">
        <f t="shared" si="133"/>
        <v>1</v>
      </c>
      <c r="D1666" s="268" t="str">
        <f t="shared" si="134"/>
        <v>Janeiro</v>
      </c>
      <c r="E1666" s="269">
        <v>28</v>
      </c>
      <c r="F1666" s="270" t="str">
        <f>IF(E1666="","",VLOOKUP(Conciliação!E1666,Relatório!B:I,2,FALSE))</f>
        <v>Inscrições cursos</v>
      </c>
      <c r="G1666" s="709"/>
      <c r="H1666" s="334" t="str">
        <f>IF(G1666="","",VLOOKUP(G1666,Fundos!B:C,2,FALSE))</f>
        <v/>
      </c>
      <c r="I1666" s="272"/>
      <c r="J1666" s="443"/>
      <c r="K1666" s="448"/>
      <c r="L1666" s="685"/>
      <c r="M1666" s="353"/>
      <c r="N1666" s="271"/>
      <c r="O1666" s="576"/>
      <c r="P1666" s="276" t="s">
        <v>277</v>
      </c>
      <c r="Q1666" s="279"/>
      <c r="R1666" s="449"/>
      <c r="S1666" s="279">
        <f t="shared" si="127"/>
        <v>0</v>
      </c>
      <c r="T1666" s="333">
        <f t="shared" si="128"/>
        <v>0</v>
      </c>
    </row>
    <row r="1667" spans="2:20" ht="24.9" customHeight="1" x14ac:dyDescent="0.3">
      <c r="B1667" s="446"/>
      <c r="C1667" s="267">
        <f t="shared" si="133"/>
        <v>1</v>
      </c>
      <c r="D1667" s="268" t="str">
        <f t="shared" si="134"/>
        <v>Janeiro</v>
      </c>
      <c r="E1667" s="269">
        <v>28</v>
      </c>
      <c r="F1667" s="270" t="str">
        <f>IF(E1667="","",VLOOKUP(Conciliação!E1667,Relatório!B:I,2,FALSE))</f>
        <v>Inscrições cursos</v>
      </c>
      <c r="G1667" s="709"/>
      <c r="H1667" s="334" t="str">
        <f>IF(G1667="","",VLOOKUP(G1667,Fundos!B:C,2,FALSE))</f>
        <v/>
      </c>
      <c r="I1667" s="272"/>
      <c r="J1667" s="443"/>
      <c r="K1667" s="448"/>
      <c r="L1667" s="685"/>
      <c r="M1667" s="353"/>
      <c r="N1667" s="271"/>
      <c r="O1667" s="576"/>
      <c r="P1667" s="276" t="s">
        <v>277</v>
      </c>
      <c r="Q1667" s="279"/>
      <c r="R1667" s="449"/>
      <c r="S1667" s="279">
        <f t="shared" si="127"/>
        <v>0</v>
      </c>
      <c r="T1667" s="333">
        <f t="shared" si="128"/>
        <v>0</v>
      </c>
    </row>
    <row r="1668" spans="2:20" ht="24.9" customHeight="1" x14ac:dyDescent="0.3">
      <c r="B1668" s="446"/>
      <c r="C1668" s="267">
        <f t="shared" si="133"/>
        <v>1</v>
      </c>
      <c r="D1668" s="268" t="str">
        <f t="shared" si="134"/>
        <v>Janeiro</v>
      </c>
      <c r="E1668" s="269">
        <v>28</v>
      </c>
      <c r="F1668" s="270" t="str">
        <f>IF(E1668="","",VLOOKUP(Conciliação!E1668,Relatório!B:I,2,FALSE))</f>
        <v>Inscrições cursos</v>
      </c>
      <c r="G1668" s="709"/>
      <c r="H1668" s="334" t="str">
        <f>IF(G1668="","",VLOOKUP(G1668,Fundos!B:C,2,FALSE))</f>
        <v/>
      </c>
      <c r="I1668" s="272"/>
      <c r="J1668" s="443"/>
      <c r="K1668" s="448"/>
      <c r="L1668" s="685"/>
      <c r="M1668" s="353"/>
      <c r="N1668" s="271"/>
      <c r="O1668" s="576"/>
      <c r="P1668" s="276" t="s">
        <v>277</v>
      </c>
      <c r="Q1668" s="279"/>
      <c r="R1668" s="449"/>
      <c r="S1668" s="279">
        <f t="shared" si="127"/>
        <v>0</v>
      </c>
      <c r="T1668" s="333">
        <f t="shared" si="128"/>
        <v>0</v>
      </c>
    </row>
    <row r="1669" spans="2:20" ht="24.9" customHeight="1" x14ac:dyDescent="0.3">
      <c r="B1669" s="446"/>
      <c r="C1669" s="267">
        <f>MONTH(B1669)</f>
        <v>1</v>
      </c>
      <c r="D1669" s="268" t="str">
        <f>IF(C1669=1,"Janeiro",IF(C1669=2,"Fevereiro",IF(C1669=3,"Março",IF(C1669=4,"Abril",IF(C1669=5,"Maio",IF(C1669=6,"Junho",IF(C1669=7,"Julho",IF(C1669=8,"Agosto",IF(C1669=9,"Setembro",IF(C1669=10,"Outubro",IF(C1669=11,"Novembro",IF(C1669=12,"Dezembro",""))))))))))))</f>
        <v>Janeiro</v>
      </c>
      <c r="E1669" s="269">
        <v>28</v>
      </c>
      <c r="F1669" s="270" t="str">
        <f>IF(E1669="","",VLOOKUP(Conciliação!E1669,Relatório!B:I,2,FALSE))</f>
        <v>Inscrições cursos</v>
      </c>
      <c r="G1669" s="709"/>
      <c r="H1669" s="334" t="str">
        <f>IF(G1669="","",VLOOKUP(G1669,Fundos!B:C,2,FALSE))</f>
        <v/>
      </c>
      <c r="I1669" s="272"/>
      <c r="J1669" s="443"/>
      <c r="K1669" s="448"/>
      <c r="L1669" s="685"/>
      <c r="M1669" s="353"/>
      <c r="N1669" s="271"/>
      <c r="O1669" s="576"/>
      <c r="P1669" s="276" t="s">
        <v>277</v>
      </c>
      <c r="Q1669" s="279"/>
      <c r="R1669" s="449"/>
      <c r="S1669" s="279">
        <f t="shared" si="127"/>
        <v>0</v>
      </c>
      <c r="T1669" s="333">
        <f t="shared" si="128"/>
        <v>0</v>
      </c>
    </row>
    <row r="1670" spans="2:20" ht="24.9" customHeight="1" x14ac:dyDescent="0.3">
      <c r="B1670" s="446"/>
      <c r="C1670" s="267">
        <f t="shared" si="129"/>
        <v>1</v>
      </c>
      <c r="D1670" s="268" t="str">
        <f t="shared" si="130"/>
        <v>Janeiro</v>
      </c>
      <c r="E1670" s="269">
        <v>252</v>
      </c>
      <c r="F1670" s="270" t="str">
        <f>IF(E1670="","",VLOOKUP(Conciliação!E1670,Relatório!B:I,2,FALSE))</f>
        <v>Luz</v>
      </c>
      <c r="G1670" s="709"/>
      <c r="H1670" s="334" t="str">
        <f>IF(G1670="","",VLOOKUP(G1670,Fundos!B:C,2,FALSE))</f>
        <v/>
      </c>
      <c r="I1670" s="272"/>
      <c r="J1670" s="443"/>
      <c r="K1670" s="448"/>
      <c r="L1670" s="685"/>
      <c r="M1670" s="353"/>
      <c r="N1670" s="271"/>
      <c r="O1670" s="576"/>
      <c r="P1670" s="276" t="s">
        <v>277</v>
      </c>
      <c r="Q1670" s="279"/>
      <c r="R1670" s="449"/>
      <c r="S1670" s="279">
        <f t="shared" si="127"/>
        <v>0</v>
      </c>
      <c r="T1670" s="333">
        <f t="shared" si="128"/>
        <v>0</v>
      </c>
    </row>
    <row r="1671" spans="2:20" ht="24.9" customHeight="1" x14ac:dyDescent="0.3">
      <c r="B1671" s="446"/>
      <c r="C1671" s="267">
        <f t="shared" si="129"/>
        <v>1</v>
      </c>
      <c r="D1671" s="268" t="str">
        <f t="shared" si="130"/>
        <v>Janeiro</v>
      </c>
      <c r="E1671" s="269">
        <v>272</v>
      </c>
      <c r="F1671" s="270">
        <f>IF(E1671="","",VLOOKUP(Conciliação!E1671,Relatório!B:I,2,FALSE))</f>
        <v>0</v>
      </c>
      <c r="G1671" s="709"/>
      <c r="H1671" s="334" t="str">
        <f>IF(G1671="","",VLOOKUP(G1671,Fundos!B:C,2,FALSE))</f>
        <v/>
      </c>
      <c r="I1671" s="272"/>
      <c r="J1671" s="443"/>
      <c r="K1671" s="443"/>
      <c r="L1671" s="685"/>
      <c r="M1671" s="353"/>
      <c r="N1671" s="271"/>
      <c r="O1671" s="576"/>
      <c r="P1671" s="276" t="s">
        <v>277</v>
      </c>
      <c r="Q1671" s="279"/>
      <c r="R1671" s="449"/>
      <c r="S1671" s="279">
        <f t="shared" si="127"/>
        <v>0</v>
      </c>
      <c r="T1671" s="333">
        <f t="shared" si="128"/>
        <v>0</v>
      </c>
    </row>
    <row r="1672" spans="2:20" ht="24.9" customHeight="1" x14ac:dyDescent="0.3">
      <c r="B1672" s="446"/>
      <c r="C1672" s="267">
        <f t="shared" si="129"/>
        <v>1</v>
      </c>
      <c r="D1672" s="268" t="str">
        <f t="shared" si="130"/>
        <v>Janeiro</v>
      </c>
      <c r="E1672" s="269">
        <v>364</v>
      </c>
      <c r="F1672" s="270">
        <f>IF(E1672="","",VLOOKUP(Conciliação!E1672,Relatório!B:I,2,FALSE))</f>
        <v>0</v>
      </c>
      <c r="G1672" s="709"/>
      <c r="H1672" s="334" t="str">
        <f>IF(G1672="","",VLOOKUP(G1672,Fundos!B:C,2,FALSE))</f>
        <v/>
      </c>
      <c r="I1672" s="272"/>
      <c r="J1672" s="443"/>
      <c r="K1672" s="448"/>
      <c r="L1672" s="685"/>
      <c r="M1672" s="353"/>
      <c r="N1672" s="271"/>
      <c r="O1672" s="576"/>
      <c r="P1672" s="276" t="s">
        <v>277</v>
      </c>
      <c r="Q1672" s="279"/>
      <c r="R1672" s="449"/>
      <c r="S1672" s="279">
        <f t="shared" ref="S1672:S1735" si="135">IF(P1672="sim",Q1672-R1672+S1671,IF(P1672="NÃO",S1671))</f>
        <v>0</v>
      </c>
      <c r="T1672" s="333">
        <f t="shared" si="128"/>
        <v>0</v>
      </c>
    </row>
    <row r="1673" spans="2:20" ht="24.9" customHeight="1" x14ac:dyDescent="0.3">
      <c r="B1673" s="446"/>
      <c r="C1673" s="267">
        <f t="shared" si="129"/>
        <v>1</v>
      </c>
      <c r="D1673" s="268" t="str">
        <f t="shared" si="130"/>
        <v>Janeiro</v>
      </c>
      <c r="E1673" s="269">
        <v>236</v>
      </c>
      <c r="F1673" s="270" t="str">
        <f>IF(E1673="","",VLOOKUP(Conciliação!E1673,Relatório!B:I,2,FALSE))</f>
        <v xml:space="preserve">Plano de saúde </v>
      </c>
      <c r="G1673" s="709"/>
      <c r="H1673" s="334" t="str">
        <f>IF(G1673="","",VLOOKUP(G1673,Fundos!B:C,2,FALSE))</f>
        <v/>
      </c>
      <c r="I1673" s="272"/>
      <c r="J1673" s="443"/>
      <c r="K1673" s="448"/>
      <c r="L1673" s="685"/>
      <c r="M1673" s="353"/>
      <c r="N1673" s="271"/>
      <c r="O1673" s="576"/>
      <c r="P1673" s="276" t="s">
        <v>277</v>
      </c>
      <c r="Q1673" s="279"/>
      <c r="R1673" s="449"/>
      <c r="S1673" s="279">
        <f t="shared" si="135"/>
        <v>0</v>
      </c>
      <c r="T1673" s="333">
        <f t="shared" si="128"/>
        <v>0</v>
      </c>
    </row>
    <row r="1674" spans="2:20" ht="24.9" customHeight="1" x14ac:dyDescent="0.3">
      <c r="B1674" s="446"/>
      <c r="C1674" s="267">
        <f t="shared" si="129"/>
        <v>1</v>
      </c>
      <c r="D1674" s="268" t="str">
        <f t="shared" si="130"/>
        <v>Janeiro</v>
      </c>
      <c r="E1674" s="269">
        <v>236</v>
      </c>
      <c r="F1674" s="270" t="str">
        <f>IF(E1674="","",VLOOKUP(Conciliação!E1674,Relatório!B:I,2,FALSE))</f>
        <v xml:space="preserve">Plano de saúde </v>
      </c>
      <c r="G1674" s="709"/>
      <c r="H1674" s="334" t="str">
        <f>IF(G1674="","",VLOOKUP(G1674,Fundos!B:C,2,FALSE))</f>
        <v/>
      </c>
      <c r="I1674" s="272"/>
      <c r="J1674" s="443"/>
      <c r="K1674" s="448"/>
      <c r="L1674" s="685"/>
      <c r="M1674" s="353"/>
      <c r="N1674" s="271"/>
      <c r="O1674" s="576"/>
      <c r="P1674" s="276" t="s">
        <v>277</v>
      </c>
      <c r="Q1674" s="279"/>
      <c r="R1674" s="449"/>
      <c r="S1674" s="279">
        <f t="shared" si="135"/>
        <v>0</v>
      </c>
      <c r="T1674" s="333">
        <f t="shared" si="128"/>
        <v>0</v>
      </c>
    </row>
    <row r="1675" spans="2:20" ht="24.9" customHeight="1" x14ac:dyDescent="0.3">
      <c r="B1675" s="446"/>
      <c r="C1675" s="267">
        <f t="shared" si="129"/>
        <v>1</v>
      </c>
      <c r="D1675" s="268" t="str">
        <f t="shared" si="130"/>
        <v>Janeiro</v>
      </c>
      <c r="E1675" s="269">
        <v>236</v>
      </c>
      <c r="F1675" s="270" t="str">
        <f>IF(E1675="","",VLOOKUP(Conciliação!E1675,Relatório!B:I,2,FALSE))</f>
        <v xml:space="preserve">Plano de saúde </v>
      </c>
      <c r="G1675" s="709"/>
      <c r="H1675" s="334" t="str">
        <f>IF(G1675="","",VLOOKUP(G1675,Fundos!B:C,2,FALSE))</f>
        <v/>
      </c>
      <c r="I1675" s="272"/>
      <c r="J1675" s="443"/>
      <c r="K1675" s="448"/>
      <c r="L1675" s="685"/>
      <c r="M1675" s="353"/>
      <c r="N1675" s="271"/>
      <c r="O1675" s="576"/>
      <c r="P1675" s="276" t="s">
        <v>277</v>
      </c>
      <c r="Q1675" s="279"/>
      <c r="R1675" s="449"/>
      <c r="S1675" s="279">
        <f t="shared" si="135"/>
        <v>0</v>
      </c>
      <c r="T1675" s="333">
        <f t="shared" si="128"/>
        <v>0</v>
      </c>
    </row>
    <row r="1676" spans="2:20" ht="24.9" customHeight="1" x14ac:dyDescent="0.3">
      <c r="B1676" s="446"/>
      <c r="C1676" s="267">
        <f t="shared" si="129"/>
        <v>1</v>
      </c>
      <c r="D1676" s="268" t="str">
        <f t="shared" si="130"/>
        <v>Janeiro</v>
      </c>
      <c r="E1676" s="269">
        <v>236</v>
      </c>
      <c r="F1676" s="270" t="str">
        <f>IF(E1676="","",VLOOKUP(Conciliação!E1676,Relatório!B:I,2,FALSE))</f>
        <v xml:space="preserve">Plano de saúde </v>
      </c>
      <c r="G1676" s="709"/>
      <c r="H1676" s="334" t="str">
        <f>IF(G1676="","",VLOOKUP(G1676,Fundos!B:C,2,FALSE))</f>
        <v/>
      </c>
      <c r="I1676" s="272"/>
      <c r="J1676" s="443"/>
      <c r="K1676" s="448"/>
      <c r="L1676" s="685"/>
      <c r="M1676" s="353"/>
      <c r="N1676" s="271"/>
      <c r="O1676" s="576"/>
      <c r="P1676" s="276" t="s">
        <v>277</v>
      </c>
      <c r="Q1676" s="279"/>
      <c r="R1676" s="449"/>
      <c r="S1676" s="279">
        <f t="shared" si="135"/>
        <v>0</v>
      </c>
      <c r="T1676" s="333">
        <f t="shared" si="128"/>
        <v>0</v>
      </c>
    </row>
    <row r="1677" spans="2:20" ht="24.9" customHeight="1" x14ac:dyDescent="0.3">
      <c r="B1677" s="446"/>
      <c r="C1677" s="267">
        <f t="shared" si="129"/>
        <v>1</v>
      </c>
      <c r="D1677" s="268" t="str">
        <f t="shared" si="130"/>
        <v>Janeiro</v>
      </c>
      <c r="E1677" s="269">
        <v>314</v>
      </c>
      <c r="F1677" s="270">
        <f>IF(E1677="","",VLOOKUP(Conciliação!E1677,Relatório!B:I,2,FALSE))</f>
        <v>0</v>
      </c>
      <c r="G1677" s="709"/>
      <c r="H1677" s="334" t="str">
        <f>IF(G1677="","",VLOOKUP(G1677,Fundos!B:C,2,FALSE))</f>
        <v/>
      </c>
      <c r="I1677" s="272"/>
      <c r="J1677" s="443"/>
      <c r="K1677" s="443"/>
      <c r="L1677" s="685"/>
      <c r="M1677" s="353"/>
      <c r="N1677" s="271"/>
      <c r="O1677" s="576"/>
      <c r="P1677" s="276" t="s">
        <v>277</v>
      </c>
      <c r="Q1677" s="279"/>
      <c r="R1677" s="449"/>
      <c r="S1677" s="279">
        <f t="shared" si="135"/>
        <v>0</v>
      </c>
      <c r="T1677" s="333">
        <f t="shared" si="128"/>
        <v>0</v>
      </c>
    </row>
    <row r="1678" spans="2:20" ht="24.9" customHeight="1" x14ac:dyDescent="0.3">
      <c r="B1678" s="446"/>
      <c r="C1678" s="267">
        <f t="shared" si="129"/>
        <v>1</v>
      </c>
      <c r="D1678" s="268" t="str">
        <f t="shared" si="130"/>
        <v>Janeiro</v>
      </c>
      <c r="E1678" s="269">
        <v>258</v>
      </c>
      <c r="F1678" s="270" t="str">
        <f>IF(E1678="","",VLOOKUP(Conciliação!E1678,Relatório!B:I,2,FALSE))</f>
        <v>Telefonia</v>
      </c>
      <c r="G1678" s="709"/>
      <c r="H1678" s="334" t="str">
        <f>IF(G1678="","",VLOOKUP(G1678,Fundos!B:C,2,FALSE))</f>
        <v/>
      </c>
      <c r="I1678" s="272"/>
      <c r="J1678" s="443"/>
      <c r="K1678" s="443"/>
      <c r="L1678" s="685"/>
      <c r="M1678" s="353"/>
      <c r="N1678" s="271"/>
      <c r="O1678" s="576"/>
      <c r="P1678" s="276" t="s">
        <v>277</v>
      </c>
      <c r="Q1678" s="279"/>
      <c r="R1678" s="449"/>
      <c r="S1678" s="279">
        <f t="shared" si="135"/>
        <v>0</v>
      </c>
      <c r="T1678" s="333">
        <f t="shared" si="128"/>
        <v>0</v>
      </c>
    </row>
    <row r="1679" spans="2:20" ht="24.9" customHeight="1" x14ac:dyDescent="0.3">
      <c r="B1679" s="446"/>
      <c r="C1679" s="267">
        <f t="shared" si="129"/>
        <v>1</v>
      </c>
      <c r="D1679" s="268" t="str">
        <f t="shared" si="130"/>
        <v>Janeiro</v>
      </c>
      <c r="E1679" s="269">
        <v>53</v>
      </c>
      <c r="F1679" s="270" t="str">
        <f>IF(E1679="","",VLOOKUP(Conciliação!E1679,Relatório!B:I,2,FALSE))</f>
        <v>ITD (Sobre Doações PF)</v>
      </c>
      <c r="G1679" s="709"/>
      <c r="H1679" s="334" t="str">
        <f>IF(G1679="","",VLOOKUP(G1679,Fundos!B:C,2,FALSE))</f>
        <v/>
      </c>
      <c r="I1679" s="272"/>
      <c r="J1679" s="443"/>
      <c r="K1679" s="443"/>
      <c r="L1679" s="685"/>
      <c r="M1679" s="353"/>
      <c r="N1679" s="271"/>
      <c r="O1679" s="576"/>
      <c r="P1679" s="276" t="s">
        <v>277</v>
      </c>
      <c r="Q1679" s="279"/>
      <c r="R1679" s="449"/>
      <c r="S1679" s="279">
        <f t="shared" si="135"/>
        <v>0</v>
      </c>
      <c r="T1679" s="333">
        <f t="shared" si="128"/>
        <v>0</v>
      </c>
    </row>
    <row r="1680" spans="2:20" ht="24.9" customHeight="1" x14ac:dyDescent="0.3">
      <c r="B1680" s="446"/>
      <c r="C1680" s="267">
        <f t="shared" si="129"/>
        <v>1</v>
      </c>
      <c r="D1680" s="268" t="str">
        <f t="shared" si="130"/>
        <v>Janeiro</v>
      </c>
      <c r="E1680" s="269">
        <v>53</v>
      </c>
      <c r="F1680" s="270" t="str">
        <f>IF(E1680="","",VLOOKUP(Conciliação!E1680,Relatório!B:I,2,FALSE))</f>
        <v>ITD (Sobre Doações PF)</v>
      </c>
      <c r="G1680" s="709"/>
      <c r="H1680" s="334" t="str">
        <f>IF(G1680="","",VLOOKUP(G1680,Fundos!B:C,2,FALSE))</f>
        <v/>
      </c>
      <c r="I1680" s="272"/>
      <c r="J1680" s="443"/>
      <c r="K1680" s="443"/>
      <c r="L1680" s="685"/>
      <c r="M1680" s="353"/>
      <c r="N1680" s="271"/>
      <c r="O1680" s="576"/>
      <c r="P1680" s="276" t="s">
        <v>277</v>
      </c>
      <c r="Q1680" s="279"/>
      <c r="R1680" s="449"/>
      <c r="S1680" s="279">
        <f t="shared" si="135"/>
        <v>0</v>
      </c>
      <c r="T1680" s="333">
        <f t="shared" si="128"/>
        <v>0</v>
      </c>
    </row>
    <row r="1681" spans="2:20" ht="24.9" customHeight="1" x14ac:dyDescent="0.3">
      <c r="B1681" s="446"/>
      <c r="C1681" s="267">
        <f t="shared" si="129"/>
        <v>1</v>
      </c>
      <c r="D1681" s="268" t="str">
        <f t="shared" si="130"/>
        <v>Janeiro</v>
      </c>
      <c r="E1681" s="269">
        <v>309</v>
      </c>
      <c r="F1681" s="270" t="str">
        <f>IF(E1681="","",VLOOKUP(Conciliação!E1681,Relatório!B:I,2,FALSE))</f>
        <v>Videos</v>
      </c>
      <c r="G1681" s="709"/>
      <c r="H1681" s="334" t="str">
        <f>IF(G1681="","",VLOOKUP(G1681,Fundos!B:C,2,FALSE))</f>
        <v/>
      </c>
      <c r="I1681" s="272"/>
      <c r="J1681" s="443"/>
      <c r="K1681" s="443"/>
      <c r="L1681" s="685"/>
      <c r="M1681" s="353"/>
      <c r="N1681" s="271"/>
      <c r="O1681" s="576"/>
      <c r="P1681" s="276" t="s">
        <v>277</v>
      </c>
      <c r="Q1681" s="279"/>
      <c r="R1681" s="449"/>
      <c r="S1681" s="279">
        <f t="shared" si="135"/>
        <v>0</v>
      </c>
      <c r="T1681" s="333">
        <f t="shared" si="128"/>
        <v>0</v>
      </c>
    </row>
    <row r="1682" spans="2:20" ht="24.9" customHeight="1" x14ac:dyDescent="0.3">
      <c r="B1682" s="446"/>
      <c r="C1682" s="267">
        <f t="shared" si="129"/>
        <v>1</v>
      </c>
      <c r="D1682" s="268" t="str">
        <f t="shared" si="130"/>
        <v>Janeiro</v>
      </c>
      <c r="E1682" s="269">
        <v>60</v>
      </c>
      <c r="F1682" s="270" t="str">
        <f>IF(E1682="","",VLOOKUP(Conciliação!E1682,Relatório!B:I,2,FALSE))</f>
        <v>Taxas bancárias</v>
      </c>
      <c r="G1682" s="709"/>
      <c r="H1682" s="334" t="str">
        <f>IF(G1682="","",VLOOKUP(G1682,Fundos!B:C,2,FALSE))</f>
        <v/>
      </c>
      <c r="I1682" s="272"/>
      <c r="J1682" s="443"/>
      <c r="K1682" s="443"/>
      <c r="L1682" s="685"/>
      <c r="M1682" s="353"/>
      <c r="N1682" s="271"/>
      <c r="O1682" s="576"/>
      <c r="P1682" s="276" t="s">
        <v>277</v>
      </c>
      <c r="Q1682" s="279"/>
      <c r="R1682" s="449"/>
      <c r="S1682" s="279">
        <f t="shared" si="135"/>
        <v>0</v>
      </c>
      <c r="T1682" s="333">
        <f t="shared" si="128"/>
        <v>0</v>
      </c>
    </row>
    <row r="1683" spans="2:20" ht="24.9" customHeight="1" x14ac:dyDescent="0.3">
      <c r="B1683" s="446"/>
      <c r="C1683" s="267">
        <f t="shared" si="129"/>
        <v>1</v>
      </c>
      <c r="D1683" s="268" t="str">
        <f t="shared" si="130"/>
        <v>Janeiro</v>
      </c>
      <c r="E1683" s="269">
        <v>60</v>
      </c>
      <c r="F1683" s="270" t="str">
        <f>IF(E1683="","",VLOOKUP(Conciliação!E1683,Relatório!B:I,2,FALSE))</f>
        <v>Taxas bancárias</v>
      </c>
      <c r="G1683" s="709"/>
      <c r="H1683" s="334" t="str">
        <f>IF(G1683="","",VLOOKUP(G1683,Fundos!B:C,2,FALSE))</f>
        <v/>
      </c>
      <c r="I1683" s="272"/>
      <c r="J1683" s="443"/>
      <c r="K1683" s="443"/>
      <c r="L1683" s="685"/>
      <c r="M1683" s="353"/>
      <c r="N1683" s="271"/>
      <c r="O1683" s="576"/>
      <c r="P1683" s="276" t="s">
        <v>277</v>
      </c>
      <c r="Q1683" s="279"/>
      <c r="R1683" s="449"/>
      <c r="S1683" s="279">
        <f t="shared" si="135"/>
        <v>0</v>
      </c>
      <c r="T1683" s="333">
        <f t="shared" si="128"/>
        <v>0</v>
      </c>
    </row>
    <row r="1684" spans="2:20" ht="24.9" customHeight="1" x14ac:dyDescent="0.3">
      <c r="B1684" s="446"/>
      <c r="C1684" s="267">
        <f t="shared" si="129"/>
        <v>1</v>
      </c>
      <c r="D1684" s="268" t="str">
        <f t="shared" si="130"/>
        <v>Janeiro</v>
      </c>
      <c r="E1684" s="269">
        <v>173</v>
      </c>
      <c r="F1684" s="270">
        <f>IF(E1684="","",VLOOKUP(Conciliação!E1684,Relatório!B:I,2,FALSE))</f>
        <v>0</v>
      </c>
      <c r="G1684" s="709"/>
      <c r="H1684" s="334" t="str">
        <f>IF(G1684="","",VLOOKUP(G1684,Fundos!B:C,2,FALSE))</f>
        <v/>
      </c>
      <c r="I1684" s="272"/>
      <c r="J1684" s="443"/>
      <c r="K1684" s="443"/>
      <c r="L1684" s="685"/>
      <c r="M1684" s="353"/>
      <c r="N1684" s="271"/>
      <c r="O1684" s="576"/>
      <c r="P1684" s="276" t="s">
        <v>277</v>
      </c>
      <c r="Q1684" s="279"/>
      <c r="R1684" s="449"/>
      <c r="S1684" s="279">
        <f t="shared" si="135"/>
        <v>0</v>
      </c>
      <c r="T1684" s="333">
        <f t="shared" si="128"/>
        <v>0</v>
      </c>
    </row>
    <row r="1685" spans="2:20" ht="24.9" customHeight="1" x14ac:dyDescent="0.3">
      <c r="B1685" s="446"/>
      <c r="C1685" s="267">
        <f t="shared" si="129"/>
        <v>1</v>
      </c>
      <c r="D1685" s="268" t="str">
        <f t="shared" si="130"/>
        <v>Janeiro</v>
      </c>
      <c r="E1685" s="269">
        <v>256</v>
      </c>
      <c r="F1685" s="270" t="str">
        <f>IF(E1685="","",VLOOKUP(Conciliação!E1685,Relatório!B:I,2,FALSE))</f>
        <v>Despesas bancárias</v>
      </c>
      <c r="G1685" s="709"/>
      <c r="H1685" s="334" t="str">
        <f>IF(G1685="","",VLOOKUP(G1685,Fundos!B:C,2,FALSE))</f>
        <v/>
      </c>
      <c r="I1685" s="272"/>
      <c r="J1685" s="443"/>
      <c r="K1685" s="443"/>
      <c r="L1685" s="685"/>
      <c r="M1685" s="353"/>
      <c r="N1685" s="271"/>
      <c r="O1685" s="576"/>
      <c r="P1685" s="276" t="s">
        <v>277</v>
      </c>
      <c r="Q1685" s="279"/>
      <c r="R1685" s="449"/>
      <c r="S1685" s="279">
        <f t="shared" si="135"/>
        <v>0</v>
      </c>
      <c r="T1685" s="333">
        <f t="shared" si="128"/>
        <v>0</v>
      </c>
    </row>
    <row r="1686" spans="2:20" ht="24.9" customHeight="1" x14ac:dyDescent="0.3">
      <c r="B1686" s="446"/>
      <c r="C1686" s="267">
        <f t="shared" si="129"/>
        <v>1</v>
      </c>
      <c r="D1686" s="268" t="str">
        <f t="shared" si="130"/>
        <v>Janeiro</v>
      </c>
      <c r="E1686" s="269">
        <v>271</v>
      </c>
      <c r="F1686" s="270">
        <f>IF(E1686="","",VLOOKUP(Conciliação!E1686,Relatório!B:I,2,FALSE))</f>
        <v>0</v>
      </c>
      <c r="G1686" s="709"/>
      <c r="H1686" s="334" t="str">
        <f>IF(G1686="","",VLOOKUP(G1686,Fundos!B:C,2,FALSE))</f>
        <v/>
      </c>
      <c r="I1686" s="272"/>
      <c r="J1686" s="443"/>
      <c r="K1686" s="301"/>
      <c r="L1686" s="685"/>
      <c r="M1686" s="353"/>
      <c r="N1686" s="271"/>
      <c r="O1686" s="576"/>
      <c r="P1686" s="276" t="s">
        <v>277</v>
      </c>
      <c r="Q1686" s="279"/>
      <c r="R1686" s="449"/>
      <c r="S1686" s="279">
        <f t="shared" si="135"/>
        <v>0</v>
      </c>
      <c r="T1686" s="333">
        <f t="shared" si="128"/>
        <v>0</v>
      </c>
    </row>
    <row r="1687" spans="2:20" ht="24.9" customHeight="1" x14ac:dyDescent="0.3">
      <c r="B1687" s="446"/>
      <c r="C1687" s="267">
        <f t="shared" si="129"/>
        <v>1</v>
      </c>
      <c r="D1687" s="268" t="str">
        <f t="shared" si="130"/>
        <v>Janeiro</v>
      </c>
      <c r="E1687" s="269">
        <v>60</v>
      </c>
      <c r="F1687" s="270" t="str">
        <f>IF(E1687="","",VLOOKUP(Conciliação!E1687,Relatório!B:I,2,FALSE))</f>
        <v>Taxas bancárias</v>
      </c>
      <c r="G1687" s="709"/>
      <c r="H1687" s="334" t="str">
        <f>IF(G1687="","",VLOOKUP(G1687,Fundos!B:C,2,FALSE))</f>
        <v/>
      </c>
      <c r="I1687" s="272"/>
      <c r="J1687" s="443"/>
      <c r="K1687" s="443"/>
      <c r="L1687" s="685"/>
      <c r="M1687" s="353"/>
      <c r="N1687" s="271"/>
      <c r="O1687" s="576"/>
      <c r="P1687" s="276" t="s">
        <v>277</v>
      </c>
      <c r="Q1687" s="279"/>
      <c r="R1687" s="449"/>
      <c r="S1687" s="279">
        <f t="shared" si="135"/>
        <v>0</v>
      </c>
      <c r="T1687" s="333">
        <f t="shared" si="128"/>
        <v>0</v>
      </c>
    </row>
    <row r="1688" spans="2:20" ht="24.9" customHeight="1" x14ac:dyDescent="0.3">
      <c r="B1688" s="446"/>
      <c r="C1688" s="267">
        <f t="shared" si="129"/>
        <v>1</v>
      </c>
      <c r="D1688" s="268" t="str">
        <f t="shared" si="130"/>
        <v>Janeiro</v>
      </c>
      <c r="E1688" s="269">
        <v>24</v>
      </c>
      <c r="F1688" s="270" t="str">
        <f>IF(E1688="","",VLOOKUP(Conciliação!E1688,Relatório!B:I,2,FALSE))</f>
        <v>Resgate de Aplicações Financeiras</v>
      </c>
      <c r="G1688" s="709"/>
      <c r="H1688" s="334" t="str">
        <f>IF(G1688="","",VLOOKUP(G1688,Fundos!B:C,2,FALSE))</f>
        <v/>
      </c>
      <c r="I1688" s="272"/>
      <c r="J1688" s="443"/>
      <c r="K1688" s="443"/>
      <c r="L1688" s="685"/>
      <c r="M1688" s="353"/>
      <c r="N1688" s="271"/>
      <c r="O1688" s="576"/>
      <c r="P1688" s="276" t="s">
        <v>277</v>
      </c>
      <c r="Q1688" s="279"/>
      <c r="R1688" s="449"/>
      <c r="S1688" s="279">
        <f t="shared" si="135"/>
        <v>0</v>
      </c>
      <c r="T1688" s="333">
        <f t="shared" si="128"/>
        <v>0</v>
      </c>
    </row>
    <row r="1689" spans="2:20" ht="24.9" customHeight="1" x14ac:dyDescent="0.3">
      <c r="B1689" s="446"/>
      <c r="C1689" s="267">
        <f t="shared" si="129"/>
        <v>1</v>
      </c>
      <c r="D1689" s="268" t="str">
        <f t="shared" si="130"/>
        <v>Janeiro</v>
      </c>
      <c r="E1689" s="269">
        <v>501</v>
      </c>
      <c r="F1689" s="270" t="str">
        <f>IF(E1689="","",VLOOKUP(Conciliação!E1689,Relatório!B:I,2,FALSE))</f>
        <v>CDB Flex Empresarial/FIC SIGMA DI/GIRO FLEX</v>
      </c>
      <c r="G1689" s="709"/>
      <c r="H1689" s="334" t="str">
        <f>IF(G1689="","",VLOOKUP(G1689,Fundos!B:C,2,FALSE))</f>
        <v/>
      </c>
      <c r="I1689" s="272"/>
      <c r="J1689" s="443"/>
      <c r="K1689" s="443"/>
      <c r="L1689" s="685"/>
      <c r="M1689" s="353"/>
      <c r="N1689" s="271"/>
      <c r="O1689" s="576"/>
      <c r="P1689" s="276" t="s">
        <v>277</v>
      </c>
      <c r="Q1689" s="279"/>
      <c r="R1689" s="449"/>
      <c r="S1689" s="279">
        <f t="shared" si="135"/>
        <v>0</v>
      </c>
      <c r="T1689" s="333">
        <f t="shared" si="128"/>
        <v>0</v>
      </c>
    </row>
    <row r="1690" spans="2:20" ht="24.9" customHeight="1" x14ac:dyDescent="0.3">
      <c r="B1690" s="446"/>
      <c r="C1690" s="267">
        <f t="shared" si="129"/>
        <v>1</v>
      </c>
      <c r="D1690" s="268" t="str">
        <f t="shared" si="130"/>
        <v>Janeiro</v>
      </c>
      <c r="E1690" s="269">
        <v>26</v>
      </c>
      <c r="F1690" s="270" t="str">
        <f>IF(E1690="","",VLOOKUP(Conciliação!E1690,Relatório!B:I,2,FALSE))</f>
        <v>Multas recebidas</v>
      </c>
      <c r="G1690" s="709"/>
      <c r="H1690" s="334" t="str">
        <f>IF(G1690="","",VLOOKUP(G1690,Fundos!B:C,2,FALSE))</f>
        <v/>
      </c>
      <c r="I1690" s="272"/>
      <c r="J1690" s="443"/>
      <c r="K1690" s="443"/>
      <c r="L1690" s="685"/>
      <c r="M1690" s="353"/>
      <c r="N1690" s="271"/>
      <c r="O1690" s="576"/>
      <c r="P1690" s="276" t="s">
        <v>277</v>
      </c>
      <c r="Q1690" s="279"/>
      <c r="R1690" s="449"/>
      <c r="S1690" s="279">
        <f t="shared" si="135"/>
        <v>0</v>
      </c>
      <c r="T1690" s="333">
        <f t="shared" si="128"/>
        <v>0</v>
      </c>
    </row>
    <row r="1691" spans="2:20" ht="24.9" customHeight="1" x14ac:dyDescent="0.3">
      <c r="B1691" s="446"/>
      <c r="C1691" s="267">
        <f t="shared" si="129"/>
        <v>1</v>
      </c>
      <c r="D1691" s="268" t="str">
        <f t="shared" si="130"/>
        <v>Janeiro</v>
      </c>
      <c r="E1691" s="269">
        <v>26</v>
      </c>
      <c r="F1691" s="270" t="str">
        <f>IF(E1691="","",VLOOKUP(Conciliação!E1691,Relatório!B:I,2,FALSE))</f>
        <v>Multas recebidas</v>
      </c>
      <c r="G1691" s="709"/>
      <c r="H1691" s="334" t="str">
        <f>IF(G1691="","",VLOOKUP(G1691,Fundos!B:C,2,FALSE))</f>
        <v/>
      </c>
      <c r="I1691" s="272"/>
      <c r="J1691" s="443"/>
      <c r="K1691" s="443"/>
      <c r="L1691" s="685"/>
      <c r="M1691" s="353"/>
      <c r="N1691" s="271"/>
      <c r="O1691" s="576"/>
      <c r="P1691" s="276" t="s">
        <v>277</v>
      </c>
      <c r="Q1691" s="279"/>
      <c r="R1691" s="449"/>
      <c r="S1691" s="279">
        <f t="shared" si="135"/>
        <v>0</v>
      </c>
      <c r="T1691" s="333">
        <f>T1690</f>
        <v>0</v>
      </c>
    </row>
    <row r="1692" spans="2:20" ht="24.9" customHeight="1" x14ac:dyDescent="0.3">
      <c r="B1692" s="446"/>
      <c r="C1692" s="267">
        <f t="shared" si="129"/>
        <v>1</v>
      </c>
      <c r="D1692" s="268" t="str">
        <f t="shared" si="130"/>
        <v>Janeiro</v>
      </c>
      <c r="E1692" s="269">
        <v>26</v>
      </c>
      <c r="F1692" s="270" t="str">
        <f>IF(E1692="","",VLOOKUP(Conciliação!E1692,Relatório!B:I,2,FALSE))</f>
        <v>Multas recebidas</v>
      </c>
      <c r="G1692" s="709"/>
      <c r="H1692" s="334" t="str">
        <f>IF(G1692="","",VLOOKUP(G1692,Fundos!B:C,2,FALSE))</f>
        <v/>
      </c>
      <c r="I1692" s="272"/>
      <c r="J1692" s="443"/>
      <c r="K1692" s="443"/>
      <c r="L1692" s="685"/>
      <c r="M1692" s="353"/>
      <c r="N1692" s="271"/>
      <c r="O1692" s="576"/>
      <c r="P1692" s="276" t="s">
        <v>277</v>
      </c>
      <c r="Q1692" s="279"/>
      <c r="R1692" s="449"/>
      <c r="S1692" s="279">
        <f t="shared" si="135"/>
        <v>0</v>
      </c>
      <c r="T1692" s="333">
        <f t="shared" si="128"/>
        <v>0</v>
      </c>
    </row>
    <row r="1693" spans="2:20" ht="24.9" customHeight="1" x14ac:dyDescent="0.3">
      <c r="B1693" s="446"/>
      <c r="C1693" s="267">
        <f t="shared" si="129"/>
        <v>1</v>
      </c>
      <c r="D1693" s="268" t="str">
        <f t="shared" si="130"/>
        <v>Janeiro</v>
      </c>
      <c r="E1693" s="269">
        <v>27</v>
      </c>
      <c r="F1693" s="270" t="str">
        <f>IF(E1693="","",VLOOKUP(Conciliação!E1693,Relatório!B:I,2,FALSE))</f>
        <v>Juros recebdos</v>
      </c>
      <c r="G1693" s="709"/>
      <c r="H1693" s="334" t="str">
        <f>IF(G1693="","",VLOOKUP(G1693,Fundos!B:C,2,FALSE))</f>
        <v/>
      </c>
      <c r="I1693" s="272"/>
      <c r="J1693" s="443"/>
      <c r="K1693" s="443"/>
      <c r="L1693" s="685"/>
      <c r="M1693" s="353"/>
      <c r="N1693" s="271"/>
      <c r="O1693" s="576"/>
      <c r="P1693" s="276" t="s">
        <v>277</v>
      </c>
      <c r="Q1693" s="279"/>
      <c r="R1693" s="449"/>
      <c r="S1693" s="279">
        <f t="shared" si="135"/>
        <v>0</v>
      </c>
      <c r="T1693" s="333">
        <f t="shared" si="128"/>
        <v>0</v>
      </c>
    </row>
    <row r="1694" spans="2:20" ht="24.9" customHeight="1" x14ac:dyDescent="0.3">
      <c r="B1694" s="446"/>
      <c r="C1694" s="267">
        <f t="shared" si="129"/>
        <v>1</v>
      </c>
      <c r="D1694" s="268" t="str">
        <f t="shared" si="130"/>
        <v>Janeiro</v>
      </c>
      <c r="E1694" s="269">
        <v>503</v>
      </c>
      <c r="F1694" s="270" t="str">
        <f>IF(E1694="","",VLOOKUP(Conciliação!E1694,Relatório!B:I,2,FALSE))</f>
        <v>Ajustes de Caixa  (DOC/TED realizados e devolvidos/outros)_Saídas</v>
      </c>
      <c r="G1694" s="709"/>
      <c r="H1694" s="334" t="str">
        <f>IF(G1694="","",VLOOKUP(G1694,Fundos!B:C,2,FALSE))</f>
        <v/>
      </c>
      <c r="I1694" s="272"/>
      <c r="J1694" s="443"/>
      <c r="K1694" s="443"/>
      <c r="L1694" s="685"/>
      <c r="M1694" s="353"/>
      <c r="N1694" s="271"/>
      <c r="O1694" s="576"/>
      <c r="P1694" s="276" t="s">
        <v>277</v>
      </c>
      <c r="Q1694" s="279"/>
      <c r="R1694" s="449"/>
      <c r="S1694" s="279">
        <f t="shared" si="135"/>
        <v>0</v>
      </c>
      <c r="T1694" s="333">
        <f t="shared" si="128"/>
        <v>0</v>
      </c>
    </row>
    <row r="1695" spans="2:20" ht="24.9" customHeight="1" x14ac:dyDescent="0.3">
      <c r="B1695" s="446"/>
      <c r="C1695" s="267">
        <f t="shared" si="129"/>
        <v>1</v>
      </c>
      <c r="D1695" s="268" t="str">
        <f t="shared" si="130"/>
        <v>Janeiro</v>
      </c>
      <c r="E1695" s="269">
        <v>274</v>
      </c>
      <c r="F1695" s="270">
        <f>IF(E1695="","",VLOOKUP(Conciliação!E1695,Relatório!B:I,2,FALSE))</f>
        <v>0</v>
      </c>
      <c r="G1695" s="709"/>
      <c r="H1695" s="334" t="str">
        <f>IF(G1695="","",VLOOKUP(G1695,Fundos!B:C,2,FALSE))</f>
        <v/>
      </c>
      <c r="I1695" s="272"/>
      <c r="J1695" s="443"/>
      <c r="K1695" s="443"/>
      <c r="L1695" s="685"/>
      <c r="M1695" s="353"/>
      <c r="N1695" s="271"/>
      <c r="O1695" s="576"/>
      <c r="P1695" s="276" t="s">
        <v>277</v>
      </c>
      <c r="Q1695" s="279"/>
      <c r="R1695" s="449"/>
      <c r="S1695" s="279">
        <f t="shared" si="135"/>
        <v>0</v>
      </c>
      <c r="T1695" s="333">
        <f t="shared" si="128"/>
        <v>0</v>
      </c>
    </row>
    <row r="1696" spans="2:20" ht="24.9" customHeight="1" x14ac:dyDescent="0.3">
      <c r="B1696" s="446"/>
      <c r="C1696" s="267">
        <f t="shared" si="129"/>
        <v>1</v>
      </c>
      <c r="D1696" s="268" t="str">
        <f t="shared" si="130"/>
        <v>Janeiro</v>
      </c>
      <c r="E1696" s="269">
        <v>60</v>
      </c>
      <c r="F1696" s="270" t="str">
        <f>IF(E1696="","",VLOOKUP(Conciliação!E1696,Relatório!B:I,2,FALSE))</f>
        <v>Taxas bancárias</v>
      </c>
      <c r="G1696" s="709"/>
      <c r="H1696" s="334" t="str">
        <f>IF(G1696="","",VLOOKUP(G1696,Fundos!B:C,2,FALSE))</f>
        <v/>
      </c>
      <c r="I1696" s="272"/>
      <c r="J1696" s="443"/>
      <c r="K1696" s="443"/>
      <c r="L1696" s="685"/>
      <c r="M1696" s="353"/>
      <c r="N1696" s="271"/>
      <c r="O1696" s="576"/>
      <c r="P1696" s="276" t="s">
        <v>277</v>
      </c>
      <c r="Q1696" s="279"/>
      <c r="R1696" s="449"/>
      <c r="S1696" s="279">
        <f t="shared" si="135"/>
        <v>0</v>
      </c>
      <c r="T1696" s="333">
        <f t="shared" si="128"/>
        <v>0</v>
      </c>
    </row>
    <row r="1697" spans="2:20" ht="24.9" customHeight="1" x14ac:dyDescent="0.3">
      <c r="B1697" s="446"/>
      <c r="C1697" s="267">
        <f t="shared" si="129"/>
        <v>1</v>
      </c>
      <c r="D1697" s="268" t="str">
        <f t="shared" si="130"/>
        <v>Janeiro</v>
      </c>
      <c r="E1697" s="269">
        <v>60</v>
      </c>
      <c r="F1697" s="270" t="str">
        <f>IF(E1697="","",VLOOKUP(Conciliação!E1697,Relatório!B:I,2,FALSE))</f>
        <v>Taxas bancárias</v>
      </c>
      <c r="G1697" s="709"/>
      <c r="H1697" s="334" t="str">
        <f>IF(G1697="","",VLOOKUP(G1697,Fundos!B:C,2,FALSE))</f>
        <v/>
      </c>
      <c r="I1697" s="272"/>
      <c r="J1697" s="443"/>
      <c r="K1697" s="443"/>
      <c r="L1697" s="685"/>
      <c r="M1697" s="353"/>
      <c r="N1697" s="271"/>
      <c r="O1697" s="576"/>
      <c r="P1697" s="276" t="s">
        <v>277</v>
      </c>
      <c r="Q1697" s="279"/>
      <c r="R1697" s="449"/>
      <c r="S1697" s="279">
        <f t="shared" si="135"/>
        <v>0</v>
      </c>
      <c r="T1697" s="333">
        <f t="shared" si="128"/>
        <v>0</v>
      </c>
    </row>
    <row r="1698" spans="2:20" ht="24.9" customHeight="1" x14ac:dyDescent="0.3">
      <c r="B1698" s="446"/>
      <c r="C1698" s="267">
        <f t="shared" si="129"/>
        <v>1</v>
      </c>
      <c r="D1698" s="268" t="str">
        <f t="shared" si="130"/>
        <v>Janeiro</v>
      </c>
      <c r="E1698" s="269">
        <v>60</v>
      </c>
      <c r="F1698" s="270" t="str">
        <f>IF(E1698="","",VLOOKUP(Conciliação!E1698,Relatório!B:I,2,FALSE))</f>
        <v>Taxas bancárias</v>
      </c>
      <c r="G1698" s="709"/>
      <c r="H1698" s="334" t="str">
        <f>IF(G1698="","",VLOOKUP(G1698,Fundos!B:C,2,FALSE))</f>
        <v/>
      </c>
      <c r="I1698" s="272"/>
      <c r="J1698" s="443"/>
      <c r="K1698" s="443"/>
      <c r="L1698" s="685"/>
      <c r="M1698" s="353"/>
      <c r="N1698" s="271"/>
      <c r="O1698" s="576"/>
      <c r="P1698" s="276" t="s">
        <v>277</v>
      </c>
      <c r="Q1698" s="279"/>
      <c r="R1698" s="449"/>
      <c r="S1698" s="279">
        <f t="shared" si="135"/>
        <v>0</v>
      </c>
      <c r="T1698" s="333">
        <f t="shared" si="128"/>
        <v>0</v>
      </c>
    </row>
    <row r="1699" spans="2:20" ht="24.9" customHeight="1" x14ac:dyDescent="0.3">
      <c r="B1699" s="446"/>
      <c r="C1699" s="267">
        <f t="shared" si="129"/>
        <v>1</v>
      </c>
      <c r="D1699" s="268" t="str">
        <f t="shared" si="130"/>
        <v>Janeiro</v>
      </c>
      <c r="E1699" s="269">
        <v>60</v>
      </c>
      <c r="F1699" s="270" t="str">
        <f>IF(E1699="","",VLOOKUP(Conciliação!E1699,Relatório!B:I,2,FALSE))</f>
        <v>Taxas bancárias</v>
      </c>
      <c r="G1699" s="709"/>
      <c r="H1699" s="334" t="str">
        <f>IF(G1699="","",VLOOKUP(G1699,Fundos!B:C,2,FALSE))</f>
        <v/>
      </c>
      <c r="I1699" s="272"/>
      <c r="J1699" s="443"/>
      <c r="K1699" s="443"/>
      <c r="L1699" s="685"/>
      <c r="M1699" s="353"/>
      <c r="N1699" s="271"/>
      <c r="O1699" s="576"/>
      <c r="P1699" s="276" t="s">
        <v>277</v>
      </c>
      <c r="Q1699" s="279"/>
      <c r="R1699" s="449"/>
      <c r="S1699" s="279">
        <f t="shared" si="135"/>
        <v>0</v>
      </c>
      <c r="T1699" s="333">
        <f t="shared" si="128"/>
        <v>0</v>
      </c>
    </row>
    <row r="1700" spans="2:20" ht="24.9" customHeight="1" x14ac:dyDescent="0.3">
      <c r="B1700" s="446"/>
      <c r="C1700" s="267">
        <f t="shared" si="129"/>
        <v>1</v>
      </c>
      <c r="D1700" s="268" t="str">
        <f t="shared" si="130"/>
        <v>Janeiro</v>
      </c>
      <c r="E1700" s="269">
        <v>24</v>
      </c>
      <c r="F1700" s="270" t="str">
        <f>IF(E1700="","",VLOOKUP(Conciliação!E1700,Relatório!B:I,2,FALSE))</f>
        <v>Resgate de Aplicações Financeiras</v>
      </c>
      <c r="G1700" s="709"/>
      <c r="H1700" s="334" t="str">
        <f>IF(G1700="","",VLOOKUP(G1700,Fundos!B:C,2,FALSE))</f>
        <v/>
      </c>
      <c r="I1700" s="272"/>
      <c r="J1700" s="443"/>
      <c r="K1700" s="443"/>
      <c r="L1700" s="685"/>
      <c r="M1700" s="353"/>
      <c r="N1700" s="271"/>
      <c r="O1700" s="576"/>
      <c r="P1700" s="276" t="s">
        <v>277</v>
      </c>
      <c r="Q1700" s="279"/>
      <c r="R1700" s="449"/>
      <c r="S1700" s="279">
        <f t="shared" si="135"/>
        <v>0</v>
      </c>
      <c r="T1700" s="333">
        <f t="shared" si="128"/>
        <v>0</v>
      </c>
    </row>
    <row r="1701" spans="2:20" ht="24.9" customHeight="1" x14ac:dyDescent="0.3">
      <c r="B1701" s="446"/>
      <c r="C1701" s="267">
        <f t="shared" si="129"/>
        <v>1</v>
      </c>
      <c r="D1701" s="268" t="str">
        <f t="shared" si="130"/>
        <v>Janeiro</v>
      </c>
      <c r="E1701" s="269">
        <v>26</v>
      </c>
      <c r="F1701" s="270" t="str">
        <f>IF(E1701="","",VLOOKUP(Conciliação!E1701,Relatório!B:I,2,FALSE))</f>
        <v>Multas recebidas</v>
      </c>
      <c r="G1701" s="709"/>
      <c r="H1701" s="334" t="str">
        <f>IF(G1701="","",VLOOKUP(G1701,Fundos!B:C,2,FALSE))</f>
        <v/>
      </c>
      <c r="I1701" s="272"/>
      <c r="J1701" s="443"/>
      <c r="K1701" s="443"/>
      <c r="L1701" s="685"/>
      <c r="M1701" s="353"/>
      <c r="N1701" s="271"/>
      <c r="O1701" s="576"/>
      <c r="P1701" s="276" t="s">
        <v>277</v>
      </c>
      <c r="Q1701" s="279"/>
      <c r="R1701" s="449"/>
      <c r="S1701" s="279">
        <f t="shared" si="135"/>
        <v>0</v>
      </c>
      <c r="T1701" s="333">
        <f t="shared" si="128"/>
        <v>0</v>
      </c>
    </row>
    <row r="1702" spans="2:20" ht="24.9" customHeight="1" x14ac:dyDescent="0.3">
      <c r="B1702" s="446"/>
      <c r="C1702" s="267">
        <f t="shared" si="129"/>
        <v>1</v>
      </c>
      <c r="D1702" s="268" t="str">
        <f t="shared" si="130"/>
        <v>Janeiro</v>
      </c>
      <c r="E1702" s="269">
        <v>26</v>
      </c>
      <c r="F1702" s="270" t="str">
        <f>IF(E1702="","",VLOOKUP(Conciliação!E1702,Relatório!B:I,2,FALSE))</f>
        <v>Multas recebidas</v>
      </c>
      <c r="G1702" s="709"/>
      <c r="H1702" s="334" t="str">
        <f>IF(G1702="","",VLOOKUP(G1702,Fundos!B:C,2,FALSE))</f>
        <v/>
      </c>
      <c r="I1702" s="272"/>
      <c r="J1702" s="443"/>
      <c r="K1702" s="443"/>
      <c r="L1702" s="685"/>
      <c r="M1702" s="353"/>
      <c r="N1702" s="271"/>
      <c r="O1702" s="576"/>
      <c r="P1702" s="276" t="s">
        <v>277</v>
      </c>
      <c r="Q1702" s="279"/>
      <c r="R1702" s="449"/>
      <c r="S1702" s="279">
        <f t="shared" si="135"/>
        <v>0</v>
      </c>
      <c r="T1702" s="333">
        <f t="shared" si="128"/>
        <v>0</v>
      </c>
    </row>
    <row r="1703" spans="2:20" ht="24.9" customHeight="1" x14ac:dyDescent="0.3">
      <c r="B1703" s="446"/>
      <c r="C1703" s="267">
        <f>MONTH(B1703)</f>
        <v>1</v>
      </c>
      <c r="D1703" s="268" t="str">
        <f>IF(C1703=1,"Janeiro",IF(C1703=2,"Fevereiro",IF(C1703=3,"Março",IF(C1703=4,"Abril",IF(C1703=5,"Maio",IF(C1703=6,"Junho",IF(C1703=7,"Julho",IF(C1703=8,"Agosto",IF(C1703=9,"Setembro",IF(C1703=10,"Outubro",IF(C1703=11,"Novembro",IF(C1703=12,"Dezembro",""))))))))))))</f>
        <v>Janeiro</v>
      </c>
      <c r="E1703" s="269">
        <v>27</v>
      </c>
      <c r="F1703" s="270" t="str">
        <f>IF(E1703="","",VLOOKUP(Conciliação!E1703,Relatório!B:I,2,FALSE))</f>
        <v>Juros recebdos</v>
      </c>
      <c r="G1703" s="709"/>
      <c r="H1703" s="334" t="str">
        <f>IF(G1703="","",VLOOKUP(G1703,Fundos!B:C,2,FALSE))</f>
        <v/>
      </c>
      <c r="I1703" s="272"/>
      <c r="J1703" s="443"/>
      <c r="K1703" s="443"/>
      <c r="L1703" s="685"/>
      <c r="M1703" s="353"/>
      <c r="N1703" s="271"/>
      <c r="O1703" s="576"/>
      <c r="P1703" s="276" t="s">
        <v>277</v>
      </c>
      <c r="Q1703" s="279"/>
      <c r="R1703" s="449"/>
      <c r="S1703" s="279">
        <f t="shared" si="135"/>
        <v>0</v>
      </c>
      <c r="T1703" s="333">
        <f t="shared" si="128"/>
        <v>0</v>
      </c>
    </row>
    <row r="1704" spans="2:20" ht="24.9" customHeight="1" x14ac:dyDescent="0.3">
      <c r="B1704" s="446"/>
      <c r="C1704" s="267">
        <f t="shared" si="129"/>
        <v>1</v>
      </c>
      <c r="D1704" s="268" t="str">
        <f t="shared" si="130"/>
        <v>Janeiro</v>
      </c>
      <c r="E1704" s="269">
        <v>37</v>
      </c>
      <c r="F1704" s="270" t="str">
        <f>IF(E1704="","",VLOOKUP(Conciliação!E1704,Relatório!B:I,2,FALSE))</f>
        <v>Doc/Ted/Cheques devolvidos/Devoluções (Entrada)</v>
      </c>
      <c r="G1704" s="709"/>
      <c r="H1704" s="334" t="str">
        <f>IF(G1704="","",VLOOKUP(G1704,Fundos!B:C,2,FALSE))</f>
        <v/>
      </c>
      <c r="I1704" s="272"/>
      <c r="J1704" s="443"/>
      <c r="K1704" s="443"/>
      <c r="L1704" s="685"/>
      <c r="M1704" s="353"/>
      <c r="N1704" s="271"/>
      <c r="O1704" s="576"/>
      <c r="P1704" s="276" t="s">
        <v>277</v>
      </c>
      <c r="Q1704" s="279"/>
      <c r="R1704" s="449"/>
      <c r="S1704" s="279">
        <f t="shared" si="135"/>
        <v>0</v>
      </c>
      <c r="T1704" s="333">
        <f t="shared" si="128"/>
        <v>0</v>
      </c>
    </row>
    <row r="1705" spans="2:20" ht="24.9" customHeight="1" x14ac:dyDescent="0.3">
      <c r="B1705" s="446"/>
      <c r="C1705" s="267">
        <f t="shared" si="129"/>
        <v>1</v>
      </c>
      <c r="D1705" s="268" t="str">
        <f t="shared" si="130"/>
        <v>Janeiro</v>
      </c>
      <c r="E1705" s="269">
        <v>240</v>
      </c>
      <c r="F1705" s="270" t="str">
        <f>IF(E1705="","",VLOOKUP(Conciliação!E1705,Relatório!B:I,2,FALSE))</f>
        <v>IRRF (Funcionários)</v>
      </c>
      <c r="G1705" s="709"/>
      <c r="H1705" s="334" t="str">
        <f>IF(G1705="","",VLOOKUP(G1705,Fundos!B:C,2,FALSE))</f>
        <v/>
      </c>
      <c r="I1705" s="272"/>
      <c r="J1705" s="443"/>
      <c r="K1705" s="443"/>
      <c r="L1705" s="685"/>
      <c r="M1705" s="353"/>
      <c r="N1705" s="271"/>
      <c r="O1705" s="576"/>
      <c r="P1705" s="276" t="s">
        <v>277</v>
      </c>
      <c r="Q1705" s="279"/>
      <c r="R1705" s="449"/>
      <c r="S1705" s="279">
        <f t="shared" si="135"/>
        <v>0</v>
      </c>
      <c r="T1705" s="333">
        <f t="shared" si="128"/>
        <v>0</v>
      </c>
    </row>
    <row r="1706" spans="2:20" ht="24.9" customHeight="1" x14ac:dyDescent="0.3">
      <c r="B1706" s="446"/>
      <c r="C1706" s="267">
        <f t="shared" si="129"/>
        <v>1</v>
      </c>
      <c r="D1706" s="268" t="str">
        <f t="shared" si="130"/>
        <v>Janeiro</v>
      </c>
      <c r="E1706" s="269">
        <v>183</v>
      </c>
      <c r="F1706" s="270">
        <f>IF(E1706="","",VLOOKUP(Conciliação!E1706,Relatório!B:I,2,FALSE))</f>
        <v>0</v>
      </c>
      <c r="G1706" s="709"/>
      <c r="H1706" s="334" t="str">
        <f>IF(G1706="","",VLOOKUP(G1706,Fundos!B:C,2,FALSE))</f>
        <v/>
      </c>
      <c r="I1706" s="272"/>
      <c r="J1706" s="443"/>
      <c r="K1706" s="443"/>
      <c r="L1706" s="685"/>
      <c r="M1706" s="353"/>
      <c r="N1706" s="271"/>
      <c r="O1706" s="576"/>
      <c r="P1706" s="276" t="s">
        <v>277</v>
      </c>
      <c r="Q1706" s="279"/>
      <c r="R1706" s="449"/>
      <c r="S1706" s="279">
        <f t="shared" si="135"/>
        <v>0</v>
      </c>
      <c r="T1706" s="333">
        <f t="shared" si="128"/>
        <v>0</v>
      </c>
    </row>
    <row r="1707" spans="2:20" ht="24.9" customHeight="1" x14ac:dyDescent="0.3">
      <c r="B1707" s="446"/>
      <c r="C1707" s="267">
        <f t="shared" si="129"/>
        <v>1</v>
      </c>
      <c r="D1707" s="268" t="str">
        <f t="shared" si="130"/>
        <v>Janeiro</v>
      </c>
      <c r="E1707" s="269">
        <v>232</v>
      </c>
      <c r="F1707" s="270" t="str">
        <f>IF(E1707="","",VLOOKUP(Conciliação!E1707,Relatório!B:I,2,FALSE))</f>
        <v>INSS (Individual &amp; Patronal)</v>
      </c>
      <c r="G1707" s="709"/>
      <c r="H1707" s="334" t="str">
        <f>IF(G1707="","",VLOOKUP(G1707,Fundos!B:C,2,FALSE))</f>
        <v/>
      </c>
      <c r="I1707" s="272"/>
      <c r="J1707" s="443"/>
      <c r="K1707" s="443"/>
      <c r="L1707" s="686"/>
      <c r="M1707" s="353"/>
      <c r="N1707" s="271"/>
      <c r="O1707" s="576"/>
      <c r="P1707" s="276" t="s">
        <v>277</v>
      </c>
      <c r="Q1707" s="279"/>
      <c r="R1707" s="449"/>
      <c r="S1707" s="279">
        <f t="shared" si="135"/>
        <v>0</v>
      </c>
      <c r="T1707" s="333">
        <f t="shared" si="128"/>
        <v>0</v>
      </c>
    </row>
    <row r="1708" spans="2:20" ht="24.9" customHeight="1" x14ac:dyDescent="0.3">
      <c r="B1708" s="446"/>
      <c r="C1708" s="267">
        <f t="shared" si="129"/>
        <v>1</v>
      </c>
      <c r="D1708" s="268" t="str">
        <f t="shared" si="130"/>
        <v>Janeiro</v>
      </c>
      <c r="E1708" s="269">
        <v>183</v>
      </c>
      <c r="F1708" s="270">
        <f>IF(E1708="","",VLOOKUP(Conciliação!E1708,Relatório!B:I,2,FALSE))</f>
        <v>0</v>
      </c>
      <c r="G1708" s="709"/>
      <c r="H1708" s="334" t="str">
        <f>IF(G1708="","",VLOOKUP(G1708,Fundos!B:C,2,FALSE))</f>
        <v/>
      </c>
      <c r="I1708" s="272"/>
      <c r="J1708" s="443"/>
      <c r="K1708" s="443"/>
      <c r="L1708" s="686"/>
      <c r="M1708" s="353"/>
      <c r="N1708" s="271"/>
      <c r="O1708" s="576"/>
      <c r="P1708" s="276" t="s">
        <v>277</v>
      </c>
      <c r="Q1708" s="279"/>
      <c r="R1708" s="449"/>
      <c r="S1708" s="279">
        <f t="shared" si="135"/>
        <v>0</v>
      </c>
      <c r="T1708" s="333">
        <f t="shared" si="128"/>
        <v>0</v>
      </c>
    </row>
    <row r="1709" spans="2:20" ht="24.9" customHeight="1" x14ac:dyDescent="0.3">
      <c r="B1709" s="446"/>
      <c r="C1709" s="267">
        <f t="shared" si="129"/>
        <v>1</v>
      </c>
      <c r="D1709" s="268" t="str">
        <f t="shared" si="130"/>
        <v>Janeiro</v>
      </c>
      <c r="E1709" s="269">
        <v>173</v>
      </c>
      <c r="F1709" s="270">
        <f>IF(E1709="","",VLOOKUP(Conciliação!E1709,Relatório!B:I,2,FALSE))</f>
        <v>0</v>
      </c>
      <c r="G1709" s="709"/>
      <c r="H1709" s="334" t="str">
        <f>IF(G1709="","",VLOOKUP(G1709,Fundos!B:C,2,FALSE))</f>
        <v/>
      </c>
      <c r="I1709" s="272"/>
      <c r="J1709" s="443"/>
      <c r="K1709" s="443"/>
      <c r="L1709" s="685"/>
      <c r="M1709" s="353"/>
      <c r="N1709" s="271"/>
      <c r="O1709" s="576"/>
      <c r="P1709" s="276" t="s">
        <v>277</v>
      </c>
      <c r="Q1709" s="279"/>
      <c r="R1709" s="449"/>
      <c r="S1709" s="279">
        <f t="shared" si="135"/>
        <v>0</v>
      </c>
      <c r="T1709" s="333">
        <f t="shared" si="128"/>
        <v>0</v>
      </c>
    </row>
    <row r="1710" spans="2:20" ht="24.9" customHeight="1" x14ac:dyDescent="0.3">
      <c r="B1710" s="446"/>
      <c r="C1710" s="267">
        <f t="shared" si="129"/>
        <v>1</v>
      </c>
      <c r="D1710" s="268" t="str">
        <f t="shared" si="130"/>
        <v>Janeiro</v>
      </c>
      <c r="E1710" s="269">
        <v>173</v>
      </c>
      <c r="F1710" s="270">
        <f>IF(E1710="","",VLOOKUP(Conciliação!E1710,Relatório!B:I,2,FALSE))</f>
        <v>0</v>
      </c>
      <c r="G1710" s="709"/>
      <c r="H1710" s="334" t="str">
        <f>IF(G1710="","",VLOOKUP(G1710,Fundos!B:C,2,FALSE))</f>
        <v/>
      </c>
      <c r="I1710" s="272"/>
      <c r="J1710" s="443"/>
      <c r="K1710" s="443"/>
      <c r="L1710" s="685"/>
      <c r="M1710" s="353"/>
      <c r="N1710" s="271"/>
      <c r="O1710" s="576"/>
      <c r="P1710" s="276" t="s">
        <v>277</v>
      </c>
      <c r="Q1710" s="279"/>
      <c r="R1710" s="449"/>
      <c r="S1710" s="279">
        <f t="shared" si="135"/>
        <v>0</v>
      </c>
      <c r="T1710" s="333">
        <f t="shared" ref="T1710:T1776" si="136">T1709</f>
        <v>0</v>
      </c>
    </row>
    <row r="1711" spans="2:20" ht="24.9" customHeight="1" x14ac:dyDescent="0.3">
      <c r="B1711" s="446"/>
      <c r="C1711" s="267">
        <f t="shared" si="129"/>
        <v>1</v>
      </c>
      <c r="D1711" s="268" t="str">
        <f t="shared" si="130"/>
        <v>Janeiro</v>
      </c>
      <c r="E1711" s="269">
        <v>60</v>
      </c>
      <c r="F1711" s="270" t="str">
        <f>IF(E1711="","",VLOOKUP(Conciliação!E1711,Relatório!B:I,2,FALSE))</f>
        <v>Taxas bancárias</v>
      </c>
      <c r="G1711" s="709"/>
      <c r="H1711" s="334" t="str">
        <f>IF(G1711="","",VLOOKUP(G1711,Fundos!B:C,2,FALSE))</f>
        <v/>
      </c>
      <c r="I1711" s="272"/>
      <c r="J1711" s="443"/>
      <c r="K1711" s="443"/>
      <c r="L1711" s="685"/>
      <c r="M1711" s="353"/>
      <c r="N1711" s="271"/>
      <c r="O1711" s="576"/>
      <c r="P1711" s="276" t="s">
        <v>277</v>
      </c>
      <c r="Q1711" s="279"/>
      <c r="R1711" s="449"/>
      <c r="S1711" s="279">
        <f t="shared" si="135"/>
        <v>0</v>
      </c>
      <c r="T1711" s="333">
        <f t="shared" si="136"/>
        <v>0</v>
      </c>
    </row>
    <row r="1712" spans="2:20" ht="24.9" customHeight="1" x14ac:dyDescent="0.3">
      <c r="B1712" s="446"/>
      <c r="C1712" s="267">
        <f t="shared" si="129"/>
        <v>1</v>
      </c>
      <c r="D1712" s="268" t="str">
        <f t="shared" si="130"/>
        <v>Janeiro</v>
      </c>
      <c r="E1712" s="269">
        <v>60</v>
      </c>
      <c r="F1712" s="270" t="str">
        <f>IF(E1712="","",VLOOKUP(Conciliação!E1712,Relatório!B:I,2,FALSE))</f>
        <v>Taxas bancárias</v>
      </c>
      <c r="G1712" s="709"/>
      <c r="H1712" s="334" t="str">
        <f>IF(G1712="","",VLOOKUP(G1712,Fundos!B:C,2,FALSE))</f>
        <v/>
      </c>
      <c r="I1712" s="272"/>
      <c r="J1712" s="443"/>
      <c r="K1712" s="443"/>
      <c r="L1712" s="685"/>
      <c r="M1712" s="353"/>
      <c r="N1712" s="271"/>
      <c r="O1712" s="576"/>
      <c r="P1712" s="276" t="s">
        <v>277</v>
      </c>
      <c r="Q1712" s="279"/>
      <c r="R1712" s="449"/>
      <c r="S1712" s="279">
        <f t="shared" si="135"/>
        <v>0</v>
      </c>
      <c r="T1712" s="333">
        <f t="shared" si="136"/>
        <v>0</v>
      </c>
    </row>
    <row r="1713" spans="2:20" ht="24.9" customHeight="1" x14ac:dyDescent="0.3">
      <c r="B1713" s="446"/>
      <c r="C1713" s="267">
        <f t="shared" si="129"/>
        <v>1</v>
      </c>
      <c r="D1713" s="268" t="str">
        <f t="shared" si="130"/>
        <v>Janeiro</v>
      </c>
      <c r="E1713" s="269">
        <v>24</v>
      </c>
      <c r="F1713" s="270" t="str">
        <f>IF(E1713="","",VLOOKUP(Conciliação!E1713,Relatório!B:I,2,FALSE))</f>
        <v>Resgate de Aplicações Financeiras</v>
      </c>
      <c r="G1713" s="709"/>
      <c r="H1713" s="334" t="str">
        <f>IF(G1713="","",VLOOKUP(G1713,Fundos!B:C,2,FALSE))</f>
        <v/>
      </c>
      <c r="I1713" s="272"/>
      <c r="J1713" s="443"/>
      <c r="K1713" s="443"/>
      <c r="L1713" s="685"/>
      <c r="M1713" s="353"/>
      <c r="N1713" s="271"/>
      <c r="O1713" s="576"/>
      <c r="P1713" s="276" t="s">
        <v>277</v>
      </c>
      <c r="Q1713" s="279"/>
      <c r="R1713" s="449"/>
      <c r="S1713" s="279">
        <f t="shared" si="135"/>
        <v>0</v>
      </c>
      <c r="T1713" s="333">
        <f t="shared" si="136"/>
        <v>0</v>
      </c>
    </row>
    <row r="1714" spans="2:20" ht="24.9" customHeight="1" x14ac:dyDescent="0.3">
      <c r="B1714" s="446"/>
      <c r="C1714" s="267">
        <f t="shared" si="129"/>
        <v>1</v>
      </c>
      <c r="D1714" s="268" t="str">
        <f t="shared" si="130"/>
        <v>Janeiro</v>
      </c>
      <c r="E1714" s="269">
        <v>26</v>
      </c>
      <c r="F1714" s="270" t="str">
        <f>IF(E1714="","",VLOOKUP(Conciliação!E1714,Relatório!B:I,2,FALSE))</f>
        <v>Multas recebidas</v>
      </c>
      <c r="G1714" s="709"/>
      <c r="H1714" s="334" t="str">
        <f>IF(G1714="","",VLOOKUP(G1714,Fundos!B:C,2,FALSE))</f>
        <v/>
      </c>
      <c r="I1714" s="272"/>
      <c r="J1714" s="443"/>
      <c r="K1714" s="443"/>
      <c r="L1714" s="685"/>
      <c r="M1714" s="353"/>
      <c r="N1714" s="271"/>
      <c r="O1714" s="576"/>
      <c r="P1714" s="276" t="s">
        <v>277</v>
      </c>
      <c r="Q1714" s="279"/>
      <c r="R1714" s="449"/>
      <c r="S1714" s="279">
        <f t="shared" si="135"/>
        <v>0</v>
      </c>
      <c r="T1714" s="333">
        <f t="shared" si="136"/>
        <v>0</v>
      </c>
    </row>
    <row r="1715" spans="2:20" ht="24.9" customHeight="1" x14ac:dyDescent="0.3">
      <c r="B1715" s="446"/>
      <c r="C1715" s="267">
        <f t="shared" si="129"/>
        <v>1</v>
      </c>
      <c r="D1715" s="268" t="str">
        <f t="shared" si="130"/>
        <v>Janeiro</v>
      </c>
      <c r="E1715" s="269">
        <v>60</v>
      </c>
      <c r="F1715" s="270" t="str">
        <f>IF(E1715="","",VLOOKUP(Conciliação!E1715,Relatório!B:I,2,FALSE))</f>
        <v>Taxas bancárias</v>
      </c>
      <c r="G1715" s="709"/>
      <c r="H1715" s="334" t="str">
        <f>IF(G1715="","",VLOOKUP(G1715,Fundos!B:C,2,FALSE))</f>
        <v/>
      </c>
      <c r="I1715" s="272"/>
      <c r="J1715" s="443"/>
      <c r="K1715" s="443"/>
      <c r="L1715" s="685"/>
      <c r="M1715" s="353"/>
      <c r="N1715" s="271"/>
      <c r="O1715" s="576"/>
      <c r="P1715" s="276" t="s">
        <v>277</v>
      </c>
      <c r="Q1715" s="279"/>
      <c r="R1715" s="449"/>
      <c r="S1715" s="279">
        <f t="shared" si="135"/>
        <v>0</v>
      </c>
      <c r="T1715" s="333">
        <f t="shared" si="136"/>
        <v>0</v>
      </c>
    </row>
    <row r="1716" spans="2:20" ht="24.9" customHeight="1" x14ac:dyDescent="0.3">
      <c r="B1716" s="446"/>
      <c r="C1716" s="267">
        <f t="shared" si="129"/>
        <v>1</v>
      </c>
      <c r="D1716" s="268" t="str">
        <f t="shared" si="130"/>
        <v>Janeiro</v>
      </c>
      <c r="E1716" s="269">
        <v>37</v>
      </c>
      <c r="F1716" s="270" t="str">
        <f>IF(E1716="","",VLOOKUP(Conciliação!E1716,Relatório!B:I,2,FALSE))</f>
        <v>Doc/Ted/Cheques devolvidos/Devoluções (Entrada)</v>
      </c>
      <c r="G1716" s="709"/>
      <c r="H1716" s="334" t="str">
        <f>IF(G1716="","",VLOOKUP(G1716,Fundos!B:C,2,FALSE))</f>
        <v/>
      </c>
      <c r="I1716" s="272"/>
      <c r="J1716" s="443"/>
      <c r="K1716" s="443"/>
      <c r="L1716" s="686"/>
      <c r="M1716" s="353"/>
      <c r="N1716" s="271"/>
      <c r="O1716" s="576"/>
      <c r="P1716" s="276" t="s">
        <v>277</v>
      </c>
      <c r="Q1716" s="279"/>
      <c r="R1716" s="449"/>
      <c r="S1716" s="279">
        <f t="shared" si="135"/>
        <v>0</v>
      </c>
      <c r="T1716" s="333">
        <f t="shared" si="136"/>
        <v>0</v>
      </c>
    </row>
    <row r="1717" spans="2:20" ht="24.9" customHeight="1" x14ac:dyDescent="0.3">
      <c r="B1717" s="446"/>
      <c r="C1717" s="267">
        <f t="shared" si="129"/>
        <v>1</v>
      </c>
      <c r="D1717" s="268" t="str">
        <f t="shared" si="130"/>
        <v>Janeiro</v>
      </c>
      <c r="E1717" s="269">
        <v>13</v>
      </c>
      <c r="F1717" s="270" t="str">
        <f>IF(E1717="","",VLOOKUP(Conciliação!E1717,Relatório!B:I,2,FALSE))</f>
        <v>Outras Parcerias</v>
      </c>
      <c r="G1717" s="709"/>
      <c r="H1717" s="334" t="str">
        <f>IF(G1717="","",VLOOKUP(G1717,Fundos!B:C,2,FALSE))</f>
        <v/>
      </c>
      <c r="I1717" s="272"/>
      <c r="J1717" s="443"/>
      <c r="K1717" s="443"/>
      <c r="L1717" s="685"/>
      <c r="M1717" s="353"/>
      <c r="N1717" s="271"/>
      <c r="O1717" s="576"/>
      <c r="P1717" s="276" t="s">
        <v>277</v>
      </c>
      <c r="Q1717" s="279"/>
      <c r="R1717" s="449"/>
      <c r="S1717" s="279">
        <f t="shared" si="135"/>
        <v>0</v>
      </c>
      <c r="T1717" s="333">
        <f t="shared" si="136"/>
        <v>0</v>
      </c>
    </row>
    <row r="1718" spans="2:20" ht="24.9" customHeight="1" x14ac:dyDescent="0.3">
      <c r="B1718" s="446"/>
      <c r="C1718" s="267">
        <f t="shared" ref="C1718:C1785" si="137">MONTH(B1718)</f>
        <v>1</v>
      </c>
      <c r="D1718" s="268" t="str">
        <f t="shared" ref="D1718:D1785" si="138">IF(C1718=1,"Janeiro",IF(C1718=2,"Fevereiro",IF(C1718=3,"Março",IF(C1718=4,"Abril",IF(C1718=5,"Maio",IF(C1718=6,"Junho",IF(C1718=7,"Julho",IF(C1718=8,"Agosto",IF(C1718=9,"Setembro",IF(C1718=10,"Outubro",IF(C1718=11,"Novembro",IF(C1718=12,"Dezembro",""))))))))))))</f>
        <v>Janeiro</v>
      </c>
      <c r="E1718" s="269">
        <v>353</v>
      </c>
      <c r="F1718" s="270" t="str">
        <f>IF(E1718="","",VLOOKUP(Conciliação!E1718,Relatório!B:I,2,FALSE))</f>
        <v>Cursos/Seminários (equipe)</v>
      </c>
      <c r="G1718" s="709"/>
      <c r="H1718" s="334" t="str">
        <f>IF(G1718="","",VLOOKUP(G1718,Fundos!B:C,2,FALSE))</f>
        <v/>
      </c>
      <c r="I1718" s="272"/>
      <c r="J1718" s="448"/>
      <c r="K1718" s="448"/>
      <c r="L1718" s="685"/>
      <c r="M1718" s="353"/>
      <c r="N1718" s="271"/>
      <c r="O1718" s="576"/>
      <c r="P1718" s="276" t="s">
        <v>277</v>
      </c>
      <c r="Q1718" s="279"/>
      <c r="R1718" s="449"/>
      <c r="S1718" s="279">
        <f t="shared" si="135"/>
        <v>0</v>
      </c>
      <c r="T1718" s="333">
        <f t="shared" si="136"/>
        <v>0</v>
      </c>
    </row>
    <row r="1719" spans="2:20" ht="24.9" customHeight="1" x14ac:dyDescent="0.3">
      <c r="B1719" s="446"/>
      <c r="C1719" s="267">
        <f t="shared" si="137"/>
        <v>1</v>
      </c>
      <c r="D1719" s="268" t="str">
        <f t="shared" si="138"/>
        <v>Janeiro</v>
      </c>
      <c r="E1719" s="269">
        <v>235</v>
      </c>
      <c r="F1719" s="270" t="str">
        <f>IF(E1719="","",VLOOKUP(Conciliação!E1719,Relatório!B:I,2,FALSE))</f>
        <v>Vale Transporte</v>
      </c>
      <c r="G1719" s="709"/>
      <c r="H1719" s="334" t="str">
        <f>IF(G1719="","",VLOOKUP(G1719,Fundos!B:C,2,FALSE))</f>
        <v/>
      </c>
      <c r="I1719" s="272"/>
      <c r="J1719" s="443"/>
      <c r="K1719" s="448"/>
      <c r="L1719" s="685"/>
      <c r="M1719" s="353"/>
      <c r="N1719" s="271"/>
      <c r="O1719" s="576"/>
      <c r="P1719" s="276" t="s">
        <v>277</v>
      </c>
      <c r="Q1719" s="279"/>
      <c r="R1719" s="449"/>
      <c r="S1719" s="279">
        <f t="shared" si="135"/>
        <v>0</v>
      </c>
      <c r="T1719" s="333">
        <f t="shared" si="136"/>
        <v>0</v>
      </c>
    </row>
    <row r="1720" spans="2:20" ht="24.9" customHeight="1" x14ac:dyDescent="0.3">
      <c r="B1720" s="446"/>
      <c r="C1720" s="267">
        <f t="shared" si="137"/>
        <v>1</v>
      </c>
      <c r="D1720" s="268" t="str">
        <f t="shared" si="138"/>
        <v>Janeiro</v>
      </c>
      <c r="E1720" s="269">
        <v>260</v>
      </c>
      <c r="F1720" s="270" t="str">
        <f>IF(E1720="","",VLOOKUP(Conciliação!E1720,Relatório!B:I,2,FALSE))</f>
        <v>Locação de veículo</v>
      </c>
      <c r="G1720" s="709"/>
      <c r="H1720" s="334" t="str">
        <f>IF(G1720="","",VLOOKUP(G1720,Fundos!B:C,2,FALSE))</f>
        <v/>
      </c>
      <c r="I1720" s="272"/>
      <c r="J1720" s="443"/>
      <c r="K1720" s="443"/>
      <c r="L1720" s="685"/>
      <c r="M1720" s="353"/>
      <c r="N1720" s="271"/>
      <c r="O1720" s="576"/>
      <c r="P1720" s="276" t="s">
        <v>277</v>
      </c>
      <c r="Q1720" s="279"/>
      <c r="R1720" s="449"/>
      <c r="S1720" s="279">
        <f t="shared" si="135"/>
        <v>0</v>
      </c>
      <c r="T1720" s="333">
        <f t="shared" si="136"/>
        <v>0</v>
      </c>
    </row>
    <row r="1721" spans="2:20" ht="24.9" customHeight="1" x14ac:dyDescent="0.3">
      <c r="B1721" s="446"/>
      <c r="C1721" s="267">
        <f t="shared" si="137"/>
        <v>1</v>
      </c>
      <c r="D1721" s="268" t="str">
        <f t="shared" si="138"/>
        <v>Janeiro</v>
      </c>
      <c r="E1721" s="269">
        <v>503</v>
      </c>
      <c r="F1721" s="270" t="str">
        <f>IF(E1721="","",VLOOKUP(Conciliação!E1721,Relatório!B:I,2,FALSE))</f>
        <v>Ajustes de Caixa  (DOC/TED realizados e devolvidos/outros)_Saídas</v>
      </c>
      <c r="G1721" s="709"/>
      <c r="H1721" s="334" t="str">
        <f>IF(G1721="","",VLOOKUP(G1721,Fundos!B:C,2,FALSE))</f>
        <v/>
      </c>
      <c r="I1721" s="272"/>
      <c r="J1721" s="443"/>
      <c r="K1721" s="443"/>
      <c r="L1721" s="686"/>
      <c r="M1721" s="353"/>
      <c r="N1721" s="271"/>
      <c r="O1721" s="576"/>
      <c r="P1721" s="276" t="s">
        <v>277</v>
      </c>
      <c r="Q1721" s="279"/>
      <c r="R1721" s="449"/>
      <c r="S1721" s="279">
        <f t="shared" si="135"/>
        <v>0</v>
      </c>
      <c r="T1721" s="333">
        <f t="shared" si="136"/>
        <v>0</v>
      </c>
    </row>
    <row r="1722" spans="2:20" ht="24.9" customHeight="1" x14ac:dyDescent="0.3">
      <c r="B1722" s="446"/>
      <c r="C1722" s="267">
        <f t="shared" si="137"/>
        <v>1</v>
      </c>
      <c r="D1722" s="268" t="str">
        <f>IF(C1722=1,"Janeiro",IF(C1722=2,"Fevereiro",IF(C1722=3,"Março",IF(C1722=4,"Abril",IF(C1722=5,"Maio",IF(C1722=6,"Junho",IF(C1722=7,"Julho",IF(C1722=8,"Agosto",IF(C1722=9,"Setembro",IF(C1722=10,"Outubro",IF(C1722=11,"Novembro",IF(C1722=12,"Dezembro",""))))))))))))</f>
        <v>Janeiro</v>
      </c>
      <c r="E1722" s="269">
        <v>122</v>
      </c>
      <c r="F1722" s="270">
        <f>IF(E1722="","",VLOOKUP(Conciliação!E1722,Relatório!B:I,2,FALSE))</f>
        <v>0</v>
      </c>
      <c r="G1722" s="709"/>
      <c r="H1722" s="334" t="str">
        <f>IF(G1722="","",VLOOKUP(G1722,Fundos!B:C,2,FALSE))</f>
        <v/>
      </c>
      <c r="I1722" s="272"/>
      <c r="J1722" s="443"/>
      <c r="K1722" s="448"/>
      <c r="L1722" s="685"/>
      <c r="M1722" s="353"/>
      <c r="N1722" s="271"/>
      <c r="O1722" s="576"/>
      <c r="P1722" s="276" t="s">
        <v>277</v>
      </c>
      <c r="Q1722" s="279"/>
      <c r="R1722" s="449"/>
      <c r="S1722" s="279">
        <f t="shared" si="135"/>
        <v>0</v>
      </c>
      <c r="T1722" s="333">
        <f t="shared" si="136"/>
        <v>0</v>
      </c>
    </row>
    <row r="1723" spans="2:20" ht="24.9" customHeight="1" x14ac:dyDescent="0.3">
      <c r="B1723" s="446"/>
      <c r="C1723" s="267">
        <f t="shared" si="137"/>
        <v>1</v>
      </c>
      <c r="D1723" s="268" t="str">
        <f t="shared" si="138"/>
        <v>Janeiro</v>
      </c>
      <c r="E1723" s="269">
        <v>306</v>
      </c>
      <c r="F1723" s="270" t="str">
        <f>IF(E1723="","",VLOOKUP(Conciliação!E1723,Relatório!B:I,2,FALSE))</f>
        <v>Suporte informática (Assistência)</v>
      </c>
      <c r="G1723" s="709"/>
      <c r="H1723" s="334" t="str">
        <f>IF(G1723="","",VLOOKUP(G1723,Fundos!B:C,2,FALSE))</f>
        <v/>
      </c>
      <c r="I1723" s="272"/>
      <c r="J1723" s="443"/>
      <c r="K1723" s="443"/>
      <c r="L1723" s="685"/>
      <c r="M1723" s="353"/>
      <c r="N1723" s="271"/>
      <c r="O1723" s="576"/>
      <c r="P1723" s="276" t="s">
        <v>277</v>
      </c>
      <c r="Q1723" s="279"/>
      <c r="R1723" s="449"/>
      <c r="S1723" s="279">
        <f t="shared" si="135"/>
        <v>0</v>
      </c>
      <c r="T1723" s="333">
        <f t="shared" si="136"/>
        <v>0</v>
      </c>
    </row>
    <row r="1724" spans="2:20" ht="24.9" customHeight="1" x14ac:dyDescent="0.3">
      <c r="B1724" s="446"/>
      <c r="C1724" s="267">
        <f t="shared" si="137"/>
        <v>1</v>
      </c>
      <c r="D1724" s="268" t="str">
        <f t="shared" si="138"/>
        <v>Janeiro</v>
      </c>
      <c r="E1724" s="269">
        <v>60</v>
      </c>
      <c r="F1724" s="270" t="str">
        <f>IF(E1724="","",VLOOKUP(Conciliação!E1724,Relatório!B:I,2,FALSE))</f>
        <v>Taxas bancárias</v>
      </c>
      <c r="G1724" s="709"/>
      <c r="H1724" s="334" t="str">
        <f>IF(G1724="","",VLOOKUP(G1724,Fundos!B:C,2,FALSE))</f>
        <v/>
      </c>
      <c r="I1724" s="272"/>
      <c r="J1724" s="443"/>
      <c r="K1724" s="443"/>
      <c r="L1724" s="685"/>
      <c r="M1724" s="353"/>
      <c r="N1724" s="271"/>
      <c r="O1724" s="576"/>
      <c r="P1724" s="276" t="s">
        <v>277</v>
      </c>
      <c r="Q1724" s="279"/>
      <c r="R1724" s="449"/>
      <c r="S1724" s="279">
        <f t="shared" si="135"/>
        <v>0</v>
      </c>
      <c r="T1724" s="333">
        <f t="shared" si="136"/>
        <v>0</v>
      </c>
    </row>
    <row r="1725" spans="2:20" ht="24.9" customHeight="1" x14ac:dyDescent="0.3">
      <c r="B1725" s="446"/>
      <c r="C1725" s="267">
        <f t="shared" si="137"/>
        <v>1</v>
      </c>
      <c r="D1725" s="268" t="str">
        <f t="shared" si="138"/>
        <v>Janeiro</v>
      </c>
      <c r="E1725" s="269">
        <v>60</v>
      </c>
      <c r="F1725" s="270" t="str">
        <f>IF(E1725="","",VLOOKUP(Conciliação!E1725,Relatório!B:I,2,FALSE))</f>
        <v>Taxas bancárias</v>
      </c>
      <c r="G1725" s="709"/>
      <c r="H1725" s="334" t="str">
        <f>IF(G1725="","",VLOOKUP(G1725,Fundos!B:C,2,FALSE))</f>
        <v/>
      </c>
      <c r="I1725" s="272"/>
      <c r="J1725" s="443"/>
      <c r="K1725" s="443"/>
      <c r="L1725" s="685"/>
      <c r="M1725" s="353"/>
      <c r="N1725" s="271"/>
      <c r="O1725" s="576"/>
      <c r="P1725" s="276" t="s">
        <v>277</v>
      </c>
      <c r="Q1725" s="279"/>
      <c r="R1725" s="449"/>
      <c r="S1725" s="279">
        <f t="shared" si="135"/>
        <v>0</v>
      </c>
      <c r="T1725" s="333">
        <f t="shared" si="136"/>
        <v>0</v>
      </c>
    </row>
    <row r="1726" spans="2:20" ht="24.9" customHeight="1" x14ac:dyDescent="0.3">
      <c r="B1726" s="446"/>
      <c r="C1726" s="267">
        <f t="shared" si="137"/>
        <v>1</v>
      </c>
      <c r="D1726" s="268" t="str">
        <f t="shared" si="138"/>
        <v>Janeiro</v>
      </c>
      <c r="E1726" s="269">
        <v>60</v>
      </c>
      <c r="F1726" s="270" t="str">
        <f>IF(E1726="","",VLOOKUP(Conciliação!E1726,Relatório!B:I,2,FALSE))</f>
        <v>Taxas bancárias</v>
      </c>
      <c r="G1726" s="709"/>
      <c r="H1726" s="334" t="str">
        <f>IF(G1726="","",VLOOKUP(G1726,Fundos!B:C,2,FALSE))</f>
        <v/>
      </c>
      <c r="I1726" s="272"/>
      <c r="J1726" s="443"/>
      <c r="K1726" s="443"/>
      <c r="L1726" s="685"/>
      <c r="M1726" s="353"/>
      <c r="N1726" s="271"/>
      <c r="O1726" s="576"/>
      <c r="P1726" s="276" t="s">
        <v>277</v>
      </c>
      <c r="Q1726" s="279"/>
      <c r="R1726" s="449"/>
      <c r="S1726" s="279">
        <f t="shared" si="135"/>
        <v>0</v>
      </c>
      <c r="T1726" s="333">
        <f t="shared" si="136"/>
        <v>0</v>
      </c>
    </row>
    <row r="1727" spans="2:20" ht="24.9" customHeight="1" x14ac:dyDescent="0.3">
      <c r="B1727" s="446"/>
      <c r="C1727" s="267">
        <f t="shared" si="137"/>
        <v>1</v>
      </c>
      <c r="D1727" s="268" t="str">
        <f t="shared" si="138"/>
        <v>Janeiro</v>
      </c>
      <c r="E1727" s="269">
        <v>24</v>
      </c>
      <c r="F1727" s="270" t="str">
        <f>IF(E1727="","",VLOOKUP(Conciliação!E1727,Relatório!B:I,2,FALSE))</f>
        <v>Resgate de Aplicações Financeiras</v>
      </c>
      <c r="G1727" s="709"/>
      <c r="H1727" s="334" t="str">
        <f>IF(G1727="","",VLOOKUP(G1727,Fundos!B:C,2,FALSE))</f>
        <v/>
      </c>
      <c r="I1727" s="272"/>
      <c r="J1727" s="443"/>
      <c r="K1727" s="443"/>
      <c r="L1727" s="685"/>
      <c r="M1727" s="353"/>
      <c r="N1727" s="271"/>
      <c r="O1727" s="576"/>
      <c r="P1727" s="276" t="s">
        <v>277</v>
      </c>
      <c r="Q1727" s="279"/>
      <c r="R1727" s="449"/>
      <c r="S1727" s="279">
        <f t="shared" si="135"/>
        <v>0</v>
      </c>
      <c r="T1727" s="333">
        <f t="shared" si="136"/>
        <v>0</v>
      </c>
    </row>
    <row r="1728" spans="2:20" ht="24.9" customHeight="1" x14ac:dyDescent="0.3">
      <c r="B1728" s="446"/>
      <c r="C1728" s="267">
        <f t="shared" si="137"/>
        <v>1</v>
      </c>
      <c r="D1728" s="268" t="str">
        <f t="shared" si="138"/>
        <v>Janeiro</v>
      </c>
      <c r="E1728" s="269">
        <v>26</v>
      </c>
      <c r="F1728" s="270" t="str">
        <f>IF(E1728="","",VLOOKUP(Conciliação!E1728,Relatório!B:I,2,FALSE))</f>
        <v>Multas recebidas</v>
      </c>
      <c r="G1728" s="709"/>
      <c r="H1728" s="334" t="str">
        <f>IF(G1728="","",VLOOKUP(G1728,Fundos!B:C,2,FALSE))</f>
        <v/>
      </c>
      <c r="I1728" s="272"/>
      <c r="J1728" s="443"/>
      <c r="K1728" s="443"/>
      <c r="L1728" s="685"/>
      <c r="M1728" s="353"/>
      <c r="N1728" s="271"/>
      <c r="O1728" s="576"/>
      <c r="P1728" s="276" t="s">
        <v>277</v>
      </c>
      <c r="Q1728" s="279"/>
      <c r="R1728" s="449"/>
      <c r="S1728" s="279">
        <f t="shared" si="135"/>
        <v>0</v>
      </c>
      <c r="T1728" s="333">
        <f t="shared" si="136"/>
        <v>0</v>
      </c>
    </row>
    <row r="1729" spans="2:20" ht="24.9" customHeight="1" x14ac:dyDescent="0.3">
      <c r="B1729" s="446"/>
      <c r="C1729" s="267">
        <f t="shared" si="137"/>
        <v>1</v>
      </c>
      <c r="D1729" s="268" t="str">
        <f t="shared" si="138"/>
        <v>Janeiro</v>
      </c>
      <c r="E1729" s="269">
        <v>233</v>
      </c>
      <c r="F1729" s="270" t="str">
        <f>IF(E1729="","",VLOOKUP(Conciliação!E1729,Relatório!B:I,2,FALSE))</f>
        <v>PIS (sobre Folha Bruta 1%)</v>
      </c>
      <c r="G1729" s="709"/>
      <c r="H1729" s="334" t="str">
        <f>IF(G1729="","",VLOOKUP(G1729,Fundos!B:C,2,FALSE))</f>
        <v/>
      </c>
      <c r="I1729" s="272"/>
      <c r="J1729" s="443"/>
      <c r="K1729" s="443"/>
      <c r="L1729" s="685"/>
      <c r="M1729" s="353"/>
      <c r="N1729" s="271"/>
      <c r="O1729" s="576"/>
      <c r="P1729" s="276" t="s">
        <v>277</v>
      </c>
      <c r="Q1729" s="279"/>
      <c r="R1729" s="449"/>
      <c r="S1729" s="279">
        <f t="shared" si="135"/>
        <v>0</v>
      </c>
      <c r="T1729" s="333">
        <f t="shared" si="136"/>
        <v>0</v>
      </c>
    </row>
    <row r="1730" spans="2:20" ht="24.9" customHeight="1" x14ac:dyDescent="0.3">
      <c r="B1730" s="446"/>
      <c r="C1730" s="267">
        <f t="shared" si="137"/>
        <v>1</v>
      </c>
      <c r="D1730" s="268" t="str">
        <f t="shared" si="138"/>
        <v>Janeiro</v>
      </c>
      <c r="E1730" s="269">
        <v>178</v>
      </c>
      <c r="F1730" s="270">
        <f>IF(E1730="","",VLOOKUP(Conciliação!E1730,Relatório!B:I,2,FALSE))</f>
        <v>0</v>
      </c>
      <c r="G1730" s="709"/>
      <c r="H1730" s="334" t="str">
        <f>IF(G1730="","",VLOOKUP(G1730,Fundos!B:C,2,FALSE))</f>
        <v/>
      </c>
      <c r="I1730" s="272"/>
      <c r="J1730" s="443"/>
      <c r="K1730" s="443"/>
      <c r="L1730" s="685"/>
      <c r="M1730" s="353"/>
      <c r="N1730" s="271"/>
      <c r="O1730" s="576"/>
      <c r="P1730" s="276" t="s">
        <v>277</v>
      </c>
      <c r="Q1730" s="279"/>
      <c r="R1730" s="449"/>
      <c r="S1730" s="279">
        <f t="shared" si="135"/>
        <v>0</v>
      </c>
      <c r="T1730" s="333">
        <f t="shared" si="136"/>
        <v>0</v>
      </c>
    </row>
    <row r="1731" spans="2:20" ht="24.9" customHeight="1" x14ac:dyDescent="0.3">
      <c r="B1731" s="446"/>
      <c r="C1731" s="267">
        <f t="shared" si="137"/>
        <v>1</v>
      </c>
      <c r="D1731" s="268" t="str">
        <f t="shared" si="138"/>
        <v>Janeiro</v>
      </c>
      <c r="E1731" s="269">
        <v>60</v>
      </c>
      <c r="F1731" s="270" t="str">
        <f>IF(E1731="","",VLOOKUP(Conciliação!E1731,Relatório!B:I,2,FALSE))</f>
        <v>Taxas bancárias</v>
      </c>
      <c r="G1731" s="709"/>
      <c r="H1731" s="334" t="str">
        <f>IF(G1731="","",VLOOKUP(G1731,Fundos!B:C,2,FALSE))</f>
        <v/>
      </c>
      <c r="I1731" s="272"/>
      <c r="J1731" s="443"/>
      <c r="K1731" s="443"/>
      <c r="L1731" s="685"/>
      <c r="M1731" s="353"/>
      <c r="N1731" s="271"/>
      <c r="O1731" s="576"/>
      <c r="P1731" s="276" t="s">
        <v>277</v>
      </c>
      <c r="Q1731" s="279"/>
      <c r="R1731" s="449"/>
      <c r="S1731" s="279">
        <f t="shared" si="135"/>
        <v>0</v>
      </c>
      <c r="T1731" s="333">
        <f t="shared" si="136"/>
        <v>0</v>
      </c>
    </row>
    <row r="1732" spans="2:20" ht="24.9" customHeight="1" x14ac:dyDescent="0.3">
      <c r="B1732" s="446"/>
      <c r="C1732" s="267">
        <f t="shared" si="137"/>
        <v>1</v>
      </c>
      <c r="D1732" s="268" t="str">
        <f t="shared" si="138"/>
        <v>Janeiro</v>
      </c>
      <c r="E1732" s="269">
        <v>24</v>
      </c>
      <c r="F1732" s="270" t="str">
        <f>IF(E1732="","",VLOOKUP(Conciliação!E1732,Relatório!B:I,2,FALSE))</f>
        <v>Resgate de Aplicações Financeiras</v>
      </c>
      <c r="G1732" s="709"/>
      <c r="H1732" s="334" t="str">
        <f>IF(G1732="","",VLOOKUP(G1732,Fundos!B:C,2,FALSE))</f>
        <v/>
      </c>
      <c r="I1732" s="272"/>
      <c r="J1732" s="443"/>
      <c r="K1732" s="443"/>
      <c r="L1732" s="685"/>
      <c r="M1732" s="353"/>
      <c r="N1732" s="271"/>
      <c r="O1732" s="576"/>
      <c r="P1732" s="276" t="s">
        <v>277</v>
      </c>
      <c r="Q1732" s="279"/>
      <c r="R1732" s="449"/>
      <c r="S1732" s="279">
        <f t="shared" si="135"/>
        <v>0</v>
      </c>
      <c r="T1732" s="333">
        <f t="shared" si="136"/>
        <v>0</v>
      </c>
    </row>
    <row r="1733" spans="2:20" ht="24.9" customHeight="1" x14ac:dyDescent="0.3">
      <c r="B1733" s="446"/>
      <c r="C1733" s="267">
        <f t="shared" si="137"/>
        <v>1</v>
      </c>
      <c r="D1733" s="268" t="str">
        <f t="shared" si="138"/>
        <v>Janeiro</v>
      </c>
      <c r="E1733" s="269">
        <v>274</v>
      </c>
      <c r="F1733" s="270">
        <f>IF(E1733="","",VLOOKUP(Conciliação!E1733,Relatório!B:I,2,FALSE))</f>
        <v>0</v>
      </c>
      <c r="G1733" s="709"/>
      <c r="H1733" s="334" t="str">
        <f>IF(G1733="","",VLOOKUP(G1733,Fundos!B:C,2,FALSE))</f>
        <v/>
      </c>
      <c r="I1733" s="272"/>
      <c r="J1733" s="443"/>
      <c r="K1733" s="443"/>
      <c r="L1733" s="685"/>
      <c r="M1733" s="353"/>
      <c r="N1733" s="271"/>
      <c r="O1733" s="576"/>
      <c r="P1733" s="276" t="s">
        <v>277</v>
      </c>
      <c r="Q1733" s="279"/>
      <c r="R1733" s="449"/>
      <c r="S1733" s="279">
        <f t="shared" si="135"/>
        <v>0</v>
      </c>
      <c r="T1733" s="333">
        <f t="shared" si="136"/>
        <v>0</v>
      </c>
    </row>
    <row r="1734" spans="2:20" ht="24.9" customHeight="1" x14ac:dyDescent="0.3">
      <c r="B1734" s="446"/>
      <c r="C1734" s="267">
        <f t="shared" si="137"/>
        <v>1</v>
      </c>
      <c r="D1734" s="268" t="str">
        <f t="shared" si="138"/>
        <v>Janeiro</v>
      </c>
      <c r="E1734" s="269">
        <v>273</v>
      </c>
      <c r="F1734" s="270">
        <f>IF(E1734="","",VLOOKUP(Conciliação!E1734,Relatório!B:I,2,FALSE))</f>
        <v>0</v>
      </c>
      <c r="G1734" s="709"/>
      <c r="H1734" s="334" t="str">
        <f>IF(G1734="","",VLOOKUP(G1734,Fundos!B:C,2,FALSE))</f>
        <v/>
      </c>
      <c r="I1734" s="272"/>
      <c r="J1734" s="443"/>
      <c r="K1734" s="443"/>
      <c r="L1734" s="685"/>
      <c r="M1734" s="353"/>
      <c r="N1734" s="271"/>
      <c r="O1734" s="576"/>
      <c r="P1734" s="276" t="s">
        <v>277</v>
      </c>
      <c r="Q1734" s="279"/>
      <c r="R1734" s="449"/>
      <c r="S1734" s="279">
        <f t="shared" si="135"/>
        <v>0</v>
      </c>
      <c r="T1734" s="333">
        <f t="shared" si="136"/>
        <v>0</v>
      </c>
    </row>
    <row r="1735" spans="2:20" ht="24.9" customHeight="1" x14ac:dyDescent="0.3">
      <c r="B1735" s="446"/>
      <c r="C1735" s="267">
        <f t="shared" si="137"/>
        <v>1</v>
      </c>
      <c r="D1735" s="268" t="str">
        <f t="shared" si="138"/>
        <v>Janeiro</v>
      </c>
      <c r="E1735" s="269">
        <v>206</v>
      </c>
      <c r="F1735" s="270" t="str">
        <f>IF(E1735="","",VLOOKUP(Conciliação!E1735,Relatório!B:I,2,FALSE))</f>
        <v>Analista Administrativo</v>
      </c>
      <c r="G1735" s="709"/>
      <c r="H1735" s="334" t="str">
        <f>IF(G1735="","",VLOOKUP(G1735,Fundos!B:C,2,FALSE))</f>
        <v/>
      </c>
      <c r="I1735" s="272"/>
      <c r="J1735" s="443"/>
      <c r="K1735" s="448"/>
      <c r="L1735" s="685"/>
      <c r="M1735" s="353"/>
      <c r="N1735" s="271"/>
      <c r="O1735" s="576"/>
      <c r="P1735" s="276" t="s">
        <v>277</v>
      </c>
      <c r="Q1735" s="279"/>
      <c r="R1735" s="449"/>
      <c r="S1735" s="279">
        <f t="shared" si="135"/>
        <v>0</v>
      </c>
      <c r="T1735" s="333">
        <f t="shared" si="136"/>
        <v>0</v>
      </c>
    </row>
    <row r="1736" spans="2:20" ht="24.9" customHeight="1" x14ac:dyDescent="0.3">
      <c r="B1736" s="446"/>
      <c r="C1736" s="267">
        <f t="shared" si="137"/>
        <v>1</v>
      </c>
      <c r="D1736" s="268" t="str">
        <f t="shared" si="138"/>
        <v>Janeiro</v>
      </c>
      <c r="E1736" s="269">
        <v>60</v>
      </c>
      <c r="F1736" s="270" t="str">
        <f>IF(E1736="","",VLOOKUP(Conciliação!E1736,Relatório!B:I,2,FALSE))</f>
        <v>Taxas bancárias</v>
      </c>
      <c r="G1736" s="709"/>
      <c r="H1736" s="334" t="str">
        <f>IF(G1736="","",VLOOKUP(G1736,Fundos!B:C,2,FALSE))</f>
        <v/>
      </c>
      <c r="I1736" s="272"/>
      <c r="J1736" s="443"/>
      <c r="K1736" s="443"/>
      <c r="L1736" s="685"/>
      <c r="M1736" s="353"/>
      <c r="N1736" s="271"/>
      <c r="O1736" s="576"/>
      <c r="P1736" s="276" t="s">
        <v>277</v>
      </c>
      <c r="Q1736" s="279"/>
      <c r="R1736" s="449"/>
      <c r="S1736" s="279">
        <f t="shared" ref="S1736:S1799" si="139">IF(P1736="sim",Q1736-R1736+S1735,IF(P1736="NÃO",S1735))</f>
        <v>0</v>
      </c>
      <c r="T1736" s="333">
        <f t="shared" si="136"/>
        <v>0</v>
      </c>
    </row>
    <row r="1737" spans="2:20" ht="24.9" customHeight="1" x14ac:dyDescent="0.3">
      <c r="B1737" s="446"/>
      <c r="C1737" s="267">
        <f t="shared" si="137"/>
        <v>1</v>
      </c>
      <c r="D1737" s="268" t="str">
        <f t="shared" si="138"/>
        <v>Janeiro</v>
      </c>
      <c r="E1737" s="269">
        <v>24</v>
      </c>
      <c r="F1737" s="270" t="str">
        <f>IF(E1737="","",VLOOKUP(Conciliação!E1737,Relatório!B:I,2,FALSE))</f>
        <v>Resgate de Aplicações Financeiras</v>
      </c>
      <c r="G1737" s="709"/>
      <c r="H1737" s="334" t="str">
        <f>IF(G1737="","",VLOOKUP(G1737,Fundos!B:C,2,FALSE))</f>
        <v/>
      </c>
      <c r="I1737" s="272"/>
      <c r="J1737" s="443"/>
      <c r="K1737" s="443"/>
      <c r="L1737" s="685"/>
      <c r="M1737" s="353"/>
      <c r="N1737" s="271"/>
      <c r="O1737" s="576"/>
      <c r="P1737" s="276" t="s">
        <v>277</v>
      </c>
      <c r="Q1737" s="279"/>
      <c r="R1737" s="449"/>
      <c r="S1737" s="279">
        <f t="shared" si="139"/>
        <v>0</v>
      </c>
      <c r="T1737" s="333">
        <f t="shared" si="136"/>
        <v>0</v>
      </c>
    </row>
    <row r="1738" spans="2:20" ht="24.9" customHeight="1" x14ac:dyDescent="0.3">
      <c r="B1738" s="446"/>
      <c r="C1738" s="267">
        <f t="shared" si="137"/>
        <v>1</v>
      </c>
      <c r="D1738" s="268" t="str">
        <f t="shared" si="138"/>
        <v>Janeiro</v>
      </c>
      <c r="E1738" s="269">
        <v>26</v>
      </c>
      <c r="F1738" s="270" t="str">
        <f>IF(E1738="","",VLOOKUP(Conciliação!E1738,Relatório!B:I,2,FALSE))</f>
        <v>Multas recebidas</v>
      </c>
      <c r="G1738" s="709"/>
      <c r="H1738" s="334" t="str">
        <f>IF(G1738="","",VLOOKUP(G1738,Fundos!B:C,2,FALSE))</f>
        <v/>
      </c>
      <c r="I1738" s="272"/>
      <c r="J1738" s="443"/>
      <c r="K1738" s="443"/>
      <c r="L1738" s="685"/>
      <c r="M1738" s="353"/>
      <c r="N1738" s="271"/>
      <c r="O1738" s="576"/>
      <c r="P1738" s="276" t="s">
        <v>277</v>
      </c>
      <c r="Q1738" s="279"/>
      <c r="R1738" s="449"/>
      <c r="S1738" s="279">
        <f t="shared" si="139"/>
        <v>0</v>
      </c>
      <c r="T1738" s="333">
        <f t="shared" si="136"/>
        <v>0</v>
      </c>
    </row>
    <row r="1739" spans="2:20" ht="24.9" customHeight="1" x14ac:dyDescent="0.3">
      <c r="B1739" s="446"/>
      <c r="C1739" s="267">
        <f t="shared" si="137"/>
        <v>1</v>
      </c>
      <c r="D1739" s="268" t="str">
        <f t="shared" si="138"/>
        <v>Janeiro</v>
      </c>
      <c r="E1739" s="269">
        <v>60</v>
      </c>
      <c r="F1739" s="270" t="str">
        <f>IF(E1739="","",VLOOKUP(Conciliação!E1739,Relatório!B:I,2,FALSE))</f>
        <v>Taxas bancárias</v>
      </c>
      <c r="G1739" s="709"/>
      <c r="H1739" s="334" t="str">
        <f>IF(G1739="","",VLOOKUP(G1739,Fundos!B:C,2,FALSE))</f>
        <v/>
      </c>
      <c r="I1739" s="272"/>
      <c r="J1739" s="443"/>
      <c r="K1739" s="443"/>
      <c r="L1739" s="685"/>
      <c r="M1739" s="353"/>
      <c r="N1739" s="271"/>
      <c r="O1739" s="576"/>
      <c r="P1739" s="276" t="s">
        <v>277</v>
      </c>
      <c r="Q1739" s="279"/>
      <c r="R1739" s="449"/>
      <c r="S1739" s="279">
        <f t="shared" si="139"/>
        <v>0</v>
      </c>
      <c r="T1739" s="333">
        <f t="shared" si="136"/>
        <v>0</v>
      </c>
    </row>
    <row r="1740" spans="2:20" ht="24.9" customHeight="1" x14ac:dyDescent="0.3">
      <c r="B1740" s="446"/>
      <c r="C1740" s="267">
        <f t="shared" si="137"/>
        <v>1</v>
      </c>
      <c r="D1740" s="268" t="str">
        <f t="shared" si="138"/>
        <v>Janeiro</v>
      </c>
      <c r="E1740" s="269">
        <v>26</v>
      </c>
      <c r="F1740" s="270" t="str">
        <f>IF(E1740="","",VLOOKUP(Conciliação!E1740,Relatório!B:I,2,FALSE))</f>
        <v>Multas recebidas</v>
      </c>
      <c r="G1740" s="709"/>
      <c r="H1740" s="334" t="str">
        <f>IF(G1740="","",VLOOKUP(G1740,Fundos!B:C,2,FALSE))</f>
        <v/>
      </c>
      <c r="I1740" s="272"/>
      <c r="J1740" s="443"/>
      <c r="K1740" s="443"/>
      <c r="L1740" s="685"/>
      <c r="M1740" s="353"/>
      <c r="N1740" s="271"/>
      <c r="O1740" s="576"/>
      <c r="P1740" s="276" t="s">
        <v>277</v>
      </c>
      <c r="Q1740" s="279"/>
      <c r="R1740" s="449"/>
      <c r="S1740" s="279">
        <f t="shared" si="139"/>
        <v>0</v>
      </c>
      <c r="T1740" s="333">
        <f t="shared" si="136"/>
        <v>0</v>
      </c>
    </row>
    <row r="1741" spans="2:20" ht="24.9" customHeight="1" x14ac:dyDescent="0.3">
      <c r="B1741" s="446"/>
      <c r="C1741" s="267">
        <f t="shared" si="137"/>
        <v>1</v>
      </c>
      <c r="D1741" s="268" t="str">
        <f t="shared" si="138"/>
        <v>Janeiro</v>
      </c>
      <c r="E1741" s="269">
        <v>26</v>
      </c>
      <c r="F1741" s="270" t="str">
        <f>IF(E1741="","",VLOOKUP(Conciliação!E1741,Relatório!B:I,2,FALSE))</f>
        <v>Multas recebidas</v>
      </c>
      <c r="G1741" s="709"/>
      <c r="H1741" s="334" t="str">
        <f>IF(G1741="","",VLOOKUP(G1741,Fundos!B:C,2,FALSE))</f>
        <v/>
      </c>
      <c r="I1741" s="272"/>
      <c r="J1741" s="443"/>
      <c r="K1741" s="443"/>
      <c r="L1741" s="685"/>
      <c r="M1741" s="353"/>
      <c r="N1741" s="271"/>
      <c r="O1741" s="576"/>
      <c r="P1741" s="276" t="s">
        <v>277</v>
      </c>
      <c r="Q1741" s="279"/>
      <c r="R1741" s="449"/>
      <c r="S1741" s="279">
        <f t="shared" si="139"/>
        <v>0</v>
      </c>
      <c r="T1741" s="333">
        <f t="shared" si="136"/>
        <v>0</v>
      </c>
    </row>
    <row r="1742" spans="2:20" ht="24.9" customHeight="1" x14ac:dyDescent="0.3">
      <c r="B1742" s="446"/>
      <c r="C1742" s="267">
        <f t="shared" si="137"/>
        <v>1</v>
      </c>
      <c r="D1742" s="268" t="str">
        <f t="shared" si="138"/>
        <v>Janeiro</v>
      </c>
      <c r="E1742" s="269">
        <v>27</v>
      </c>
      <c r="F1742" s="270" t="str">
        <f>IF(E1742="","",VLOOKUP(Conciliação!E1742,Relatório!B:I,2,FALSE))</f>
        <v>Juros recebdos</v>
      </c>
      <c r="G1742" s="709"/>
      <c r="H1742" s="334" t="str">
        <f>IF(G1742="","",VLOOKUP(G1742,Fundos!B:C,2,FALSE))</f>
        <v/>
      </c>
      <c r="I1742" s="272"/>
      <c r="J1742" s="443"/>
      <c r="K1742" s="443"/>
      <c r="L1742" s="685"/>
      <c r="M1742" s="353"/>
      <c r="N1742" s="271"/>
      <c r="O1742" s="576"/>
      <c r="P1742" s="276" t="s">
        <v>277</v>
      </c>
      <c r="Q1742" s="279"/>
      <c r="R1742" s="449"/>
      <c r="S1742" s="279">
        <f t="shared" si="139"/>
        <v>0</v>
      </c>
      <c r="T1742" s="333">
        <f t="shared" si="136"/>
        <v>0</v>
      </c>
    </row>
    <row r="1743" spans="2:20" ht="24.9" customHeight="1" x14ac:dyDescent="0.3">
      <c r="B1743" s="446"/>
      <c r="C1743" s="267">
        <f t="shared" si="137"/>
        <v>1</v>
      </c>
      <c r="D1743" s="268" t="str">
        <f t="shared" si="138"/>
        <v>Janeiro</v>
      </c>
      <c r="E1743" s="269">
        <v>13</v>
      </c>
      <c r="F1743" s="270" t="str">
        <f>IF(E1743="","",VLOOKUP(Conciliação!E1743,Relatório!B:I,2,FALSE))</f>
        <v>Outras Parcerias</v>
      </c>
      <c r="G1743" s="709"/>
      <c r="H1743" s="334" t="str">
        <f>IF(G1743="","",VLOOKUP(G1743,Fundos!B:C,2,FALSE))</f>
        <v/>
      </c>
      <c r="I1743" s="272"/>
      <c r="J1743" s="443"/>
      <c r="K1743" s="448"/>
      <c r="L1743" s="685"/>
      <c r="M1743" s="353"/>
      <c r="N1743" s="271"/>
      <c r="O1743" s="576"/>
      <c r="P1743" s="276" t="s">
        <v>277</v>
      </c>
      <c r="Q1743" s="279"/>
      <c r="R1743" s="449"/>
      <c r="S1743" s="279">
        <f t="shared" si="139"/>
        <v>0</v>
      </c>
      <c r="T1743" s="333">
        <f t="shared" si="136"/>
        <v>0</v>
      </c>
    </row>
    <row r="1744" spans="2:20" ht="24.9" customHeight="1" x14ac:dyDescent="0.3">
      <c r="B1744" s="446"/>
      <c r="C1744" s="267">
        <f t="shared" si="137"/>
        <v>1</v>
      </c>
      <c r="D1744" s="268" t="str">
        <f t="shared" si="138"/>
        <v>Janeiro</v>
      </c>
      <c r="E1744" s="269">
        <v>115</v>
      </c>
      <c r="F1744" s="270">
        <f>IF(E1744="","",VLOOKUP(Conciliação!E1744,Relatório!B:I,2,FALSE))</f>
        <v>0</v>
      </c>
      <c r="G1744" s="709"/>
      <c r="H1744" s="334" t="str">
        <f>IF(G1744="","",VLOOKUP(G1744,Fundos!B:C,2,FALSE))</f>
        <v/>
      </c>
      <c r="I1744" s="272"/>
      <c r="J1744" s="443"/>
      <c r="K1744" s="443"/>
      <c r="L1744" s="685"/>
      <c r="M1744" s="353"/>
      <c r="N1744" s="271"/>
      <c r="O1744" s="576"/>
      <c r="P1744" s="276" t="s">
        <v>277</v>
      </c>
      <c r="Q1744" s="279"/>
      <c r="R1744" s="449"/>
      <c r="S1744" s="279">
        <f t="shared" si="139"/>
        <v>0</v>
      </c>
      <c r="T1744" s="333">
        <f t="shared" si="136"/>
        <v>0</v>
      </c>
    </row>
    <row r="1745" spans="2:20" ht="24.9" customHeight="1" x14ac:dyDescent="0.3">
      <c r="B1745" s="446"/>
      <c r="C1745" s="267">
        <f t="shared" si="137"/>
        <v>1</v>
      </c>
      <c r="D1745" s="268" t="str">
        <f t="shared" si="138"/>
        <v>Janeiro</v>
      </c>
      <c r="E1745" s="269">
        <v>362</v>
      </c>
      <c r="F1745" s="270">
        <f>IF(E1745="","",VLOOKUP(Conciliação!E1745,Relatório!B:I,2,FALSE))</f>
        <v>0</v>
      </c>
      <c r="G1745" s="709"/>
      <c r="H1745" s="334" t="str">
        <f>IF(G1745="","",VLOOKUP(G1745,Fundos!B:C,2,FALSE))</f>
        <v/>
      </c>
      <c r="I1745" s="272"/>
      <c r="J1745" s="443"/>
      <c r="K1745" s="448"/>
      <c r="L1745" s="685"/>
      <c r="M1745" s="353"/>
      <c r="N1745" s="271"/>
      <c r="O1745" s="576"/>
      <c r="P1745" s="276" t="s">
        <v>277</v>
      </c>
      <c r="Q1745" s="279"/>
      <c r="R1745" s="449"/>
      <c r="S1745" s="279">
        <f t="shared" si="139"/>
        <v>0</v>
      </c>
      <c r="T1745" s="333">
        <f t="shared" si="136"/>
        <v>0</v>
      </c>
    </row>
    <row r="1746" spans="2:20" ht="24.9" customHeight="1" x14ac:dyDescent="0.3">
      <c r="B1746" s="446"/>
      <c r="C1746" s="267">
        <f t="shared" si="137"/>
        <v>1</v>
      </c>
      <c r="D1746" s="268" t="str">
        <f t="shared" si="138"/>
        <v>Janeiro</v>
      </c>
      <c r="E1746" s="269">
        <v>143</v>
      </c>
      <c r="F1746" s="270">
        <f>IF(E1746="","",VLOOKUP(Conciliação!E1746,Relatório!B:I,2,FALSE))</f>
        <v>0</v>
      </c>
      <c r="G1746" s="709"/>
      <c r="H1746" s="334" t="str">
        <f>IF(G1746="","",VLOOKUP(G1746,Fundos!B:C,2,FALSE))</f>
        <v/>
      </c>
      <c r="I1746" s="272"/>
      <c r="J1746" s="443"/>
      <c r="K1746" s="443"/>
      <c r="L1746" s="686"/>
      <c r="M1746" s="353"/>
      <c r="N1746" s="271"/>
      <c r="O1746" s="576"/>
      <c r="P1746" s="276" t="s">
        <v>277</v>
      </c>
      <c r="Q1746" s="279"/>
      <c r="R1746" s="449"/>
      <c r="S1746" s="279">
        <f t="shared" si="139"/>
        <v>0</v>
      </c>
      <c r="T1746" s="333">
        <f t="shared" si="136"/>
        <v>0</v>
      </c>
    </row>
    <row r="1747" spans="2:20" ht="24.9" customHeight="1" x14ac:dyDescent="0.3">
      <c r="B1747" s="446"/>
      <c r="C1747" s="267">
        <f t="shared" si="137"/>
        <v>1</v>
      </c>
      <c r="D1747" s="268" t="str">
        <f t="shared" si="138"/>
        <v>Janeiro</v>
      </c>
      <c r="E1747" s="269">
        <v>143</v>
      </c>
      <c r="F1747" s="270">
        <f>IF(E1747="","",VLOOKUP(Conciliação!E1747,Relatório!B:I,2,FALSE))</f>
        <v>0</v>
      </c>
      <c r="G1747" s="709"/>
      <c r="H1747" s="334" t="str">
        <f>IF(G1747="","",VLOOKUP(G1747,Fundos!B:C,2,FALSE))</f>
        <v/>
      </c>
      <c r="I1747" s="272"/>
      <c r="J1747" s="443"/>
      <c r="K1747" s="443"/>
      <c r="L1747" s="685"/>
      <c r="M1747" s="353"/>
      <c r="N1747" s="271"/>
      <c r="O1747" s="576"/>
      <c r="P1747" s="276" t="s">
        <v>277</v>
      </c>
      <c r="Q1747" s="279"/>
      <c r="R1747" s="449"/>
      <c r="S1747" s="279">
        <f t="shared" si="139"/>
        <v>0</v>
      </c>
      <c r="T1747" s="333">
        <f t="shared" si="136"/>
        <v>0</v>
      </c>
    </row>
    <row r="1748" spans="2:20" ht="24.9" customHeight="1" x14ac:dyDescent="0.3">
      <c r="B1748" s="446"/>
      <c r="C1748" s="267">
        <f t="shared" si="137"/>
        <v>1</v>
      </c>
      <c r="D1748" s="268" t="str">
        <f t="shared" si="138"/>
        <v>Janeiro</v>
      </c>
      <c r="E1748" s="269">
        <v>306</v>
      </c>
      <c r="F1748" s="270" t="str">
        <f>IF(E1748="","",VLOOKUP(Conciliação!E1748,Relatório!B:I,2,FALSE))</f>
        <v>Suporte informática (Assistência)</v>
      </c>
      <c r="G1748" s="709"/>
      <c r="H1748" s="334" t="str">
        <f>IF(G1748="","",VLOOKUP(G1748,Fundos!B:C,2,FALSE))</f>
        <v/>
      </c>
      <c r="I1748" s="272"/>
      <c r="J1748" s="443"/>
      <c r="K1748" s="443"/>
      <c r="L1748" s="685"/>
      <c r="M1748" s="353"/>
      <c r="N1748" s="271"/>
      <c r="O1748" s="576"/>
      <c r="P1748" s="276" t="s">
        <v>277</v>
      </c>
      <c r="Q1748" s="279"/>
      <c r="R1748" s="449"/>
      <c r="S1748" s="279">
        <f t="shared" si="139"/>
        <v>0</v>
      </c>
      <c r="T1748" s="333">
        <f t="shared" si="136"/>
        <v>0</v>
      </c>
    </row>
    <row r="1749" spans="2:20" ht="24.9" customHeight="1" x14ac:dyDescent="0.3">
      <c r="B1749" s="446"/>
      <c r="C1749" s="267">
        <f t="shared" si="137"/>
        <v>1</v>
      </c>
      <c r="D1749" s="268" t="str">
        <f t="shared" si="138"/>
        <v>Janeiro</v>
      </c>
      <c r="E1749" s="269">
        <v>60</v>
      </c>
      <c r="F1749" s="270" t="str">
        <f>IF(E1749="","",VLOOKUP(Conciliação!E1749,Relatório!B:I,2,FALSE))</f>
        <v>Taxas bancárias</v>
      </c>
      <c r="G1749" s="709"/>
      <c r="H1749" s="334" t="str">
        <f>IF(G1749="","",VLOOKUP(G1749,Fundos!B:C,2,FALSE))</f>
        <v/>
      </c>
      <c r="I1749" s="272"/>
      <c r="J1749" s="443"/>
      <c r="K1749" s="443"/>
      <c r="L1749" s="685"/>
      <c r="M1749" s="353"/>
      <c r="N1749" s="271"/>
      <c r="O1749" s="576"/>
      <c r="P1749" s="276" t="s">
        <v>277</v>
      </c>
      <c r="Q1749" s="279"/>
      <c r="R1749" s="449"/>
      <c r="S1749" s="279">
        <f t="shared" si="139"/>
        <v>0</v>
      </c>
      <c r="T1749" s="333">
        <f t="shared" si="136"/>
        <v>0</v>
      </c>
    </row>
    <row r="1750" spans="2:20" ht="24.9" customHeight="1" x14ac:dyDescent="0.3">
      <c r="B1750" s="446"/>
      <c r="C1750" s="267">
        <f t="shared" si="137"/>
        <v>1</v>
      </c>
      <c r="D1750" s="268" t="str">
        <f t="shared" si="138"/>
        <v>Janeiro</v>
      </c>
      <c r="E1750" s="269">
        <v>60</v>
      </c>
      <c r="F1750" s="270" t="str">
        <f>IF(E1750="","",VLOOKUP(Conciliação!E1750,Relatório!B:I,2,FALSE))</f>
        <v>Taxas bancárias</v>
      </c>
      <c r="G1750" s="709"/>
      <c r="H1750" s="334" t="str">
        <f>IF(G1750="","",VLOOKUP(G1750,Fundos!B:C,2,FALSE))</f>
        <v/>
      </c>
      <c r="I1750" s="272"/>
      <c r="J1750" s="443"/>
      <c r="K1750" s="443"/>
      <c r="L1750" s="685"/>
      <c r="M1750" s="353"/>
      <c r="N1750" s="271"/>
      <c r="O1750" s="576"/>
      <c r="P1750" s="276" t="s">
        <v>277</v>
      </c>
      <c r="Q1750" s="279"/>
      <c r="R1750" s="449"/>
      <c r="S1750" s="279">
        <f t="shared" si="139"/>
        <v>0</v>
      </c>
      <c r="T1750" s="333">
        <f t="shared" si="136"/>
        <v>0</v>
      </c>
    </row>
    <row r="1751" spans="2:20" ht="24.9" customHeight="1" x14ac:dyDescent="0.3">
      <c r="B1751" s="446"/>
      <c r="C1751" s="267">
        <f t="shared" si="137"/>
        <v>1</v>
      </c>
      <c r="D1751" s="268" t="str">
        <f t="shared" si="138"/>
        <v>Janeiro</v>
      </c>
      <c r="E1751" s="269">
        <v>60</v>
      </c>
      <c r="F1751" s="270" t="str">
        <f>IF(E1751="","",VLOOKUP(Conciliação!E1751,Relatório!B:I,2,FALSE))</f>
        <v>Taxas bancárias</v>
      </c>
      <c r="G1751" s="709"/>
      <c r="H1751" s="334" t="str">
        <f>IF(G1751="","",VLOOKUP(G1751,Fundos!B:C,2,FALSE))</f>
        <v/>
      </c>
      <c r="I1751" s="272"/>
      <c r="J1751" s="443"/>
      <c r="K1751" s="443"/>
      <c r="L1751" s="685"/>
      <c r="M1751" s="353"/>
      <c r="N1751" s="271"/>
      <c r="O1751" s="576"/>
      <c r="P1751" s="276" t="s">
        <v>277</v>
      </c>
      <c r="Q1751" s="279"/>
      <c r="R1751" s="449"/>
      <c r="S1751" s="279">
        <f t="shared" si="139"/>
        <v>0</v>
      </c>
      <c r="T1751" s="333">
        <f t="shared" si="136"/>
        <v>0</v>
      </c>
    </row>
    <row r="1752" spans="2:20" ht="24.9" customHeight="1" x14ac:dyDescent="0.3">
      <c r="B1752" s="446"/>
      <c r="C1752" s="267">
        <f t="shared" si="137"/>
        <v>1</v>
      </c>
      <c r="D1752" s="268" t="str">
        <f t="shared" si="138"/>
        <v>Janeiro</v>
      </c>
      <c r="E1752" s="269">
        <v>60</v>
      </c>
      <c r="F1752" s="270" t="str">
        <f>IF(E1752="","",VLOOKUP(Conciliação!E1752,Relatório!B:I,2,FALSE))</f>
        <v>Taxas bancárias</v>
      </c>
      <c r="G1752" s="709"/>
      <c r="H1752" s="334" t="str">
        <f>IF(G1752="","",VLOOKUP(G1752,Fundos!B:C,2,FALSE))</f>
        <v/>
      </c>
      <c r="I1752" s="272"/>
      <c r="J1752" s="443"/>
      <c r="K1752" s="443"/>
      <c r="L1752" s="685"/>
      <c r="M1752" s="353"/>
      <c r="N1752" s="271"/>
      <c r="O1752" s="576"/>
      <c r="P1752" s="276" t="s">
        <v>277</v>
      </c>
      <c r="Q1752" s="279"/>
      <c r="R1752" s="449"/>
      <c r="S1752" s="279">
        <f t="shared" si="139"/>
        <v>0</v>
      </c>
      <c r="T1752" s="333">
        <f t="shared" si="136"/>
        <v>0</v>
      </c>
    </row>
    <row r="1753" spans="2:20" ht="24.9" customHeight="1" x14ac:dyDescent="0.3">
      <c r="B1753" s="446"/>
      <c r="C1753" s="267">
        <f t="shared" si="137"/>
        <v>1</v>
      </c>
      <c r="D1753" s="268" t="str">
        <f t="shared" si="138"/>
        <v>Janeiro</v>
      </c>
      <c r="E1753" s="269">
        <v>60</v>
      </c>
      <c r="F1753" s="270" t="str">
        <f>IF(E1753="","",VLOOKUP(Conciliação!E1753,Relatório!B:I,2,FALSE))</f>
        <v>Taxas bancárias</v>
      </c>
      <c r="G1753" s="709"/>
      <c r="H1753" s="334" t="str">
        <f>IF(G1753="","",VLOOKUP(G1753,Fundos!B:C,2,FALSE))</f>
        <v/>
      </c>
      <c r="I1753" s="272"/>
      <c r="J1753" s="443"/>
      <c r="K1753" s="443"/>
      <c r="L1753" s="685"/>
      <c r="M1753" s="353"/>
      <c r="N1753" s="271"/>
      <c r="O1753" s="576"/>
      <c r="P1753" s="276" t="s">
        <v>277</v>
      </c>
      <c r="Q1753" s="279"/>
      <c r="R1753" s="449"/>
      <c r="S1753" s="279">
        <f t="shared" si="139"/>
        <v>0</v>
      </c>
      <c r="T1753" s="333">
        <f t="shared" si="136"/>
        <v>0</v>
      </c>
    </row>
    <row r="1754" spans="2:20" ht="24.9" customHeight="1" x14ac:dyDescent="0.3">
      <c r="B1754" s="446"/>
      <c r="C1754" s="267">
        <f t="shared" si="137"/>
        <v>1</v>
      </c>
      <c r="D1754" s="268" t="str">
        <f t="shared" si="138"/>
        <v>Janeiro</v>
      </c>
      <c r="E1754" s="269">
        <v>24</v>
      </c>
      <c r="F1754" s="270" t="str">
        <f>IF(E1754="","",VLOOKUP(Conciliação!E1754,Relatório!B:I,2,FALSE))</f>
        <v>Resgate de Aplicações Financeiras</v>
      </c>
      <c r="G1754" s="709"/>
      <c r="H1754" s="334" t="str">
        <f>IF(G1754="","",VLOOKUP(G1754,Fundos!B:C,2,FALSE))</f>
        <v/>
      </c>
      <c r="I1754" s="272"/>
      <c r="J1754" s="443"/>
      <c r="K1754" s="443"/>
      <c r="L1754" s="685"/>
      <c r="M1754" s="353"/>
      <c r="N1754" s="271"/>
      <c r="O1754" s="576"/>
      <c r="P1754" s="276" t="s">
        <v>277</v>
      </c>
      <c r="Q1754" s="279"/>
      <c r="R1754" s="449"/>
      <c r="S1754" s="279">
        <f t="shared" si="139"/>
        <v>0</v>
      </c>
      <c r="T1754" s="333">
        <f t="shared" si="136"/>
        <v>0</v>
      </c>
    </row>
    <row r="1755" spans="2:20" ht="24.9" customHeight="1" x14ac:dyDescent="0.3">
      <c r="B1755" s="446"/>
      <c r="C1755" s="267">
        <f t="shared" si="137"/>
        <v>1</v>
      </c>
      <c r="D1755" s="268" t="str">
        <f t="shared" si="138"/>
        <v>Janeiro</v>
      </c>
      <c r="E1755" s="269">
        <v>26</v>
      </c>
      <c r="F1755" s="270" t="str">
        <f>IF(E1755="","",VLOOKUP(Conciliação!E1755,Relatório!B:I,2,FALSE))</f>
        <v>Multas recebidas</v>
      </c>
      <c r="G1755" s="709"/>
      <c r="H1755" s="334" t="str">
        <f>IF(G1755="","",VLOOKUP(G1755,Fundos!B:C,2,FALSE))</f>
        <v/>
      </c>
      <c r="I1755" s="272"/>
      <c r="J1755" s="443"/>
      <c r="K1755" s="443"/>
      <c r="L1755" s="686"/>
      <c r="M1755" s="353"/>
      <c r="N1755" s="271"/>
      <c r="O1755" s="576"/>
      <c r="P1755" s="276" t="s">
        <v>277</v>
      </c>
      <c r="Q1755" s="279"/>
      <c r="R1755" s="449"/>
      <c r="S1755" s="279">
        <f t="shared" si="139"/>
        <v>0</v>
      </c>
      <c r="T1755" s="333">
        <f t="shared" si="136"/>
        <v>0</v>
      </c>
    </row>
    <row r="1756" spans="2:20" ht="24.9" customHeight="1" x14ac:dyDescent="0.3">
      <c r="B1756" s="446"/>
      <c r="C1756" s="267">
        <f>MONTH(B1756)</f>
        <v>1</v>
      </c>
      <c r="D1756" s="268" t="str">
        <f>IF(C1756=1,"Janeiro",IF(C1756=2,"Fevereiro",IF(C1756=3,"Março",IF(C1756=4,"Abril",IF(C1756=5,"Maio",IF(C1756=6,"Junho",IF(C1756=7,"Julho",IF(C1756=8,"Agosto",IF(C1756=9,"Setembro",IF(C1756=10,"Outubro",IF(C1756=11,"Novembro",IF(C1756=12,"Dezembro",""))))))))))))</f>
        <v>Janeiro</v>
      </c>
      <c r="E1756" s="269">
        <v>27</v>
      </c>
      <c r="F1756" s="270" t="str">
        <f>IF(E1756="","",VLOOKUP(Conciliação!E1756,Relatório!B:I,2,FALSE))</f>
        <v>Juros recebdos</v>
      </c>
      <c r="G1756" s="709"/>
      <c r="H1756" s="334" t="str">
        <f>IF(G1756="","",VLOOKUP(G1756,Fundos!B:C,2,FALSE))</f>
        <v/>
      </c>
      <c r="I1756" s="272"/>
      <c r="J1756" s="443"/>
      <c r="K1756" s="443"/>
      <c r="L1756" s="686"/>
      <c r="M1756" s="353"/>
      <c r="N1756" s="271"/>
      <c r="O1756" s="576"/>
      <c r="P1756" s="276" t="s">
        <v>277</v>
      </c>
      <c r="Q1756" s="279"/>
      <c r="R1756" s="449"/>
      <c r="S1756" s="279">
        <f t="shared" si="139"/>
        <v>0</v>
      </c>
      <c r="T1756" s="333">
        <f t="shared" si="136"/>
        <v>0</v>
      </c>
    </row>
    <row r="1757" spans="2:20" ht="24.9" customHeight="1" x14ac:dyDescent="0.3">
      <c r="B1757" s="446"/>
      <c r="C1757" s="267">
        <f t="shared" si="137"/>
        <v>1</v>
      </c>
      <c r="D1757" s="268" t="str">
        <f t="shared" si="138"/>
        <v>Janeiro</v>
      </c>
      <c r="E1757" s="269">
        <v>176</v>
      </c>
      <c r="F1757" s="270" t="str">
        <f>IF(E1757="","",VLOOKUP(Conciliação!E1757,Relatório!B:I,2,FALSE))</f>
        <v>Repasse Aliança COMUNITÁRIA</v>
      </c>
      <c r="G1757" s="709"/>
      <c r="H1757" s="334" t="str">
        <f>IF(G1757="","",VLOOKUP(G1757,Fundos!B:C,2,FALSE))</f>
        <v/>
      </c>
      <c r="I1757" s="272"/>
      <c r="J1757" s="443"/>
      <c r="K1757" s="448"/>
      <c r="L1757" s="685"/>
      <c r="M1757" s="353"/>
      <c r="N1757" s="271"/>
      <c r="O1757" s="576"/>
      <c r="P1757" s="276" t="s">
        <v>277</v>
      </c>
      <c r="Q1757" s="279"/>
      <c r="R1757" s="449"/>
      <c r="S1757" s="279">
        <f t="shared" si="139"/>
        <v>0</v>
      </c>
      <c r="T1757" s="333">
        <f t="shared" si="136"/>
        <v>0</v>
      </c>
    </row>
    <row r="1758" spans="2:20" ht="24.9" customHeight="1" x14ac:dyDescent="0.3">
      <c r="B1758" s="446"/>
      <c r="C1758" s="267">
        <f t="shared" si="137"/>
        <v>1</v>
      </c>
      <c r="D1758" s="268" t="str">
        <f t="shared" si="138"/>
        <v>Janeiro</v>
      </c>
      <c r="E1758" s="269">
        <v>313</v>
      </c>
      <c r="F1758" s="270">
        <f>IF(E1758="","",VLOOKUP(Conciliação!E1758,Relatório!B:I,2,FALSE))</f>
        <v>0</v>
      </c>
      <c r="G1758" s="709"/>
      <c r="H1758" s="334" t="str">
        <f>IF(G1758="","",VLOOKUP(G1758,Fundos!B:C,2,FALSE))</f>
        <v/>
      </c>
      <c r="I1758" s="272"/>
      <c r="J1758" s="448"/>
      <c r="K1758" s="443"/>
      <c r="L1758" s="685"/>
      <c r="M1758" s="353"/>
      <c r="N1758" s="271"/>
      <c r="O1758" s="576"/>
      <c r="P1758" s="276" t="s">
        <v>277</v>
      </c>
      <c r="Q1758" s="279"/>
      <c r="R1758" s="449"/>
      <c r="S1758" s="279">
        <f t="shared" si="139"/>
        <v>0</v>
      </c>
      <c r="T1758" s="333">
        <f t="shared" si="136"/>
        <v>0</v>
      </c>
    </row>
    <row r="1759" spans="2:20" ht="24.9" customHeight="1" x14ac:dyDescent="0.3">
      <c r="B1759" s="446"/>
      <c r="C1759" s="267">
        <f t="shared" si="137"/>
        <v>1</v>
      </c>
      <c r="D1759" s="268" t="str">
        <f t="shared" si="138"/>
        <v>Janeiro</v>
      </c>
      <c r="E1759" s="269">
        <v>176</v>
      </c>
      <c r="F1759" s="270" t="str">
        <f>IF(E1759="","",VLOOKUP(Conciliação!E1759,Relatório!B:I,2,FALSE))</f>
        <v>Repasse Aliança COMUNITÁRIA</v>
      </c>
      <c r="G1759" s="709"/>
      <c r="H1759" s="334" t="str">
        <f>IF(G1759="","",VLOOKUP(G1759,Fundos!B:C,2,FALSE))</f>
        <v/>
      </c>
      <c r="I1759" s="272"/>
      <c r="J1759" s="448"/>
      <c r="K1759" s="448"/>
      <c r="L1759" s="685"/>
      <c r="M1759" s="353"/>
      <c r="N1759" s="271"/>
      <c r="O1759" s="576"/>
      <c r="P1759" s="276" t="s">
        <v>277</v>
      </c>
      <c r="Q1759" s="279"/>
      <c r="R1759" s="449"/>
      <c r="S1759" s="279">
        <f t="shared" si="139"/>
        <v>0</v>
      </c>
      <c r="T1759" s="333">
        <f t="shared" si="136"/>
        <v>0</v>
      </c>
    </row>
    <row r="1760" spans="2:20" ht="24.9" customHeight="1" x14ac:dyDescent="0.3">
      <c r="B1760" s="446"/>
      <c r="C1760" s="267">
        <f t="shared" si="137"/>
        <v>1</v>
      </c>
      <c r="D1760" s="268" t="str">
        <f t="shared" si="138"/>
        <v>Janeiro</v>
      </c>
      <c r="E1760" s="269">
        <v>121</v>
      </c>
      <c r="F1760" s="270">
        <f>IF(E1760="","",VLOOKUP(Conciliação!E1760,Relatório!B:I,2,FALSE))</f>
        <v>0</v>
      </c>
      <c r="G1760" s="709"/>
      <c r="H1760" s="334" t="str">
        <f>IF(G1760="","",VLOOKUP(G1760,Fundos!B:C,2,FALSE))</f>
        <v/>
      </c>
      <c r="I1760" s="272"/>
      <c r="J1760" s="443"/>
      <c r="K1760" s="443"/>
      <c r="L1760" s="686"/>
      <c r="M1760" s="353"/>
      <c r="N1760" s="271"/>
      <c r="O1760" s="576"/>
      <c r="P1760" s="276" t="s">
        <v>277</v>
      </c>
      <c r="Q1760" s="279"/>
      <c r="R1760" s="449"/>
      <c r="S1760" s="279">
        <f t="shared" si="139"/>
        <v>0</v>
      </c>
      <c r="T1760" s="333">
        <f t="shared" si="136"/>
        <v>0</v>
      </c>
    </row>
    <row r="1761" spans="2:20" ht="24.9" customHeight="1" x14ac:dyDescent="0.3">
      <c r="B1761" s="446"/>
      <c r="C1761" s="267">
        <f t="shared" si="137"/>
        <v>1</v>
      </c>
      <c r="D1761" s="268" t="str">
        <f t="shared" si="138"/>
        <v>Janeiro</v>
      </c>
      <c r="E1761" s="269">
        <v>149</v>
      </c>
      <c r="F1761" s="270">
        <f>IF(E1761="","",VLOOKUP(Conciliação!E1761,Relatório!B:I,2,FALSE))</f>
        <v>0</v>
      </c>
      <c r="G1761" s="709"/>
      <c r="H1761" s="334" t="str">
        <f>IF(G1761="","",VLOOKUP(G1761,Fundos!B:C,2,FALSE))</f>
        <v/>
      </c>
      <c r="I1761" s="272"/>
      <c r="J1761" s="443"/>
      <c r="K1761" s="443"/>
      <c r="L1761" s="686"/>
      <c r="M1761" s="353"/>
      <c r="N1761" s="271"/>
      <c r="O1761" s="576"/>
      <c r="P1761" s="276" t="s">
        <v>277</v>
      </c>
      <c r="Q1761" s="279"/>
      <c r="R1761" s="449"/>
      <c r="S1761" s="279">
        <f t="shared" si="139"/>
        <v>0</v>
      </c>
      <c r="T1761" s="333">
        <f t="shared" si="136"/>
        <v>0</v>
      </c>
    </row>
    <row r="1762" spans="2:20" ht="24.9" customHeight="1" x14ac:dyDescent="0.3">
      <c r="B1762" s="446"/>
      <c r="C1762" s="267">
        <f t="shared" si="137"/>
        <v>1</v>
      </c>
      <c r="D1762" s="268" t="str">
        <f t="shared" si="138"/>
        <v>Janeiro</v>
      </c>
      <c r="E1762" s="269">
        <v>60</v>
      </c>
      <c r="F1762" s="270" t="str">
        <f>IF(E1762="","",VLOOKUP(Conciliação!E1762,Relatório!B:I,2,FALSE))</f>
        <v>Taxas bancárias</v>
      </c>
      <c r="G1762" s="709"/>
      <c r="H1762" s="334" t="str">
        <f>IF(G1762="","",VLOOKUP(G1762,Fundos!B:C,2,FALSE))</f>
        <v/>
      </c>
      <c r="I1762" s="272"/>
      <c r="J1762" s="443"/>
      <c r="K1762" s="443"/>
      <c r="L1762" s="685"/>
      <c r="M1762" s="353"/>
      <c r="N1762" s="271"/>
      <c r="O1762" s="576"/>
      <c r="P1762" s="276" t="s">
        <v>277</v>
      </c>
      <c r="Q1762" s="279"/>
      <c r="R1762" s="449"/>
      <c r="S1762" s="279">
        <f t="shared" si="139"/>
        <v>0</v>
      </c>
      <c r="T1762" s="333">
        <f t="shared" si="136"/>
        <v>0</v>
      </c>
    </row>
    <row r="1763" spans="2:20" ht="24.9" customHeight="1" x14ac:dyDescent="0.3">
      <c r="B1763" s="446"/>
      <c r="C1763" s="267">
        <f t="shared" si="137"/>
        <v>1</v>
      </c>
      <c r="D1763" s="268" t="str">
        <f t="shared" si="138"/>
        <v>Janeiro</v>
      </c>
      <c r="E1763" s="269">
        <v>60</v>
      </c>
      <c r="F1763" s="270" t="str">
        <f>IF(E1763="","",VLOOKUP(Conciliação!E1763,Relatório!B:I,2,FALSE))</f>
        <v>Taxas bancárias</v>
      </c>
      <c r="G1763" s="709"/>
      <c r="H1763" s="334" t="str">
        <f>IF(G1763="","",VLOOKUP(G1763,Fundos!B:C,2,FALSE))</f>
        <v/>
      </c>
      <c r="I1763" s="272"/>
      <c r="J1763" s="443"/>
      <c r="K1763" s="443"/>
      <c r="L1763" s="685"/>
      <c r="M1763" s="353"/>
      <c r="N1763" s="271"/>
      <c r="O1763" s="576"/>
      <c r="P1763" s="276" t="s">
        <v>277</v>
      </c>
      <c r="Q1763" s="279"/>
      <c r="R1763" s="449"/>
      <c r="S1763" s="279">
        <f t="shared" si="139"/>
        <v>0</v>
      </c>
      <c r="T1763" s="333">
        <f t="shared" si="136"/>
        <v>0</v>
      </c>
    </row>
    <row r="1764" spans="2:20" ht="24.9" customHeight="1" x14ac:dyDescent="0.3">
      <c r="B1764" s="446"/>
      <c r="C1764" s="267">
        <f t="shared" si="137"/>
        <v>1</v>
      </c>
      <c r="D1764" s="268" t="str">
        <f t="shared" si="138"/>
        <v>Janeiro</v>
      </c>
      <c r="E1764" s="269">
        <v>60</v>
      </c>
      <c r="F1764" s="270" t="str">
        <f>IF(E1764="","",VLOOKUP(Conciliação!E1764,Relatório!B:I,2,FALSE))</f>
        <v>Taxas bancárias</v>
      </c>
      <c r="G1764" s="709"/>
      <c r="H1764" s="334" t="str">
        <f>IF(G1764="","",VLOOKUP(G1764,Fundos!B:C,2,FALSE))</f>
        <v/>
      </c>
      <c r="I1764" s="272"/>
      <c r="J1764" s="443"/>
      <c r="K1764" s="443"/>
      <c r="L1764" s="685"/>
      <c r="M1764" s="353"/>
      <c r="N1764" s="271"/>
      <c r="O1764" s="576"/>
      <c r="P1764" s="276" t="s">
        <v>277</v>
      </c>
      <c r="Q1764" s="279"/>
      <c r="R1764" s="449"/>
      <c r="S1764" s="279">
        <f t="shared" si="139"/>
        <v>0</v>
      </c>
      <c r="T1764" s="333">
        <f t="shared" si="136"/>
        <v>0</v>
      </c>
    </row>
    <row r="1765" spans="2:20" ht="24.9" customHeight="1" x14ac:dyDescent="0.3">
      <c r="B1765" s="446"/>
      <c r="C1765" s="267">
        <f t="shared" si="137"/>
        <v>1</v>
      </c>
      <c r="D1765" s="268" t="str">
        <f t="shared" si="138"/>
        <v>Janeiro</v>
      </c>
      <c r="E1765" s="269">
        <v>24</v>
      </c>
      <c r="F1765" s="270" t="str">
        <f>IF(E1765="","",VLOOKUP(Conciliação!E1765,Relatório!B:I,2,FALSE))</f>
        <v>Resgate de Aplicações Financeiras</v>
      </c>
      <c r="G1765" s="709"/>
      <c r="H1765" s="334" t="str">
        <f>IF(G1765="","",VLOOKUP(G1765,Fundos!B:C,2,FALSE))</f>
        <v/>
      </c>
      <c r="I1765" s="272"/>
      <c r="J1765" s="443"/>
      <c r="K1765" s="443"/>
      <c r="L1765" s="685"/>
      <c r="M1765" s="353"/>
      <c r="N1765" s="271"/>
      <c r="O1765" s="576"/>
      <c r="P1765" s="276" t="s">
        <v>277</v>
      </c>
      <c r="Q1765" s="279"/>
      <c r="R1765" s="449"/>
      <c r="S1765" s="279">
        <f t="shared" si="139"/>
        <v>0</v>
      </c>
      <c r="T1765" s="333">
        <f t="shared" si="136"/>
        <v>0</v>
      </c>
    </row>
    <row r="1766" spans="2:20" ht="24.9" customHeight="1" x14ac:dyDescent="0.3">
      <c r="B1766" s="446"/>
      <c r="C1766" s="267">
        <f t="shared" si="137"/>
        <v>1</v>
      </c>
      <c r="D1766" s="268" t="str">
        <f t="shared" si="138"/>
        <v>Janeiro</v>
      </c>
      <c r="E1766" s="269">
        <v>209</v>
      </c>
      <c r="F1766" s="270" t="str">
        <f>IF(E1766="","",VLOOKUP(Conciliação!E1766,Relatório!B:I,2,FALSE))</f>
        <v>Designer</v>
      </c>
      <c r="G1766" s="709"/>
      <c r="H1766" s="334" t="str">
        <f>IF(G1766="","",VLOOKUP(G1766,Fundos!B:C,2,FALSE))</f>
        <v/>
      </c>
      <c r="I1766" s="272"/>
      <c r="J1766" s="443"/>
      <c r="K1766" s="443"/>
      <c r="L1766" s="685"/>
      <c r="M1766" s="353"/>
      <c r="N1766" s="271"/>
      <c r="O1766" s="576"/>
      <c r="P1766" s="276" t="s">
        <v>277</v>
      </c>
      <c r="Q1766" s="279"/>
      <c r="R1766" s="449"/>
      <c r="S1766" s="279">
        <f t="shared" si="139"/>
        <v>0</v>
      </c>
      <c r="T1766" s="333">
        <f t="shared" si="136"/>
        <v>0</v>
      </c>
    </row>
    <row r="1767" spans="2:20" ht="24.9" customHeight="1" x14ac:dyDescent="0.3">
      <c r="B1767" s="446"/>
      <c r="C1767" s="267">
        <f t="shared" si="137"/>
        <v>1</v>
      </c>
      <c r="D1767" s="268" t="str">
        <f t="shared" si="138"/>
        <v>Janeiro</v>
      </c>
      <c r="E1767" s="269">
        <v>208</v>
      </c>
      <c r="F1767" s="270" t="str">
        <f>IF(E1767="","",VLOOKUP(Conciliação!E1767,Relatório!B:I,2,FALSE))</f>
        <v>Coordenação</v>
      </c>
      <c r="G1767" s="709"/>
      <c r="H1767" s="334" t="str">
        <f>IF(G1767="","",VLOOKUP(G1767,Fundos!B:C,2,FALSE))</f>
        <v/>
      </c>
      <c r="I1767" s="272"/>
      <c r="J1767" s="443"/>
      <c r="K1767" s="443"/>
      <c r="L1767" s="685"/>
      <c r="M1767" s="353"/>
      <c r="N1767" s="271"/>
      <c r="O1767" s="576"/>
      <c r="P1767" s="276" t="s">
        <v>277</v>
      </c>
      <c r="Q1767" s="279"/>
      <c r="R1767" s="449"/>
      <c r="S1767" s="279">
        <f t="shared" si="139"/>
        <v>0</v>
      </c>
      <c r="T1767" s="333">
        <f t="shared" si="136"/>
        <v>0</v>
      </c>
    </row>
    <row r="1768" spans="2:20" ht="24.9" customHeight="1" x14ac:dyDescent="0.3">
      <c r="B1768" s="446"/>
      <c r="C1768" s="267">
        <f t="shared" si="137"/>
        <v>1</v>
      </c>
      <c r="D1768" s="268" t="str">
        <f t="shared" si="138"/>
        <v>Janeiro</v>
      </c>
      <c r="E1768" s="269">
        <v>211</v>
      </c>
      <c r="F1768" s="270" t="str">
        <f>IF(E1768="","",VLOOKUP(Conciliação!E1768,Relatório!B:I,2,FALSE))</f>
        <v>Assistente de Pedagogia</v>
      </c>
      <c r="G1768" s="709"/>
      <c r="H1768" s="334" t="str">
        <f>IF(G1768="","",VLOOKUP(G1768,Fundos!B:C,2,FALSE))</f>
        <v/>
      </c>
      <c r="I1768" s="272"/>
      <c r="J1768" s="443"/>
      <c r="K1768" s="443"/>
      <c r="L1768" s="685"/>
      <c r="M1768" s="353"/>
      <c r="N1768" s="271"/>
      <c r="O1768" s="576"/>
      <c r="P1768" s="276" t="s">
        <v>277</v>
      </c>
      <c r="Q1768" s="279"/>
      <c r="R1768" s="449"/>
      <c r="S1768" s="279">
        <f t="shared" si="139"/>
        <v>0</v>
      </c>
      <c r="T1768" s="333">
        <f t="shared" si="136"/>
        <v>0</v>
      </c>
    </row>
    <row r="1769" spans="2:20" ht="24.9" customHeight="1" x14ac:dyDescent="0.3">
      <c r="B1769" s="446"/>
      <c r="C1769" s="267">
        <f t="shared" si="137"/>
        <v>1</v>
      </c>
      <c r="D1769" s="268" t="str">
        <f t="shared" si="138"/>
        <v>Janeiro</v>
      </c>
      <c r="E1769" s="269">
        <v>183</v>
      </c>
      <c r="F1769" s="270">
        <f>IF(E1769="","",VLOOKUP(Conciliação!E1769,Relatório!B:I,2,FALSE))</f>
        <v>0</v>
      </c>
      <c r="G1769" s="709"/>
      <c r="H1769" s="334" t="str">
        <f>IF(G1769="","",VLOOKUP(G1769,Fundos!B:C,2,FALSE))</f>
        <v/>
      </c>
      <c r="I1769" s="272"/>
      <c r="J1769" s="443"/>
      <c r="K1769" s="443"/>
      <c r="L1769" s="685"/>
      <c r="M1769" s="353"/>
      <c r="N1769" s="271"/>
      <c r="O1769" s="576"/>
      <c r="P1769" s="276" t="s">
        <v>277</v>
      </c>
      <c r="Q1769" s="279"/>
      <c r="R1769" s="449"/>
      <c r="S1769" s="279">
        <f t="shared" si="139"/>
        <v>0</v>
      </c>
      <c r="T1769" s="333">
        <f t="shared" si="136"/>
        <v>0</v>
      </c>
    </row>
    <row r="1770" spans="2:20" ht="24.9" customHeight="1" x14ac:dyDescent="0.3">
      <c r="B1770" s="446"/>
      <c r="C1770" s="267">
        <f t="shared" si="137"/>
        <v>1</v>
      </c>
      <c r="D1770" s="268" t="str">
        <f t="shared" si="138"/>
        <v>Janeiro</v>
      </c>
      <c r="E1770" s="269">
        <v>236</v>
      </c>
      <c r="F1770" s="270" t="str">
        <f>IF(E1770="","",VLOOKUP(Conciliação!E1770,Relatório!B:I,2,FALSE))</f>
        <v xml:space="preserve">Plano de saúde </v>
      </c>
      <c r="G1770" s="709"/>
      <c r="H1770" s="334" t="str">
        <f>IF(G1770="","",VLOOKUP(G1770,Fundos!B:C,2,FALSE))</f>
        <v/>
      </c>
      <c r="I1770" s="272"/>
      <c r="J1770" s="443"/>
      <c r="K1770" s="448"/>
      <c r="L1770" s="685"/>
      <c r="M1770" s="353"/>
      <c r="N1770" s="271"/>
      <c r="O1770" s="576"/>
      <c r="P1770" s="276" t="s">
        <v>277</v>
      </c>
      <c r="Q1770" s="279"/>
      <c r="R1770" s="449"/>
      <c r="S1770" s="279">
        <f t="shared" si="139"/>
        <v>0</v>
      </c>
      <c r="T1770" s="333">
        <f t="shared" si="136"/>
        <v>0</v>
      </c>
    </row>
    <row r="1771" spans="2:20" ht="24.9" customHeight="1" x14ac:dyDescent="0.3">
      <c r="B1771" s="446"/>
      <c r="C1771" s="267">
        <f t="shared" si="137"/>
        <v>1</v>
      </c>
      <c r="D1771" s="268" t="str">
        <f t="shared" si="138"/>
        <v>Janeiro</v>
      </c>
      <c r="E1771" s="269">
        <v>53</v>
      </c>
      <c r="F1771" s="270" t="str">
        <f>IF(E1771="","",VLOOKUP(Conciliação!E1771,Relatório!B:I,2,FALSE))</f>
        <v>ITD (Sobre Doações PF)</v>
      </c>
      <c r="G1771" s="709"/>
      <c r="H1771" s="334" t="str">
        <f>IF(G1771="","",VLOOKUP(G1771,Fundos!B:C,2,FALSE))</f>
        <v/>
      </c>
      <c r="I1771" s="272"/>
      <c r="J1771" s="443"/>
      <c r="K1771" s="452"/>
      <c r="L1771" s="685"/>
      <c r="M1771" s="353"/>
      <c r="N1771" s="271"/>
      <c r="O1771" s="576"/>
      <c r="P1771" s="276" t="s">
        <v>277</v>
      </c>
      <c r="Q1771" s="279"/>
      <c r="R1771" s="449"/>
      <c r="S1771" s="279">
        <f t="shared" si="139"/>
        <v>0</v>
      </c>
      <c r="T1771" s="333">
        <f t="shared" si="136"/>
        <v>0</v>
      </c>
    </row>
    <row r="1772" spans="2:20" ht="24.9" customHeight="1" x14ac:dyDescent="0.3">
      <c r="B1772" s="446"/>
      <c r="C1772" s="267">
        <f t="shared" si="137"/>
        <v>1</v>
      </c>
      <c r="D1772" s="268" t="str">
        <f t="shared" si="138"/>
        <v>Janeiro</v>
      </c>
      <c r="E1772" s="269">
        <v>210</v>
      </c>
      <c r="F1772" s="270" t="str">
        <f>IF(E1772="","",VLOOKUP(Conciliação!E1772,Relatório!B:I,2,FALSE))</f>
        <v>Serviços Gerais</v>
      </c>
      <c r="G1772" s="709"/>
      <c r="H1772" s="334" t="str">
        <f>IF(G1772="","",VLOOKUP(G1772,Fundos!B:C,2,FALSE))</f>
        <v/>
      </c>
      <c r="I1772" s="272"/>
      <c r="J1772" s="443"/>
      <c r="K1772" s="443"/>
      <c r="L1772" s="685"/>
      <c r="M1772" s="353"/>
      <c r="N1772" s="271"/>
      <c r="O1772" s="576"/>
      <c r="P1772" s="276" t="s">
        <v>277</v>
      </c>
      <c r="Q1772" s="279"/>
      <c r="R1772" s="449"/>
      <c r="S1772" s="279">
        <f t="shared" si="139"/>
        <v>0</v>
      </c>
      <c r="T1772" s="333">
        <f t="shared" si="136"/>
        <v>0</v>
      </c>
    </row>
    <row r="1773" spans="2:20" ht="24.9" customHeight="1" x14ac:dyDescent="0.3">
      <c r="B1773" s="446"/>
      <c r="C1773" s="267">
        <f t="shared" si="137"/>
        <v>1</v>
      </c>
      <c r="D1773" s="268" t="str">
        <f t="shared" si="138"/>
        <v>Janeiro</v>
      </c>
      <c r="E1773" s="269">
        <v>202</v>
      </c>
      <c r="F1773" s="270" t="str">
        <f>IF(E1773="","",VLOOKUP(Conciliação!E1773,Relatório!B:I,2,FALSE))</f>
        <v xml:space="preserve">Diretor Executivo </v>
      </c>
      <c r="G1773" s="709"/>
      <c r="H1773" s="334" t="str">
        <f>IF(G1773="","",VLOOKUP(G1773,Fundos!B:C,2,FALSE))</f>
        <v/>
      </c>
      <c r="I1773" s="272"/>
      <c r="J1773" s="443"/>
      <c r="K1773" s="443"/>
      <c r="L1773" s="685"/>
      <c r="M1773" s="353"/>
      <c r="N1773" s="271"/>
      <c r="O1773" s="576"/>
      <c r="P1773" s="276" t="s">
        <v>277</v>
      </c>
      <c r="Q1773" s="279"/>
      <c r="R1773" s="449"/>
      <c r="S1773" s="279">
        <f t="shared" si="139"/>
        <v>0</v>
      </c>
      <c r="T1773" s="333">
        <f t="shared" si="136"/>
        <v>0</v>
      </c>
    </row>
    <row r="1774" spans="2:20" ht="24.9" customHeight="1" x14ac:dyDescent="0.3">
      <c r="B1774" s="446"/>
      <c r="C1774" s="267">
        <f t="shared" si="137"/>
        <v>1</v>
      </c>
      <c r="D1774" s="268" t="str">
        <f t="shared" si="138"/>
        <v>Janeiro</v>
      </c>
      <c r="E1774" s="269">
        <v>205</v>
      </c>
      <c r="F1774" s="270" t="str">
        <f>IF(E1774="","",VLOOKUP(Conciliação!E1774,Relatório!B:I,2,FALSE))</f>
        <v>Auxiliar Administrativo</v>
      </c>
      <c r="G1774" s="709"/>
      <c r="H1774" s="334" t="str">
        <f>IF(G1774="","",VLOOKUP(G1774,Fundos!B:C,2,FALSE))</f>
        <v/>
      </c>
      <c r="I1774" s="272"/>
      <c r="J1774" s="443"/>
      <c r="K1774" s="443"/>
      <c r="L1774" s="685"/>
      <c r="M1774" s="353"/>
      <c r="N1774" s="271"/>
      <c r="O1774" s="576"/>
      <c r="P1774" s="276" t="s">
        <v>277</v>
      </c>
      <c r="Q1774" s="279"/>
      <c r="R1774" s="449"/>
      <c r="S1774" s="279">
        <f t="shared" si="139"/>
        <v>0</v>
      </c>
      <c r="T1774" s="333">
        <f t="shared" si="136"/>
        <v>0</v>
      </c>
    </row>
    <row r="1775" spans="2:20" ht="24.9" customHeight="1" x14ac:dyDescent="0.3">
      <c r="B1775" s="446"/>
      <c r="C1775" s="267">
        <f t="shared" si="137"/>
        <v>1</v>
      </c>
      <c r="D1775" s="268" t="str">
        <f t="shared" si="138"/>
        <v>Janeiro</v>
      </c>
      <c r="E1775" s="269">
        <v>234</v>
      </c>
      <c r="F1775" s="270" t="str">
        <f>IF(E1775="","",VLOOKUP(Conciliação!E1775,Relatório!B:I,2,FALSE))</f>
        <v>Contribuição Sindical</v>
      </c>
      <c r="G1775" s="709"/>
      <c r="H1775" s="334" t="str">
        <f>IF(G1775="","",VLOOKUP(G1775,Fundos!B:C,2,FALSE))</f>
        <v/>
      </c>
      <c r="I1775" s="272"/>
      <c r="J1775" s="448"/>
      <c r="K1775" s="443"/>
      <c r="L1775" s="685"/>
      <c r="M1775" s="353"/>
      <c r="N1775" s="271"/>
      <c r="O1775" s="576"/>
      <c r="P1775" s="276" t="s">
        <v>277</v>
      </c>
      <c r="Q1775" s="279"/>
      <c r="R1775" s="449"/>
      <c r="S1775" s="279">
        <f t="shared" si="139"/>
        <v>0</v>
      </c>
      <c r="T1775" s="333">
        <f t="shared" si="136"/>
        <v>0</v>
      </c>
    </row>
    <row r="1776" spans="2:20" ht="24.9" customHeight="1" x14ac:dyDescent="0.3">
      <c r="B1776" s="446"/>
      <c r="C1776" s="267">
        <f t="shared" si="137"/>
        <v>1</v>
      </c>
      <c r="D1776" s="268" t="str">
        <f t="shared" si="138"/>
        <v>Janeiro</v>
      </c>
      <c r="E1776" s="269">
        <v>60</v>
      </c>
      <c r="F1776" s="270" t="str">
        <f>IF(E1776="","",VLOOKUP(Conciliação!E1776,Relatório!B:I,2,FALSE))</f>
        <v>Taxas bancárias</v>
      </c>
      <c r="G1776" s="709"/>
      <c r="H1776" s="334" t="str">
        <f>IF(G1776="","",VLOOKUP(G1776,Fundos!B:C,2,FALSE))</f>
        <v/>
      </c>
      <c r="I1776" s="272"/>
      <c r="J1776" s="443"/>
      <c r="K1776" s="443"/>
      <c r="L1776" s="685"/>
      <c r="M1776" s="353"/>
      <c r="N1776" s="271"/>
      <c r="O1776" s="576"/>
      <c r="P1776" s="276" t="s">
        <v>277</v>
      </c>
      <c r="Q1776" s="279"/>
      <c r="R1776" s="449"/>
      <c r="S1776" s="279">
        <f t="shared" si="139"/>
        <v>0</v>
      </c>
      <c r="T1776" s="333">
        <f t="shared" si="136"/>
        <v>0</v>
      </c>
    </row>
    <row r="1777" spans="2:21" ht="24.9" customHeight="1" x14ac:dyDescent="0.3">
      <c r="B1777" s="446"/>
      <c r="C1777" s="267">
        <f t="shared" si="137"/>
        <v>1</v>
      </c>
      <c r="D1777" s="268" t="str">
        <f t="shared" si="138"/>
        <v>Janeiro</v>
      </c>
      <c r="E1777" s="269">
        <v>60</v>
      </c>
      <c r="F1777" s="270" t="str">
        <f>IF(E1777="","",VLOOKUP(Conciliação!E1777,Relatório!B:I,2,FALSE))</f>
        <v>Taxas bancárias</v>
      </c>
      <c r="G1777" s="709"/>
      <c r="H1777" s="334" t="str">
        <f>IF(G1777="","",VLOOKUP(G1777,Fundos!B:C,2,FALSE))</f>
        <v/>
      </c>
      <c r="I1777" s="272"/>
      <c r="J1777" s="443"/>
      <c r="K1777" s="443"/>
      <c r="L1777" s="685"/>
      <c r="M1777" s="353"/>
      <c r="N1777" s="271"/>
      <c r="O1777" s="576"/>
      <c r="P1777" s="276" t="s">
        <v>277</v>
      </c>
      <c r="Q1777" s="279"/>
      <c r="R1777" s="449"/>
      <c r="S1777" s="279">
        <f t="shared" si="139"/>
        <v>0</v>
      </c>
      <c r="T1777" s="333">
        <f t="shared" ref="T1777:T1841" si="140">T1776</f>
        <v>0</v>
      </c>
    </row>
    <row r="1778" spans="2:21" ht="24.9" customHeight="1" x14ac:dyDescent="0.3">
      <c r="B1778" s="446"/>
      <c r="C1778" s="267">
        <f t="shared" si="137"/>
        <v>1</v>
      </c>
      <c r="D1778" s="268" t="str">
        <f t="shared" si="138"/>
        <v>Janeiro</v>
      </c>
      <c r="E1778" s="269">
        <v>60</v>
      </c>
      <c r="F1778" s="270" t="str">
        <f>IF(E1778="","",VLOOKUP(Conciliação!E1778,Relatório!B:I,2,FALSE))</f>
        <v>Taxas bancárias</v>
      </c>
      <c r="G1778" s="709"/>
      <c r="H1778" s="334" t="str">
        <f>IF(G1778="","",VLOOKUP(G1778,Fundos!B:C,2,FALSE))</f>
        <v/>
      </c>
      <c r="I1778" s="272"/>
      <c r="J1778" s="443"/>
      <c r="K1778" s="443"/>
      <c r="L1778" s="685"/>
      <c r="M1778" s="353"/>
      <c r="N1778" s="271"/>
      <c r="O1778" s="576"/>
      <c r="P1778" s="276" t="s">
        <v>277</v>
      </c>
      <c r="Q1778" s="279"/>
      <c r="R1778" s="449"/>
      <c r="S1778" s="279">
        <f t="shared" si="139"/>
        <v>0</v>
      </c>
      <c r="T1778" s="333">
        <f t="shared" si="140"/>
        <v>0</v>
      </c>
    </row>
    <row r="1779" spans="2:21" ht="24.9" customHeight="1" x14ac:dyDescent="0.3">
      <c r="B1779" s="446"/>
      <c r="C1779" s="267">
        <f t="shared" si="137"/>
        <v>1</v>
      </c>
      <c r="D1779" s="268" t="str">
        <f t="shared" si="138"/>
        <v>Janeiro</v>
      </c>
      <c r="E1779" s="269">
        <v>60</v>
      </c>
      <c r="F1779" s="270" t="str">
        <f>IF(E1779="","",VLOOKUP(Conciliação!E1779,Relatório!B:I,2,FALSE))</f>
        <v>Taxas bancárias</v>
      </c>
      <c r="G1779" s="709"/>
      <c r="H1779" s="334" t="str">
        <f>IF(G1779="","",VLOOKUP(G1779,Fundos!B:C,2,FALSE))</f>
        <v/>
      </c>
      <c r="I1779" s="272"/>
      <c r="J1779" s="443"/>
      <c r="K1779" s="443"/>
      <c r="L1779" s="685"/>
      <c r="M1779" s="353"/>
      <c r="N1779" s="271"/>
      <c r="O1779" s="576"/>
      <c r="P1779" s="276" t="s">
        <v>277</v>
      </c>
      <c r="Q1779" s="279"/>
      <c r="R1779" s="449"/>
      <c r="S1779" s="279">
        <f t="shared" si="139"/>
        <v>0</v>
      </c>
      <c r="T1779" s="333">
        <f t="shared" si="140"/>
        <v>0</v>
      </c>
    </row>
    <row r="1780" spans="2:21" ht="24.9" customHeight="1" x14ac:dyDescent="0.3">
      <c r="B1780" s="446"/>
      <c r="C1780" s="267">
        <f t="shared" si="137"/>
        <v>1</v>
      </c>
      <c r="D1780" s="268" t="str">
        <f t="shared" si="138"/>
        <v>Janeiro</v>
      </c>
      <c r="E1780" s="269">
        <v>24</v>
      </c>
      <c r="F1780" s="270" t="str">
        <f>IF(E1780="","",VLOOKUP(Conciliação!E1780,Relatório!B:I,2,FALSE))</f>
        <v>Resgate de Aplicações Financeiras</v>
      </c>
      <c r="G1780" s="709"/>
      <c r="H1780" s="334" t="str">
        <f>IF(G1780="","",VLOOKUP(G1780,Fundos!B:C,2,FALSE))</f>
        <v/>
      </c>
      <c r="I1780" s="272"/>
      <c r="J1780" s="443"/>
      <c r="K1780" s="443"/>
      <c r="L1780" s="685"/>
      <c r="M1780" s="353"/>
      <c r="N1780" s="271"/>
      <c r="O1780" s="576"/>
      <c r="P1780" s="276" t="s">
        <v>277</v>
      </c>
      <c r="Q1780" s="279"/>
      <c r="R1780" s="449"/>
      <c r="S1780" s="279">
        <f t="shared" si="139"/>
        <v>0</v>
      </c>
      <c r="T1780" s="333">
        <f t="shared" si="140"/>
        <v>0</v>
      </c>
    </row>
    <row r="1781" spans="2:21" ht="24.9" customHeight="1" x14ac:dyDescent="0.3">
      <c r="B1781" s="446"/>
      <c r="C1781" s="267">
        <f t="shared" si="137"/>
        <v>1</v>
      </c>
      <c r="D1781" s="268" t="str">
        <f t="shared" si="138"/>
        <v>Janeiro</v>
      </c>
      <c r="E1781" s="269">
        <v>29</v>
      </c>
      <c r="F1781" s="270" t="str">
        <f>IF(E1781="","",VLOOKUP(Conciliação!E1781,Relatório!B:I,2,FALSE))</f>
        <v>Outras entradas (Reembolsos/Outros)</v>
      </c>
      <c r="G1781" s="709"/>
      <c r="H1781" s="334" t="str">
        <f>IF(G1781="","",VLOOKUP(G1781,Fundos!B:C,2,FALSE))</f>
        <v/>
      </c>
      <c r="I1781" s="272"/>
      <c r="J1781" s="297"/>
      <c r="K1781" s="304"/>
      <c r="L1781" s="685"/>
      <c r="M1781" s="353"/>
      <c r="N1781" s="271"/>
      <c r="O1781" s="576"/>
      <c r="P1781" s="276" t="s">
        <v>277</v>
      </c>
      <c r="Q1781" s="279"/>
      <c r="R1781" s="449"/>
      <c r="S1781" s="279">
        <f t="shared" si="139"/>
        <v>0</v>
      </c>
      <c r="T1781" s="333">
        <f t="shared" si="140"/>
        <v>0</v>
      </c>
    </row>
    <row r="1782" spans="2:21" ht="24.9" customHeight="1" x14ac:dyDescent="0.3">
      <c r="B1782" s="446"/>
      <c r="C1782" s="267">
        <f t="shared" si="137"/>
        <v>1</v>
      </c>
      <c r="D1782" s="268" t="str">
        <f t="shared" si="138"/>
        <v>Janeiro</v>
      </c>
      <c r="E1782" s="269">
        <v>402</v>
      </c>
      <c r="F1782" s="270" t="str">
        <f>IF(E1782="","",VLOOKUP(Conciliação!E1782,Relatório!B:I,2,FALSE))</f>
        <v>Suprimentos de Informática</v>
      </c>
      <c r="G1782" s="709"/>
      <c r="H1782" s="334" t="str">
        <f>IF(G1782="","",VLOOKUP(G1782,Fundos!B:C,2,FALSE))</f>
        <v/>
      </c>
      <c r="I1782" s="272"/>
      <c r="J1782" s="443"/>
      <c r="K1782" s="443"/>
      <c r="L1782" s="685"/>
      <c r="M1782" s="353"/>
      <c r="N1782" s="271"/>
      <c r="O1782" s="576"/>
      <c r="P1782" s="276" t="s">
        <v>277</v>
      </c>
      <c r="Q1782" s="279"/>
      <c r="R1782" s="449"/>
      <c r="S1782" s="279">
        <f t="shared" si="139"/>
        <v>0</v>
      </c>
      <c r="T1782" s="333">
        <f t="shared" si="140"/>
        <v>0</v>
      </c>
    </row>
    <row r="1783" spans="2:21" ht="24.9" customHeight="1" x14ac:dyDescent="0.3">
      <c r="B1783" s="446"/>
      <c r="C1783" s="267">
        <f t="shared" si="137"/>
        <v>1</v>
      </c>
      <c r="D1783" s="268" t="str">
        <f t="shared" si="138"/>
        <v>Janeiro</v>
      </c>
      <c r="E1783" s="269">
        <v>126</v>
      </c>
      <c r="F1783" s="270">
        <f>IF(E1783="","",VLOOKUP(Conciliação!E1783,Relatório!B:I,2,FALSE))</f>
        <v>0</v>
      </c>
      <c r="G1783" s="709"/>
      <c r="H1783" s="334" t="str">
        <f>IF(G1783="","",VLOOKUP(G1783,Fundos!B:C,2,FALSE))</f>
        <v/>
      </c>
      <c r="I1783" s="272"/>
      <c r="J1783" s="443"/>
      <c r="K1783" s="443"/>
      <c r="L1783" s="685"/>
      <c r="M1783" s="353"/>
      <c r="N1783" s="271"/>
      <c r="O1783" s="576"/>
      <c r="P1783" s="276" t="s">
        <v>277</v>
      </c>
      <c r="Q1783" s="279"/>
      <c r="R1783" s="449"/>
      <c r="S1783" s="279">
        <f t="shared" si="139"/>
        <v>0</v>
      </c>
      <c r="T1783" s="333">
        <f t="shared" si="140"/>
        <v>0</v>
      </c>
    </row>
    <row r="1784" spans="2:21" ht="24.9" customHeight="1" x14ac:dyDescent="0.3">
      <c r="B1784" s="446"/>
      <c r="C1784" s="267">
        <f t="shared" si="137"/>
        <v>1</v>
      </c>
      <c r="D1784" s="268" t="str">
        <f t="shared" si="138"/>
        <v>Janeiro</v>
      </c>
      <c r="E1784" s="269">
        <v>60</v>
      </c>
      <c r="F1784" s="270" t="str">
        <f>IF(E1784="","",VLOOKUP(Conciliação!E1784,Relatório!B:I,2,FALSE))</f>
        <v>Taxas bancárias</v>
      </c>
      <c r="G1784" s="709"/>
      <c r="H1784" s="334" t="str">
        <f>IF(G1784="","",VLOOKUP(G1784,Fundos!B:C,2,FALSE))</f>
        <v/>
      </c>
      <c r="I1784" s="272"/>
      <c r="J1784" s="443"/>
      <c r="K1784" s="443"/>
      <c r="L1784" s="685"/>
      <c r="M1784" s="353"/>
      <c r="N1784" s="271"/>
      <c r="O1784" s="576"/>
      <c r="P1784" s="276" t="s">
        <v>277</v>
      </c>
      <c r="Q1784" s="279"/>
      <c r="R1784" s="449"/>
      <c r="S1784" s="279">
        <f t="shared" si="139"/>
        <v>0</v>
      </c>
      <c r="T1784" s="333">
        <f t="shared" si="140"/>
        <v>0</v>
      </c>
    </row>
    <row r="1785" spans="2:21" ht="24.9" customHeight="1" x14ac:dyDescent="0.3">
      <c r="B1785" s="446"/>
      <c r="C1785" s="267">
        <f t="shared" si="137"/>
        <v>1</v>
      </c>
      <c r="D1785" s="268" t="str">
        <f t="shared" si="138"/>
        <v>Janeiro</v>
      </c>
      <c r="E1785" s="269">
        <v>251</v>
      </c>
      <c r="F1785" s="270" t="str">
        <f>IF(E1785="","",VLOOKUP(Conciliação!E1785,Relatório!B:I,2,FALSE))</f>
        <v>Agua</v>
      </c>
      <c r="G1785" s="709"/>
      <c r="H1785" s="334" t="str">
        <f>IF(G1785="","",VLOOKUP(G1785,Fundos!B:C,2,FALSE))</f>
        <v/>
      </c>
      <c r="I1785" s="272"/>
      <c r="J1785" s="443"/>
      <c r="K1785" s="443"/>
      <c r="L1785" s="685"/>
      <c r="M1785" s="353"/>
      <c r="N1785" s="271"/>
      <c r="O1785" s="576"/>
      <c r="P1785" s="276" t="s">
        <v>277</v>
      </c>
      <c r="Q1785" s="279"/>
      <c r="R1785" s="449"/>
      <c r="S1785" s="279">
        <f t="shared" si="139"/>
        <v>0</v>
      </c>
      <c r="T1785" s="333">
        <f t="shared" si="140"/>
        <v>0</v>
      </c>
    </row>
    <row r="1786" spans="2:21" ht="24.9" customHeight="1" x14ac:dyDescent="0.3">
      <c r="B1786" s="446"/>
      <c r="C1786" s="267">
        <f t="shared" ref="C1786:C1869" si="141">MONTH(B1786)</f>
        <v>1</v>
      </c>
      <c r="D1786" s="268" t="str">
        <f t="shared" ref="D1786:D1869" si="142">IF(C1786=1,"Janeiro",IF(C1786=2,"Fevereiro",IF(C1786=3,"Março",IF(C1786=4,"Abril",IF(C1786=5,"Maio",IF(C1786=6,"Junho",IF(C1786=7,"Julho",IF(C1786=8,"Agosto",IF(C1786=9,"Setembro",IF(C1786=10,"Outubro",IF(C1786=11,"Novembro",IF(C1786=12,"Dezembro",""))))))))))))</f>
        <v>Janeiro</v>
      </c>
      <c r="E1786" s="269">
        <v>24</v>
      </c>
      <c r="F1786" s="270" t="str">
        <f>IF(E1786="","",VLOOKUP(Conciliação!E1786,Relatório!B:I,2,FALSE))</f>
        <v>Resgate de Aplicações Financeiras</v>
      </c>
      <c r="G1786" s="709"/>
      <c r="H1786" s="334" t="str">
        <f>IF(G1786="","",VLOOKUP(G1786,Fundos!B:C,2,FALSE))</f>
        <v/>
      </c>
      <c r="I1786" s="272"/>
      <c r="J1786" s="443"/>
      <c r="K1786" s="443"/>
      <c r="L1786" s="685"/>
      <c r="M1786" s="353"/>
      <c r="N1786" s="271"/>
      <c r="O1786" s="576"/>
      <c r="P1786" s="276" t="s">
        <v>277</v>
      </c>
      <c r="Q1786" s="279"/>
      <c r="R1786" s="449"/>
      <c r="S1786" s="279">
        <f t="shared" si="139"/>
        <v>0</v>
      </c>
      <c r="T1786" s="333">
        <f t="shared" si="140"/>
        <v>0</v>
      </c>
    </row>
    <row r="1787" spans="2:21" ht="24.9" customHeight="1" x14ac:dyDescent="0.3">
      <c r="B1787" s="446"/>
      <c r="C1787" s="267">
        <f t="shared" si="141"/>
        <v>1</v>
      </c>
      <c r="D1787" s="268" t="str">
        <f t="shared" si="142"/>
        <v>Janeiro</v>
      </c>
      <c r="E1787" s="269">
        <v>24</v>
      </c>
      <c r="F1787" s="270" t="str">
        <f>IF(E1787="","",VLOOKUP(Conciliação!E1787,Relatório!B:I,2,FALSE))</f>
        <v>Resgate de Aplicações Financeiras</v>
      </c>
      <c r="G1787" s="709"/>
      <c r="H1787" s="334" t="str">
        <f>IF(G1787="","",VLOOKUP(G1787,Fundos!B:C,2,FALSE))</f>
        <v/>
      </c>
      <c r="I1787" s="272"/>
      <c r="J1787" s="443"/>
      <c r="K1787" s="443"/>
      <c r="L1787" s="686"/>
      <c r="M1787" s="353"/>
      <c r="N1787" s="271"/>
      <c r="O1787" s="576"/>
      <c r="P1787" s="276" t="s">
        <v>277</v>
      </c>
      <c r="Q1787" s="279"/>
      <c r="R1787" s="449"/>
      <c r="S1787" s="279">
        <f t="shared" si="139"/>
        <v>0</v>
      </c>
      <c r="T1787" s="333">
        <f t="shared" si="140"/>
        <v>0</v>
      </c>
      <c r="U1787" s="1">
        <f>13153.99+3750.68</f>
        <v>16904.669999999998</v>
      </c>
    </row>
    <row r="1788" spans="2:21" ht="24.9" customHeight="1" x14ac:dyDescent="0.3">
      <c r="B1788" s="446"/>
      <c r="C1788" s="267">
        <f t="shared" si="141"/>
        <v>1</v>
      </c>
      <c r="D1788" s="268" t="str">
        <f t="shared" si="142"/>
        <v>Janeiro</v>
      </c>
      <c r="E1788" s="269">
        <v>312</v>
      </c>
      <c r="F1788" s="270">
        <f>IF(E1788="","",VLOOKUP(Conciliação!E1788,Relatório!B:I,2,FALSE))</f>
        <v>0</v>
      </c>
      <c r="G1788" s="709"/>
      <c r="H1788" s="334" t="str">
        <f>IF(G1788="","",VLOOKUP(G1788,Fundos!B:C,2,FALSE))</f>
        <v/>
      </c>
      <c r="I1788" s="272"/>
      <c r="J1788" s="443"/>
      <c r="K1788" s="443"/>
      <c r="L1788" s="685"/>
      <c r="M1788" s="353"/>
      <c r="N1788" s="271"/>
      <c r="O1788" s="576"/>
      <c r="P1788" s="276" t="s">
        <v>277</v>
      </c>
      <c r="Q1788" s="279"/>
      <c r="R1788" s="449"/>
      <c r="S1788" s="279">
        <f t="shared" si="139"/>
        <v>0</v>
      </c>
      <c r="T1788" s="333">
        <f t="shared" si="140"/>
        <v>0</v>
      </c>
    </row>
    <row r="1789" spans="2:21" ht="24.9" customHeight="1" x14ac:dyDescent="0.3">
      <c r="B1789" s="446"/>
      <c r="C1789" s="267">
        <f t="shared" si="141"/>
        <v>1</v>
      </c>
      <c r="D1789" s="268" t="str">
        <f t="shared" si="142"/>
        <v>Janeiro</v>
      </c>
      <c r="E1789" s="269">
        <v>126</v>
      </c>
      <c r="F1789" s="270">
        <f>IF(E1789="","",VLOOKUP(Conciliação!E1789,Relatório!B:I,2,FALSE))</f>
        <v>0</v>
      </c>
      <c r="G1789" s="709"/>
      <c r="H1789" s="334" t="str">
        <f>IF(G1789="","",VLOOKUP(G1789,Fundos!B:C,2,FALSE))</f>
        <v/>
      </c>
      <c r="I1789" s="272"/>
      <c r="J1789" s="443"/>
      <c r="K1789" s="443"/>
      <c r="L1789" s="685"/>
      <c r="M1789" s="353"/>
      <c r="N1789" s="271"/>
      <c r="O1789" s="576"/>
      <c r="P1789" s="276" t="s">
        <v>277</v>
      </c>
      <c r="Q1789" s="279"/>
      <c r="R1789" s="449"/>
      <c r="S1789" s="279">
        <f t="shared" si="139"/>
        <v>0</v>
      </c>
      <c r="T1789" s="333">
        <f t="shared" si="140"/>
        <v>0</v>
      </c>
    </row>
    <row r="1790" spans="2:21" ht="24.9" customHeight="1" x14ac:dyDescent="0.3">
      <c r="B1790" s="446"/>
      <c r="C1790" s="267">
        <f t="shared" si="141"/>
        <v>1</v>
      </c>
      <c r="D1790" s="268" t="str">
        <f t="shared" si="142"/>
        <v>Janeiro</v>
      </c>
      <c r="E1790" s="269">
        <v>308</v>
      </c>
      <c r="F1790" s="270" t="str">
        <f>IF(E1790="","",VLOOKUP(Conciliação!E1790,Relatório!B:I,2,FALSE))</f>
        <v>Nuvem</v>
      </c>
      <c r="G1790" s="709"/>
      <c r="H1790" s="334" t="str">
        <f>IF(G1790="","",VLOOKUP(G1790,Fundos!B:C,2,FALSE))</f>
        <v/>
      </c>
      <c r="I1790" s="272"/>
      <c r="J1790" s="443"/>
      <c r="K1790" s="443"/>
      <c r="L1790" s="685"/>
      <c r="M1790" s="353"/>
      <c r="N1790" s="271"/>
      <c r="O1790" s="576"/>
      <c r="P1790" s="276" t="s">
        <v>277</v>
      </c>
      <c r="Q1790" s="279"/>
      <c r="R1790" s="449"/>
      <c r="S1790" s="279">
        <f t="shared" si="139"/>
        <v>0</v>
      </c>
      <c r="T1790" s="333">
        <f t="shared" si="140"/>
        <v>0</v>
      </c>
    </row>
    <row r="1791" spans="2:21" ht="24.9" customHeight="1" x14ac:dyDescent="0.3">
      <c r="B1791" s="446"/>
      <c r="C1791" s="267">
        <f t="shared" si="141"/>
        <v>1</v>
      </c>
      <c r="D1791" s="268" t="str">
        <f t="shared" si="142"/>
        <v>Janeiro</v>
      </c>
      <c r="E1791" s="269">
        <v>261</v>
      </c>
      <c r="F1791" s="270" t="str">
        <f>IF(E1791="","",VLOOKUP(Conciliação!E1791,Relatório!B:I,2,FALSE))</f>
        <v>Taxi</v>
      </c>
      <c r="G1791" s="709"/>
      <c r="H1791" s="334" t="str">
        <f>IF(G1791="","",VLOOKUP(G1791,Fundos!B:C,2,FALSE))</f>
        <v/>
      </c>
      <c r="I1791" s="272"/>
      <c r="J1791" s="443"/>
      <c r="K1791" s="443"/>
      <c r="L1791" s="685"/>
      <c r="M1791" s="353"/>
      <c r="N1791" s="271"/>
      <c r="O1791" s="576"/>
      <c r="P1791" s="276" t="s">
        <v>277</v>
      </c>
      <c r="Q1791" s="279"/>
      <c r="R1791" s="449"/>
      <c r="S1791" s="279">
        <f t="shared" si="139"/>
        <v>0</v>
      </c>
      <c r="T1791" s="333">
        <f t="shared" si="140"/>
        <v>0</v>
      </c>
    </row>
    <row r="1792" spans="2:21" ht="24.9" customHeight="1" x14ac:dyDescent="0.3">
      <c r="B1792" s="446"/>
      <c r="C1792" s="267">
        <f t="shared" si="141"/>
        <v>1</v>
      </c>
      <c r="D1792" s="268" t="str">
        <f t="shared" si="142"/>
        <v>Janeiro</v>
      </c>
      <c r="E1792" s="269">
        <v>231</v>
      </c>
      <c r="F1792" s="270" t="str">
        <f>IF(E1792="","",VLOOKUP(Conciliação!E1792,Relatório!B:I,2,FALSE))</f>
        <v>FGTS</v>
      </c>
      <c r="G1792" s="709"/>
      <c r="H1792" s="334" t="str">
        <f>IF(G1792="","",VLOOKUP(G1792,Fundos!B:C,2,FALSE))</f>
        <v/>
      </c>
      <c r="I1792" s="272"/>
      <c r="J1792" s="443"/>
      <c r="K1792" s="443"/>
      <c r="L1792" s="685"/>
      <c r="M1792" s="353"/>
      <c r="N1792" s="271"/>
      <c r="O1792" s="576"/>
      <c r="P1792" s="276" t="s">
        <v>277</v>
      </c>
      <c r="Q1792" s="279"/>
      <c r="R1792" s="449"/>
      <c r="S1792" s="279">
        <f t="shared" si="139"/>
        <v>0</v>
      </c>
      <c r="T1792" s="333">
        <f t="shared" si="140"/>
        <v>0</v>
      </c>
    </row>
    <row r="1793" spans="2:21" ht="24.9" customHeight="1" x14ac:dyDescent="0.3">
      <c r="B1793" s="446"/>
      <c r="C1793" s="267">
        <f t="shared" si="141"/>
        <v>1</v>
      </c>
      <c r="D1793" s="268" t="str">
        <f t="shared" si="142"/>
        <v>Janeiro</v>
      </c>
      <c r="E1793" s="269">
        <v>267</v>
      </c>
      <c r="F1793" s="270" t="str">
        <f>IF(E1793="","",VLOOKUP(Conciliação!E1793,Relatório!B:I,2,FALSE))</f>
        <v>Seguro Empresarial (Incêndio/Furto/Elétrica)</v>
      </c>
      <c r="G1793" s="709"/>
      <c r="H1793" s="334" t="str">
        <f>IF(G1793="","",VLOOKUP(G1793,Fundos!B:C,2,FALSE))</f>
        <v/>
      </c>
      <c r="I1793" s="272"/>
      <c r="J1793" s="443"/>
      <c r="K1793" s="443"/>
      <c r="L1793" s="686"/>
      <c r="M1793" s="353"/>
      <c r="N1793" s="271"/>
      <c r="O1793" s="576"/>
      <c r="P1793" s="276" t="s">
        <v>277</v>
      </c>
      <c r="Q1793" s="279"/>
      <c r="R1793" s="449"/>
      <c r="S1793" s="279">
        <f t="shared" si="139"/>
        <v>0</v>
      </c>
      <c r="T1793" s="333">
        <f t="shared" si="140"/>
        <v>0</v>
      </c>
    </row>
    <row r="1794" spans="2:21" ht="24.9" customHeight="1" x14ac:dyDescent="0.3">
      <c r="B1794" s="446"/>
      <c r="C1794" s="267">
        <f t="shared" si="141"/>
        <v>1</v>
      </c>
      <c r="D1794" s="268" t="str">
        <f t="shared" si="142"/>
        <v>Janeiro</v>
      </c>
      <c r="E1794" s="269">
        <v>143</v>
      </c>
      <c r="F1794" s="270">
        <f>IF(E1794="","",VLOOKUP(Conciliação!E1794,Relatório!B:I,2,FALSE))</f>
        <v>0</v>
      </c>
      <c r="G1794" s="709"/>
      <c r="H1794" s="334" t="str">
        <f>IF(G1794="","",VLOOKUP(G1794,Fundos!B:C,2,FALSE))</f>
        <v/>
      </c>
      <c r="I1794" s="272"/>
      <c r="J1794" s="443"/>
      <c r="K1794" s="443"/>
      <c r="L1794" s="686"/>
      <c r="M1794" s="353"/>
      <c r="N1794" s="271"/>
      <c r="O1794" s="576"/>
      <c r="P1794" s="276" t="s">
        <v>277</v>
      </c>
      <c r="Q1794" s="279"/>
      <c r="R1794" s="449"/>
      <c r="S1794" s="279">
        <f t="shared" si="139"/>
        <v>0</v>
      </c>
      <c r="T1794" s="333">
        <f t="shared" si="140"/>
        <v>0</v>
      </c>
    </row>
    <row r="1795" spans="2:21" ht="24.9" customHeight="1" x14ac:dyDescent="0.3">
      <c r="B1795" s="446"/>
      <c r="C1795" s="267">
        <f t="shared" si="141"/>
        <v>1</v>
      </c>
      <c r="D1795" s="268" t="str">
        <f t="shared" si="142"/>
        <v>Janeiro</v>
      </c>
      <c r="E1795" s="269">
        <v>117</v>
      </c>
      <c r="F1795" s="270">
        <f>IF(E1795="","",VLOOKUP(Conciliação!E1795,Relatório!B:I,2,FALSE))</f>
        <v>0</v>
      </c>
      <c r="G1795" s="709"/>
      <c r="H1795" s="334" t="str">
        <f>IF(G1795="","",VLOOKUP(G1795,Fundos!B:C,2,FALSE))</f>
        <v/>
      </c>
      <c r="I1795" s="272"/>
      <c r="J1795" s="443"/>
      <c r="K1795" s="443"/>
      <c r="L1795" s="686"/>
      <c r="M1795" s="353"/>
      <c r="N1795" s="271"/>
      <c r="O1795" s="576"/>
      <c r="P1795" s="276" t="s">
        <v>277</v>
      </c>
      <c r="Q1795" s="279"/>
      <c r="R1795" s="449"/>
      <c r="S1795" s="279">
        <f t="shared" si="139"/>
        <v>0</v>
      </c>
      <c r="T1795" s="333">
        <f t="shared" si="140"/>
        <v>0</v>
      </c>
    </row>
    <row r="1796" spans="2:21" ht="24.9" customHeight="1" x14ac:dyDescent="0.3">
      <c r="B1796" s="446"/>
      <c r="C1796" s="267">
        <f t="shared" si="141"/>
        <v>1</v>
      </c>
      <c r="D1796" s="268" t="str">
        <f t="shared" si="142"/>
        <v>Janeiro</v>
      </c>
      <c r="E1796" s="269">
        <v>60</v>
      </c>
      <c r="F1796" s="270" t="str">
        <f>IF(E1796="","",VLOOKUP(Conciliação!E1796,Relatório!B:I,2,FALSE))</f>
        <v>Taxas bancárias</v>
      </c>
      <c r="G1796" s="709"/>
      <c r="H1796" s="334" t="str">
        <f>IF(G1796="","",VLOOKUP(G1796,Fundos!B:C,2,FALSE))</f>
        <v/>
      </c>
      <c r="I1796" s="272"/>
      <c r="J1796" s="443"/>
      <c r="K1796" s="443"/>
      <c r="L1796" s="685"/>
      <c r="M1796" s="353"/>
      <c r="N1796" s="271"/>
      <c r="O1796" s="576"/>
      <c r="P1796" s="276" t="s">
        <v>277</v>
      </c>
      <c r="Q1796" s="279"/>
      <c r="R1796" s="449"/>
      <c r="S1796" s="279">
        <f t="shared" si="139"/>
        <v>0</v>
      </c>
      <c r="T1796" s="333">
        <f t="shared" si="140"/>
        <v>0</v>
      </c>
    </row>
    <row r="1797" spans="2:21" ht="24.9" customHeight="1" x14ac:dyDescent="0.3">
      <c r="B1797" s="446"/>
      <c r="C1797" s="267">
        <f t="shared" si="141"/>
        <v>1</v>
      </c>
      <c r="D1797" s="268" t="str">
        <f t="shared" si="142"/>
        <v>Janeiro</v>
      </c>
      <c r="E1797" s="269">
        <v>60</v>
      </c>
      <c r="F1797" s="270" t="str">
        <f>IF(E1797="","",VLOOKUP(Conciliação!E1797,Relatório!B:I,2,FALSE))</f>
        <v>Taxas bancárias</v>
      </c>
      <c r="G1797" s="709"/>
      <c r="H1797" s="334" t="str">
        <f>IF(G1797="","",VLOOKUP(G1797,Fundos!B:C,2,FALSE))</f>
        <v/>
      </c>
      <c r="I1797" s="272"/>
      <c r="J1797" s="443"/>
      <c r="K1797" s="443"/>
      <c r="L1797" s="685"/>
      <c r="M1797" s="353"/>
      <c r="N1797" s="271"/>
      <c r="O1797" s="576"/>
      <c r="P1797" s="276" t="s">
        <v>277</v>
      </c>
      <c r="Q1797" s="279"/>
      <c r="R1797" s="449"/>
      <c r="S1797" s="279">
        <f t="shared" si="139"/>
        <v>0</v>
      </c>
      <c r="T1797" s="333">
        <f t="shared" si="140"/>
        <v>0</v>
      </c>
    </row>
    <row r="1798" spans="2:21" ht="24.9" customHeight="1" x14ac:dyDescent="0.3">
      <c r="B1798" s="446"/>
      <c r="C1798" s="267">
        <f t="shared" si="141"/>
        <v>1</v>
      </c>
      <c r="D1798" s="268" t="str">
        <f t="shared" si="142"/>
        <v>Janeiro</v>
      </c>
      <c r="E1798" s="269">
        <v>26</v>
      </c>
      <c r="F1798" s="270" t="str">
        <f>IF(E1798="","",VLOOKUP(Conciliação!E1798,Relatório!B:I,2,FALSE))</f>
        <v>Multas recebidas</v>
      </c>
      <c r="G1798" s="709"/>
      <c r="H1798" s="334" t="str">
        <f>IF(G1798="","",VLOOKUP(G1798,Fundos!B:C,2,FALSE))</f>
        <v/>
      </c>
      <c r="I1798" s="272"/>
      <c r="J1798" s="443"/>
      <c r="K1798" s="443"/>
      <c r="L1798" s="685"/>
      <c r="M1798" s="353"/>
      <c r="N1798" s="271"/>
      <c r="O1798" s="576"/>
      <c r="P1798" s="276" t="s">
        <v>277</v>
      </c>
      <c r="Q1798" s="279"/>
      <c r="R1798" s="449"/>
      <c r="S1798" s="279">
        <f t="shared" si="139"/>
        <v>0</v>
      </c>
      <c r="T1798" s="333">
        <f t="shared" si="140"/>
        <v>0</v>
      </c>
      <c r="U1798" s="546"/>
    </row>
    <row r="1799" spans="2:21" ht="24.9" customHeight="1" x14ac:dyDescent="0.3">
      <c r="B1799" s="446"/>
      <c r="C1799" s="267">
        <f t="shared" si="141"/>
        <v>1</v>
      </c>
      <c r="D1799" s="268" t="str">
        <f t="shared" si="142"/>
        <v>Janeiro</v>
      </c>
      <c r="E1799" s="269">
        <v>60</v>
      </c>
      <c r="F1799" s="270" t="str">
        <f>IF(E1799="","",VLOOKUP(Conciliação!E1799,Relatório!B:I,2,FALSE))</f>
        <v>Taxas bancárias</v>
      </c>
      <c r="G1799" s="709"/>
      <c r="H1799" s="334" t="str">
        <f>IF(G1799="","",VLOOKUP(G1799,Fundos!B:C,2,FALSE))</f>
        <v/>
      </c>
      <c r="I1799" s="272"/>
      <c r="J1799" s="443"/>
      <c r="K1799" s="443"/>
      <c r="L1799" s="685"/>
      <c r="M1799" s="353"/>
      <c r="N1799" s="271"/>
      <c r="O1799" s="576"/>
      <c r="P1799" s="276" t="s">
        <v>277</v>
      </c>
      <c r="Q1799" s="279"/>
      <c r="R1799" s="449"/>
      <c r="S1799" s="279">
        <f t="shared" si="139"/>
        <v>0</v>
      </c>
      <c r="T1799" s="333">
        <f t="shared" si="140"/>
        <v>0</v>
      </c>
    </row>
    <row r="1800" spans="2:21" ht="24.9" customHeight="1" x14ac:dyDescent="0.3">
      <c r="B1800" s="446"/>
      <c r="C1800" s="267">
        <f t="shared" si="141"/>
        <v>1</v>
      </c>
      <c r="D1800" s="268" t="str">
        <f t="shared" si="142"/>
        <v>Janeiro</v>
      </c>
      <c r="E1800" s="269">
        <v>364</v>
      </c>
      <c r="F1800" s="270">
        <f>IF(E1800="","",VLOOKUP(Conciliação!E1800,Relatório!B:I,2,FALSE))</f>
        <v>0</v>
      </c>
      <c r="G1800" s="709"/>
      <c r="H1800" s="334" t="str">
        <f>IF(G1800="","",VLOOKUP(G1800,Fundos!B:C,2,FALSE))</f>
        <v/>
      </c>
      <c r="I1800" s="272"/>
      <c r="J1800" s="443"/>
      <c r="K1800" s="448"/>
      <c r="L1800" s="685"/>
      <c r="M1800" s="353"/>
      <c r="N1800" s="271"/>
      <c r="O1800" s="576"/>
      <c r="P1800" s="276" t="s">
        <v>277</v>
      </c>
      <c r="Q1800" s="279"/>
      <c r="R1800" s="449"/>
      <c r="S1800" s="279">
        <f t="shared" ref="S1800:S1882" si="143">IF(P1800="sim",Q1800-R1800+S1799,IF(P1800="NÃO",S1799))</f>
        <v>0</v>
      </c>
      <c r="T1800" s="333">
        <f t="shared" si="140"/>
        <v>0</v>
      </c>
    </row>
    <row r="1801" spans="2:21" ht="24.9" customHeight="1" x14ac:dyDescent="0.3">
      <c r="B1801" s="446"/>
      <c r="C1801" s="267">
        <f t="shared" si="141"/>
        <v>1</v>
      </c>
      <c r="D1801" s="268" t="str">
        <f t="shared" si="142"/>
        <v>Janeiro</v>
      </c>
      <c r="E1801" s="269">
        <v>503</v>
      </c>
      <c r="F1801" s="270" t="str">
        <f>IF(E1801="","",VLOOKUP(Conciliação!E1801,Relatório!B:I,2,FALSE))</f>
        <v>Ajustes de Caixa  (DOC/TED realizados e devolvidos/outros)_Saídas</v>
      </c>
      <c r="G1801" s="709"/>
      <c r="H1801" s="334" t="str">
        <f>IF(G1801="","",VLOOKUP(G1801,Fundos!B:C,2,FALSE))</f>
        <v/>
      </c>
      <c r="I1801" s="272"/>
      <c r="J1801" s="443"/>
      <c r="K1801" s="448"/>
      <c r="L1801" s="686"/>
      <c r="M1801" s="353"/>
      <c r="N1801" s="271"/>
      <c r="O1801" s="576"/>
      <c r="P1801" s="276" t="s">
        <v>277</v>
      </c>
      <c r="Q1801" s="279"/>
      <c r="R1801" s="449"/>
      <c r="S1801" s="279">
        <f t="shared" si="143"/>
        <v>0</v>
      </c>
      <c r="T1801" s="333">
        <f t="shared" si="140"/>
        <v>0</v>
      </c>
    </row>
    <row r="1802" spans="2:21" ht="24.9" customHeight="1" x14ac:dyDescent="0.3">
      <c r="B1802" s="446"/>
      <c r="C1802" s="267">
        <f t="shared" si="141"/>
        <v>1</v>
      </c>
      <c r="D1802" s="268" t="str">
        <f t="shared" si="142"/>
        <v>Janeiro</v>
      </c>
      <c r="E1802" s="269">
        <v>178</v>
      </c>
      <c r="F1802" s="270">
        <f>IF(E1802="","",VLOOKUP(Conciliação!E1802,Relatório!B:I,2,FALSE))</f>
        <v>0</v>
      </c>
      <c r="G1802" s="709"/>
      <c r="H1802" s="334" t="str">
        <f>IF(G1802="","",VLOOKUP(G1802,Fundos!B:C,2,FALSE))</f>
        <v/>
      </c>
      <c r="I1802" s="272"/>
      <c r="J1802" s="443"/>
      <c r="K1802" s="448"/>
      <c r="L1802" s="685"/>
      <c r="M1802" s="353"/>
      <c r="N1802" s="271"/>
      <c r="O1802" s="576"/>
      <c r="P1802" s="276" t="s">
        <v>277</v>
      </c>
      <c r="Q1802" s="279"/>
      <c r="R1802" s="449"/>
      <c r="S1802" s="279">
        <f t="shared" si="143"/>
        <v>0</v>
      </c>
      <c r="T1802" s="333">
        <f t="shared" si="140"/>
        <v>0</v>
      </c>
    </row>
    <row r="1803" spans="2:21" ht="24.9" customHeight="1" x14ac:dyDescent="0.3">
      <c r="B1803" s="446"/>
      <c r="C1803" s="267">
        <f t="shared" si="141"/>
        <v>1</v>
      </c>
      <c r="D1803" s="268" t="str">
        <f t="shared" si="142"/>
        <v>Janeiro</v>
      </c>
      <c r="E1803" s="269">
        <v>179</v>
      </c>
      <c r="F1803" s="270">
        <f>IF(E1803="","",VLOOKUP(Conciliação!E1803,Relatório!B:I,2,FALSE))</f>
        <v>0</v>
      </c>
      <c r="G1803" s="709"/>
      <c r="H1803" s="334" t="str">
        <f>IF(G1803="","",VLOOKUP(G1803,Fundos!B:C,2,FALSE))</f>
        <v/>
      </c>
      <c r="I1803" s="272"/>
      <c r="J1803" s="443"/>
      <c r="K1803" s="448"/>
      <c r="L1803" s="685"/>
      <c r="M1803" s="353"/>
      <c r="N1803" s="271"/>
      <c r="O1803" s="576"/>
      <c r="P1803" s="276" t="s">
        <v>277</v>
      </c>
      <c r="Q1803" s="279"/>
      <c r="R1803" s="449"/>
      <c r="S1803" s="279">
        <f t="shared" si="143"/>
        <v>0</v>
      </c>
      <c r="T1803" s="333">
        <f t="shared" si="140"/>
        <v>0</v>
      </c>
    </row>
    <row r="1804" spans="2:21" ht="24.9" customHeight="1" x14ac:dyDescent="0.3">
      <c r="B1804" s="446"/>
      <c r="C1804" s="267">
        <f t="shared" si="141"/>
        <v>1</v>
      </c>
      <c r="D1804" s="268" t="str">
        <f t="shared" si="142"/>
        <v>Janeiro</v>
      </c>
      <c r="E1804" s="269">
        <v>176</v>
      </c>
      <c r="F1804" s="270" t="str">
        <f>IF(E1804="","",VLOOKUP(Conciliação!E1804,Relatório!B:I,2,FALSE))</f>
        <v>Repasse Aliança COMUNITÁRIA</v>
      </c>
      <c r="G1804" s="709"/>
      <c r="H1804" s="334" t="str">
        <f>IF(G1804="","",VLOOKUP(G1804,Fundos!B:C,2,FALSE))</f>
        <v/>
      </c>
      <c r="I1804" s="272"/>
      <c r="J1804" s="443"/>
      <c r="K1804" s="448"/>
      <c r="L1804" s="685"/>
      <c r="M1804" s="353"/>
      <c r="N1804" s="271"/>
      <c r="O1804" s="576"/>
      <c r="P1804" s="276" t="s">
        <v>277</v>
      </c>
      <c r="Q1804" s="279"/>
      <c r="R1804" s="449"/>
      <c r="S1804" s="279">
        <f t="shared" si="143"/>
        <v>0</v>
      </c>
      <c r="T1804" s="333">
        <f t="shared" si="140"/>
        <v>0</v>
      </c>
    </row>
    <row r="1805" spans="2:21" ht="24.9" customHeight="1" x14ac:dyDescent="0.3">
      <c r="B1805" s="446"/>
      <c r="C1805" s="267">
        <f t="shared" si="141"/>
        <v>1</v>
      </c>
      <c r="D1805" s="268" t="str">
        <f t="shared" si="142"/>
        <v>Janeiro</v>
      </c>
      <c r="E1805" s="269">
        <v>143</v>
      </c>
      <c r="F1805" s="270">
        <f>IF(E1805="","",VLOOKUP(Conciliação!E1805,Relatório!B:I,2,FALSE))</f>
        <v>0</v>
      </c>
      <c r="G1805" s="709"/>
      <c r="H1805" s="334" t="str">
        <f>IF(G1805="","",VLOOKUP(G1805,Fundos!B:C,2,FALSE))</f>
        <v/>
      </c>
      <c r="I1805" s="272"/>
      <c r="J1805" s="443"/>
      <c r="K1805" s="443"/>
      <c r="L1805" s="685"/>
      <c r="M1805" s="353"/>
      <c r="N1805" s="271"/>
      <c r="O1805" s="576"/>
      <c r="P1805" s="276" t="s">
        <v>277</v>
      </c>
      <c r="Q1805" s="279"/>
      <c r="R1805" s="449"/>
      <c r="S1805" s="279">
        <f t="shared" si="143"/>
        <v>0</v>
      </c>
      <c r="T1805" s="333">
        <f t="shared" si="140"/>
        <v>0</v>
      </c>
    </row>
    <row r="1806" spans="2:21" ht="24.9" customHeight="1" x14ac:dyDescent="0.3">
      <c r="B1806" s="446"/>
      <c r="C1806" s="267">
        <f t="shared" si="141"/>
        <v>1</v>
      </c>
      <c r="D1806" s="268" t="str">
        <f t="shared" si="142"/>
        <v>Janeiro</v>
      </c>
      <c r="E1806" s="269">
        <v>364</v>
      </c>
      <c r="F1806" s="270">
        <f>IF(E1806="","",VLOOKUP(Conciliação!E1806,Relatório!B:I,2,FALSE))</f>
        <v>0</v>
      </c>
      <c r="G1806" s="709"/>
      <c r="H1806" s="334" t="str">
        <f>IF(G1806="","",VLOOKUP(G1806,Fundos!B:C,2,FALSE))</f>
        <v/>
      </c>
      <c r="I1806" s="272"/>
      <c r="J1806" s="443"/>
      <c r="K1806" s="448"/>
      <c r="L1806" s="685"/>
      <c r="M1806" s="353"/>
      <c r="N1806" s="271"/>
      <c r="O1806" s="576"/>
      <c r="P1806" s="276" t="s">
        <v>277</v>
      </c>
      <c r="Q1806" s="279"/>
      <c r="R1806" s="449"/>
      <c r="S1806" s="279">
        <f t="shared" si="143"/>
        <v>0</v>
      </c>
      <c r="T1806" s="333">
        <f t="shared" si="140"/>
        <v>0</v>
      </c>
    </row>
    <row r="1807" spans="2:21" ht="24.9" customHeight="1" x14ac:dyDescent="0.3">
      <c r="B1807" s="446"/>
      <c r="C1807" s="267">
        <f t="shared" si="141"/>
        <v>1</v>
      </c>
      <c r="D1807" s="268" t="str">
        <f t="shared" si="142"/>
        <v>Janeiro</v>
      </c>
      <c r="E1807" s="269">
        <v>143</v>
      </c>
      <c r="F1807" s="270">
        <f>IF(E1807="","",VLOOKUP(Conciliação!E1807,Relatório!B:I,2,FALSE))</f>
        <v>0</v>
      </c>
      <c r="G1807" s="709"/>
      <c r="H1807" s="334" t="str">
        <f>IF(G1807="","",VLOOKUP(G1807,Fundos!B:C,2,FALSE))</f>
        <v/>
      </c>
      <c r="I1807" s="272"/>
      <c r="J1807" s="443"/>
      <c r="K1807" s="448"/>
      <c r="L1807" s="685"/>
      <c r="M1807" s="353"/>
      <c r="N1807" s="271"/>
      <c r="O1807" s="576"/>
      <c r="P1807" s="276" t="s">
        <v>277</v>
      </c>
      <c r="Q1807" s="279"/>
      <c r="R1807" s="449"/>
      <c r="S1807" s="279">
        <f t="shared" si="143"/>
        <v>0</v>
      </c>
      <c r="T1807" s="333">
        <f t="shared" si="140"/>
        <v>0</v>
      </c>
    </row>
    <row r="1808" spans="2:21" ht="24.9" customHeight="1" x14ac:dyDescent="0.3">
      <c r="B1808" s="446"/>
      <c r="C1808" s="267">
        <f t="shared" si="141"/>
        <v>1</v>
      </c>
      <c r="D1808" s="268" t="str">
        <f t="shared" si="142"/>
        <v>Janeiro</v>
      </c>
      <c r="E1808" s="269">
        <v>126</v>
      </c>
      <c r="F1808" s="270">
        <f>IF(E1808="","",VLOOKUP(Conciliação!E1808,Relatório!B:I,2,FALSE))</f>
        <v>0</v>
      </c>
      <c r="G1808" s="709"/>
      <c r="H1808" s="334" t="str">
        <f>IF(G1808="","",VLOOKUP(G1808,Fundos!B:C,2,FALSE))</f>
        <v/>
      </c>
      <c r="I1808" s="272"/>
      <c r="J1808" s="443"/>
      <c r="K1808" s="448"/>
      <c r="L1808" s="685"/>
      <c r="M1808" s="353"/>
      <c r="N1808" s="271"/>
      <c r="O1808" s="576"/>
      <c r="P1808" s="276" t="s">
        <v>277</v>
      </c>
      <c r="Q1808" s="279"/>
      <c r="R1808" s="449"/>
      <c r="S1808" s="279">
        <f t="shared" si="143"/>
        <v>0</v>
      </c>
      <c r="T1808" s="333">
        <f t="shared" si="140"/>
        <v>0</v>
      </c>
    </row>
    <row r="1809" spans="2:21" ht="24.9" customHeight="1" x14ac:dyDescent="0.3">
      <c r="B1809" s="446"/>
      <c r="C1809" s="267">
        <f t="shared" si="141"/>
        <v>1</v>
      </c>
      <c r="D1809" s="268" t="str">
        <f t="shared" si="142"/>
        <v>Janeiro</v>
      </c>
      <c r="E1809" s="269">
        <v>115</v>
      </c>
      <c r="F1809" s="270">
        <f>IF(E1809="","",VLOOKUP(Conciliação!E1809,Relatório!B:I,2,FALSE))</f>
        <v>0</v>
      </c>
      <c r="G1809" s="709"/>
      <c r="H1809" s="334" t="str">
        <f>IF(G1809="","",VLOOKUP(G1809,Fundos!B:C,2,FALSE))</f>
        <v/>
      </c>
      <c r="I1809" s="272"/>
      <c r="J1809" s="443"/>
      <c r="K1809" s="448"/>
      <c r="L1809" s="685"/>
      <c r="M1809" s="353"/>
      <c r="N1809" s="271"/>
      <c r="O1809" s="576"/>
      <c r="P1809" s="276" t="s">
        <v>277</v>
      </c>
      <c r="Q1809" s="279"/>
      <c r="R1809" s="449"/>
      <c r="S1809" s="279">
        <f t="shared" si="143"/>
        <v>0</v>
      </c>
      <c r="T1809" s="333">
        <f t="shared" si="140"/>
        <v>0</v>
      </c>
    </row>
    <row r="1810" spans="2:21" ht="24.9" customHeight="1" x14ac:dyDescent="0.3">
      <c r="B1810" s="446"/>
      <c r="C1810" s="267">
        <f t="shared" si="141"/>
        <v>1</v>
      </c>
      <c r="D1810" s="268" t="str">
        <f t="shared" si="142"/>
        <v>Janeiro</v>
      </c>
      <c r="E1810" s="269">
        <v>306</v>
      </c>
      <c r="F1810" s="270" t="str">
        <f>IF(E1810="","",VLOOKUP(Conciliação!E1810,Relatório!B:I,2,FALSE))</f>
        <v>Suporte informática (Assistência)</v>
      </c>
      <c r="G1810" s="709"/>
      <c r="H1810" s="334" t="str">
        <f>IF(G1810="","",VLOOKUP(G1810,Fundos!B:C,2,FALSE))</f>
        <v/>
      </c>
      <c r="I1810" s="272"/>
      <c r="J1810" s="443"/>
      <c r="K1810" s="443"/>
      <c r="L1810" s="685"/>
      <c r="M1810" s="353"/>
      <c r="N1810" s="271"/>
      <c r="O1810" s="576"/>
      <c r="P1810" s="276" t="s">
        <v>277</v>
      </c>
      <c r="Q1810" s="279"/>
      <c r="R1810" s="449"/>
      <c r="S1810" s="279">
        <f t="shared" si="143"/>
        <v>0</v>
      </c>
      <c r="T1810" s="333">
        <f t="shared" si="140"/>
        <v>0</v>
      </c>
    </row>
    <row r="1811" spans="2:21" ht="24.9" customHeight="1" x14ac:dyDescent="0.3">
      <c r="B1811" s="446"/>
      <c r="C1811" s="267">
        <f t="shared" si="141"/>
        <v>1</v>
      </c>
      <c r="D1811" s="268" t="str">
        <f t="shared" si="142"/>
        <v>Janeiro</v>
      </c>
      <c r="E1811" s="269">
        <v>60</v>
      </c>
      <c r="F1811" s="270" t="str">
        <f>IF(E1811="","",VLOOKUP(Conciliação!E1811,Relatório!B:I,2,FALSE))</f>
        <v>Taxas bancárias</v>
      </c>
      <c r="G1811" s="709"/>
      <c r="H1811" s="334" t="str">
        <f>IF(G1811="","",VLOOKUP(G1811,Fundos!B:C,2,FALSE))</f>
        <v/>
      </c>
      <c r="I1811" s="272"/>
      <c r="J1811" s="443"/>
      <c r="K1811" s="443"/>
      <c r="L1811" s="685"/>
      <c r="M1811" s="353"/>
      <c r="N1811" s="271"/>
      <c r="O1811" s="576"/>
      <c r="P1811" s="276" t="s">
        <v>277</v>
      </c>
      <c r="Q1811" s="279"/>
      <c r="R1811" s="449"/>
      <c r="S1811" s="279">
        <f t="shared" si="143"/>
        <v>0</v>
      </c>
      <c r="T1811" s="333">
        <f t="shared" si="140"/>
        <v>0</v>
      </c>
    </row>
    <row r="1812" spans="2:21" ht="24.9" customHeight="1" x14ac:dyDescent="0.3">
      <c r="B1812" s="446"/>
      <c r="C1812" s="267">
        <f t="shared" si="141"/>
        <v>1</v>
      </c>
      <c r="D1812" s="268" t="str">
        <f t="shared" si="142"/>
        <v>Janeiro</v>
      </c>
      <c r="E1812" s="269">
        <v>60</v>
      </c>
      <c r="F1812" s="270" t="str">
        <f>IF(E1812="","",VLOOKUP(Conciliação!E1812,Relatório!B:I,2,FALSE))</f>
        <v>Taxas bancárias</v>
      </c>
      <c r="G1812" s="709"/>
      <c r="H1812" s="334" t="str">
        <f>IF(G1812="","",VLOOKUP(G1812,Fundos!B:C,2,FALSE))</f>
        <v/>
      </c>
      <c r="I1812" s="272"/>
      <c r="J1812" s="443"/>
      <c r="K1812" s="443"/>
      <c r="L1812" s="685"/>
      <c r="M1812" s="353"/>
      <c r="N1812" s="271"/>
      <c r="O1812" s="576"/>
      <c r="P1812" s="276" t="s">
        <v>277</v>
      </c>
      <c r="Q1812" s="279"/>
      <c r="R1812" s="449"/>
      <c r="S1812" s="279">
        <f t="shared" si="143"/>
        <v>0</v>
      </c>
      <c r="T1812" s="333">
        <f t="shared" si="140"/>
        <v>0</v>
      </c>
    </row>
    <row r="1813" spans="2:21" ht="24.9" customHeight="1" x14ac:dyDescent="0.3">
      <c r="B1813" s="446"/>
      <c r="C1813" s="267">
        <f t="shared" si="141"/>
        <v>1</v>
      </c>
      <c r="D1813" s="268" t="str">
        <f t="shared" si="142"/>
        <v>Janeiro</v>
      </c>
      <c r="E1813" s="269">
        <v>60</v>
      </c>
      <c r="F1813" s="270" t="str">
        <f>IF(E1813="","",VLOOKUP(Conciliação!E1813,Relatório!B:I,2,FALSE))</f>
        <v>Taxas bancárias</v>
      </c>
      <c r="G1813" s="709"/>
      <c r="H1813" s="334" t="str">
        <f>IF(G1813="","",VLOOKUP(G1813,Fundos!B:C,2,FALSE))</f>
        <v/>
      </c>
      <c r="I1813" s="272"/>
      <c r="J1813" s="443"/>
      <c r="K1813" s="443"/>
      <c r="L1813" s="685"/>
      <c r="M1813" s="353"/>
      <c r="N1813" s="271"/>
      <c r="O1813" s="576"/>
      <c r="P1813" s="276" t="s">
        <v>277</v>
      </c>
      <c r="Q1813" s="279"/>
      <c r="R1813" s="449"/>
      <c r="S1813" s="279">
        <f t="shared" si="143"/>
        <v>0</v>
      </c>
      <c r="T1813" s="333">
        <f t="shared" si="140"/>
        <v>0</v>
      </c>
    </row>
    <row r="1814" spans="2:21" ht="24.9" customHeight="1" x14ac:dyDescent="0.3">
      <c r="B1814" s="446"/>
      <c r="C1814" s="267">
        <f t="shared" si="141"/>
        <v>1</v>
      </c>
      <c r="D1814" s="268" t="str">
        <f t="shared" si="142"/>
        <v>Janeiro</v>
      </c>
      <c r="E1814" s="269">
        <v>60</v>
      </c>
      <c r="F1814" s="270" t="str">
        <f>IF(E1814="","",VLOOKUP(Conciliação!E1814,Relatório!B:I,2,FALSE))</f>
        <v>Taxas bancárias</v>
      </c>
      <c r="G1814" s="709"/>
      <c r="H1814" s="334" t="str">
        <f>IF(G1814="","",VLOOKUP(G1814,Fundos!B:C,2,FALSE))</f>
        <v/>
      </c>
      <c r="I1814" s="272"/>
      <c r="J1814" s="443"/>
      <c r="K1814" s="443"/>
      <c r="L1814" s="685"/>
      <c r="M1814" s="353"/>
      <c r="N1814" s="271"/>
      <c r="O1814" s="576"/>
      <c r="P1814" s="276" t="s">
        <v>277</v>
      </c>
      <c r="Q1814" s="279"/>
      <c r="R1814" s="449"/>
      <c r="S1814" s="279">
        <f t="shared" si="143"/>
        <v>0</v>
      </c>
      <c r="T1814" s="333">
        <f t="shared" si="140"/>
        <v>0</v>
      </c>
    </row>
    <row r="1815" spans="2:21" ht="24.9" customHeight="1" x14ac:dyDescent="0.3">
      <c r="B1815" s="446"/>
      <c r="C1815" s="267">
        <f t="shared" si="141"/>
        <v>1</v>
      </c>
      <c r="D1815" s="268" t="str">
        <f t="shared" si="142"/>
        <v>Janeiro</v>
      </c>
      <c r="E1815" s="269">
        <v>60</v>
      </c>
      <c r="F1815" s="270" t="str">
        <f>IF(E1815="","",VLOOKUP(Conciliação!E1815,Relatório!B:I,2,FALSE))</f>
        <v>Taxas bancárias</v>
      </c>
      <c r="G1815" s="709"/>
      <c r="H1815" s="334" t="str">
        <f>IF(G1815="","",VLOOKUP(G1815,Fundos!B:C,2,FALSE))</f>
        <v/>
      </c>
      <c r="I1815" s="272"/>
      <c r="J1815" s="443"/>
      <c r="K1815" s="443"/>
      <c r="L1815" s="685"/>
      <c r="M1815" s="353"/>
      <c r="N1815" s="271"/>
      <c r="O1815" s="576"/>
      <c r="P1815" s="276" t="s">
        <v>277</v>
      </c>
      <c r="Q1815" s="279"/>
      <c r="R1815" s="449"/>
      <c r="S1815" s="279">
        <f t="shared" si="143"/>
        <v>0</v>
      </c>
      <c r="T1815" s="333">
        <f t="shared" si="140"/>
        <v>0</v>
      </c>
    </row>
    <row r="1816" spans="2:21" ht="24.9" customHeight="1" x14ac:dyDescent="0.3">
      <c r="B1816" s="446"/>
      <c r="C1816" s="267">
        <f t="shared" si="141"/>
        <v>1</v>
      </c>
      <c r="D1816" s="268" t="str">
        <f t="shared" si="142"/>
        <v>Janeiro</v>
      </c>
      <c r="E1816" s="269">
        <v>60</v>
      </c>
      <c r="F1816" s="270" t="str">
        <f>IF(E1816="","",VLOOKUP(Conciliação!E1816,Relatório!B:I,2,FALSE))</f>
        <v>Taxas bancárias</v>
      </c>
      <c r="G1816" s="709"/>
      <c r="H1816" s="334" t="str">
        <f>IF(G1816="","",VLOOKUP(G1816,Fundos!B:C,2,FALSE))</f>
        <v/>
      </c>
      <c r="I1816" s="272"/>
      <c r="J1816" s="443"/>
      <c r="K1816" s="443"/>
      <c r="L1816" s="685"/>
      <c r="M1816" s="353"/>
      <c r="N1816" s="271"/>
      <c r="O1816" s="576"/>
      <c r="P1816" s="276" t="s">
        <v>277</v>
      </c>
      <c r="Q1816" s="279"/>
      <c r="R1816" s="449"/>
      <c r="S1816" s="279">
        <f t="shared" si="143"/>
        <v>0</v>
      </c>
      <c r="T1816" s="333">
        <f t="shared" si="140"/>
        <v>0</v>
      </c>
    </row>
    <row r="1817" spans="2:21" ht="24.9" customHeight="1" x14ac:dyDescent="0.3">
      <c r="B1817" s="446"/>
      <c r="C1817" s="267">
        <f t="shared" si="141"/>
        <v>1</v>
      </c>
      <c r="D1817" s="268" t="str">
        <f t="shared" si="142"/>
        <v>Janeiro</v>
      </c>
      <c r="E1817" s="269">
        <v>60</v>
      </c>
      <c r="F1817" s="270" t="str">
        <f>IF(E1817="","",VLOOKUP(Conciliação!E1817,Relatório!B:I,2,FALSE))</f>
        <v>Taxas bancárias</v>
      </c>
      <c r="G1817" s="709"/>
      <c r="H1817" s="334" t="str">
        <f>IF(G1817="","",VLOOKUP(G1817,Fundos!B:C,2,FALSE))</f>
        <v/>
      </c>
      <c r="I1817" s="272"/>
      <c r="J1817" s="443"/>
      <c r="K1817" s="443"/>
      <c r="L1817" s="685"/>
      <c r="M1817" s="353"/>
      <c r="N1817" s="271"/>
      <c r="O1817" s="576"/>
      <c r="P1817" s="276" t="s">
        <v>277</v>
      </c>
      <c r="Q1817" s="279"/>
      <c r="R1817" s="449"/>
      <c r="S1817" s="279">
        <f t="shared" si="143"/>
        <v>0</v>
      </c>
      <c r="T1817" s="333">
        <f t="shared" si="140"/>
        <v>0</v>
      </c>
    </row>
    <row r="1818" spans="2:21" ht="24.9" customHeight="1" x14ac:dyDescent="0.3">
      <c r="B1818" s="446"/>
      <c r="C1818" s="267">
        <f t="shared" si="141"/>
        <v>1</v>
      </c>
      <c r="D1818" s="268" t="str">
        <f t="shared" si="142"/>
        <v>Janeiro</v>
      </c>
      <c r="E1818" s="269">
        <v>60</v>
      </c>
      <c r="F1818" s="270" t="str">
        <f>IF(E1818="","",VLOOKUP(Conciliação!E1818,Relatório!B:I,2,FALSE))</f>
        <v>Taxas bancárias</v>
      </c>
      <c r="G1818" s="709"/>
      <c r="H1818" s="334" t="str">
        <f>IF(G1818="","",VLOOKUP(G1818,Fundos!B:C,2,FALSE))</f>
        <v/>
      </c>
      <c r="I1818" s="272"/>
      <c r="J1818" s="443"/>
      <c r="K1818" s="443"/>
      <c r="L1818" s="685"/>
      <c r="M1818" s="353"/>
      <c r="N1818" s="271"/>
      <c r="O1818" s="576"/>
      <c r="P1818" s="276" t="s">
        <v>277</v>
      </c>
      <c r="Q1818" s="279"/>
      <c r="R1818" s="449"/>
      <c r="S1818" s="279">
        <f t="shared" si="143"/>
        <v>0</v>
      </c>
      <c r="T1818" s="333">
        <f t="shared" si="140"/>
        <v>0</v>
      </c>
    </row>
    <row r="1819" spans="2:21" ht="24.9" customHeight="1" x14ac:dyDescent="0.3">
      <c r="B1819" s="446"/>
      <c r="C1819" s="267">
        <f t="shared" si="141"/>
        <v>1</v>
      </c>
      <c r="D1819" s="268" t="str">
        <f t="shared" si="142"/>
        <v>Janeiro</v>
      </c>
      <c r="E1819" s="269">
        <v>26</v>
      </c>
      <c r="F1819" s="270" t="str">
        <f>IF(E1819="","",VLOOKUP(Conciliação!E1819,Relatório!B:I,2,FALSE))</f>
        <v>Multas recebidas</v>
      </c>
      <c r="G1819" s="709"/>
      <c r="H1819" s="334" t="str">
        <f>IF(G1819="","",VLOOKUP(G1819,Fundos!B:C,2,FALSE))</f>
        <v/>
      </c>
      <c r="I1819" s="272"/>
      <c r="J1819" s="443"/>
      <c r="K1819" s="443"/>
      <c r="L1819" s="685"/>
      <c r="M1819" s="353"/>
      <c r="N1819" s="271"/>
      <c r="O1819" s="576"/>
      <c r="P1819" s="276" t="s">
        <v>277</v>
      </c>
      <c r="Q1819" s="279"/>
      <c r="R1819" s="449"/>
      <c r="S1819" s="279">
        <f t="shared" si="143"/>
        <v>0</v>
      </c>
      <c r="T1819" s="333">
        <f t="shared" si="140"/>
        <v>0</v>
      </c>
    </row>
    <row r="1820" spans="2:21" ht="24.9" customHeight="1" x14ac:dyDescent="0.3">
      <c r="B1820" s="446"/>
      <c r="C1820" s="267">
        <f t="shared" si="141"/>
        <v>1</v>
      </c>
      <c r="D1820" s="268" t="str">
        <f t="shared" si="142"/>
        <v>Janeiro</v>
      </c>
      <c r="E1820" s="269">
        <v>26</v>
      </c>
      <c r="F1820" s="270" t="str">
        <f>IF(E1820="","",VLOOKUP(Conciliação!E1820,Relatório!B:I,2,FALSE))</f>
        <v>Multas recebidas</v>
      </c>
      <c r="G1820" s="709"/>
      <c r="H1820" s="334" t="str">
        <f>IF(G1820="","",VLOOKUP(G1820,Fundos!B:C,2,FALSE))</f>
        <v/>
      </c>
      <c r="I1820" s="272"/>
      <c r="J1820" s="448"/>
      <c r="K1820" s="443"/>
      <c r="L1820" s="685"/>
      <c r="M1820" s="353"/>
      <c r="N1820" s="271"/>
      <c r="O1820" s="576"/>
      <c r="P1820" s="276" t="s">
        <v>277</v>
      </c>
      <c r="Q1820" s="279"/>
      <c r="R1820" s="449"/>
      <c r="S1820" s="279">
        <f t="shared" si="143"/>
        <v>0</v>
      </c>
      <c r="T1820" s="333">
        <f t="shared" si="140"/>
        <v>0</v>
      </c>
    </row>
    <row r="1821" spans="2:21" ht="24.9" customHeight="1" x14ac:dyDescent="0.3">
      <c r="B1821" s="446"/>
      <c r="C1821" s="267">
        <f t="shared" si="141"/>
        <v>1</v>
      </c>
      <c r="D1821" s="268" t="str">
        <f t="shared" si="142"/>
        <v>Janeiro</v>
      </c>
      <c r="E1821" s="269">
        <v>13</v>
      </c>
      <c r="F1821" s="270" t="str">
        <f>IF(E1821="","",VLOOKUP(Conciliação!E1821,Relatório!B:I,2,FALSE))</f>
        <v>Outras Parcerias</v>
      </c>
      <c r="G1821" s="709"/>
      <c r="H1821" s="334" t="str">
        <f>IF(G1821="","",VLOOKUP(G1821,Fundos!B:C,2,FALSE))</f>
        <v/>
      </c>
      <c r="I1821" s="272"/>
      <c r="J1821" s="443"/>
      <c r="K1821" s="443"/>
      <c r="L1821" s="685"/>
      <c r="M1821" s="353"/>
      <c r="N1821" s="271"/>
      <c r="O1821" s="576"/>
      <c r="P1821" s="276" t="s">
        <v>277</v>
      </c>
      <c r="Q1821" s="279"/>
      <c r="R1821" s="449"/>
      <c r="S1821" s="279">
        <f t="shared" si="143"/>
        <v>0</v>
      </c>
      <c r="T1821" s="333">
        <f t="shared" si="140"/>
        <v>0</v>
      </c>
    </row>
    <row r="1822" spans="2:21" ht="24.9" customHeight="1" x14ac:dyDescent="0.3">
      <c r="B1822" s="446"/>
      <c r="C1822" s="267">
        <f t="shared" si="141"/>
        <v>1</v>
      </c>
      <c r="D1822" s="268" t="str">
        <f t="shared" si="142"/>
        <v>Janeiro</v>
      </c>
      <c r="E1822" s="269">
        <v>37</v>
      </c>
      <c r="F1822" s="270" t="str">
        <f>IF(E1822="","",VLOOKUP(Conciliação!E1822,Relatório!B:I,2,FALSE))</f>
        <v>Doc/Ted/Cheques devolvidos/Devoluções (Entrada)</v>
      </c>
      <c r="G1822" s="709"/>
      <c r="H1822" s="334" t="str">
        <f>IF(G1822="","",VLOOKUP(G1822,Fundos!B:C,2,FALSE))</f>
        <v/>
      </c>
      <c r="I1822" s="272"/>
      <c r="J1822" s="443"/>
      <c r="K1822" s="448"/>
      <c r="L1822" s="686"/>
      <c r="M1822" s="353"/>
      <c r="N1822" s="271"/>
      <c r="O1822" s="576"/>
      <c r="P1822" s="276" t="s">
        <v>277</v>
      </c>
      <c r="Q1822" s="279"/>
      <c r="R1822" s="449"/>
      <c r="S1822" s="279">
        <f t="shared" si="143"/>
        <v>0</v>
      </c>
      <c r="T1822" s="333">
        <f t="shared" si="140"/>
        <v>0</v>
      </c>
    </row>
    <row r="1823" spans="2:21" ht="24.9" customHeight="1" x14ac:dyDescent="0.3">
      <c r="B1823" s="446"/>
      <c r="C1823" s="267">
        <f t="shared" si="141"/>
        <v>1</v>
      </c>
      <c r="D1823" s="268" t="str">
        <f t="shared" si="142"/>
        <v>Janeiro</v>
      </c>
      <c r="E1823" s="269">
        <v>124</v>
      </c>
      <c r="F1823" s="270">
        <f>IF(E1823="","",VLOOKUP(Conciliação!E1823,Relatório!B:I,2,FALSE))</f>
        <v>0</v>
      </c>
      <c r="G1823" s="709"/>
      <c r="H1823" s="334" t="str">
        <f>IF(G1823="","",VLOOKUP(G1823,Fundos!B:C,2,FALSE))</f>
        <v/>
      </c>
      <c r="I1823" s="272"/>
      <c r="J1823" s="443"/>
      <c r="K1823" s="448"/>
      <c r="L1823" s="685"/>
      <c r="M1823" s="353"/>
      <c r="N1823" s="271"/>
      <c r="O1823" s="576"/>
      <c r="P1823" s="276" t="s">
        <v>277</v>
      </c>
      <c r="Q1823" s="279"/>
      <c r="R1823" s="449"/>
      <c r="S1823" s="279">
        <f t="shared" si="143"/>
        <v>0</v>
      </c>
      <c r="T1823" s="333">
        <f t="shared" si="140"/>
        <v>0</v>
      </c>
      <c r="U1823" s="546"/>
    </row>
    <row r="1824" spans="2:21" ht="24.9" customHeight="1" x14ac:dyDescent="0.3">
      <c r="B1824" s="446"/>
      <c r="C1824" s="267">
        <f t="shared" si="141"/>
        <v>1</v>
      </c>
      <c r="D1824" s="268" t="str">
        <f t="shared" si="142"/>
        <v>Janeiro</v>
      </c>
      <c r="E1824" s="269">
        <v>60</v>
      </c>
      <c r="F1824" s="270" t="str">
        <f>IF(E1824="","",VLOOKUP(Conciliação!E1824,Relatório!B:I,2,FALSE))</f>
        <v>Taxas bancárias</v>
      </c>
      <c r="G1824" s="709"/>
      <c r="H1824" s="334" t="str">
        <f>IF(G1824="","",VLOOKUP(G1824,Fundos!B:C,2,FALSE))</f>
        <v/>
      </c>
      <c r="I1824" s="272"/>
      <c r="J1824" s="443"/>
      <c r="K1824" s="443"/>
      <c r="L1824" s="685"/>
      <c r="M1824" s="353"/>
      <c r="N1824" s="271"/>
      <c r="O1824" s="576"/>
      <c r="P1824" s="276" t="s">
        <v>277</v>
      </c>
      <c r="Q1824" s="279"/>
      <c r="R1824" s="449"/>
      <c r="S1824" s="279">
        <f t="shared" si="143"/>
        <v>0</v>
      </c>
      <c r="T1824" s="333">
        <f t="shared" si="140"/>
        <v>0</v>
      </c>
    </row>
    <row r="1825" spans="2:20" ht="24.9" customHeight="1" x14ac:dyDescent="0.3">
      <c r="B1825" s="446"/>
      <c r="C1825" s="267">
        <f t="shared" si="141"/>
        <v>1</v>
      </c>
      <c r="D1825" s="268" t="str">
        <f t="shared" si="142"/>
        <v>Janeiro</v>
      </c>
      <c r="E1825" s="269">
        <v>60</v>
      </c>
      <c r="F1825" s="270" t="str">
        <f>IF(E1825="","",VLOOKUP(Conciliação!E1825,Relatório!B:I,2,FALSE))</f>
        <v>Taxas bancárias</v>
      </c>
      <c r="G1825" s="709"/>
      <c r="H1825" s="334" t="str">
        <f>IF(G1825="","",VLOOKUP(G1825,Fundos!B:C,2,FALSE))</f>
        <v/>
      </c>
      <c r="I1825" s="272"/>
      <c r="J1825" s="443"/>
      <c r="K1825" s="443"/>
      <c r="L1825" s="685"/>
      <c r="M1825" s="353"/>
      <c r="N1825" s="271"/>
      <c r="O1825" s="576"/>
      <c r="P1825" s="276" t="s">
        <v>277</v>
      </c>
      <c r="Q1825" s="279"/>
      <c r="R1825" s="449"/>
      <c r="S1825" s="279">
        <f t="shared" si="143"/>
        <v>0</v>
      </c>
      <c r="T1825" s="333">
        <f t="shared" si="140"/>
        <v>0</v>
      </c>
    </row>
    <row r="1826" spans="2:20" ht="24.9" customHeight="1" x14ac:dyDescent="0.3">
      <c r="B1826" s="446"/>
      <c r="C1826" s="267">
        <f t="shared" si="141"/>
        <v>1</v>
      </c>
      <c r="D1826" s="268" t="str">
        <f t="shared" si="142"/>
        <v>Janeiro</v>
      </c>
      <c r="E1826" s="269">
        <v>60</v>
      </c>
      <c r="F1826" s="270" t="str">
        <f>IF(E1826="","",VLOOKUP(Conciliação!E1826,Relatório!B:I,2,FALSE))</f>
        <v>Taxas bancárias</v>
      </c>
      <c r="G1826" s="709"/>
      <c r="H1826" s="334" t="str">
        <f>IF(G1826="","",VLOOKUP(G1826,Fundos!B:C,2,FALSE))</f>
        <v/>
      </c>
      <c r="I1826" s="272"/>
      <c r="J1826" s="443"/>
      <c r="K1826" s="443"/>
      <c r="L1826" s="685"/>
      <c r="M1826" s="353"/>
      <c r="N1826" s="271"/>
      <c r="O1826" s="576"/>
      <c r="P1826" s="276" t="s">
        <v>277</v>
      </c>
      <c r="Q1826" s="279"/>
      <c r="R1826" s="449"/>
      <c r="S1826" s="279">
        <f t="shared" si="143"/>
        <v>0</v>
      </c>
      <c r="T1826" s="333">
        <f t="shared" si="140"/>
        <v>0</v>
      </c>
    </row>
    <row r="1827" spans="2:20" ht="24.9" customHeight="1" x14ac:dyDescent="0.3">
      <c r="B1827" s="446"/>
      <c r="C1827" s="267">
        <f t="shared" si="141"/>
        <v>1</v>
      </c>
      <c r="D1827" s="268" t="str">
        <f t="shared" si="142"/>
        <v>Janeiro</v>
      </c>
      <c r="E1827" s="269">
        <v>26</v>
      </c>
      <c r="F1827" s="270" t="str">
        <f>IF(E1827="","",VLOOKUP(Conciliação!E1827,Relatório!B:I,2,FALSE))</f>
        <v>Multas recebidas</v>
      </c>
      <c r="G1827" s="709"/>
      <c r="H1827" s="334" t="str">
        <f>IF(G1827="","",VLOOKUP(G1827,Fundos!B:C,2,FALSE))</f>
        <v/>
      </c>
      <c r="I1827" s="272"/>
      <c r="J1827" s="443"/>
      <c r="K1827" s="443"/>
      <c r="L1827" s="685"/>
      <c r="M1827" s="353"/>
      <c r="N1827" s="271"/>
      <c r="O1827" s="576"/>
      <c r="P1827" s="276" t="s">
        <v>277</v>
      </c>
      <c r="Q1827" s="279"/>
      <c r="R1827" s="449"/>
      <c r="S1827" s="279">
        <f t="shared" si="143"/>
        <v>0</v>
      </c>
      <c r="T1827" s="333">
        <f t="shared" si="140"/>
        <v>0</v>
      </c>
    </row>
    <row r="1828" spans="2:20" ht="24.9" customHeight="1" x14ac:dyDescent="0.3">
      <c r="B1828" s="446"/>
      <c r="C1828" s="267">
        <f t="shared" si="141"/>
        <v>1</v>
      </c>
      <c r="D1828" s="268" t="str">
        <f t="shared" si="142"/>
        <v>Janeiro</v>
      </c>
      <c r="E1828" s="269">
        <v>37</v>
      </c>
      <c r="F1828" s="270" t="str">
        <f>IF(E1828="","",VLOOKUP(Conciliação!E1828,Relatório!B:I,2,FALSE))</f>
        <v>Doc/Ted/Cheques devolvidos/Devoluções (Entrada)</v>
      </c>
      <c r="G1828" s="709"/>
      <c r="H1828" s="334" t="str">
        <f>IF(G1828="","",VLOOKUP(G1828,Fundos!B:C,2,FALSE))</f>
        <v/>
      </c>
      <c r="I1828" s="272"/>
      <c r="J1828" s="443"/>
      <c r="K1828" s="448"/>
      <c r="L1828" s="686"/>
      <c r="M1828" s="353"/>
      <c r="N1828" s="271"/>
      <c r="O1828" s="576"/>
      <c r="P1828" s="276" t="s">
        <v>277</v>
      </c>
      <c r="Q1828" s="279"/>
      <c r="R1828" s="449"/>
      <c r="S1828" s="279">
        <f t="shared" si="143"/>
        <v>0</v>
      </c>
      <c r="T1828" s="333">
        <f t="shared" si="140"/>
        <v>0</v>
      </c>
    </row>
    <row r="1829" spans="2:20" ht="24.9" customHeight="1" x14ac:dyDescent="0.3">
      <c r="B1829" s="446"/>
      <c r="C1829" s="267">
        <f t="shared" si="141"/>
        <v>1</v>
      </c>
      <c r="D1829" s="268" t="str">
        <f t="shared" si="142"/>
        <v>Janeiro</v>
      </c>
      <c r="E1829" s="269">
        <v>263</v>
      </c>
      <c r="F1829" s="270" t="str">
        <f>IF(E1829="","",VLOOKUP(Conciliação!E1829,Relatório!B:I,2,FALSE))</f>
        <v>Material de escritório/papelaria</v>
      </c>
      <c r="G1829" s="709"/>
      <c r="H1829" s="334" t="str">
        <f>IF(G1829="","",VLOOKUP(G1829,Fundos!B:C,2,FALSE))</f>
        <v/>
      </c>
      <c r="I1829" s="272"/>
      <c r="J1829" s="443"/>
      <c r="K1829" s="443"/>
      <c r="L1829" s="685"/>
      <c r="M1829" s="353"/>
      <c r="N1829" s="271"/>
      <c r="O1829" s="576"/>
      <c r="P1829" s="276" t="s">
        <v>277</v>
      </c>
      <c r="Q1829" s="279"/>
      <c r="R1829" s="449"/>
      <c r="S1829" s="279">
        <f t="shared" si="143"/>
        <v>0</v>
      </c>
      <c r="T1829" s="333">
        <f t="shared" si="140"/>
        <v>0</v>
      </c>
    </row>
    <row r="1830" spans="2:20" ht="24.9" customHeight="1" x14ac:dyDescent="0.3">
      <c r="B1830" s="446"/>
      <c r="C1830" s="267">
        <f t="shared" si="141"/>
        <v>1</v>
      </c>
      <c r="D1830" s="268" t="str">
        <f t="shared" si="142"/>
        <v>Janeiro</v>
      </c>
      <c r="E1830" s="269">
        <v>59</v>
      </c>
      <c r="F1830" s="270" t="str">
        <f>IF(E1830="","",VLOOKUP(Conciliação!E1830,Relatório!B:I,2,FALSE))</f>
        <v>Taxas cartorais</v>
      </c>
      <c r="G1830" s="709"/>
      <c r="H1830" s="334" t="str">
        <f>IF(G1830="","",VLOOKUP(G1830,Fundos!B:C,2,FALSE))</f>
        <v/>
      </c>
      <c r="I1830" s="272"/>
      <c r="J1830" s="443"/>
      <c r="K1830" s="443"/>
      <c r="L1830" s="685"/>
      <c r="M1830" s="353"/>
      <c r="N1830" s="271"/>
      <c r="O1830" s="576"/>
      <c r="P1830" s="276" t="s">
        <v>277</v>
      </c>
      <c r="Q1830" s="279"/>
      <c r="R1830" s="449"/>
      <c r="S1830" s="279">
        <f t="shared" si="143"/>
        <v>0</v>
      </c>
      <c r="T1830" s="333">
        <f t="shared" si="140"/>
        <v>0</v>
      </c>
    </row>
    <row r="1831" spans="2:20" ht="24.9" customHeight="1" x14ac:dyDescent="0.3">
      <c r="B1831" s="446"/>
      <c r="C1831" s="267">
        <f t="shared" si="141"/>
        <v>1</v>
      </c>
      <c r="D1831" s="268" t="str">
        <f t="shared" si="142"/>
        <v>Janeiro</v>
      </c>
      <c r="E1831" s="269">
        <v>126</v>
      </c>
      <c r="F1831" s="270">
        <f>IF(E1831="","",VLOOKUP(Conciliação!E1831,Relatório!B:I,2,FALSE))</f>
        <v>0</v>
      </c>
      <c r="G1831" s="709"/>
      <c r="H1831" s="334" t="str">
        <f>IF(G1831="","",VLOOKUP(G1831,Fundos!B:C,2,FALSE))</f>
        <v/>
      </c>
      <c r="I1831" s="272"/>
      <c r="J1831" s="443"/>
      <c r="K1831" s="443"/>
      <c r="L1831" s="685"/>
      <c r="M1831" s="353"/>
      <c r="N1831" s="271"/>
      <c r="O1831" s="576"/>
      <c r="P1831" s="276" t="s">
        <v>277</v>
      </c>
      <c r="Q1831" s="279"/>
      <c r="R1831" s="449"/>
      <c r="S1831" s="279">
        <f t="shared" si="143"/>
        <v>0</v>
      </c>
      <c r="T1831" s="333">
        <f t="shared" si="140"/>
        <v>0</v>
      </c>
    </row>
    <row r="1832" spans="2:20" ht="24.9" customHeight="1" x14ac:dyDescent="0.3">
      <c r="B1832" s="446"/>
      <c r="C1832" s="267">
        <f t="shared" si="141"/>
        <v>1</v>
      </c>
      <c r="D1832" s="268" t="str">
        <f t="shared" si="142"/>
        <v>Janeiro</v>
      </c>
      <c r="E1832" s="269">
        <v>503</v>
      </c>
      <c r="F1832" s="270" t="str">
        <f>IF(E1832="","",VLOOKUP(Conciliação!E1832,Relatório!B:I,2,FALSE))</f>
        <v>Ajustes de Caixa  (DOC/TED realizados e devolvidos/outros)_Saídas</v>
      </c>
      <c r="G1832" s="709"/>
      <c r="H1832" s="334" t="str">
        <f>IF(G1832="","",VLOOKUP(G1832,Fundos!B:C,2,FALSE))</f>
        <v/>
      </c>
      <c r="I1832" s="272"/>
      <c r="J1832" s="443"/>
      <c r="K1832" s="448"/>
      <c r="L1832" s="686"/>
      <c r="M1832" s="353"/>
      <c r="N1832" s="271"/>
      <c r="O1832" s="576"/>
      <c r="P1832" s="276" t="s">
        <v>277</v>
      </c>
      <c r="Q1832" s="279"/>
      <c r="R1832" s="449"/>
      <c r="S1832" s="279">
        <f t="shared" si="143"/>
        <v>0</v>
      </c>
      <c r="T1832" s="333">
        <f t="shared" si="140"/>
        <v>0</v>
      </c>
    </row>
    <row r="1833" spans="2:20" ht="24.9" customHeight="1" x14ac:dyDescent="0.3">
      <c r="B1833" s="446"/>
      <c r="C1833" s="267">
        <f t="shared" si="141"/>
        <v>1</v>
      </c>
      <c r="D1833" s="268" t="str">
        <f t="shared" si="142"/>
        <v>Janeiro</v>
      </c>
      <c r="E1833" s="269">
        <v>60</v>
      </c>
      <c r="F1833" s="270" t="str">
        <f>IF(E1833="","",VLOOKUP(Conciliação!E1833,Relatório!B:I,2,FALSE))</f>
        <v>Taxas bancárias</v>
      </c>
      <c r="G1833" s="709"/>
      <c r="H1833" s="334" t="str">
        <f>IF(G1833="","",VLOOKUP(G1833,Fundos!B:C,2,FALSE))</f>
        <v/>
      </c>
      <c r="I1833" s="272"/>
      <c r="J1833" s="443"/>
      <c r="K1833" s="443"/>
      <c r="L1833" s="685"/>
      <c r="M1833" s="353"/>
      <c r="N1833" s="271"/>
      <c r="O1833" s="576"/>
      <c r="P1833" s="276" t="s">
        <v>277</v>
      </c>
      <c r="Q1833" s="279"/>
      <c r="R1833" s="449"/>
      <c r="S1833" s="279">
        <f t="shared" si="143"/>
        <v>0</v>
      </c>
      <c r="T1833" s="333">
        <f t="shared" si="140"/>
        <v>0</v>
      </c>
    </row>
    <row r="1834" spans="2:20" ht="24.9" customHeight="1" x14ac:dyDescent="0.3">
      <c r="B1834" s="446"/>
      <c r="C1834" s="267">
        <f t="shared" si="141"/>
        <v>1</v>
      </c>
      <c r="D1834" s="268" t="str">
        <f t="shared" si="142"/>
        <v>Janeiro</v>
      </c>
      <c r="E1834" s="269">
        <v>60</v>
      </c>
      <c r="F1834" s="270" t="str">
        <f>IF(E1834="","",VLOOKUP(Conciliação!E1834,Relatório!B:I,2,FALSE))</f>
        <v>Taxas bancárias</v>
      </c>
      <c r="G1834" s="709"/>
      <c r="H1834" s="334" t="str">
        <f>IF(G1834="","",VLOOKUP(G1834,Fundos!B:C,2,FALSE))</f>
        <v/>
      </c>
      <c r="I1834" s="272"/>
      <c r="J1834" s="443"/>
      <c r="K1834" s="443"/>
      <c r="L1834" s="685"/>
      <c r="M1834" s="353"/>
      <c r="N1834" s="271"/>
      <c r="O1834" s="576"/>
      <c r="P1834" s="276" t="s">
        <v>277</v>
      </c>
      <c r="Q1834" s="279"/>
      <c r="R1834" s="449"/>
      <c r="S1834" s="279">
        <f t="shared" si="143"/>
        <v>0</v>
      </c>
      <c r="T1834" s="333">
        <f t="shared" si="140"/>
        <v>0</v>
      </c>
    </row>
    <row r="1835" spans="2:20" ht="24.9" customHeight="1" x14ac:dyDescent="0.3">
      <c r="B1835" s="446"/>
      <c r="C1835" s="267">
        <f t="shared" si="141"/>
        <v>1</v>
      </c>
      <c r="D1835" s="268" t="str">
        <f t="shared" si="142"/>
        <v>Janeiro</v>
      </c>
      <c r="E1835" s="269">
        <v>26</v>
      </c>
      <c r="F1835" s="270" t="str">
        <f>IF(E1835="","",VLOOKUP(Conciliação!E1835,Relatório!B:I,2,FALSE))</f>
        <v>Multas recebidas</v>
      </c>
      <c r="G1835" s="709"/>
      <c r="H1835" s="334" t="str">
        <f>IF(G1835="","",VLOOKUP(G1835,Fundos!B:C,2,FALSE))</f>
        <v/>
      </c>
      <c r="I1835" s="272"/>
      <c r="J1835" s="443"/>
      <c r="K1835" s="443"/>
      <c r="L1835" s="685"/>
      <c r="M1835" s="353"/>
      <c r="N1835" s="271"/>
      <c r="O1835" s="576"/>
      <c r="P1835" s="276" t="s">
        <v>277</v>
      </c>
      <c r="Q1835" s="279"/>
      <c r="R1835" s="449"/>
      <c r="S1835" s="279">
        <f t="shared" si="143"/>
        <v>0</v>
      </c>
      <c r="T1835" s="333">
        <f t="shared" si="140"/>
        <v>0</v>
      </c>
    </row>
    <row r="1836" spans="2:20" ht="24.9" customHeight="1" x14ac:dyDescent="0.3">
      <c r="B1836" s="446"/>
      <c r="C1836" s="267">
        <f t="shared" si="141"/>
        <v>1</v>
      </c>
      <c r="D1836" s="268" t="str">
        <f t="shared" si="142"/>
        <v>Janeiro</v>
      </c>
      <c r="E1836" s="269">
        <v>12</v>
      </c>
      <c r="F1836" s="270" t="str">
        <f>IF(E1836="","",VLOOKUP(Conciliação!E1836,Relatório!B:I,2,FALSE))</f>
        <v>Outras Parcerias</v>
      </c>
      <c r="G1836" s="709"/>
      <c r="H1836" s="334" t="str">
        <f>IF(G1836="","",VLOOKUP(G1836,Fundos!B:C,2,FALSE))</f>
        <v/>
      </c>
      <c r="I1836" s="272"/>
      <c r="J1836" s="443"/>
      <c r="K1836" s="443"/>
      <c r="L1836" s="685"/>
      <c r="M1836" s="353"/>
      <c r="N1836" s="271"/>
      <c r="O1836" s="576"/>
      <c r="P1836" s="276" t="s">
        <v>277</v>
      </c>
      <c r="Q1836" s="279"/>
      <c r="R1836" s="449"/>
      <c r="S1836" s="279">
        <f t="shared" si="143"/>
        <v>0</v>
      </c>
      <c r="T1836" s="333">
        <f t="shared" si="140"/>
        <v>0</v>
      </c>
    </row>
    <row r="1837" spans="2:20" ht="24.9" customHeight="1" x14ac:dyDescent="0.3">
      <c r="B1837" s="446"/>
      <c r="C1837" s="267">
        <f t="shared" si="141"/>
        <v>1</v>
      </c>
      <c r="D1837" s="268" t="str">
        <f t="shared" si="142"/>
        <v>Janeiro</v>
      </c>
      <c r="E1837" s="269">
        <v>13</v>
      </c>
      <c r="F1837" s="270" t="str">
        <f>IF(E1837="","",VLOOKUP(Conciliação!E1837,Relatório!B:I,2,FALSE))</f>
        <v>Outras Parcerias</v>
      </c>
      <c r="G1837" s="709"/>
      <c r="H1837" s="334" t="str">
        <f>IF(G1837="","",VLOOKUP(G1837,Fundos!B:C,2,FALSE))</f>
        <v/>
      </c>
      <c r="I1837" s="272"/>
      <c r="J1837" s="443"/>
      <c r="K1837" s="443"/>
      <c r="L1837" s="685"/>
      <c r="M1837" s="353"/>
      <c r="N1837" s="271"/>
      <c r="O1837" s="576"/>
      <c r="P1837" s="276" t="s">
        <v>277</v>
      </c>
      <c r="Q1837" s="279"/>
      <c r="R1837" s="449"/>
      <c r="S1837" s="279">
        <f t="shared" si="143"/>
        <v>0</v>
      </c>
      <c r="T1837" s="333">
        <f t="shared" si="140"/>
        <v>0</v>
      </c>
    </row>
    <row r="1838" spans="2:20" ht="24.9" customHeight="1" x14ac:dyDescent="0.3">
      <c r="B1838" s="446"/>
      <c r="C1838" s="267">
        <f t="shared" si="141"/>
        <v>1</v>
      </c>
      <c r="D1838" s="268" t="str">
        <f t="shared" si="142"/>
        <v>Janeiro</v>
      </c>
      <c r="E1838" s="269">
        <v>126</v>
      </c>
      <c r="F1838" s="270">
        <f>IF(E1838="","",VLOOKUP(Conciliação!E1838,Relatório!B:I,2,FALSE))</f>
        <v>0</v>
      </c>
      <c r="G1838" s="709"/>
      <c r="H1838" s="334" t="str">
        <f>IF(G1838="","",VLOOKUP(G1838,Fundos!B:C,2,FALSE))</f>
        <v/>
      </c>
      <c r="I1838" s="272"/>
      <c r="J1838" s="443"/>
      <c r="K1838" s="448"/>
      <c r="L1838" s="686"/>
      <c r="M1838" s="353"/>
      <c r="N1838" s="271"/>
      <c r="O1838" s="576"/>
      <c r="P1838" s="276" t="s">
        <v>277</v>
      </c>
      <c r="Q1838" s="279"/>
      <c r="R1838" s="449"/>
      <c r="S1838" s="279">
        <f t="shared" si="143"/>
        <v>0</v>
      </c>
      <c r="T1838" s="333">
        <f t="shared" si="140"/>
        <v>0</v>
      </c>
    </row>
    <row r="1839" spans="2:20" ht="24.9" customHeight="1" x14ac:dyDescent="0.3">
      <c r="B1839" s="446"/>
      <c r="C1839" s="267">
        <f t="shared" si="141"/>
        <v>1</v>
      </c>
      <c r="D1839" s="268" t="str">
        <f t="shared" si="142"/>
        <v>Janeiro</v>
      </c>
      <c r="E1839" s="269">
        <v>272</v>
      </c>
      <c r="F1839" s="270">
        <f>IF(E1839="","",VLOOKUP(Conciliação!E1839,Relatório!B:I,2,FALSE))</f>
        <v>0</v>
      </c>
      <c r="G1839" s="709"/>
      <c r="H1839" s="334" t="str">
        <f>IF(G1839="","",VLOOKUP(G1839,Fundos!B:C,2,FALSE))</f>
        <v/>
      </c>
      <c r="I1839" s="272"/>
      <c r="J1839" s="443"/>
      <c r="K1839" s="443"/>
      <c r="L1839" s="685"/>
      <c r="M1839" s="353"/>
      <c r="N1839" s="271"/>
      <c r="O1839" s="576"/>
      <c r="P1839" s="276" t="s">
        <v>277</v>
      </c>
      <c r="Q1839" s="279"/>
      <c r="R1839" s="449"/>
      <c r="S1839" s="279">
        <f t="shared" si="143"/>
        <v>0</v>
      </c>
      <c r="T1839" s="333">
        <f t="shared" si="140"/>
        <v>0</v>
      </c>
    </row>
    <row r="1840" spans="2:20" ht="24.9" customHeight="1" x14ac:dyDescent="0.3">
      <c r="B1840" s="446"/>
      <c r="C1840" s="267">
        <f t="shared" si="141"/>
        <v>1</v>
      </c>
      <c r="D1840" s="268" t="str">
        <f t="shared" si="142"/>
        <v>Janeiro</v>
      </c>
      <c r="E1840" s="269">
        <v>143</v>
      </c>
      <c r="F1840" s="270">
        <f>IF(E1840="","",VLOOKUP(Conciliação!E1840,Relatório!B:I,2,FALSE))</f>
        <v>0</v>
      </c>
      <c r="G1840" s="709"/>
      <c r="H1840" s="334" t="str">
        <f>IF(G1840="","",VLOOKUP(G1840,Fundos!B:C,2,FALSE))</f>
        <v/>
      </c>
      <c r="I1840" s="272"/>
      <c r="J1840" s="443"/>
      <c r="K1840" s="443"/>
      <c r="L1840" s="685"/>
      <c r="M1840" s="353"/>
      <c r="N1840" s="271"/>
      <c r="O1840" s="576"/>
      <c r="P1840" s="276" t="s">
        <v>277</v>
      </c>
      <c r="Q1840" s="279"/>
      <c r="R1840" s="449"/>
      <c r="S1840" s="279">
        <f t="shared" si="143"/>
        <v>0</v>
      </c>
      <c r="T1840" s="333">
        <f t="shared" si="140"/>
        <v>0</v>
      </c>
    </row>
    <row r="1841" spans="2:20" ht="24.9" customHeight="1" x14ac:dyDescent="0.3">
      <c r="B1841" s="446"/>
      <c r="C1841" s="267">
        <f t="shared" si="141"/>
        <v>1</v>
      </c>
      <c r="D1841" s="268" t="str">
        <f t="shared" si="142"/>
        <v>Janeiro</v>
      </c>
      <c r="E1841" s="269">
        <v>117</v>
      </c>
      <c r="F1841" s="270">
        <f>IF(E1841="","",VLOOKUP(Conciliação!E1841,Relatório!B:I,2,FALSE))</f>
        <v>0</v>
      </c>
      <c r="G1841" s="709"/>
      <c r="H1841" s="334" t="str">
        <f>IF(G1841="","",VLOOKUP(G1841,Fundos!B:C,2,FALSE))</f>
        <v/>
      </c>
      <c r="I1841" s="272"/>
      <c r="J1841" s="443"/>
      <c r="K1841" s="448"/>
      <c r="L1841" s="685"/>
      <c r="M1841" s="353"/>
      <c r="N1841" s="271"/>
      <c r="O1841" s="576"/>
      <c r="P1841" s="276" t="s">
        <v>277</v>
      </c>
      <c r="Q1841" s="279"/>
      <c r="R1841" s="449"/>
      <c r="S1841" s="279">
        <f t="shared" si="143"/>
        <v>0</v>
      </c>
      <c r="T1841" s="333">
        <f t="shared" si="140"/>
        <v>0</v>
      </c>
    </row>
    <row r="1842" spans="2:20" ht="24.9" customHeight="1" x14ac:dyDescent="0.3">
      <c r="B1842" s="446"/>
      <c r="C1842" s="267">
        <f t="shared" si="141"/>
        <v>1</v>
      </c>
      <c r="D1842" s="268" t="str">
        <f t="shared" si="142"/>
        <v>Janeiro</v>
      </c>
      <c r="E1842" s="269">
        <v>178</v>
      </c>
      <c r="F1842" s="270">
        <f>IF(E1842="","",VLOOKUP(Conciliação!E1842,Relatório!B:I,2,FALSE))</f>
        <v>0</v>
      </c>
      <c r="G1842" s="709"/>
      <c r="H1842" s="334" t="str">
        <f>IF(G1842="","",VLOOKUP(G1842,Fundos!B:C,2,FALSE))</f>
        <v/>
      </c>
      <c r="I1842" s="272"/>
      <c r="J1842" s="448"/>
      <c r="K1842" s="443"/>
      <c r="L1842" s="685"/>
      <c r="M1842" s="353"/>
      <c r="N1842" s="271"/>
      <c r="O1842" s="576"/>
      <c r="P1842" s="276" t="s">
        <v>277</v>
      </c>
      <c r="Q1842" s="279"/>
      <c r="R1842" s="449"/>
      <c r="S1842" s="279">
        <f t="shared" si="143"/>
        <v>0</v>
      </c>
      <c r="T1842" s="333">
        <f t="shared" ref="T1842:T1934" si="144">T1841</f>
        <v>0</v>
      </c>
    </row>
    <row r="1843" spans="2:20" ht="24.9" customHeight="1" x14ac:dyDescent="0.3">
      <c r="B1843" s="446"/>
      <c r="C1843" s="267">
        <f>MONTH(B1843)</f>
        <v>1</v>
      </c>
      <c r="D1843" s="268" t="str">
        <f>IF(C1843=1,"Janeiro",IF(C1843=2,"Fevereiro",IF(C1843=3,"Março",IF(C1843=4,"Abril",IF(C1843=5,"Maio",IF(C1843=6,"Junho",IF(C1843=7,"Julho",IF(C1843=8,"Agosto",IF(C1843=9,"Setembro",IF(C1843=10,"Outubro",IF(C1843=11,"Novembro",IF(C1843=12,"Dezembro",""))))))))))))</f>
        <v>Janeiro</v>
      </c>
      <c r="E1843" s="269">
        <v>178</v>
      </c>
      <c r="F1843" s="270">
        <f>IF(E1843="","",VLOOKUP(Conciliação!E1843,Relatório!B:I,2,FALSE))</f>
        <v>0</v>
      </c>
      <c r="G1843" s="709"/>
      <c r="H1843" s="334" t="str">
        <f>IF(G1843="","",VLOOKUP(G1843,Fundos!B:C,2,FALSE))</f>
        <v/>
      </c>
      <c r="I1843" s="272"/>
      <c r="J1843" s="443"/>
      <c r="K1843" s="443"/>
      <c r="L1843" s="685"/>
      <c r="M1843" s="353"/>
      <c r="N1843" s="271"/>
      <c r="O1843" s="576"/>
      <c r="P1843" s="276" t="s">
        <v>277</v>
      </c>
      <c r="Q1843" s="279"/>
      <c r="R1843" s="449"/>
      <c r="S1843" s="279">
        <f t="shared" si="143"/>
        <v>0</v>
      </c>
      <c r="T1843" s="333">
        <f t="shared" si="144"/>
        <v>0</v>
      </c>
    </row>
    <row r="1844" spans="2:20" ht="24.9" customHeight="1" x14ac:dyDescent="0.3">
      <c r="B1844" s="446"/>
      <c r="C1844" s="267">
        <f>MONTH(B1844)</f>
        <v>1</v>
      </c>
      <c r="D1844" s="268" t="str">
        <f>IF(C1844=1,"Janeiro",IF(C1844=2,"Fevereiro",IF(C1844=3,"Março",IF(C1844=4,"Abril",IF(C1844=5,"Maio",IF(C1844=6,"Junho",IF(C1844=7,"Julho",IF(C1844=8,"Agosto",IF(C1844=9,"Setembro",IF(C1844=10,"Outubro",IF(C1844=11,"Novembro",IF(C1844=12,"Dezembro",""))))))))))))</f>
        <v>Janeiro</v>
      </c>
      <c r="E1844" s="269">
        <v>304</v>
      </c>
      <c r="F1844" s="270" t="str">
        <f>IF(E1844="","",VLOOKUP(Conciliação!E1844,Relatório!B:I,2,FALSE))</f>
        <v>Jurídico</v>
      </c>
      <c r="G1844" s="709"/>
      <c r="H1844" s="334" t="str">
        <f>IF(G1844="","",VLOOKUP(G1844,Fundos!B:C,2,FALSE))</f>
        <v/>
      </c>
      <c r="I1844" s="272"/>
      <c r="J1844" s="443"/>
      <c r="K1844" s="443"/>
      <c r="L1844" s="685"/>
      <c r="M1844" s="353"/>
      <c r="N1844" s="271"/>
      <c r="O1844" s="576"/>
      <c r="P1844" s="276" t="s">
        <v>277</v>
      </c>
      <c r="Q1844" s="279"/>
      <c r="R1844" s="449"/>
      <c r="S1844" s="279">
        <f t="shared" si="143"/>
        <v>0</v>
      </c>
      <c r="T1844" s="333">
        <f t="shared" si="144"/>
        <v>0</v>
      </c>
    </row>
    <row r="1845" spans="2:20" ht="24.9" customHeight="1" x14ac:dyDescent="0.3">
      <c r="B1845" s="446"/>
      <c r="C1845" s="267">
        <f t="shared" si="141"/>
        <v>1</v>
      </c>
      <c r="D1845" s="268" t="str">
        <f t="shared" si="142"/>
        <v>Janeiro</v>
      </c>
      <c r="E1845" s="269">
        <v>312</v>
      </c>
      <c r="F1845" s="270">
        <f>IF(E1845="","",VLOOKUP(Conciliação!E1845,Relatório!B:I,2,FALSE))</f>
        <v>0</v>
      </c>
      <c r="G1845" s="709"/>
      <c r="H1845" s="334" t="str">
        <f>IF(G1845="","",VLOOKUP(G1845,Fundos!B:C,2,FALSE))</f>
        <v/>
      </c>
      <c r="I1845" s="272"/>
      <c r="J1845" s="443"/>
      <c r="K1845" s="443"/>
      <c r="L1845" s="685"/>
      <c r="M1845" s="353"/>
      <c r="N1845" s="271"/>
      <c r="O1845" s="576"/>
      <c r="P1845" s="276" t="s">
        <v>277</v>
      </c>
      <c r="Q1845" s="279"/>
      <c r="R1845" s="449"/>
      <c r="S1845" s="279">
        <f t="shared" si="143"/>
        <v>0</v>
      </c>
      <c r="T1845" s="333">
        <f t="shared" si="144"/>
        <v>0</v>
      </c>
    </row>
    <row r="1846" spans="2:20" ht="24.9" customHeight="1" x14ac:dyDescent="0.3">
      <c r="B1846" s="446"/>
      <c r="C1846" s="267">
        <f t="shared" si="141"/>
        <v>1</v>
      </c>
      <c r="D1846" s="268" t="str">
        <f t="shared" si="142"/>
        <v>Janeiro</v>
      </c>
      <c r="E1846" s="269">
        <v>266</v>
      </c>
      <c r="F1846" s="270" t="str">
        <f>IF(E1846="","",VLOOKUP(Conciliação!E1846,Relatório!B:I,2,FALSE))</f>
        <v>Passagens areas/Terrestres</v>
      </c>
      <c r="G1846" s="709"/>
      <c r="H1846" s="334" t="str">
        <f>IF(G1846="","",VLOOKUP(G1846,Fundos!B:C,2,FALSE))</f>
        <v/>
      </c>
      <c r="I1846" s="448" t="s">
        <v>1075</v>
      </c>
      <c r="J1846" s="443"/>
      <c r="K1846" s="443"/>
      <c r="L1846" s="686"/>
      <c r="M1846" s="353"/>
      <c r="N1846" s="453"/>
      <c r="O1846" s="576"/>
      <c r="P1846" s="276" t="s">
        <v>277</v>
      </c>
      <c r="Q1846" s="279"/>
      <c r="R1846" s="449"/>
      <c r="S1846" s="279">
        <f t="shared" si="143"/>
        <v>0</v>
      </c>
      <c r="T1846" s="333">
        <f t="shared" si="144"/>
        <v>0</v>
      </c>
    </row>
    <row r="1847" spans="2:20" ht="24.9" customHeight="1" x14ac:dyDescent="0.3">
      <c r="B1847" s="446"/>
      <c r="C1847" s="267">
        <f>MONTH(B1847)</f>
        <v>1</v>
      </c>
      <c r="D1847" s="268" t="str">
        <f>IF(C1847=1,"Janeiro",IF(C1847=2,"Fevereiro",IF(C1847=3,"Março",IF(C1847=4,"Abril",IF(C1847=5,"Maio",IF(C1847=6,"Junho",IF(C1847=7,"Julho",IF(C1847=8,"Agosto",IF(C1847=9,"Setembro",IF(C1847=10,"Outubro",IF(C1847=11,"Novembro",IF(C1847=12,"Dezembro",""))))))))))))</f>
        <v>Janeiro</v>
      </c>
      <c r="E1847" s="269">
        <v>183</v>
      </c>
      <c r="F1847" s="270">
        <f>IF(E1847="","",VLOOKUP(Conciliação!E1847,Relatório!B:I,2,FALSE))</f>
        <v>0</v>
      </c>
      <c r="G1847" s="709"/>
      <c r="H1847" s="334" t="str">
        <f>IF(G1847="","",VLOOKUP(G1847,Fundos!B:C,2,FALSE))</f>
        <v/>
      </c>
      <c r="I1847" s="448" t="s">
        <v>1075</v>
      </c>
      <c r="J1847" s="443"/>
      <c r="K1847" s="448"/>
      <c r="L1847" s="686"/>
      <c r="M1847" s="353"/>
      <c r="N1847" s="453"/>
      <c r="O1847" s="576"/>
      <c r="P1847" s="276" t="s">
        <v>277</v>
      </c>
      <c r="Q1847" s="279"/>
      <c r="R1847" s="449"/>
      <c r="S1847" s="279">
        <f>IF(P1847="sim",Q1847-R1847+S1846,IF(P1847="NÃO",S1846))</f>
        <v>0</v>
      </c>
      <c r="T1847" s="333">
        <f t="shared" si="144"/>
        <v>0</v>
      </c>
    </row>
    <row r="1848" spans="2:20" ht="24.9" customHeight="1" x14ac:dyDescent="0.3">
      <c r="B1848" s="446"/>
      <c r="C1848" s="267">
        <f>MONTH(B1848)</f>
        <v>1</v>
      </c>
      <c r="D1848" s="268" t="str">
        <f>IF(C1848=1,"Janeiro",IF(C1848=2,"Fevereiro",IF(C1848=3,"Março",IF(C1848=4,"Abril",IF(C1848=5,"Maio",IF(C1848=6,"Junho",IF(C1848=7,"Julho",IF(C1848=8,"Agosto",IF(C1848=9,"Setembro",IF(C1848=10,"Outubro",IF(C1848=11,"Novembro",IF(C1848=12,"Dezembro",""))))))))))))</f>
        <v>Janeiro</v>
      </c>
      <c r="E1848" s="269">
        <v>266</v>
      </c>
      <c r="F1848" s="270" t="str">
        <f>IF(E1848="","",VLOOKUP(Conciliação!E1848,Relatório!B:I,2,FALSE))</f>
        <v>Passagens areas/Terrestres</v>
      </c>
      <c r="G1848" s="709"/>
      <c r="H1848" s="334" t="str">
        <f>IF(G1848="","",VLOOKUP(G1848,Fundos!B:C,2,FALSE))</f>
        <v/>
      </c>
      <c r="I1848" s="448" t="s">
        <v>1075</v>
      </c>
      <c r="J1848" s="443"/>
      <c r="K1848" s="443"/>
      <c r="L1848" s="686"/>
      <c r="M1848" s="353"/>
      <c r="N1848" s="453"/>
      <c r="O1848" s="576"/>
      <c r="P1848" s="276" t="s">
        <v>277</v>
      </c>
      <c r="Q1848" s="279"/>
      <c r="R1848" s="449"/>
      <c r="S1848" s="279">
        <f>IF(P1848="sim",Q1848-R1848+S1847,IF(P1848="NÃO",S1847))</f>
        <v>0</v>
      </c>
      <c r="T1848" s="333">
        <f t="shared" si="144"/>
        <v>0</v>
      </c>
    </row>
    <row r="1849" spans="2:20" ht="24.9" customHeight="1" x14ac:dyDescent="0.3">
      <c r="B1849" s="446"/>
      <c r="C1849" s="267">
        <f>MONTH(B1849)</f>
        <v>1</v>
      </c>
      <c r="D1849" s="268" t="str">
        <f>IF(C1849=1,"Janeiro",IF(C1849=2,"Fevereiro",IF(C1849=3,"Março",IF(C1849=4,"Abril",IF(C1849=5,"Maio",IF(C1849=6,"Junho",IF(C1849=7,"Julho",IF(C1849=8,"Agosto",IF(C1849=9,"Setembro",IF(C1849=10,"Outubro",IF(C1849=11,"Novembro",IF(C1849=12,"Dezembro",""))))))))))))</f>
        <v>Janeiro</v>
      </c>
      <c r="E1849" s="269">
        <v>266</v>
      </c>
      <c r="F1849" s="270" t="str">
        <f>IF(E1849="","",VLOOKUP(Conciliação!E1849,Relatório!B:I,2,FALSE))</f>
        <v>Passagens areas/Terrestres</v>
      </c>
      <c r="G1849" s="709"/>
      <c r="H1849" s="334" t="str">
        <f>IF(G1849="","",VLOOKUP(G1849,Fundos!B:C,2,FALSE))</f>
        <v/>
      </c>
      <c r="I1849" s="448" t="s">
        <v>1075</v>
      </c>
      <c r="J1849" s="443"/>
      <c r="K1849" s="443"/>
      <c r="L1849" s="686"/>
      <c r="M1849" s="353"/>
      <c r="N1849" s="453"/>
      <c r="O1849" s="576"/>
      <c r="P1849" s="276" t="s">
        <v>277</v>
      </c>
      <c r="Q1849" s="279"/>
      <c r="R1849" s="449"/>
      <c r="S1849" s="279">
        <f>IF(P1849="sim",Q1849-R1849+S1848,IF(P1849="NÃO",S1848))</f>
        <v>0</v>
      </c>
      <c r="T1849" s="333">
        <f t="shared" si="144"/>
        <v>0</v>
      </c>
    </row>
    <row r="1850" spans="2:20" ht="24.9" customHeight="1" x14ac:dyDescent="0.3">
      <c r="B1850" s="446"/>
      <c r="C1850" s="267">
        <f t="shared" ref="C1850:C1858" si="145">MONTH(B1850)</f>
        <v>1</v>
      </c>
      <c r="D1850" s="268" t="str">
        <f t="shared" ref="D1850:D1858" si="146">IF(C1850=1,"Janeiro",IF(C1850=2,"Fevereiro",IF(C1850=3,"Março",IF(C1850=4,"Abril",IF(C1850=5,"Maio",IF(C1850=6,"Junho",IF(C1850=7,"Julho",IF(C1850=8,"Agosto",IF(C1850=9,"Setembro",IF(C1850=10,"Outubro",IF(C1850=11,"Novembro",IF(C1850=12,"Dezembro",""))))))))))))</f>
        <v>Janeiro</v>
      </c>
      <c r="E1850" s="269">
        <v>238</v>
      </c>
      <c r="F1850" s="270" t="str">
        <f>IF(E1850="","",VLOOKUP(Conciliação!E1850,Relatório!B:I,2,FALSE))</f>
        <v>Consultas médicas (admissionais, continuidade ou demissional)</v>
      </c>
      <c r="G1850" s="709"/>
      <c r="H1850" s="334" t="str">
        <f>IF(G1850="","",VLOOKUP(G1850,Fundos!B:C,2,FALSE))</f>
        <v/>
      </c>
      <c r="I1850" s="448" t="s">
        <v>1075</v>
      </c>
      <c r="J1850" s="443"/>
      <c r="K1850" s="443"/>
      <c r="L1850" s="686"/>
      <c r="M1850" s="353"/>
      <c r="N1850" s="453"/>
      <c r="O1850" s="576"/>
      <c r="P1850" s="276" t="s">
        <v>277</v>
      </c>
      <c r="Q1850" s="279"/>
      <c r="R1850" s="449"/>
      <c r="S1850" s="279">
        <f>IF(P1850="sim",Q1850-R1850+S1849,IF(P1850="NÃO",S1849))</f>
        <v>0</v>
      </c>
      <c r="T1850" s="333">
        <f t="shared" si="144"/>
        <v>0</v>
      </c>
    </row>
    <row r="1851" spans="2:20" ht="24.9" customHeight="1" x14ac:dyDescent="0.3">
      <c r="B1851" s="446"/>
      <c r="C1851" s="267">
        <f t="shared" si="145"/>
        <v>1</v>
      </c>
      <c r="D1851" s="268" t="str">
        <f t="shared" si="146"/>
        <v>Janeiro</v>
      </c>
      <c r="E1851" s="269">
        <v>59</v>
      </c>
      <c r="F1851" s="270" t="str">
        <f>IF(E1851="","",VLOOKUP(Conciliação!E1851,Relatório!B:I,2,FALSE))</f>
        <v>Taxas cartorais</v>
      </c>
      <c r="G1851" s="709"/>
      <c r="H1851" s="334" t="str">
        <f>IF(G1851="","",VLOOKUP(G1851,Fundos!B:C,2,FALSE))</f>
        <v/>
      </c>
      <c r="I1851" s="448" t="s">
        <v>1075</v>
      </c>
      <c r="J1851" s="443"/>
      <c r="K1851" s="443"/>
      <c r="L1851" s="686"/>
      <c r="M1851" s="353"/>
      <c r="N1851" s="453"/>
      <c r="O1851" s="576"/>
      <c r="P1851" s="276" t="s">
        <v>277</v>
      </c>
      <c r="Q1851" s="279"/>
      <c r="R1851" s="449"/>
      <c r="S1851" s="279">
        <f t="shared" ref="S1851:S1858" si="147">IF(P1851="sim",Q1851-R1851+S1850,IF(P1851="NÃO",S1850))</f>
        <v>0</v>
      </c>
      <c r="T1851" s="333">
        <f t="shared" si="144"/>
        <v>0</v>
      </c>
    </row>
    <row r="1852" spans="2:20" ht="24.9" customHeight="1" x14ac:dyDescent="0.3">
      <c r="B1852" s="446"/>
      <c r="C1852" s="267">
        <f>MONTH(B1852)</f>
        <v>1</v>
      </c>
      <c r="D1852" s="268" t="str">
        <f>IF(C1852=1,"Janeiro",IF(C1852=2,"Fevereiro",IF(C1852=3,"Março",IF(C1852=4,"Abril",IF(C1852=5,"Maio",IF(C1852=6,"Junho",IF(C1852=7,"Julho",IF(C1852=8,"Agosto",IF(C1852=9,"Setembro",IF(C1852=10,"Outubro",IF(C1852=11,"Novembro",IF(C1852=12,"Dezembro",""))))))))))))</f>
        <v>Janeiro</v>
      </c>
      <c r="E1852" s="269">
        <v>238</v>
      </c>
      <c r="F1852" s="270" t="str">
        <f>IF(E1852="","",VLOOKUP(Conciliação!E1852,Relatório!B:I,2,FALSE))</f>
        <v>Consultas médicas (admissionais, continuidade ou demissional)</v>
      </c>
      <c r="G1852" s="709"/>
      <c r="H1852" s="334" t="str">
        <f>IF(G1852="","",VLOOKUP(G1852,Fundos!B:C,2,FALSE))</f>
        <v/>
      </c>
      <c r="I1852" s="448" t="s">
        <v>1075</v>
      </c>
      <c r="J1852" s="443"/>
      <c r="K1852" s="448"/>
      <c r="L1852" s="686"/>
      <c r="M1852" s="353"/>
      <c r="N1852" s="453"/>
      <c r="O1852" s="576"/>
      <c r="P1852" s="276" t="s">
        <v>277</v>
      </c>
      <c r="Q1852" s="279"/>
      <c r="R1852" s="449"/>
      <c r="S1852" s="279">
        <f t="shared" si="147"/>
        <v>0</v>
      </c>
      <c r="T1852" s="333">
        <f t="shared" si="144"/>
        <v>0</v>
      </c>
    </row>
    <row r="1853" spans="2:20" ht="24.9" customHeight="1" x14ac:dyDescent="0.3">
      <c r="B1853" s="446"/>
      <c r="C1853" s="267">
        <f t="shared" si="145"/>
        <v>1</v>
      </c>
      <c r="D1853" s="268" t="str">
        <f t="shared" si="146"/>
        <v>Janeiro</v>
      </c>
      <c r="E1853" s="269">
        <v>59</v>
      </c>
      <c r="F1853" s="270" t="str">
        <f>IF(E1853="","",VLOOKUP(Conciliação!E1853,Relatório!B:I,2,FALSE))</f>
        <v>Taxas cartorais</v>
      </c>
      <c r="G1853" s="709"/>
      <c r="H1853" s="334" t="str">
        <f>IF(G1853="","",VLOOKUP(G1853,Fundos!B:C,2,FALSE))</f>
        <v/>
      </c>
      <c r="I1853" s="448" t="s">
        <v>1075</v>
      </c>
      <c r="J1853" s="443"/>
      <c r="K1853" s="443"/>
      <c r="L1853" s="686"/>
      <c r="M1853" s="353"/>
      <c r="N1853" s="453"/>
      <c r="O1853" s="576"/>
      <c r="P1853" s="276" t="s">
        <v>277</v>
      </c>
      <c r="Q1853" s="279"/>
      <c r="R1853" s="449"/>
      <c r="S1853" s="279">
        <f t="shared" si="147"/>
        <v>0</v>
      </c>
      <c r="T1853" s="333">
        <f t="shared" si="144"/>
        <v>0</v>
      </c>
    </row>
    <row r="1854" spans="2:20" ht="24.9" customHeight="1" x14ac:dyDescent="0.3">
      <c r="B1854" s="446"/>
      <c r="C1854" s="267">
        <f t="shared" si="145"/>
        <v>1</v>
      </c>
      <c r="D1854" s="268" t="str">
        <f t="shared" si="146"/>
        <v>Janeiro</v>
      </c>
      <c r="E1854" s="269">
        <v>59</v>
      </c>
      <c r="F1854" s="270" t="str">
        <f>IF(E1854="","",VLOOKUP(Conciliação!E1854,Relatório!B:I,2,FALSE))</f>
        <v>Taxas cartorais</v>
      </c>
      <c r="G1854" s="709"/>
      <c r="H1854" s="334" t="str">
        <f>IF(G1854="","",VLOOKUP(G1854,Fundos!B:C,2,FALSE))</f>
        <v/>
      </c>
      <c r="I1854" s="448" t="s">
        <v>1075</v>
      </c>
      <c r="J1854" s="443"/>
      <c r="K1854" s="443"/>
      <c r="L1854" s="686"/>
      <c r="M1854" s="353"/>
      <c r="N1854" s="453"/>
      <c r="O1854" s="576"/>
      <c r="P1854" s="276" t="s">
        <v>277</v>
      </c>
      <c r="Q1854" s="279"/>
      <c r="R1854" s="449"/>
      <c r="S1854" s="279">
        <f t="shared" si="147"/>
        <v>0</v>
      </c>
      <c r="T1854" s="333">
        <f t="shared" si="144"/>
        <v>0</v>
      </c>
    </row>
    <row r="1855" spans="2:20" ht="24.9" customHeight="1" x14ac:dyDescent="0.3">
      <c r="B1855" s="446"/>
      <c r="C1855" s="267">
        <f t="shared" si="145"/>
        <v>1</v>
      </c>
      <c r="D1855" s="268" t="str">
        <f t="shared" si="146"/>
        <v>Janeiro</v>
      </c>
      <c r="E1855" s="269">
        <v>59</v>
      </c>
      <c r="F1855" s="270" t="str">
        <f>IF(E1855="","",VLOOKUP(Conciliação!E1855,Relatório!B:I,2,FALSE))</f>
        <v>Taxas cartorais</v>
      </c>
      <c r="G1855" s="709"/>
      <c r="H1855" s="334" t="str">
        <f>IF(G1855="","",VLOOKUP(G1855,Fundos!B:C,2,FALSE))</f>
        <v/>
      </c>
      <c r="I1855" s="448" t="s">
        <v>1075</v>
      </c>
      <c r="J1855" s="443"/>
      <c r="K1855" s="443"/>
      <c r="L1855" s="686"/>
      <c r="M1855" s="353"/>
      <c r="N1855" s="453"/>
      <c r="O1855" s="576"/>
      <c r="P1855" s="276" t="s">
        <v>277</v>
      </c>
      <c r="Q1855" s="279"/>
      <c r="R1855" s="449"/>
      <c r="S1855" s="279">
        <f t="shared" si="147"/>
        <v>0</v>
      </c>
      <c r="T1855" s="333">
        <f t="shared" si="144"/>
        <v>0</v>
      </c>
    </row>
    <row r="1856" spans="2:20" ht="24.9" customHeight="1" x14ac:dyDescent="0.3">
      <c r="B1856" s="446"/>
      <c r="C1856" s="267">
        <f t="shared" si="145"/>
        <v>1</v>
      </c>
      <c r="D1856" s="268" t="str">
        <f t="shared" si="146"/>
        <v>Janeiro</v>
      </c>
      <c r="E1856" s="269">
        <v>126</v>
      </c>
      <c r="F1856" s="270">
        <f>IF(E1856="","",VLOOKUP(Conciliação!E1856,Relatório!B:I,2,FALSE))</f>
        <v>0</v>
      </c>
      <c r="G1856" s="709"/>
      <c r="H1856" s="334" t="str">
        <f>IF(G1856="","",VLOOKUP(G1856,Fundos!B:C,2,FALSE))</f>
        <v/>
      </c>
      <c r="I1856" s="448" t="s">
        <v>1075</v>
      </c>
      <c r="J1856" s="443"/>
      <c r="K1856" s="448"/>
      <c r="L1856" s="686"/>
      <c r="M1856" s="353"/>
      <c r="N1856" s="453"/>
      <c r="O1856" s="576"/>
      <c r="P1856" s="276" t="s">
        <v>277</v>
      </c>
      <c r="Q1856" s="279"/>
      <c r="R1856" s="449"/>
      <c r="S1856" s="279">
        <f t="shared" si="147"/>
        <v>0</v>
      </c>
      <c r="T1856" s="333">
        <f t="shared" si="144"/>
        <v>0</v>
      </c>
    </row>
    <row r="1857" spans="2:20" ht="24.9" customHeight="1" x14ac:dyDescent="0.3">
      <c r="B1857" s="446"/>
      <c r="C1857" s="267">
        <f>MONTH(B1857)</f>
        <v>1</v>
      </c>
      <c r="D1857" s="268" t="str">
        <f>IF(C1857=1,"Janeiro",IF(C1857=2,"Fevereiro",IF(C1857=3,"Março",IF(C1857=4,"Abril",IF(C1857=5,"Maio",IF(C1857=6,"Junho",IF(C1857=7,"Julho",IF(C1857=8,"Agosto",IF(C1857=9,"Setembro",IF(C1857=10,"Outubro",IF(C1857=11,"Novembro",IF(C1857=12,"Dezembro",""))))))))))))</f>
        <v>Janeiro</v>
      </c>
      <c r="E1857" s="269">
        <v>268</v>
      </c>
      <c r="F1857" s="270" t="str">
        <f>IF(E1857="","",VLOOKUP(Conciliação!E1857,Relatório!B:I,2,FALSE))</f>
        <v>Hospedagens</v>
      </c>
      <c r="G1857" s="709"/>
      <c r="H1857" s="334" t="str">
        <f>IF(G1857="","",VLOOKUP(G1857,Fundos!B:C,2,FALSE))</f>
        <v/>
      </c>
      <c r="I1857" s="448" t="s">
        <v>1075</v>
      </c>
      <c r="J1857" s="443"/>
      <c r="K1857" s="443"/>
      <c r="L1857" s="686"/>
      <c r="M1857" s="353"/>
      <c r="N1857" s="453"/>
      <c r="O1857" s="576"/>
      <c r="P1857" s="276" t="s">
        <v>277</v>
      </c>
      <c r="Q1857" s="279"/>
      <c r="R1857" s="449"/>
      <c r="S1857" s="279">
        <f t="shared" si="147"/>
        <v>0</v>
      </c>
      <c r="T1857" s="333">
        <f t="shared" si="144"/>
        <v>0</v>
      </c>
    </row>
    <row r="1858" spans="2:20" ht="24.9" customHeight="1" x14ac:dyDescent="0.3">
      <c r="B1858" s="446"/>
      <c r="C1858" s="267">
        <f t="shared" si="145"/>
        <v>1</v>
      </c>
      <c r="D1858" s="268" t="str">
        <f t="shared" si="146"/>
        <v>Janeiro</v>
      </c>
      <c r="E1858" s="269">
        <v>65</v>
      </c>
      <c r="F1858" s="270" t="str">
        <f>IF(E1858="","",VLOOKUP(Conciliação!E1858,Relatório!B:I,2,FALSE))</f>
        <v>Taxas Diversas</v>
      </c>
      <c r="G1858" s="709"/>
      <c r="H1858" s="334" t="str">
        <f>IF(G1858="","",VLOOKUP(G1858,Fundos!B:C,2,FALSE))</f>
        <v/>
      </c>
      <c r="I1858" s="448" t="s">
        <v>1075</v>
      </c>
      <c r="J1858" s="443"/>
      <c r="K1858" s="443"/>
      <c r="L1858" s="686"/>
      <c r="M1858" s="353"/>
      <c r="N1858" s="453"/>
      <c r="O1858" s="576"/>
      <c r="P1858" s="276" t="s">
        <v>277</v>
      </c>
      <c r="Q1858" s="279"/>
      <c r="R1858" s="449"/>
      <c r="S1858" s="279">
        <f t="shared" si="147"/>
        <v>0</v>
      </c>
      <c r="T1858" s="333">
        <f t="shared" si="144"/>
        <v>0</v>
      </c>
    </row>
    <row r="1859" spans="2:20" ht="24.9" customHeight="1" x14ac:dyDescent="0.3">
      <c r="B1859" s="446"/>
      <c r="C1859" s="267">
        <f t="shared" ref="C1859:C1866" si="148">MONTH(B1859)</f>
        <v>1</v>
      </c>
      <c r="D1859" s="268" t="str">
        <f t="shared" ref="D1859:D1866" si="149">IF(C1859=1,"Janeiro",IF(C1859=2,"Fevereiro",IF(C1859=3,"Março",IF(C1859=4,"Abril",IF(C1859=5,"Maio",IF(C1859=6,"Junho",IF(C1859=7,"Julho",IF(C1859=8,"Agosto",IF(C1859=9,"Setembro",IF(C1859=10,"Outubro",IF(C1859=11,"Novembro",IF(C1859=12,"Dezembro",""))))))))))))</f>
        <v>Janeiro</v>
      </c>
      <c r="E1859" s="269">
        <v>266</v>
      </c>
      <c r="F1859" s="270" t="str">
        <f>IF(E1859="","",VLOOKUP(Conciliação!E1859,Relatório!B:I,2,FALSE))</f>
        <v>Passagens areas/Terrestres</v>
      </c>
      <c r="G1859" s="709"/>
      <c r="H1859" s="334" t="str">
        <f>IF(G1859="","",VLOOKUP(G1859,Fundos!B:C,2,FALSE))</f>
        <v/>
      </c>
      <c r="I1859" s="448" t="s">
        <v>1075</v>
      </c>
      <c r="J1859" s="443"/>
      <c r="K1859" s="443"/>
      <c r="L1859" s="686"/>
      <c r="M1859" s="353"/>
      <c r="N1859" s="453"/>
      <c r="O1859" s="576"/>
      <c r="P1859" s="276" t="s">
        <v>277</v>
      </c>
      <c r="Q1859" s="279"/>
      <c r="R1859" s="449"/>
      <c r="S1859" s="279">
        <f t="shared" ref="S1859:S1865" si="150">IF(P1859="sim",Q1859-R1859+S1858,IF(P1859="NÃO",S1858))</f>
        <v>0</v>
      </c>
      <c r="T1859" s="333">
        <f t="shared" si="144"/>
        <v>0</v>
      </c>
    </row>
    <row r="1860" spans="2:20" ht="24.9" customHeight="1" x14ac:dyDescent="0.3">
      <c r="B1860" s="446"/>
      <c r="C1860" s="267">
        <f t="shared" si="148"/>
        <v>1</v>
      </c>
      <c r="D1860" s="268" t="str">
        <f t="shared" si="149"/>
        <v>Janeiro</v>
      </c>
      <c r="E1860" s="269">
        <v>268</v>
      </c>
      <c r="F1860" s="270" t="str">
        <f>IF(E1860="","",VLOOKUP(Conciliação!E1860,Relatório!B:I,2,FALSE))</f>
        <v>Hospedagens</v>
      </c>
      <c r="G1860" s="709"/>
      <c r="H1860" s="334" t="str">
        <f>IF(G1860="","",VLOOKUP(G1860,Fundos!B:C,2,FALSE))</f>
        <v/>
      </c>
      <c r="I1860" s="448" t="s">
        <v>1075</v>
      </c>
      <c r="J1860" s="443"/>
      <c r="K1860" s="443"/>
      <c r="L1860" s="686"/>
      <c r="M1860" s="353"/>
      <c r="N1860" s="453"/>
      <c r="O1860" s="576"/>
      <c r="P1860" s="276" t="s">
        <v>277</v>
      </c>
      <c r="Q1860" s="279"/>
      <c r="R1860" s="449"/>
      <c r="S1860" s="279">
        <f t="shared" si="150"/>
        <v>0</v>
      </c>
      <c r="T1860" s="333">
        <f t="shared" si="144"/>
        <v>0</v>
      </c>
    </row>
    <row r="1861" spans="2:20" ht="24.9" customHeight="1" x14ac:dyDescent="0.3">
      <c r="B1861" s="446"/>
      <c r="C1861" s="267">
        <f t="shared" si="148"/>
        <v>1</v>
      </c>
      <c r="D1861" s="268" t="str">
        <f t="shared" si="149"/>
        <v>Janeiro</v>
      </c>
      <c r="E1861" s="269">
        <v>255</v>
      </c>
      <c r="F1861" s="270" t="str">
        <f>IF(E1861="","",VLOOKUP(Conciliação!E1861,Relatório!B:I,2,FALSE))</f>
        <v>Gpas</v>
      </c>
      <c r="G1861" s="709"/>
      <c r="H1861" s="334" t="str">
        <f>IF(G1861="","",VLOOKUP(G1861,Fundos!B:C,2,FALSE))</f>
        <v/>
      </c>
      <c r="I1861" s="448" t="s">
        <v>1075</v>
      </c>
      <c r="J1861" s="443"/>
      <c r="K1861" s="443"/>
      <c r="L1861" s="686"/>
      <c r="M1861" s="353"/>
      <c r="N1861" s="453"/>
      <c r="O1861" s="576"/>
      <c r="P1861" s="276" t="s">
        <v>277</v>
      </c>
      <c r="Q1861" s="279"/>
      <c r="R1861" s="449"/>
      <c r="S1861" s="279">
        <f t="shared" si="150"/>
        <v>0</v>
      </c>
      <c r="T1861" s="333">
        <f t="shared" si="144"/>
        <v>0</v>
      </c>
    </row>
    <row r="1862" spans="2:20" ht="24.9" customHeight="1" x14ac:dyDescent="0.3">
      <c r="B1862" s="446"/>
      <c r="C1862" s="267">
        <f t="shared" si="148"/>
        <v>1</v>
      </c>
      <c r="D1862" s="268" t="str">
        <f t="shared" si="149"/>
        <v>Janeiro</v>
      </c>
      <c r="E1862" s="269">
        <v>268</v>
      </c>
      <c r="F1862" s="270" t="str">
        <f>IF(E1862="","",VLOOKUP(Conciliação!E1862,Relatório!B:I,2,FALSE))</f>
        <v>Hospedagens</v>
      </c>
      <c r="G1862" s="709"/>
      <c r="H1862" s="334" t="str">
        <f>IF(G1862="","",VLOOKUP(G1862,Fundos!B:C,2,FALSE))</f>
        <v/>
      </c>
      <c r="I1862" s="448" t="s">
        <v>1075</v>
      </c>
      <c r="J1862" s="443"/>
      <c r="K1862" s="448"/>
      <c r="L1862" s="686"/>
      <c r="M1862" s="353"/>
      <c r="N1862" s="453"/>
      <c r="O1862" s="576"/>
      <c r="P1862" s="276" t="s">
        <v>277</v>
      </c>
      <c r="Q1862" s="279"/>
      <c r="R1862" s="449"/>
      <c r="S1862" s="279">
        <f t="shared" si="150"/>
        <v>0</v>
      </c>
      <c r="T1862" s="333">
        <f t="shared" si="144"/>
        <v>0</v>
      </c>
    </row>
    <row r="1863" spans="2:20" ht="24.9" customHeight="1" x14ac:dyDescent="0.3">
      <c r="B1863" s="446"/>
      <c r="C1863" s="267">
        <f t="shared" si="148"/>
        <v>1</v>
      </c>
      <c r="D1863" s="268" t="str">
        <f t="shared" si="149"/>
        <v>Janeiro</v>
      </c>
      <c r="E1863" s="269">
        <v>66</v>
      </c>
      <c r="F1863" s="270" t="str">
        <f>IF(E1863="","",VLOOKUP(Conciliação!E1863,Relatório!B:I,2,FALSE))</f>
        <v>Tarifas Diversas</v>
      </c>
      <c r="G1863" s="709"/>
      <c r="H1863" s="334" t="str">
        <f>IF(G1863="","",VLOOKUP(G1863,Fundos!B:C,2,FALSE))</f>
        <v/>
      </c>
      <c r="I1863" s="448" t="s">
        <v>1076</v>
      </c>
      <c r="J1863" s="443"/>
      <c r="K1863" s="443"/>
      <c r="L1863" s="686"/>
      <c r="M1863" s="353"/>
      <c r="N1863" s="453"/>
      <c r="O1863" s="576"/>
      <c r="P1863" s="276" t="s">
        <v>277</v>
      </c>
      <c r="Q1863" s="279"/>
      <c r="R1863" s="449"/>
      <c r="S1863" s="279">
        <f t="shared" si="150"/>
        <v>0</v>
      </c>
      <c r="T1863" s="333">
        <f t="shared" si="144"/>
        <v>0</v>
      </c>
    </row>
    <row r="1864" spans="2:20" ht="24.9" customHeight="1" x14ac:dyDescent="0.3">
      <c r="B1864" s="446"/>
      <c r="C1864" s="267">
        <f t="shared" si="148"/>
        <v>1</v>
      </c>
      <c r="D1864" s="268" t="str">
        <f t="shared" si="149"/>
        <v>Janeiro</v>
      </c>
      <c r="E1864" s="269">
        <v>66</v>
      </c>
      <c r="F1864" s="270" t="str">
        <f>IF(E1864="","",VLOOKUP(Conciliação!E1864,Relatório!B:I,2,FALSE))</f>
        <v>Tarifas Diversas</v>
      </c>
      <c r="G1864" s="709"/>
      <c r="H1864" s="334" t="str">
        <f>IF(G1864="","",VLOOKUP(G1864,Fundos!B:C,2,FALSE))</f>
        <v/>
      </c>
      <c r="I1864" s="448" t="s">
        <v>1075</v>
      </c>
      <c r="J1864" s="443"/>
      <c r="K1864" s="443"/>
      <c r="L1864" s="686"/>
      <c r="M1864" s="353"/>
      <c r="N1864" s="453"/>
      <c r="O1864" s="576"/>
      <c r="P1864" s="276" t="s">
        <v>277</v>
      </c>
      <c r="Q1864" s="279"/>
      <c r="R1864" s="449"/>
      <c r="S1864" s="279">
        <f t="shared" si="150"/>
        <v>0</v>
      </c>
      <c r="T1864" s="333">
        <f t="shared" si="144"/>
        <v>0</v>
      </c>
    </row>
    <row r="1865" spans="2:20" ht="24.9" customHeight="1" x14ac:dyDescent="0.3">
      <c r="B1865" s="446"/>
      <c r="C1865" s="267">
        <f t="shared" si="148"/>
        <v>1</v>
      </c>
      <c r="D1865" s="268" t="str">
        <f t="shared" si="149"/>
        <v>Janeiro</v>
      </c>
      <c r="E1865" s="269">
        <v>183</v>
      </c>
      <c r="F1865" s="270">
        <f>IF(E1865="","",VLOOKUP(Conciliação!E1865,Relatório!B:I,2,FALSE))</f>
        <v>0</v>
      </c>
      <c r="G1865" s="709"/>
      <c r="H1865" s="334" t="str">
        <f>IF(G1865="","",VLOOKUP(G1865,Fundos!B:C,2,FALSE))</f>
        <v/>
      </c>
      <c r="I1865" s="448" t="s">
        <v>1075</v>
      </c>
      <c r="J1865" s="443"/>
      <c r="K1865" s="443"/>
      <c r="L1865" s="686"/>
      <c r="M1865" s="353"/>
      <c r="N1865" s="453"/>
      <c r="O1865" s="576"/>
      <c r="P1865" s="276" t="s">
        <v>277</v>
      </c>
      <c r="Q1865" s="279"/>
      <c r="R1865" s="449"/>
      <c r="S1865" s="279">
        <f t="shared" si="150"/>
        <v>0</v>
      </c>
      <c r="T1865" s="333">
        <f t="shared" si="144"/>
        <v>0</v>
      </c>
    </row>
    <row r="1866" spans="2:20" ht="24.9" customHeight="1" x14ac:dyDescent="0.3">
      <c r="B1866" s="446"/>
      <c r="C1866" s="267">
        <f t="shared" si="148"/>
        <v>1</v>
      </c>
      <c r="D1866" s="268" t="str">
        <f t="shared" si="149"/>
        <v>Janeiro</v>
      </c>
      <c r="E1866" s="269">
        <v>275</v>
      </c>
      <c r="F1866" s="270">
        <f>IF(E1866="","",VLOOKUP(Conciliação!E1866,Relatório!B:I,2,FALSE))</f>
        <v>0</v>
      </c>
      <c r="G1866" s="709"/>
      <c r="H1866" s="334" t="str">
        <f>IF(G1866="","",VLOOKUP(G1866,Fundos!B:C,2,FALSE))</f>
        <v/>
      </c>
      <c r="I1866" s="448" t="s">
        <v>1075</v>
      </c>
      <c r="J1866" s="443"/>
      <c r="K1866" s="443"/>
      <c r="L1866" s="686"/>
      <c r="M1866" s="353"/>
      <c r="N1866" s="453"/>
      <c r="O1866" s="576"/>
      <c r="P1866" s="276" t="s">
        <v>277</v>
      </c>
      <c r="Q1866" s="279"/>
      <c r="R1866" s="449"/>
      <c r="S1866" s="279">
        <f t="shared" ref="S1866:S1868" si="151">IF(P1866="sim",Q1866-R1866+S1865,IF(P1866="NÃO",S1865))</f>
        <v>0</v>
      </c>
      <c r="T1866" s="333">
        <f t="shared" si="144"/>
        <v>0</v>
      </c>
    </row>
    <row r="1867" spans="2:20" ht="24.9" customHeight="1" x14ac:dyDescent="0.3">
      <c r="B1867" s="446"/>
      <c r="C1867" s="267">
        <f t="shared" si="141"/>
        <v>1</v>
      </c>
      <c r="D1867" s="268" t="str">
        <f t="shared" si="142"/>
        <v>Janeiro</v>
      </c>
      <c r="E1867" s="269">
        <v>126</v>
      </c>
      <c r="F1867" s="270">
        <f>IF(E1867="","",VLOOKUP(Conciliação!E1867,Relatório!B:I,2,FALSE))</f>
        <v>0</v>
      </c>
      <c r="G1867" s="709"/>
      <c r="H1867" s="334" t="str">
        <f>IF(G1867="","",VLOOKUP(G1867,Fundos!B:C,2,FALSE))</f>
        <v/>
      </c>
      <c r="I1867" s="272"/>
      <c r="J1867" s="443"/>
      <c r="K1867" s="448"/>
      <c r="L1867" s="685"/>
      <c r="M1867" s="353"/>
      <c r="N1867" s="271"/>
      <c r="O1867" s="576"/>
      <c r="P1867" s="276" t="s">
        <v>277</v>
      </c>
      <c r="Q1867" s="279"/>
      <c r="R1867" s="449"/>
      <c r="S1867" s="279">
        <f t="shared" si="151"/>
        <v>0</v>
      </c>
      <c r="T1867" s="333">
        <f t="shared" si="144"/>
        <v>0</v>
      </c>
    </row>
    <row r="1868" spans="2:20" ht="24.9" customHeight="1" x14ac:dyDescent="0.3">
      <c r="B1868" s="446"/>
      <c r="C1868" s="267">
        <f t="shared" si="141"/>
        <v>1</v>
      </c>
      <c r="D1868" s="268" t="str">
        <f t="shared" si="142"/>
        <v>Janeiro</v>
      </c>
      <c r="E1868" s="269">
        <v>206</v>
      </c>
      <c r="F1868" s="270" t="str">
        <f>IF(E1868="","",VLOOKUP(Conciliação!E1868,Relatório!B:I,2,FALSE))</f>
        <v>Analista Administrativo</v>
      </c>
      <c r="G1868" s="709"/>
      <c r="H1868" s="334" t="str">
        <f>IF(G1868="","",VLOOKUP(G1868,Fundos!B:C,2,FALSE))</f>
        <v/>
      </c>
      <c r="I1868" s="272"/>
      <c r="J1868" s="448"/>
      <c r="K1868" s="443"/>
      <c r="L1868" s="685"/>
      <c r="M1868" s="353"/>
      <c r="N1868" s="271"/>
      <c r="O1868" s="576"/>
      <c r="P1868" s="276" t="s">
        <v>277</v>
      </c>
      <c r="Q1868" s="279"/>
      <c r="R1868" s="449"/>
      <c r="S1868" s="279">
        <f t="shared" si="151"/>
        <v>0</v>
      </c>
      <c r="T1868" s="333">
        <f t="shared" si="144"/>
        <v>0</v>
      </c>
    </row>
    <row r="1869" spans="2:20" ht="24.9" customHeight="1" x14ac:dyDescent="0.3">
      <c r="B1869" s="446"/>
      <c r="C1869" s="267">
        <f t="shared" si="141"/>
        <v>1</v>
      </c>
      <c r="D1869" s="268" t="str">
        <f t="shared" si="142"/>
        <v>Janeiro</v>
      </c>
      <c r="E1869" s="269">
        <v>178</v>
      </c>
      <c r="F1869" s="270">
        <f>IF(E1869="","",VLOOKUP(Conciliação!E1869,Relatório!B:I,2,FALSE))</f>
        <v>0</v>
      </c>
      <c r="G1869" s="709"/>
      <c r="H1869" s="334" t="str">
        <f>IF(G1869="","",VLOOKUP(G1869,Fundos!B:C,2,FALSE))</f>
        <v/>
      </c>
      <c r="I1869" s="828" t="s">
        <v>1077</v>
      </c>
      <c r="J1869" s="443"/>
      <c r="K1869" s="448"/>
      <c r="L1869" s="685"/>
      <c r="M1869" s="353"/>
      <c r="N1869" s="271"/>
      <c r="O1869" s="576"/>
      <c r="P1869" s="276" t="s">
        <v>277</v>
      </c>
      <c r="Q1869" s="279"/>
      <c r="R1869" s="449"/>
      <c r="S1869" s="279">
        <f t="shared" si="143"/>
        <v>0</v>
      </c>
      <c r="T1869" s="333">
        <f t="shared" si="144"/>
        <v>0</v>
      </c>
    </row>
    <row r="1870" spans="2:20" ht="24.9" customHeight="1" x14ac:dyDescent="0.3">
      <c r="B1870" s="446"/>
      <c r="C1870" s="267">
        <f t="shared" ref="C1870:C1946" si="152">MONTH(B1870)</f>
        <v>1</v>
      </c>
      <c r="D1870" s="268" t="str">
        <f t="shared" ref="D1870:D1946" si="153">IF(C1870=1,"Janeiro",IF(C1870=2,"Fevereiro",IF(C1870=3,"Março",IF(C1870=4,"Abril",IF(C1870=5,"Maio",IF(C1870=6,"Junho",IF(C1870=7,"Julho",IF(C1870=8,"Agosto",IF(C1870=9,"Setembro",IF(C1870=10,"Outubro",IF(C1870=11,"Novembro",IF(C1870=12,"Dezembro",""))))))))))))</f>
        <v>Janeiro</v>
      </c>
      <c r="E1870" s="269">
        <v>264</v>
      </c>
      <c r="F1870" s="270" t="str">
        <f>IF(E1870="","",VLOOKUP(Conciliação!E1870,Relatório!B:I,2,FALSE))</f>
        <v>Material de Limpeza/Cozinha/Alimentação</v>
      </c>
      <c r="G1870" s="709"/>
      <c r="H1870" s="334" t="str">
        <f>IF(G1870="","",VLOOKUP(G1870,Fundos!B:C,2,FALSE))</f>
        <v/>
      </c>
      <c r="I1870" s="272"/>
      <c r="J1870" s="443"/>
      <c r="K1870" s="448"/>
      <c r="L1870" s="685"/>
      <c r="M1870" s="353"/>
      <c r="N1870" s="271"/>
      <c r="O1870" s="576"/>
      <c r="P1870" s="276" t="s">
        <v>277</v>
      </c>
      <c r="Q1870" s="279"/>
      <c r="R1870" s="449"/>
      <c r="S1870" s="279">
        <f t="shared" si="143"/>
        <v>0</v>
      </c>
      <c r="T1870" s="333">
        <f t="shared" si="144"/>
        <v>0</v>
      </c>
    </row>
    <row r="1871" spans="2:20" ht="24.9" customHeight="1" x14ac:dyDescent="0.3">
      <c r="B1871" s="446"/>
      <c r="C1871" s="267">
        <f t="shared" si="152"/>
        <v>1</v>
      </c>
      <c r="D1871" s="268" t="str">
        <f t="shared" si="153"/>
        <v>Janeiro</v>
      </c>
      <c r="E1871" s="269">
        <v>126</v>
      </c>
      <c r="F1871" s="270">
        <f>IF(E1871="","",VLOOKUP(Conciliação!E1871,Relatório!B:I,2,FALSE))</f>
        <v>0</v>
      </c>
      <c r="G1871" s="709"/>
      <c r="H1871" s="334" t="str">
        <f>IF(G1871="","",VLOOKUP(G1871,Fundos!B:C,2,FALSE))</f>
        <v/>
      </c>
      <c r="I1871" s="272"/>
      <c r="J1871" s="443"/>
      <c r="K1871" s="448"/>
      <c r="L1871" s="685"/>
      <c r="M1871" s="353"/>
      <c r="N1871" s="271"/>
      <c r="O1871" s="576"/>
      <c r="P1871" s="276" t="s">
        <v>277</v>
      </c>
      <c r="Q1871" s="279"/>
      <c r="R1871" s="449"/>
      <c r="S1871" s="279">
        <f t="shared" si="143"/>
        <v>0</v>
      </c>
      <c r="T1871" s="333">
        <f t="shared" si="144"/>
        <v>0</v>
      </c>
    </row>
    <row r="1872" spans="2:20" ht="24.9" customHeight="1" x14ac:dyDescent="0.3">
      <c r="B1872" s="446"/>
      <c r="C1872" s="267">
        <f t="shared" si="152"/>
        <v>1</v>
      </c>
      <c r="D1872" s="268" t="str">
        <f t="shared" si="153"/>
        <v>Janeiro</v>
      </c>
      <c r="E1872" s="269">
        <v>60</v>
      </c>
      <c r="F1872" s="270" t="str">
        <f>IF(E1872="","",VLOOKUP(Conciliação!E1872,Relatório!B:I,2,FALSE))</f>
        <v>Taxas bancárias</v>
      </c>
      <c r="G1872" s="709"/>
      <c r="H1872" s="334" t="str">
        <f>IF(G1872="","",VLOOKUP(G1872,Fundos!B:C,2,FALSE))</f>
        <v/>
      </c>
      <c r="I1872" s="272"/>
      <c r="J1872" s="443"/>
      <c r="K1872" s="443"/>
      <c r="L1872" s="685"/>
      <c r="M1872" s="353"/>
      <c r="N1872" s="271"/>
      <c r="O1872" s="576"/>
      <c r="P1872" s="276" t="s">
        <v>277</v>
      </c>
      <c r="Q1872" s="279"/>
      <c r="R1872" s="449"/>
      <c r="S1872" s="279">
        <f t="shared" si="143"/>
        <v>0</v>
      </c>
      <c r="T1872" s="333">
        <f t="shared" si="144"/>
        <v>0</v>
      </c>
    </row>
    <row r="1873" spans="2:21" ht="24.9" customHeight="1" x14ac:dyDescent="0.3">
      <c r="B1873" s="446"/>
      <c r="C1873" s="267">
        <f t="shared" si="152"/>
        <v>1</v>
      </c>
      <c r="D1873" s="268" t="str">
        <f t="shared" si="153"/>
        <v>Janeiro</v>
      </c>
      <c r="E1873" s="269">
        <v>60</v>
      </c>
      <c r="F1873" s="270" t="str">
        <f>IF(E1873="","",VLOOKUP(Conciliação!E1873,Relatório!B:I,2,FALSE))</f>
        <v>Taxas bancárias</v>
      </c>
      <c r="G1873" s="709"/>
      <c r="H1873" s="334" t="str">
        <f>IF(G1873="","",VLOOKUP(G1873,Fundos!B:C,2,FALSE))</f>
        <v/>
      </c>
      <c r="I1873" s="272"/>
      <c r="J1873" s="443"/>
      <c r="K1873" s="443"/>
      <c r="L1873" s="685"/>
      <c r="M1873" s="353"/>
      <c r="N1873" s="271"/>
      <c r="O1873" s="576"/>
      <c r="P1873" s="276" t="s">
        <v>277</v>
      </c>
      <c r="Q1873" s="279"/>
      <c r="R1873" s="449"/>
      <c r="S1873" s="279">
        <f t="shared" si="143"/>
        <v>0</v>
      </c>
      <c r="T1873" s="333">
        <f t="shared" si="144"/>
        <v>0</v>
      </c>
    </row>
    <row r="1874" spans="2:21" ht="24.9" customHeight="1" x14ac:dyDescent="0.3">
      <c r="B1874" s="446"/>
      <c r="C1874" s="267">
        <f t="shared" si="152"/>
        <v>1</v>
      </c>
      <c r="D1874" s="268" t="str">
        <f t="shared" si="153"/>
        <v>Janeiro</v>
      </c>
      <c r="E1874" s="269">
        <v>60</v>
      </c>
      <c r="F1874" s="270" t="str">
        <f>IF(E1874="","",VLOOKUP(Conciliação!E1874,Relatório!B:I,2,FALSE))</f>
        <v>Taxas bancárias</v>
      </c>
      <c r="G1874" s="709"/>
      <c r="H1874" s="334" t="str">
        <f>IF(G1874="","",VLOOKUP(G1874,Fundos!B:C,2,FALSE))</f>
        <v/>
      </c>
      <c r="I1874" s="272"/>
      <c r="J1874" s="443"/>
      <c r="K1874" s="443"/>
      <c r="L1874" s="685"/>
      <c r="M1874" s="353"/>
      <c r="N1874" s="271"/>
      <c r="O1874" s="576"/>
      <c r="P1874" s="276" t="s">
        <v>277</v>
      </c>
      <c r="Q1874" s="279"/>
      <c r="R1874" s="449"/>
      <c r="S1874" s="279">
        <f t="shared" si="143"/>
        <v>0</v>
      </c>
      <c r="T1874" s="333">
        <f t="shared" si="144"/>
        <v>0</v>
      </c>
    </row>
    <row r="1875" spans="2:21" ht="24.9" customHeight="1" x14ac:dyDescent="0.3">
      <c r="B1875" s="446"/>
      <c r="C1875" s="267">
        <f t="shared" si="152"/>
        <v>1</v>
      </c>
      <c r="D1875" s="268" t="str">
        <f t="shared" si="153"/>
        <v>Janeiro</v>
      </c>
      <c r="E1875" s="269">
        <v>60</v>
      </c>
      <c r="F1875" s="270" t="str">
        <f>IF(E1875="","",VLOOKUP(Conciliação!E1875,Relatório!B:I,2,FALSE))</f>
        <v>Taxas bancárias</v>
      </c>
      <c r="G1875" s="709"/>
      <c r="H1875" s="334" t="str">
        <f>IF(G1875="","",VLOOKUP(G1875,Fundos!B:C,2,FALSE))</f>
        <v/>
      </c>
      <c r="I1875" s="272"/>
      <c r="J1875" s="443"/>
      <c r="K1875" s="443"/>
      <c r="L1875" s="685"/>
      <c r="M1875" s="353"/>
      <c r="N1875" s="271"/>
      <c r="O1875" s="576"/>
      <c r="P1875" s="276" t="s">
        <v>277</v>
      </c>
      <c r="Q1875" s="279"/>
      <c r="R1875" s="449"/>
      <c r="S1875" s="279">
        <f t="shared" si="143"/>
        <v>0</v>
      </c>
      <c r="T1875" s="333">
        <f t="shared" si="144"/>
        <v>0</v>
      </c>
    </row>
    <row r="1876" spans="2:21" ht="24.9" customHeight="1" x14ac:dyDescent="0.3">
      <c r="B1876" s="446"/>
      <c r="C1876" s="267">
        <f t="shared" si="152"/>
        <v>1</v>
      </c>
      <c r="D1876" s="268" t="str">
        <f t="shared" si="153"/>
        <v>Janeiro</v>
      </c>
      <c r="E1876" s="269">
        <v>60</v>
      </c>
      <c r="F1876" s="270" t="str">
        <f>IF(E1876="","",VLOOKUP(Conciliação!E1876,Relatório!B:I,2,FALSE))</f>
        <v>Taxas bancárias</v>
      </c>
      <c r="G1876" s="709"/>
      <c r="H1876" s="334" t="str">
        <f>IF(G1876="","",VLOOKUP(G1876,Fundos!B:C,2,FALSE))</f>
        <v/>
      </c>
      <c r="I1876" s="272"/>
      <c r="J1876" s="443"/>
      <c r="K1876" s="443"/>
      <c r="L1876" s="685"/>
      <c r="M1876" s="353"/>
      <c r="N1876" s="271"/>
      <c r="O1876" s="576"/>
      <c r="P1876" s="276" t="s">
        <v>277</v>
      </c>
      <c r="Q1876" s="279"/>
      <c r="R1876" s="449"/>
      <c r="S1876" s="279">
        <f t="shared" si="143"/>
        <v>0</v>
      </c>
      <c r="T1876" s="333">
        <f t="shared" si="144"/>
        <v>0</v>
      </c>
    </row>
    <row r="1877" spans="2:21" ht="24.9" customHeight="1" x14ac:dyDescent="0.3">
      <c r="B1877" s="446"/>
      <c r="C1877" s="267">
        <f t="shared" si="152"/>
        <v>1</v>
      </c>
      <c r="D1877" s="268" t="str">
        <f t="shared" si="153"/>
        <v>Janeiro</v>
      </c>
      <c r="E1877" s="269">
        <v>60</v>
      </c>
      <c r="F1877" s="270" t="str">
        <f>IF(E1877="","",VLOOKUP(Conciliação!E1877,Relatório!B:I,2,FALSE))</f>
        <v>Taxas bancárias</v>
      </c>
      <c r="G1877" s="709"/>
      <c r="H1877" s="334" t="str">
        <f>IF(G1877="","",VLOOKUP(G1877,Fundos!B:C,2,FALSE))</f>
        <v/>
      </c>
      <c r="I1877" s="272"/>
      <c r="J1877" s="443"/>
      <c r="K1877" s="443"/>
      <c r="L1877" s="685"/>
      <c r="M1877" s="353"/>
      <c r="N1877" s="271"/>
      <c r="O1877" s="576"/>
      <c r="P1877" s="276" t="s">
        <v>277</v>
      </c>
      <c r="Q1877" s="279"/>
      <c r="R1877" s="449"/>
      <c r="S1877" s="279">
        <f t="shared" si="143"/>
        <v>0</v>
      </c>
      <c r="T1877" s="333">
        <f t="shared" si="144"/>
        <v>0</v>
      </c>
    </row>
    <row r="1878" spans="2:21" ht="24.9" customHeight="1" x14ac:dyDescent="0.3">
      <c r="B1878" s="446"/>
      <c r="C1878" s="267">
        <f t="shared" si="152"/>
        <v>1</v>
      </c>
      <c r="D1878" s="268" t="str">
        <f t="shared" si="153"/>
        <v>Janeiro</v>
      </c>
      <c r="E1878" s="269">
        <v>60</v>
      </c>
      <c r="F1878" s="270" t="str">
        <f>IF(E1878="","",VLOOKUP(Conciliação!E1878,Relatório!B:I,2,FALSE))</f>
        <v>Taxas bancárias</v>
      </c>
      <c r="G1878" s="709"/>
      <c r="H1878" s="334" t="str">
        <f>IF(G1878="","",VLOOKUP(G1878,Fundos!B:C,2,FALSE))</f>
        <v/>
      </c>
      <c r="I1878" s="272"/>
      <c r="J1878" s="443"/>
      <c r="K1878" s="443"/>
      <c r="L1878" s="685"/>
      <c r="M1878" s="353"/>
      <c r="N1878" s="271"/>
      <c r="O1878" s="576"/>
      <c r="P1878" s="276" t="s">
        <v>277</v>
      </c>
      <c r="Q1878" s="279"/>
      <c r="R1878" s="449"/>
      <c r="S1878" s="279">
        <f t="shared" si="143"/>
        <v>0</v>
      </c>
      <c r="T1878" s="333">
        <f t="shared" si="144"/>
        <v>0</v>
      </c>
    </row>
    <row r="1879" spans="2:21" ht="24.9" customHeight="1" x14ac:dyDescent="0.3">
      <c r="B1879" s="446"/>
      <c r="C1879" s="267">
        <f t="shared" si="152"/>
        <v>1</v>
      </c>
      <c r="D1879" s="268" t="str">
        <f t="shared" si="153"/>
        <v>Janeiro</v>
      </c>
      <c r="E1879" s="269">
        <v>262</v>
      </c>
      <c r="F1879" s="270" t="str">
        <f>IF(E1879="","",VLOOKUP(Conciliação!E1879,Relatório!B:I,2,FALSE))</f>
        <v>Livros/revistas</v>
      </c>
      <c r="G1879" s="709"/>
      <c r="H1879" s="334" t="str">
        <f>IF(G1879="","",VLOOKUP(G1879,Fundos!B:C,2,FALSE))</f>
        <v/>
      </c>
      <c r="I1879" s="272"/>
      <c r="J1879" s="294"/>
      <c r="K1879" s="294"/>
      <c r="L1879" s="274"/>
      <c r="M1879" s="353"/>
      <c r="N1879" s="271"/>
      <c r="O1879" s="576"/>
      <c r="P1879" s="276" t="s">
        <v>277</v>
      </c>
      <c r="Q1879" s="279"/>
      <c r="R1879" s="449"/>
      <c r="S1879" s="279">
        <f t="shared" si="143"/>
        <v>0</v>
      </c>
      <c r="T1879" s="333">
        <f t="shared" si="144"/>
        <v>0</v>
      </c>
    </row>
    <row r="1880" spans="2:21" ht="24.9" customHeight="1" x14ac:dyDescent="0.3">
      <c r="B1880" s="446"/>
      <c r="C1880" s="267">
        <f t="shared" si="152"/>
        <v>1</v>
      </c>
      <c r="D1880" s="268" t="str">
        <f t="shared" si="153"/>
        <v>Janeiro</v>
      </c>
      <c r="E1880" s="269">
        <v>256</v>
      </c>
      <c r="F1880" s="270" t="str">
        <f>IF(E1880="","",VLOOKUP(Conciliação!E1880,Relatório!B:I,2,FALSE))</f>
        <v>Despesas bancárias</v>
      </c>
      <c r="G1880" s="709"/>
      <c r="H1880" s="334" t="str">
        <f>IF(G1880="","",VLOOKUP(G1880,Fundos!B:C,2,FALSE))</f>
        <v/>
      </c>
      <c r="I1880" s="272"/>
      <c r="J1880" s="443"/>
      <c r="K1880" s="443"/>
      <c r="L1880" s="685"/>
      <c r="M1880" s="353"/>
      <c r="N1880" s="271"/>
      <c r="O1880" s="576"/>
      <c r="P1880" s="276" t="s">
        <v>277</v>
      </c>
      <c r="Q1880" s="279"/>
      <c r="R1880" s="449"/>
      <c r="S1880" s="279">
        <f t="shared" si="143"/>
        <v>0</v>
      </c>
      <c r="T1880" s="333">
        <f t="shared" si="144"/>
        <v>0</v>
      </c>
    </row>
    <row r="1881" spans="2:21" ht="24.9" customHeight="1" x14ac:dyDescent="0.3">
      <c r="B1881" s="446"/>
      <c r="C1881" s="267">
        <f t="shared" si="152"/>
        <v>1</v>
      </c>
      <c r="D1881" s="268" t="str">
        <f t="shared" si="153"/>
        <v>Janeiro</v>
      </c>
      <c r="E1881" s="269">
        <v>60</v>
      </c>
      <c r="F1881" s="270" t="str">
        <f>IF(E1881="","",VLOOKUP(Conciliação!E1881,Relatório!B:I,2,FALSE))</f>
        <v>Taxas bancárias</v>
      </c>
      <c r="G1881" s="709"/>
      <c r="H1881" s="334" t="str">
        <f>IF(G1881="","",VLOOKUP(G1881,Fundos!B:C,2,FALSE))</f>
        <v/>
      </c>
      <c r="I1881" s="272"/>
      <c r="J1881" s="443"/>
      <c r="K1881" s="443"/>
      <c r="L1881" s="685"/>
      <c r="M1881" s="353"/>
      <c r="N1881" s="271"/>
      <c r="O1881" s="576"/>
      <c r="P1881" s="276" t="s">
        <v>277</v>
      </c>
      <c r="Q1881" s="279"/>
      <c r="R1881" s="449"/>
      <c r="S1881" s="279">
        <f t="shared" si="143"/>
        <v>0</v>
      </c>
      <c r="T1881" s="333">
        <f t="shared" si="144"/>
        <v>0</v>
      </c>
      <c r="U1881" s="546">
        <f>S1881-97187.89</f>
        <v>-97187.89</v>
      </c>
    </row>
    <row r="1882" spans="2:21" ht="24.9" customHeight="1" x14ac:dyDescent="0.3">
      <c r="B1882" s="446"/>
      <c r="C1882" s="267">
        <f t="shared" si="152"/>
        <v>1</v>
      </c>
      <c r="D1882" s="268" t="str">
        <f t="shared" si="153"/>
        <v>Janeiro</v>
      </c>
      <c r="E1882" s="269">
        <v>26</v>
      </c>
      <c r="F1882" s="270" t="str">
        <f>IF(E1882="","",VLOOKUP(Conciliação!E1882,Relatório!B:I,2,FALSE))</f>
        <v>Multas recebidas</v>
      </c>
      <c r="G1882" s="709"/>
      <c r="H1882" s="334" t="str">
        <f>IF(G1882="","",VLOOKUP(G1882,Fundos!B:C,2,FALSE))</f>
        <v/>
      </c>
      <c r="I1882" s="272"/>
      <c r="J1882" s="443"/>
      <c r="K1882" s="443"/>
      <c r="L1882" s="685"/>
      <c r="M1882" s="353"/>
      <c r="N1882" s="271"/>
      <c r="O1882" s="576"/>
      <c r="P1882" s="276" t="s">
        <v>277</v>
      </c>
      <c r="Q1882" s="279"/>
      <c r="R1882" s="449"/>
      <c r="S1882" s="279">
        <f t="shared" si="143"/>
        <v>0</v>
      </c>
      <c r="T1882" s="333">
        <f t="shared" si="144"/>
        <v>0</v>
      </c>
    </row>
    <row r="1883" spans="2:21" ht="24.9" customHeight="1" x14ac:dyDescent="0.3">
      <c r="B1883" s="446"/>
      <c r="C1883" s="267">
        <f>MONTH(B1883)</f>
        <v>1</v>
      </c>
      <c r="D1883" s="268" t="str">
        <f>IF(C1883=1,"Janeiro",IF(C1883=2,"Fevereiro",IF(C1883=3,"Março",IF(C1883=4,"Abril",IF(C1883=5,"Maio",IF(C1883=6,"Junho",IF(C1883=7,"Julho",IF(C1883=8,"Agosto",IF(C1883=9,"Setembro",IF(C1883=10,"Outubro",IF(C1883=11,"Novembro",IF(C1883=12,"Dezembro",""))))))))))))</f>
        <v>Janeiro</v>
      </c>
      <c r="E1883" s="269">
        <v>26</v>
      </c>
      <c r="F1883" s="270" t="str">
        <f>IF(E1883="","",VLOOKUP(Conciliação!E1883,Relatório!B:I,2,FALSE))</f>
        <v>Multas recebidas</v>
      </c>
      <c r="G1883" s="709"/>
      <c r="H1883" s="334" t="str">
        <f>IF(G1883="","",VLOOKUP(G1883,Fundos!B:C,2,FALSE))</f>
        <v/>
      </c>
      <c r="I1883" s="272"/>
      <c r="J1883" s="443"/>
      <c r="K1883" s="443"/>
      <c r="L1883" s="685"/>
      <c r="M1883" s="353"/>
      <c r="N1883" s="271"/>
      <c r="O1883" s="576"/>
      <c r="P1883" s="276" t="s">
        <v>277</v>
      </c>
      <c r="Q1883" s="279"/>
      <c r="R1883" s="449"/>
      <c r="S1883" s="279">
        <f>IF(P1883="sim",Q1883-R1883+S1882,IF(P1883="NÃO",S1882))</f>
        <v>0</v>
      </c>
      <c r="T1883" s="333">
        <f t="shared" si="144"/>
        <v>0</v>
      </c>
    </row>
    <row r="1884" spans="2:21" ht="24.9" customHeight="1" x14ac:dyDescent="0.3">
      <c r="B1884" s="446"/>
      <c r="C1884" s="267">
        <f t="shared" si="152"/>
        <v>1</v>
      </c>
      <c r="D1884" s="268" t="str">
        <f t="shared" si="153"/>
        <v>Janeiro</v>
      </c>
      <c r="E1884" s="269">
        <v>126</v>
      </c>
      <c r="F1884" s="270">
        <f>IF(E1884="","",VLOOKUP(Conciliação!E1884,Relatório!B:I,2,FALSE))</f>
        <v>0</v>
      </c>
      <c r="G1884" s="709"/>
      <c r="H1884" s="334" t="str">
        <f>IF(G1884="","",VLOOKUP(G1884,Fundos!B:C,2,FALSE))</f>
        <v/>
      </c>
      <c r="I1884" s="272"/>
      <c r="J1884" s="443"/>
      <c r="K1884" s="448"/>
      <c r="L1884" s="685"/>
      <c r="M1884" s="353"/>
      <c r="N1884" s="271"/>
      <c r="O1884" s="576"/>
      <c r="P1884" s="276" t="s">
        <v>277</v>
      </c>
      <c r="Q1884" s="279"/>
      <c r="R1884" s="449"/>
      <c r="S1884" s="279">
        <f>IF(P1884="sim",Q1884-R1884+S1883,IF(P1884="NÃO",S1883))</f>
        <v>0</v>
      </c>
      <c r="T1884" s="333">
        <f t="shared" si="144"/>
        <v>0</v>
      </c>
    </row>
    <row r="1885" spans="2:21" ht="24.9" customHeight="1" x14ac:dyDescent="0.3">
      <c r="B1885" s="446"/>
      <c r="C1885" s="267">
        <f t="shared" si="152"/>
        <v>1</v>
      </c>
      <c r="D1885" s="268" t="str">
        <f t="shared" si="153"/>
        <v>Janeiro</v>
      </c>
      <c r="E1885" s="269">
        <v>126</v>
      </c>
      <c r="F1885" s="270">
        <f>IF(E1885="","",VLOOKUP(Conciliação!E1885,Relatório!B:I,2,FALSE))</f>
        <v>0</v>
      </c>
      <c r="G1885" s="709"/>
      <c r="H1885" s="334" t="str">
        <f>IF(G1885="","",VLOOKUP(G1885,Fundos!B:C,2,FALSE))</f>
        <v/>
      </c>
      <c r="I1885" s="272"/>
      <c r="J1885" s="443"/>
      <c r="K1885" s="443"/>
      <c r="L1885" s="685"/>
      <c r="M1885" s="353"/>
      <c r="N1885" s="271"/>
      <c r="O1885" s="576"/>
      <c r="P1885" s="276" t="s">
        <v>277</v>
      </c>
      <c r="Q1885" s="279"/>
      <c r="R1885" s="449"/>
      <c r="S1885" s="279">
        <f t="shared" ref="S1885:S1959" si="154">IF(P1885="sim",Q1885-R1885+S1884,IF(P1885="NÃO",S1884))</f>
        <v>0</v>
      </c>
      <c r="T1885" s="333">
        <f t="shared" si="144"/>
        <v>0</v>
      </c>
    </row>
    <row r="1886" spans="2:21" ht="24.9" customHeight="1" x14ac:dyDescent="0.3">
      <c r="B1886" s="446"/>
      <c r="C1886" s="267">
        <f t="shared" si="152"/>
        <v>1</v>
      </c>
      <c r="D1886" s="268" t="str">
        <f t="shared" si="153"/>
        <v>Janeiro</v>
      </c>
      <c r="E1886" s="269">
        <v>126</v>
      </c>
      <c r="F1886" s="270">
        <f>IF(E1886="","",VLOOKUP(Conciliação!E1886,Relatório!B:I,2,FALSE))</f>
        <v>0</v>
      </c>
      <c r="G1886" s="709"/>
      <c r="H1886" s="334" t="str">
        <f>IF(G1886="","",VLOOKUP(G1886,Fundos!B:C,2,FALSE))</f>
        <v/>
      </c>
      <c r="I1886" s="272"/>
      <c r="J1886" s="443"/>
      <c r="K1886" s="448"/>
      <c r="L1886" s="685"/>
      <c r="M1886" s="353"/>
      <c r="N1886" s="271"/>
      <c r="O1886" s="576"/>
      <c r="P1886" s="276" t="s">
        <v>277</v>
      </c>
      <c r="Q1886" s="279"/>
      <c r="R1886" s="449"/>
      <c r="S1886" s="279">
        <f t="shared" si="154"/>
        <v>0</v>
      </c>
      <c r="T1886" s="333">
        <f t="shared" si="144"/>
        <v>0</v>
      </c>
    </row>
    <row r="1887" spans="2:21" ht="24.9" customHeight="1" x14ac:dyDescent="0.3">
      <c r="B1887" s="446"/>
      <c r="C1887" s="267">
        <f t="shared" si="152"/>
        <v>1</v>
      </c>
      <c r="D1887" s="268" t="str">
        <f t="shared" si="153"/>
        <v>Janeiro</v>
      </c>
      <c r="E1887" s="269">
        <v>314</v>
      </c>
      <c r="F1887" s="270">
        <f>IF(E1887="","",VLOOKUP(Conciliação!E1887,Relatório!B:I,2,FALSE))</f>
        <v>0</v>
      </c>
      <c r="G1887" s="709"/>
      <c r="H1887" s="334" t="str">
        <f>IF(G1887="","",VLOOKUP(G1887,Fundos!B:C,2,FALSE))</f>
        <v/>
      </c>
      <c r="I1887" s="272"/>
      <c r="J1887" s="443"/>
      <c r="K1887" s="443"/>
      <c r="L1887" s="685"/>
      <c r="M1887" s="353"/>
      <c r="N1887" s="271"/>
      <c r="O1887" s="576"/>
      <c r="P1887" s="276" t="s">
        <v>277</v>
      </c>
      <c r="Q1887" s="279"/>
      <c r="R1887" s="449"/>
      <c r="S1887" s="279">
        <f t="shared" si="154"/>
        <v>0</v>
      </c>
      <c r="T1887" s="333">
        <f t="shared" si="144"/>
        <v>0</v>
      </c>
    </row>
    <row r="1888" spans="2:21" ht="24.9" customHeight="1" x14ac:dyDescent="0.3">
      <c r="B1888" s="446"/>
      <c r="C1888" s="267">
        <f t="shared" si="152"/>
        <v>1</v>
      </c>
      <c r="D1888" s="268" t="str">
        <f t="shared" si="153"/>
        <v>Janeiro</v>
      </c>
      <c r="E1888" s="269">
        <v>115</v>
      </c>
      <c r="F1888" s="270">
        <f>IF(E1888="","",VLOOKUP(Conciliação!E1888,Relatório!B:I,2,FALSE))</f>
        <v>0</v>
      </c>
      <c r="G1888" s="709"/>
      <c r="H1888" s="334" t="str">
        <f>IF(G1888="","",VLOOKUP(G1888,Fundos!B:C,2,FALSE))</f>
        <v/>
      </c>
      <c r="I1888" s="272"/>
      <c r="J1888" s="443"/>
      <c r="K1888" s="443"/>
      <c r="L1888" s="685"/>
      <c r="M1888" s="353"/>
      <c r="N1888" s="271"/>
      <c r="O1888" s="576"/>
      <c r="P1888" s="276" t="s">
        <v>277</v>
      </c>
      <c r="Q1888" s="279"/>
      <c r="R1888" s="449"/>
      <c r="S1888" s="279">
        <f t="shared" si="154"/>
        <v>0</v>
      </c>
      <c r="T1888" s="333">
        <f t="shared" si="144"/>
        <v>0</v>
      </c>
    </row>
    <row r="1889" spans="2:20" ht="24.9" customHeight="1" x14ac:dyDescent="0.3">
      <c r="B1889" s="446"/>
      <c r="C1889" s="267">
        <f t="shared" si="152"/>
        <v>1</v>
      </c>
      <c r="D1889" s="268" t="str">
        <f t="shared" si="153"/>
        <v>Janeiro</v>
      </c>
      <c r="E1889" s="269">
        <v>60</v>
      </c>
      <c r="F1889" s="270" t="str">
        <f>IF(E1889="","",VLOOKUP(Conciliação!E1889,Relatório!B:I,2,FALSE))</f>
        <v>Taxas bancárias</v>
      </c>
      <c r="G1889" s="709"/>
      <c r="H1889" s="334" t="str">
        <f>IF(G1889="","",VLOOKUP(G1889,Fundos!B:C,2,FALSE))</f>
        <v/>
      </c>
      <c r="I1889" s="272"/>
      <c r="J1889" s="443"/>
      <c r="K1889" s="443"/>
      <c r="L1889" s="685"/>
      <c r="M1889" s="353"/>
      <c r="N1889" s="271"/>
      <c r="O1889" s="576"/>
      <c r="P1889" s="276" t="s">
        <v>277</v>
      </c>
      <c r="Q1889" s="279"/>
      <c r="R1889" s="449"/>
      <c r="S1889" s="279">
        <f t="shared" si="154"/>
        <v>0</v>
      </c>
      <c r="T1889" s="333">
        <f t="shared" si="144"/>
        <v>0</v>
      </c>
    </row>
    <row r="1890" spans="2:20" ht="24.9" customHeight="1" x14ac:dyDescent="0.3">
      <c r="B1890" s="446"/>
      <c r="C1890" s="267">
        <f t="shared" si="152"/>
        <v>1</v>
      </c>
      <c r="D1890" s="268" t="str">
        <f t="shared" si="153"/>
        <v>Janeiro</v>
      </c>
      <c r="E1890" s="269">
        <v>60</v>
      </c>
      <c r="F1890" s="270" t="str">
        <f>IF(E1890="","",VLOOKUP(Conciliação!E1890,Relatório!B:I,2,FALSE))</f>
        <v>Taxas bancárias</v>
      </c>
      <c r="G1890" s="709"/>
      <c r="H1890" s="334" t="str">
        <f>IF(G1890="","",VLOOKUP(G1890,Fundos!B:C,2,FALSE))</f>
        <v/>
      </c>
      <c r="I1890" s="272"/>
      <c r="J1890" s="443"/>
      <c r="K1890" s="443"/>
      <c r="L1890" s="685"/>
      <c r="M1890" s="353"/>
      <c r="N1890" s="271"/>
      <c r="O1890" s="576"/>
      <c r="P1890" s="276" t="s">
        <v>277</v>
      </c>
      <c r="Q1890" s="279"/>
      <c r="R1890" s="449"/>
      <c r="S1890" s="279">
        <f t="shared" si="154"/>
        <v>0</v>
      </c>
      <c r="T1890" s="333">
        <f t="shared" si="144"/>
        <v>0</v>
      </c>
    </row>
    <row r="1891" spans="2:20" ht="24.9" customHeight="1" x14ac:dyDescent="0.3">
      <c r="B1891" s="446"/>
      <c r="C1891" s="267">
        <f t="shared" si="152"/>
        <v>1</v>
      </c>
      <c r="D1891" s="268" t="str">
        <f t="shared" si="153"/>
        <v>Janeiro</v>
      </c>
      <c r="E1891" s="269">
        <v>60</v>
      </c>
      <c r="F1891" s="270" t="str">
        <f>IF(E1891="","",VLOOKUP(Conciliação!E1891,Relatório!B:I,2,FALSE))</f>
        <v>Taxas bancárias</v>
      </c>
      <c r="G1891" s="709"/>
      <c r="H1891" s="334" t="str">
        <f>IF(G1891="","",VLOOKUP(G1891,Fundos!B:C,2,FALSE))</f>
        <v/>
      </c>
      <c r="I1891" s="272"/>
      <c r="J1891" s="443"/>
      <c r="K1891" s="443"/>
      <c r="L1891" s="685"/>
      <c r="M1891" s="353"/>
      <c r="N1891" s="271"/>
      <c r="O1891" s="576"/>
      <c r="P1891" s="276" t="s">
        <v>277</v>
      </c>
      <c r="Q1891" s="279"/>
      <c r="R1891" s="449"/>
      <c r="S1891" s="279">
        <f t="shared" si="154"/>
        <v>0</v>
      </c>
      <c r="T1891" s="333">
        <f t="shared" si="144"/>
        <v>0</v>
      </c>
    </row>
    <row r="1892" spans="2:20" ht="24.9" customHeight="1" x14ac:dyDescent="0.3">
      <c r="B1892" s="446"/>
      <c r="C1892" s="267">
        <f t="shared" si="152"/>
        <v>1</v>
      </c>
      <c r="D1892" s="268" t="str">
        <f t="shared" si="153"/>
        <v>Janeiro</v>
      </c>
      <c r="E1892" s="269">
        <v>310</v>
      </c>
      <c r="F1892" s="270" t="str">
        <f>IF(E1892="","",VLOOKUP(Conciliação!E1892,Relatório!B:I,2,FALSE))</f>
        <v>Serviços Diversos Terceiros (PF/PJ)</v>
      </c>
      <c r="G1892" s="709"/>
      <c r="H1892" s="334" t="str">
        <f>IF(G1892="","",VLOOKUP(G1892,Fundos!B:C,2,FALSE))</f>
        <v/>
      </c>
      <c r="I1892" s="272"/>
      <c r="J1892" s="443"/>
      <c r="K1892" s="443"/>
      <c r="L1892" s="685"/>
      <c r="M1892" s="353"/>
      <c r="N1892" s="271"/>
      <c r="O1892" s="576"/>
      <c r="P1892" s="276" t="s">
        <v>277</v>
      </c>
      <c r="Q1892" s="279"/>
      <c r="R1892" s="449"/>
      <c r="S1892" s="279">
        <f t="shared" si="154"/>
        <v>0</v>
      </c>
      <c r="T1892" s="333">
        <f t="shared" si="144"/>
        <v>0</v>
      </c>
    </row>
    <row r="1893" spans="2:20" ht="24.9" customHeight="1" x14ac:dyDescent="0.3">
      <c r="B1893" s="446"/>
      <c r="C1893" s="267">
        <f t="shared" si="152"/>
        <v>1</v>
      </c>
      <c r="D1893" s="268" t="str">
        <f t="shared" si="153"/>
        <v>Janeiro</v>
      </c>
      <c r="E1893" s="269">
        <v>310</v>
      </c>
      <c r="F1893" s="270" t="str">
        <f>IF(E1893="","",VLOOKUP(Conciliação!E1893,Relatório!B:I,2,FALSE))</f>
        <v>Serviços Diversos Terceiros (PF/PJ)</v>
      </c>
      <c r="G1893" s="709"/>
      <c r="H1893" s="334" t="str">
        <f>IF(G1893="","",VLOOKUP(G1893,Fundos!B:C,2,FALSE))</f>
        <v/>
      </c>
      <c r="I1893" s="272"/>
      <c r="J1893" s="443"/>
      <c r="K1893" s="443"/>
      <c r="L1893" s="685"/>
      <c r="M1893" s="353"/>
      <c r="N1893" s="271"/>
      <c r="O1893" s="576"/>
      <c r="P1893" s="276" t="s">
        <v>277</v>
      </c>
      <c r="Q1893" s="279"/>
      <c r="R1893" s="449"/>
      <c r="S1893" s="279">
        <f t="shared" si="154"/>
        <v>0</v>
      </c>
      <c r="T1893" s="333">
        <f t="shared" si="144"/>
        <v>0</v>
      </c>
    </row>
    <row r="1894" spans="2:20" ht="24.9" customHeight="1" x14ac:dyDescent="0.3">
      <c r="B1894" s="446"/>
      <c r="C1894" s="267">
        <f t="shared" si="152"/>
        <v>1</v>
      </c>
      <c r="D1894" s="268" t="str">
        <f t="shared" si="153"/>
        <v>Janeiro</v>
      </c>
      <c r="E1894" s="269">
        <v>310</v>
      </c>
      <c r="F1894" s="270" t="str">
        <f>IF(E1894="","",VLOOKUP(Conciliação!E1894,Relatório!B:I,2,FALSE))</f>
        <v>Serviços Diversos Terceiros (PF/PJ)</v>
      </c>
      <c r="G1894" s="709"/>
      <c r="H1894" s="334" t="str">
        <f>IF(G1894="","",VLOOKUP(G1894,Fundos!B:C,2,FALSE))</f>
        <v/>
      </c>
      <c r="I1894" s="272"/>
      <c r="J1894" s="443"/>
      <c r="K1894" s="443"/>
      <c r="L1894" s="685"/>
      <c r="M1894" s="353"/>
      <c r="N1894" s="271"/>
      <c r="O1894" s="576"/>
      <c r="P1894" s="276" t="s">
        <v>277</v>
      </c>
      <c r="Q1894" s="279"/>
      <c r="R1894" s="449"/>
      <c r="S1894" s="279">
        <f t="shared" si="154"/>
        <v>0</v>
      </c>
      <c r="T1894" s="333">
        <f t="shared" si="144"/>
        <v>0</v>
      </c>
    </row>
    <row r="1895" spans="2:20" ht="24.9" customHeight="1" x14ac:dyDescent="0.3">
      <c r="B1895" s="446"/>
      <c r="C1895" s="267">
        <f t="shared" si="152"/>
        <v>1</v>
      </c>
      <c r="D1895" s="268" t="str">
        <f t="shared" si="153"/>
        <v>Janeiro</v>
      </c>
      <c r="E1895" s="269">
        <v>60</v>
      </c>
      <c r="F1895" s="270" t="str">
        <f>IF(E1895="","",VLOOKUP(Conciliação!E1895,Relatório!B:I,2,FALSE))</f>
        <v>Taxas bancárias</v>
      </c>
      <c r="G1895" s="709"/>
      <c r="H1895" s="334" t="str">
        <f>IF(G1895="","",VLOOKUP(G1895,Fundos!B:C,2,FALSE))</f>
        <v/>
      </c>
      <c r="I1895" s="272"/>
      <c r="J1895" s="443"/>
      <c r="K1895" s="443"/>
      <c r="L1895" s="685"/>
      <c r="M1895" s="353"/>
      <c r="N1895" s="271"/>
      <c r="O1895" s="576"/>
      <c r="P1895" s="276" t="s">
        <v>277</v>
      </c>
      <c r="Q1895" s="279"/>
      <c r="R1895" s="449"/>
      <c r="S1895" s="279">
        <f t="shared" si="154"/>
        <v>0</v>
      </c>
      <c r="T1895" s="333">
        <f t="shared" si="144"/>
        <v>0</v>
      </c>
    </row>
    <row r="1896" spans="2:20" ht="24.9" customHeight="1" x14ac:dyDescent="0.3">
      <c r="B1896" s="446"/>
      <c r="C1896" s="267">
        <f t="shared" si="152"/>
        <v>1</v>
      </c>
      <c r="D1896" s="268" t="str">
        <f t="shared" si="153"/>
        <v>Janeiro</v>
      </c>
      <c r="E1896" s="269">
        <v>60</v>
      </c>
      <c r="F1896" s="270" t="str">
        <f>IF(E1896="","",VLOOKUP(Conciliação!E1896,Relatório!B:I,2,FALSE))</f>
        <v>Taxas bancárias</v>
      </c>
      <c r="G1896" s="709"/>
      <c r="H1896" s="334" t="str">
        <f>IF(G1896="","",VLOOKUP(G1896,Fundos!B:C,2,FALSE))</f>
        <v/>
      </c>
      <c r="I1896" s="272"/>
      <c r="J1896" s="443"/>
      <c r="K1896" s="443"/>
      <c r="L1896" s="685"/>
      <c r="M1896" s="353"/>
      <c r="N1896" s="271"/>
      <c r="O1896" s="576"/>
      <c r="P1896" s="276" t="s">
        <v>277</v>
      </c>
      <c r="Q1896" s="279"/>
      <c r="R1896" s="449"/>
      <c r="S1896" s="279">
        <f t="shared" si="154"/>
        <v>0</v>
      </c>
      <c r="T1896" s="333">
        <f t="shared" si="144"/>
        <v>0</v>
      </c>
    </row>
    <row r="1897" spans="2:20" ht="24.9" customHeight="1" x14ac:dyDescent="0.3">
      <c r="B1897" s="446"/>
      <c r="C1897" s="267">
        <f t="shared" si="152"/>
        <v>1</v>
      </c>
      <c r="D1897" s="268" t="str">
        <f t="shared" si="153"/>
        <v>Janeiro</v>
      </c>
      <c r="E1897" s="269">
        <v>26</v>
      </c>
      <c r="F1897" s="270" t="str">
        <f>IF(E1897="","",VLOOKUP(Conciliação!E1897,Relatório!B:I,2,FALSE))</f>
        <v>Multas recebidas</v>
      </c>
      <c r="G1897" s="709"/>
      <c r="H1897" s="334" t="str">
        <f>IF(G1897="","",VLOOKUP(G1897,Fundos!B:C,2,FALSE))</f>
        <v/>
      </c>
      <c r="I1897" s="272"/>
      <c r="J1897" s="443"/>
      <c r="K1897" s="443"/>
      <c r="L1897" s="685"/>
      <c r="M1897" s="353"/>
      <c r="N1897" s="271"/>
      <c r="O1897" s="576"/>
      <c r="P1897" s="276" t="s">
        <v>277</v>
      </c>
      <c r="Q1897" s="279"/>
      <c r="R1897" s="449"/>
      <c r="S1897" s="279">
        <f t="shared" si="154"/>
        <v>0</v>
      </c>
      <c r="T1897" s="333">
        <f t="shared" si="144"/>
        <v>0</v>
      </c>
    </row>
    <row r="1898" spans="2:20" ht="24.9" customHeight="1" x14ac:dyDescent="0.3">
      <c r="B1898" s="446"/>
      <c r="C1898" s="267">
        <f t="shared" si="152"/>
        <v>1</v>
      </c>
      <c r="D1898" s="268" t="str">
        <f t="shared" si="153"/>
        <v>Janeiro</v>
      </c>
      <c r="E1898" s="269">
        <v>26</v>
      </c>
      <c r="F1898" s="270" t="str">
        <f>IF(E1898="","",VLOOKUP(Conciliação!E1898,Relatório!B:I,2,FALSE))</f>
        <v>Multas recebidas</v>
      </c>
      <c r="G1898" s="709"/>
      <c r="H1898" s="334" t="str">
        <f>IF(G1898="","",VLOOKUP(G1898,Fundos!B:C,2,FALSE))</f>
        <v/>
      </c>
      <c r="I1898" s="272"/>
      <c r="J1898" s="443"/>
      <c r="K1898" s="443"/>
      <c r="L1898" s="686"/>
      <c r="M1898" s="353"/>
      <c r="N1898" s="271"/>
      <c r="O1898" s="576"/>
      <c r="P1898" s="276" t="s">
        <v>277</v>
      </c>
      <c r="Q1898" s="279"/>
      <c r="R1898" s="449"/>
      <c r="S1898" s="279">
        <f t="shared" si="154"/>
        <v>0</v>
      </c>
      <c r="T1898" s="333">
        <f t="shared" si="144"/>
        <v>0</v>
      </c>
    </row>
    <row r="1899" spans="2:20" ht="24.9" customHeight="1" x14ac:dyDescent="0.3">
      <c r="B1899" s="446"/>
      <c r="C1899" s="267">
        <f t="shared" si="152"/>
        <v>1</v>
      </c>
      <c r="D1899" s="268" t="str">
        <f t="shared" si="153"/>
        <v>Janeiro</v>
      </c>
      <c r="E1899" s="269">
        <v>26</v>
      </c>
      <c r="F1899" s="270" t="str">
        <f>IF(E1899="","",VLOOKUP(Conciliação!E1899,Relatório!B:I,2,FALSE))</f>
        <v>Multas recebidas</v>
      </c>
      <c r="G1899" s="709"/>
      <c r="H1899" s="334" t="str">
        <f>IF(G1899="","",VLOOKUP(G1899,Fundos!B:C,2,FALSE))</f>
        <v/>
      </c>
      <c r="I1899" s="272"/>
      <c r="J1899" s="443"/>
      <c r="K1899" s="443"/>
      <c r="L1899" s="686"/>
      <c r="M1899" s="353"/>
      <c r="N1899" s="271"/>
      <c r="O1899" s="576"/>
      <c r="P1899" s="276" t="s">
        <v>277</v>
      </c>
      <c r="Q1899" s="279"/>
      <c r="R1899" s="449"/>
      <c r="S1899" s="279">
        <f t="shared" ref="S1899:S1906" si="155">IF(P1899="sim",Q1899-R1899+S1898,IF(P1899="NÃO",S1898))</f>
        <v>0</v>
      </c>
      <c r="T1899" s="333">
        <f t="shared" si="144"/>
        <v>0</v>
      </c>
    </row>
    <row r="1900" spans="2:20" ht="24.9" customHeight="1" x14ac:dyDescent="0.3">
      <c r="B1900" s="446"/>
      <c r="C1900" s="267">
        <f t="shared" si="152"/>
        <v>1</v>
      </c>
      <c r="D1900" s="268" t="str">
        <f t="shared" si="153"/>
        <v>Janeiro</v>
      </c>
      <c r="E1900" s="269">
        <v>26</v>
      </c>
      <c r="F1900" s="270" t="str">
        <f>IF(E1900="","",VLOOKUP(Conciliação!E1900,Relatório!B:I,2,FALSE))</f>
        <v>Multas recebidas</v>
      </c>
      <c r="G1900" s="709"/>
      <c r="H1900" s="334" t="str">
        <f>IF(G1900="","",VLOOKUP(G1900,Fundos!B:C,2,FALSE))</f>
        <v/>
      </c>
      <c r="I1900" s="272"/>
      <c r="J1900" s="443"/>
      <c r="K1900" s="443"/>
      <c r="L1900" s="686"/>
      <c r="M1900" s="353"/>
      <c r="N1900" s="271"/>
      <c r="O1900" s="576"/>
      <c r="P1900" s="276" t="s">
        <v>277</v>
      </c>
      <c r="Q1900" s="279"/>
      <c r="R1900" s="449"/>
      <c r="S1900" s="279">
        <f t="shared" si="155"/>
        <v>0</v>
      </c>
      <c r="T1900" s="333">
        <f t="shared" si="144"/>
        <v>0</v>
      </c>
    </row>
    <row r="1901" spans="2:20" ht="24.9" customHeight="1" x14ac:dyDescent="0.3">
      <c r="B1901" s="446"/>
      <c r="C1901" s="267">
        <f t="shared" si="152"/>
        <v>1</v>
      </c>
      <c r="D1901" s="268" t="str">
        <f t="shared" si="153"/>
        <v>Janeiro</v>
      </c>
      <c r="E1901" s="269">
        <v>26</v>
      </c>
      <c r="F1901" s="270" t="str">
        <f>IF(E1901="","",VLOOKUP(Conciliação!E1901,Relatório!B:I,2,FALSE))</f>
        <v>Multas recebidas</v>
      </c>
      <c r="G1901" s="709"/>
      <c r="H1901" s="334" t="str">
        <f>IF(G1901="","",VLOOKUP(G1901,Fundos!B:C,2,FALSE))</f>
        <v/>
      </c>
      <c r="I1901" s="272"/>
      <c r="J1901" s="443"/>
      <c r="K1901" s="443"/>
      <c r="L1901" s="686"/>
      <c r="M1901" s="353"/>
      <c r="N1901" s="271"/>
      <c r="O1901" s="576"/>
      <c r="P1901" s="276" t="s">
        <v>277</v>
      </c>
      <c r="Q1901" s="279"/>
      <c r="R1901" s="449"/>
      <c r="S1901" s="279">
        <f t="shared" si="155"/>
        <v>0</v>
      </c>
      <c r="T1901" s="333">
        <f t="shared" si="144"/>
        <v>0</v>
      </c>
    </row>
    <row r="1902" spans="2:20" ht="24.9" customHeight="1" x14ac:dyDescent="0.3">
      <c r="B1902" s="446"/>
      <c r="C1902" s="267">
        <f t="shared" si="152"/>
        <v>1</v>
      </c>
      <c r="D1902" s="268" t="str">
        <f t="shared" si="153"/>
        <v>Janeiro</v>
      </c>
      <c r="E1902" s="269">
        <v>26</v>
      </c>
      <c r="F1902" s="270" t="str">
        <f>IF(E1902="","",VLOOKUP(Conciliação!E1902,Relatório!B:I,2,FALSE))</f>
        <v>Multas recebidas</v>
      </c>
      <c r="G1902" s="709"/>
      <c r="H1902" s="334" t="str">
        <f>IF(G1902="","",VLOOKUP(G1902,Fundos!B:C,2,FALSE))</f>
        <v/>
      </c>
      <c r="I1902" s="272"/>
      <c r="J1902" s="443"/>
      <c r="K1902" s="443"/>
      <c r="L1902" s="686"/>
      <c r="M1902" s="353"/>
      <c r="N1902" s="271"/>
      <c r="O1902" s="576"/>
      <c r="P1902" s="276" t="s">
        <v>277</v>
      </c>
      <c r="Q1902" s="279"/>
      <c r="R1902" s="449"/>
      <c r="S1902" s="279">
        <f t="shared" si="155"/>
        <v>0</v>
      </c>
      <c r="T1902" s="333">
        <f t="shared" si="144"/>
        <v>0</v>
      </c>
    </row>
    <row r="1903" spans="2:20" ht="24.9" customHeight="1" x14ac:dyDescent="0.3">
      <c r="B1903" s="446"/>
      <c r="C1903" s="267">
        <f t="shared" si="152"/>
        <v>1</v>
      </c>
      <c r="D1903" s="268" t="str">
        <f t="shared" si="153"/>
        <v>Janeiro</v>
      </c>
      <c r="E1903" s="269">
        <v>26</v>
      </c>
      <c r="F1903" s="270" t="str">
        <f>IF(E1903="","",VLOOKUP(Conciliação!E1903,Relatório!B:I,2,FALSE))</f>
        <v>Multas recebidas</v>
      </c>
      <c r="G1903" s="709"/>
      <c r="H1903" s="334" t="str">
        <f>IF(G1903="","",VLOOKUP(G1903,Fundos!B:C,2,FALSE))</f>
        <v/>
      </c>
      <c r="I1903" s="272"/>
      <c r="J1903" s="443"/>
      <c r="K1903" s="443"/>
      <c r="L1903" s="686"/>
      <c r="M1903" s="353"/>
      <c r="N1903" s="271"/>
      <c r="O1903" s="576"/>
      <c r="P1903" s="276" t="s">
        <v>277</v>
      </c>
      <c r="Q1903" s="279"/>
      <c r="R1903" s="449"/>
      <c r="S1903" s="279">
        <f t="shared" si="155"/>
        <v>0</v>
      </c>
      <c r="T1903" s="333">
        <f t="shared" si="144"/>
        <v>0</v>
      </c>
    </row>
    <row r="1904" spans="2:20" ht="24.9" customHeight="1" x14ac:dyDescent="0.3">
      <c r="B1904" s="446"/>
      <c r="C1904" s="267">
        <f t="shared" si="152"/>
        <v>1</v>
      </c>
      <c r="D1904" s="268" t="str">
        <f t="shared" si="153"/>
        <v>Janeiro</v>
      </c>
      <c r="E1904" s="269">
        <v>26</v>
      </c>
      <c r="F1904" s="270" t="str">
        <f>IF(E1904="","",VLOOKUP(Conciliação!E1904,Relatório!B:I,2,FALSE))</f>
        <v>Multas recebidas</v>
      </c>
      <c r="G1904" s="709"/>
      <c r="H1904" s="334" t="str">
        <f>IF(G1904="","",VLOOKUP(G1904,Fundos!B:C,2,FALSE))</f>
        <v/>
      </c>
      <c r="I1904" s="272"/>
      <c r="J1904" s="443"/>
      <c r="K1904" s="443"/>
      <c r="L1904" s="686"/>
      <c r="M1904" s="353"/>
      <c r="N1904" s="271"/>
      <c r="O1904" s="576"/>
      <c r="P1904" s="276" t="s">
        <v>277</v>
      </c>
      <c r="Q1904" s="279"/>
      <c r="R1904" s="449"/>
      <c r="S1904" s="279">
        <f t="shared" si="155"/>
        <v>0</v>
      </c>
      <c r="T1904" s="333">
        <f t="shared" si="144"/>
        <v>0</v>
      </c>
    </row>
    <row r="1905" spans="2:20" ht="24.9" customHeight="1" x14ac:dyDescent="0.3">
      <c r="B1905" s="446"/>
      <c r="C1905" s="267">
        <f t="shared" si="152"/>
        <v>1</v>
      </c>
      <c r="D1905" s="268" t="str">
        <f t="shared" si="153"/>
        <v>Janeiro</v>
      </c>
      <c r="E1905" s="269">
        <v>252</v>
      </c>
      <c r="F1905" s="270" t="str">
        <f>IF(E1905="","",VLOOKUP(Conciliação!E1905,Relatório!B:I,2,FALSE))</f>
        <v>Luz</v>
      </c>
      <c r="G1905" s="709"/>
      <c r="H1905" s="334" t="str">
        <f>IF(G1905="","",VLOOKUP(G1905,Fundos!B:C,2,FALSE))</f>
        <v/>
      </c>
      <c r="I1905" s="272"/>
      <c r="J1905" s="443"/>
      <c r="K1905" s="443"/>
      <c r="L1905" s="685"/>
      <c r="M1905" s="353"/>
      <c r="N1905" s="271"/>
      <c r="O1905" s="576"/>
      <c r="P1905" s="276" t="s">
        <v>277</v>
      </c>
      <c r="Q1905" s="279"/>
      <c r="R1905" s="449"/>
      <c r="S1905" s="279">
        <f t="shared" si="155"/>
        <v>0</v>
      </c>
      <c r="T1905" s="333">
        <f t="shared" si="144"/>
        <v>0</v>
      </c>
    </row>
    <row r="1906" spans="2:20" ht="24.9" customHeight="1" x14ac:dyDescent="0.3">
      <c r="B1906" s="446"/>
      <c r="C1906" s="267">
        <f t="shared" si="152"/>
        <v>1</v>
      </c>
      <c r="D1906" s="268" t="str">
        <f t="shared" si="153"/>
        <v>Janeiro</v>
      </c>
      <c r="E1906" s="269">
        <v>126</v>
      </c>
      <c r="F1906" s="270">
        <f>IF(E1906="","",VLOOKUP(Conciliação!E1906,Relatório!B:I,2,FALSE))</f>
        <v>0</v>
      </c>
      <c r="G1906" s="709"/>
      <c r="H1906" s="334" t="str">
        <f>IF(G1906="","",VLOOKUP(G1906,Fundos!B:C,2,FALSE))</f>
        <v/>
      </c>
      <c r="I1906" s="272"/>
      <c r="J1906" s="443"/>
      <c r="K1906" s="443"/>
      <c r="L1906" s="685"/>
      <c r="M1906" s="353"/>
      <c r="N1906" s="271"/>
      <c r="O1906" s="576"/>
      <c r="P1906" s="276" t="s">
        <v>277</v>
      </c>
      <c r="Q1906" s="279"/>
      <c r="R1906" s="449"/>
      <c r="S1906" s="279">
        <f t="shared" si="155"/>
        <v>0</v>
      </c>
      <c r="T1906" s="333">
        <f t="shared" si="144"/>
        <v>0</v>
      </c>
    </row>
    <row r="1907" spans="2:20" ht="24.9" customHeight="1" x14ac:dyDescent="0.3">
      <c r="B1907" s="446"/>
      <c r="C1907" s="267">
        <f t="shared" si="152"/>
        <v>1</v>
      </c>
      <c r="D1907" s="268" t="str">
        <f t="shared" si="153"/>
        <v>Janeiro</v>
      </c>
      <c r="E1907" s="269">
        <v>126</v>
      </c>
      <c r="F1907" s="270">
        <f>IF(E1907="","",VLOOKUP(Conciliação!E1907,Relatório!B:I,2,FALSE))</f>
        <v>0</v>
      </c>
      <c r="G1907" s="709"/>
      <c r="H1907" s="334" t="str">
        <f>IF(G1907="","",VLOOKUP(G1907,Fundos!B:C,2,FALSE))</f>
        <v/>
      </c>
      <c r="I1907" s="272"/>
      <c r="J1907" s="443"/>
      <c r="K1907" s="443"/>
      <c r="L1907" s="685"/>
      <c r="M1907" s="353"/>
      <c r="N1907" s="271"/>
      <c r="O1907" s="576"/>
      <c r="P1907" s="276" t="s">
        <v>277</v>
      </c>
      <c r="Q1907" s="279"/>
      <c r="R1907" s="449"/>
      <c r="S1907" s="279">
        <f t="shared" si="154"/>
        <v>0</v>
      </c>
      <c r="T1907" s="333">
        <f t="shared" si="144"/>
        <v>0</v>
      </c>
    </row>
    <row r="1908" spans="2:20" ht="24.9" customHeight="1" x14ac:dyDescent="0.3">
      <c r="B1908" s="446"/>
      <c r="C1908" s="267">
        <f t="shared" si="152"/>
        <v>1</v>
      </c>
      <c r="D1908" s="268" t="str">
        <f t="shared" si="153"/>
        <v>Janeiro</v>
      </c>
      <c r="E1908" s="269">
        <v>126</v>
      </c>
      <c r="F1908" s="270">
        <f>IF(E1908="","",VLOOKUP(Conciliação!E1908,Relatório!B:I,2,FALSE))</f>
        <v>0</v>
      </c>
      <c r="G1908" s="709"/>
      <c r="H1908" s="334" t="str">
        <f>IF(G1908="","",VLOOKUP(G1908,Fundos!B:C,2,FALSE))</f>
        <v/>
      </c>
      <c r="I1908" s="272"/>
      <c r="J1908" s="443"/>
      <c r="K1908" s="443"/>
      <c r="L1908" s="685"/>
      <c r="M1908" s="353"/>
      <c r="N1908" s="271"/>
      <c r="O1908" s="576"/>
      <c r="P1908" s="276" t="s">
        <v>277</v>
      </c>
      <c r="Q1908" s="279"/>
      <c r="R1908" s="449"/>
      <c r="S1908" s="279">
        <f t="shared" si="154"/>
        <v>0</v>
      </c>
      <c r="T1908" s="333">
        <f t="shared" si="144"/>
        <v>0</v>
      </c>
    </row>
    <row r="1909" spans="2:20" ht="24.9" customHeight="1" x14ac:dyDescent="0.3">
      <c r="B1909" s="446"/>
      <c r="C1909" s="267">
        <f t="shared" si="152"/>
        <v>1</v>
      </c>
      <c r="D1909" s="268" t="str">
        <f t="shared" si="153"/>
        <v>Janeiro</v>
      </c>
      <c r="E1909" s="269">
        <v>126</v>
      </c>
      <c r="F1909" s="270">
        <f>IF(E1909="","",VLOOKUP(Conciliação!E1909,Relatório!B:I,2,FALSE))</f>
        <v>0</v>
      </c>
      <c r="G1909" s="709"/>
      <c r="H1909" s="334" t="str">
        <f>IF(G1909="","",VLOOKUP(G1909,Fundos!B:C,2,FALSE))</f>
        <v/>
      </c>
      <c r="I1909" s="272"/>
      <c r="J1909" s="443"/>
      <c r="K1909" s="443"/>
      <c r="L1909" s="685"/>
      <c r="M1909" s="353"/>
      <c r="N1909" s="271"/>
      <c r="O1909" s="576"/>
      <c r="P1909" s="276" t="s">
        <v>277</v>
      </c>
      <c r="Q1909" s="279"/>
      <c r="R1909" s="449"/>
      <c r="S1909" s="279">
        <f t="shared" si="154"/>
        <v>0</v>
      </c>
      <c r="T1909" s="333">
        <f t="shared" si="144"/>
        <v>0</v>
      </c>
    </row>
    <row r="1910" spans="2:20" ht="24.9" customHeight="1" x14ac:dyDescent="0.3">
      <c r="B1910" s="446"/>
      <c r="C1910" s="267">
        <f t="shared" si="152"/>
        <v>1</v>
      </c>
      <c r="D1910" s="268" t="str">
        <f t="shared" si="153"/>
        <v>Janeiro</v>
      </c>
      <c r="E1910" s="269">
        <v>126</v>
      </c>
      <c r="F1910" s="270">
        <f>IF(E1910="","",VLOOKUP(Conciliação!E1910,Relatório!B:I,2,FALSE))</f>
        <v>0</v>
      </c>
      <c r="G1910" s="709"/>
      <c r="H1910" s="334" t="str">
        <f>IF(G1910="","",VLOOKUP(G1910,Fundos!B:C,2,FALSE))</f>
        <v/>
      </c>
      <c r="I1910" s="272"/>
      <c r="J1910" s="443"/>
      <c r="K1910" s="443"/>
      <c r="L1910" s="685"/>
      <c r="M1910" s="353"/>
      <c r="N1910" s="271"/>
      <c r="O1910" s="576"/>
      <c r="P1910" s="276" t="s">
        <v>277</v>
      </c>
      <c r="Q1910" s="279"/>
      <c r="R1910" s="449"/>
      <c r="S1910" s="279">
        <f t="shared" si="154"/>
        <v>0</v>
      </c>
      <c r="T1910" s="333">
        <f t="shared" si="144"/>
        <v>0</v>
      </c>
    </row>
    <row r="1911" spans="2:20" ht="24.9" customHeight="1" x14ac:dyDescent="0.3">
      <c r="B1911" s="446"/>
      <c r="C1911" s="267">
        <f t="shared" si="152"/>
        <v>1</v>
      </c>
      <c r="D1911" s="268" t="str">
        <f t="shared" si="153"/>
        <v>Janeiro</v>
      </c>
      <c r="E1911" s="269">
        <v>236</v>
      </c>
      <c r="F1911" s="270" t="str">
        <f>IF(E1911="","",VLOOKUP(Conciliação!E1911,Relatório!B:I,2,FALSE))</f>
        <v xml:space="preserve">Plano de saúde </v>
      </c>
      <c r="G1911" s="709"/>
      <c r="H1911" s="334" t="str">
        <f>IF(G1911="","",VLOOKUP(G1911,Fundos!B:C,2,FALSE))</f>
        <v/>
      </c>
      <c r="I1911" s="272"/>
      <c r="J1911" s="443"/>
      <c r="K1911" s="443"/>
      <c r="L1911" s="685"/>
      <c r="M1911" s="353"/>
      <c r="N1911" s="271"/>
      <c r="O1911" s="576"/>
      <c r="P1911" s="276" t="s">
        <v>277</v>
      </c>
      <c r="Q1911" s="279"/>
      <c r="R1911" s="449"/>
      <c r="S1911" s="279">
        <f t="shared" si="154"/>
        <v>0</v>
      </c>
      <c r="T1911" s="333">
        <f t="shared" si="144"/>
        <v>0</v>
      </c>
    </row>
    <row r="1912" spans="2:20" ht="24.9" customHeight="1" x14ac:dyDescent="0.3">
      <c r="B1912" s="446"/>
      <c r="C1912" s="267">
        <f t="shared" si="152"/>
        <v>1</v>
      </c>
      <c r="D1912" s="268" t="str">
        <f t="shared" si="153"/>
        <v>Janeiro</v>
      </c>
      <c r="E1912" s="269">
        <v>364</v>
      </c>
      <c r="F1912" s="270">
        <f>IF(E1912="","",VLOOKUP(Conciliação!E1912,Relatório!B:I,2,FALSE))</f>
        <v>0</v>
      </c>
      <c r="G1912" s="709"/>
      <c r="H1912" s="334" t="str">
        <f>IF(G1912="","",VLOOKUP(G1912,Fundos!B:C,2,FALSE))</f>
        <v/>
      </c>
      <c r="I1912" s="272"/>
      <c r="J1912" s="443"/>
      <c r="K1912" s="443"/>
      <c r="L1912" s="686"/>
      <c r="M1912" s="353"/>
      <c r="N1912" s="271"/>
      <c r="O1912" s="576"/>
      <c r="P1912" s="276" t="s">
        <v>277</v>
      </c>
      <c r="Q1912" s="279"/>
      <c r="R1912" s="449"/>
      <c r="S1912" s="279">
        <f t="shared" si="154"/>
        <v>0</v>
      </c>
      <c r="T1912" s="333">
        <f t="shared" si="144"/>
        <v>0</v>
      </c>
    </row>
    <row r="1913" spans="2:20" ht="24.9" customHeight="1" x14ac:dyDescent="0.3">
      <c r="B1913" s="446"/>
      <c r="C1913" s="267">
        <f>MONTH(B1913)</f>
        <v>1</v>
      </c>
      <c r="D1913" s="268" t="str">
        <f>IF(C1913=1,"Janeiro",IF(C1913=2,"Fevereiro",IF(C1913=3,"Março",IF(C1913=4,"Abril",IF(C1913=5,"Maio",IF(C1913=6,"Junho",IF(C1913=7,"Julho",IF(C1913=8,"Agosto",IF(C1913=9,"Setembro",IF(C1913=10,"Outubro",IF(C1913=11,"Novembro",IF(C1913=12,"Dezembro",""))))))))))))</f>
        <v>Janeiro</v>
      </c>
      <c r="E1913" s="269">
        <v>179</v>
      </c>
      <c r="F1913" s="270">
        <f>IF(E1913="","",VLOOKUP(Conciliação!E1913,Relatório!B:I,2,FALSE))</f>
        <v>0</v>
      </c>
      <c r="G1913" s="709"/>
      <c r="H1913" s="334" t="str">
        <f>IF(G1913="","",VLOOKUP(G1913,Fundos!B:C,2,FALSE))</f>
        <v/>
      </c>
      <c r="I1913" s="272"/>
      <c r="J1913" s="443"/>
      <c r="K1913" s="448"/>
      <c r="L1913" s="686"/>
      <c r="M1913" s="353"/>
      <c r="N1913" s="271"/>
      <c r="O1913" s="576"/>
      <c r="P1913" s="276" t="s">
        <v>277</v>
      </c>
      <c r="Q1913" s="279"/>
      <c r="R1913" s="449"/>
      <c r="S1913" s="279">
        <f t="shared" ref="S1913:S1918" si="156">IF(P1913="sim",Q1913-R1913+S1912,IF(P1913="NÃO",S1912))</f>
        <v>0</v>
      </c>
      <c r="T1913" s="333">
        <f t="shared" si="144"/>
        <v>0</v>
      </c>
    </row>
    <row r="1914" spans="2:20" ht="24.9" customHeight="1" x14ac:dyDescent="0.3">
      <c r="B1914" s="446"/>
      <c r="C1914" s="267">
        <f>MONTH(B1914)</f>
        <v>1</v>
      </c>
      <c r="D1914" s="268" t="str">
        <f>IF(C1914=1,"Janeiro",IF(C1914=2,"Fevereiro",IF(C1914=3,"Março",IF(C1914=4,"Abril",IF(C1914=5,"Maio",IF(C1914=6,"Junho",IF(C1914=7,"Julho",IF(C1914=8,"Agosto",IF(C1914=9,"Setembro",IF(C1914=10,"Outubro",IF(C1914=11,"Novembro",IF(C1914=12,"Dezembro",""))))))))))))</f>
        <v>Janeiro</v>
      </c>
      <c r="E1914" s="269">
        <v>179</v>
      </c>
      <c r="F1914" s="270">
        <f>IF(E1914="","",VLOOKUP(Conciliação!E1914,Relatório!B:I,2,FALSE))</f>
        <v>0</v>
      </c>
      <c r="G1914" s="709"/>
      <c r="H1914" s="334" t="str">
        <f>IF(G1914="","",VLOOKUP(G1914,Fundos!B:C,2,FALSE))</f>
        <v/>
      </c>
      <c r="I1914" s="272"/>
      <c r="J1914" s="443"/>
      <c r="K1914" s="448"/>
      <c r="L1914" s="686"/>
      <c r="M1914" s="353"/>
      <c r="N1914" s="271"/>
      <c r="O1914" s="576"/>
      <c r="P1914" s="276" t="s">
        <v>277</v>
      </c>
      <c r="Q1914" s="279"/>
      <c r="R1914" s="449"/>
      <c r="S1914" s="279">
        <f t="shared" si="156"/>
        <v>0</v>
      </c>
      <c r="T1914" s="333">
        <f t="shared" si="144"/>
        <v>0</v>
      </c>
    </row>
    <row r="1915" spans="2:20" ht="24.9" customHeight="1" x14ac:dyDescent="0.3">
      <c r="B1915" s="446"/>
      <c r="C1915" s="267">
        <f t="shared" si="152"/>
        <v>1</v>
      </c>
      <c r="D1915" s="268" t="str">
        <f t="shared" si="153"/>
        <v>Janeiro</v>
      </c>
      <c r="E1915" s="269">
        <v>309</v>
      </c>
      <c r="F1915" s="270" t="str">
        <f>IF(E1915="","",VLOOKUP(Conciliação!E1915,Relatório!B:I,2,FALSE))</f>
        <v>Videos</v>
      </c>
      <c r="G1915" s="709"/>
      <c r="H1915" s="334" t="str">
        <f>IF(G1915="","",VLOOKUP(G1915,Fundos!B:C,2,FALSE))</f>
        <v/>
      </c>
      <c r="I1915" s="272"/>
      <c r="J1915" s="443"/>
      <c r="K1915" s="443"/>
      <c r="L1915" s="685"/>
      <c r="M1915" s="353"/>
      <c r="N1915" s="271"/>
      <c r="O1915" s="576"/>
      <c r="P1915" s="276" t="s">
        <v>277</v>
      </c>
      <c r="Q1915" s="279"/>
      <c r="R1915" s="449"/>
      <c r="S1915" s="279">
        <f t="shared" si="156"/>
        <v>0</v>
      </c>
      <c r="T1915" s="333">
        <f t="shared" si="144"/>
        <v>0</v>
      </c>
    </row>
    <row r="1916" spans="2:20" ht="24.9" customHeight="1" x14ac:dyDescent="0.3">
      <c r="B1916" s="446"/>
      <c r="C1916" s="267">
        <f t="shared" si="152"/>
        <v>1</v>
      </c>
      <c r="D1916" s="268" t="str">
        <f t="shared" si="153"/>
        <v>Janeiro</v>
      </c>
      <c r="E1916" s="269">
        <v>236</v>
      </c>
      <c r="F1916" s="270" t="str">
        <f>IF(E1916="","",VLOOKUP(Conciliação!E1916,Relatório!B:I,2,FALSE))</f>
        <v xml:space="preserve">Plano de saúde </v>
      </c>
      <c r="G1916" s="709"/>
      <c r="H1916" s="334" t="str">
        <f>IF(G1916="","",VLOOKUP(G1916,Fundos!B:C,2,FALSE))</f>
        <v/>
      </c>
      <c r="I1916" s="272"/>
      <c r="J1916" s="443"/>
      <c r="K1916" s="443"/>
      <c r="L1916" s="685"/>
      <c r="M1916" s="353"/>
      <c r="N1916" s="271"/>
      <c r="O1916" s="576"/>
      <c r="P1916" s="276" t="s">
        <v>277</v>
      </c>
      <c r="Q1916" s="279"/>
      <c r="R1916" s="449"/>
      <c r="S1916" s="279">
        <f t="shared" si="156"/>
        <v>0</v>
      </c>
      <c r="T1916" s="333">
        <f t="shared" si="144"/>
        <v>0</v>
      </c>
    </row>
    <row r="1917" spans="2:20" ht="24.9" customHeight="1" x14ac:dyDescent="0.3">
      <c r="B1917" s="446"/>
      <c r="C1917" s="267">
        <f t="shared" si="152"/>
        <v>1</v>
      </c>
      <c r="D1917" s="268" t="str">
        <f t="shared" si="153"/>
        <v>Janeiro</v>
      </c>
      <c r="E1917" s="269">
        <v>236</v>
      </c>
      <c r="F1917" s="270" t="str">
        <f>IF(E1917="","",VLOOKUP(Conciliação!E1917,Relatório!B:I,2,FALSE))</f>
        <v xml:space="preserve">Plano de saúde </v>
      </c>
      <c r="G1917" s="709"/>
      <c r="H1917" s="334" t="str">
        <f>IF(G1917="","",VLOOKUP(G1917,Fundos!B:C,2,FALSE))</f>
        <v/>
      </c>
      <c r="I1917" s="272"/>
      <c r="J1917" s="443"/>
      <c r="K1917" s="443"/>
      <c r="L1917" s="685"/>
      <c r="M1917" s="353"/>
      <c r="N1917" s="271"/>
      <c r="O1917" s="576"/>
      <c r="P1917" s="276" t="s">
        <v>277</v>
      </c>
      <c r="Q1917" s="279"/>
      <c r="R1917" s="449"/>
      <c r="S1917" s="279">
        <f t="shared" si="156"/>
        <v>0</v>
      </c>
      <c r="T1917" s="333">
        <f t="shared" si="144"/>
        <v>0</v>
      </c>
    </row>
    <row r="1918" spans="2:20" ht="24.9" customHeight="1" x14ac:dyDescent="0.3">
      <c r="B1918" s="446"/>
      <c r="C1918" s="267">
        <f t="shared" si="152"/>
        <v>1</v>
      </c>
      <c r="D1918" s="268" t="str">
        <f t="shared" si="153"/>
        <v>Janeiro</v>
      </c>
      <c r="E1918" s="269">
        <v>236</v>
      </c>
      <c r="F1918" s="270" t="str">
        <f>IF(E1918="","",VLOOKUP(Conciliação!E1918,Relatório!B:I,2,FALSE))</f>
        <v xml:space="preserve">Plano de saúde </v>
      </c>
      <c r="G1918" s="709"/>
      <c r="H1918" s="334" t="str">
        <f>IF(G1918="","",VLOOKUP(G1918,Fundos!B:C,2,FALSE))</f>
        <v/>
      </c>
      <c r="I1918" s="272"/>
      <c r="J1918" s="443"/>
      <c r="K1918" s="443"/>
      <c r="L1918" s="685"/>
      <c r="M1918" s="353"/>
      <c r="N1918" s="271"/>
      <c r="O1918" s="576"/>
      <c r="P1918" s="276" t="s">
        <v>277</v>
      </c>
      <c r="Q1918" s="279"/>
      <c r="R1918" s="449"/>
      <c r="S1918" s="279">
        <f t="shared" si="156"/>
        <v>0</v>
      </c>
      <c r="T1918" s="333">
        <f t="shared" si="144"/>
        <v>0</v>
      </c>
    </row>
    <row r="1919" spans="2:20" ht="24.9" customHeight="1" x14ac:dyDescent="0.3">
      <c r="B1919" s="446"/>
      <c r="C1919" s="267">
        <f t="shared" si="152"/>
        <v>1</v>
      </c>
      <c r="D1919" s="268" t="str">
        <f t="shared" si="153"/>
        <v>Janeiro</v>
      </c>
      <c r="E1919" s="269">
        <v>236</v>
      </c>
      <c r="F1919" s="270" t="str">
        <f>IF(E1919="","",VLOOKUP(Conciliação!E1919,Relatório!B:I,2,FALSE))</f>
        <v xml:space="preserve">Plano de saúde </v>
      </c>
      <c r="G1919" s="709"/>
      <c r="H1919" s="334" t="str">
        <f>IF(G1919="","",VLOOKUP(G1919,Fundos!B:C,2,FALSE))</f>
        <v/>
      </c>
      <c r="I1919" s="272"/>
      <c r="J1919" s="443"/>
      <c r="K1919" s="443"/>
      <c r="L1919" s="685"/>
      <c r="M1919" s="353"/>
      <c r="N1919" s="271"/>
      <c r="O1919" s="576"/>
      <c r="P1919" s="276" t="s">
        <v>277</v>
      </c>
      <c r="Q1919" s="279"/>
      <c r="R1919" s="449"/>
      <c r="S1919" s="279">
        <f t="shared" si="154"/>
        <v>0</v>
      </c>
      <c r="T1919" s="333">
        <f t="shared" si="144"/>
        <v>0</v>
      </c>
    </row>
    <row r="1920" spans="2:20" ht="24.9" customHeight="1" x14ac:dyDescent="0.3">
      <c r="B1920" s="446"/>
      <c r="C1920" s="267">
        <f t="shared" si="152"/>
        <v>1</v>
      </c>
      <c r="D1920" s="268" t="str">
        <f t="shared" si="153"/>
        <v>Janeiro</v>
      </c>
      <c r="E1920" s="269">
        <v>143</v>
      </c>
      <c r="F1920" s="270">
        <f>IF(E1920="","",VLOOKUP(Conciliação!E1920,Relatório!B:I,2,FALSE))</f>
        <v>0</v>
      </c>
      <c r="G1920" s="709"/>
      <c r="H1920" s="334" t="str">
        <f>IF(G1920="","",VLOOKUP(G1920,Fundos!B:C,2,FALSE))</f>
        <v/>
      </c>
      <c r="I1920" s="272"/>
      <c r="J1920" s="443"/>
      <c r="K1920" s="443"/>
      <c r="L1920" s="685"/>
      <c r="M1920" s="353"/>
      <c r="N1920" s="271"/>
      <c r="O1920" s="576"/>
      <c r="P1920" s="276" t="s">
        <v>277</v>
      </c>
      <c r="Q1920" s="279"/>
      <c r="R1920" s="449"/>
      <c r="S1920" s="279">
        <f t="shared" si="154"/>
        <v>0</v>
      </c>
      <c r="T1920" s="333">
        <f t="shared" si="144"/>
        <v>0</v>
      </c>
    </row>
    <row r="1921" spans="2:20" ht="24.9" customHeight="1" x14ac:dyDescent="0.3">
      <c r="B1921" s="446"/>
      <c r="C1921" s="267">
        <f t="shared" si="152"/>
        <v>1</v>
      </c>
      <c r="D1921" s="268" t="str">
        <f t="shared" si="153"/>
        <v>Janeiro</v>
      </c>
      <c r="E1921" s="269">
        <v>126</v>
      </c>
      <c r="F1921" s="270">
        <f>IF(E1921="","",VLOOKUP(Conciliação!E1921,Relatório!B:I,2,FALSE))</f>
        <v>0</v>
      </c>
      <c r="G1921" s="709"/>
      <c r="H1921" s="334" t="str">
        <f>IF(G1921="","",VLOOKUP(G1921,Fundos!B:C,2,FALSE))</f>
        <v/>
      </c>
      <c r="I1921" s="272"/>
      <c r="J1921" s="443"/>
      <c r="K1921" s="443"/>
      <c r="L1921" s="685"/>
      <c r="M1921" s="353"/>
      <c r="N1921" s="271"/>
      <c r="O1921" s="576"/>
      <c r="P1921" s="276" t="s">
        <v>277</v>
      </c>
      <c r="Q1921" s="279"/>
      <c r="R1921" s="449"/>
      <c r="S1921" s="279">
        <f t="shared" si="154"/>
        <v>0</v>
      </c>
      <c r="T1921" s="333">
        <f t="shared" si="144"/>
        <v>0</v>
      </c>
    </row>
    <row r="1922" spans="2:20" ht="24.9" customHeight="1" x14ac:dyDescent="0.3">
      <c r="B1922" s="446"/>
      <c r="C1922" s="267">
        <f t="shared" si="152"/>
        <v>1</v>
      </c>
      <c r="D1922" s="268" t="str">
        <f t="shared" si="153"/>
        <v>Janeiro</v>
      </c>
      <c r="E1922" s="269">
        <v>306</v>
      </c>
      <c r="F1922" s="270" t="str">
        <f>IF(E1922="","",VLOOKUP(Conciliação!E1922,Relatório!B:I,2,FALSE))</f>
        <v>Suporte informática (Assistência)</v>
      </c>
      <c r="G1922" s="709"/>
      <c r="H1922" s="334" t="str">
        <f>IF(G1922="","",VLOOKUP(G1922,Fundos!B:C,2,FALSE))</f>
        <v/>
      </c>
      <c r="I1922" s="272"/>
      <c r="J1922" s="443"/>
      <c r="K1922" s="443"/>
      <c r="L1922" s="685"/>
      <c r="M1922" s="353"/>
      <c r="N1922" s="271"/>
      <c r="O1922" s="576"/>
      <c r="P1922" s="276" t="s">
        <v>277</v>
      </c>
      <c r="Q1922" s="279"/>
      <c r="R1922" s="449"/>
      <c r="S1922" s="279">
        <f t="shared" si="154"/>
        <v>0</v>
      </c>
      <c r="T1922" s="333">
        <f t="shared" si="144"/>
        <v>0</v>
      </c>
    </row>
    <row r="1923" spans="2:20" ht="24.9" customHeight="1" x14ac:dyDescent="0.3">
      <c r="B1923" s="446"/>
      <c r="C1923" s="267">
        <f t="shared" si="152"/>
        <v>1</v>
      </c>
      <c r="D1923" s="268" t="str">
        <f t="shared" si="153"/>
        <v>Janeiro</v>
      </c>
      <c r="E1923" s="269">
        <v>60</v>
      </c>
      <c r="F1923" s="270" t="str">
        <f>IF(E1923="","",VLOOKUP(Conciliação!E1923,Relatório!B:I,2,FALSE))</f>
        <v>Taxas bancárias</v>
      </c>
      <c r="G1923" s="709"/>
      <c r="H1923" s="334" t="str">
        <f>IF(G1923="","",VLOOKUP(G1923,Fundos!B:C,2,FALSE))</f>
        <v/>
      </c>
      <c r="I1923" s="272"/>
      <c r="J1923" s="443"/>
      <c r="K1923" s="443"/>
      <c r="L1923" s="685"/>
      <c r="M1923" s="353"/>
      <c r="N1923" s="271"/>
      <c r="O1923" s="576"/>
      <c r="P1923" s="276" t="s">
        <v>277</v>
      </c>
      <c r="Q1923" s="279"/>
      <c r="R1923" s="449"/>
      <c r="S1923" s="279">
        <f t="shared" si="154"/>
        <v>0</v>
      </c>
      <c r="T1923" s="333">
        <f t="shared" si="144"/>
        <v>0</v>
      </c>
    </row>
    <row r="1924" spans="2:20" ht="24.9" customHeight="1" x14ac:dyDescent="0.3">
      <c r="B1924" s="446"/>
      <c r="C1924" s="267">
        <f t="shared" si="152"/>
        <v>1</v>
      </c>
      <c r="D1924" s="268" t="str">
        <f t="shared" si="153"/>
        <v>Janeiro</v>
      </c>
      <c r="E1924" s="269">
        <v>60</v>
      </c>
      <c r="F1924" s="270" t="str">
        <f>IF(E1924="","",VLOOKUP(Conciliação!E1924,Relatório!B:I,2,FALSE))</f>
        <v>Taxas bancárias</v>
      </c>
      <c r="G1924" s="709"/>
      <c r="H1924" s="334" t="str">
        <f>IF(G1924="","",VLOOKUP(G1924,Fundos!B:C,2,FALSE))</f>
        <v/>
      </c>
      <c r="I1924" s="272"/>
      <c r="J1924" s="443"/>
      <c r="K1924" s="443"/>
      <c r="L1924" s="685"/>
      <c r="M1924" s="353"/>
      <c r="N1924" s="271"/>
      <c r="O1924" s="576"/>
      <c r="P1924" s="276" t="s">
        <v>277</v>
      </c>
      <c r="Q1924" s="279"/>
      <c r="R1924" s="449"/>
      <c r="S1924" s="279">
        <f t="shared" si="154"/>
        <v>0</v>
      </c>
      <c r="T1924" s="333">
        <f t="shared" si="144"/>
        <v>0</v>
      </c>
    </row>
    <row r="1925" spans="2:20" ht="24.9" customHeight="1" x14ac:dyDescent="0.3">
      <c r="B1925" s="446"/>
      <c r="C1925" s="267">
        <f t="shared" si="152"/>
        <v>1</v>
      </c>
      <c r="D1925" s="268" t="str">
        <f t="shared" si="153"/>
        <v>Janeiro</v>
      </c>
      <c r="E1925" s="269">
        <v>60</v>
      </c>
      <c r="F1925" s="270" t="str">
        <f>IF(E1925="","",VLOOKUP(Conciliação!E1925,Relatório!B:I,2,FALSE))</f>
        <v>Taxas bancárias</v>
      </c>
      <c r="G1925" s="709"/>
      <c r="H1925" s="334" t="str">
        <f>IF(G1925="","",VLOOKUP(G1925,Fundos!B:C,2,FALSE))</f>
        <v/>
      </c>
      <c r="I1925" s="272"/>
      <c r="J1925" s="443"/>
      <c r="K1925" s="443"/>
      <c r="L1925" s="685"/>
      <c r="M1925" s="353"/>
      <c r="N1925" s="271"/>
      <c r="O1925" s="576"/>
      <c r="P1925" s="276" t="s">
        <v>277</v>
      </c>
      <c r="Q1925" s="279"/>
      <c r="R1925" s="449"/>
      <c r="S1925" s="279">
        <f t="shared" si="154"/>
        <v>0</v>
      </c>
      <c r="T1925" s="333">
        <f t="shared" si="144"/>
        <v>0</v>
      </c>
    </row>
    <row r="1926" spans="2:20" ht="24.9" customHeight="1" x14ac:dyDescent="0.3">
      <c r="B1926" s="446"/>
      <c r="C1926" s="267">
        <f t="shared" si="152"/>
        <v>1</v>
      </c>
      <c r="D1926" s="268" t="str">
        <f t="shared" si="153"/>
        <v>Janeiro</v>
      </c>
      <c r="E1926" s="269">
        <v>60</v>
      </c>
      <c r="F1926" s="270" t="str">
        <f>IF(E1926="","",VLOOKUP(Conciliação!E1926,Relatório!B:I,2,FALSE))</f>
        <v>Taxas bancárias</v>
      </c>
      <c r="G1926" s="709"/>
      <c r="H1926" s="334" t="str">
        <f>IF(G1926="","",VLOOKUP(G1926,Fundos!B:C,2,FALSE))</f>
        <v/>
      </c>
      <c r="I1926" s="272"/>
      <c r="J1926" s="443"/>
      <c r="K1926" s="443"/>
      <c r="L1926" s="685"/>
      <c r="M1926" s="353"/>
      <c r="N1926" s="271"/>
      <c r="O1926" s="576"/>
      <c r="P1926" s="276" t="s">
        <v>277</v>
      </c>
      <c r="Q1926" s="279"/>
      <c r="R1926" s="449"/>
      <c r="S1926" s="279">
        <f t="shared" si="154"/>
        <v>0</v>
      </c>
      <c r="T1926" s="333">
        <f t="shared" si="144"/>
        <v>0</v>
      </c>
    </row>
    <row r="1927" spans="2:20" ht="24.9" customHeight="1" x14ac:dyDescent="0.3">
      <c r="B1927" s="446"/>
      <c r="C1927" s="267">
        <f t="shared" si="152"/>
        <v>1</v>
      </c>
      <c r="D1927" s="268" t="str">
        <f t="shared" si="153"/>
        <v>Janeiro</v>
      </c>
      <c r="E1927" s="269">
        <v>60</v>
      </c>
      <c r="F1927" s="270" t="str">
        <f>IF(E1927="","",VLOOKUP(Conciliação!E1927,Relatório!B:I,2,FALSE))</f>
        <v>Taxas bancárias</v>
      </c>
      <c r="G1927" s="709"/>
      <c r="H1927" s="334" t="str">
        <f>IF(G1927="","",VLOOKUP(G1927,Fundos!B:C,2,FALSE))</f>
        <v/>
      </c>
      <c r="I1927" s="272"/>
      <c r="J1927" s="443"/>
      <c r="K1927" s="443"/>
      <c r="L1927" s="685"/>
      <c r="M1927" s="353"/>
      <c r="N1927" s="271"/>
      <c r="O1927" s="576"/>
      <c r="P1927" s="276" t="s">
        <v>277</v>
      </c>
      <c r="Q1927" s="279"/>
      <c r="R1927" s="449"/>
      <c r="S1927" s="279">
        <f t="shared" si="154"/>
        <v>0</v>
      </c>
      <c r="T1927" s="333">
        <f t="shared" si="144"/>
        <v>0</v>
      </c>
    </row>
    <row r="1928" spans="2:20" ht="24.9" customHeight="1" x14ac:dyDescent="0.3">
      <c r="B1928" s="446"/>
      <c r="C1928" s="267">
        <f t="shared" si="152"/>
        <v>1</v>
      </c>
      <c r="D1928" s="268" t="str">
        <f t="shared" si="153"/>
        <v>Janeiro</v>
      </c>
      <c r="E1928" s="269">
        <v>60</v>
      </c>
      <c r="F1928" s="270" t="str">
        <f>IF(E1928="","",VLOOKUP(Conciliação!E1928,Relatório!B:I,2,FALSE))</f>
        <v>Taxas bancárias</v>
      </c>
      <c r="G1928" s="709"/>
      <c r="H1928" s="334" t="str">
        <f>IF(G1928="","",VLOOKUP(G1928,Fundos!B:C,2,FALSE))</f>
        <v/>
      </c>
      <c r="I1928" s="272"/>
      <c r="J1928" s="443"/>
      <c r="K1928" s="443"/>
      <c r="L1928" s="685"/>
      <c r="M1928" s="353"/>
      <c r="N1928" s="271"/>
      <c r="O1928" s="576"/>
      <c r="P1928" s="276" t="s">
        <v>277</v>
      </c>
      <c r="Q1928" s="279"/>
      <c r="R1928" s="449"/>
      <c r="S1928" s="279">
        <f t="shared" si="154"/>
        <v>0</v>
      </c>
      <c r="T1928" s="333">
        <f t="shared" si="144"/>
        <v>0</v>
      </c>
    </row>
    <row r="1929" spans="2:20" ht="24.9" customHeight="1" x14ac:dyDescent="0.3">
      <c r="B1929" s="446"/>
      <c r="C1929" s="267">
        <f t="shared" si="152"/>
        <v>1</v>
      </c>
      <c r="D1929" s="268" t="str">
        <f t="shared" si="153"/>
        <v>Janeiro</v>
      </c>
      <c r="E1929" s="269">
        <v>60</v>
      </c>
      <c r="F1929" s="270" t="str">
        <f>IF(E1929="","",VLOOKUP(Conciliação!E1929,Relatório!B:I,2,FALSE))</f>
        <v>Taxas bancárias</v>
      </c>
      <c r="G1929" s="709"/>
      <c r="H1929" s="334" t="str">
        <f>IF(G1929="","",VLOOKUP(G1929,Fundos!B:C,2,FALSE))</f>
        <v/>
      </c>
      <c r="I1929" s="272"/>
      <c r="J1929" s="443"/>
      <c r="K1929" s="443"/>
      <c r="L1929" s="685"/>
      <c r="M1929" s="353"/>
      <c r="N1929" s="271"/>
      <c r="O1929" s="576"/>
      <c r="P1929" s="276" t="s">
        <v>277</v>
      </c>
      <c r="Q1929" s="279"/>
      <c r="R1929" s="449"/>
      <c r="S1929" s="279">
        <f t="shared" si="154"/>
        <v>0</v>
      </c>
      <c r="T1929" s="333">
        <f t="shared" si="144"/>
        <v>0</v>
      </c>
    </row>
    <row r="1930" spans="2:20" ht="24.9" customHeight="1" x14ac:dyDescent="0.3">
      <c r="B1930" s="446"/>
      <c r="C1930" s="267">
        <f t="shared" si="152"/>
        <v>1</v>
      </c>
      <c r="D1930" s="268" t="str">
        <f t="shared" si="153"/>
        <v>Janeiro</v>
      </c>
      <c r="E1930" s="269">
        <v>254</v>
      </c>
      <c r="F1930" s="270" t="str">
        <f>IF(E1930="","",VLOOKUP(Conciliação!E1930,Relatório!B:I,2,FALSE))</f>
        <v>Correos</v>
      </c>
      <c r="G1930" s="709"/>
      <c r="H1930" s="334" t="str">
        <f>IF(G1930="","",VLOOKUP(G1930,Fundos!B:C,2,FALSE))</f>
        <v/>
      </c>
      <c r="I1930" s="272"/>
      <c r="J1930" s="443"/>
      <c r="K1930" s="443"/>
      <c r="L1930" s="685"/>
      <c r="M1930" s="353"/>
      <c r="N1930" s="271"/>
      <c r="O1930" s="576"/>
      <c r="P1930" s="276" t="s">
        <v>277</v>
      </c>
      <c r="Q1930" s="279"/>
      <c r="R1930" s="449"/>
      <c r="S1930" s="279">
        <f t="shared" si="154"/>
        <v>0</v>
      </c>
      <c r="T1930" s="333">
        <f t="shared" si="144"/>
        <v>0</v>
      </c>
    </row>
    <row r="1931" spans="2:20" ht="24.9" customHeight="1" x14ac:dyDescent="0.3">
      <c r="B1931" s="446"/>
      <c r="C1931" s="267">
        <f t="shared" si="152"/>
        <v>1</v>
      </c>
      <c r="D1931" s="268" t="str">
        <f t="shared" si="153"/>
        <v>Janeiro</v>
      </c>
      <c r="E1931" s="269">
        <v>60</v>
      </c>
      <c r="F1931" s="270" t="str">
        <f>IF(E1931="","",VLOOKUP(Conciliação!E1931,Relatório!B:I,2,FALSE))</f>
        <v>Taxas bancárias</v>
      </c>
      <c r="G1931" s="709"/>
      <c r="H1931" s="334" t="str">
        <f>IF(G1931="","",VLOOKUP(G1931,Fundos!B:C,2,FALSE))</f>
        <v/>
      </c>
      <c r="I1931" s="272"/>
      <c r="J1931" s="443"/>
      <c r="K1931" s="443"/>
      <c r="L1931" s="685"/>
      <c r="M1931" s="353"/>
      <c r="N1931" s="271"/>
      <c r="O1931" s="576"/>
      <c r="P1931" s="276" t="s">
        <v>277</v>
      </c>
      <c r="Q1931" s="279"/>
      <c r="R1931" s="449"/>
      <c r="S1931" s="279">
        <f t="shared" si="154"/>
        <v>0</v>
      </c>
      <c r="T1931" s="333">
        <f t="shared" si="144"/>
        <v>0</v>
      </c>
    </row>
    <row r="1932" spans="2:20" ht="24.9" customHeight="1" x14ac:dyDescent="0.3">
      <c r="B1932" s="446"/>
      <c r="C1932" s="267">
        <f t="shared" si="152"/>
        <v>1</v>
      </c>
      <c r="D1932" s="268" t="str">
        <f t="shared" si="153"/>
        <v>Janeiro</v>
      </c>
      <c r="E1932" s="269">
        <v>60</v>
      </c>
      <c r="F1932" s="270" t="str">
        <f>IF(E1932="","",VLOOKUP(Conciliação!E1932,Relatório!B:I,2,FALSE))</f>
        <v>Taxas bancárias</v>
      </c>
      <c r="G1932" s="709"/>
      <c r="H1932" s="334" t="str">
        <f>IF(G1932="","",VLOOKUP(G1932,Fundos!B:C,2,FALSE))</f>
        <v/>
      </c>
      <c r="I1932" s="272"/>
      <c r="J1932" s="443"/>
      <c r="K1932" s="443"/>
      <c r="L1932" s="685"/>
      <c r="M1932" s="353"/>
      <c r="N1932" s="271"/>
      <c r="O1932" s="576"/>
      <c r="P1932" s="276" t="s">
        <v>277</v>
      </c>
      <c r="Q1932" s="279"/>
      <c r="R1932" s="449"/>
      <c r="S1932" s="279">
        <f t="shared" si="154"/>
        <v>0</v>
      </c>
      <c r="T1932" s="333">
        <f t="shared" si="144"/>
        <v>0</v>
      </c>
    </row>
    <row r="1933" spans="2:20" ht="24.9" customHeight="1" x14ac:dyDescent="0.3">
      <c r="B1933" s="446"/>
      <c r="C1933" s="267">
        <f t="shared" si="152"/>
        <v>1</v>
      </c>
      <c r="D1933" s="268" t="str">
        <f t="shared" si="153"/>
        <v>Janeiro</v>
      </c>
      <c r="E1933" s="269">
        <v>60</v>
      </c>
      <c r="F1933" s="270" t="str">
        <f>IF(E1933="","",VLOOKUP(Conciliação!E1933,Relatório!B:I,2,FALSE))</f>
        <v>Taxas bancárias</v>
      </c>
      <c r="G1933" s="709"/>
      <c r="H1933" s="334" t="str">
        <f>IF(G1933="","",VLOOKUP(G1933,Fundos!B:C,2,FALSE))</f>
        <v/>
      </c>
      <c r="I1933" s="272"/>
      <c r="J1933" s="443"/>
      <c r="K1933" s="443"/>
      <c r="L1933" s="685"/>
      <c r="M1933" s="353"/>
      <c r="N1933" s="271"/>
      <c r="O1933" s="576"/>
      <c r="P1933" s="276" t="s">
        <v>277</v>
      </c>
      <c r="Q1933" s="279"/>
      <c r="R1933" s="449"/>
      <c r="S1933" s="279">
        <f t="shared" si="154"/>
        <v>0</v>
      </c>
      <c r="T1933" s="333">
        <f t="shared" si="144"/>
        <v>0</v>
      </c>
    </row>
    <row r="1934" spans="2:20" ht="24.9" customHeight="1" x14ac:dyDescent="0.3">
      <c r="B1934" s="446"/>
      <c r="C1934" s="267">
        <f t="shared" si="152"/>
        <v>1</v>
      </c>
      <c r="D1934" s="268" t="str">
        <f t="shared" si="153"/>
        <v>Janeiro</v>
      </c>
      <c r="E1934" s="269">
        <v>60</v>
      </c>
      <c r="F1934" s="270" t="str">
        <f>IF(E1934="","",VLOOKUP(Conciliação!E1934,Relatório!B:I,2,FALSE))</f>
        <v>Taxas bancárias</v>
      </c>
      <c r="G1934" s="709"/>
      <c r="H1934" s="334" t="str">
        <f>IF(G1934="","",VLOOKUP(G1934,Fundos!B:C,2,FALSE))</f>
        <v/>
      </c>
      <c r="I1934" s="272"/>
      <c r="J1934" s="443"/>
      <c r="K1934" s="443"/>
      <c r="L1934" s="685"/>
      <c r="M1934" s="353"/>
      <c r="N1934" s="271"/>
      <c r="O1934" s="576"/>
      <c r="P1934" s="276" t="s">
        <v>277</v>
      </c>
      <c r="Q1934" s="279"/>
      <c r="R1934" s="449"/>
      <c r="S1934" s="279">
        <f t="shared" si="154"/>
        <v>0</v>
      </c>
      <c r="T1934" s="333">
        <f t="shared" si="144"/>
        <v>0</v>
      </c>
    </row>
    <row r="1935" spans="2:20" ht="24.9" customHeight="1" x14ac:dyDescent="0.3">
      <c r="B1935" s="446"/>
      <c r="C1935" s="267">
        <f t="shared" si="152"/>
        <v>1</v>
      </c>
      <c r="D1935" s="268" t="str">
        <f t="shared" si="153"/>
        <v>Janeiro</v>
      </c>
      <c r="E1935" s="269">
        <v>501</v>
      </c>
      <c r="F1935" s="270" t="str">
        <f>IF(E1935="","",VLOOKUP(Conciliação!E1935,Relatório!B:I,2,FALSE))</f>
        <v>CDB Flex Empresarial/FIC SIGMA DI/GIRO FLEX</v>
      </c>
      <c r="G1935" s="709"/>
      <c r="H1935" s="334" t="str">
        <f>IF(G1935="","",VLOOKUP(G1935,Fundos!B:C,2,FALSE))</f>
        <v/>
      </c>
      <c r="I1935" s="272"/>
      <c r="J1935" s="443"/>
      <c r="K1935" s="443"/>
      <c r="L1935" s="685"/>
      <c r="M1935" s="353"/>
      <c r="N1935" s="271"/>
      <c r="O1935" s="576"/>
      <c r="P1935" s="276" t="s">
        <v>277</v>
      </c>
      <c r="Q1935" s="279"/>
      <c r="R1935" s="449"/>
      <c r="S1935" s="279">
        <f t="shared" si="154"/>
        <v>0</v>
      </c>
      <c r="T1935" s="333">
        <f t="shared" ref="T1935:T2004" si="157">T1934</f>
        <v>0</v>
      </c>
    </row>
    <row r="1936" spans="2:20" ht="24.9" customHeight="1" x14ac:dyDescent="0.3">
      <c r="B1936" s="446"/>
      <c r="C1936" s="267">
        <f>MONTH(B1936)</f>
        <v>1</v>
      </c>
      <c r="D1936" s="268" t="str">
        <f>IF(C1936=1,"Janeiro",IF(C1936=2,"Fevereiro",IF(C1936=3,"Março",IF(C1936=4,"Abril",IF(C1936=5,"Maio",IF(C1936=6,"Junho",IF(C1936=7,"Julho",IF(C1936=8,"Agosto",IF(C1936=9,"Setembro",IF(C1936=10,"Outubro",IF(C1936=11,"Novembro",IF(C1936=12,"Dezembro",""))))))))))))</f>
        <v>Janeiro</v>
      </c>
      <c r="E1936" s="269">
        <v>26</v>
      </c>
      <c r="F1936" s="270" t="str">
        <f>IF(E1936="","",VLOOKUP(Conciliação!E1936,Relatório!B:I,2,FALSE))</f>
        <v>Multas recebidas</v>
      </c>
      <c r="G1936" s="709"/>
      <c r="H1936" s="334" t="str">
        <f>IF(G1936="","",VLOOKUP(G1936,Fundos!B:C,2,FALSE))</f>
        <v/>
      </c>
      <c r="I1936" s="272"/>
      <c r="J1936" s="294"/>
      <c r="K1936" s="443"/>
      <c r="L1936" s="686"/>
      <c r="M1936" s="353"/>
      <c r="N1936" s="271"/>
      <c r="O1936" s="576"/>
      <c r="P1936" s="276" t="s">
        <v>277</v>
      </c>
      <c r="Q1936" s="279"/>
      <c r="R1936" s="449"/>
      <c r="S1936" s="279">
        <f t="shared" si="154"/>
        <v>0</v>
      </c>
      <c r="T1936" s="333">
        <f t="shared" si="157"/>
        <v>0</v>
      </c>
    </row>
    <row r="1937" spans="2:20" ht="24.9" customHeight="1" x14ac:dyDescent="0.3">
      <c r="B1937" s="446"/>
      <c r="C1937" s="267">
        <f>MONTH(B1937)</f>
        <v>1</v>
      </c>
      <c r="D1937" s="268" t="str">
        <f>IF(C1937=1,"Janeiro",IF(C1937=2,"Fevereiro",IF(C1937=3,"Março",IF(C1937=4,"Abril",IF(C1937=5,"Maio",IF(C1937=6,"Junho",IF(C1937=7,"Julho",IF(C1937=8,"Agosto",IF(C1937=9,"Setembro",IF(C1937=10,"Outubro",IF(C1937=11,"Novembro",IF(C1937=12,"Dezembro",""))))))))))))</f>
        <v>Janeiro</v>
      </c>
      <c r="E1937" s="269">
        <v>27</v>
      </c>
      <c r="F1937" s="270" t="str">
        <f>IF(E1937="","",VLOOKUP(Conciliação!E1937,Relatório!B:I,2,FALSE))</f>
        <v>Juros recebdos</v>
      </c>
      <c r="G1937" s="709"/>
      <c r="H1937" s="334" t="str">
        <f>IF(G1937="","",VLOOKUP(G1937,Fundos!B:C,2,FALSE))</f>
        <v/>
      </c>
      <c r="I1937" s="272"/>
      <c r="J1937" s="294"/>
      <c r="K1937" s="443"/>
      <c r="L1937" s="686"/>
      <c r="M1937" s="353"/>
      <c r="N1937" s="271"/>
      <c r="O1937" s="576"/>
      <c r="P1937" s="276" t="s">
        <v>277</v>
      </c>
      <c r="Q1937" s="279"/>
      <c r="R1937" s="449"/>
      <c r="S1937" s="279">
        <f t="shared" si="154"/>
        <v>0</v>
      </c>
      <c r="T1937" s="333">
        <f t="shared" si="157"/>
        <v>0</v>
      </c>
    </row>
    <row r="1938" spans="2:20" ht="24.9" customHeight="1" x14ac:dyDescent="0.3">
      <c r="B1938" s="446"/>
      <c r="C1938" s="267">
        <f>MONTH(B1938)</f>
        <v>1</v>
      </c>
      <c r="D1938" s="268" t="str">
        <f>IF(C1938=1,"Janeiro",IF(C1938=2,"Fevereiro",IF(C1938=3,"Março",IF(C1938=4,"Abril",IF(C1938=5,"Maio",IF(C1938=6,"Junho",IF(C1938=7,"Julho",IF(C1938=8,"Agosto",IF(C1938=9,"Setembro",IF(C1938=10,"Outubro",IF(C1938=11,"Novembro",IF(C1938=12,"Dezembro",""))))))))))))</f>
        <v>Janeiro</v>
      </c>
      <c r="E1938" s="269">
        <v>26</v>
      </c>
      <c r="F1938" s="270" t="str">
        <f>IF(E1938="","",VLOOKUP(Conciliação!E1938,Relatório!B:I,2,FALSE))</f>
        <v>Multas recebidas</v>
      </c>
      <c r="G1938" s="709"/>
      <c r="H1938" s="334" t="str">
        <f>IF(G1938="","",VLOOKUP(G1938,Fundos!B:C,2,FALSE))</f>
        <v/>
      </c>
      <c r="I1938" s="272"/>
      <c r="J1938" s="443"/>
      <c r="K1938" s="443"/>
      <c r="L1938" s="686"/>
      <c r="M1938" s="353"/>
      <c r="N1938" s="271"/>
      <c r="O1938" s="576"/>
      <c r="P1938" s="276" t="s">
        <v>277</v>
      </c>
      <c r="Q1938" s="279"/>
      <c r="R1938" s="449"/>
      <c r="S1938" s="279">
        <f t="shared" si="154"/>
        <v>0</v>
      </c>
      <c r="T1938" s="333">
        <f t="shared" si="157"/>
        <v>0</v>
      </c>
    </row>
    <row r="1939" spans="2:20" ht="24.9" customHeight="1" x14ac:dyDescent="0.3">
      <c r="B1939" s="446"/>
      <c r="C1939" s="267">
        <f t="shared" si="152"/>
        <v>1</v>
      </c>
      <c r="D1939" s="268" t="str">
        <f t="shared" si="153"/>
        <v>Janeiro</v>
      </c>
      <c r="E1939" s="269">
        <v>27</v>
      </c>
      <c r="F1939" s="270" t="str">
        <f>IF(E1939="","",VLOOKUP(Conciliação!E1939,Relatório!B:I,2,FALSE))</f>
        <v>Juros recebdos</v>
      </c>
      <c r="G1939" s="709"/>
      <c r="H1939" s="334" t="str">
        <f>IF(G1939="","",VLOOKUP(G1939,Fundos!B:C,2,FALSE))</f>
        <v/>
      </c>
      <c r="I1939" s="272"/>
      <c r="J1939" s="443"/>
      <c r="K1939" s="443"/>
      <c r="L1939" s="686"/>
      <c r="M1939" s="353"/>
      <c r="N1939" s="271"/>
      <c r="O1939" s="576"/>
      <c r="P1939" s="276" t="s">
        <v>277</v>
      </c>
      <c r="Q1939" s="279"/>
      <c r="R1939" s="449"/>
      <c r="S1939" s="279">
        <f t="shared" si="154"/>
        <v>0</v>
      </c>
      <c r="T1939" s="333">
        <f t="shared" si="157"/>
        <v>0</v>
      </c>
    </row>
    <row r="1940" spans="2:20" ht="24.9" customHeight="1" x14ac:dyDescent="0.3">
      <c r="B1940" s="446"/>
      <c r="C1940" s="267">
        <f t="shared" si="152"/>
        <v>1</v>
      </c>
      <c r="D1940" s="268" t="str">
        <f t="shared" si="153"/>
        <v>Janeiro</v>
      </c>
      <c r="E1940" s="269">
        <v>26</v>
      </c>
      <c r="F1940" s="270" t="str">
        <f>IF(E1940="","",VLOOKUP(Conciliação!E1940,Relatório!B:I,2,FALSE))</f>
        <v>Multas recebidas</v>
      </c>
      <c r="G1940" s="709"/>
      <c r="H1940" s="334" t="str">
        <f>IF(G1940="","",VLOOKUP(G1940,Fundos!B:C,2,FALSE))</f>
        <v/>
      </c>
      <c r="I1940" s="272"/>
      <c r="J1940" s="443"/>
      <c r="K1940" s="443"/>
      <c r="L1940" s="686"/>
      <c r="M1940" s="353"/>
      <c r="N1940" s="271"/>
      <c r="O1940" s="576"/>
      <c r="P1940" s="276" t="s">
        <v>277</v>
      </c>
      <c r="Q1940" s="279"/>
      <c r="R1940" s="449"/>
      <c r="S1940" s="279">
        <f t="shared" si="154"/>
        <v>0</v>
      </c>
      <c r="T1940" s="333">
        <f t="shared" si="157"/>
        <v>0</v>
      </c>
    </row>
    <row r="1941" spans="2:20" ht="24.9" customHeight="1" x14ac:dyDescent="0.3">
      <c r="B1941" s="446"/>
      <c r="C1941" s="267">
        <f>MONTH(B1941)</f>
        <v>1</v>
      </c>
      <c r="D1941" s="268" t="str">
        <f>IF(C1941=1,"Janeiro",IF(C1941=2,"Fevereiro",IF(C1941=3,"Março",IF(C1941=4,"Abril",IF(C1941=5,"Maio",IF(C1941=6,"Junho",IF(C1941=7,"Julho",IF(C1941=8,"Agosto",IF(C1941=9,"Setembro",IF(C1941=10,"Outubro",IF(C1941=11,"Novembro",IF(C1941=12,"Dezembro",""))))))))))))</f>
        <v>Janeiro</v>
      </c>
      <c r="E1941" s="269">
        <v>27</v>
      </c>
      <c r="F1941" s="270" t="str">
        <f>IF(E1941="","",VLOOKUP(Conciliação!E1941,Relatório!B:I,2,FALSE))</f>
        <v>Juros recebdos</v>
      </c>
      <c r="G1941" s="709"/>
      <c r="H1941" s="334" t="str">
        <f>IF(G1941="","",VLOOKUP(G1941,Fundos!B:C,2,FALSE))</f>
        <v/>
      </c>
      <c r="I1941" s="272"/>
      <c r="J1941" s="443"/>
      <c r="K1941" s="443"/>
      <c r="L1941" s="686"/>
      <c r="M1941" s="353"/>
      <c r="N1941" s="271"/>
      <c r="O1941" s="576"/>
      <c r="P1941" s="276" t="s">
        <v>277</v>
      </c>
      <c r="Q1941" s="279"/>
      <c r="R1941" s="449"/>
      <c r="S1941" s="279">
        <f t="shared" si="154"/>
        <v>0</v>
      </c>
      <c r="T1941" s="333">
        <f t="shared" si="157"/>
        <v>0</v>
      </c>
    </row>
    <row r="1942" spans="2:20" ht="24.9" customHeight="1" x14ac:dyDescent="0.3">
      <c r="B1942" s="446"/>
      <c r="C1942" s="267">
        <f t="shared" si="152"/>
        <v>1</v>
      </c>
      <c r="D1942" s="268" t="str">
        <f t="shared" si="153"/>
        <v>Janeiro</v>
      </c>
      <c r="E1942" s="269">
        <v>126</v>
      </c>
      <c r="F1942" s="270">
        <f>IF(E1942="","",VLOOKUP(Conciliação!E1942,Relatório!B:I,2,FALSE))</f>
        <v>0</v>
      </c>
      <c r="G1942" s="709"/>
      <c r="H1942" s="334" t="str">
        <f>IF(G1942="","",VLOOKUP(G1942,Fundos!B:C,2,FALSE))</f>
        <v/>
      </c>
      <c r="I1942" s="272"/>
      <c r="J1942" s="443"/>
      <c r="K1942" s="448"/>
      <c r="L1942" s="685"/>
      <c r="M1942" s="353"/>
      <c r="N1942" s="271"/>
      <c r="O1942" s="576"/>
      <c r="P1942" s="276" t="s">
        <v>277</v>
      </c>
      <c r="Q1942" s="279"/>
      <c r="R1942" s="449"/>
      <c r="S1942" s="279">
        <f t="shared" si="154"/>
        <v>0</v>
      </c>
      <c r="T1942" s="333">
        <f t="shared" si="157"/>
        <v>0</v>
      </c>
    </row>
    <row r="1943" spans="2:20" ht="24.9" customHeight="1" x14ac:dyDescent="0.3">
      <c r="B1943" s="446"/>
      <c r="C1943" s="267">
        <f t="shared" si="152"/>
        <v>1</v>
      </c>
      <c r="D1943" s="268" t="str">
        <f t="shared" si="153"/>
        <v>Janeiro</v>
      </c>
      <c r="E1943" s="269">
        <v>126</v>
      </c>
      <c r="F1943" s="270">
        <f>IF(E1943="","",VLOOKUP(Conciliação!E1943,Relatório!B:I,2,FALSE))</f>
        <v>0</v>
      </c>
      <c r="G1943" s="709"/>
      <c r="H1943" s="334" t="str">
        <f>IF(G1943="","",VLOOKUP(G1943,Fundos!B:C,2,FALSE))</f>
        <v/>
      </c>
      <c r="I1943" s="272"/>
      <c r="J1943" s="443"/>
      <c r="K1943" s="448"/>
      <c r="L1943" s="685"/>
      <c r="M1943" s="353"/>
      <c r="N1943" s="271"/>
      <c r="O1943" s="576"/>
      <c r="P1943" s="276" t="s">
        <v>277</v>
      </c>
      <c r="Q1943" s="279"/>
      <c r="R1943" s="449"/>
      <c r="S1943" s="279">
        <f t="shared" si="154"/>
        <v>0</v>
      </c>
      <c r="T1943" s="333">
        <f t="shared" si="157"/>
        <v>0</v>
      </c>
    </row>
    <row r="1944" spans="2:20" ht="24.9" customHeight="1" x14ac:dyDescent="0.3">
      <c r="B1944" s="446"/>
      <c r="C1944" s="267">
        <f t="shared" si="152"/>
        <v>1</v>
      </c>
      <c r="D1944" s="268" t="str">
        <f t="shared" si="153"/>
        <v>Janeiro</v>
      </c>
      <c r="E1944" s="269">
        <v>178</v>
      </c>
      <c r="F1944" s="270">
        <f>IF(E1944="","",VLOOKUP(Conciliação!E1944,Relatório!B:I,2,FALSE))</f>
        <v>0</v>
      </c>
      <c r="G1944" s="709"/>
      <c r="H1944" s="334" t="str">
        <f>IF(G1944="","",VLOOKUP(G1944,Fundos!B:C,2,FALSE))</f>
        <v/>
      </c>
      <c r="I1944" s="828" t="s">
        <v>1077</v>
      </c>
      <c r="J1944" s="443"/>
      <c r="K1944" s="448"/>
      <c r="L1944" s="685"/>
      <c r="M1944" s="353"/>
      <c r="N1944" s="271"/>
      <c r="O1944" s="576"/>
      <c r="P1944" s="276" t="s">
        <v>277</v>
      </c>
      <c r="Q1944" s="279"/>
      <c r="R1944" s="449"/>
      <c r="S1944" s="279">
        <f t="shared" si="154"/>
        <v>0</v>
      </c>
      <c r="T1944" s="333">
        <f t="shared" si="157"/>
        <v>0</v>
      </c>
    </row>
    <row r="1945" spans="2:20" ht="24.9" customHeight="1" x14ac:dyDescent="0.3">
      <c r="B1945" s="446"/>
      <c r="C1945" s="267">
        <f t="shared" si="152"/>
        <v>1</v>
      </c>
      <c r="D1945" s="268" t="str">
        <f t="shared" si="153"/>
        <v>Janeiro</v>
      </c>
      <c r="E1945" s="269">
        <v>126</v>
      </c>
      <c r="F1945" s="270">
        <f>IF(E1945="","",VLOOKUP(Conciliação!E1945,Relatório!B:I,2,FALSE))</f>
        <v>0</v>
      </c>
      <c r="G1945" s="709"/>
      <c r="H1945" s="334" t="str">
        <f>IF(G1945="","",VLOOKUP(G1945,Fundos!B:C,2,FALSE))</f>
        <v/>
      </c>
      <c r="I1945" s="272"/>
      <c r="J1945" s="443"/>
      <c r="K1945" s="443"/>
      <c r="L1945" s="685"/>
      <c r="M1945" s="353"/>
      <c r="N1945" s="271"/>
      <c r="O1945" s="576"/>
      <c r="P1945" s="276" t="s">
        <v>277</v>
      </c>
      <c r="Q1945" s="279"/>
      <c r="R1945" s="449"/>
      <c r="S1945" s="279">
        <f t="shared" si="154"/>
        <v>0</v>
      </c>
      <c r="T1945" s="333">
        <f t="shared" si="157"/>
        <v>0</v>
      </c>
    </row>
    <row r="1946" spans="2:20" ht="24.9" customHeight="1" x14ac:dyDescent="0.3">
      <c r="B1946" s="446"/>
      <c r="C1946" s="267">
        <f t="shared" si="152"/>
        <v>1</v>
      </c>
      <c r="D1946" s="268" t="str">
        <f t="shared" si="153"/>
        <v>Janeiro</v>
      </c>
      <c r="E1946" s="269">
        <v>126</v>
      </c>
      <c r="F1946" s="270">
        <f>IF(E1946="","",VLOOKUP(Conciliação!E1946,Relatório!B:I,2,FALSE))</f>
        <v>0</v>
      </c>
      <c r="G1946" s="709"/>
      <c r="H1946" s="334" t="str">
        <f>IF(G1946="","",VLOOKUP(G1946,Fundos!B:C,2,FALSE))</f>
        <v/>
      </c>
      <c r="I1946" s="272"/>
      <c r="J1946" s="443"/>
      <c r="K1946" s="448"/>
      <c r="L1946" s="685"/>
      <c r="M1946" s="353"/>
      <c r="N1946" s="271"/>
      <c r="O1946" s="576"/>
      <c r="P1946" s="276" t="s">
        <v>277</v>
      </c>
      <c r="Q1946" s="279"/>
      <c r="R1946" s="449"/>
      <c r="S1946" s="279">
        <f t="shared" si="154"/>
        <v>0</v>
      </c>
      <c r="T1946" s="333">
        <f t="shared" si="157"/>
        <v>0</v>
      </c>
    </row>
    <row r="1947" spans="2:20" ht="24.9" customHeight="1" x14ac:dyDescent="0.3">
      <c r="B1947" s="446"/>
      <c r="C1947" s="267">
        <f>MONTH(B1947)</f>
        <v>1</v>
      </c>
      <c r="D1947" s="268" t="str">
        <f>IF(C1947=1,"Janeiro",IF(C1947=2,"Fevereiro",IF(C1947=3,"Março",IF(C1947=4,"Abril",IF(C1947=5,"Maio",IF(C1947=6,"Junho",IF(C1947=7,"Julho",IF(C1947=8,"Agosto",IF(C1947=9,"Setembro",IF(C1947=10,"Outubro",IF(C1947=11,"Novembro",IF(C1947=12,"Dezembro",""))))))))))))</f>
        <v>Janeiro</v>
      </c>
      <c r="E1947" s="269">
        <v>126</v>
      </c>
      <c r="F1947" s="270">
        <f>IF(E1947="","",VLOOKUP(Conciliação!E1947,Relatório!B:I,2,FALSE))</f>
        <v>0</v>
      </c>
      <c r="G1947" s="709"/>
      <c r="H1947" s="334" t="str">
        <f>IF(G1947="","",VLOOKUP(G1947,Fundos!B:C,2,FALSE))</f>
        <v/>
      </c>
      <c r="I1947" s="272"/>
      <c r="J1947" s="443"/>
      <c r="K1947" s="448"/>
      <c r="L1947" s="685"/>
      <c r="M1947" s="353"/>
      <c r="N1947" s="271"/>
      <c r="O1947" s="576"/>
      <c r="P1947" s="276" t="s">
        <v>277</v>
      </c>
      <c r="Q1947" s="279"/>
      <c r="R1947" s="449"/>
      <c r="S1947" s="279">
        <f t="shared" si="154"/>
        <v>0</v>
      </c>
      <c r="T1947" s="333">
        <f t="shared" si="157"/>
        <v>0</v>
      </c>
    </row>
    <row r="1948" spans="2:20" ht="24.9" customHeight="1" x14ac:dyDescent="0.3">
      <c r="B1948" s="446"/>
      <c r="C1948" s="267">
        <f>MONTH(B1948)</f>
        <v>1</v>
      </c>
      <c r="D1948" s="268" t="str">
        <f>IF(C1948=1,"Janeiro",IF(C1948=2,"Fevereiro",IF(C1948=3,"Março",IF(C1948=4,"Abril",IF(C1948=5,"Maio",IF(C1948=6,"Junho",IF(C1948=7,"Julho",IF(C1948=8,"Agosto",IF(C1948=9,"Setembro",IF(C1948=10,"Outubro",IF(C1948=11,"Novembro",IF(C1948=12,"Dezembro",""))))))))))))</f>
        <v>Janeiro</v>
      </c>
      <c r="E1948" s="269">
        <v>126</v>
      </c>
      <c r="F1948" s="270">
        <f>IF(E1948="","",VLOOKUP(Conciliação!E1948,Relatório!B:I,2,FALSE))</f>
        <v>0</v>
      </c>
      <c r="G1948" s="709"/>
      <c r="H1948" s="334" t="str">
        <f>IF(G1948="","",VLOOKUP(G1948,Fundos!B:C,2,FALSE))</f>
        <v/>
      </c>
      <c r="I1948" s="272"/>
      <c r="J1948" s="443"/>
      <c r="K1948" s="448"/>
      <c r="L1948" s="685"/>
      <c r="M1948" s="353"/>
      <c r="N1948" s="271"/>
      <c r="O1948" s="576"/>
      <c r="P1948" s="276" t="s">
        <v>277</v>
      </c>
      <c r="Q1948" s="279"/>
      <c r="R1948" s="449"/>
      <c r="S1948" s="279">
        <f t="shared" si="154"/>
        <v>0</v>
      </c>
      <c r="T1948" s="333">
        <f t="shared" si="157"/>
        <v>0</v>
      </c>
    </row>
    <row r="1949" spans="2:20" ht="24.9" customHeight="1" x14ac:dyDescent="0.3">
      <c r="B1949" s="446"/>
      <c r="C1949" s="267">
        <f t="shared" ref="C1949:C2014" si="158">MONTH(B1949)</f>
        <v>1</v>
      </c>
      <c r="D1949" s="268" t="str">
        <f t="shared" ref="D1949:D2014" si="159">IF(C1949=1,"Janeiro",IF(C1949=2,"Fevereiro",IF(C1949=3,"Março",IF(C1949=4,"Abril",IF(C1949=5,"Maio",IF(C1949=6,"Junho",IF(C1949=7,"Julho",IF(C1949=8,"Agosto",IF(C1949=9,"Setembro",IF(C1949=10,"Outubro",IF(C1949=11,"Novembro",IF(C1949=12,"Dezembro",""))))))))))))</f>
        <v>Janeiro</v>
      </c>
      <c r="E1949" s="269">
        <v>178</v>
      </c>
      <c r="F1949" s="270">
        <f>IF(E1949="","",VLOOKUP(Conciliação!E1949,Relatório!B:I,2,FALSE))</f>
        <v>0</v>
      </c>
      <c r="G1949" s="709"/>
      <c r="H1949" s="334" t="str">
        <f>IF(G1949="","",VLOOKUP(G1949,Fundos!B:C,2,FALSE))</f>
        <v/>
      </c>
      <c r="I1949" s="828" t="s">
        <v>1077</v>
      </c>
      <c r="J1949" s="443"/>
      <c r="K1949" s="443"/>
      <c r="L1949" s="685"/>
      <c r="M1949" s="353"/>
      <c r="N1949" s="271"/>
      <c r="O1949" s="576"/>
      <c r="P1949" s="276" t="s">
        <v>277</v>
      </c>
      <c r="Q1949" s="279"/>
      <c r="R1949" s="449"/>
      <c r="S1949" s="279">
        <f t="shared" si="154"/>
        <v>0</v>
      </c>
      <c r="T1949" s="333">
        <f t="shared" si="157"/>
        <v>0</v>
      </c>
    </row>
    <row r="1950" spans="2:20" ht="24.9" customHeight="1" x14ac:dyDescent="0.3">
      <c r="B1950" s="446"/>
      <c r="C1950" s="267">
        <f t="shared" si="158"/>
        <v>1</v>
      </c>
      <c r="D1950" s="268" t="str">
        <f t="shared" si="159"/>
        <v>Janeiro</v>
      </c>
      <c r="E1950" s="269">
        <v>60</v>
      </c>
      <c r="F1950" s="270" t="str">
        <f>IF(E1950="","",VLOOKUP(Conciliação!E1950,Relatório!B:I,2,FALSE))</f>
        <v>Taxas bancárias</v>
      </c>
      <c r="G1950" s="709"/>
      <c r="H1950" s="334" t="str">
        <f>IF(G1950="","",VLOOKUP(G1950,Fundos!B:C,2,FALSE))</f>
        <v/>
      </c>
      <c r="I1950" s="272"/>
      <c r="J1950" s="443"/>
      <c r="K1950" s="443"/>
      <c r="L1950" s="685"/>
      <c r="M1950" s="353"/>
      <c r="N1950" s="271"/>
      <c r="O1950" s="576"/>
      <c r="P1950" s="276" t="s">
        <v>277</v>
      </c>
      <c r="Q1950" s="279"/>
      <c r="R1950" s="449"/>
      <c r="S1950" s="279">
        <f t="shared" si="154"/>
        <v>0</v>
      </c>
      <c r="T1950" s="333">
        <f t="shared" si="157"/>
        <v>0</v>
      </c>
    </row>
    <row r="1951" spans="2:20" ht="24.9" customHeight="1" x14ac:dyDescent="0.3">
      <c r="B1951" s="446"/>
      <c r="C1951" s="267">
        <f t="shared" si="158"/>
        <v>1</v>
      </c>
      <c r="D1951" s="268" t="str">
        <f t="shared" si="159"/>
        <v>Janeiro</v>
      </c>
      <c r="E1951" s="269">
        <v>60</v>
      </c>
      <c r="F1951" s="270" t="str">
        <f>IF(E1951="","",VLOOKUP(Conciliação!E1951,Relatório!B:I,2,FALSE))</f>
        <v>Taxas bancárias</v>
      </c>
      <c r="G1951" s="709"/>
      <c r="H1951" s="334" t="str">
        <f>IF(G1951="","",VLOOKUP(G1951,Fundos!B:C,2,FALSE))</f>
        <v/>
      </c>
      <c r="I1951" s="272"/>
      <c r="J1951" s="443"/>
      <c r="K1951" s="443"/>
      <c r="L1951" s="685"/>
      <c r="M1951" s="353"/>
      <c r="N1951" s="271"/>
      <c r="O1951" s="576"/>
      <c r="P1951" s="276" t="s">
        <v>277</v>
      </c>
      <c r="Q1951" s="279"/>
      <c r="R1951" s="449"/>
      <c r="S1951" s="279">
        <f t="shared" si="154"/>
        <v>0</v>
      </c>
      <c r="T1951" s="333">
        <f t="shared" si="157"/>
        <v>0</v>
      </c>
    </row>
    <row r="1952" spans="2:20" ht="24.9" customHeight="1" x14ac:dyDescent="0.3">
      <c r="B1952" s="446"/>
      <c r="C1952" s="267">
        <f t="shared" si="158"/>
        <v>1</v>
      </c>
      <c r="D1952" s="268" t="str">
        <f t="shared" si="159"/>
        <v>Janeiro</v>
      </c>
      <c r="E1952" s="269">
        <v>60</v>
      </c>
      <c r="F1952" s="270" t="str">
        <f>IF(E1952="","",VLOOKUP(Conciliação!E1952,Relatório!B:I,2,FALSE))</f>
        <v>Taxas bancárias</v>
      </c>
      <c r="G1952" s="709"/>
      <c r="H1952" s="334" t="str">
        <f>IF(G1952="","",VLOOKUP(G1952,Fundos!B:C,2,FALSE))</f>
        <v/>
      </c>
      <c r="I1952" s="272"/>
      <c r="J1952" s="443"/>
      <c r="K1952" s="443"/>
      <c r="L1952" s="685"/>
      <c r="M1952" s="353"/>
      <c r="N1952" s="271"/>
      <c r="O1952" s="576"/>
      <c r="P1952" s="276" t="s">
        <v>277</v>
      </c>
      <c r="Q1952" s="279"/>
      <c r="R1952" s="449"/>
      <c r="S1952" s="279">
        <f t="shared" si="154"/>
        <v>0</v>
      </c>
      <c r="T1952" s="333">
        <f t="shared" si="157"/>
        <v>0</v>
      </c>
    </row>
    <row r="1953" spans="2:20" ht="24.9" customHeight="1" x14ac:dyDescent="0.3">
      <c r="B1953" s="446"/>
      <c r="C1953" s="267">
        <f t="shared" si="158"/>
        <v>1</v>
      </c>
      <c r="D1953" s="268" t="str">
        <f t="shared" si="159"/>
        <v>Janeiro</v>
      </c>
      <c r="E1953" s="269">
        <v>60</v>
      </c>
      <c r="F1953" s="270" t="str">
        <f>IF(E1953="","",VLOOKUP(Conciliação!E1953,Relatório!B:I,2,FALSE))</f>
        <v>Taxas bancárias</v>
      </c>
      <c r="G1953" s="709"/>
      <c r="H1953" s="334" t="str">
        <f>IF(G1953="","",VLOOKUP(G1953,Fundos!B:C,2,FALSE))</f>
        <v/>
      </c>
      <c r="I1953" s="272"/>
      <c r="J1953" s="443"/>
      <c r="K1953" s="443"/>
      <c r="L1953" s="685"/>
      <c r="M1953" s="353"/>
      <c r="N1953" s="271"/>
      <c r="O1953" s="576"/>
      <c r="P1953" s="276" t="s">
        <v>277</v>
      </c>
      <c r="Q1953" s="279"/>
      <c r="R1953" s="449"/>
      <c r="S1953" s="279">
        <f t="shared" si="154"/>
        <v>0</v>
      </c>
      <c r="T1953" s="333">
        <f t="shared" si="157"/>
        <v>0</v>
      </c>
    </row>
    <row r="1954" spans="2:20" ht="24.9" customHeight="1" x14ac:dyDescent="0.3">
      <c r="B1954" s="446"/>
      <c r="C1954" s="267">
        <f t="shared" si="158"/>
        <v>1</v>
      </c>
      <c r="D1954" s="268" t="str">
        <f t="shared" si="159"/>
        <v>Janeiro</v>
      </c>
      <c r="E1954" s="269">
        <v>60</v>
      </c>
      <c r="F1954" s="270" t="str">
        <f>IF(E1954="","",VLOOKUP(Conciliação!E1954,Relatório!B:I,2,FALSE))</f>
        <v>Taxas bancárias</v>
      </c>
      <c r="G1954" s="709"/>
      <c r="H1954" s="334" t="str">
        <f>IF(G1954="","",VLOOKUP(G1954,Fundos!B:C,2,FALSE))</f>
        <v/>
      </c>
      <c r="I1954" s="272"/>
      <c r="J1954" s="443"/>
      <c r="K1954" s="443"/>
      <c r="L1954" s="685"/>
      <c r="M1954" s="353"/>
      <c r="N1954" s="271"/>
      <c r="O1954" s="576"/>
      <c r="P1954" s="276" t="s">
        <v>277</v>
      </c>
      <c r="Q1954" s="279"/>
      <c r="R1954" s="449"/>
      <c r="S1954" s="279">
        <f t="shared" si="154"/>
        <v>0</v>
      </c>
      <c r="T1954" s="333">
        <f t="shared" si="157"/>
        <v>0</v>
      </c>
    </row>
    <row r="1955" spans="2:20" ht="24.9" customHeight="1" x14ac:dyDescent="0.3">
      <c r="B1955" s="446"/>
      <c r="C1955" s="267">
        <f t="shared" si="158"/>
        <v>1</v>
      </c>
      <c r="D1955" s="268" t="str">
        <f t="shared" si="159"/>
        <v>Janeiro</v>
      </c>
      <c r="E1955" s="269">
        <v>256</v>
      </c>
      <c r="F1955" s="270" t="str">
        <f>IF(E1955="","",VLOOKUP(Conciliação!E1955,Relatório!B:I,2,FALSE))</f>
        <v>Despesas bancárias</v>
      </c>
      <c r="G1955" s="709"/>
      <c r="H1955" s="334" t="str">
        <f>IF(G1955="","",VLOOKUP(G1955,Fundos!B:C,2,FALSE))</f>
        <v/>
      </c>
      <c r="I1955" s="272"/>
      <c r="J1955" s="443"/>
      <c r="K1955" s="443"/>
      <c r="L1955" s="685"/>
      <c r="M1955" s="353"/>
      <c r="N1955" s="271"/>
      <c r="O1955" s="576"/>
      <c r="P1955" s="276" t="s">
        <v>277</v>
      </c>
      <c r="Q1955" s="279"/>
      <c r="R1955" s="449"/>
      <c r="S1955" s="279">
        <f t="shared" si="154"/>
        <v>0</v>
      </c>
      <c r="T1955" s="333">
        <f t="shared" si="157"/>
        <v>0</v>
      </c>
    </row>
    <row r="1956" spans="2:20" ht="24.9" customHeight="1" x14ac:dyDescent="0.3">
      <c r="B1956" s="446"/>
      <c r="C1956" s="267">
        <f t="shared" si="158"/>
        <v>1</v>
      </c>
      <c r="D1956" s="268" t="str">
        <f t="shared" si="159"/>
        <v>Janeiro</v>
      </c>
      <c r="E1956" s="269">
        <v>271</v>
      </c>
      <c r="F1956" s="270">
        <f>IF(E1956="","",VLOOKUP(Conciliação!E1956,Relatório!B:I,2,FALSE))</f>
        <v>0</v>
      </c>
      <c r="G1956" s="709"/>
      <c r="H1956" s="334" t="str">
        <f>IF(G1956="","",VLOOKUP(G1956,Fundos!B:C,2,FALSE))</f>
        <v/>
      </c>
      <c r="I1956" s="272"/>
      <c r="J1956" s="443"/>
      <c r="K1956" s="301"/>
      <c r="L1956" s="685"/>
      <c r="M1956" s="353"/>
      <c r="N1956" s="271"/>
      <c r="O1956" s="576"/>
      <c r="P1956" s="276" t="s">
        <v>277</v>
      </c>
      <c r="Q1956" s="279"/>
      <c r="R1956" s="449"/>
      <c r="S1956" s="279">
        <f t="shared" si="154"/>
        <v>0</v>
      </c>
      <c r="T1956" s="333">
        <f t="shared" si="157"/>
        <v>0</v>
      </c>
    </row>
    <row r="1957" spans="2:20" ht="24.9" customHeight="1" x14ac:dyDescent="0.3">
      <c r="B1957" s="446"/>
      <c r="C1957" s="267">
        <f t="shared" si="158"/>
        <v>1</v>
      </c>
      <c r="D1957" s="268" t="str">
        <f t="shared" si="159"/>
        <v>Janeiro</v>
      </c>
      <c r="E1957" s="269">
        <v>60</v>
      </c>
      <c r="F1957" s="270" t="str">
        <f>IF(E1957="","",VLOOKUP(Conciliação!E1957,Relatório!B:I,2,FALSE))</f>
        <v>Taxas bancárias</v>
      </c>
      <c r="G1957" s="709"/>
      <c r="H1957" s="334" t="str">
        <f>IF(G1957="","",VLOOKUP(G1957,Fundos!B:C,2,FALSE))</f>
        <v/>
      </c>
      <c r="I1957" s="272"/>
      <c r="J1957" s="443"/>
      <c r="K1957" s="443"/>
      <c r="L1957" s="685"/>
      <c r="M1957" s="353"/>
      <c r="N1957" s="271"/>
      <c r="O1957" s="576"/>
      <c r="P1957" s="276" t="s">
        <v>277</v>
      </c>
      <c r="Q1957" s="279"/>
      <c r="R1957" s="449"/>
      <c r="S1957" s="279">
        <f t="shared" si="154"/>
        <v>0</v>
      </c>
      <c r="T1957" s="333">
        <f t="shared" si="157"/>
        <v>0</v>
      </c>
    </row>
    <row r="1958" spans="2:20" ht="24.9" customHeight="1" x14ac:dyDescent="0.3">
      <c r="B1958" s="446"/>
      <c r="C1958" s="267">
        <f t="shared" si="158"/>
        <v>1</v>
      </c>
      <c r="D1958" s="268" t="str">
        <f t="shared" si="159"/>
        <v>Janeiro</v>
      </c>
      <c r="E1958" s="269">
        <v>60</v>
      </c>
      <c r="F1958" s="270" t="str">
        <f>IF(E1958="","",VLOOKUP(Conciliação!E1958,Relatório!B:I,2,FALSE))</f>
        <v>Taxas bancárias</v>
      </c>
      <c r="G1958" s="709"/>
      <c r="H1958" s="334" t="str">
        <f>IF(G1958="","",VLOOKUP(G1958,Fundos!B:C,2,FALSE))</f>
        <v/>
      </c>
      <c r="I1958" s="272"/>
      <c r="J1958" s="443"/>
      <c r="K1958" s="443"/>
      <c r="L1958" s="685"/>
      <c r="M1958" s="353"/>
      <c r="N1958" s="271"/>
      <c r="O1958" s="576"/>
      <c r="P1958" s="276" t="s">
        <v>277</v>
      </c>
      <c r="Q1958" s="279"/>
      <c r="R1958" s="449"/>
      <c r="S1958" s="279">
        <f t="shared" si="154"/>
        <v>0</v>
      </c>
      <c r="T1958" s="333">
        <f t="shared" si="157"/>
        <v>0</v>
      </c>
    </row>
    <row r="1959" spans="2:20" ht="24.9" customHeight="1" x14ac:dyDescent="0.3">
      <c r="B1959" s="446"/>
      <c r="C1959" s="267">
        <f t="shared" si="158"/>
        <v>1</v>
      </c>
      <c r="D1959" s="268" t="str">
        <f t="shared" si="159"/>
        <v>Janeiro</v>
      </c>
      <c r="E1959" s="269">
        <v>60</v>
      </c>
      <c r="F1959" s="270" t="str">
        <f>IF(E1959="","",VLOOKUP(Conciliação!E1959,Relatório!B:I,2,FALSE))</f>
        <v>Taxas bancárias</v>
      </c>
      <c r="G1959" s="709"/>
      <c r="H1959" s="334" t="str">
        <f>IF(G1959="","",VLOOKUP(G1959,Fundos!B:C,2,FALSE))</f>
        <v/>
      </c>
      <c r="I1959" s="272"/>
      <c r="J1959" s="443"/>
      <c r="K1959" s="443"/>
      <c r="L1959" s="685"/>
      <c r="M1959" s="353"/>
      <c r="N1959" s="271"/>
      <c r="O1959" s="576"/>
      <c r="P1959" s="276" t="s">
        <v>277</v>
      </c>
      <c r="Q1959" s="279"/>
      <c r="R1959" s="449"/>
      <c r="S1959" s="279">
        <f t="shared" si="154"/>
        <v>0</v>
      </c>
      <c r="T1959" s="333">
        <f t="shared" si="157"/>
        <v>0</v>
      </c>
    </row>
    <row r="1960" spans="2:20" ht="24.9" customHeight="1" x14ac:dyDescent="0.3">
      <c r="B1960" s="446"/>
      <c r="C1960" s="267">
        <f t="shared" si="158"/>
        <v>1</v>
      </c>
      <c r="D1960" s="268" t="str">
        <f t="shared" si="159"/>
        <v>Janeiro</v>
      </c>
      <c r="E1960" s="269">
        <v>60</v>
      </c>
      <c r="F1960" s="270" t="str">
        <f>IF(E1960="","",VLOOKUP(Conciliação!E1960,Relatório!B:I,2,FALSE))</f>
        <v>Taxas bancárias</v>
      </c>
      <c r="G1960" s="709"/>
      <c r="H1960" s="334" t="str">
        <f>IF(G1960="","",VLOOKUP(G1960,Fundos!B:C,2,FALSE))</f>
        <v/>
      </c>
      <c r="I1960" s="272"/>
      <c r="J1960" s="443"/>
      <c r="K1960" s="443"/>
      <c r="L1960" s="685"/>
      <c r="M1960" s="353"/>
      <c r="N1960" s="271"/>
      <c r="O1960" s="576"/>
      <c r="P1960" s="276" t="s">
        <v>277</v>
      </c>
      <c r="Q1960" s="279"/>
      <c r="R1960" s="449"/>
      <c r="S1960" s="279">
        <f t="shared" ref="S1960:S1976" si="160">IF(P1960="sim",Q1960-R1960+S1959,IF(P1960="NÃO",S1959))</f>
        <v>0</v>
      </c>
      <c r="T1960" s="333">
        <f t="shared" si="157"/>
        <v>0</v>
      </c>
    </row>
    <row r="1961" spans="2:20" ht="24.9" customHeight="1" x14ac:dyDescent="0.3">
      <c r="B1961" s="446"/>
      <c r="C1961" s="267">
        <f t="shared" si="158"/>
        <v>1</v>
      </c>
      <c r="D1961" s="268" t="str">
        <f t="shared" si="159"/>
        <v>Janeiro</v>
      </c>
      <c r="E1961" s="269">
        <v>60</v>
      </c>
      <c r="F1961" s="270" t="str">
        <f>IF(E1961="","",VLOOKUP(Conciliação!E1961,Relatório!B:I,2,FALSE))</f>
        <v>Taxas bancárias</v>
      </c>
      <c r="G1961" s="709"/>
      <c r="H1961" s="334" t="str">
        <f>IF(G1961="","",VLOOKUP(G1961,Fundos!B:C,2,FALSE))</f>
        <v/>
      </c>
      <c r="I1961" s="272"/>
      <c r="J1961" s="443"/>
      <c r="K1961" s="443"/>
      <c r="L1961" s="685"/>
      <c r="M1961" s="353"/>
      <c r="N1961" s="271"/>
      <c r="O1961" s="576"/>
      <c r="P1961" s="276" t="s">
        <v>277</v>
      </c>
      <c r="Q1961" s="279"/>
      <c r="R1961" s="449"/>
      <c r="S1961" s="279">
        <f t="shared" si="160"/>
        <v>0</v>
      </c>
      <c r="T1961" s="333">
        <f t="shared" si="157"/>
        <v>0</v>
      </c>
    </row>
    <row r="1962" spans="2:20" ht="24.9" customHeight="1" x14ac:dyDescent="0.3">
      <c r="B1962" s="446"/>
      <c r="C1962" s="267">
        <f t="shared" si="158"/>
        <v>1</v>
      </c>
      <c r="D1962" s="268" t="str">
        <f t="shared" si="159"/>
        <v>Janeiro</v>
      </c>
      <c r="E1962" s="269">
        <v>26</v>
      </c>
      <c r="F1962" s="270" t="str">
        <f>IF(E1962="","",VLOOKUP(Conciliação!E1962,Relatório!B:I,2,FALSE))</f>
        <v>Multas recebidas</v>
      </c>
      <c r="G1962" s="709"/>
      <c r="H1962" s="334" t="str">
        <f>IF(G1962="","",VLOOKUP(G1962,Fundos!B:C,2,FALSE))</f>
        <v/>
      </c>
      <c r="I1962" s="272"/>
      <c r="J1962" s="443"/>
      <c r="K1962" s="443"/>
      <c r="L1962" s="685"/>
      <c r="M1962" s="353"/>
      <c r="N1962" s="271"/>
      <c r="O1962" s="576"/>
      <c r="P1962" s="276" t="s">
        <v>277</v>
      </c>
      <c r="Q1962" s="279"/>
      <c r="R1962" s="449"/>
      <c r="S1962" s="279">
        <f t="shared" si="160"/>
        <v>0</v>
      </c>
      <c r="T1962" s="333">
        <f t="shared" si="157"/>
        <v>0</v>
      </c>
    </row>
    <row r="1963" spans="2:20" ht="24.9" customHeight="1" x14ac:dyDescent="0.3">
      <c r="B1963" s="446"/>
      <c r="C1963" s="267">
        <f t="shared" si="158"/>
        <v>1</v>
      </c>
      <c r="D1963" s="268" t="str">
        <f t="shared" si="159"/>
        <v>Janeiro</v>
      </c>
      <c r="E1963" s="269">
        <v>26</v>
      </c>
      <c r="F1963" s="270" t="str">
        <f>IF(E1963="","",VLOOKUP(Conciliação!E1963,Relatório!B:I,2,FALSE))</f>
        <v>Multas recebidas</v>
      </c>
      <c r="G1963" s="709"/>
      <c r="H1963" s="334" t="str">
        <f>IF(G1963="","",VLOOKUP(G1963,Fundos!B:C,2,FALSE))</f>
        <v/>
      </c>
      <c r="I1963" s="272"/>
      <c r="J1963" s="443"/>
      <c r="K1963" s="443"/>
      <c r="L1963" s="685"/>
      <c r="M1963" s="353"/>
      <c r="N1963" s="271"/>
      <c r="O1963" s="576"/>
      <c r="P1963" s="276" t="s">
        <v>277</v>
      </c>
      <c r="Q1963" s="279"/>
      <c r="R1963" s="449"/>
      <c r="S1963" s="279">
        <f t="shared" si="160"/>
        <v>0</v>
      </c>
      <c r="T1963" s="333">
        <f t="shared" si="157"/>
        <v>0</v>
      </c>
    </row>
    <row r="1964" spans="2:20" ht="24.9" customHeight="1" x14ac:dyDescent="0.3">
      <c r="B1964" s="446"/>
      <c r="C1964" s="267">
        <f t="shared" si="158"/>
        <v>1</v>
      </c>
      <c r="D1964" s="268" t="str">
        <f t="shared" si="159"/>
        <v>Janeiro</v>
      </c>
      <c r="E1964" s="269">
        <v>126</v>
      </c>
      <c r="F1964" s="270">
        <f>IF(E1964="","",VLOOKUP(Conciliação!E1964,Relatório!B:I,2,FALSE))</f>
        <v>0</v>
      </c>
      <c r="G1964" s="709"/>
      <c r="H1964" s="334" t="str">
        <f>IF(G1964="","",VLOOKUP(G1964,Fundos!B:C,2,FALSE))</f>
        <v/>
      </c>
      <c r="I1964" s="272"/>
      <c r="J1964" s="443"/>
      <c r="K1964" s="443"/>
      <c r="L1964" s="685"/>
      <c r="M1964" s="353"/>
      <c r="N1964" s="271"/>
      <c r="O1964" s="576"/>
      <c r="P1964" s="276" t="s">
        <v>277</v>
      </c>
      <c r="Q1964" s="279"/>
      <c r="R1964" s="449"/>
      <c r="S1964" s="279">
        <f t="shared" si="160"/>
        <v>0</v>
      </c>
      <c r="T1964" s="333">
        <f t="shared" si="157"/>
        <v>0</v>
      </c>
    </row>
    <row r="1965" spans="2:20" ht="24.9" customHeight="1" x14ac:dyDescent="0.3">
      <c r="B1965" s="446"/>
      <c r="C1965" s="267">
        <f t="shared" si="158"/>
        <v>1</v>
      </c>
      <c r="D1965" s="268" t="str">
        <f t="shared" si="159"/>
        <v>Janeiro</v>
      </c>
      <c r="E1965" s="269">
        <v>274</v>
      </c>
      <c r="F1965" s="270">
        <f>IF(E1965="","",VLOOKUP(Conciliação!E1965,Relatório!B:I,2,FALSE))</f>
        <v>0</v>
      </c>
      <c r="G1965" s="709"/>
      <c r="H1965" s="334" t="str">
        <f>IF(G1965="","",VLOOKUP(G1965,Fundos!B:C,2,FALSE))</f>
        <v/>
      </c>
      <c r="I1965" s="272"/>
      <c r="J1965" s="443"/>
      <c r="K1965" s="443"/>
      <c r="L1965" s="685"/>
      <c r="M1965" s="353"/>
      <c r="N1965" s="271"/>
      <c r="O1965" s="576"/>
      <c r="P1965" s="276" t="s">
        <v>277</v>
      </c>
      <c r="Q1965" s="279"/>
      <c r="R1965" s="449"/>
      <c r="S1965" s="279">
        <f t="shared" si="160"/>
        <v>0</v>
      </c>
      <c r="T1965" s="333">
        <f t="shared" si="157"/>
        <v>0</v>
      </c>
    </row>
    <row r="1966" spans="2:20" ht="24.9" customHeight="1" x14ac:dyDescent="0.3">
      <c r="B1966" s="446"/>
      <c r="C1966" s="267">
        <f t="shared" si="158"/>
        <v>1</v>
      </c>
      <c r="D1966" s="268" t="str">
        <f t="shared" si="159"/>
        <v>Janeiro</v>
      </c>
      <c r="E1966" s="269">
        <v>126</v>
      </c>
      <c r="F1966" s="270">
        <f>IF(E1966="","",VLOOKUP(Conciliação!E1966,Relatório!B:I,2,FALSE))</f>
        <v>0</v>
      </c>
      <c r="G1966" s="709"/>
      <c r="H1966" s="334" t="str">
        <f>IF(G1966="","",VLOOKUP(G1966,Fundos!B:C,2,FALSE))</f>
        <v/>
      </c>
      <c r="I1966" s="272"/>
      <c r="J1966" s="443"/>
      <c r="K1966" s="448"/>
      <c r="L1966" s="685"/>
      <c r="M1966" s="353"/>
      <c r="N1966" s="271"/>
      <c r="O1966" s="576"/>
      <c r="P1966" s="276" t="s">
        <v>277</v>
      </c>
      <c r="Q1966" s="279"/>
      <c r="R1966" s="449"/>
      <c r="S1966" s="279">
        <f t="shared" si="160"/>
        <v>0</v>
      </c>
      <c r="T1966" s="333">
        <f t="shared" si="157"/>
        <v>0</v>
      </c>
    </row>
    <row r="1967" spans="2:20" ht="24.9" customHeight="1" x14ac:dyDescent="0.3">
      <c r="B1967" s="446"/>
      <c r="C1967" s="267">
        <f t="shared" si="158"/>
        <v>1</v>
      </c>
      <c r="D1967" s="268" t="str">
        <f t="shared" si="159"/>
        <v>Janeiro</v>
      </c>
      <c r="E1967" s="269">
        <v>178</v>
      </c>
      <c r="F1967" s="270">
        <f>IF(E1967="","",VLOOKUP(Conciliação!E1967,Relatório!B:I,2,FALSE))</f>
        <v>0</v>
      </c>
      <c r="G1967" s="709"/>
      <c r="H1967" s="334" t="str">
        <f>IF(G1967="","",VLOOKUP(G1967,Fundos!B:C,2,FALSE))</f>
        <v/>
      </c>
      <c r="I1967" s="828" t="s">
        <v>1077</v>
      </c>
      <c r="J1967" s="443"/>
      <c r="K1967" s="443"/>
      <c r="L1967" s="685"/>
      <c r="M1967" s="353"/>
      <c r="N1967" s="271"/>
      <c r="O1967" s="576"/>
      <c r="P1967" s="276" t="s">
        <v>277</v>
      </c>
      <c r="Q1967" s="279"/>
      <c r="R1967" s="449"/>
      <c r="S1967" s="279">
        <f t="shared" si="160"/>
        <v>0</v>
      </c>
      <c r="T1967" s="333">
        <f t="shared" si="157"/>
        <v>0</v>
      </c>
    </row>
    <row r="1968" spans="2:20" ht="24.9" customHeight="1" x14ac:dyDescent="0.3">
      <c r="B1968" s="446"/>
      <c r="C1968" s="267">
        <f t="shared" si="158"/>
        <v>1</v>
      </c>
      <c r="D1968" s="268" t="str">
        <f t="shared" si="159"/>
        <v>Janeiro</v>
      </c>
      <c r="E1968" s="269">
        <v>53</v>
      </c>
      <c r="F1968" s="270" t="str">
        <f>IF(E1968="","",VLOOKUP(Conciliação!E1968,Relatório!B:I,2,FALSE))</f>
        <v>ITD (Sobre Doações PF)</v>
      </c>
      <c r="G1968" s="709"/>
      <c r="H1968" s="334" t="str">
        <f>IF(G1968="","",VLOOKUP(G1968,Fundos!B:C,2,FALSE))</f>
        <v/>
      </c>
      <c r="I1968" s="272"/>
      <c r="J1968" s="443"/>
      <c r="K1968" s="443"/>
      <c r="L1968" s="685"/>
      <c r="M1968" s="353"/>
      <c r="N1968" s="271"/>
      <c r="O1968" s="576"/>
      <c r="P1968" s="276" t="s">
        <v>277</v>
      </c>
      <c r="Q1968" s="279"/>
      <c r="R1968" s="449"/>
      <c r="S1968" s="279">
        <f t="shared" si="160"/>
        <v>0</v>
      </c>
      <c r="T1968" s="333">
        <f t="shared" si="157"/>
        <v>0</v>
      </c>
    </row>
    <row r="1969" spans="2:20" ht="24.9" customHeight="1" x14ac:dyDescent="0.3">
      <c r="B1969" s="446"/>
      <c r="C1969" s="267">
        <f t="shared" si="158"/>
        <v>1</v>
      </c>
      <c r="D1969" s="268" t="str">
        <f t="shared" si="159"/>
        <v>Janeiro</v>
      </c>
      <c r="E1969" s="269">
        <v>178</v>
      </c>
      <c r="F1969" s="270">
        <f>IF(E1969="","",VLOOKUP(Conciliação!E1969,Relatório!B:I,2,FALSE))</f>
        <v>0</v>
      </c>
      <c r="G1969" s="709"/>
      <c r="H1969" s="334" t="str">
        <f>IF(G1969="","",VLOOKUP(G1969,Fundos!B:C,2,FALSE))</f>
        <v/>
      </c>
      <c r="I1969" s="828" t="s">
        <v>1077</v>
      </c>
      <c r="J1969" s="443"/>
      <c r="K1969" s="443"/>
      <c r="L1969" s="685"/>
      <c r="M1969" s="353"/>
      <c r="N1969" s="271"/>
      <c r="O1969" s="576"/>
      <c r="P1969" s="276" t="s">
        <v>277</v>
      </c>
      <c r="Q1969" s="279"/>
      <c r="R1969" s="449"/>
      <c r="S1969" s="279">
        <f t="shared" si="160"/>
        <v>0</v>
      </c>
      <c r="T1969" s="333">
        <f t="shared" si="157"/>
        <v>0</v>
      </c>
    </row>
    <row r="1970" spans="2:20" ht="24.9" customHeight="1" x14ac:dyDescent="0.3">
      <c r="B1970" s="446"/>
      <c r="C1970" s="267">
        <f t="shared" si="158"/>
        <v>1</v>
      </c>
      <c r="D1970" s="268" t="str">
        <f t="shared" si="159"/>
        <v>Janeiro</v>
      </c>
      <c r="E1970" s="269">
        <v>143</v>
      </c>
      <c r="F1970" s="270">
        <f>IF(E1970="","",VLOOKUP(Conciliação!E1970,Relatório!B:I,2,FALSE))</f>
        <v>0</v>
      </c>
      <c r="G1970" s="709"/>
      <c r="H1970" s="334" t="str">
        <f>IF(G1970="","",VLOOKUP(G1970,Fundos!B:C,2,FALSE))</f>
        <v/>
      </c>
      <c r="I1970" s="272"/>
      <c r="J1970" s="443"/>
      <c r="K1970" s="448"/>
      <c r="L1970" s="685"/>
      <c r="M1970" s="353"/>
      <c r="N1970" s="271"/>
      <c r="O1970" s="576"/>
      <c r="P1970" s="276" t="s">
        <v>277</v>
      </c>
      <c r="Q1970" s="279"/>
      <c r="R1970" s="449"/>
      <c r="S1970" s="279">
        <f t="shared" si="160"/>
        <v>0</v>
      </c>
      <c r="T1970" s="333">
        <f t="shared" si="157"/>
        <v>0</v>
      </c>
    </row>
    <row r="1971" spans="2:20" ht="24.9" customHeight="1" x14ac:dyDescent="0.3">
      <c r="B1971" s="446"/>
      <c r="C1971" s="267">
        <f t="shared" si="158"/>
        <v>1</v>
      </c>
      <c r="D1971" s="268" t="str">
        <f t="shared" si="159"/>
        <v>Janeiro</v>
      </c>
      <c r="E1971" s="269">
        <v>178</v>
      </c>
      <c r="F1971" s="270">
        <f>IF(E1971="","",VLOOKUP(Conciliação!E1971,Relatório!B:I,2,FALSE))</f>
        <v>0</v>
      </c>
      <c r="G1971" s="709"/>
      <c r="H1971" s="334" t="str">
        <f>IF(G1971="","",VLOOKUP(G1971,Fundos!B:C,2,FALSE))</f>
        <v/>
      </c>
      <c r="I1971" s="828" t="s">
        <v>1077</v>
      </c>
      <c r="J1971" s="443"/>
      <c r="K1971" s="443"/>
      <c r="L1971" s="685"/>
      <c r="M1971" s="353"/>
      <c r="N1971" s="271"/>
      <c r="O1971" s="576"/>
      <c r="P1971" s="276" t="s">
        <v>277</v>
      </c>
      <c r="Q1971" s="279"/>
      <c r="R1971" s="449"/>
      <c r="S1971" s="279">
        <f t="shared" si="160"/>
        <v>0</v>
      </c>
      <c r="T1971" s="333">
        <f t="shared" si="157"/>
        <v>0</v>
      </c>
    </row>
    <row r="1972" spans="2:20" ht="24.9" customHeight="1" x14ac:dyDescent="0.3">
      <c r="B1972" s="446"/>
      <c r="C1972" s="267">
        <f t="shared" si="158"/>
        <v>1</v>
      </c>
      <c r="D1972" s="268" t="str">
        <f t="shared" si="159"/>
        <v>Janeiro</v>
      </c>
      <c r="E1972" s="269">
        <v>60</v>
      </c>
      <c r="F1972" s="270" t="str">
        <f>IF(E1972="","",VLOOKUP(Conciliação!E1972,Relatório!B:I,2,FALSE))</f>
        <v>Taxas bancárias</v>
      </c>
      <c r="G1972" s="709"/>
      <c r="H1972" s="334" t="str">
        <f>IF(G1972="","",VLOOKUP(G1972,Fundos!B:C,2,FALSE))</f>
        <v/>
      </c>
      <c r="I1972" s="272"/>
      <c r="J1972" s="443"/>
      <c r="K1972" s="443"/>
      <c r="L1972" s="685"/>
      <c r="M1972" s="353"/>
      <c r="N1972" s="271"/>
      <c r="O1972" s="576"/>
      <c r="P1972" s="276" t="s">
        <v>277</v>
      </c>
      <c r="Q1972" s="279"/>
      <c r="R1972" s="449"/>
      <c r="S1972" s="279">
        <f t="shared" si="160"/>
        <v>0</v>
      </c>
      <c r="T1972" s="333">
        <f t="shared" si="157"/>
        <v>0</v>
      </c>
    </row>
    <row r="1973" spans="2:20" ht="24.9" customHeight="1" x14ac:dyDescent="0.3">
      <c r="B1973" s="446"/>
      <c r="C1973" s="267">
        <f t="shared" si="158"/>
        <v>1</v>
      </c>
      <c r="D1973" s="268" t="str">
        <f t="shared" si="159"/>
        <v>Janeiro</v>
      </c>
      <c r="E1973" s="269">
        <v>60</v>
      </c>
      <c r="F1973" s="270" t="str">
        <f>IF(E1973="","",VLOOKUP(Conciliação!E1973,Relatório!B:I,2,FALSE))</f>
        <v>Taxas bancárias</v>
      </c>
      <c r="G1973" s="709"/>
      <c r="H1973" s="334" t="str">
        <f>IF(G1973="","",VLOOKUP(G1973,Fundos!B:C,2,FALSE))</f>
        <v/>
      </c>
      <c r="I1973" s="272"/>
      <c r="J1973" s="443"/>
      <c r="K1973" s="443"/>
      <c r="L1973" s="685"/>
      <c r="M1973" s="353"/>
      <c r="N1973" s="271"/>
      <c r="O1973" s="576"/>
      <c r="P1973" s="276" t="s">
        <v>277</v>
      </c>
      <c r="Q1973" s="279"/>
      <c r="R1973" s="449"/>
      <c r="S1973" s="279">
        <f t="shared" si="160"/>
        <v>0</v>
      </c>
      <c r="T1973" s="333">
        <f t="shared" si="157"/>
        <v>0</v>
      </c>
    </row>
    <row r="1974" spans="2:20" ht="24.9" customHeight="1" x14ac:dyDescent="0.3">
      <c r="B1974" s="446"/>
      <c r="C1974" s="267">
        <f t="shared" si="158"/>
        <v>1</v>
      </c>
      <c r="D1974" s="268" t="str">
        <f t="shared" si="159"/>
        <v>Janeiro</v>
      </c>
      <c r="E1974" s="269">
        <v>60</v>
      </c>
      <c r="F1974" s="270" t="str">
        <f>IF(E1974="","",VLOOKUP(Conciliação!E1974,Relatório!B:I,2,FALSE))</f>
        <v>Taxas bancárias</v>
      </c>
      <c r="G1974" s="709"/>
      <c r="H1974" s="334" t="str">
        <f>IF(G1974="","",VLOOKUP(G1974,Fundos!B:C,2,FALSE))</f>
        <v/>
      </c>
      <c r="I1974" s="272"/>
      <c r="J1974" s="443"/>
      <c r="K1974" s="443"/>
      <c r="L1974" s="685"/>
      <c r="M1974" s="353"/>
      <c r="N1974" s="271"/>
      <c r="O1974" s="576"/>
      <c r="P1974" s="276" t="s">
        <v>277</v>
      </c>
      <c r="Q1974" s="279"/>
      <c r="R1974" s="449"/>
      <c r="S1974" s="279">
        <f t="shared" si="160"/>
        <v>0</v>
      </c>
      <c r="T1974" s="333">
        <f t="shared" si="157"/>
        <v>0</v>
      </c>
    </row>
    <row r="1975" spans="2:20" ht="24.9" customHeight="1" x14ac:dyDescent="0.3">
      <c r="B1975" s="446"/>
      <c r="C1975" s="267">
        <f t="shared" si="158"/>
        <v>1</v>
      </c>
      <c r="D1975" s="268" t="str">
        <f t="shared" si="159"/>
        <v>Janeiro</v>
      </c>
      <c r="E1975" s="269">
        <v>60</v>
      </c>
      <c r="F1975" s="270" t="str">
        <f>IF(E1975="","",VLOOKUP(Conciliação!E1975,Relatório!B:I,2,FALSE))</f>
        <v>Taxas bancárias</v>
      </c>
      <c r="G1975" s="709"/>
      <c r="H1975" s="334" t="str">
        <f>IF(G1975="","",VLOOKUP(G1975,Fundos!B:C,2,FALSE))</f>
        <v/>
      </c>
      <c r="I1975" s="272"/>
      <c r="J1975" s="443"/>
      <c r="K1975" s="443"/>
      <c r="L1975" s="685"/>
      <c r="M1975" s="353"/>
      <c r="N1975" s="271"/>
      <c r="O1975" s="576"/>
      <c r="P1975" s="276" t="s">
        <v>277</v>
      </c>
      <c r="Q1975" s="279"/>
      <c r="R1975" s="449"/>
      <c r="S1975" s="279">
        <f t="shared" si="160"/>
        <v>0</v>
      </c>
      <c r="T1975" s="333">
        <f t="shared" si="157"/>
        <v>0</v>
      </c>
    </row>
    <row r="1976" spans="2:20" ht="24.9" customHeight="1" x14ac:dyDescent="0.3">
      <c r="B1976" s="446"/>
      <c r="C1976" s="267">
        <f t="shared" si="158"/>
        <v>1</v>
      </c>
      <c r="D1976" s="268" t="str">
        <f t="shared" si="159"/>
        <v>Janeiro</v>
      </c>
      <c r="E1976" s="269">
        <v>60</v>
      </c>
      <c r="F1976" s="270" t="str">
        <f>IF(E1976="","",VLOOKUP(Conciliação!E1976,Relatório!B:I,2,FALSE))</f>
        <v>Taxas bancárias</v>
      </c>
      <c r="G1976" s="709"/>
      <c r="H1976" s="334" t="str">
        <f>IF(G1976="","",VLOOKUP(G1976,Fundos!B:C,2,FALSE))</f>
        <v/>
      </c>
      <c r="I1976" s="272"/>
      <c r="J1976" s="443"/>
      <c r="K1976" s="443"/>
      <c r="L1976" s="685"/>
      <c r="M1976" s="353"/>
      <c r="N1976" s="271"/>
      <c r="O1976" s="576"/>
      <c r="P1976" s="276" t="s">
        <v>277</v>
      </c>
      <c r="Q1976" s="279"/>
      <c r="R1976" s="449"/>
      <c r="S1976" s="279">
        <f t="shared" si="160"/>
        <v>0</v>
      </c>
      <c r="T1976" s="333">
        <f t="shared" si="157"/>
        <v>0</v>
      </c>
    </row>
    <row r="1977" spans="2:20" ht="24.9" customHeight="1" x14ac:dyDescent="0.3">
      <c r="B1977" s="446"/>
      <c r="C1977" s="267">
        <f t="shared" si="158"/>
        <v>1</v>
      </c>
      <c r="D1977" s="268" t="str">
        <f t="shared" si="159"/>
        <v>Janeiro</v>
      </c>
      <c r="E1977" s="269">
        <v>60</v>
      </c>
      <c r="F1977" s="270" t="str">
        <f>IF(E1977="","",VLOOKUP(Conciliação!E1977,Relatório!B:I,2,FALSE))</f>
        <v>Taxas bancárias</v>
      </c>
      <c r="G1977" s="709"/>
      <c r="H1977" s="334" t="str">
        <f>IF(G1977="","",VLOOKUP(G1977,Fundos!B:C,2,FALSE))</f>
        <v/>
      </c>
      <c r="I1977" s="272"/>
      <c r="J1977" s="443"/>
      <c r="K1977" s="443"/>
      <c r="L1977" s="685"/>
      <c r="M1977" s="353"/>
      <c r="N1977" s="271"/>
      <c r="O1977" s="576"/>
      <c r="P1977" s="276" t="s">
        <v>277</v>
      </c>
      <c r="Q1977" s="279"/>
      <c r="R1977" s="449"/>
      <c r="S1977" s="279">
        <f t="shared" ref="S1977:S2014" si="161">IF(P1977="sim",Q1977-R1977+S1976,IF(P1977="NÃO",S1976))</f>
        <v>0</v>
      </c>
      <c r="T1977" s="333">
        <f t="shared" si="157"/>
        <v>0</v>
      </c>
    </row>
    <row r="1978" spans="2:20" ht="24.9" customHeight="1" x14ac:dyDescent="0.3">
      <c r="B1978" s="446"/>
      <c r="C1978" s="267">
        <f t="shared" si="158"/>
        <v>1</v>
      </c>
      <c r="D1978" s="268" t="str">
        <f t="shared" si="159"/>
        <v>Janeiro</v>
      </c>
      <c r="E1978" s="269">
        <v>60</v>
      </c>
      <c r="F1978" s="270" t="str">
        <f>IF(E1978="","",VLOOKUP(Conciliação!E1978,Relatório!B:I,2,FALSE))</f>
        <v>Taxas bancárias</v>
      </c>
      <c r="G1978" s="709"/>
      <c r="H1978" s="334" t="str">
        <f>IF(G1978="","",VLOOKUP(G1978,Fundos!B:C,2,FALSE))</f>
        <v/>
      </c>
      <c r="I1978" s="272"/>
      <c r="J1978" s="443"/>
      <c r="K1978" s="443"/>
      <c r="L1978" s="685"/>
      <c r="M1978" s="353"/>
      <c r="N1978" s="271"/>
      <c r="O1978" s="576"/>
      <c r="P1978" s="276" t="s">
        <v>277</v>
      </c>
      <c r="Q1978" s="279"/>
      <c r="R1978" s="449"/>
      <c r="S1978" s="279">
        <f t="shared" si="161"/>
        <v>0</v>
      </c>
      <c r="T1978" s="333">
        <f t="shared" si="157"/>
        <v>0</v>
      </c>
    </row>
    <row r="1979" spans="2:20" ht="24.9" customHeight="1" x14ac:dyDescent="0.3">
      <c r="B1979" s="446"/>
      <c r="C1979" s="267">
        <f t="shared" si="158"/>
        <v>1</v>
      </c>
      <c r="D1979" s="268" t="str">
        <f t="shared" si="159"/>
        <v>Janeiro</v>
      </c>
      <c r="E1979" s="269">
        <v>26</v>
      </c>
      <c r="F1979" s="270" t="str">
        <f>IF(E1979="","",VLOOKUP(Conciliação!E1979,Relatório!B:I,2,FALSE))</f>
        <v>Multas recebidas</v>
      </c>
      <c r="G1979" s="709"/>
      <c r="H1979" s="334" t="str">
        <f>IF(G1979="","",VLOOKUP(G1979,Fundos!B:C,2,FALSE))</f>
        <v/>
      </c>
      <c r="I1979" s="272"/>
      <c r="J1979" s="443"/>
      <c r="K1979" s="443"/>
      <c r="L1979" s="686"/>
      <c r="M1979" s="353"/>
      <c r="N1979" s="271"/>
      <c r="O1979" s="576"/>
      <c r="P1979" s="276" t="s">
        <v>277</v>
      </c>
      <c r="Q1979" s="279"/>
      <c r="R1979" s="449"/>
      <c r="S1979" s="279">
        <f t="shared" si="161"/>
        <v>0</v>
      </c>
      <c r="T1979" s="333">
        <f t="shared" si="157"/>
        <v>0</v>
      </c>
    </row>
    <row r="1980" spans="2:20" ht="24.9" customHeight="1" x14ac:dyDescent="0.3">
      <c r="B1980" s="446"/>
      <c r="C1980" s="267">
        <f>MONTH(B1980)</f>
        <v>1</v>
      </c>
      <c r="D1980" s="268" t="str">
        <f>IF(C1980=1,"Janeiro",IF(C1980=2,"Fevereiro",IF(C1980=3,"Março",IF(C1980=4,"Abril",IF(C1980=5,"Maio",IF(C1980=6,"Junho",IF(C1980=7,"Julho",IF(C1980=8,"Agosto",IF(C1980=9,"Setembro",IF(C1980=10,"Outubro",IF(C1980=11,"Novembro",IF(C1980=12,"Dezembro",""))))))))))))</f>
        <v>Janeiro</v>
      </c>
      <c r="E1980" s="269">
        <v>26</v>
      </c>
      <c r="F1980" s="270" t="str">
        <f>IF(E1980="","",VLOOKUP(Conciliação!E1980,Relatório!B:I,2,FALSE))</f>
        <v>Multas recebidas</v>
      </c>
      <c r="G1980" s="709"/>
      <c r="H1980" s="334" t="str">
        <f>IF(G1980="","",VLOOKUP(G1980,Fundos!B:C,2,FALSE))</f>
        <v/>
      </c>
      <c r="I1980" s="272"/>
      <c r="J1980" s="443"/>
      <c r="K1980" s="452"/>
      <c r="L1980" s="686"/>
      <c r="M1980" s="353"/>
      <c r="N1980" s="271"/>
      <c r="O1980" s="576"/>
      <c r="P1980" s="276" t="s">
        <v>277</v>
      </c>
      <c r="Q1980" s="279"/>
      <c r="R1980" s="449"/>
      <c r="S1980" s="279">
        <f>IF(P1980="sim",Q1980-R1980+S1979,IF(P1980="NÃO",S1979))</f>
        <v>0</v>
      </c>
      <c r="T1980" s="333">
        <f t="shared" si="157"/>
        <v>0</v>
      </c>
    </row>
    <row r="1981" spans="2:20" ht="24.9" customHeight="1" x14ac:dyDescent="0.3">
      <c r="B1981" s="446"/>
      <c r="C1981" s="267">
        <f>MONTH(B1981)</f>
        <v>1</v>
      </c>
      <c r="D1981" s="268" t="str">
        <f>IF(C1981=1,"Janeiro",IF(C1981=2,"Fevereiro",IF(C1981=3,"Março",IF(C1981=4,"Abril",IF(C1981=5,"Maio",IF(C1981=6,"Junho",IF(C1981=7,"Julho",IF(C1981=8,"Agosto",IF(C1981=9,"Setembro",IF(C1981=10,"Outubro",IF(C1981=11,"Novembro",IF(C1981=12,"Dezembro",""))))))))))))</f>
        <v>Janeiro</v>
      </c>
      <c r="E1981" s="269">
        <v>27</v>
      </c>
      <c r="F1981" s="270" t="str">
        <f>IF(E1981="","",VLOOKUP(Conciliação!E1981,Relatório!B:I,2,FALSE))</f>
        <v>Juros recebdos</v>
      </c>
      <c r="G1981" s="709"/>
      <c r="H1981" s="334" t="str">
        <f>IF(G1981="","",VLOOKUP(G1981,Fundos!B:C,2,FALSE))</f>
        <v/>
      </c>
      <c r="I1981" s="272"/>
      <c r="J1981" s="443"/>
      <c r="K1981" s="452"/>
      <c r="L1981" s="686"/>
      <c r="M1981" s="581"/>
      <c r="N1981" s="271"/>
      <c r="O1981" s="576"/>
      <c r="P1981" s="276" t="s">
        <v>277</v>
      </c>
      <c r="Q1981" s="279"/>
      <c r="R1981" s="449"/>
      <c r="S1981" s="279">
        <f>IF(P1981="sim",Q1981-R1981+S1980,IF(P1981="NÃO",S1980))</f>
        <v>0</v>
      </c>
      <c r="T1981" s="333">
        <f t="shared" si="157"/>
        <v>0</v>
      </c>
    </row>
    <row r="1982" spans="2:20" ht="24.9" customHeight="1" x14ac:dyDescent="0.3">
      <c r="B1982" s="446"/>
      <c r="C1982" s="267">
        <f t="shared" si="158"/>
        <v>1</v>
      </c>
      <c r="D1982" s="268" t="str">
        <f t="shared" si="159"/>
        <v>Janeiro</v>
      </c>
      <c r="E1982" s="269">
        <v>26</v>
      </c>
      <c r="F1982" s="270" t="str">
        <f>IF(E1982="","",VLOOKUP(Conciliação!E1982,Relatório!B:I,2,FALSE))</f>
        <v>Multas recebidas</v>
      </c>
      <c r="G1982" s="709"/>
      <c r="H1982" s="334" t="str">
        <f>IF(G1982="","",VLOOKUP(G1982,Fundos!B:C,2,FALSE))</f>
        <v/>
      </c>
      <c r="I1982" s="272"/>
      <c r="J1982" s="443"/>
      <c r="K1982" s="443"/>
      <c r="L1982" s="685"/>
      <c r="M1982" s="353"/>
      <c r="N1982" s="271"/>
      <c r="O1982" s="576"/>
      <c r="P1982" s="276" t="s">
        <v>277</v>
      </c>
      <c r="Q1982" s="279"/>
      <c r="R1982" s="449"/>
      <c r="S1982" s="279">
        <f>IF(P1982="sim",Q1982-R1982+S1981,IF(P1982="NÃO",S1981))</f>
        <v>0</v>
      </c>
      <c r="T1982" s="333">
        <f t="shared" si="157"/>
        <v>0</v>
      </c>
    </row>
    <row r="1983" spans="2:20" ht="24.9" customHeight="1" x14ac:dyDescent="0.3">
      <c r="B1983" s="446"/>
      <c r="C1983" s="267">
        <f t="shared" si="158"/>
        <v>1</v>
      </c>
      <c r="D1983" s="268" t="str">
        <f t="shared" si="159"/>
        <v>Janeiro</v>
      </c>
      <c r="E1983" s="269">
        <v>143</v>
      </c>
      <c r="F1983" s="270">
        <f>IF(E1983="","",VLOOKUP(Conciliação!E1983,Relatório!B:I,2,FALSE))</f>
        <v>0</v>
      </c>
      <c r="G1983" s="709"/>
      <c r="H1983" s="334" t="str">
        <f>IF(G1983="","",VLOOKUP(G1983,Fundos!B:C,2,FALSE))</f>
        <v/>
      </c>
      <c r="I1983" s="272"/>
      <c r="J1983" s="443"/>
      <c r="K1983" s="443"/>
      <c r="L1983" s="685"/>
      <c r="M1983" s="353"/>
      <c r="N1983" s="271"/>
      <c r="O1983" s="576"/>
      <c r="P1983" s="276" t="s">
        <v>277</v>
      </c>
      <c r="Q1983" s="279"/>
      <c r="R1983" s="449"/>
      <c r="S1983" s="279">
        <f t="shared" si="161"/>
        <v>0</v>
      </c>
      <c r="T1983" s="333">
        <f t="shared" si="157"/>
        <v>0</v>
      </c>
    </row>
    <row r="1984" spans="2:20" ht="24.9" customHeight="1" x14ac:dyDescent="0.3">
      <c r="B1984" s="446"/>
      <c r="C1984" s="267">
        <f t="shared" si="158"/>
        <v>1</v>
      </c>
      <c r="D1984" s="268" t="str">
        <f t="shared" si="159"/>
        <v>Janeiro</v>
      </c>
      <c r="E1984" s="269">
        <v>258</v>
      </c>
      <c r="F1984" s="270" t="str">
        <f>IF(E1984="","",VLOOKUP(Conciliação!E1984,Relatório!B:I,2,FALSE))</f>
        <v>Telefonia</v>
      </c>
      <c r="G1984" s="709"/>
      <c r="H1984" s="334" t="str">
        <f>IF(G1984="","",VLOOKUP(G1984,Fundos!B:C,2,FALSE))</f>
        <v/>
      </c>
      <c r="I1984" s="272"/>
      <c r="J1984" s="443"/>
      <c r="K1984" s="443"/>
      <c r="L1984" s="685"/>
      <c r="M1984" s="353"/>
      <c r="N1984" s="271"/>
      <c r="O1984" s="576"/>
      <c r="P1984" s="276" t="s">
        <v>277</v>
      </c>
      <c r="Q1984" s="279"/>
      <c r="R1984" s="449"/>
      <c r="S1984" s="279">
        <f t="shared" si="161"/>
        <v>0</v>
      </c>
      <c r="T1984" s="333">
        <f t="shared" si="157"/>
        <v>0</v>
      </c>
    </row>
    <row r="1985" spans="2:20" ht="24.9" customHeight="1" x14ac:dyDescent="0.3">
      <c r="B1985" s="446"/>
      <c r="C1985" s="267">
        <f t="shared" si="158"/>
        <v>1</v>
      </c>
      <c r="D1985" s="268" t="str">
        <f t="shared" si="159"/>
        <v>Janeiro</v>
      </c>
      <c r="E1985" s="269">
        <v>178</v>
      </c>
      <c r="F1985" s="270">
        <f>IF(E1985="","",VLOOKUP(Conciliação!E1985,Relatório!B:I,2,FALSE))</f>
        <v>0</v>
      </c>
      <c r="G1985" s="709"/>
      <c r="H1985" s="334" t="str">
        <f>IF(G1985="","",VLOOKUP(G1985,Fundos!B:C,2,FALSE))</f>
        <v/>
      </c>
      <c r="I1985" s="828" t="s">
        <v>1077</v>
      </c>
      <c r="J1985" s="443"/>
      <c r="K1985" s="443"/>
      <c r="L1985" s="685"/>
      <c r="M1985" s="353"/>
      <c r="N1985" s="271"/>
      <c r="O1985" s="576"/>
      <c r="P1985" s="276" t="s">
        <v>277</v>
      </c>
      <c r="Q1985" s="279"/>
      <c r="R1985" s="449"/>
      <c r="S1985" s="279">
        <f t="shared" si="161"/>
        <v>0</v>
      </c>
      <c r="T1985" s="333">
        <f t="shared" si="157"/>
        <v>0</v>
      </c>
    </row>
    <row r="1986" spans="2:20" ht="24.9" customHeight="1" x14ac:dyDescent="0.3">
      <c r="B1986" s="446"/>
      <c r="C1986" s="267">
        <f t="shared" si="158"/>
        <v>1</v>
      </c>
      <c r="D1986" s="268" t="str">
        <f t="shared" si="159"/>
        <v>Janeiro</v>
      </c>
      <c r="E1986" s="269">
        <v>126</v>
      </c>
      <c r="F1986" s="270">
        <f>IF(E1986="","",VLOOKUP(Conciliação!E1986,Relatório!B:I,2,FALSE))</f>
        <v>0</v>
      </c>
      <c r="G1986" s="709"/>
      <c r="H1986" s="334" t="str">
        <f>IF(G1986="","",VLOOKUP(G1986,Fundos!B:C,2,FALSE))</f>
        <v/>
      </c>
      <c r="I1986" s="272"/>
      <c r="J1986" s="443"/>
      <c r="K1986" s="443"/>
      <c r="L1986" s="685"/>
      <c r="M1986" s="353"/>
      <c r="N1986" s="271"/>
      <c r="O1986" s="576"/>
      <c r="P1986" s="276" t="s">
        <v>277</v>
      </c>
      <c r="Q1986" s="279"/>
      <c r="R1986" s="449"/>
      <c r="S1986" s="279">
        <f t="shared" si="161"/>
        <v>0</v>
      </c>
      <c r="T1986" s="333">
        <f t="shared" si="157"/>
        <v>0</v>
      </c>
    </row>
    <row r="1987" spans="2:20" ht="24.9" customHeight="1" x14ac:dyDescent="0.3">
      <c r="B1987" s="446"/>
      <c r="C1987" s="267">
        <f t="shared" si="158"/>
        <v>1</v>
      </c>
      <c r="D1987" s="268" t="str">
        <f t="shared" si="159"/>
        <v>Janeiro</v>
      </c>
      <c r="E1987" s="269">
        <v>178</v>
      </c>
      <c r="F1987" s="270">
        <f>IF(E1987="","",VLOOKUP(Conciliação!E1987,Relatório!B:I,2,FALSE))</f>
        <v>0</v>
      </c>
      <c r="G1987" s="709"/>
      <c r="H1987" s="334" t="str">
        <f>IF(G1987="","",VLOOKUP(G1987,Fundos!B:C,2,FALSE))</f>
        <v/>
      </c>
      <c r="I1987" s="828" t="s">
        <v>1077</v>
      </c>
      <c r="J1987" s="443"/>
      <c r="K1987" s="443"/>
      <c r="L1987" s="685"/>
      <c r="M1987" s="353"/>
      <c r="N1987" s="271"/>
      <c r="O1987" s="576"/>
      <c r="P1987" s="276" t="s">
        <v>277</v>
      </c>
      <c r="Q1987" s="279"/>
      <c r="R1987" s="449"/>
      <c r="S1987" s="279">
        <f t="shared" si="161"/>
        <v>0</v>
      </c>
      <c r="T1987" s="333">
        <f t="shared" si="157"/>
        <v>0</v>
      </c>
    </row>
    <row r="1988" spans="2:20" ht="24.9" customHeight="1" x14ac:dyDescent="0.3">
      <c r="B1988" s="446"/>
      <c r="C1988" s="267">
        <f t="shared" si="158"/>
        <v>1</v>
      </c>
      <c r="D1988" s="268" t="str">
        <f t="shared" si="159"/>
        <v>Janeiro</v>
      </c>
      <c r="E1988" s="269">
        <v>364</v>
      </c>
      <c r="F1988" s="270">
        <f>IF(E1988="","",VLOOKUP(Conciliação!E1988,Relatório!B:I,2,FALSE))</f>
        <v>0</v>
      </c>
      <c r="G1988" s="709"/>
      <c r="H1988" s="334" t="str">
        <f>IF(G1988="","",VLOOKUP(G1988,Fundos!B:C,2,FALSE))</f>
        <v/>
      </c>
      <c r="I1988" s="272"/>
      <c r="J1988" s="443"/>
      <c r="K1988" s="443"/>
      <c r="L1988" s="685"/>
      <c r="M1988" s="353"/>
      <c r="N1988" s="271"/>
      <c r="O1988" s="576"/>
      <c r="P1988" s="276" t="s">
        <v>277</v>
      </c>
      <c r="Q1988" s="279"/>
      <c r="R1988" s="449"/>
      <c r="S1988" s="279">
        <f t="shared" si="161"/>
        <v>0</v>
      </c>
      <c r="T1988" s="333">
        <f t="shared" si="157"/>
        <v>0</v>
      </c>
    </row>
    <row r="1989" spans="2:20" ht="24.9" customHeight="1" x14ac:dyDescent="0.3">
      <c r="B1989" s="446"/>
      <c r="C1989" s="267">
        <f t="shared" si="158"/>
        <v>1</v>
      </c>
      <c r="D1989" s="268" t="str">
        <f t="shared" si="159"/>
        <v>Janeiro</v>
      </c>
      <c r="E1989" s="269">
        <v>503</v>
      </c>
      <c r="F1989" s="270" t="str">
        <f>IF(E1989="","",VLOOKUP(Conciliação!E1989,Relatório!B:I,2,FALSE))</f>
        <v>Ajustes de Caixa  (DOC/TED realizados e devolvidos/outros)_Saídas</v>
      </c>
      <c r="G1989" s="709"/>
      <c r="H1989" s="334" t="str">
        <f>IF(G1989="","",VLOOKUP(G1989,Fundos!B:C,2,FALSE))</f>
        <v/>
      </c>
      <c r="I1989" s="272"/>
      <c r="J1989" s="443"/>
      <c r="K1989" s="443"/>
      <c r="L1989" s="686"/>
      <c r="M1989" s="353"/>
      <c r="N1989" s="271"/>
      <c r="O1989" s="576"/>
      <c r="P1989" s="276" t="s">
        <v>277</v>
      </c>
      <c r="Q1989" s="279"/>
      <c r="R1989" s="449"/>
      <c r="S1989" s="279">
        <f t="shared" si="161"/>
        <v>0</v>
      </c>
      <c r="T1989" s="333">
        <f t="shared" si="157"/>
        <v>0</v>
      </c>
    </row>
    <row r="1990" spans="2:20" ht="24.9" customHeight="1" x14ac:dyDescent="0.3">
      <c r="B1990" s="446"/>
      <c r="C1990" s="267">
        <f t="shared" si="158"/>
        <v>1</v>
      </c>
      <c r="D1990" s="268" t="str">
        <f t="shared" si="159"/>
        <v>Janeiro</v>
      </c>
      <c r="E1990" s="269">
        <v>126</v>
      </c>
      <c r="F1990" s="270">
        <f>IF(E1990="","",VLOOKUP(Conciliação!E1990,Relatório!B:I,2,FALSE))</f>
        <v>0</v>
      </c>
      <c r="G1990" s="709"/>
      <c r="H1990" s="334" t="str">
        <f>IF(G1990="","",VLOOKUP(G1990,Fundos!B:C,2,FALSE))</f>
        <v/>
      </c>
      <c r="I1990" s="272"/>
      <c r="J1990" s="443"/>
      <c r="K1990" s="443"/>
      <c r="L1990" s="685"/>
      <c r="M1990" s="353"/>
      <c r="N1990" s="271"/>
      <c r="O1990" s="576"/>
      <c r="P1990" s="276" t="s">
        <v>277</v>
      </c>
      <c r="Q1990" s="279"/>
      <c r="R1990" s="449"/>
      <c r="S1990" s="279">
        <f t="shared" si="161"/>
        <v>0</v>
      </c>
      <c r="T1990" s="333">
        <f t="shared" si="157"/>
        <v>0</v>
      </c>
    </row>
    <row r="1991" spans="2:20" ht="24.9" customHeight="1" x14ac:dyDescent="0.3">
      <c r="B1991" s="446"/>
      <c r="C1991" s="267">
        <f t="shared" si="158"/>
        <v>1</v>
      </c>
      <c r="D1991" s="268" t="str">
        <f t="shared" si="159"/>
        <v>Janeiro</v>
      </c>
      <c r="E1991" s="269">
        <v>178</v>
      </c>
      <c r="F1991" s="270">
        <f>IF(E1991="","",VLOOKUP(Conciliação!E1991,Relatório!B:I,2,FALSE))</f>
        <v>0</v>
      </c>
      <c r="G1991" s="709"/>
      <c r="H1991" s="334" t="str">
        <f>IF(G1991="","",VLOOKUP(G1991,Fundos!B:C,2,FALSE))</f>
        <v/>
      </c>
      <c r="I1991" s="828" t="s">
        <v>1077</v>
      </c>
      <c r="J1991" s="443"/>
      <c r="K1991" s="443"/>
      <c r="L1991" s="685"/>
      <c r="M1991" s="353"/>
      <c r="N1991" s="271"/>
      <c r="O1991" s="576"/>
      <c r="P1991" s="276" t="s">
        <v>277</v>
      </c>
      <c r="Q1991" s="279"/>
      <c r="R1991" s="449"/>
      <c r="S1991" s="279">
        <f t="shared" si="161"/>
        <v>0</v>
      </c>
      <c r="T1991" s="333">
        <f t="shared" si="157"/>
        <v>0</v>
      </c>
    </row>
    <row r="1992" spans="2:20" ht="24.9" customHeight="1" x14ac:dyDescent="0.3">
      <c r="B1992" s="446"/>
      <c r="C1992" s="267">
        <f t="shared" si="158"/>
        <v>1</v>
      </c>
      <c r="D1992" s="268" t="str">
        <f t="shared" si="159"/>
        <v>Janeiro</v>
      </c>
      <c r="E1992" s="269">
        <v>178</v>
      </c>
      <c r="F1992" s="270">
        <f>IF(E1992="","",VLOOKUP(Conciliação!E1992,Relatório!B:I,2,FALSE))</f>
        <v>0</v>
      </c>
      <c r="G1992" s="709"/>
      <c r="H1992" s="334" t="str">
        <f>IF(G1992="","",VLOOKUP(G1992,Fundos!B:C,2,FALSE))</f>
        <v/>
      </c>
      <c r="I1992" s="828" t="s">
        <v>1077</v>
      </c>
      <c r="J1992" s="443"/>
      <c r="K1992" s="443"/>
      <c r="L1992" s="685"/>
      <c r="M1992" s="353"/>
      <c r="N1992" s="271"/>
      <c r="O1992" s="576"/>
      <c r="P1992" s="276" t="s">
        <v>277</v>
      </c>
      <c r="Q1992" s="279"/>
      <c r="R1992" s="449"/>
      <c r="S1992" s="279">
        <f t="shared" si="161"/>
        <v>0</v>
      </c>
      <c r="T1992" s="333">
        <f t="shared" si="157"/>
        <v>0</v>
      </c>
    </row>
    <row r="1993" spans="2:20" ht="24.9" customHeight="1" x14ac:dyDescent="0.3">
      <c r="B1993" s="446"/>
      <c r="C1993" s="267">
        <f t="shared" si="158"/>
        <v>1</v>
      </c>
      <c r="D1993" s="268" t="str">
        <f t="shared" si="159"/>
        <v>Janeiro</v>
      </c>
      <c r="E1993" s="269">
        <v>178</v>
      </c>
      <c r="F1993" s="270">
        <f>IF(E1993="","",VLOOKUP(Conciliação!E1993,Relatório!B:I,2,FALSE))</f>
        <v>0</v>
      </c>
      <c r="G1993" s="709"/>
      <c r="H1993" s="334" t="str">
        <f>IF(G1993="","",VLOOKUP(G1993,Fundos!B:C,2,FALSE))</f>
        <v/>
      </c>
      <c r="I1993" s="828" t="s">
        <v>1077</v>
      </c>
      <c r="J1993" s="443"/>
      <c r="K1993" s="448"/>
      <c r="L1993" s="685"/>
      <c r="M1993" s="353"/>
      <c r="N1993" s="271"/>
      <c r="O1993" s="576"/>
      <c r="P1993" s="276" t="s">
        <v>277</v>
      </c>
      <c r="Q1993" s="279"/>
      <c r="R1993" s="449"/>
      <c r="S1993" s="279">
        <f t="shared" si="161"/>
        <v>0</v>
      </c>
      <c r="T1993" s="333">
        <f t="shared" si="157"/>
        <v>0</v>
      </c>
    </row>
    <row r="1994" spans="2:20" ht="24.9" customHeight="1" x14ac:dyDescent="0.3">
      <c r="B1994" s="446"/>
      <c r="C1994" s="267">
        <f t="shared" si="158"/>
        <v>1</v>
      </c>
      <c r="D1994" s="268" t="str">
        <f t="shared" si="159"/>
        <v>Janeiro</v>
      </c>
      <c r="E1994" s="269">
        <v>126</v>
      </c>
      <c r="F1994" s="270">
        <f>IF(E1994="","",VLOOKUP(Conciliação!E1994,Relatório!B:I,2,FALSE))</f>
        <v>0</v>
      </c>
      <c r="G1994" s="709"/>
      <c r="H1994" s="334" t="str">
        <f>IF(G1994="","",VLOOKUP(G1994,Fundos!B:C,2,FALSE))</f>
        <v/>
      </c>
      <c r="I1994" s="272"/>
      <c r="J1994" s="443"/>
      <c r="K1994" s="443"/>
      <c r="L1994" s="685"/>
      <c r="M1994" s="353"/>
      <c r="N1994" s="271"/>
      <c r="O1994" s="576"/>
      <c r="P1994" s="276" t="s">
        <v>277</v>
      </c>
      <c r="Q1994" s="279"/>
      <c r="R1994" s="449"/>
      <c r="S1994" s="279">
        <f t="shared" si="161"/>
        <v>0</v>
      </c>
      <c r="T1994" s="333">
        <f t="shared" si="157"/>
        <v>0</v>
      </c>
    </row>
    <row r="1995" spans="2:20" ht="24.9" customHeight="1" x14ac:dyDescent="0.3">
      <c r="B1995" s="446"/>
      <c r="C1995" s="267">
        <f t="shared" si="158"/>
        <v>1</v>
      </c>
      <c r="D1995" s="268" t="str">
        <f t="shared" si="159"/>
        <v>Janeiro</v>
      </c>
      <c r="E1995" s="269">
        <v>126</v>
      </c>
      <c r="F1995" s="270">
        <f>IF(E1995="","",VLOOKUP(Conciliação!E1995,Relatório!B:I,2,FALSE))</f>
        <v>0</v>
      </c>
      <c r="G1995" s="709"/>
      <c r="H1995" s="334" t="str">
        <f>IF(G1995="","",VLOOKUP(G1995,Fundos!B:C,2,FALSE))</f>
        <v/>
      </c>
      <c r="I1995" s="272"/>
      <c r="J1995" s="443"/>
      <c r="K1995" s="443"/>
      <c r="L1995" s="685"/>
      <c r="M1995" s="353"/>
      <c r="N1995" s="271"/>
      <c r="O1995" s="576"/>
      <c r="P1995" s="276" t="s">
        <v>277</v>
      </c>
      <c r="Q1995" s="279"/>
      <c r="R1995" s="449"/>
      <c r="S1995" s="279">
        <f t="shared" si="161"/>
        <v>0</v>
      </c>
      <c r="T1995" s="333">
        <f t="shared" si="157"/>
        <v>0</v>
      </c>
    </row>
    <row r="1996" spans="2:20" ht="24.9" customHeight="1" x14ac:dyDescent="0.3">
      <c r="B1996" s="446"/>
      <c r="C1996" s="267">
        <f t="shared" si="158"/>
        <v>1</v>
      </c>
      <c r="D1996" s="268" t="str">
        <f t="shared" si="159"/>
        <v>Janeiro</v>
      </c>
      <c r="E1996" s="269">
        <v>126</v>
      </c>
      <c r="F1996" s="270">
        <f>IF(E1996="","",VLOOKUP(Conciliação!E1996,Relatório!B:I,2,FALSE))</f>
        <v>0</v>
      </c>
      <c r="G1996" s="709"/>
      <c r="H1996" s="334" t="str">
        <f>IF(G1996="","",VLOOKUP(G1996,Fundos!B:C,2,FALSE))</f>
        <v/>
      </c>
      <c r="I1996" s="272"/>
      <c r="J1996" s="443"/>
      <c r="K1996" s="443"/>
      <c r="L1996" s="685"/>
      <c r="M1996" s="353"/>
      <c r="N1996" s="271"/>
      <c r="O1996" s="576"/>
      <c r="P1996" s="276" t="s">
        <v>277</v>
      </c>
      <c r="Q1996" s="279"/>
      <c r="R1996" s="449"/>
      <c r="S1996" s="279">
        <f t="shared" si="161"/>
        <v>0</v>
      </c>
      <c r="T1996" s="333">
        <f t="shared" si="157"/>
        <v>0</v>
      </c>
    </row>
    <row r="1997" spans="2:20" ht="24.9" customHeight="1" x14ac:dyDescent="0.3">
      <c r="B1997" s="446"/>
      <c r="C1997" s="267">
        <f t="shared" si="158"/>
        <v>1</v>
      </c>
      <c r="D1997" s="268" t="str">
        <f t="shared" si="159"/>
        <v>Janeiro</v>
      </c>
      <c r="E1997" s="269">
        <v>60</v>
      </c>
      <c r="F1997" s="270" t="str">
        <f>IF(E1997="","",VLOOKUP(Conciliação!E1997,Relatório!B:I,2,FALSE))</f>
        <v>Taxas bancárias</v>
      </c>
      <c r="G1997" s="709"/>
      <c r="H1997" s="334" t="str">
        <f>IF(G1997="","",VLOOKUP(G1997,Fundos!B:C,2,FALSE))</f>
        <v/>
      </c>
      <c r="I1997" s="272"/>
      <c r="J1997" s="443"/>
      <c r="K1997" s="443"/>
      <c r="L1997" s="685"/>
      <c r="M1997" s="353"/>
      <c r="N1997" s="271"/>
      <c r="O1997" s="576"/>
      <c r="P1997" s="276" t="s">
        <v>277</v>
      </c>
      <c r="Q1997" s="279"/>
      <c r="R1997" s="449"/>
      <c r="S1997" s="279">
        <f t="shared" si="161"/>
        <v>0</v>
      </c>
      <c r="T1997" s="333">
        <f t="shared" si="157"/>
        <v>0</v>
      </c>
    </row>
    <row r="1998" spans="2:20" ht="24.9" customHeight="1" x14ac:dyDescent="0.3">
      <c r="B1998" s="446"/>
      <c r="C1998" s="267">
        <f t="shared" si="158"/>
        <v>1</v>
      </c>
      <c r="D1998" s="268" t="str">
        <f t="shared" si="159"/>
        <v>Janeiro</v>
      </c>
      <c r="E1998" s="269">
        <v>60</v>
      </c>
      <c r="F1998" s="270" t="str">
        <f>IF(E1998="","",VLOOKUP(Conciliação!E1998,Relatório!B:I,2,FALSE))</f>
        <v>Taxas bancárias</v>
      </c>
      <c r="G1998" s="709"/>
      <c r="H1998" s="334" t="str">
        <f>IF(G1998="","",VLOOKUP(G1998,Fundos!B:C,2,FALSE))</f>
        <v/>
      </c>
      <c r="I1998" s="272"/>
      <c r="J1998" s="443"/>
      <c r="K1998" s="443"/>
      <c r="L1998" s="685"/>
      <c r="M1998" s="353"/>
      <c r="N1998" s="271"/>
      <c r="O1998" s="576"/>
      <c r="P1998" s="276" t="s">
        <v>277</v>
      </c>
      <c r="Q1998" s="279"/>
      <c r="R1998" s="449"/>
      <c r="S1998" s="279">
        <f t="shared" si="161"/>
        <v>0</v>
      </c>
      <c r="T1998" s="333">
        <f t="shared" si="157"/>
        <v>0</v>
      </c>
    </row>
    <row r="1999" spans="2:20" ht="24.9" customHeight="1" x14ac:dyDescent="0.3">
      <c r="B1999" s="446"/>
      <c r="C1999" s="267">
        <f t="shared" si="158"/>
        <v>1</v>
      </c>
      <c r="D1999" s="268" t="str">
        <f t="shared" si="159"/>
        <v>Janeiro</v>
      </c>
      <c r="E1999" s="269">
        <v>60</v>
      </c>
      <c r="F1999" s="270" t="str">
        <f>IF(E1999="","",VLOOKUP(Conciliação!E1999,Relatório!B:I,2,FALSE))</f>
        <v>Taxas bancárias</v>
      </c>
      <c r="G1999" s="709"/>
      <c r="H1999" s="334" t="str">
        <f>IF(G1999="","",VLOOKUP(G1999,Fundos!B:C,2,FALSE))</f>
        <v/>
      </c>
      <c r="I1999" s="272"/>
      <c r="J1999" s="443"/>
      <c r="K1999" s="443"/>
      <c r="L1999" s="685"/>
      <c r="M1999" s="353"/>
      <c r="N1999" s="271"/>
      <c r="O1999" s="576"/>
      <c r="P1999" s="276" t="s">
        <v>277</v>
      </c>
      <c r="Q1999" s="279"/>
      <c r="R1999" s="449"/>
      <c r="S1999" s="279">
        <f t="shared" si="161"/>
        <v>0</v>
      </c>
      <c r="T1999" s="333">
        <f t="shared" si="157"/>
        <v>0</v>
      </c>
    </row>
    <row r="2000" spans="2:20" ht="24.9" customHeight="1" x14ac:dyDescent="0.3">
      <c r="B2000" s="446"/>
      <c r="C2000" s="267">
        <f t="shared" si="158"/>
        <v>1</v>
      </c>
      <c r="D2000" s="268" t="str">
        <f t="shared" si="159"/>
        <v>Janeiro</v>
      </c>
      <c r="E2000" s="269">
        <v>60</v>
      </c>
      <c r="F2000" s="270" t="str">
        <f>IF(E2000="","",VLOOKUP(Conciliação!E2000,Relatório!B:I,2,FALSE))</f>
        <v>Taxas bancárias</v>
      </c>
      <c r="G2000" s="709"/>
      <c r="H2000" s="334" t="str">
        <f>IF(G2000="","",VLOOKUP(G2000,Fundos!B:C,2,FALSE))</f>
        <v/>
      </c>
      <c r="I2000" s="272"/>
      <c r="J2000" s="443"/>
      <c r="K2000" s="443"/>
      <c r="L2000" s="685"/>
      <c r="M2000" s="353"/>
      <c r="N2000" s="271"/>
      <c r="O2000" s="576"/>
      <c r="P2000" s="276" t="s">
        <v>277</v>
      </c>
      <c r="Q2000" s="279"/>
      <c r="R2000" s="449"/>
      <c r="S2000" s="279">
        <f t="shared" si="161"/>
        <v>0</v>
      </c>
      <c r="T2000" s="333">
        <f t="shared" si="157"/>
        <v>0</v>
      </c>
    </row>
    <row r="2001" spans="2:20" ht="24.9" customHeight="1" x14ac:dyDescent="0.3">
      <c r="B2001" s="446"/>
      <c r="C2001" s="267">
        <f t="shared" si="158"/>
        <v>1</v>
      </c>
      <c r="D2001" s="268" t="str">
        <f t="shared" si="159"/>
        <v>Janeiro</v>
      </c>
      <c r="E2001" s="269">
        <v>60</v>
      </c>
      <c r="F2001" s="270" t="str">
        <f>IF(E2001="","",VLOOKUP(Conciliação!E2001,Relatório!B:I,2,FALSE))</f>
        <v>Taxas bancárias</v>
      </c>
      <c r="G2001" s="709"/>
      <c r="H2001" s="334" t="str">
        <f>IF(G2001="","",VLOOKUP(G2001,Fundos!B:C,2,FALSE))</f>
        <v/>
      </c>
      <c r="I2001" s="272"/>
      <c r="J2001" s="443"/>
      <c r="K2001" s="443"/>
      <c r="L2001" s="685"/>
      <c r="M2001" s="353"/>
      <c r="N2001" s="271"/>
      <c r="O2001" s="576"/>
      <c r="P2001" s="276" t="s">
        <v>277</v>
      </c>
      <c r="Q2001" s="279"/>
      <c r="R2001" s="449"/>
      <c r="S2001" s="279">
        <f t="shared" si="161"/>
        <v>0</v>
      </c>
      <c r="T2001" s="333">
        <f t="shared" si="157"/>
        <v>0</v>
      </c>
    </row>
    <row r="2002" spans="2:20" ht="24.9" customHeight="1" x14ac:dyDescent="0.3">
      <c r="B2002" s="446"/>
      <c r="C2002" s="267">
        <f t="shared" si="158"/>
        <v>1</v>
      </c>
      <c r="D2002" s="268" t="str">
        <f t="shared" si="159"/>
        <v>Janeiro</v>
      </c>
      <c r="E2002" s="269">
        <v>60</v>
      </c>
      <c r="F2002" s="270" t="str">
        <f>IF(E2002="","",VLOOKUP(Conciliação!E2002,Relatório!B:I,2,FALSE))</f>
        <v>Taxas bancárias</v>
      </c>
      <c r="G2002" s="709"/>
      <c r="H2002" s="334" t="str">
        <f>IF(G2002="","",VLOOKUP(G2002,Fundos!B:C,2,FALSE))</f>
        <v/>
      </c>
      <c r="I2002" s="272"/>
      <c r="J2002" s="443"/>
      <c r="K2002" s="443"/>
      <c r="L2002" s="685"/>
      <c r="M2002" s="353"/>
      <c r="N2002" s="271"/>
      <c r="O2002" s="576"/>
      <c r="P2002" s="276" t="s">
        <v>277</v>
      </c>
      <c r="Q2002" s="279"/>
      <c r="R2002" s="449"/>
      <c r="S2002" s="279">
        <f t="shared" si="161"/>
        <v>0</v>
      </c>
      <c r="T2002" s="333">
        <f t="shared" si="157"/>
        <v>0</v>
      </c>
    </row>
    <row r="2003" spans="2:20" ht="24.9" customHeight="1" x14ac:dyDescent="0.3">
      <c r="B2003" s="446"/>
      <c r="C2003" s="267">
        <f t="shared" si="158"/>
        <v>1</v>
      </c>
      <c r="D2003" s="268" t="str">
        <f t="shared" si="159"/>
        <v>Janeiro</v>
      </c>
      <c r="E2003" s="269">
        <v>60</v>
      </c>
      <c r="F2003" s="270" t="str">
        <f>IF(E2003="","",VLOOKUP(Conciliação!E2003,Relatório!B:I,2,FALSE))</f>
        <v>Taxas bancárias</v>
      </c>
      <c r="G2003" s="709"/>
      <c r="H2003" s="334" t="str">
        <f>IF(G2003="","",VLOOKUP(G2003,Fundos!B:C,2,FALSE))</f>
        <v/>
      </c>
      <c r="I2003" s="272"/>
      <c r="J2003" s="443"/>
      <c r="K2003" s="443"/>
      <c r="L2003" s="685"/>
      <c r="M2003" s="353"/>
      <c r="N2003" s="271"/>
      <c r="O2003" s="576"/>
      <c r="P2003" s="276" t="s">
        <v>277</v>
      </c>
      <c r="Q2003" s="279"/>
      <c r="R2003" s="449"/>
      <c r="S2003" s="279">
        <f t="shared" si="161"/>
        <v>0</v>
      </c>
      <c r="T2003" s="333">
        <f t="shared" si="157"/>
        <v>0</v>
      </c>
    </row>
    <row r="2004" spans="2:20" ht="24.9" customHeight="1" x14ac:dyDescent="0.3">
      <c r="B2004" s="446"/>
      <c r="C2004" s="267">
        <f t="shared" si="158"/>
        <v>1</v>
      </c>
      <c r="D2004" s="268" t="str">
        <f t="shared" si="159"/>
        <v>Janeiro</v>
      </c>
      <c r="E2004" s="269">
        <v>60</v>
      </c>
      <c r="F2004" s="270" t="str">
        <f>IF(E2004="","",VLOOKUP(Conciliação!E2004,Relatório!B:I,2,FALSE))</f>
        <v>Taxas bancárias</v>
      </c>
      <c r="G2004" s="709"/>
      <c r="H2004" s="334" t="str">
        <f>IF(G2004="","",VLOOKUP(G2004,Fundos!B:C,2,FALSE))</f>
        <v/>
      </c>
      <c r="I2004" s="272"/>
      <c r="J2004" s="443"/>
      <c r="K2004" s="443"/>
      <c r="L2004" s="685"/>
      <c r="M2004" s="353"/>
      <c r="N2004" s="271"/>
      <c r="O2004" s="576"/>
      <c r="P2004" s="276" t="s">
        <v>277</v>
      </c>
      <c r="Q2004" s="279"/>
      <c r="R2004" s="449"/>
      <c r="S2004" s="279">
        <f t="shared" si="161"/>
        <v>0</v>
      </c>
      <c r="T2004" s="333">
        <f t="shared" si="157"/>
        <v>0</v>
      </c>
    </row>
    <row r="2005" spans="2:20" ht="24.9" customHeight="1" x14ac:dyDescent="0.3">
      <c r="B2005" s="446"/>
      <c r="C2005" s="267">
        <f t="shared" si="158"/>
        <v>1</v>
      </c>
      <c r="D2005" s="268" t="str">
        <f t="shared" si="159"/>
        <v>Janeiro</v>
      </c>
      <c r="E2005" s="269">
        <v>60</v>
      </c>
      <c r="F2005" s="270" t="str">
        <f>IF(E2005="","",VLOOKUP(Conciliação!E2005,Relatório!B:I,2,FALSE))</f>
        <v>Taxas bancárias</v>
      </c>
      <c r="G2005" s="709"/>
      <c r="H2005" s="334" t="str">
        <f>IF(G2005="","",VLOOKUP(G2005,Fundos!B:C,2,FALSE))</f>
        <v/>
      </c>
      <c r="I2005" s="272"/>
      <c r="J2005" s="443"/>
      <c r="K2005" s="443"/>
      <c r="L2005" s="685"/>
      <c r="M2005" s="353"/>
      <c r="N2005" s="271"/>
      <c r="O2005" s="576"/>
      <c r="P2005" s="276" t="s">
        <v>277</v>
      </c>
      <c r="Q2005" s="279"/>
      <c r="R2005" s="449"/>
      <c r="S2005" s="279">
        <f t="shared" si="161"/>
        <v>0</v>
      </c>
      <c r="T2005" s="333">
        <f t="shared" ref="T2005:T2071" si="162">T2004</f>
        <v>0</v>
      </c>
    </row>
    <row r="2006" spans="2:20" ht="24.9" customHeight="1" x14ac:dyDescent="0.3">
      <c r="B2006" s="446"/>
      <c r="C2006" s="267">
        <f t="shared" si="158"/>
        <v>1</v>
      </c>
      <c r="D2006" s="268" t="str">
        <f t="shared" si="159"/>
        <v>Janeiro</v>
      </c>
      <c r="E2006" s="269">
        <v>60</v>
      </c>
      <c r="F2006" s="270" t="str">
        <f>IF(E2006="","",VLOOKUP(Conciliação!E2006,Relatório!B:I,2,FALSE))</f>
        <v>Taxas bancárias</v>
      </c>
      <c r="G2006" s="709"/>
      <c r="H2006" s="334" t="str">
        <f>IF(G2006="","",VLOOKUP(G2006,Fundos!B:C,2,FALSE))</f>
        <v/>
      </c>
      <c r="I2006" s="272"/>
      <c r="J2006" s="443"/>
      <c r="K2006" s="443"/>
      <c r="L2006" s="685"/>
      <c r="M2006" s="353"/>
      <c r="N2006" s="271"/>
      <c r="O2006" s="576"/>
      <c r="P2006" s="276" t="s">
        <v>277</v>
      </c>
      <c r="Q2006" s="279"/>
      <c r="R2006" s="449"/>
      <c r="S2006" s="279">
        <f t="shared" si="161"/>
        <v>0</v>
      </c>
      <c r="T2006" s="333">
        <f t="shared" si="162"/>
        <v>0</v>
      </c>
    </row>
    <row r="2007" spans="2:20" ht="24.9" customHeight="1" x14ac:dyDescent="0.3">
      <c r="B2007" s="446"/>
      <c r="C2007" s="267">
        <f t="shared" si="158"/>
        <v>1</v>
      </c>
      <c r="D2007" s="268" t="str">
        <f t="shared" si="159"/>
        <v>Janeiro</v>
      </c>
      <c r="E2007" s="269">
        <v>60</v>
      </c>
      <c r="F2007" s="270" t="str">
        <f>IF(E2007="","",VLOOKUP(Conciliação!E2007,Relatório!B:I,2,FALSE))</f>
        <v>Taxas bancárias</v>
      </c>
      <c r="G2007" s="709"/>
      <c r="H2007" s="334" t="str">
        <f>IF(G2007="","",VLOOKUP(G2007,Fundos!B:C,2,FALSE))</f>
        <v/>
      </c>
      <c r="I2007" s="272"/>
      <c r="J2007" s="443"/>
      <c r="K2007" s="443"/>
      <c r="L2007" s="685"/>
      <c r="M2007" s="353"/>
      <c r="N2007" s="271"/>
      <c r="O2007" s="576"/>
      <c r="P2007" s="276" t="s">
        <v>277</v>
      </c>
      <c r="Q2007" s="279"/>
      <c r="R2007" s="449"/>
      <c r="S2007" s="279">
        <f t="shared" si="161"/>
        <v>0</v>
      </c>
      <c r="T2007" s="333">
        <f t="shared" si="162"/>
        <v>0</v>
      </c>
    </row>
    <row r="2008" spans="2:20" ht="24.9" customHeight="1" x14ac:dyDescent="0.3">
      <c r="B2008" s="446"/>
      <c r="C2008" s="267">
        <f t="shared" si="158"/>
        <v>1</v>
      </c>
      <c r="D2008" s="268" t="str">
        <f t="shared" si="159"/>
        <v>Janeiro</v>
      </c>
      <c r="E2008" s="269">
        <v>60</v>
      </c>
      <c r="F2008" s="270" t="str">
        <f>IF(E2008="","",VLOOKUP(Conciliação!E2008,Relatório!B:I,2,FALSE))</f>
        <v>Taxas bancárias</v>
      </c>
      <c r="G2008" s="709"/>
      <c r="H2008" s="334" t="str">
        <f>IF(G2008="","",VLOOKUP(G2008,Fundos!B:C,2,FALSE))</f>
        <v/>
      </c>
      <c r="I2008" s="272"/>
      <c r="J2008" s="443"/>
      <c r="K2008" s="443"/>
      <c r="L2008" s="685"/>
      <c r="M2008" s="353"/>
      <c r="N2008" s="271"/>
      <c r="O2008" s="576"/>
      <c r="P2008" s="276" t="s">
        <v>277</v>
      </c>
      <c r="Q2008" s="279"/>
      <c r="R2008" s="449"/>
      <c r="S2008" s="279">
        <f t="shared" si="161"/>
        <v>0</v>
      </c>
      <c r="T2008" s="333">
        <f t="shared" si="162"/>
        <v>0</v>
      </c>
    </row>
    <row r="2009" spans="2:20" ht="24.9" customHeight="1" x14ac:dyDescent="0.3">
      <c r="B2009" s="446"/>
      <c r="C2009" s="267">
        <f t="shared" si="158"/>
        <v>1</v>
      </c>
      <c r="D2009" s="268" t="str">
        <f t="shared" si="159"/>
        <v>Janeiro</v>
      </c>
      <c r="E2009" s="269">
        <v>60</v>
      </c>
      <c r="F2009" s="270" t="str">
        <f>IF(E2009="","",VLOOKUP(Conciliação!E2009,Relatório!B:I,2,FALSE))</f>
        <v>Taxas bancárias</v>
      </c>
      <c r="G2009" s="709"/>
      <c r="H2009" s="334" t="str">
        <f>IF(G2009="","",VLOOKUP(G2009,Fundos!B:C,2,FALSE))</f>
        <v/>
      </c>
      <c r="I2009" s="272"/>
      <c r="J2009" s="443"/>
      <c r="K2009" s="443"/>
      <c r="L2009" s="685"/>
      <c r="M2009" s="353"/>
      <c r="N2009" s="271"/>
      <c r="O2009" s="576"/>
      <c r="P2009" s="276" t="s">
        <v>277</v>
      </c>
      <c r="Q2009" s="279"/>
      <c r="R2009" s="449"/>
      <c r="S2009" s="279">
        <f t="shared" si="161"/>
        <v>0</v>
      </c>
      <c r="T2009" s="333">
        <f t="shared" si="162"/>
        <v>0</v>
      </c>
    </row>
    <row r="2010" spans="2:20" ht="24.9" customHeight="1" x14ac:dyDescent="0.3">
      <c r="B2010" s="446"/>
      <c r="C2010" s="267">
        <f t="shared" si="158"/>
        <v>1</v>
      </c>
      <c r="D2010" s="268" t="str">
        <f t="shared" si="159"/>
        <v>Janeiro</v>
      </c>
      <c r="E2010" s="269">
        <v>60</v>
      </c>
      <c r="F2010" s="270" t="str">
        <f>IF(E2010="","",VLOOKUP(Conciliação!E2010,Relatório!B:I,2,FALSE))</f>
        <v>Taxas bancárias</v>
      </c>
      <c r="G2010" s="709"/>
      <c r="H2010" s="334" t="str">
        <f>IF(G2010="","",VLOOKUP(G2010,Fundos!B:C,2,FALSE))</f>
        <v/>
      </c>
      <c r="I2010" s="272"/>
      <c r="J2010" s="443"/>
      <c r="K2010" s="443"/>
      <c r="L2010" s="685"/>
      <c r="M2010" s="353"/>
      <c r="N2010" s="271"/>
      <c r="O2010" s="576"/>
      <c r="P2010" s="276" t="s">
        <v>277</v>
      </c>
      <c r="Q2010" s="279"/>
      <c r="R2010" s="449"/>
      <c r="S2010" s="279">
        <f t="shared" si="161"/>
        <v>0</v>
      </c>
      <c r="T2010" s="333">
        <f t="shared" si="162"/>
        <v>0</v>
      </c>
    </row>
    <row r="2011" spans="2:20" ht="24.9" customHeight="1" x14ac:dyDescent="0.3">
      <c r="B2011" s="446"/>
      <c r="C2011" s="267">
        <f t="shared" si="158"/>
        <v>1</v>
      </c>
      <c r="D2011" s="268" t="str">
        <f t="shared" si="159"/>
        <v>Janeiro</v>
      </c>
      <c r="E2011" s="269">
        <v>501</v>
      </c>
      <c r="F2011" s="270" t="str">
        <f>IF(E2011="","",VLOOKUP(Conciliação!E2011,Relatório!B:I,2,FALSE))</f>
        <v>CDB Flex Empresarial/FIC SIGMA DI/GIRO FLEX</v>
      </c>
      <c r="G2011" s="709"/>
      <c r="H2011" s="334" t="str">
        <f>IF(G2011="","",VLOOKUP(G2011,Fundos!B:C,2,FALSE))</f>
        <v/>
      </c>
      <c r="I2011" s="272"/>
      <c r="J2011" s="443"/>
      <c r="K2011" s="443"/>
      <c r="L2011" s="685"/>
      <c r="M2011" s="353"/>
      <c r="N2011" s="271"/>
      <c r="O2011" s="576"/>
      <c r="P2011" s="276" t="s">
        <v>277</v>
      </c>
      <c r="Q2011" s="279"/>
      <c r="R2011" s="449"/>
      <c r="S2011" s="279">
        <f t="shared" si="161"/>
        <v>0</v>
      </c>
      <c r="T2011" s="333">
        <f t="shared" si="162"/>
        <v>0</v>
      </c>
    </row>
    <row r="2012" spans="2:20" ht="24.9" customHeight="1" x14ac:dyDescent="0.3">
      <c r="B2012" s="446"/>
      <c r="C2012" s="267">
        <f t="shared" si="158"/>
        <v>1</v>
      </c>
      <c r="D2012" s="268" t="str">
        <f t="shared" si="159"/>
        <v>Janeiro</v>
      </c>
      <c r="E2012" s="269">
        <v>37</v>
      </c>
      <c r="F2012" s="270" t="str">
        <f>IF(E2012="","",VLOOKUP(Conciliação!E2012,Relatório!B:I,2,FALSE))</f>
        <v>Doc/Ted/Cheques devolvidos/Devoluções (Entrada)</v>
      </c>
      <c r="G2012" s="709"/>
      <c r="H2012" s="334" t="str">
        <f>IF(G2012="","",VLOOKUP(G2012,Fundos!B:C,2,FALSE))</f>
        <v/>
      </c>
      <c r="I2012" s="272"/>
      <c r="J2012" s="443"/>
      <c r="K2012" s="443"/>
      <c r="L2012" s="686"/>
      <c r="M2012" s="353"/>
      <c r="N2012" s="271"/>
      <c r="O2012" s="576"/>
      <c r="P2012" s="276" t="s">
        <v>277</v>
      </c>
      <c r="Q2012" s="279"/>
      <c r="R2012" s="449"/>
      <c r="S2012" s="279">
        <f t="shared" si="161"/>
        <v>0</v>
      </c>
      <c r="T2012" s="333">
        <f t="shared" si="162"/>
        <v>0</v>
      </c>
    </row>
    <row r="2013" spans="2:20" ht="24.9" customHeight="1" x14ac:dyDescent="0.3">
      <c r="B2013" s="446"/>
      <c r="C2013" s="267">
        <f t="shared" si="158"/>
        <v>1</v>
      </c>
      <c r="D2013" s="268" t="str">
        <f t="shared" si="159"/>
        <v>Janeiro</v>
      </c>
      <c r="E2013" s="269">
        <v>126</v>
      </c>
      <c r="F2013" s="270">
        <f>IF(E2013="","",VLOOKUP(Conciliação!E2013,Relatório!B:I,2,FALSE))</f>
        <v>0</v>
      </c>
      <c r="G2013" s="709"/>
      <c r="H2013" s="334" t="str">
        <f>IF(G2013="","",VLOOKUP(G2013,Fundos!B:C,2,FALSE))</f>
        <v/>
      </c>
      <c r="I2013" s="272"/>
      <c r="J2013" s="443"/>
      <c r="K2013" s="448"/>
      <c r="L2013" s="685"/>
      <c r="M2013" s="353"/>
      <c r="N2013" s="271"/>
      <c r="O2013" s="576"/>
      <c r="P2013" s="276" t="s">
        <v>277</v>
      </c>
      <c r="Q2013" s="279"/>
      <c r="R2013" s="449"/>
      <c r="S2013" s="279">
        <f t="shared" si="161"/>
        <v>0</v>
      </c>
      <c r="T2013" s="333">
        <f t="shared" si="162"/>
        <v>0</v>
      </c>
    </row>
    <row r="2014" spans="2:20" ht="24.9" customHeight="1" x14ac:dyDescent="0.3">
      <c r="B2014" s="446"/>
      <c r="C2014" s="267">
        <f t="shared" si="158"/>
        <v>1</v>
      </c>
      <c r="D2014" s="268" t="str">
        <f t="shared" si="159"/>
        <v>Janeiro</v>
      </c>
      <c r="E2014" s="269">
        <v>178</v>
      </c>
      <c r="F2014" s="270">
        <f>IF(E2014="","",VLOOKUP(Conciliação!E2014,Relatório!B:I,2,FALSE))</f>
        <v>0</v>
      </c>
      <c r="G2014" s="709"/>
      <c r="H2014" s="334" t="str">
        <f>IF(G2014="","",VLOOKUP(G2014,Fundos!B:C,2,FALSE))</f>
        <v/>
      </c>
      <c r="I2014" s="828" t="s">
        <v>1077</v>
      </c>
      <c r="J2014" s="443"/>
      <c r="K2014" s="443"/>
      <c r="L2014" s="685"/>
      <c r="M2014" s="353"/>
      <c r="N2014" s="271"/>
      <c r="O2014" s="576"/>
      <c r="P2014" s="276" t="s">
        <v>277</v>
      </c>
      <c r="Q2014" s="279"/>
      <c r="R2014" s="449"/>
      <c r="S2014" s="279">
        <f t="shared" si="161"/>
        <v>0</v>
      </c>
      <c r="T2014" s="333">
        <f t="shared" si="162"/>
        <v>0</v>
      </c>
    </row>
    <row r="2015" spans="2:20" ht="24.9" customHeight="1" x14ac:dyDescent="0.3">
      <c r="B2015" s="446"/>
      <c r="C2015" s="267">
        <f t="shared" ref="C2015:C2082" si="163">MONTH(B2015)</f>
        <v>1</v>
      </c>
      <c r="D2015" s="268" t="str">
        <f t="shared" ref="D2015:D2082" si="164">IF(C2015=1,"Janeiro",IF(C2015=2,"Fevereiro",IF(C2015=3,"Março",IF(C2015=4,"Abril",IF(C2015=5,"Maio",IF(C2015=6,"Junho",IF(C2015=7,"Julho",IF(C2015=8,"Agosto",IF(C2015=9,"Setembro",IF(C2015=10,"Outubro",IF(C2015=11,"Novembro",IF(C2015=12,"Dezembro",""))))))))))))</f>
        <v>Janeiro</v>
      </c>
      <c r="E2015" s="269">
        <v>240</v>
      </c>
      <c r="F2015" s="270" t="str">
        <f>IF(E2015="","",VLOOKUP(Conciliação!E2015,Relatório!B:I,2,FALSE))</f>
        <v>IRRF (Funcionários)</v>
      </c>
      <c r="G2015" s="709"/>
      <c r="H2015" s="334" t="str">
        <f>IF(G2015="","",VLOOKUP(G2015,Fundos!B:C,2,FALSE))</f>
        <v/>
      </c>
      <c r="I2015" s="272"/>
      <c r="J2015" s="443"/>
      <c r="K2015" s="443"/>
      <c r="L2015" s="685"/>
      <c r="M2015" s="353"/>
      <c r="N2015" s="271"/>
      <c r="O2015" s="576"/>
      <c r="P2015" s="276" t="s">
        <v>277</v>
      </c>
      <c r="Q2015" s="279"/>
      <c r="R2015" s="449"/>
      <c r="S2015" s="279">
        <f t="shared" ref="S2015:S2082" si="165">IF(P2015="sim",Q2015-R2015+S2014,IF(P2015="NÃO",S2014))</f>
        <v>0</v>
      </c>
      <c r="T2015" s="333">
        <f t="shared" si="162"/>
        <v>0</v>
      </c>
    </row>
    <row r="2016" spans="2:20" ht="24.9" customHeight="1" x14ac:dyDescent="0.3">
      <c r="B2016" s="446"/>
      <c r="C2016" s="267">
        <f t="shared" si="163"/>
        <v>1</v>
      </c>
      <c r="D2016" s="268" t="str">
        <f t="shared" si="164"/>
        <v>Janeiro</v>
      </c>
      <c r="E2016" s="269">
        <v>183</v>
      </c>
      <c r="F2016" s="270">
        <f>IF(E2016="","",VLOOKUP(Conciliação!E2016,Relatório!B:I,2,FALSE))</f>
        <v>0</v>
      </c>
      <c r="G2016" s="709"/>
      <c r="H2016" s="334" t="str">
        <f>IF(G2016="","",VLOOKUP(G2016,Fundos!B:C,2,FALSE))</f>
        <v/>
      </c>
      <c r="I2016" s="272"/>
      <c r="J2016" s="443"/>
      <c r="K2016" s="443"/>
      <c r="L2016" s="685"/>
      <c r="M2016" s="353"/>
      <c r="N2016" s="271"/>
      <c r="O2016" s="576"/>
      <c r="P2016" s="276" t="s">
        <v>277</v>
      </c>
      <c r="Q2016" s="279"/>
      <c r="R2016" s="449"/>
      <c r="S2016" s="279">
        <f t="shared" si="165"/>
        <v>0</v>
      </c>
      <c r="T2016" s="333">
        <f t="shared" si="162"/>
        <v>0</v>
      </c>
    </row>
    <row r="2017" spans="2:20" ht="24.9" customHeight="1" x14ac:dyDescent="0.3">
      <c r="B2017" s="446"/>
      <c r="C2017" s="267">
        <f t="shared" si="163"/>
        <v>1</v>
      </c>
      <c r="D2017" s="268" t="str">
        <f t="shared" si="164"/>
        <v>Janeiro</v>
      </c>
      <c r="E2017" s="269">
        <v>232</v>
      </c>
      <c r="F2017" s="270" t="str">
        <f>IF(E2017="","",VLOOKUP(Conciliação!E2017,Relatório!B:I,2,FALSE))</f>
        <v>INSS (Individual &amp; Patronal)</v>
      </c>
      <c r="G2017" s="709"/>
      <c r="H2017" s="334" t="str">
        <f>IF(G2017="","",VLOOKUP(G2017,Fundos!B:C,2,FALSE))</f>
        <v/>
      </c>
      <c r="I2017" s="272"/>
      <c r="J2017" s="443"/>
      <c r="K2017" s="443"/>
      <c r="L2017" s="685"/>
      <c r="M2017" s="353"/>
      <c r="N2017" s="271"/>
      <c r="O2017" s="576"/>
      <c r="P2017" s="276" t="s">
        <v>277</v>
      </c>
      <c r="Q2017" s="279"/>
      <c r="R2017" s="449"/>
      <c r="S2017" s="279">
        <f t="shared" si="165"/>
        <v>0</v>
      </c>
      <c r="T2017" s="333">
        <f t="shared" si="162"/>
        <v>0</v>
      </c>
    </row>
    <row r="2018" spans="2:20" ht="24.9" customHeight="1" x14ac:dyDescent="0.3">
      <c r="B2018" s="446"/>
      <c r="C2018" s="267">
        <f>MONTH(B2018)</f>
        <v>1</v>
      </c>
      <c r="D2018" s="268" t="str">
        <f>IF(C2018=1,"Janeiro",IF(C2018=2,"Fevereiro",IF(C2018=3,"Março",IF(C2018=4,"Abril",IF(C2018=5,"Maio",IF(C2018=6,"Junho",IF(C2018=7,"Julho",IF(C2018=8,"Agosto",IF(C2018=9,"Setembro",IF(C2018=10,"Outubro",IF(C2018=11,"Novembro",IF(C2018=12,"Dezembro",""))))))))))))</f>
        <v>Janeiro</v>
      </c>
      <c r="E2018" s="269">
        <v>183</v>
      </c>
      <c r="F2018" s="270">
        <f>IF(E2018="","",VLOOKUP(Conciliação!E2018,Relatório!B:I,2,FALSE))</f>
        <v>0</v>
      </c>
      <c r="G2018" s="709"/>
      <c r="H2018" s="334" t="str">
        <f>IF(G2018="","",VLOOKUP(G2018,Fundos!B:C,2,FALSE))</f>
        <v/>
      </c>
      <c r="I2018" s="272"/>
      <c r="J2018" s="443"/>
      <c r="K2018" s="443"/>
      <c r="L2018" s="685"/>
      <c r="M2018" s="353"/>
      <c r="N2018" s="271"/>
      <c r="O2018" s="576"/>
      <c r="P2018" s="276" t="s">
        <v>277</v>
      </c>
      <c r="Q2018" s="279"/>
      <c r="R2018" s="449"/>
      <c r="S2018" s="279">
        <f>IF(P2018="sim",Q2018-R2018+S2017,IF(P2018="NÃO",S2017))</f>
        <v>0</v>
      </c>
      <c r="T2018" s="333">
        <f t="shared" si="162"/>
        <v>0</v>
      </c>
    </row>
    <row r="2019" spans="2:20" ht="24.9" customHeight="1" x14ac:dyDescent="0.3">
      <c r="B2019" s="446"/>
      <c r="C2019" s="267">
        <f t="shared" si="163"/>
        <v>1</v>
      </c>
      <c r="D2019" s="268" t="str">
        <f t="shared" si="164"/>
        <v>Janeiro</v>
      </c>
      <c r="E2019" s="269">
        <v>126</v>
      </c>
      <c r="F2019" s="270">
        <f>IF(E2019="","",VLOOKUP(Conciliação!E2019,Relatório!B:I,2,FALSE))</f>
        <v>0</v>
      </c>
      <c r="G2019" s="709"/>
      <c r="H2019" s="334" t="str">
        <f>IF(G2019="","",VLOOKUP(G2019,Fundos!B:C,2,FALSE))</f>
        <v/>
      </c>
      <c r="I2019" s="272"/>
      <c r="J2019" s="443"/>
      <c r="K2019" s="443"/>
      <c r="L2019" s="685"/>
      <c r="M2019" s="685"/>
      <c r="N2019" s="271"/>
      <c r="O2019" s="576"/>
      <c r="P2019" s="276" t="s">
        <v>277</v>
      </c>
      <c r="Q2019" s="279"/>
      <c r="R2019" s="449"/>
      <c r="S2019" s="279">
        <f>IF(P2019="sim",Q2019-R2019+S2018,IF(P2019="NÃO",S2018))</f>
        <v>0</v>
      </c>
      <c r="T2019" s="333">
        <f t="shared" si="162"/>
        <v>0</v>
      </c>
    </row>
    <row r="2020" spans="2:20" ht="24.9" customHeight="1" x14ac:dyDescent="0.3">
      <c r="B2020" s="446"/>
      <c r="C2020" s="267">
        <f t="shared" si="163"/>
        <v>1</v>
      </c>
      <c r="D2020" s="268" t="str">
        <f t="shared" si="164"/>
        <v>Janeiro</v>
      </c>
      <c r="E2020" s="269">
        <v>306</v>
      </c>
      <c r="F2020" s="270" t="str">
        <f>IF(E2020="","",VLOOKUP(Conciliação!E2020,Relatório!B:I,2,FALSE))</f>
        <v>Suporte informática (Assistência)</v>
      </c>
      <c r="G2020" s="709"/>
      <c r="H2020" s="334" t="str">
        <f>IF(G2020="","",VLOOKUP(G2020,Fundos!B:C,2,FALSE))</f>
        <v/>
      </c>
      <c r="I2020" s="272"/>
      <c r="J2020" s="443"/>
      <c r="K2020" s="443"/>
      <c r="L2020" s="685"/>
      <c r="M2020" s="353"/>
      <c r="N2020" s="271"/>
      <c r="O2020" s="576"/>
      <c r="P2020" s="276" t="s">
        <v>277</v>
      </c>
      <c r="Q2020" s="279"/>
      <c r="R2020" s="449"/>
      <c r="S2020" s="279">
        <f>IF(P2020="sim",Q2020-R2020+S2019,IF(P2020="NÃO",S2019))</f>
        <v>0</v>
      </c>
      <c r="T2020" s="333">
        <f t="shared" si="162"/>
        <v>0</v>
      </c>
    </row>
    <row r="2021" spans="2:20" ht="24.9" customHeight="1" x14ac:dyDescent="0.3">
      <c r="B2021" s="446"/>
      <c r="C2021" s="267">
        <f t="shared" si="163"/>
        <v>1</v>
      </c>
      <c r="D2021" s="268" t="str">
        <f t="shared" si="164"/>
        <v>Janeiro</v>
      </c>
      <c r="E2021" s="269">
        <v>126</v>
      </c>
      <c r="F2021" s="270">
        <f>IF(E2021="","",VLOOKUP(Conciliação!E2021,Relatório!B:I,2,FALSE))</f>
        <v>0</v>
      </c>
      <c r="G2021" s="709"/>
      <c r="H2021" s="334" t="str">
        <f>IF(G2021="","",VLOOKUP(G2021,Fundos!B:C,2,FALSE))</f>
        <v/>
      </c>
      <c r="I2021" s="272"/>
      <c r="J2021" s="443"/>
      <c r="K2021" s="443"/>
      <c r="L2021" s="685"/>
      <c r="M2021" s="685"/>
      <c r="N2021" s="271"/>
      <c r="O2021" s="576"/>
      <c r="P2021" s="276" t="s">
        <v>277</v>
      </c>
      <c r="Q2021" s="279"/>
      <c r="R2021" s="449"/>
      <c r="S2021" s="279">
        <f t="shared" si="165"/>
        <v>0</v>
      </c>
      <c r="T2021" s="333">
        <f t="shared" si="162"/>
        <v>0</v>
      </c>
    </row>
    <row r="2022" spans="2:20" ht="24.9" customHeight="1" x14ac:dyDescent="0.3">
      <c r="B2022" s="446"/>
      <c r="C2022" s="267">
        <f t="shared" si="163"/>
        <v>1</v>
      </c>
      <c r="D2022" s="268" t="str">
        <f t="shared" si="164"/>
        <v>Janeiro</v>
      </c>
      <c r="E2022" s="269">
        <v>143</v>
      </c>
      <c r="F2022" s="270">
        <f>IF(E2022="","",VLOOKUP(Conciliação!E2022,Relatório!B:I,2,FALSE))</f>
        <v>0</v>
      </c>
      <c r="G2022" s="709"/>
      <c r="H2022" s="334" t="str">
        <f>IF(G2022="","",VLOOKUP(G2022,Fundos!B:C,2,FALSE))</f>
        <v/>
      </c>
      <c r="I2022" s="272"/>
      <c r="J2022" s="443"/>
      <c r="K2022" s="443"/>
      <c r="L2022" s="685"/>
      <c r="M2022" s="353"/>
      <c r="N2022" s="271"/>
      <c r="O2022" s="576"/>
      <c r="P2022" s="276" t="s">
        <v>277</v>
      </c>
      <c r="Q2022" s="279"/>
      <c r="R2022" s="449"/>
      <c r="S2022" s="279">
        <f t="shared" si="165"/>
        <v>0</v>
      </c>
      <c r="T2022" s="333">
        <f t="shared" si="162"/>
        <v>0</v>
      </c>
    </row>
    <row r="2023" spans="2:20" ht="24.9" customHeight="1" x14ac:dyDescent="0.3">
      <c r="B2023" s="446"/>
      <c r="C2023" s="267">
        <f t="shared" si="163"/>
        <v>1</v>
      </c>
      <c r="D2023" s="268" t="str">
        <f t="shared" si="164"/>
        <v>Janeiro</v>
      </c>
      <c r="E2023" s="269">
        <v>60</v>
      </c>
      <c r="F2023" s="270" t="str">
        <f>IF(E2023="","",VLOOKUP(Conciliação!E2023,Relatório!B:I,2,FALSE))</f>
        <v>Taxas bancárias</v>
      </c>
      <c r="G2023" s="709"/>
      <c r="H2023" s="334" t="str">
        <f>IF(G2023="","",VLOOKUP(G2023,Fundos!B:C,2,FALSE))</f>
        <v/>
      </c>
      <c r="I2023" s="272"/>
      <c r="J2023" s="443"/>
      <c r="K2023" s="443"/>
      <c r="L2023" s="685"/>
      <c r="M2023" s="353"/>
      <c r="N2023" s="271"/>
      <c r="O2023" s="576"/>
      <c r="P2023" s="276" t="s">
        <v>277</v>
      </c>
      <c r="Q2023" s="279"/>
      <c r="R2023" s="449"/>
      <c r="S2023" s="279">
        <f t="shared" si="165"/>
        <v>0</v>
      </c>
      <c r="T2023" s="333">
        <f t="shared" si="162"/>
        <v>0</v>
      </c>
    </row>
    <row r="2024" spans="2:20" ht="24.9" customHeight="1" x14ac:dyDescent="0.3">
      <c r="B2024" s="446"/>
      <c r="C2024" s="267">
        <f t="shared" si="163"/>
        <v>1</v>
      </c>
      <c r="D2024" s="268" t="str">
        <f t="shared" si="164"/>
        <v>Janeiro</v>
      </c>
      <c r="E2024" s="269">
        <v>60</v>
      </c>
      <c r="F2024" s="270" t="str">
        <f>IF(E2024="","",VLOOKUP(Conciliação!E2024,Relatório!B:I,2,FALSE))</f>
        <v>Taxas bancárias</v>
      </c>
      <c r="G2024" s="709"/>
      <c r="H2024" s="334" t="str">
        <f>IF(G2024="","",VLOOKUP(G2024,Fundos!B:C,2,FALSE))</f>
        <v/>
      </c>
      <c r="I2024" s="272"/>
      <c r="J2024" s="443"/>
      <c r="K2024" s="443"/>
      <c r="L2024" s="685"/>
      <c r="M2024" s="353"/>
      <c r="N2024" s="271"/>
      <c r="O2024" s="576"/>
      <c r="P2024" s="276" t="s">
        <v>277</v>
      </c>
      <c r="Q2024" s="279"/>
      <c r="R2024" s="449"/>
      <c r="S2024" s="279">
        <f t="shared" si="165"/>
        <v>0</v>
      </c>
      <c r="T2024" s="333">
        <f t="shared" si="162"/>
        <v>0</v>
      </c>
    </row>
    <row r="2025" spans="2:20" ht="24.9" customHeight="1" x14ac:dyDescent="0.3">
      <c r="B2025" s="446"/>
      <c r="C2025" s="267">
        <f t="shared" si="163"/>
        <v>1</v>
      </c>
      <c r="D2025" s="268" t="str">
        <f t="shared" si="164"/>
        <v>Janeiro</v>
      </c>
      <c r="E2025" s="269">
        <v>60</v>
      </c>
      <c r="F2025" s="270" t="str">
        <f>IF(E2025="","",VLOOKUP(Conciliação!E2025,Relatório!B:I,2,FALSE))</f>
        <v>Taxas bancárias</v>
      </c>
      <c r="G2025" s="709"/>
      <c r="H2025" s="334" t="str">
        <f>IF(G2025="","",VLOOKUP(G2025,Fundos!B:C,2,FALSE))</f>
        <v/>
      </c>
      <c r="I2025" s="272"/>
      <c r="J2025" s="443"/>
      <c r="K2025" s="443"/>
      <c r="L2025" s="685"/>
      <c r="M2025" s="353"/>
      <c r="N2025" s="271"/>
      <c r="O2025" s="576"/>
      <c r="P2025" s="276" t="s">
        <v>277</v>
      </c>
      <c r="Q2025" s="279"/>
      <c r="R2025" s="449"/>
      <c r="S2025" s="279">
        <f t="shared" si="165"/>
        <v>0</v>
      </c>
      <c r="T2025" s="333">
        <f t="shared" si="162"/>
        <v>0</v>
      </c>
    </row>
    <row r="2026" spans="2:20" ht="24.9" customHeight="1" x14ac:dyDescent="0.3">
      <c r="B2026" s="446"/>
      <c r="C2026" s="267">
        <f t="shared" si="163"/>
        <v>1</v>
      </c>
      <c r="D2026" s="268" t="str">
        <f t="shared" si="164"/>
        <v>Janeiro</v>
      </c>
      <c r="E2026" s="269">
        <v>353</v>
      </c>
      <c r="F2026" s="270" t="str">
        <f>IF(E2026="","",VLOOKUP(Conciliação!E2026,Relatório!B:I,2,FALSE))</f>
        <v>Cursos/Seminários (equipe)</v>
      </c>
      <c r="G2026" s="709"/>
      <c r="H2026" s="334" t="str">
        <f>IF(G2026="","",VLOOKUP(G2026,Fundos!B:C,2,FALSE))</f>
        <v/>
      </c>
      <c r="I2026" s="272"/>
      <c r="J2026" s="448"/>
      <c r="K2026" s="448"/>
      <c r="L2026" s="685"/>
      <c r="M2026" s="353"/>
      <c r="N2026" s="271"/>
      <c r="O2026" s="576"/>
      <c r="P2026" s="276" t="s">
        <v>277</v>
      </c>
      <c r="Q2026" s="279"/>
      <c r="R2026" s="449"/>
      <c r="S2026" s="279">
        <f t="shared" si="165"/>
        <v>0</v>
      </c>
      <c r="T2026" s="333">
        <f t="shared" si="162"/>
        <v>0</v>
      </c>
    </row>
    <row r="2027" spans="2:20" ht="24.9" customHeight="1" x14ac:dyDescent="0.3">
      <c r="B2027" s="446"/>
      <c r="C2027" s="267">
        <f>MONTH(B2027)</f>
        <v>1</v>
      </c>
      <c r="D2027" s="268" t="str">
        <f>IF(C2027=1,"Janeiro",IF(C2027=2,"Fevereiro",IF(C2027=3,"Março",IF(C2027=4,"Abril",IF(C2027=5,"Maio",IF(C2027=6,"Junho",IF(C2027=7,"Julho",IF(C2027=8,"Agosto",IF(C2027=9,"Setembro",IF(C2027=10,"Outubro",IF(C2027=11,"Novembro",IF(C2027=12,"Dezembro",""))))))))))))</f>
        <v>Janeiro</v>
      </c>
      <c r="E2027" s="269">
        <v>272</v>
      </c>
      <c r="F2027" s="270">
        <f>IF(E2027="","",VLOOKUP(Conciliação!E2027,Relatório!B:I,2,FALSE))</f>
        <v>0</v>
      </c>
      <c r="G2027" s="709"/>
      <c r="H2027" s="334" t="str">
        <f>IF(G2027="","",VLOOKUP(G2027,Fundos!B:C,2,FALSE))</f>
        <v/>
      </c>
      <c r="I2027" s="272"/>
      <c r="J2027" s="443"/>
      <c r="K2027" s="443"/>
      <c r="L2027" s="685"/>
      <c r="M2027" s="353"/>
      <c r="N2027" s="271"/>
      <c r="O2027" s="576"/>
      <c r="P2027" s="276" t="s">
        <v>277</v>
      </c>
      <c r="Q2027" s="279"/>
      <c r="R2027" s="449"/>
      <c r="S2027" s="279">
        <f t="shared" ref="S2027:S2037" si="166">IF(P2027="sim",Q2027-R2027+S2026,IF(P2027="NÃO",S2026))</f>
        <v>0</v>
      </c>
      <c r="T2027" s="333">
        <f t="shared" si="162"/>
        <v>0</v>
      </c>
    </row>
    <row r="2028" spans="2:20" ht="24.9" customHeight="1" x14ac:dyDescent="0.3">
      <c r="B2028" s="446"/>
      <c r="C2028" s="267">
        <f t="shared" si="163"/>
        <v>1</v>
      </c>
      <c r="D2028" s="268" t="str">
        <f t="shared" si="164"/>
        <v>Janeiro</v>
      </c>
      <c r="E2028" s="269">
        <v>126</v>
      </c>
      <c r="F2028" s="270">
        <f>IF(E2028="","",VLOOKUP(Conciliação!E2028,Relatório!B:I,2,FALSE))</f>
        <v>0</v>
      </c>
      <c r="G2028" s="709"/>
      <c r="H2028" s="334" t="str">
        <f>IF(G2028="","",VLOOKUP(G2028,Fundos!B:C,2,FALSE))</f>
        <v/>
      </c>
      <c r="I2028" s="272"/>
      <c r="J2028" s="443"/>
      <c r="K2028" s="448"/>
      <c r="L2028" s="685"/>
      <c r="M2028" s="353"/>
      <c r="N2028" s="271"/>
      <c r="O2028" s="576"/>
      <c r="P2028" s="276" t="s">
        <v>277</v>
      </c>
      <c r="Q2028" s="279"/>
      <c r="R2028" s="449"/>
      <c r="S2028" s="279">
        <f t="shared" si="166"/>
        <v>0</v>
      </c>
      <c r="T2028" s="333">
        <f>T2026</f>
        <v>0</v>
      </c>
    </row>
    <row r="2029" spans="2:20" ht="24.9" customHeight="1" x14ac:dyDescent="0.3">
      <c r="B2029" s="446"/>
      <c r="C2029" s="267">
        <f t="shared" si="163"/>
        <v>1</v>
      </c>
      <c r="D2029" s="268" t="str">
        <f t="shared" si="164"/>
        <v>Janeiro</v>
      </c>
      <c r="E2029" s="269">
        <v>126</v>
      </c>
      <c r="F2029" s="270">
        <f>IF(E2029="","",VLOOKUP(Conciliação!E2029,Relatório!B:I,2,FALSE))</f>
        <v>0</v>
      </c>
      <c r="G2029" s="709"/>
      <c r="H2029" s="334" t="str">
        <f>IF(G2029="","",VLOOKUP(G2029,Fundos!B:C,2,FALSE))</f>
        <v/>
      </c>
      <c r="I2029" s="272"/>
      <c r="J2029" s="443"/>
      <c r="K2029" s="443"/>
      <c r="L2029" s="685"/>
      <c r="M2029" s="353"/>
      <c r="N2029" s="271"/>
      <c r="O2029" s="576"/>
      <c r="P2029" s="276" t="s">
        <v>277</v>
      </c>
      <c r="Q2029" s="279"/>
      <c r="R2029" s="449"/>
      <c r="S2029" s="279">
        <f t="shared" si="166"/>
        <v>0</v>
      </c>
      <c r="T2029" s="333">
        <f t="shared" si="162"/>
        <v>0</v>
      </c>
    </row>
    <row r="2030" spans="2:20" ht="24.9" customHeight="1" x14ac:dyDescent="0.3">
      <c r="B2030" s="446"/>
      <c r="C2030" s="267">
        <f t="shared" si="163"/>
        <v>1</v>
      </c>
      <c r="D2030" s="268" t="str">
        <f t="shared" si="164"/>
        <v>Janeiro</v>
      </c>
      <c r="E2030" s="269">
        <v>60</v>
      </c>
      <c r="F2030" s="270" t="str">
        <f>IF(E2030="","",VLOOKUP(Conciliação!E2030,Relatório!B:I,2,FALSE))</f>
        <v>Taxas bancárias</v>
      </c>
      <c r="G2030" s="709"/>
      <c r="H2030" s="334" t="str">
        <f>IF(G2030="","",VLOOKUP(G2030,Fundos!B:C,2,FALSE))</f>
        <v/>
      </c>
      <c r="I2030" s="272"/>
      <c r="J2030" s="443"/>
      <c r="K2030" s="443"/>
      <c r="L2030" s="685"/>
      <c r="M2030" s="353"/>
      <c r="N2030" s="271"/>
      <c r="O2030" s="576"/>
      <c r="P2030" s="276" t="s">
        <v>277</v>
      </c>
      <c r="Q2030" s="279"/>
      <c r="R2030" s="449"/>
      <c r="S2030" s="279">
        <f t="shared" si="166"/>
        <v>0</v>
      </c>
      <c r="T2030" s="333">
        <f t="shared" si="162"/>
        <v>0</v>
      </c>
    </row>
    <row r="2031" spans="2:20" ht="24.9" customHeight="1" x14ac:dyDescent="0.3">
      <c r="B2031" s="446"/>
      <c r="C2031" s="267">
        <f t="shared" si="163"/>
        <v>1</v>
      </c>
      <c r="D2031" s="268" t="str">
        <f t="shared" si="164"/>
        <v>Janeiro</v>
      </c>
      <c r="E2031" s="269">
        <v>60</v>
      </c>
      <c r="F2031" s="270" t="str">
        <f>IF(E2031="","",VLOOKUP(Conciliação!E2031,Relatório!B:I,2,FALSE))</f>
        <v>Taxas bancárias</v>
      </c>
      <c r="G2031" s="709"/>
      <c r="H2031" s="334" t="str">
        <f>IF(G2031="","",VLOOKUP(G2031,Fundos!B:C,2,FALSE))</f>
        <v/>
      </c>
      <c r="I2031" s="272"/>
      <c r="J2031" s="443"/>
      <c r="K2031" s="443"/>
      <c r="L2031" s="685"/>
      <c r="M2031" s="353"/>
      <c r="N2031" s="271"/>
      <c r="O2031" s="576"/>
      <c r="P2031" s="276" t="s">
        <v>277</v>
      </c>
      <c r="Q2031" s="279"/>
      <c r="R2031" s="449"/>
      <c r="S2031" s="279">
        <f t="shared" si="166"/>
        <v>0</v>
      </c>
      <c r="T2031" s="333">
        <f t="shared" si="162"/>
        <v>0</v>
      </c>
    </row>
    <row r="2032" spans="2:20" ht="24.9" customHeight="1" x14ac:dyDescent="0.3">
      <c r="B2032" s="446"/>
      <c r="C2032" s="267">
        <f t="shared" si="163"/>
        <v>1</v>
      </c>
      <c r="D2032" s="268" t="str">
        <f t="shared" si="164"/>
        <v>Janeiro</v>
      </c>
      <c r="E2032" s="269">
        <v>178</v>
      </c>
      <c r="F2032" s="270">
        <f>IF(E2032="","",VLOOKUP(Conciliação!E2032,Relatório!B:I,2,FALSE))</f>
        <v>0</v>
      </c>
      <c r="G2032" s="709"/>
      <c r="H2032" s="334" t="str">
        <f>IF(G2032="","",VLOOKUP(G2032,Fundos!B:C,2,FALSE))</f>
        <v/>
      </c>
      <c r="I2032" s="272"/>
      <c r="J2032" s="443"/>
      <c r="K2032" s="443"/>
      <c r="L2032" s="685"/>
      <c r="M2032" s="353"/>
      <c r="N2032" s="271"/>
      <c r="O2032" s="576"/>
      <c r="P2032" s="276" t="s">
        <v>277</v>
      </c>
      <c r="Q2032" s="279"/>
      <c r="R2032" s="449"/>
      <c r="S2032" s="279">
        <f t="shared" si="166"/>
        <v>0</v>
      </c>
      <c r="T2032" s="333">
        <f t="shared" si="162"/>
        <v>0</v>
      </c>
    </row>
    <row r="2033" spans="2:20" ht="24.9" customHeight="1" x14ac:dyDescent="0.3">
      <c r="B2033" s="446"/>
      <c r="C2033" s="267">
        <f t="shared" si="163"/>
        <v>1</v>
      </c>
      <c r="D2033" s="268" t="str">
        <f t="shared" si="164"/>
        <v>Janeiro</v>
      </c>
      <c r="E2033" s="269">
        <v>24</v>
      </c>
      <c r="F2033" s="270" t="str">
        <f>IF(E2033="","",VLOOKUP(Conciliação!E2033,Relatório!B:I,2,FALSE))</f>
        <v>Resgate de Aplicações Financeiras</v>
      </c>
      <c r="G2033" s="709"/>
      <c r="H2033" s="334" t="str">
        <f>IF(G2033="","",VLOOKUP(G2033,Fundos!B:C,2,FALSE))</f>
        <v/>
      </c>
      <c r="I2033" s="272"/>
      <c r="J2033" s="443"/>
      <c r="K2033" s="443"/>
      <c r="L2033" s="685"/>
      <c r="M2033" s="353"/>
      <c r="N2033" s="271"/>
      <c r="O2033" s="576"/>
      <c r="P2033" s="276" t="s">
        <v>277</v>
      </c>
      <c r="Q2033" s="279"/>
      <c r="R2033" s="449"/>
      <c r="S2033" s="279">
        <f t="shared" si="166"/>
        <v>0</v>
      </c>
      <c r="T2033" s="333">
        <f t="shared" si="162"/>
        <v>0</v>
      </c>
    </row>
    <row r="2034" spans="2:20" ht="24.9" customHeight="1" x14ac:dyDescent="0.3">
      <c r="B2034" s="446"/>
      <c r="C2034" s="267">
        <f t="shared" si="163"/>
        <v>1</v>
      </c>
      <c r="D2034" s="268" t="str">
        <f t="shared" si="164"/>
        <v>Janeiro</v>
      </c>
      <c r="E2034" s="269">
        <v>126</v>
      </c>
      <c r="F2034" s="270">
        <f>IF(E2034="","",VLOOKUP(Conciliação!E2034,Relatório!B:I,2,FALSE))</f>
        <v>0</v>
      </c>
      <c r="G2034" s="709"/>
      <c r="H2034" s="334" t="str">
        <f>IF(G2034="","",VLOOKUP(G2034,Fundos!B:C,2,FALSE))</f>
        <v/>
      </c>
      <c r="I2034" s="272"/>
      <c r="J2034" s="443"/>
      <c r="K2034" s="443"/>
      <c r="L2034" s="685"/>
      <c r="M2034" s="353"/>
      <c r="N2034" s="271"/>
      <c r="O2034" s="576"/>
      <c r="P2034" s="276" t="s">
        <v>277</v>
      </c>
      <c r="Q2034" s="279"/>
      <c r="R2034" s="449"/>
      <c r="S2034" s="279">
        <f t="shared" si="166"/>
        <v>0</v>
      </c>
      <c r="T2034" s="333">
        <f t="shared" si="162"/>
        <v>0</v>
      </c>
    </row>
    <row r="2035" spans="2:20" ht="24.9" customHeight="1" x14ac:dyDescent="0.3">
      <c r="B2035" s="446"/>
      <c r="C2035" s="267">
        <f t="shared" si="163"/>
        <v>1</v>
      </c>
      <c r="D2035" s="268" t="str">
        <f t="shared" si="164"/>
        <v>Janeiro</v>
      </c>
      <c r="E2035" s="269">
        <v>24</v>
      </c>
      <c r="F2035" s="270" t="str">
        <f>IF(E2035="","",VLOOKUP(Conciliação!E2035,Relatório!B:I,2,FALSE))</f>
        <v>Resgate de Aplicações Financeiras</v>
      </c>
      <c r="G2035" s="709"/>
      <c r="H2035" s="334" t="str">
        <f>IF(G2035="","",VLOOKUP(G2035,Fundos!B:C,2,FALSE))</f>
        <v/>
      </c>
      <c r="I2035" s="272"/>
      <c r="J2035" s="443"/>
      <c r="K2035" s="443"/>
      <c r="L2035" s="685"/>
      <c r="M2035" s="353"/>
      <c r="N2035" s="271"/>
      <c r="O2035" s="576"/>
      <c r="P2035" s="276" t="s">
        <v>277</v>
      </c>
      <c r="Q2035" s="279"/>
      <c r="R2035" s="449"/>
      <c r="S2035" s="279">
        <f t="shared" si="166"/>
        <v>0</v>
      </c>
      <c r="T2035" s="333">
        <f t="shared" si="162"/>
        <v>0</v>
      </c>
    </row>
    <row r="2036" spans="2:20" ht="24.9" customHeight="1" x14ac:dyDescent="0.3">
      <c r="B2036" s="446"/>
      <c r="C2036" s="267">
        <f t="shared" si="163"/>
        <v>1</v>
      </c>
      <c r="D2036" s="268" t="str">
        <f t="shared" si="164"/>
        <v>Janeiro</v>
      </c>
      <c r="E2036" s="269">
        <v>26</v>
      </c>
      <c r="F2036" s="270" t="str">
        <f>IF(E2036="","",VLOOKUP(Conciliação!E2036,Relatório!B:I,2,FALSE))</f>
        <v>Multas recebidas</v>
      </c>
      <c r="G2036" s="709"/>
      <c r="H2036" s="334" t="str">
        <f>IF(G2036="","",VLOOKUP(G2036,Fundos!B:C,2,FALSE))</f>
        <v/>
      </c>
      <c r="I2036" s="272"/>
      <c r="J2036" s="443"/>
      <c r="K2036" s="443"/>
      <c r="L2036" s="685"/>
      <c r="M2036" s="353"/>
      <c r="N2036" s="271"/>
      <c r="O2036" s="576"/>
      <c r="P2036" s="276" t="s">
        <v>277</v>
      </c>
      <c r="Q2036" s="279"/>
      <c r="R2036" s="449"/>
      <c r="S2036" s="279">
        <f t="shared" si="166"/>
        <v>0</v>
      </c>
      <c r="T2036" s="333">
        <f t="shared" si="162"/>
        <v>0</v>
      </c>
    </row>
    <row r="2037" spans="2:20" ht="24.9" customHeight="1" x14ac:dyDescent="0.3">
      <c r="B2037" s="446"/>
      <c r="C2037" s="267">
        <f t="shared" si="163"/>
        <v>1</v>
      </c>
      <c r="D2037" s="268" t="str">
        <f t="shared" si="164"/>
        <v>Janeiro</v>
      </c>
      <c r="E2037" s="269">
        <v>233</v>
      </c>
      <c r="F2037" s="270" t="str">
        <f>IF(E2037="","",VLOOKUP(Conciliação!E2037,Relatório!B:I,2,FALSE))</f>
        <v>PIS (sobre Folha Bruta 1%)</v>
      </c>
      <c r="G2037" s="709"/>
      <c r="H2037" s="334" t="str">
        <f>IF(G2037="","",VLOOKUP(G2037,Fundos!B:C,2,FALSE))</f>
        <v/>
      </c>
      <c r="I2037" s="272"/>
      <c r="J2037" s="443"/>
      <c r="K2037" s="443"/>
      <c r="L2037" s="685"/>
      <c r="M2037" s="353"/>
      <c r="N2037" s="271"/>
      <c r="O2037" s="576"/>
      <c r="P2037" s="276" t="s">
        <v>277</v>
      </c>
      <c r="Q2037" s="279"/>
      <c r="R2037" s="449"/>
      <c r="S2037" s="279">
        <f t="shared" si="166"/>
        <v>0</v>
      </c>
      <c r="T2037" s="333">
        <f t="shared" si="162"/>
        <v>0</v>
      </c>
    </row>
    <row r="2038" spans="2:20" ht="24.9" customHeight="1" x14ac:dyDescent="0.3">
      <c r="B2038" s="446"/>
      <c r="C2038" s="267">
        <f t="shared" si="163"/>
        <v>1</v>
      </c>
      <c r="D2038" s="268" t="str">
        <f t="shared" si="164"/>
        <v>Janeiro</v>
      </c>
      <c r="E2038" s="269">
        <v>126</v>
      </c>
      <c r="F2038" s="270">
        <f>IF(E2038="","",VLOOKUP(Conciliação!E2038,Relatório!B:I,2,FALSE))</f>
        <v>0</v>
      </c>
      <c r="G2038" s="709"/>
      <c r="H2038" s="334" t="str">
        <f>IF(G2038="","",VLOOKUP(G2038,Fundos!B:C,2,FALSE))</f>
        <v/>
      </c>
      <c r="I2038" s="272"/>
      <c r="J2038" s="443"/>
      <c r="K2038" s="448"/>
      <c r="L2038" s="685"/>
      <c r="M2038" s="353"/>
      <c r="N2038" s="271"/>
      <c r="O2038" s="576"/>
      <c r="P2038" s="276" t="s">
        <v>277</v>
      </c>
      <c r="Q2038" s="279"/>
      <c r="R2038" s="449"/>
      <c r="S2038" s="279">
        <f t="shared" si="165"/>
        <v>0</v>
      </c>
      <c r="T2038" s="333">
        <f t="shared" si="162"/>
        <v>0</v>
      </c>
    </row>
    <row r="2039" spans="2:20" ht="24.9" customHeight="1" x14ac:dyDescent="0.3">
      <c r="B2039" s="446"/>
      <c r="C2039" s="267">
        <f t="shared" si="163"/>
        <v>1</v>
      </c>
      <c r="D2039" s="268" t="str">
        <f t="shared" si="164"/>
        <v>Janeiro</v>
      </c>
      <c r="E2039" s="269">
        <v>126</v>
      </c>
      <c r="F2039" s="270">
        <f>IF(E2039="","",VLOOKUP(Conciliação!E2039,Relatório!B:I,2,FALSE))</f>
        <v>0</v>
      </c>
      <c r="G2039" s="709"/>
      <c r="H2039" s="334" t="str">
        <f>IF(G2039="","",VLOOKUP(G2039,Fundos!B:C,2,FALSE))</f>
        <v/>
      </c>
      <c r="I2039" s="272"/>
      <c r="J2039" s="443"/>
      <c r="K2039" s="448"/>
      <c r="L2039" s="685"/>
      <c r="M2039" s="353"/>
      <c r="N2039" s="271"/>
      <c r="O2039" s="576"/>
      <c r="P2039" s="276" t="s">
        <v>277</v>
      </c>
      <c r="Q2039" s="279"/>
      <c r="R2039" s="449"/>
      <c r="S2039" s="279">
        <f t="shared" si="165"/>
        <v>0</v>
      </c>
      <c r="T2039" s="333">
        <f t="shared" si="162"/>
        <v>0</v>
      </c>
    </row>
    <row r="2040" spans="2:20" ht="24.9" customHeight="1" x14ac:dyDescent="0.3">
      <c r="B2040" s="446"/>
      <c r="C2040" s="267">
        <f t="shared" si="163"/>
        <v>1</v>
      </c>
      <c r="D2040" s="268" t="str">
        <f t="shared" si="164"/>
        <v>Janeiro</v>
      </c>
      <c r="E2040" s="269">
        <v>126</v>
      </c>
      <c r="F2040" s="270">
        <f>IF(E2040="","",VLOOKUP(Conciliação!E2040,Relatório!B:I,2,FALSE))</f>
        <v>0</v>
      </c>
      <c r="G2040" s="709"/>
      <c r="H2040" s="334" t="str">
        <f>IF(G2040="","",VLOOKUP(G2040,Fundos!B:C,2,FALSE))</f>
        <v/>
      </c>
      <c r="I2040" s="272"/>
      <c r="J2040" s="443"/>
      <c r="K2040" s="448"/>
      <c r="L2040" s="685"/>
      <c r="M2040" s="353"/>
      <c r="N2040" s="271"/>
      <c r="O2040" s="576"/>
      <c r="P2040" s="276" t="s">
        <v>277</v>
      </c>
      <c r="Q2040" s="279"/>
      <c r="R2040" s="449"/>
      <c r="S2040" s="279">
        <f t="shared" si="165"/>
        <v>0</v>
      </c>
      <c r="T2040" s="333">
        <f t="shared" si="162"/>
        <v>0</v>
      </c>
    </row>
    <row r="2041" spans="2:20" ht="24.9" customHeight="1" x14ac:dyDescent="0.3">
      <c r="B2041" s="446"/>
      <c r="C2041" s="267">
        <f t="shared" si="163"/>
        <v>1</v>
      </c>
      <c r="D2041" s="268" t="str">
        <f t="shared" si="164"/>
        <v>Janeiro</v>
      </c>
      <c r="E2041" s="269">
        <v>60</v>
      </c>
      <c r="F2041" s="270" t="str">
        <f>IF(E2041="","",VLOOKUP(Conciliação!E2041,Relatório!B:I,2,FALSE))</f>
        <v>Taxas bancárias</v>
      </c>
      <c r="G2041" s="709"/>
      <c r="H2041" s="334" t="str">
        <f>IF(G2041="","",VLOOKUP(G2041,Fundos!B:C,2,FALSE))</f>
        <v/>
      </c>
      <c r="I2041" s="272"/>
      <c r="J2041" s="443"/>
      <c r="K2041" s="443"/>
      <c r="L2041" s="685"/>
      <c r="M2041" s="353"/>
      <c r="N2041" s="271"/>
      <c r="O2041" s="576"/>
      <c r="P2041" s="276" t="s">
        <v>277</v>
      </c>
      <c r="Q2041" s="279"/>
      <c r="R2041" s="449"/>
      <c r="S2041" s="279">
        <f t="shared" si="165"/>
        <v>0</v>
      </c>
      <c r="T2041" s="333">
        <f t="shared" si="162"/>
        <v>0</v>
      </c>
    </row>
    <row r="2042" spans="2:20" ht="24.9" customHeight="1" x14ac:dyDescent="0.3">
      <c r="B2042" s="446"/>
      <c r="C2042" s="267">
        <f t="shared" si="163"/>
        <v>1</v>
      </c>
      <c r="D2042" s="268" t="str">
        <f t="shared" si="164"/>
        <v>Janeiro</v>
      </c>
      <c r="E2042" s="269">
        <v>24</v>
      </c>
      <c r="F2042" s="270" t="str">
        <f>IF(E2042="","",VLOOKUP(Conciliação!E2042,Relatório!B:I,2,FALSE))</f>
        <v>Resgate de Aplicações Financeiras</v>
      </c>
      <c r="G2042" s="709"/>
      <c r="H2042" s="334" t="str">
        <f>IF(G2042="","",VLOOKUP(G2042,Fundos!B:C,2,FALSE))</f>
        <v/>
      </c>
      <c r="I2042" s="272"/>
      <c r="J2042" s="443"/>
      <c r="K2042" s="443"/>
      <c r="L2042" s="685"/>
      <c r="M2042" s="353"/>
      <c r="N2042" s="271"/>
      <c r="O2042" s="576"/>
      <c r="P2042" s="276" t="s">
        <v>277</v>
      </c>
      <c r="Q2042" s="279"/>
      <c r="R2042" s="449"/>
      <c r="S2042" s="279">
        <f t="shared" si="165"/>
        <v>0</v>
      </c>
      <c r="T2042" s="333">
        <f t="shared" si="162"/>
        <v>0</v>
      </c>
    </row>
    <row r="2043" spans="2:20" ht="24.9" customHeight="1" x14ac:dyDescent="0.3">
      <c r="B2043" s="446"/>
      <c r="C2043" s="267">
        <f t="shared" si="163"/>
        <v>1</v>
      </c>
      <c r="D2043" s="268" t="str">
        <f t="shared" si="164"/>
        <v>Janeiro</v>
      </c>
      <c r="E2043" s="269">
        <v>26</v>
      </c>
      <c r="F2043" s="270" t="str">
        <f>IF(E2043="","",VLOOKUP(Conciliação!E2043,Relatório!B:I,2,FALSE))</f>
        <v>Multas recebidas</v>
      </c>
      <c r="G2043" s="709"/>
      <c r="H2043" s="334" t="str">
        <f>IF(G2043="","",VLOOKUP(G2043,Fundos!B:C,2,FALSE))</f>
        <v/>
      </c>
      <c r="I2043" s="272"/>
      <c r="J2043" s="443"/>
      <c r="K2043" s="443"/>
      <c r="L2043" s="686"/>
      <c r="M2043" s="353"/>
      <c r="N2043" s="271"/>
      <c r="O2043" s="576"/>
      <c r="P2043" s="276" t="s">
        <v>277</v>
      </c>
      <c r="Q2043" s="279"/>
      <c r="R2043" s="449"/>
      <c r="S2043" s="279">
        <f t="shared" si="165"/>
        <v>0</v>
      </c>
      <c r="T2043" s="333">
        <f t="shared" si="162"/>
        <v>0</v>
      </c>
    </row>
    <row r="2044" spans="2:20" ht="24.9" customHeight="1" x14ac:dyDescent="0.3">
      <c r="B2044" s="446"/>
      <c r="C2044" s="267">
        <f>MONTH(B2044)</f>
        <v>1</v>
      </c>
      <c r="D2044" s="268" t="str">
        <f>IF(C2044=1,"Janeiro",IF(C2044=2,"Fevereiro",IF(C2044=3,"Março",IF(C2044=4,"Abril",IF(C2044=5,"Maio",IF(C2044=6,"Junho",IF(C2044=7,"Julho",IF(C2044=8,"Agosto",IF(C2044=9,"Setembro",IF(C2044=10,"Outubro",IF(C2044=11,"Novembro",IF(C2044=12,"Dezembro",""))))))))))))</f>
        <v>Janeiro</v>
      </c>
      <c r="E2044" s="269">
        <v>27</v>
      </c>
      <c r="F2044" s="270" t="str">
        <f>IF(E2044="","",VLOOKUP(Conciliação!E2044,Relatório!B:I,2,FALSE))</f>
        <v>Juros recebdos</v>
      </c>
      <c r="G2044" s="709"/>
      <c r="H2044" s="334" t="str">
        <f>IF(G2044="","",VLOOKUP(G2044,Fundos!B:C,2,FALSE))</f>
        <v/>
      </c>
      <c r="I2044" s="272"/>
      <c r="J2044" s="443"/>
      <c r="K2044" s="443"/>
      <c r="L2044" s="686"/>
      <c r="M2044" s="353"/>
      <c r="N2044" s="271"/>
      <c r="O2044" s="576"/>
      <c r="P2044" s="276" t="s">
        <v>277</v>
      </c>
      <c r="Q2044" s="279"/>
      <c r="R2044" s="449"/>
      <c r="S2044" s="279">
        <f>IF(P2044="sim",Q2044-R2044+S2043,IF(P2044="NÃO",S2043))</f>
        <v>0</v>
      </c>
      <c r="T2044" s="333">
        <f t="shared" si="162"/>
        <v>0</v>
      </c>
    </row>
    <row r="2045" spans="2:20" ht="24.9" customHeight="1" x14ac:dyDescent="0.3">
      <c r="B2045" s="446"/>
      <c r="C2045" s="267">
        <f t="shared" si="163"/>
        <v>1</v>
      </c>
      <c r="D2045" s="268" t="str">
        <f t="shared" si="164"/>
        <v>Janeiro</v>
      </c>
      <c r="E2045" s="269">
        <v>126</v>
      </c>
      <c r="F2045" s="270">
        <f>IF(E2045="","",VLOOKUP(Conciliação!E2045,Relatório!B:I,2,FALSE))</f>
        <v>0</v>
      </c>
      <c r="G2045" s="709"/>
      <c r="H2045" s="334" t="str">
        <f>IF(G2045="","",VLOOKUP(G2045,Fundos!B:C,2,FALSE))</f>
        <v/>
      </c>
      <c r="I2045" s="272"/>
      <c r="J2045" s="443"/>
      <c r="K2045" s="448"/>
      <c r="L2045" s="685"/>
      <c r="M2045" s="353"/>
      <c r="N2045" s="271"/>
      <c r="O2045" s="576"/>
      <c r="P2045" s="276" t="s">
        <v>277</v>
      </c>
      <c r="Q2045" s="279"/>
      <c r="R2045" s="449"/>
      <c r="S2045" s="279">
        <f>IF(P2045="sim",Q2045-R2045+S2044,IF(P2045="NÃO",S2044))</f>
        <v>0</v>
      </c>
      <c r="T2045" s="333">
        <f t="shared" si="162"/>
        <v>0</v>
      </c>
    </row>
    <row r="2046" spans="2:20" ht="24.9" customHeight="1" x14ac:dyDescent="0.3">
      <c r="B2046" s="446"/>
      <c r="C2046" s="267">
        <f t="shared" si="163"/>
        <v>1</v>
      </c>
      <c r="D2046" s="268" t="str">
        <f t="shared" si="164"/>
        <v>Janeiro</v>
      </c>
      <c r="E2046" s="269">
        <v>273</v>
      </c>
      <c r="F2046" s="270">
        <f>IF(E2046="","",VLOOKUP(Conciliação!E2046,Relatório!B:I,2,FALSE))</f>
        <v>0</v>
      </c>
      <c r="G2046" s="709"/>
      <c r="H2046" s="334" t="str">
        <f>IF(G2046="","",VLOOKUP(G2046,Fundos!B:C,2,FALSE))</f>
        <v/>
      </c>
      <c r="I2046" s="272"/>
      <c r="J2046" s="443"/>
      <c r="K2046" s="443"/>
      <c r="L2046" s="685"/>
      <c r="M2046" s="353"/>
      <c r="N2046" s="271"/>
      <c r="O2046" s="576"/>
      <c r="P2046" s="276" t="s">
        <v>277</v>
      </c>
      <c r="Q2046" s="279"/>
      <c r="R2046" s="449"/>
      <c r="S2046" s="279">
        <f>IF(P2046="sim",Q2046-R2046+S2045,IF(P2046="NÃO",S2045))</f>
        <v>0</v>
      </c>
      <c r="T2046" s="333">
        <f t="shared" si="162"/>
        <v>0</v>
      </c>
    </row>
    <row r="2047" spans="2:20" ht="24.9" customHeight="1" x14ac:dyDescent="0.3">
      <c r="B2047" s="446"/>
      <c r="C2047" s="267">
        <f t="shared" si="163"/>
        <v>1</v>
      </c>
      <c r="D2047" s="268" t="str">
        <f t="shared" si="164"/>
        <v>Janeiro</v>
      </c>
      <c r="E2047" s="269">
        <v>260</v>
      </c>
      <c r="F2047" s="270" t="str">
        <f>IF(E2047="","",VLOOKUP(Conciliação!E2047,Relatório!B:I,2,FALSE))</f>
        <v>Locação de veículo</v>
      </c>
      <c r="G2047" s="709"/>
      <c r="H2047" s="334" t="str">
        <f>IF(G2047="","",VLOOKUP(G2047,Fundos!B:C,2,FALSE))</f>
        <v/>
      </c>
      <c r="I2047" s="272"/>
      <c r="J2047" s="443"/>
      <c r="K2047" s="443"/>
      <c r="L2047" s="685"/>
      <c r="M2047" s="353"/>
      <c r="N2047" s="271"/>
      <c r="O2047" s="576"/>
      <c r="P2047" s="276" t="s">
        <v>277</v>
      </c>
      <c r="Q2047" s="279"/>
      <c r="R2047" s="449"/>
      <c r="S2047" s="279">
        <f t="shared" si="165"/>
        <v>0</v>
      </c>
      <c r="T2047" s="333">
        <f t="shared" si="162"/>
        <v>0</v>
      </c>
    </row>
    <row r="2048" spans="2:20" ht="24.9" customHeight="1" x14ac:dyDescent="0.3">
      <c r="B2048" s="446"/>
      <c r="C2048" s="267">
        <f t="shared" si="163"/>
        <v>1</v>
      </c>
      <c r="D2048" s="268" t="str">
        <f t="shared" si="164"/>
        <v>Janeiro</v>
      </c>
      <c r="E2048" s="269">
        <v>60</v>
      </c>
      <c r="F2048" s="270" t="str">
        <f>IF(E2048="","",VLOOKUP(Conciliação!E2048,Relatório!B:I,2,FALSE))</f>
        <v>Taxas bancárias</v>
      </c>
      <c r="G2048" s="709"/>
      <c r="H2048" s="334" t="str">
        <f>IF(G2048="","",VLOOKUP(G2048,Fundos!B:C,2,FALSE))</f>
        <v/>
      </c>
      <c r="I2048" s="272"/>
      <c r="J2048" s="443"/>
      <c r="K2048" s="443"/>
      <c r="L2048" s="685"/>
      <c r="M2048" s="353"/>
      <c r="N2048" s="271"/>
      <c r="O2048" s="576"/>
      <c r="P2048" s="276" t="s">
        <v>277</v>
      </c>
      <c r="Q2048" s="279"/>
      <c r="R2048" s="449"/>
      <c r="S2048" s="279">
        <f t="shared" si="165"/>
        <v>0</v>
      </c>
      <c r="T2048" s="333">
        <f t="shared" si="162"/>
        <v>0</v>
      </c>
    </row>
    <row r="2049" spans="2:20" ht="24.9" customHeight="1" x14ac:dyDescent="0.3">
      <c r="B2049" s="446"/>
      <c r="C2049" s="267">
        <f t="shared" si="163"/>
        <v>1</v>
      </c>
      <c r="D2049" s="268" t="str">
        <f t="shared" si="164"/>
        <v>Janeiro</v>
      </c>
      <c r="E2049" s="269">
        <v>24</v>
      </c>
      <c r="F2049" s="270" t="str">
        <f>IF(E2049="","",VLOOKUP(Conciliação!E2049,Relatório!B:I,2,FALSE))</f>
        <v>Resgate de Aplicações Financeiras</v>
      </c>
      <c r="G2049" s="709"/>
      <c r="H2049" s="334" t="str">
        <f>IF(G2049="","",VLOOKUP(G2049,Fundos!B:C,2,FALSE))</f>
        <v/>
      </c>
      <c r="I2049" s="272"/>
      <c r="J2049" s="443"/>
      <c r="K2049" s="443"/>
      <c r="L2049" s="685"/>
      <c r="M2049" s="353"/>
      <c r="N2049" s="271"/>
      <c r="O2049" s="576"/>
      <c r="P2049" s="276" t="s">
        <v>277</v>
      </c>
      <c r="Q2049" s="279"/>
      <c r="R2049" s="449"/>
      <c r="S2049" s="279">
        <f t="shared" si="165"/>
        <v>0</v>
      </c>
      <c r="T2049" s="333">
        <f t="shared" si="162"/>
        <v>0</v>
      </c>
    </row>
    <row r="2050" spans="2:20" ht="24.9" customHeight="1" x14ac:dyDescent="0.3">
      <c r="B2050" s="446"/>
      <c r="C2050" s="267">
        <f t="shared" si="163"/>
        <v>1</v>
      </c>
      <c r="D2050" s="268" t="str">
        <f t="shared" si="164"/>
        <v>Janeiro</v>
      </c>
      <c r="E2050" s="269">
        <v>26</v>
      </c>
      <c r="F2050" s="270" t="str">
        <f>IF(E2050="","",VLOOKUP(Conciliação!E2050,Relatório!B:I,2,FALSE))</f>
        <v>Multas recebidas</v>
      </c>
      <c r="G2050" s="709"/>
      <c r="H2050" s="334" t="str">
        <f>IF(G2050="","",VLOOKUP(G2050,Fundos!B:C,2,FALSE))</f>
        <v/>
      </c>
      <c r="I2050" s="828" t="s">
        <v>1086</v>
      </c>
      <c r="J2050" s="443"/>
      <c r="K2050" s="448"/>
      <c r="L2050" s="685"/>
      <c r="M2050" s="353"/>
      <c r="N2050" s="271"/>
      <c r="O2050" s="576"/>
      <c r="P2050" s="276" t="s">
        <v>277</v>
      </c>
      <c r="Q2050" s="279"/>
      <c r="R2050" s="449"/>
      <c r="S2050" s="279">
        <f t="shared" si="165"/>
        <v>0</v>
      </c>
      <c r="T2050" s="333">
        <f t="shared" si="162"/>
        <v>0</v>
      </c>
    </row>
    <row r="2051" spans="2:20" ht="24.9" customHeight="1" x14ac:dyDescent="0.3">
      <c r="B2051" s="446"/>
      <c r="C2051" s="267">
        <f t="shared" si="163"/>
        <v>1</v>
      </c>
      <c r="D2051" s="268" t="str">
        <f t="shared" si="164"/>
        <v>Janeiro</v>
      </c>
      <c r="E2051" s="269">
        <v>126</v>
      </c>
      <c r="F2051" s="270">
        <f>IF(E2051="","",VLOOKUP(Conciliação!E2051,Relatório!B:I,2,FALSE))</f>
        <v>0</v>
      </c>
      <c r="G2051" s="709"/>
      <c r="H2051" s="334" t="str">
        <f>IF(G2051="","",VLOOKUP(G2051,Fundos!B:C,2,FALSE))</f>
        <v/>
      </c>
      <c r="I2051" s="272"/>
      <c r="J2051" s="443"/>
      <c r="K2051" s="448"/>
      <c r="L2051" s="685"/>
      <c r="M2051" s="353"/>
      <c r="N2051" s="271"/>
      <c r="O2051" s="576"/>
      <c r="P2051" s="276" t="s">
        <v>277</v>
      </c>
      <c r="Q2051" s="279"/>
      <c r="R2051" s="449"/>
      <c r="S2051" s="279">
        <f t="shared" si="165"/>
        <v>0</v>
      </c>
      <c r="T2051" s="333">
        <f t="shared" si="162"/>
        <v>0</v>
      </c>
    </row>
    <row r="2052" spans="2:20" ht="24.9" customHeight="1" x14ac:dyDescent="0.3">
      <c r="B2052" s="446"/>
      <c r="C2052" s="267">
        <f t="shared" si="163"/>
        <v>1</v>
      </c>
      <c r="D2052" s="268" t="str">
        <f t="shared" si="164"/>
        <v>Janeiro</v>
      </c>
      <c r="E2052" s="269">
        <v>126</v>
      </c>
      <c r="F2052" s="270">
        <f>IF(E2052="","",VLOOKUP(Conciliação!E2052,Relatório!B:I,2,FALSE))</f>
        <v>0</v>
      </c>
      <c r="G2052" s="709"/>
      <c r="H2052" s="334" t="str">
        <f>IF(G2052="","",VLOOKUP(G2052,Fundos!B:C,2,FALSE))</f>
        <v/>
      </c>
      <c r="I2052" s="272"/>
      <c r="J2052" s="443"/>
      <c r="K2052" s="448"/>
      <c r="L2052" s="685"/>
      <c r="M2052" s="353"/>
      <c r="N2052" s="271"/>
      <c r="O2052" s="576"/>
      <c r="P2052" s="276" t="s">
        <v>277</v>
      </c>
      <c r="Q2052" s="279"/>
      <c r="R2052" s="449"/>
      <c r="S2052" s="279">
        <f t="shared" si="165"/>
        <v>0</v>
      </c>
      <c r="T2052" s="333">
        <f t="shared" si="162"/>
        <v>0</v>
      </c>
    </row>
    <row r="2053" spans="2:20" ht="24.9" customHeight="1" x14ac:dyDescent="0.3">
      <c r="B2053" s="446"/>
      <c r="C2053" s="267">
        <f t="shared" si="163"/>
        <v>1</v>
      </c>
      <c r="D2053" s="268" t="str">
        <f t="shared" si="164"/>
        <v>Janeiro</v>
      </c>
      <c r="E2053" s="269">
        <v>126</v>
      </c>
      <c r="F2053" s="270">
        <f>IF(E2053="","",VLOOKUP(Conciliação!E2053,Relatório!B:I,2,FALSE))</f>
        <v>0</v>
      </c>
      <c r="G2053" s="709"/>
      <c r="H2053" s="334" t="str">
        <f>IF(G2053="","",VLOOKUP(G2053,Fundos!B:C,2,FALSE))</f>
        <v/>
      </c>
      <c r="I2053" s="272"/>
      <c r="J2053" s="443"/>
      <c r="K2053" s="443"/>
      <c r="L2053" s="685"/>
      <c r="M2053" s="353"/>
      <c r="N2053" s="271"/>
      <c r="O2053" s="576"/>
      <c r="P2053" s="276" t="s">
        <v>277</v>
      </c>
      <c r="Q2053" s="279"/>
      <c r="R2053" s="449"/>
      <c r="S2053" s="279">
        <f t="shared" si="165"/>
        <v>0</v>
      </c>
      <c r="T2053" s="333">
        <f t="shared" si="162"/>
        <v>0</v>
      </c>
    </row>
    <row r="2054" spans="2:20" ht="24.9" customHeight="1" x14ac:dyDescent="0.3">
      <c r="B2054" s="446"/>
      <c r="C2054" s="267">
        <f t="shared" si="163"/>
        <v>1</v>
      </c>
      <c r="D2054" s="268" t="str">
        <f t="shared" si="164"/>
        <v>Janeiro</v>
      </c>
      <c r="E2054" s="269">
        <v>126</v>
      </c>
      <c r="F2054" s="270">
        <f>IF(E2054="","",VLOOKUP(Conciliação!E2054,Relatório!B:I,2,FALSE))</f>
        <v>0</v>
      </c>
      <c r="G2054" s="709"/>
      <c r="H2054" s="334" t="str">
        <f>IF(G2054="","",VLOOKUP(G2054,Fundos!B:C,2,FALSE))</f>
        <v/>
      </c>
      <c r="I2054" s="272"/>
      <c r="J2054" s="443"/>
      <c r="K2054" s="448"/>
      <c r="L2054" s="685"/>
      <c r="M2054" s="353"/>
      <c r="N2054" s="271"/>
      <c r="O2054" s="576"/>
      <c r="P2054" s="276" t="s">
        <v>277</v>
      </c>
      <c r="Q2054" s="279"/>
      <c r="R2054" s="449"/>
      <c r="S2054" s="279">
        <f t="shared" si="165"/>
        <v>0</v>
      </c>
      <c r="T2054" s="333">
        <f t="shared" si="162"/>
        <v>0</v>
      </c>
    </row>
    <row r="2055" spans="2:20" ht="24.9" customHeight="1" x14ac:dyDescent="0.3">
      <c r="B2055" s="446"/>
      <c r="C2055" s="267">
        <f t="shared" si="163"/>
        <v>1</v>
      </c>
      <c r="D2055" s="268" t="str">
        <f t="shared" si="164"/>
        <v>Janeiro</v>
      </c>
      <c r="E2055" s="269">
        <v>126</v>
      </c>
      <c r="F2055" s="270">
        <f>IF(E2055="","",VLOOKUP(Conciliação!E2055,Relatório!B:I,2,FALSE))</f>
        <v>0</v>
      </c>
      <c r="G2055" s="709"/>
      <c r="H2055" s="334" t="str">
        <f>IF(G2055="","",VLOOKUP(G2055,Fundos!B:C,2,FALSE))</f>
        <v/>
      </c>
      <c r="I2055" s="272"/>
      <c r="J2055" s="443"/>
      <c r="K2055" s="443"/>
      <c r="L2055" s="685"/>
      <c r="M2055" s="353"/>
      <c r="N2055" s="271"/>
      <c r="O2055" s="576"/>
      <c r="P2055" s="276" t="s">
        <v>277</v>
      </c>
      <c r="Q2055" s="279"/>
      <c r="R2055" s="449"/>
      <c r="S2055" s="279">
        <f t="shared" si="165"/>
        <v>0</v>
      </c>
      <c r="T2055" s="333">
        <f t="shared" si="162"/>
        <v>0</v>
      </c>
    </row>
    <row r="2056" spans="2:20" ht="24.9" customHeight="1" x14ac:dyDescent="0.3">
      <c r="B2056" s="446"/>
      <c r="C2056" s="267">
        <f t="shared" si="163"/>
        <v>1</v>
      </c>
      <c r="D2056" s="268" t="str">
        <f t="shared" si="164"/>
        <v>Janeiro</v>
      </c>
      <c r="E2056" s="269">
        <v>274</v>
      </c>
      <c r="F2056" s="270">
        <f>IF(E2056="","",VLOOKUP(Conciliação!E2056,Relatório!B:I,2,FALSE))</f>
        <v>0</v>
      </c>
      <c r="G2056" s="709"/>
      <c r="H2056" s="334" t="str">
        <f>IF(G2056="","",VLOOKUP(G2056,Fundos!B:C,2,FALSE))</f>
        <v/>
      </c>
      <c r="I2056" s="272"/>
      <c r="J2056" s="443"/>
      <c r="K2056" s="443"/>
      <c r="L2056" s="685"/>
      <c r="M2056" s="353"/>
      <c r="N2056" s="271"/>
      <c r="O2056" s="576"/>
      <c r="P2056" s="276" t="s">
        <v>277</v>
      </c>
      <c r="Q2056" s="279"/>
      <c r="R2056" s="449"/>
      <c r="S2056" s="279">
        <f t="shared" si="165"/>
        <v>0</v>
      </c>
      <c r="T2056" s="333">
        <f t="shared" si="162"/>
        <v>0</v>
      </c>
    </row>
    <row r="2057" spans="2:20" ht="24.9" customHeight="1" x14ac:dyDescent="0.3">
      <c r="B2057" s="446"/>
      <c r="C2057" s="267">
        <f t="shared" si="163"/>
        <v>1</v>
      </c>
      <c r="D2057" s="268" t="str">
        <f t="shared" si="164"/>
        <v>Janeiro</v>
      </c>
      <c r="E2057" s="269">
        <v>60</v>
      </c>
      <c r="F2057" s="270" t="str">
        <f>IF(E2057="","",VLOOKUP(Conciliação!E2057,Relatório!B:I,2,FALSE))</f>
        <v>Taxas bancárias</v>
      </c>
      <c r="G2057" s="709"/>
      <c r="H2057" s="334" t="str">
        <f>IF(G2057="","",VLOOKUP(G2057,Fundos!B:C,2,FALSE))</f>
        <v/>
      </c>
      <c r="I2057" s="272"/>
      <c r="J2057" s="443"/>
      <c r="K2057" s="443"/>
      <c r="L2057" s="685"/>
      <c r="M2057" s="353"/>
      <c r="N2057" s="271"/>
      <c r="O2057" s="576"/>
      <c r="P2057" s="276" t="s">
        <v>277</v>
      </c>
      <c r="Q2057" s="279"/>
      <c r="R2057" s="449"/>
      <c r="S2057" s="279">
        <f t="shared" si="165"/>
        <v>0</v>
      </c>
      <c r="T2057" s="333">
        <f t="shared" si="162"/>
        <v>0</v>
      </c>
    </row>
    <row r="2058" spans="2:20" ht="24.9" customHeight="1" x14ac:dyDescent="0.3">
      <c r="B2058" s="446"/>
      <c r="C2058" s="267">
        <f t="shared" si="163"/>
        <v>1</v>
      </c>
      <c r="D2058" s="268" t="str">
        <f t="shared" si="164"/>
        <v>Janeiro</v>
      </c>
      <c r="E2058" s="269">
        <v>60</v>
      </c>
      <c r="F2058" s="270" t="str">
        <f>IF(E2058="","",VLOOKUP(Conciliação!E2058,Relatório!B:I,2,FALSE))</f>
        <v>Taxas bancárias</v>
      </c>
      <c r="G2058" s="709"/>
      <c r="H2058" s="334" t="str">
        <f>IF(G2058="","",VLOOKUP(G2058,Fundos!B:C,2,FALSE))</f>
        <v/>
      </c>
      <c r="I2058" s="272"/>
      <c r="J2058" s="443"/>
      <c r="K2058" s="443"/>
      <c r="L2058" s="685"/>
      <c r="M2058" s="353"/>
      <c r="N2058" s="271"/>
      <c r="O2058" s="576"/>
      <c r="P2058" s="276" t="s">
        <v>277</v>
      </c>
      <c r="Q2058" s="279"/>
      <c r="R2058" s="449"/>
      <c r="S2058" s="279">
        <f t="shared" si="165"/>
        <v>0</v>
      </c>
      <c r="T2058" s="333">
        <f t="shared" si="162"/>
        <v>0</v>
      </c>
    </row>
    <row r="2059" spans="2:20" ht="24.9" customHeight="1" x14ac:dyDescent="0.3">
      <c r="B2059" s="446"/>
      <c r="C2059" s="267">
        <f t="shared" si="163"/>
        <v>1</v>
      </c>
      <c r="D2059" s="268" t="str">
        <f t="shared" si="164"/>
        <v>Janeiro</v>
      </c>
      <c r="E2059" s="269">
        <v>60</v>
      </c>
      <c r="F2059" s="270" t="str">
        <f>IF(E2059="","",VLOOKUP(Conciliação!E2059,Relatório!B:I,2,FALSE))</f>
        <v>Taxas bancárias</v>
      </c>
      <c r="G2059" s="709"/>
      <c r="H2059" s="334" t="str">
        <f>IF(G2059="","",VLOOKUP(G2059,Fundos!B:C,2,FALSE))</f>
        <v/>
      </c>
      <c r="I2059" s="272"/>
      <c r="J2059" s="443"/>
      <c r="K2059" s="443"/>
      <c r="L2059" s="685"/>
      <c r="M2059" s="353"/>
      <c r="N2059" s="271"/>
      <c r="O2059" s="576"/>
      <c r="P2059" s="276" t="s">
        <v>277</v>
      </c>
      <c r="Q2059" s="279"/>
      <c r="R2059" s="449"/>
      <c r="S2059" s="279">
        <f t="shared" si="165"/>
        <v>0</v>
      </c>
      <c r="T2059" s="333">
        <f t="shared" si="162"/>
        <v>0</v>
      </c>
    </row>
    <row r="2060" spans="2:20" ht="24.9" customHeight="1" x14ac:dyDescent="0.3">
      <c r="B2060" s="446"/>
      <c r="C2060" s="267">
        <f t="shared" si="163"/>
        <v>1</v>
      </c>
      <c r="D2060" s="268" t="str">
        <f t="shared" si="164"/>
        <v>Janeiro</v>
      </c>
      <c r="E2060" s="269">
        <v>60</v>
      </c>
      <c r="F2060" s="270" t="str">
        <f>IF(E2060="","",VLOOKUP(Conciliação!E2060,Relatório!B:I,2,FALSE))</f>
        <v>Taxas bancárias</v>
      </c>
      <c r="G2060" s="709"/>
      <c r="H2060" s="334" t="str">
        <f>IF(G2060="","",VLOOKUP(G2060,Fundos!B:C,2,FALSE))</f>
        <v/>
      </c>
      <c r="I2060" s="272"/>
      <c r="J2060" s="443"/>
      <c r="K2060" s="443"/>
      <c r="L2060" s="685"/>
      <c r="M2060" s="353"/>
      <c r="N2060" s="271"/>
      <c r="O2060" s="576"/>
      <c r="P2060" s="276" t="s">
        <v>277</v>
      </c>
      <c r="Q2060" s="279"/>
      <c r="R2060" s="449"/>
      <c r="S2060" s="279">
        <f t="shared" si="165"/>
        <v>0</v>
      </c>
      <c r="T2060" s="333">
        <f t="shared" si="162"/>
        <v>0</v>
      </c>
    </row>
    <row r="2061" spans="2:20" ht="24.9" customHeight="1" x14ac:dyDescent="0.3">
      <c r="B2061" s="446"/>
      <c r="C2061" s="267">
        <f t="shared" si="163"/>
        <v>1</v>
      </c>
      <c r="D2061" s="268" t="str">
        <f t="shared" si="164"/>
        <v>Janeiro</v>
      </c>
      <c r="E2061" s="269">
        <v>60</v>
      </c>
      <c r="F2061" s="270" t="str">
        <f>IF(E2061="","",VLOOKUP(Conciliação!E2061,Relatório!B:I,2,FALSE))</f>
        <v>Taxas bancárias</v>
      </c>
      <c r="G2061" s="709"/>
      <c r="H2061" s="334" t="str">
        <f>IF(G2061="","",VLOOKUP(G2061,Fundos!B:C,2,FALSE))</f>
        <v/>
      </c>
      <c r="I2061" s="272"/>
      <c r="J2061" s="443"/>
      <c r="K2061" s="443"/>
      <c r="L2061" s="685"/>
      <c r="M2061" s="353"/>
      <c r="N2061" s="271"/>
      <c r="O2061" s="576"/>
      <c r="P2061" s="276" t="s">
        <v>277</v>
      </c>
      <c r="Q2061" s="279"/>
      <c r="R2061" s="449"/>
      <c r="S2061" s="279">
        <f t="shared" si="165"/>
        <v>0</v>
      </c>
      <c r="T2061" s="333">
        <f t="shared" si="162"/>
        <v>0</v>
      </c>
    </row>
    <row r="2062" spans="2:20" ht="24.9" customHeight="1" x14ac:dyDescent="0.3">
      <c r="B2062" s="446"/>
      <c r="C2062" s="267">
        <f t="shared" si="163"/>
        <v>1</v>
      </c>
      <c r="D2062" s="268" t="str">
        <f t="shared" si="164"/>
        <v>Janeiro</v>
      </c>
      <c r="E2062" s="269">
        <v>26</v>
      </c>
      <c r="F2062" s="270" t="str">
        <f>IF(E2062="","",VLOOKUP(Conciliação!E2062,Relatório!B:I,2,FALSE))</f>
        <v>Multas recebidas</v>
      </c>
      <c r="G2062" s="709"/>
      <c r="H2062" s="334" t="str">
        <f>IF(G2062="","",VLOOKUP(G2062,Fundos!B:C,2,FALSE))</f>
        <v/>
      </c>
      <c r="I2062" s="272"/>
      <c r="J2062" s="443"/>
      <c r="K2062" s="443"/>
      <c r="L2062" s="685"/>
      <c r="M2062" s="353"/>
      <c r="N2062" s="271"/>
      <c r="O2062" s="576"/>
      <c r="P2062" s="276" t="s">
        <v>277</v>
      </c>
      <c r="Q2062" s="279"/>
      <c r="R2062" s="449"/>
      <c r="S2062" s="279">
        <f t="shared" si="165"/>
        <v>0</v>
      </c>
      <c r="T2062" s="333">
        <f t="shared" si="162"/>
        <v>0</v>
      </c>
    </row>
    <row r="2063" spans="2:20" ht="24.9" customHeight="1" x14ac:dyDescent="0.3">
      <c r="B2063" s="446"/>
      <c r="C2063" s="267">
        <f t="shared" si="163"/>
        <v>1</v>
      </c>
      <c r="D2063" s="268" t="str">
        <f t="shared" si="164"/>
        <v>Janeiro</v>
      </c>
      <c r="E2063" s="269">
        <v>13</v>
      </c>
      <c r="F2063" s="270" t="str">
        <f>IF(E2063="","",VLOOKUP(Conciliação!E2063,Relatório!B:I,2,FALSE))</f>
        <v>Outras Parcerias</v>
      </c>
      <c r="G2063" s="709"/>
      <c r="H2063" s="334" t="str">
        <f>IF(G2063="","",VLOOKUP(G2063,Fundos!B:C,2,FALSE))</f>
        <v/>
      </c>
      <c r="I2063" s="272"/>
      <c r="J2063" s="443"/>
      <c r="K2063" s="443"/>
      <c r="L2063" s="685"/>
      <c r="M2063" s="353"/>
      <c r="N2063" s="271"/>
      <c r="O2063" s="576"/>
      <c r="P2063" s="276" t="s">
        <v>277</v>
      </c>
      <c r="Q2063" s="279"/>
      <c r="R2063" s="449"/>
      <c r="S2063" s="279">
        <f t="shared" si="165"/>
        <v>0</v>
      </c>
      <c r="T2063" s="333">
        <f t="shared" si="162"/>
        <v>0</v>
      </c>
    </row>
    <row r="2064" spans="2:20" ht="24.9" customHeight="1" x14ac:dyDescent="0.3">
      <c r="B2064" s="446"/>
      <c r="C2064" s="267">
        <f t="shared" si="163"/>
        <v>1</v>
      </c>
      <c r="D2064" s="268" t="str">
        <f t="shared" si="164"/>
        <v>Janeiro</v>
      </c>
      <c r="E2064" s="269">
        <v>26</v>
      </c>
      <c r="F2064" s="270" t="str">
        <f>IF(E2064="","",VLOOKUP(Conciliação!E2064,Relatório!B:I,2,FALSE))</f>
        <v>Multas recebidas</v>
      </c>
      <c r="G2064" s="709"/>
      <c r="H2064" s="334" t="str">
        <f>IF(G2064="","",VLOOKUP(G2064,Fundos!B:C,2,FALSE))</f>
        <v/>
      </c>
      <c r="I2064" s="828" t="s">
        <v>1086</v>
      </c>
      <c r="J2064" s="443"/>
      <c r="K2064" s="448"/>
      <c r="L2064" s="685"/>
      <c r="M2064" s="353"/>
      <c r="N2064" s="271"/>
      <c r="O2064" s="576"/>
      <c r="P2064" s="276" t="s">
        <v>277</v>
      </c>
      <c r="Q2064" s="279"/>
      <c r="R2064" s="449"/>
      <c r="S2064" s="279">
        <f t="shared" si="165"/>
        <v>0</v>
      </c>
      <c r="T2064" s="333">
        <f t="shared" si="162"/>
        <v>0</v>
      </c>
    </row>
    <row r="2065" spans="2:20" ht="24.9" customHeight="1" x14ac:dyDescent="0.3">
      <c r="B2065" s="446"/>
      <c r="C2065" s="267">
        <f t="shared" si="163"/>
        <v>1</v>
      </c>
      <c r="D2065" s="268" t="str">
        <f t="shared" si="164"/>
        <v>Janeiro</v>
      </c>
      <c r="E2065" s="269">
        <v>126</v>
      </c>
      <c r="F2065" s="270">
        <f>IF(E2065="","",VLOOKUP(Conciliação!E2065,Relatório!B:I,2,FALSE))</f>
        <v>0</v>
      </c>
      <c r="G2065" s="709"/>
      <c r="H2065" s="334" t="str">
        <f>IF(G2065="","",VLOOKUP(G2065,Fundos!B:C,2,FALSE))</f>
        <v/>
      </c>
      <c r="I2065" s="272"/>
      <c r="J2065" s="443"/>
      <c r="K2065" s="448"/>
      <c r="L2065" s="685"/>
      <c r="M2065" s="353"/>
      <c r="N2065" s="271"/>
      <c r="O2065" s="576"/>
      <c r="P2065" s="276" t="s">
        <v>277</v>
      </c>
      <c r="Q2065" s="279"/>
      <c r="R2065" s="449"/>
      <c r="S2065" s="279">
        <f t="shared" si="165"/>
        <v>0</v>
      </c>
      <c r="T2065" s="333">
        <f t="shared" si="162"/>
        <v>0</v>
      </c>
    </row>
    <row r="2066" spans="2:20" ht="24.9" customHeight="1" x14ac:dyDescent="0.3">
      <c r="B2066" s="446"/>
      <c r="C2066" s="267">
        <f t="shared" si="163"/>
        <v>1</v>
      </c>
      <c r="D2066" s="268" t="str">
        <f t="shared" si="164"/>
        <v>Janeiro</v>
      </c>
      <c r="E2066" s="269">
        <v>143</v>
      </c>
      <c r="F2066" s="270">
        <f>IF(E2066="","",VLOOKUP(Conciliação!E2066,Relatório!B:I,2,FALSE))</f>
        <v>0</v>
      </c>
      <c r="G2066" s="709"/>
      <c r="H2066" s="334" t="str">
        <f>IF(G2066="","",VLOOKUP(G2066,Fundos!B:C,2,FALSE))</f>
        <v/>
      </c>
      <c r="I2066" s="272"/>
      <c r="J2066" s="443"/>
      <c r="K2066" s="443"/>
      <c r="L2066" s="685"/>
      <c r="M2066" s="353"/>
      <c r="N2066" s="271"/>
      <c r="O2066" s="576"/>
      <c r="P2066" s="276" t="s">
        <v>277</v>
      </c>
      <c r="Q2066" s="279"/>
      <c r="R2066" s="449"/>
      <c r="S2066" s="279">
        <f t="shared" si="165"/>
        <v>0</v>
      </c>
      <c r="T2066" s="333">
        <f t="shared" si="162"/>
        <v>0</v>
      </c>
    </row>
    <row r="2067" spans="2:20" ht="24.9" customHeight="1" x14ac:dyDescent="0.3">
      <c r="B2067" s="446"/>
      <c r="C2067" s="267">
        <f t="shared" si="163"/>
        <v>1</v>
      </c>
      <c r="D2067" s="268" t="str">
        <f t="shared" si="164"/>
        <v>Janeiro</v>
      </c>
      <c r="E2067" s="269">
        <v>126</v>
      </c>
      <c r="F2067" s="270">
        <f>IF(E2067="","",VLOOKUP(Conciliação!E2067,Relatório!B:I,2,FALSE))</f>
        <v>0</v>
      </c>
      <c r="G2067" s="709"/>
      <c r="H2067" s="334" t="str">
        <f>IF(G2067="","",VLOOKUP(G2067,Fundos!B:C,2,FALSE))</f>
        <v/>
      </c>
      <c r="I2067" s="272"/>
      <c r="J2067" s="443"/>
      <c r="K2067" s="448"/>
      <c r="L2067" s="685"/>
      <c r="M2067" s="353"/>
      <c r="N2067" s="271"/>
      <c r="O2067" s="576"/>
      <c r="P2067" s="276" t="s">
        <v>277</v>
      </c>
      <c r="Q2067" s="279"/>
      <c r="R2067" s="449"/>
      <c r="S2067" s="279">
        <f t="shared" si="165"/>
        <v>0</v>
      </c>
      <c r="T2067" s="333">
        <f t="shared" si="162"/>
        <v>0</v>
      </c>
    </row>
    <row r="2068" spans="2:20" ht="24.9" customHeight="1" x14ac:dyDescent="0.3">
      <c r="B2068" s="446"/>
      <c r="C2068" s="267">
        <f t="shared" si="163"/>
        <v>1</v>
      </c>
      <c r="D2068" s="268" t="str">
        <f t="shared" si="164"/>
        <v>Janeiro</v>
      </c>
      <c r="E2068" s="269">
        <v>178</v>
      </c>
      <c r="F2068" s="270">
        <f>IF(E2068="","",VLOOKUP(Conciliação!E2068,Relatório!B:I,2,FALSE))</f>
        <v>0</v>
      </c>
      <c r="G2068" s="709"/>
      <c r="H2068" s="334" t="str">
        <f>IF(G2068="","",VLOOKUP(G2068,Fundos!B:C,2,FALSE))</f>
        <v/>
      </c>
      <c r="I2068" s="828" t="s">
        <v>1077</v>
      </c>
      <c r="J2068" s="443"/>
      <c r="K2068" s="443"/>
      <c r="L2068" s="685"/>
      <c r="M2068" s="353"/>
      <c r="N2068" s="271"/>
      <c r="O2068" s="576"/>
      <c r="P2068" s="276" t="s">
        <v>277</v>
      </c>
      <c r="Q2068" s="279"/>
      <c r="R2068" s="449"/>
      <c r="S2068" s="279">
        <f t="shared" si="165"/>
        <v>0</v>
      </c>
      <c r="T2068" s="333">
        <f t="shared" si="162"/>
        <v>0</v>
      </c>
    </row>
    <row r="2069" spans="2:20" ht="24.9" customHeight="1" x14ac:dyDescent="0.3">
      <c r="B2069" s="446"/>
      <c r="C2069" s="267">
        <f t="shared" si="163"/>
        <v>1</v>
      </c>
      <c r="D2069" s="268" t="str">
        <f t="shared" si="164"/>
        <v>Janeiro</v>
      </c>
      <c r="E2069" s="269">
        <v>126</v>
      </c>
      <c r="F2069" s="270">
        <f>IF(E2069="","",VLOOKUP(Conciliação!E2069,Relatório!B:I,2,FALSE))</f>
        <v>0</v>
      </c>
      <c r="G2069" s="709"/>
      <c r="H2069" s="334" t="str">
        <f>IF(G2069="","",VLOOKUP(G2069,Fundos!B:C,2,FALSE))</f>
        <v/>
      </c>
      <c r="I2069" s="272"/>
      <c r="J2069" s="443"/>
      <c r="K2069" s="448"/>
      <c r="L2069" s="685"/>
      <c r="M2069" s="353"/>
      <c r="N2069" s="271"/>
      <c r="O2069" s="576"/>
      <c r="P2069" s="276" t="s">
        <v>277</v>
      </c>
      <c r="Q2069" s="279"/>
      <c r="R2069" s="449"/>
      <c r="S2069" s="279">
        <f t="shared" si="165"/>
        <v>0</v>
      </c>
      <c r="T2069" s="333">
        <f t="shared" si="162"/>
        <v>0</v>
      </c>
    </row>
    <row r="2070" spans="2:20" ht="24.9" customHeight="1" x14ac:dyDescent="0.3">
      <c r="B2070" s="446"/>
      <c r="C2070" s="267">
        <f t="shared" si="163"/>
        <v>1</v>
      </c>
      <c r="D2070" s="268" t="str">
        <f t="shared" si="164"/>
        <v>Janeiro</v>
      </c>
      <c r="E2070" s="269">
        <v>126</v>
      </c>
      <c r="F2070" s="270">
        <f>IF(E2070="","",VLOOKUP(Conciliação!E2070,Relatório!B:I,2,FALSE))</f>
        <v>0</v>
      </c>
      <c r="G2070" s="709"/>
      <c r="H2070" s="334" t="str">
        <f>IF(G2070="","",VLOOKUP(G2070,Fundos!B:C,2,FALSE))</f>
        <v/>
      </c>
      <c r="I2070" s="272"/>
      <c r="J2070" s="443"/>
      <c r="K2070" s="448"/>
      <c r="L2070" s="686"/>
      <c r="M2070" s="353"/>
      <c r="N2070" s="271"/>
      <c r="O2070" s="576"/>
      <c r="P2070" s="276" t="s">
        <v>277</v>
      </c>
      <c r="Q2070" s="279"/>
      <c r="R2070" s="449"/>
      <c r="S2070" s="279">
        <f t="shared" si="165"/>
        <v>0</v>
      </c>
      <c r="T2070" s="333">
        <f t="shared" si="162"/>
        <v>0</v>
      </c>
    </row>
    <row r="2071" spans="2:20" ht="24.9" customHeight="1" x14ac:dyDescent="0.3">
      <c r="B2071" s="446"/>
      <c r="C2071" s="267">
        <f>MONTH(B2071)</f>
        <v>1</v>
      </c>
      <c r="D2071" s="268" t="str">
        <f>IF(C2071=1,"Janeiro",IF(C2071=2,"Fevereiro",IF(C2071=3,"Março",IF(C2071=4,"Abril",IF(C2071=5,"Maio",IF(C2071=6,"Junho",IF(C2071=7,"Julho",IF(C2071=8,"Agosto",IF(C2071=9,"Setembro",IF(C2071=10,"Outubro",IF(C2071=11,"Novembro",IF(C2071=12,"Dezembro",""))))))))))))</f>
        <v>Janeiro</v>
      </c>
      <c r="E2071" s="269">
        <v>128</v>
      </c>
      <c r="F2071" s="270">
        <f>IF(E2071="","",VLOOKUP(Conciliação!E2071,Relatório!B:I,2,FALSE))</f>
        <v>0</v>
      </c>
      <c r="G2071" s="709"/>
      <c r="H2071" s="334" t="str">
        <f>IF(G2071="","",VLOOKUP(G2071,Fundos!B:C,2,FALSE))</f>
        <v/>
      </c>
      <c r="I2071" s="272"/>
      <c r="J2071" s="443"/>
      <c r="K2071" s="448"/>
      <c r="L2071" s="686"/>
      <c r="M2071" s="353"/>
      <c r="N2071" s="271"/>
      <c r="O2071" s="576"/>
      <c r="P2071" s="276" t="s">
        <v>277</v>
      </c>
      <c r="Q2071" s="279"/>
      <c r="R2071" s="449"/>
      <c r="S2071" s="279">
        <f>IF(P2071="sim",Q2071-R2071+S2070,IF(P2071="NÃO",S2070))</f>
        <v>0</v>
      </c>
      <c r="T2071" s="333">
        <f t="shared" si="162"/>
        <v>0</v>
      </c>
    </row>
    <row r="2072" spans="2:20" ht="24.9" customHeight="1" x14ac:dyDescent="0.3">
      <c r="B2072" s="446"/>
      <c r="C2072" s="267">
        <f t="shared" si="163"/>
        <v>1</v>
      </c>
      <c r="D2072" s="268" t="str">
        <f t="shared" si="164"/>
        <v>Janeiro</v>
      </c>
      <c r="E2072" s="269">
        <v>126</v>
      </c>
      <c r="F2072" s="270">
        <f>IF(E2072="","",VLOOKUP(Conciliação!E2072,Relatório!B:I,2,FALSE))</f>
        <v>0</v>
      </c>
      <c r="G2072" s="709"/>
      <c r="H2072" s="334" t="str">
        <f>IF(G2072="","",VLOOKUP(G2072,Fundos!B:C,2,FALSE))</f>
        <v/>
      </c>
      <c r="I2072" s="272"/>
      <c r="J2072" s="443"/>
      <c r="K2072" s="443"/>
      <c r="L2072" s="685"/>
      <c r="M2072" s="353"/>
      <c r="N2072" s="271"/>
      <c r="O2072" s="576"/>
      <c r="P2072" s="276" t="s">
        <v>277</v>
      </c>
      <c r="Q2072" s="279"/>
      <c r="R2072" s="449"/>
      <c r="S2072" s="279">
        <f>IF(P2072="sim",Q2072-R2072+S2071,IF(P2072="NÃO",S2071))</f>
        <v>0</v>
      </c>
      <c r="T2072" s="333">
        <f>T2071</f>
        <v>0</v>
      </c>
    </row>
    <row r="2073" spans="2:20" ht="24.9" customHeight="1" x14ac:dyDescent="0.3">
      <c r="B2073" s="446"/>
      <c r="C2073" s="267">
        <f t="shared" si="163"/>
        <v>1</v>
      </c>
      <c r="D2073" s="268" t="str">
        <f t="shared" si="164"/>
        <v>Janeiro</v>
      </c>
      <c r="E2073" s="269">
        <v>126</v>
      </c>
      <c r="F2073" s="270">
        <f>IF(E2073="","",VLOOKUP(Conciliação!E2073,Relatório!B:I,2,FALSE))</f>
        <v>0</v>
      </c>
      <c r="G2073" s="709"/>
      <c r="H2073" s="334" t="str">
        <f>IF(G2073="","",VLOOKUP(G2073,Fundos!B:C,2,FALSE))</f>
        <v/>
      </c>
      <c r="I2073" s="272"/>
      <c r="J2073" s="443"/>
      <c r="K2073" s="443"/>
      <c r="L2073" s="685"/>
      <c r="M2073" s="353"/>
      <c r="N2073" s="271"/>
      <c r="O2073" s="576"/>
      <c r="P2073" s="276" t="s">
        <v>277</v>
      </c>
      <c r="Q2073" s="279"/>
      <c r="R2073" s="449"/>
      <c r="S2073" s="279">
        <f>IF(P2073="sim",Q2073-R2073+S2072,IF(P2073="NÃO",S2072))</f>
        <v>0</v>
      </c>
      <c r="T2073" s="333">
        <f>T2072</f>
        <v>0</v>
      </c>
    </row>
    <row r="2074" spans="2:20" ht="24.9" customHeight="1" x14ac:dyDescent="0.3">
      <c r="B2074" s="446"/>
      <c r="C2074" s="267">
        <f t="shared" si="163"/>
        <v>1</v>
      </c>
      <c r="D2074" s="268" t="str">
        <f t="shared" si="164"/>
        <v>Janeiro</v>
      </c>
      <c r="E2074" s="269">
        <v>126</v>
      </c>
      <c r="F2074" s="270">
        <f>IF(E2074="","",VLOOKUP(Conciliação!E2074,Relatório!B:I,2,FALSE))</f>
        <v>0</v>
      </c>
      <c r="G2074" s="709"/>
      <c r="H2074" s="334" t="str">
        <f>IF(G2074="","",VLOOKUP(G2074,Fundos!B:C,2,FALSE))</f>
        <v/>
      </c>
      <c r="I2074" s="272"/>
      <c r="J2074" s="443"/>
      <c r="K2074" s="443"/>
      <c r="L2074" s="685"/>
      <c r="M2074" s="353"/>
      <c r="N2074" s="271"/>
      <c r="O2074" s="576"/>
      <c r="P2074" s="276" t="s">
        <v>277</v>
      </c>
      <c r="Q2074" s="279"/>
      <c r="R2074" s="449"/>
      <c r="S2074" s="279">
        <f t="shared" si="165"/>
        <v>0</v>
      </c>
      <c r="T2074" s="333">
        <f t="shared" ref="T2074:T2155" si="167">T2073</f>
        <v>0</v>
      </c>
    </row>
    <row r="2075" spans="2:20" ht="24.9" customHeight="1" x14ac:dyDescent="0.3">
      <c r="B2075" s="446"/>
      <c r="C2075" s="267">
        <f t="shared" si="163"/>
        <v>1</v>
      </c>
      <c r="D2075" s="268" t="str">
        <f t="shared" si="164"/>
        <v>Janeiro</v>
      </c>
      <c r="E2075" s="269">
        <v>121</v>
      </c>
      <c r="F2075" s="270">
        <f>IF(E2075="","",VLOOKUP(Conciliação!E2075,Relatório!B:I,2,FALSE))</f>
        <v>0</v>
      </c>
      <c r="G2075" s="709"/>
      <c r="H2075" s="334" t="str">
        <f>IF(G2075="","",VLOOKUP(G2075,Fundos!B:C,2,FALSE))</f>
        <v/>
      </c>
      <c r="I2075" s="272"/>
      <c r="J2075" s="443"/>
      <c r="K2075" s="443"/>
      <c r="L2075" s="685"/>
      <c r="M2075" s="353"/>
      <c r="N2075" s="271"/>
      <c r="O2075" s="576"/>
      <c r="P2075" s="276" t="s">
        <v>277</v>
      </c>
      <c r="Q2075" s="279"/>
      <c r="R2075" s="449"/>
      <c r="S2075" s="279">
        <f t="shared" si="165"/>
        <v>0</v>
      </c>
      <c r="T2075" s="333">
        <f t="shared" si="167"/>
        <v>0</v>
      </c>
    </row>
    <row r="2076" spans="2:20" ht="24.9" customHeight="1" x14ac:dyDescent="0.3">
      <c r="B2076" s="446"/>
      <c r="C2076" s="267">
        <f t="shared" si="163"/>
        <v>1</v>
      </c>
      <c r="D2076" s="268" t="str">
        <f t="shared" si="164"/>
        <v>Janeiro</v>
      </c>
      <c r="E2076" s="269">
        <v>126</v>
      </c>
      <c r="F2076" s="270">
        <f>IF(E2076="","",VLOOKUP(Conciliação!E2076,Relatório!B:I,2,FALSE))</f>
        <v>0</v>
      </c>
      <c r="G2076" s="709"/>
      <c r="H2076" s="334" t="str">
        <f>IF(G2076="","",VLOOKUP(G2076,Fundos!B:C,2,FALSE))</f>
        <v/>
      </c>
      <c r="I2076" s="272"/>
      <c r="J2076" s="443"/>
      <c r="K2076" s="448"/>
      <c r="L2076" s="685"/>
      <c r="M2076" s="353"/>
      <c r="N2076" s="271"/>
      <c r="O2076" s="576"/>
      <c r="P2076" s="276" t="s">
        <v>277</v>
      </c>
      <c r="Q2076" s="279"/>
      <c r="R2076" s="449"/>
      <c r="S2076" s="279">
        <f t="shared" si="165"/>
        <v>0</v>
      </c>
      <c r="T2076" s="333">
        <f t="shared" si="167"/>
        <v>0</v>
      </c>
    </row>
    <row r="2077" spans="2:20" ht="24.9" customHeight="1" x14ac:dyDescent="0.3">
      <c r="B2077" s="446"/>
      <c r="C2077" s="267">
        <f t="shared" si="163"/>
        <v>1</v>
      </c>
      <c r="D2077" s="268" t="str">
        <f t="shared" si="164"/>
        <v>Janeiro</v>
      </c>
      <c r="E2077" s="269">
        <v>84</v>
      </c>
      <c r="F2077" s="270" t="str">
        <f>IF(E2077="","",VLOOKUP(Conciliação!E2077,Relatório!B:I,2,FALSE))</f>
        <v>Oficinas</v>
      </c>
      <c r="G2077" s="709"/>
      <c r="H2077" s="334" t="str">
        <f>IF(G2077="","",VLOOKUP(G2077,Fundos!B:C,2,FALSE))</f>
        <v/>
      </c>
      <c r="I2077" s="272"/>
      <c r="J2077" s="443"/>
      <c r="K2077" s="443"/>
      <c r="L2077" s="685"/>
      <c r="M2077" s="353"/>
      <c r="N2077" s="271"/>
      <c r="O2077" s="576"/>
      <c r="P2077" s="276" t="s">
        <v>277</v>
      </c>
      <c r="Q2077" s="279"/>
      <c r="R2077" s="449"/>
      <c r="S2077" s="279">
        <f t="shared" si="165"/>
        <v>0</v>
      </c>
      <c r="T2077" s="333">
        <f t="shared" si="167"/>
        <v>0</v>
      </c>
    </row>
    <row r="2078" spans="2:20" ht="24.9" customHeight="1" x14ac:dyDescent="0.3">
      <c r="B2078" s="446"/>
      <c r="C2078" s="267">
        <f t="shared" si="163"/>
        <v>1</v>
      </c>
      <c r="D2078" s="268" t="str">
        <f t="shared" si="164"/>
        <v>Janeiro</v>
      </c>
      <c r="E2078" s="269">
        <v>126</v>
      </c>
      <c r="F2078" s="270">
        <f>IF(E2078="","",VLOOKUP(Conciliação!E2078,Relatório!B:I,2,FALSE))</f>
        <v>0</v>
      </c>
      <c r="G2078" s="709"/>
      <c r="H2078" s="334" t="str">
        <f>IF(G2078="","",VLOOKUP(G2078,Fundos!B:C,2,FALSE))</f>
        <v/>
      </c>
      <c r="I2078" s="272"/>
      <c r="J2078" s="443"/>
      <c r="K2078" s="443"/>
      <c r="L2078" s="685"/>
      <c r="M2078" s="353"/>
      <c r="N2078" s="271"/>
      <c r="O2078" s="576"/>
      <c r="P2078" s="276" t="s">
        <v>277</v>
      </c>
      <c r="Q2078" s="279"/>
      <c r="R2078" s="449"/>
      <c r="S2078" s="279">
        <f t="shared" si="165"/>
        <v>0</v>
      </c>
      <c r="T2078" s="333">
        <f t="shared" si="167"/>
        <v>0</v>
      </c>
    </row>
    <row r="2079" spans="2:20" ht="24.9" customHeight="1" x14ac:dyDescent="0.3">
      <c r="B2079" s="446"/>
      <c r="C2079" s="267">
        <f t="shared" si="163"/>
        <v>1</v>
      </c>
      <c r="D2079" s="268" t="str">
        <f t="shared" si="164"/>
        <v>Janeiro</v>
      </c>
      <c r="E2079" s="269">
        <v>306</v>
      </c>
      <c r="F2079" s="270" t="str">
        <f>IF(E2079="","",VLOOKUP(Conciliação!E2079,Relatório!B:I,2,FALSE))</f>
        <v>Suporte informática (Assistência)</v>
      </c>
      <c r="G2079" s="709"/>
      <c r="H2079" s="334" t="str">
        <f>IF(G2079="","",VLOOKUP(G2079,Fundos!B:C,2,FALSE))</f>
        <v/>
      </c>
      <c r="I2079" s="272"/>
      <c r="J2079" s="443"/>
      <c r="K2079" s="443"/>
      <c r="L2079" s="685"/>
      <c r="M2079" s="353"/>
      <c r="N2079" s="271"/>
      <c r="O2079" s="576"/>
      <c r="P2079" s="276" t="s">
        <v>277</v>
      </c>
      <c r="Q2079" s="279"/>
      <c r="R2079" s="449"/>
      <c r="S2079" s="279">
        <f t="shared" si="165"/>
        <v>0</v>
      </c>
      <c r="T2079" s="333">
        <f t="shared" si="167"/>
        <v>0</v>
      </c>
    </row>
    <row r="2080" spans="2:20" ht="24.9" customHeight="1" x14ac:dyDescent="0.3">
      <c r="B2080" s="446"/>
      <c r="C2080" s="267">
        <f t="shared" si="163"/>
        <v>1</v>
      </c>
      <c r="D2080" s="268" t="str">
        <f t="shared" si="164"/>
        <v>Janeiro</v>
      </c>
      <c r="E2080" s="269">
        <v>173</v>
      </c>
      <c r="F2080" s="270">
        <f>IF(E2080="","",VLOOKUP(Conciliação!E2080,Relatório!B:I,2,FALSE))</f>
        <v>0</v>
      </c>
      <c r="G2080" s="709"/>
      <c r="H2080" s="334" t="str">
        <f>IF(G2080="","",VLOOKUP(G2080,Fundos!B:C,2,FALSE))</f>
        <v/>
      </c>
      <c r="I2080" s="272"/>
      <c r="J2080" s="443"/>
      <c r="K2080" s="448"/>
      <c r="L2080" s="685"/>
      <c r="M2080" s="353"/>
      <c r="N2080" s="271"/>
      <c r="O2080" s="576"/>
      <c r="P2080" s="276" t="s">
        <v>277</v>
      </c>
      <c r="Q2080" s="279"/>
      <c r="R2080" s="449"/>
      <c r="S2080" s="279">
        <f t="shared" si="165"/>
        <v>0</v>
      </c>
      <c r="T2080" s="333">
        <f t="shared" si="167"/>
        <v>0</v>
      </c>
    </row>
    <row r="2081" spans="2:20" ht="24.9" customHeight="1" x14ac:dyDescent="0.3">
      <c r="B2081" s="446"/>
      <c r="C2081" s="267">
        <f t="shared" si="163"/>
        <v>1</v>
      </c>
      <c r="D2081" s="268" t="str">
        <f t="shared" si="164"/>
        <v>Janeiro</v>
      </c>
      <c r="E2081" s="269">
        <v>306</v>
      </c>
      <c r="F2081" s="270" t="str">
        <f>IF(E2081="","",VLOOKUP(Conciliação!E2081,Relatório!B:I,2,FALSE))</f>
        <v>Suporte informática (Assistência)</v>
      </c>
      <c r="G2081" s="709"/>
      <c r="H2081" s="334" t="str">
        <f>IF(G2081="","",VLOOKUP(G2081,Fundos!B:C,2,FALSE))</f>
        <v/>
      </c>
      <c r="I2081" s="272"/>
      <c r="J2081" s="443"/>
      <c r="K2081" s="443"/>
      <c r="L2081" s="685"/>
      <c r="M2081" s="353"/>
      <c r="N2081" s="271"/>
      <c r="O2081" s="576"/>
      <c r="P2081" s="276" t="s">
        <v>277</v>
      </c>
      <c r="Q2081" s="279"/>
      <c r="R2081" s="449"/>
      <c r="S2081" s="279">
        <f t="shared" si="165"/>
        <v>0</v>
      </c>
      <c r="T2081" s="333">
        <f t="shared" si="167"/>
        <v>0</v>
      </c>
    </row>
    <row r="2082" spans="2:20" ht="24.9" customHeight="1" x14ac:dyDescent="0.3">
      <c r="B2082" s="446"/>
      <c r="C2082" s="267">
        <f t="shared" si="163"/>
        <v>1</v>
      </c>
      <c r="D2082" s="268" t="str">
        <f t="shared" si="164"/>
        <v>Janeiro</v>
      </c>
      <c r="E2082" s="269">
        <v>126</v>
      </c>
      <c r="F2082" s="270">
        <f>IF(E2082="","",VLOOKUP(Conciliação!E2082,Relatório!B:I,2,FALSE))</f>
        <v>0</v>
      </c>
      <c r="G2082" s="709"/>
      <c r="H2082" s="334" t="str">
        <f>IF(G2082="","",VLOOKUP(G2082,Fundos!B:C,2,FALSE))</f>
        <v/>
      </c>
      <c r="I2082" s="272"/>
      <c r="J2082" s="443"/>
      <c r="K2082" s="448"/>
      <c r="L2082" s="685"/>
      <c r="M2082" s="353"/>
      <c r="N2082" s="271"/>
      <c r="O2082" s="576"/>
      <c r="P2082" s="276" t="s">
        <v>277</v>
      </c>
      <c r="Q2082" s="279"/>
      <c r="R2082" s="449"/>
      <c r="S2082" s="279">
        <f t="shared" si="165"/>
        <v>0</v>
      </c>
      <c r="T2082" s="333">
        <f t="shared" si="167"/>
        <v>0</v>
      </c>
    </row>
    <row r="2083" spans="2:20" ht="24.9" customHeight="1" x14ac:dyDescent="0.3">
      <c r="B2083" s="446"/>
      <c r="C2083" s="267">
        <f t="shared" ref="C2083:C2112" si="168">MONTH(B2083)</f>
        <v>1</v>
      </c>
      <c r="D2083" s="268" t="str">
        <f t="shared" ref="D2083:D2112" si="169">IF(C2083=1,"Janeiro",IF(C2083=2,"Fevereiro",IF(C2083=3,"Março",IF(C2083=4,"Abril",IF(C2083=5,"Maio",IF(C2083=6,"Junho",IF(C2083=7,"Julho",IF(C2083=8,"Agosto",IF(C2083=9,"Setembro",IF(C2083=10,"Outubro",IF(C2083=11,"Novembro",IF(C2083=12,"Dezembro",""))))))))))))</f>
        <v>Janeiro</v>
      </c>
      <c r="E2083" s="269">
        <v>60</v>
      </c>
      <c r="F2083" s="270" t="str">
        <f>IF(E2083="","",VLOOKUP(Conciliação!E2083,Relatório!B:I,2,FALSE))</f>
        <v>Taxas bancárias</v>
      </c>
      <c r="G2083" s="709"/>
      <c r="H2083" s="334" t="str">
        <f>IF(G2083="","",VLOOKUP(G2083,Fundos!B:C,2,FALSE))</f>
        <v/>
      </c>
      <c r="I2083" s="272"/>
      <c r="J2083" s="443"/>
      <c r="K2083" s="443"/>
      <c r="L2083" s="685"/>
      <c r="M2083" s="353"/>
      <c r="N2083" s="271"/>
      <c r="O2083" s="576"/>
      <c r="P2083" s="276" t="s">
        <v>277</v>
      </c>
      <c r="Q2083" s="279"/>
      <c r="R2083" s="449"/>
      <c r="S2083" s="279">
        <f t="shared" ref="S2083:S2095" si="170">IF(P2083="sim",Q2083-R2083+S2082,IF(P2083="NÃO",S2082))</f>
        <v>0</v>
      </c>
      <c r="T2083" s="333">
        <f t="shared" si="167"/>
        <v>0</v>
      </c>
    </row>
    <row r="2084" spans="2:20" ht="24.9" customHeight="1" x14ac:dyDescent="0.3">
      <c r="B2084" s="446"/>
      <c r="C2084" s="267">
        <f t="shared" si="168"/>
        <v>1</v>
      </c>
      <c r="D2084" s="268" t="str">
        <f t="shared" si="169"/>
        <v>Janeiro</v>
      </c>
      <c r="E2084" s="269">
        <v>60</v>
      </c>
      <c r="F2084" s="270" t="str">
        <f>IF(E2084="","",VLOOKUP(Conciliação!E2084,Relatório!B:I,2,FALSE))</f>
        <v>Taxas bancárias</v>
      </c>
      <c r="G2084" s="709"/>
      <c r="H2084" s="334" t="str">
        <f>IF(G2084="","",VLOOKUP(G2084,Fundos!B:C,2,FALSE))</f>
        <v/>
      </c>
      <c r="I2084" s="272"/>
      <c r="J2084" s="443"/>
      <c r="K2084" s="443"/>
      <c r="L2084" s="685"/>
      <c r="M2084" s="353"/>
      <c r="N2084" s="271"/>
      <c r="O2084" s="576"/>
      <c r="P2084" s="276" t="s">
        <v>277</v>
      </c>
      <c r="Q2084" s="279"/>
      <c r="R2084" s="449"/>
      <c r="S2084" s="279">
        <f t="shared" si="170"/>
        <v>0</v>
      </c>
      <c r="T2084" s="333">
        <f t="shared" si="167"/>
        <v>0</v>
      </c>
    </row>
    <row r="2085" spans="2:20" ht="24.9" customHeight="1" x14ac:dyDescent="0.3">
      <c r="B2085" s="446"/>
      <c r="C2085" s="267">
        <f t="shared" si="168"/>
        <v>1</v>
      </c>
      <c r="D2085" s="268" t="str">
        <f t="shared" si="169"/>
        <v>Janeiro</v>
      </c>
      <c r="E2085" s="269">
        <v>60</v>
      </c>
      <c r="F2085" s="270" t="str">
        <f>IF(E2085="","",VLOOKUP(Conciliação!E2085,Relatório!B:I,2,FALSE))</f>
        <v>Taxas bancárias</v>
      </c>
      <c r="G2085" s="709"/>
      <c r="H2085" s="334" t="str">
        <f>IF(G2085="","",VLOOKUP(G2085,Fundos!B:C,2,FALSE))</f>
        <v/>
      </c>
      <c r="I2085" s="272"/>
      <c r="J2085" s="443"/>
      <c r="K2085" s="443"/>
      <c r="L2085" s="685"/>
      <c r="M2085" s="353"/>
      <c r="N2085" s="271"/>
      <c r="O2085" s="576"/>
      <c r="P2085" s="276" t="s">
        <v>277</v>
      </c>
      <c r="Q2085" s="279"/>
      <c r="R2085" s="449"/>
      <c r="S2085" s="279">
        <f t="shared" si="170"/>
        <v>0</v>
      </c>
      <c r="T2085" s="333">
        <f t="shared" si="167"/>
        <v>0</v>
      </c>
    </row>
    <row r="2086" spans="2:20" ht="24.9" customHeight="1" x14ac:dyDescent="0.3">
      <c r="B2086" s="446"/>
      <c r="C2086" s="267">
        <f t="shared" si="168"/>
        <v>1</v>
      </c>
      <c r="D2086" s="268" t="str">
        <f t="shared" si="169"/>
        <v>Janeiro</v>
      </c>
      <c r="E2086" s="269">
        <v>60</v>
      </c>
      <c r="F2086" s="270" t="str">
        <f>IF(E2086="","",VLOOKUP(Conciliação!E2086,Relatório!B:I,2,FALSE))</f>
        <v>Taxas bancárias</v>
      </c>
      <c r="G2086" s="709"/>
      <c r="H2086" s="334" t="str">
        <f>IF(G2086="","",VLOOKUP(G2086,Fundos!B:C,2,FALSE))</f>
        <v/>
      </c>
      <c r="I2086" s="272"/>
      <c r="J2086" s="443"/>
      <c r="K2086" s="443"/>
      <c r="L2086" s="685"/>
      <c r="M2086" s="353"/>
      <c r="N2086" s="271"/>
      <c r="O2086" s="576"/>
      <c r="P2086" s="276" t="s">
        <v>277</v>
      </c>
      <c r="Q2086" s="279"/>
      <c r="R2086" s="449"/>
      <c r="S2086" s="279">
        <f t="shared" si="170"/>
        <v>0</v>
      </c>
      <c r="T2086" s="333">
        <f t="shared" si="167"/>
        <v>0</v>
      </c>
    </row>
    <row r="2087" spans="2:20" ht="24.9" customHeight="1" x14ac:dyDescent="0.3">
      <c r="B2087" s="446"/>
      <c r="C2087" s="267">
        <f t="shared" si="168"/>
        <v>1</v>
      </c>
      <c r="D2087" s="268" t="str">
        <f t="shared" si="169"/>
        <v>Janeiro</v>
      </c>
      <c r="E2087" s="269">
        <v>60</v>
      </c>
      <c r="F2087" s="270" t="str">
        <f>IF(E2087="","",VLOOKUP(Conciliação!E2087,Relatório!B:I,2,FALSE))</f>
        <v>Taxas bancárias</v>
      </c>
      <c r="G2087" s="709"/>
      <c r="H2087" s="334" t="str">
        <f>IF(G2087="","",VLOOKUP(G2087,Fundos!B:C,2,FALSE))</f>
        <v/>
      </c>
      <c r="I2087" s="272"/>
      <c r="J2087" s="443"/>
      <c r="K2087" s="443"/>
      <c r="L2087" s="685"/>
      <c r="M2087" s="353"/>
      <c r="N2087" s="271"/>
      <c r="O2087" s="576"/>
      <c r="P2087" s="276" t="s">
        <v>277</v>
      </c>
      <c r="Q2087" s="279"/>
      <c r="R2087" s="449"/>
      <c r="S2087" s="279">
        <f t="shared" si="170"/>
        <v>0</v>
      </c>
      <c r="T2087" s="333">
        <f t="shared" si="167"/>
        <v>0</v>
      </c>
    </row>
    <row r="2088" spans="2:20" ht="24.9" customHeight="1" x14ac:dyDescent="0.3">
      <c r="B2088" s="446"/>
      <c r="C2088" s="267">
        <f t="shared" si="168"/>
        <v>1</v>
      </c>
      <c r="D2088" s="268" t="str">
        <f t="shared" si="169"/>
        <v>Janeiro</v>
      </c>
      <c r="E2088" s="269">
        <v>60</v>
      </c>
      <c r="F2088" s="270" t="str">
        <f>IF(E2088="","",VLOOKUP(Conciliação!E2088,Relatório!B:I,2,FALSE))</f>
        <v>Taxas bancárias</v>
      </c>
      <c r="G2088" s="709"/>
      <c r="H2088" s="334" t="str">
        <f>IF(G2088="","",VLOOKUP(G2088,Fundos!B:C,2,FALSE))</f>
        <v/>
      </c>
      <c r="I2088" s="272"/>
      <c r="J2088" s="443"/>
      <c r="K2088" s="443"/>
      <c r="L2088" s="685"/>
      <c r="M2088" s="353"/>
      <c r="N2088" s="271"/>
      <c r="O2088" s="576"/>
      <c r="P2088" s="276" t="s">
        <v>277</v>
      </c>
      <c r="Q2088" s="279"/>
      <c r="R2088" s="449"/>
      <c r="S2088" s="279">
        <f t="shared" si="170"/>
        <v>0</v>
      </c>
      <c r="T2088" s="333">
        <f t="shared" si="167"/>
        <v>0</v>
      </c>
    </row>
    <row r="2089" spans="2:20" ht="24.9" customHeight="1" x14ac:dyDescent="0.3">
      <c r="B2089" s="446"/>
      <c r="C2089" s="267">
        <f t="shared" si="168"/>
        <v>1</v>
      </c>
      <c r="D2089" s="268" t="str">
        <f t="shared" si="169"/>
        <v>Janeiro</v>
      </c>
      <c r="E2089" s="269">
        <v>60</v>
      </c>
      <c r="F2089" s="270" t="str">
        <f>IF(E2089="","",VLOOKUP(Conciliação!E2089,Relatório!B:I,2,FALSE))</f>
        <v>Taxas bancárias</v>
      </c>
      <c r="G2089" s="709"/>
      <c r="H2089" s="334" t="str">
        <f>IF(G2089="","",VLOOKUP(G2089,Fundos!B:C,2,FALSE))</f>
        <v/>
      </c>
      <c r="I2089" s="272"/>
      <c r="J2089" s="443"/>
      <c r="K2089" s="443"/>
      <c r="L2089" s="685"/>
      <c r="M2089" s="353"/>
      <c r="N2089" s="271"/>
      <c r="O2089" s="576"/>
      <c r="P2089" s="276" t="s">
        <v>277</v>
      </c>
      <c r="Q2089" s="279"/>
      <c r="R2089" s="449"/>
      <c r="S2089" s="279">
        <f t="shared" si="170"/>
        <v>0</v>
      </c>
      <c r="T2089" s="333">
        <f t="shared" si="167"/>
        <v>0</v>
      </c>
    </row>
    <row r="2090" spans="2:20" ht="24.9" customHeight="1" x14ac:dyDescent="0.3">
      <c r="B2090" s="446"/>
      <c r="C2090" s="267">
        <f t="shared" si="168"/>
        <v>1</v>
      </c>
      <c r="D2090" s="268" t="str">
        <f t="shared" si="169"/>
        <v>Janeiro</v>
      </c>
      <c r="E2090" s="269">
        <v>60</v>
      </c>
      <c r="F2090" s="270" t="str">
        <f>IF(E2090="","",VLOOKUP(Conciliação!E2090,Relatório!B:I,2,FALSE))</f>
        <v>Taxas bancárias</v>
      </c>
      <c r="G2090" s="709"/>
      <c r="H2090" s="334" t="str">
        <f>IF(G2090="","",VLOOKUP(G2090,Fundos!B:C,2,FALSE))</f>
        <v/>
      </c>
      <c r="I2090" s="272"/>
      <c r="J2090" s="443"/>
      <c r="K2090" s="443"/>
      <c r="L2090" s="685"/>
      <c r="M2090" s="353"/>
      <c r="N2090" s="271"/>
      <c r="O2090" s="576"/>
      <c r="P2090" s="276" t="s">
        <v>277</v>
      </c>
      <c r="Q2090" s="279"/>
      <c r="R2090" s="449"/>
      <c r="S2090" s="279">
        <f t="shared" si="170"/>
        <v>0</v>
      </c>
      <c r="T2090" s="333">
        <f t="shared" si="167"/>
        <v>0</v>
      </c>
    </row>
    <row r="2091" spans="2:20" ht="24.9" customHeight="1" x14ac:dyDescent="0.3">
      <c r="B2091" s="446"/>
      <c r="C2091" s="267">
        <f t="shared" si="168"/>
        <v>1</v>
      </c>
      <c r="D2091" s="268" t="str">
        <f t="shared" si="169"/>
        <v>Janeiro</v>
      </c>
      <c r="E2091" s="269">
        <v>60</v>
      </c>
      <c r="F2091" s="270" t="str">
        <f>IF(E2091="","",VLOOKUP(Conciliação!E2091,Relatório!B:I,2,FALSE))</f>
        <v>Taxas bancárias</v>
      </c>
      <c r="G2091" s="709"/>
      <c r="H2091" s="334" t="str">
        <f>IF(G2091="","",VLOOKUP(G2091,Fundos!B:C,2,FALSE))</f>
        <v/>
      </c>
      <c r="I2091" s="272"/>
      <c r="J2091" s="443"/>
      <c r="K2091" s="443"/>
      <c r="L2091" s="685"/>
      <c r="M2091" s="353"/>
      <c r="N2091" s="271"/>
      <c r="O2091" s="576"/>
      <c r="P2091" s="276" t="s">
        <v>277</v>
      </c>
      <c r="Q2091" s="279"/>
      <c r="R2091" s="449"/>
      <c r="S2091" s="279">
        <f t="shared" si="170"/>
        <v>0</v>
      </c>
      <c r="T2091" s="333">
        <f t="shared" si="167"/>
        <v>0</v>
      </c>
    </row>
    <row r="2092" spans="2:20" ht="24.9" customHeight="1" x14ac:dyDescent="0.3">
      <c r="B2092" s="446"/>
      <c r="C2092" s="267">
        <f t="shared" si="168"/>
        <v>1</v>
      </c>
      <c r="D2092" s="268" t="str">
        <f t="shared" si="169"/>
        <v>Janeiro</v>
      </c>
      <c r="E2092" s="269">
        <v>24</v>
      </c>
      <c r="F2092" s="270" t="str">
        <f>IF(E2092="","",VLOOKUP(Conciliação!E2092,Relatório!B:I,2,FALSE))</f>
        <v>Resgate de Aplicações Financeiras</v>
      </c>
      <c r="G2092" s="709"/>
      <c r="H2092" s="334" t="str">
        <f>IF(G2092="","",VLOOKUP(G2092,Fundos!B:C,2,FALSE))</f>
        <v/>
      </c>
      <c r="I2092" s="272"/>
      <c r="J2092" s="443"/>
      <c r="K2092" s="443"/>
      <c r="L2092" s="685"/>
      <c r="M2092" s="353"/>
      <c r="N2092" s="271"/>
      <c r="O2092" s="576"/>
      <c r="P2092" s="276" t="s">
        <v>277</v>
      </c>
      <c r="Q2092" s="279"/>
      <c r="R2092" s="449"/>
      <c r="S2092" s="279">
        <f t="shared" si="170"/>
        <v>0</v>
      </c>
      <c r="T2092" s="333">
        <f t="shared" si="167"/>
        <v>0</v>
      </c>
    </row>
    <row r="2093" spans="2:20" ht="24.9" customHeight="1" x14ac:dyDescent="0.3">
      <c r="B2093" s="446"/>
      <c r="C2093" s="267">
        <f t="shared" si="168"/>
        <v>1</v>
      </c>
      <c r="D2093" s="268" t="str">
        <f t="shared" si="169"/>
        <v>Janeiro</v>
      </c>
      <c r="E2093" s="269">
        <v>24</v>
      </c>
      <c r="F2093" s="270" t="str">
        <f>IF(E2093="","",VLOOKUP(Conciliação!E2093,Relatório!B:I,2,FALSE))</f>
        <v>Resgate de Aplicações Financeiras</v>
      </c>
      <c r="G2093" s="709"/>
      <c r="H2093" s="334" t="str">
        <f>IF(G2093="","",VLOOKUP(G2093,Fundos!B:C,2,FALSE))</f>
        <v/>
      </c>
      <c r="I2093" s="272"/>
      <c r="J2093" s="443"/>
      <c r="K2093" s="443"/>
      <c r="L2093" s="686"/>
      <c r="M2093" s="353"/>
      <c r="N2093" s="271"/>
      <c r="O2093" s="576"/>
      <c r="P2093" s="276" t="s">
        <v>277</v>
      </c>
      <c r="Q2093" s="279"/>
      <c r="R2093" s="449"/>
      <c r="S2093" s="279">
        <f t="shared" si="170"/>
        <v>0</v>
      </c>
      <c r="T2093" s="333">
        <f t="shared" si="167"/>
        <v>0</v>
      </c>
    </row>
    <row r="2094" spans="2:20" ht="24.9" customHeight="1" x14ac:dyDescent="0.3">
      <c r="B2094" s="446"/>
      <c r="C2094" s="267">
        <f t="shared" si="168"/>
        <v>1</v>
      </c>
      <c r="D2094" s="268" t="str">
        <f t="shared" si="169"/>
        <v>Janeiro</v>
      </c>
      <c r="E2094" s="269">
        <v>26</v>
      </c>
      <c r="F2094" s="270" t="str">
        <f>IF(E2094="","",VLOOKUP(Conciliação!E2094,Relatório!B:I,2,FALSE))</f>
        <v>Multas recebidas</v>
      </c>
      <c r="G2094" s="709"/>
      <c r="H2094" s="334" t="str">
        <f>IF(G2094="","",VLOOKUP(G2094,Fundos!B:C,2,FALSE))</f>
        <v/>
      </c>
      <c r="I2094" s="828" t="s">
        <v>1086</v>
      </c>
      <c r="J2094" s="443"/>
      <c r="K2094" s="448"/>
      <c r="L2094" s="685"/>
      <c r="M2094" s="353"/>
      <c r="N2094" s="271"/>
      <c r="O2094" s="576"/>
      <c r="P2094" s="276" t="s">
        <v>277</v>
      </c>
      <c r="Q2094" s="279"/>
      <c r="R2094" s="449"/>
      <c r="S2094" s="279">
        <f t="shared" si="170"/>
        <v>0</v>
      </c>
      <c r="T2094" s="333">
        <f t="shared" si="167"/>
        <v>0</v>
      </c>
    </row>
    <row r="2095" spans="2:20" ht="24.9" customHeight="1" x14ac:dyDescent="0.3">
      <c r="B2095" s="446"/>
      <c r="C2095" s="267">
        <f t="shared" si="168"/>
        <v>1</v>
      </c>
      <c r="D2095" s="268" t="str">
        <f t="shared" si="169"/>
        <v>Janeiro</v>
      </c>
      <c r="E2095" s="269">
        <v>126</v>
      </c>
      <c r="F2095" s="270">
        <f>IF(E2095="","",VLOOKUP(Conciliação!E2095,Relatório!B:I,2,FALSE))</f>
        <v>0</v>
      </c>
      <c r="G2095" s="709"/>
      <c r="H2095" s="334" t="str">
        <f>IF(G2095="","",VLOOKUP(G2095,Fundos!B:C,2,FALSE))</f>
        <v/>
      </c>
      <c r="I2095" s="272"/>
      <c r="J2095" s="443"/>
      <c r="K2095" s="448"/>
      <c r="L2095" s="685"/>
      <c r="M2095" s="353"/>
      <c r="N2095" s="453"/>
      <c r="O2095" s="576"/>
      <c r="P2095" s="276" t="s">
        <v>277</v>
      </c>
      <c r="Q2095" s="279"/>
      <c r="R2095" s="449"/>
      <c r="S2095" s="279">
        <f t="shared" si="170"/>
        <v>0</v>
      </c>
      <c r="T2095" s="333">
        <f t="shared" si="167"/>
        <v>0</v>
      </c>
    </row>
    <row r="2096" spans="2:20" ht="24.9" customHeight="1" x14ac:dyDescent="0.3">
      <c r="B2096" s="446"/>
      <c r="C2096" s="267">
        <f>MONTH(B2096)</f>
        <v>1</v>
      </c>
      <c r="D2096" s="268" t="str">
        <f>IF(C2096=1,"Janeiro",IF(C2096=2,"Fevereiro",IF(C2096=3,"Março",IF(C2096=4,"Abril",IF(C2096=5,"Maio",IF(C2096=6,"Junho",IF(C2096=7,"Julho",IF(C2096=8,"Agosto",IF(C2096=9,"Setembro",IF(C2096=10,"Outubro",IF(C2096=11,"Novembro",IF(C2096=12,"Dezembro",""))))))))))))</f>
        <v>Janeiro</v>
      </c>
      <c r="E2096" s="269">
        <v>126</v>
      </c>
      <c r="F2096" s="270">
        <f>IF(E2096="","",VLOOKUP(Conciliação!E2096,Relatório!B:I,2,FALSE))</f>
        <v>0</v>
      </c>
      <c r="G2096" s="709"/>
      <c r="H2096" s="334" t="str">
        <f>IF(G2096="","",VLOOKUP(G2096,Fundos!B:C,2,FALSE))</f>
        <v/>
      </c>
      <c r="I2096" s="272"/>
      <c r="J2096" s="443"/>
      <c r="K2096" s="448"/>
      <c r="L2096" s="686"/>
      <c r="M2096" s="353"/>
      <c r="N2096" s="453"/>
      <c r="O2096" s="576"/>
      <c r="P2096" s="276" t="s">
        <v>277</v>
      </c>
      <c r="Q2096" s="279"/>
      <c r="R2096" s="449"/>
      <c r="S2096" s="279">
        <f>IF(P2096="sim",Q2096-R2096+S2095,IF(P2096="NÃO",S2095))</f>
        <v>0</v>
      </c>
      <c r="T2096" s="333">
        <f t="shared" si="167"/>
        <v>0</v>
      </c>
    </row>
    <row r="2097" spans="2:20" ht="24.9" customHeight="1" x14ac:dyDescent="0.3">
      <c r="B2097" s="446"/>
      <c r="C2097" s="267">
        <f>MONTH(B2097)</f>
        <v>1</v>
      </c>
      <c r="D2097" s="268" t="str">
        <f>IF(C2097=1,"Janeiro",IF(C2097=2,"Fevereiro",IF(C2097=3,"Março",IF(C2097=4,"Abril",IF(C2097=5,"Maio",IF(C2097=6,"Junho",IF(C2097=7,"Julho",IF(C2097=8,"Agosto",IF(C2097=9,"Setembro",IF(C2097=10,"Outubro",IF(C2097=11,"Novembro",IF(C2097=12,"Dezembro",""))))))))))))</f>
        <v>Janeiro</v>
      </c>
      <c r="E2097" s="269">
        <v>126</v>
      </c>
      <c r="F2097" s="270">
        <f>IF(E2097="","",VLOOKUP(Conciliação!E2097,Relatório!B:I,2,FALSE))</f>
        <v>0</v>
      </c>
      <c r="G2097" s="709"/>
      <c r="H2097" s="334" t="str">
        <f>IF(G2097="","",VLOOKUP(G2097,Fundos!B:C,2,FALSE))</f>
        <v/>
      </c>
      <c r="I2097" s="272"/>
      <c r="J2097" s="443"/>
      <c r="K2097" s="448"/>
      <c r="L2097" s="686"/>
      <c r="M2097" s="353"/>
      <c r="N2097" s="453"/>
      <c r="O2097" s="576"/>
      <c r="P2097" s="276" t="s">
        <v>277</v>
      </c>
      <c r="Q2097" s="279"/>
      <c r="R2097" s="449"/>
      <c r="S2097" s="279">
        <f>IF(P2097="sim",Q2097-R2097+S2096,IF(P2097="NÃO",S2096))</f>
        <v>0</v>
      </c>
      <c r="T2097" s="333">
        <f t="shared" si="167"/>
        <v>0</v>
      </c>
    </row>
    <row r="2098" spans="2:20" ht="24.9" customHeight="1" x14ac:dyDescent="0.3">
      <c r="B2098" s="446"/>
      <c r="C2098" s="267">
        <f>MONTH(B2098)</f>
        <v>1</v>
      </c>
      <c r="D2098" s="268" t="str">
        <f>IF(C2098=1,"Janeiro",IF(C2098=2,"Fevereiro",IF(C2098=3,"Março",IF(C2098=4,"Abril",IF(C2098=5,"Maio",IF(C2098=6,"Junho",IF(C2098=7,"Julho",IF(C2098=8,"Agosto",IF(C2098=9,"Setembro",IF(C2098=10,"Outubro",IF(C2098=11,"Novembro",IF(C2098=12,"Dezembro",""))))))))))))</f>
        <v>Janeiro</v>
      </c>
      <c r="E2098" s="269">
        <v>126</v>
      </c>
      <c r="F2098" s="270">
        <f>IF(E2098="","",VLOOKUP(Conciliação!E2098,Relatório!B:I,2,FALSE))</f>
        <v>0</v>
      </c>
      <c r="G2098" s="709"/>
      <c r="H2098" s="334" t="str">
        <f>IF(G2098="","",VLOOKUP(G2098,Fundos!B:C,2,FALSE))</f>
        <v/>
      </c>
      <c r="I2098" s="272"/>
      <c r="J2098" s="443"/>
      <c r="K2098" s="448"/>
      <c r="L2098" s="685"/>
      <c r="M2098" s="353"/>
      <c r="N2098" s="453"/>
      <c r="O2098" s="576"/>
      <c r="P2098" s="276" t="s">
        <v>277</v>
      </c>
      <c r="Q2098" s="279"/>
      <c r="R2098" s="449"/>
      <c r="S2098" s="279">
        <f>IF(P2098="sim",Q2098-R2098+S2097,IF(P2098="NÃO",S2097))</f>
        <v>0</v>
      </c>
      <c r="T2098" s="333">
        <f t="shared" si="167"/>
        <v>0</v>
      </c>
    </row>
    <row r="2099" spans="2:20" ht="24.9" customHeight="1" x14ac:dyDescent="0.3">
      <c r="B2099" s="446"/>
      <c r="C2099" s="267">
        <f>MONTH(B2099)</f>
        <v>1</v>
      </c>
      <c r="D2099" s="268" t="str">
        <f>IF(C2099=1,"Janeiro",IF(C2099=2,"Fevereiro",IF(C2099=3,"Março",IF(C2099=4,"Abril",IF(C2099=5,"Maio",IF(C2099=6,"Junho",IF(C2099=7,"Julho",IF(C2099=8,"Agosto",IF(C2099=9,"Setembro",IF(C2099=10,"Outubro",IF(C2099=11,"Novembro",IF(C2099=12,"Dezembro",""))))))))))))</f>
        <v>Janeiro</v>
      </c>
      <c r="E2099" s="269">
        <v>126</v>
      </c>
      <c r="F2099" s="270">
        <f>IF(E2099="","",VLOOKUP(Conciliação!E2099,Relatório!B:I,2,FALSE))</f>
        <v>0</v>
      </c>
      <c r="G2099" s="709"/>
      <c r="H2099" s="334" t="str">
        <f>IF(G2099="","",VLOOKUP(G2099,Fundos!B:C,2,FALSE))</f>
        <v/>
      </c>
      <c r="I2099" s="272"/>
      <c r="J2099" s="443"/>
      <c r="K2099" s="448"/>
      <c r="L2099" s="685"/>
      <c r="M2099" s="353"/>
      <c r="N2099" s="453"/>
      <c r="O2099" s="576"/>
      <c r="P2099" s="276" t="s">
        <v>277</v>
      </c>
      <c r="Q2099" s="279"/>
      <c r="R2099" s="449"/>
      <c r="S2099" s="279">
        <f t="shared" ref="S2099:S2122" si="171">IF(P2099="sim",Q2099-R2099+S2098,IF(P2099="NÃO",S2098))</f>
        <v>0</v>
      </c>
      <c r="T2099" s="333">
        <f t="shared" si="167"/>
        <v>0</v>
      </c>
    </row>
    <row r="2100" spans="2:20" ht="24.9" customHeight="1" x14ac:dyDescent="0.3">
      <c r="B2100" s="446"/>
      <c r="C2100" s="267">
        <f t="shared" ref="C2100:C2105" si="172">MONTH(B2100)</f>
        <v>1</v>
      </c>
      <c r="D2100" s="268" t="str">
        <f t="shared" ref="D2100:D2105" si="173">IF(C2100=1,"Janeiro",IF(C2100=2,"Fevereiro",IF(C2100=3,"Março",IF(C2100=4,"Abril",IF(C2100=5,"Maio",IF(C2100=6,"Junho",IF(C2100=7,"Julho",IF(C2100=8,"Agosto",IF(C2100=9,"Setembro",IF(C2100=10,"Outubro",IF(C2100=11,"Novembro",IF(C2100=12,"Dezembro",""))))))))))))</f>
        <v>Janeiro</v>
      </c>
      <c r="E2100" s="269">
        <v>126</v>
      </c>
      <c r="F2100" s="270">
        <f>IF(E2100="","",VLOOKUP(Conciliação!E2100,Relatório!B:I,2,FALSE))</f>
        <v>0</v>
      </c>
      <c r="G2100" s="709"/>
      <c r="H2100" s="334" t="str">
        <f>IF(G2100="","",VLOOKUP(G2100,Fundos!B:C,2,FALSE))</f>
        <v/>
      </c>
      <c r="I2100" s="272"/>
      <c r="J2100" s="443"/>
      <c r="K2100" s="448"/>
      <c r="L2100" s="685"/>
      <c r="M2100" s="353"/>
      <c r="N2100" s="453"/>
      <c r="O2100" s="576"/>
      <c r="P2100" s="276" t="s">
        <v>277</v>
      </c>
      <c r="Q2100" s="279"/>
      <c r="R2100" s="449"/>
      <c r="S2100" s="279">
        <f t="shared" si="171"/>
        <v>0</v>
      </c>
      <c r="T2100" s="333">
        <f t="shared" si="167"/>
        <v>0</v>
      </c>
    </row>
    <row r="2101" spans="2:20" ht="24.9" customHeight="1" x14ac:dyDescent="0.3">
      <c r="B2101" s="446"/>
      <c r="C2101" s="267">
        <f t="shared" si="172"/>
        <v>1</v>
      </c>
      <c r="D2101" s="268" t="str">
        <f t="shared" si="173"/>
        <v>Janeiro</v>
      </c>
      <c r="E2101" s="269">
        <v>126</v>
      </c>
      <c r="F2101" s="270">
        <f>IF(E2101="","",VLOOKUP(Conciliação!E2101,Relatório!B:I,2,FALSE))</f>
        <v>0</v>
      </c>
      <c r="G2101" s="709"/>
      <c r="H2101" s="334" t="str">
        <f>IF(G2101="","",VLOOKUP(G2101,Fundos!B:C,2,FALSE))</f>
        <v/>
      </c>
      <c r="I2101" s="272"/>
      <c r="J2101" s="443"/>
      <c r="K2101" s="448"/>
      <c r="L2101" s="685"/>
      <c r="M2101" s="353"/>
      <c r="N2101" s="453"/>
      <c r="O2101" s="576"/>
      <c r="P2101" s="276" t="s">
        <v>277</v>
      </c>
      <c r="Q2101" s="279"/>
      <c r="R2101" s="449"/>
      <c r="S2101" s="279">
        <f t="shared" si="171"/>
        <v>0</v>
      </c>
      <c r="T2101" s="333">
        <f t="shared" si="167"/>
        <v>0</v>
      </c>
    </row>
    <row r="2102" spans="2:20" ht="24.9" customHeight="1" x14ac:dyDescent="0.3">
      <c r="B2102" s="446"/>
      <c r="C2102" s="267">
        <f t="shared" si="172"/>
        <v>1</v>
      </c>
      <c r="D2102" s="268" t="str">
        <f t="shared" si="173"/>
        <v>Janeiro</v>
      </c>
      <c r="E2102" s="269">
        <v>126</v>
      </c>
      <c r="F2102" s="270">
        <f>IF(E2102="","",VLOOKUP(Conciliação!E2102,Relatório!B:I,2,FALSE))</f>
        <v>0</v>
      </c>
      <c r="G2102" s="709"/>
      <c r="H2102" s="334" t="str">
        <f>IF(G2102="","",VLOOKUP(G2102,Fundos!B:C,2,FALSE))</f>
        <v/>
      </c>
      <c r="I2102" s="272"/>
      <c r="J2102" s="443"/>
      <c r="K2102" s="448"/>
      <c r="L2102" s="685"/>
      <c r="M2102" s="353"/>
      <c r="N2102" s="453"/>
      <c r="O2102" s="576"/>
      <c r="P2102" s="276" t="s">
        <v>277</v>
      </c>
      <c r="Q2102" s="279"/>
      <c r="R2102" s="449"/>
      <c r="S2102" s="279">
        <f t="shared" si="171"/>
        <v>0</v>
      </c>
      <c r="T2102" s="333">
        <f t="shared" si="167"/>
        <v>0</v>
      </c>
    </row>
    <row r="2103" spans="2:20" ht="24.9" customHeight="1" x14ac:dyDescent="0.3">
      <c r="B2103" s="446"/>
      <c r="C2103" s="267">
        <f t="shared" si="172"/>
        <v>1</v>
      </c>
      <c r="D2103" s="268" t="str">
        <f t="shared" si="173"/>
        <v>Janeiro</v>
      </c>
      <c r="E2103" s="269">
        <v>126</v>
      </c>
      <c r="F2103" s="270">
        <f>IF(E2103="","",VLOOKUP(Conciliação!E2103,Relatório!B:I,2,FALSE))</f>
        <v>0</v>
      </c>
      <c r="G2103" s="709"/>
      <c r="H2103" s="334" t="str">
        <f>IF(G2103="","",VLOOKUP(G2103,Fundos!B:C,2,FALSE))</f>
        <v/>
      </c>
      <c r="I2103" s="272"/>
      <c r="J2103" s="443"/>
      <c r="K2103" s="448"/>
      <c r="L2103" s="685"/>
      <c r="M2103" s="353"/>
      <c r="N2103" s="453"/>
      <c r="O2103" s="576"/>
      <c r="P2103" s="276" t="s">
        <v>277</v>
      </c>
      <c r="Q2103" s="279"/>
      <c r="R2103" s="449"/>
      <c r="S2103" s="279">
        <f t="shared" si="171"/>
        <v>0</v>
      </c>
      <c r="T2103" s="333">
        <f t="shared" si="167"/>
        <v>0</v>
      </c>
    </row>
    <row r="2104" spans="2:20" ht="24.9" customHeight="1" x14ac:dyDescent="0.3">
      <c r="B2104" s="446"/>
      <c r="C2104" s="267">
        <f t="shared" si="172"/>
        <v>1</v>
      </c>
      <c r="D2104" s="268" t="str">
        <f t="shared" si="173"/>
        <v>Janeiro</v>
      </c>
      <c r="E2104" s="269">
        <v>126</v>
      </c>
      <c r="F2104" s="270">
        <f>IF(E2104="","",VLOOKUP(Conciliação!E2104,Relatório!B:I,2,FALSE))</f>
        <v>0</v>
      </c>
      <c r="G2104" s="709"/>
      <c r="H2104" s="334" t="str">
        <f>IF(G2104="","",VLOOKUP(G2104,Fundos!B:C,2,FALSE))</f>
        <v/>
      </c>
      <c r="I2104" s="272"/>
      <c r="J2104" s="443"/>
      <c r="K2104" s="448"/>
      <c r="L2104" s="685"/>
      <c r="M2104" s="353"/>
      <c r="N2104" s="453"/>
      <c r="O2104" s="576"/>
      <c r="P2104" s="276" t="s">
        <v>277</v>
      </c>
      <c r="Q2104" s="279"/>
      <c r="R2104" s="449"/>
      <c r="S2104" s="279">
        <f t="shared" si="171"/>
        <v>0</v>
      </c>
      <c r="T2104" s="333">
        <f t="shared" si="167"/>
        <v>0</v>
      </c>
    </row>
    <row r="2105" spans="2:20" ht="24.9" customHeight="1" x14ac:dyDescent="0.3">
      <c r="B2105" s="446"/>
      <c r="C2105" s="267">
        <f t="shared" si="172"/>
        <v>1</v>
      </c>
      <c r="D2105" s="268" t="str">
        <f t="shared" si="173"/>
        <v>Janeiro</v>
      </c>
      <c r="E2105" s="269">
        <v>126</v>
      </c>
      <c r="F2105" s="270">
        <f>IF(E2105="","",VLOOKUP(Conciliação!E2105,Relatório!B:I,2,FALSE))</f>
        <v>0</v>
      </c>
      <c r="G2105" s="709"/>
      <c r="H2105" s="334" t="str">
        <f>IF(G2105="","",VLOOKUP(G2105,Fundos!B:C,2,FALSE))</f>
        <v/>
      </c>
      <c r="I2105" s="272"/>
      <c r="J2105" s="443"/>
      <c r="K2105" s="448"/>
      <c r="L2105" s="685"/>
      <c r="M2105" s="353"/>
      <c r="N2105" s="453"/>
      <c r="O2105" s="576"/>
      <c r="P2105" s="276" t="s">
        <v>277</v>
      </c>
      <c r="Q2105" s="279"/>
      <c r="R2105" s="449"/>
      <c r="S2105" s="279">
        <f t="shared" si="171"/>
        <v>0</v>
      </c>
      <c r="T2105" s="333">
        <f t="shared" si="167"/>
        <v>0</v>
      </c>
    </row>
    <row r="2106" spans="2:20" ht="24.9" customHeight="1" x14ac:dyDescent="0.3">
      <c r="B2106" s="446"/>
      <c r="C2106" s="267">
        <f>MONTH(B2106)</f>
        <v>1</v>
      </c>
      <c r="D2106" s="268" t="str">
        <f>IF(C2106=1,"Janeiro",IF(C2106=2,"Fevereiro",IF(C2106=3,"Março",IF(C2106=4,"Abril",IF(C2106=5,"Maio",IF(C2106=6,"Junho",IF(C2106=7,"Julho",IF(C2106=8,"Agosto",IF(C2106=9,"Setembro",IF(C2106=10,"Outubro",IF(C2106=11,"Novembro",IF(C2106=12,"Dezembro",""))))))))))))</f>
        <v>Janeiro</v>
      </c>
      <c r="E2106" s="269">
        <v>126</v>
      </c>
      <c r="F2106" s="270">
        <f>IF(E2106="","",VLOOKUP(Conciliação!E2106,Relatório!B:I,2,FALSE))</f>
        <v>0</v>
      </c>
      <c r="G2106" s="709"/>
      <c r="H2106" s="334" t="str">
        <f>IF(G2106="","",VLOOKUP(G2106,Fundos!B:C,2,FALSE))</f>
        <v/>
      </c>
      <c r="I2106" s="272"/>
      <c r="J2106" s="443"/>
      <c r="K2106" s="448"/>
      <c r="L2106" s="685"/>
      <c r="M2106" s="353"/>
      <c r="N2106" s="453"/>
      <c r="O2106" s="576"/>
      <c r="P2106" s="276" t="s">
        <v>277</v>
      </c>
      <c r="Q2106" s="279"/>
      <c r="R2106" s="449"/>
      <c r="S2106" s="279">
        <f t="shared" ref="S2106:S2112" si="174">IF(P2106="sim",Q2106-R2106+S2105,IF(P2106="NÃO",S2105))</f>
        <v>0</v>
      </c>
      <c r="T2106" s="333">
        <f t="shared" si="167"/>
        <v>0</v>
      </c>
    </row>
    <row r="2107" spans="2:20" ht="24.9" customHeight="1" x14ac:dyDescent="0.3">
      <c r="B2107" s="446"/>
      <c r="C2107" s="267">
        <f>MONTH(B2107)</f>
        <v>1</v>
      </c>
      <c r="D2107" s="268" t="str">
        <f>IF(C2107=1,"Janeiro",IF(C2107=2,"Fevereiro",IF(C2107=3,"Março",IF(C2107=4,"Abril",IF(C2107=5,"Maio",IF(C2107=6,"Junho",IF(C2107=7,"Julho",IF(C2107=8,"Agosto",IF(C2107=9,"Setembro",IF(C2107=10,"Outubro",IF(C2107=11,"Novembro",IF(C2107=12,"Dezembro",""))))))))))))</f>
        <v>Janeiro</v>
      </c>
      <c r="E2107" s="269">
        <v>126</v>
      </c>
      <c r="F2107" s="270">
        <f>IF(E2107="","",VLOOKUP(Conciliação!E2107,Relatório!B:I,2,FALSE))</f>
        <v>0</v>
      </c>
      <c r="G2107" s="709"/>
      <c r="H2107" s="334" t="str">
        <f>IF(G2107="","",VLOOKUP(G2107,Fundos!B:C,2,FALSE))</f>
        <v/>
      </c>
      <c r="I2107" s="272"/>
      <c r="J2107" s="443"/>
      <c r="K2107" s="448"/>
      <c r="L2107" s="685"/>
      <c r="M2107" s="353"/>
      <c r="N2107" s="453"/>
      <c r="O2107" s="576"/>
      <c r="P2107" s="276" t="s">
        <v>277</v>
      </c>
      <c r="Q2107" s="279"/>
      <c r="R2107" s="449"/>
      <c r="S2107" s="279">
        <f t="shared" si="174"/>
        <v>0</v>
      </c>
      <c r="T2107" s="333">
        <f t="shared" si="167"/>
        <v>0</v>
      </c>
    </row>
    <row r="2108" spans="2:20" ht="24.9" customHeight="1" x14ac:dyDescent="0.3">
      <c r="B2108" s="446"/>
      <c r="C2108" s="267">
        <f>MONTH(B2108)</f>
        <v>1</v>
      </c>
      <c r="D2108" s="268" t="str">
        <f>IF(C2108=1,"Janeiro",IF(C2108=2,"Fevereiro",IF(C2108=3,"Março",IF(C2108=4,"Abril",IF(C2108=5,"Maio",IF(C2108=6,"Junho",IF(C2108=7,"Julho",IF(C2108=8,"Agosto",IF(C2108=9,"Setembro",IF(C2108=10,"Outubro",IF(C2108=11,"Novembro",IF(C2108=12,"Dezembro",""))))))))))))</f>
        <v>Janeiro</v>
      </c>
      <c r="E2108" s="269">
        <v>126</v>
      </c>
      <c r="F2108" s="270">
        <f>IF(E2108="","",VLOOKUP(Conciliação!E2108,Relatório!B:I,2,FALSE))</f>
        <v>0</v>
      </c>
      <c r="G2108" s="709"/>
      <c r="H2108" s="334" t="str">
        <f>IF(G2108="","",VLOOKUP(G2108,Fundos!B:C,2,FALSE))</f>
        <v/>
      </c>
      <c r="I2108" s="272"/>
      <c r="J2108" s="443"/>
      <c r="K2108" s="448"/>
      <c r="L2108" s="685"/>
      <c r="M2108" s="353"/>
      <c r="N2108" s="453"/>
      <c r="O2108" s="576"/>
      <c r="P2108" s="276" t="s">
        <v>277</v>
      </c>
      <c r="Q2108" s="279"/>
      <c r="R2108" s="449"/>
      <c r="S2108" s="279">
        <f t="shared" si="174"/>
        <v>0</v>
      </c>
      <c r="T2108" s="333">
        <f t="shared" si="167"/>
        <v>0</v>
      </c>
    </row>
    <row r="2109" spans="2:20" ht="24.9" customHeight="1" x14ac:dyDescent="0.3">
      <c r="B2109" s="446"/>
      <c r="C2109" s="267">
        <f>MONTH(B2109)</f>
        <v>1</v>
      </c>
      <c r="D2109" s="268" t="str">
        <f>IF(C2109=1,"Janeiro",IF(C2109=2,"Fevereiro",IF(C2109=3,"Março",IF(C2109=4,"Abril",IF(C2109=5,"Maio",IF(C2109=6,"Junho",IF(C2109=7,"Julho",IF(C2109=8,"Agosto",IF(C2109=9,"Setembro",IF(C2109=10,"Outubro",IF(C2109=11,"Novembro",IF(C2109=12,"Dezembro",""))))))))))))</f>
        <v>Janeiro</v>
      </c>
      <c r="E2109" s="269">
        <v>126</v>
      </c>
      <c r="F2109" s="270">
        <f>IF(E2109="","",VLOOKUP(Conciliação!E2109,Relatório!B:I,2,FALSE))</f>
        <v>0</v>
      </c>
      <c r="G2109" s="709"/>
      <c r="H2109" s="334" t="str">
        <f>IF(G2109="","",VLOOKUP(G2109,Fundos!B:C,2,FALSE))</f>
        <v/>
      </c>
      <c r="I2109" s="272"/>
      <c r="J2109" s="443"/>
      <c r="K2109" s="448"/>
      <c r="L2109" s="685"/>
      <c r="M2109" s="353"/>
      <c r="N2109" s="453"/>
      <c r="O2109" s="576"/>
      <c r="P2109" s="276" t="s">
        <v>277</v>
      </c>
      <c r="Q2109" s="279"/>
      <c r="R2109" s="449"/>
      <c r="S2109" s="279">
        <f t="shared" si="174"/>
        <v>0</v>
      </c>
      <c r="T2109" s="333">
        <f t="shared" si="167"/>
        <v>0</v>
      </c>
    </row>
    <row r="2110" spans="2:20" ht="24.9" customHeight="1" x14ac:dyDescent="0.3">
      <c r="B2110" s="446"/>
      <c r="C2110" s="267">
        <f>MONTH(B2110)</f>
        <v>1</v>
      </c>
      <c r="D2110" s="268" t="str">
        <f>IF(C2110=1,"Janeiro",IF(C2110=2,"Fevereiro",IF(C2110=3,"Março",IF(C2110=4,"Abril",IF(C2110=5,"Maio",IF(C2110=6,"Junho",IF(C2110=7,"Julho",IF(C2110=8,"Agosto",IF(C2110=9,"Setembro",IF(C2110=10,"Outubro",IF(C2110=11,"Novembro",IF(C2110=12,"Dezembro",""))))))))))))</f>
        <v>Janeiro</v>
      </c>
      <c r="E2110" s="269">
        <v>126</v>
      </c>
      <c r="F2110" s="270">
        <f>IF(E2110="","",VLOOKUP(Conciliação!E2110,Relatório!B:I,2,FALSE))</f>
        <v>0</v>
      </c>
      <c r="G2110" s="709"/>
      <c r="H2110" s="334" t="str">
        <f>IF(G2110="","",VLOOKUP(G2110,Fundos!B:C,2,FALSE))</f>
        <v/>
      </c>
      <c r="I2110" s="272"/>
      <c r="J2110" s="443"/>
      <c r="K2110" s="448"/>
      <c r="L2110" s="685"/>
      <c r="M2110" s="353"/>
      <c r="N2110" s="453"/>
      <c r="O2110" s="576"/>
      <c r="P2110" s="276" t="s">
        <v>277</v>
      </c>
      <c r="Q2110" s="279"/>
      <c r="R2110" s="449"/>
      <c r="S2110" s="279">
        <f t="shared" si="174"/>
        <v>0</v>
      </c>
      <c r="T2110" s="333">
        <f t="shared" si="167"/>
        <v>0</v>
      </c>
    </row>
    <row r="2111" spans="2:20" ht="24.9" customHeight="1" x14ac:dyDescent="0.3">
      <c r="B2111" s="446"/>
      <c r="C2111" s="267">
        <f t="shared" si="168"/>
        <v>1</v>
      </c>
      <c r="D2111" s="268" t="str">
        <f t="shared" si="169"/>
        <v>Janeiro</v>
      </c>
      <c r="E2111" s="269">
        <v>173</v>
      </c>
      <c r="F2111" s="270">
        <f>IF(E2111="","",VLOOKUP(Conciliação!E2111,Relatório!B:I,2,FALSE))</f>
        <v>0</v>
      </c>
      <c r="G2111" s="709"/>
      <c r="H2111" s="334" t="str">
        <f>IF(G2111="","",VLOOKUP(G2111,Fundos!B:C,2,FALSE))</f>
        <v/>
      </c>
      <c r="I2111" s="272"/>
      <c r="J2111" s="443"/>
      <c r="K2111" s="448"/>
      <c r="L2111" s="685"/>
      <c r="M2111" s="353"/>
      <c r="N2111" s="271"/>
      <c r="O2111" s="576"/>
      <c r="P2111" s="276" t="s">
        <v>277</v>
      </c>
      <c r="Q2111" s="279"/>
      <c r="R2111" s="449"/>
      <c r="S2111" s="279">
        <f t="shared" si="174"/>
        <v>0</v>
      </c>
      <c r="T2111" s="333">
        <f t="shared" si="167"/>
        <v>0</v>
      </c>
    </row>
    <row r="2112" spans="2:20" ht="24.9" customHeight="1" x14ac:dyDescent="0.3">
      <c r="B2112" s="446"/>
      <c r="C2112" s="267">
        <f t="shared" si="168"/>
        <v>1</v>
      </c>
      <c r="D2112" s="268" t="str">
        <f t="shared" si="169"/>
        <v>Janeiro</v>
      </c>
      <c r="E2112" s="269">
        <v>209</v>
      </c>
      <c r="F2112" s="270" t="str">
        <f>IF(E2112="","",VLOOKUP(Conciliação!E2112,Relatório!B:I,2,FALSE))</f>
        <v>Designer</v>
      </c>
      <c r="G2112" s="709"/>
      <c r="H2112" s="334" t="str">
        <f>IF(G2112="","",VLOOKUP(G2112,Fundos!B:C,2,FALSE))</f>
        <v/>
      </c>
      <c r="I2112" s="272"/>
      <c r="J2112" s="443"/>
      <c r="K2112" s="443"/>
      <c r="L2112" s="685"/>
      <c r="M2112" s="353"/>
      <c r="N2112" s="271"/>
      <c r="O2112" s="576"/>
      <c r="P2112" s="276" t="s">
        <v>277</v>
      </c>
      <c r="Q2112" s="279"/>
      <c r="R2112" s="449"/>
      <c r="S2112" s="279">
        <f t="shared" si="174"/>
        <v>0</v>
      </c>
      <c r="T2112" s="333">
        <f t="shared" si="167"/>
        <v>0</v>
      </c>
    </row>
    <row r="2113" spans="2:20" ht="24.9" customHeight="1" x14ac:dyDescent="0.3">
      <c r="B2113" s="446"/>
      <c r="C2113" s="267">
        <f t="shared" ref="C2113:C2181" si="175">MONTH(B2113)</f>
        <v>1</v>
      </c>
      <c r="D2113" s="268" t="str">
        <f t="shared" ref="D2113:D2181" si="176">IF(C2113=1,"Janeiro",IF(C2113=2,"Fevereiro",IF(C2113=3,"Março",IF(C2113=4,"Abril",IF(C2113=5,"Maio",IF(C2113=6,"Junho",IF(C2113=7,"Julho",IF(C2113=8,"Agosto",IF(C2113=9,"Setembro",IF(C2113=10,"Outubro",IF(C2113=11,"Novembro",IF(C2113=12,"Dezembro",""))))))))))))</f>
        <v>Janeiro</v>
      </c>
      <c r="E2113" s="269">
        <v>208</v>
      </c>
      <c r="F2113" s="270" t="str">
        <f>IF(E2113="","",VLOOKUP(Conciliação!E2113,Relatório!B:I,2,FALSE))</f>
        <v>Coordenação</v>
      </c>
      <c r="G2113" s="709"/>
      <c r="H2113" s="334" t="str">
        <f>IF(G2113="","",VLOOKUP(G2113,Fundos!B:C,2,FALSE))</f>
        <v/>
      </c>
      <c r="I2113" s="272"/>
      <c r="J2113" s="443"/>
      <c r="K2113" s="443"/>
      <c r="L2113" s="685"/>
      <c r="M2113" s="353"/>
      <c r="N2113" s="271"/>
      <c r="O2113" s="576"/>
      <c r="P2113" s="276" t="s">
        <v>277</v>
      </c>
      <c r="Q2113" s="279"/>
      <c r="R2113" s="449"/>
      <c r="S2113" s="279">
        <f t="shared" si="171"/>
        <v>0</v>
      </c>
      <c r="T2113" s="333">
        <f t="shared" si="167"/>
        <v>0</v>
      </c>
    </row>
    <row r="2114" spans="2:20" ht="24.9" customHeight="1" x14ac:dyDescent="0.3">
      <c r="B2114" s="446"/>
      <c r="C2114" s="267">
        <f t="shared" si="175"/>
        <v>1</v>
      </c>
      <c r="D2114" s="268" t="str">
        <f t="shared" si="176"/>
        <v>Janeiro</v>
      </c>
      <c r="E2114" s="269">
        <v>183</v>
      </c>
      <c r="F2114" s="270">
        <f>IF(E2114="","",VLOOKUP(Conciliação!E2114,Relatório!B:I,2,FALSE))</f>
        <v>0</v>
      </c>
      <c r="G2114" s="709"/>
      <c r="H2114" s="334" t="str">
        <f>IF(G2114="","",VLOOKUP(G2114,Fundos!B:C,2,FALSE))</f>
        <v/>
      </c>
      <c r="I2114" s="272"/>
      <c r="J2114" s="443"/>
      <c r="K2114" s="443"/>
      <c r="L2114" s="685"/>
      <c r="M2114" s="353"/>
      <c r="N2114" s="271"/>
      <c r="O2114" s="576"/>
      <c r="P2114" s="276" t="s">
        <v>277</v>
      </c>
      <c r="Q2114" s="279"/>
      <c r="R2114" s="449"/>
      <c r="S2114" s="279">
        <f t="shared" si="171"/>
        <v>0</v>
      </c>
      <c r="T2114" s="333">
        <f t="shared" si="167"/>
        <v>0</v>
      </c>
    </row>
    <row r="2115" spans="2:20" ht="24.9" customHeight="1" x14ac:dyDescent="0.3">
      <c r="B2115" s="446"/>
      <c r="C2115" s="267">
        <f t="shared" si="175"/>
        <v>1</v>
      </c>
      <c r="D2115" s="268" t="str">
        <f t="shared" si="176"/>
        <v>Janeiro</v>
      </c>
      <c r="E2115" s="269">
        <v>211</v>
      </c>
      <c r="F2115" s="270" t="str">
        <f>IF(E2115="","",VLOOKUP(Conciliação!E2115,Relatório!B:I,2,FALSE))</f>
        <v>Assistente de Pedagogia</v>
      </c>
      <c r="G2115" s="709"/>
      <c r="H2115" s="334" t="str">
        <f>IF(G2115="","",VLOOKUP(G2115,Fundos!B:C,2,FALSE))</f>
        <v/>
      </c>
      <c r="I2115" s="272"/>
      <c r="J2115" s="443"/>
      <c r="K2115" s="443"/>
      <c r="L2115" s="685"/>
      <c r="M2115" s="353"/>
      <c r="N2115" s="271"/>
      <c r="O2115" s="576"/>
      <c r="P2115" s="276" t="s">
        <v>277</v>
      </c>
      <c r="Q2115" s="279"/>
      <c r="R2115" s="449"/>
      <c r="S2115" s="279">
        <f t="shared" si="171"/>
        <v>0</v>
      </c>
      <c r="T2115" s="333">
        <f t="shared" si="167"/>
        <v>0</v>
      </c>
    </row>
    <row r="2116" spans="2:20" ht="24.9" customHeight="1" x14ac:dyDescent="0.3">
      <c r="B2116" s="446"/>
      <c r="C2116" s="267">
        <f t="shared" si="175"/>
        <v>1</v>
      </c>
      <c r="D2116" s="268" t="str">
        <f t="shared" si="176"/>
        <v>Janeiro</v>
      </c>
      <c r="E2116" s="269">
        <v>266</v>
      </c>
      <c r="F2116" s="270" t="str">
        <f>IF(E2116="","",VLOOKUP(Conciliação!E2116,Relatório!B:I,2,FALSE))</f>
        <v>Passagens areas/Terrestres</v>
      </c>
      <c r="G2116" s="709"/>
      <c r="H2116" s="334" t="str">
        <f>IF(G2116="","",VLOOKUP(G2116,Fundos!B:C,2,FALSE))</f>
        <v/>
      </c>
      <c r="I2116" s="272"/>
      <c r="J2116" s="443"/>
      <c r="K2116" s="443"/>
      <c r="L2116" s="685"/>
      <c r="M2116" s="353"/>
      <c r="N2116" s="271"/>
      <c r="O2116" s="576"/>
      <c r="P2116" s="276" t="s">
        <v>277</v>
      </c>
      <c r="Q2116" s="279"/>
      <c r="R2116" s="449"/>
      <c r="S2116" s="279">
        <f t="shared" si="171"/>
        <v>0</v>
      </c>
      <c r="T2116" s="333">
        <f t="shared" si="167"/>
        <v>0</v>
      </c>
    </row>
    <row r="2117" spans="2:20" ht="24.9" customHeight="1" x14ac:dyDescent="0.3">
      <c r="B2117" s="446"/>
      <c r="C2117" s="267">
        <f t="shared" si="175"/>
        <v>1</v>
      </c>
      <c r="D2117" s="268" t="str">
        <f t="shared" si="176"/>
        <v>Janeiro</v>
      </c>
      <c r="E2117" s="269">
        <v>266</v>
      </c>
      <c r="F2117" s="270" t="str">
        <f>IF(E2117="","",VLOOKUP(Conciliação!E2117,Relatório!B:I,2,FALSE))</f>
        <v>Passagens areas/Terrestres</v>
      </c>
      <c r="G2117" s="709"/>
      <c r="H2117" s="334" t="str">
        <f>IF(G2117="","",VLOOKUP(G2117,Fundos!B:C,2,FALSE))</f>
        <v/>
      </c>
      <c r="I2117" s="272"/>
      <c r="J2117" s="443"/>
      <c r="K2117" s="443"/>
      <c r="L2117" s="685"/>
      <c r="M2117" s="353"/>
      <c r="N2117" s="271"/>
      <c r="O2117" s="576"/>
      <c r="P2117" s="276" t="s">
        <v>277</v>
      </c>
      <c r="Q2117" s="279"/>
      <c r="R2117" s="449"/>
      <c r="S2117" s="279">
        <f t="shared" si="171"/>
        <v>0</v>
      </c>
      <c r="T2117" s="333">
        <f t="shared" si="167"/>
        <v>0</v>
      </c>
    </row>
    <row r="2118" spans="2:20" ht="24.9" customHeight="1" x14ac:dyDescent="0.3">
      <c r="B2118" s="446"/>
      <c r="C2118" s="267">
        <f t="shared" si="175"/>
        <v>1</v>
      </c>
      <c r="D2118" s="268" t="str">
        <f t="shared" si="176"/>
        <v>Janeiro</v>
      </c>
      <c r="E2118" s="269">
        <v>143</v>
      </c>
      <c r="F2118" s="270">
        <f>IF(E2118="","",VLOOKUP(Conciliação!E2118,Relatório!B:I,2,FALSE))</f>
        <v>0</v>
      </c>
      <c r="G2118" s="709"/>
      <c r="H2118" s="334" t="str">
        <f>IF(G2118="","",VLOOKUP(G2118,Fundos!B:C,2,FALSE))</f>
        <v/>
      </c>
      <c r="I2118" s="272"/>
      <c r="J2118" s="443"/>
      <c r="K2118" s="443"/>
      <c r="L2118" s="685"/>
      <c r="M2118" s="353"/>
      <c r="N2118" s="271"/>
      <c r="O2118" s="576"/>
      <c r="P2118" s="276" t="s">
        <v>277</v>
      </c>
      <c r="Q2118" s="279"/>
      <c r="R2118" s="449"/>
      <c r="S2118" s="279">
        <f t="shared" si="171"/>
        <v>0</v>
      </c>
      <c r="T2118" s="333">
        <f t="shared" si="167"/>
        <v>0</v>
      </c>
    </row>
    <row r="2119" spans="2:20" ht="24.9" customHeight="1" x14ac:dyDescent="0.3">
      <c r="B2119" s="446"/>
      <c r="C2119" s="267">
        <f t="shared" si="175"/>
        <v>1</v>
      </c>
      <c r="D2119" s="268" t="str">
        <f t="shared" si="176"/>
        <v>Janeiro</v>
      </c>
      <c r="E2119" s="269">
        <v>208</v>
      </c>
      <c r="F2119" s="270" t="str">
        <f>IF(E2119="","",VLOOKUP(Conciliação!E2119,Relatório!B:I,2,FALSE))</f>
        <v>Coordenação</v>
      </c>
      <c r="G2119" s="709"/>
      <c r="H2119" s="334" t="str">
        <f>IF(G2119="","",VLOOKUP(G2119,Fundos!B:C,2,FALSE))</f>
        <v/>
      </c>
      <c r="I2119" s="272"/>
      <c r="J2119" s="443"/>
      <c r="K2119" s="443"/>
      <c r="L2119" s="685"/>
      <c r="M2119" s="353"/>
      <c r="N2119" s="271"/>
      <c r="O2119" s="576"/>
      <c r="P2119" s="276" t="s">
        <v>277</v>
      </c>
      <c r="Q2119" s="279"/>
      <c r="R2119" s="449"/>
      <c r="S2119" s="279">
        <f t="shared" si="171"/>
        <v>0</v>
      </c>
      <c r="T2119" s="333">
        <f t="shared" si="167"/>
        <v>0</v>
      </c>
    </row>
    <row r="2120" spans="2:20" ht="24.9" customHeight="1" x14ac:dyDescent="0.3">
      <c r="B2120" s="446"/>
      <c r="C2120" s="267">
        <f t="shared" si="175"/>
        <v>1</v>
      </c>
      <c r="D2120" s="268" t="str">
        <f t="shared" si="176"/>
        <v>Janeiro</v>
      </c>
      <c r="E2120" s="269">
        <v>313</v>
      </c>
      <c r="F2120" s="270">
        <f>IF(E2120="","",VLOOKUP(Conciliação!E2120,Relatório!B:I,2,FALSE))</f>
        <v>0</v>
      </c>
      <c r="G2120" s="709"/>
      <c r="H2120" s="334" t="str">
        <f>IF(G2120="","",VLOOKUP(G2120,Fundos!B:C,2,FALSE))</f>
        <v/>
      </c>
      <c r="I2120" s="272"/>
      <c r="J2120" s="448"/>
      <c r="K2120" s="443"/>
      <c r="L2120" s="685"/>
      <c r="M2120" s="353"/>
      <c r="N2120" s="271"/>
      <c r="O2120" s="576"/>
      <c r="P2120" s="276" t="s">
        <v>277</v>
      </c>
      <c r="Q2120" s="279"/>
      <c r="R2120" s="449"/>
      <c r="S2120" s="279">
        <f t="shared" si="171"/>
        <v>0</v>
      </c>
      <c r="T2120" s="333">
        <f t="shared" si="167"/>
        <v>0</v>
      </c>
    </row>
    <row r="2121" spans="2:20" ht="24.9" customHeight="1" x14ac:dyDescent="0.3">
      <c r="B2121" s="446"/>
      <c r="C2121" s="267">
        <f t="shared" si="175"/>
        <v>1</v>
      </c>
      <c r="D2121" s="268" t="str">
        <f t="shared" si="176"/>
        <v>Janeiro</v>
      </c>
      <c r="E2121" s="269">
        <v>261</v>
      </c>
      <c r="F2121" s="270" t="str">
        <f>IF(E2121="","",VLOOKUP(Conciliação!E2121,Relatório!B:I,2,FALSE))</f>
        <v>Taxi</v>
      </c>
      <c r="G2121" s="709"/>
      <c r="H2121" s="334" t="str">
        <f>IF(G2121="","",VLOOKUP(G2121,Fundos!B:C,2,FALSE))</f>
        <v/>
      </c>
      <c r="I2121" s="272"/>
      <c r="J2121" s="443"/>
      <c r="K2121" s="443"/>
      <c r="L2121" s="685"/>
      <c r="M2121" s="353"/>
      <c r="N2121" s="271"/>
      <c r="O2121" s="576"/>
      <c r="P2121" s="276" t="s">
        <v>277</v>
      </c>
      <c r="Q2121" s="279"/>
      <c r="R2121" s="449"/>
      <c r="S2121" s="279">
        <f t="shared" si="171"/>
        <v>0</v>
      </c>
      <c r="T2121" s="333">
        <f t="shared" si="167"/>
        <v>0</v>
      </c>
    </row>
    <row r="2122" spans="2:20" ht="24.9" customHeight="1" x14ac:dyDescent="0.3">
      <c r="B2122" s="446"/>
      <c r="C2122" s="267">
        <f t="shared" si="175"/>
        <v>1</v>
      </c>
      <c r="D2122" s="268" t="str">
        <f t="shared" si="176"/>
        <v>Janeiro</v>
      </c>
      <c r="E2122" s="269">
        <v>231</v>
      </c>
      <c r="F2122" s="270" t="str">
        <f>IF(E2122="","",VLOOKUP(Conciliação!E2122,Relatório!B:I,2,FALSE))</f>
        <v>FGTS</v>
      </c>
      <c r="G2122" s="709"/>
      <c r="H2122" s="334" t="str">
        <f>IF(G2122="","",VLOOKUP(G2122,Fundos!B:C,2,FALSE))</f>
        <v/>
      </c>
      <c r="I2122" s="272"/>
      <c r="J2122" s="443"/>
      <c r="K2122" s="443"/>
      <c r="L2122" s="685"/>
      <c r="M2122" s="353"/>
      <c r="N2122" s="271"/>
      <c r="O2122" s="576"/>
      <c r="P2122" s="276" t="s">
        <v>277</v>
      </c>
      <c r="Q2122" s="279"/>
      <c r="R2122" s="449"/>
      <c r="S2122" s="279">
        <f t="shared" si="171"/>
        <v>0</v>
      </c>
      <c r="T2122" s="333">
        <f t="shared" si="167"/>
        <v>0</v>
      </c>
    </row>
    <row r="2123" spans="2:20" ht="24.9" customHeight="1" x14ac:dyDescent="0.3">
      <c r="B2123" s="446"/>
      <c r="C2123" s="267">
        <f t="shared" si="175"/>
        <v>1</v>
      </c>
      <c r="D2123" s="268" t="str">
        <f t="shared" si="176"/>
        <v>Janeiro</v>
      </c>
      <c r="E2123" s="269">
        <v>126</v>
      </c>
      <c r="F2123" s="270">
        <f>IF(E2123="","",VLOOKUP(Conciliação!E2123,Relatório!B:I,2,FALSE))</f>
        <v>0</v>
      </c>
      <c r="G2123" s="709"/>
      <c r="H2123" s="334" t="str">
        <f>IF(G2123="","",VLOOKUP(G2123,Fundos!B:C,2,FALSE))</f>
        <v/>
      </c>
      <c r="I2123" s="272"/>
      <c r="J2123" s="443"/>
      <c r="K2123" s="443"/>
      <c r="L2123" s="685"/>
      <c r="M2123" s="353"/>
      <c r="N2123" s="271"/>
      <c r="O2123" s="576"/>
      <c r="P2123" s="276" t="s">
        <v>277</v>
      </c>
      <c r="Q2123" s="279"/>
      <c r="R2123" s="449"/>
      <c r="S2123" s="279">
        <f t="shared" ref="S2123:S2181" si="177">IF(P2123="sim",Q2123-R2123+S2122,IF(P2123="NÃO",S2122))</f>
        <v>0</v>
      </c>
      <c r="T2123" s="333">
        <f t="shared" si="167"/>
        <v>0</v>
      </c>
    </row>
    <row r="2124" spans="2:20" ht="24.9" customHeight="1" x14ac:dyDescent="0.3">
      <c r="B2124" s="446"/>
      <c r="C2124" s="267">
        <f t="shared" si="175"/>
        <v>1</v>
      </c>
      <c r="D2124" s="268" t="str">
        <f t="shared" si="176"/>
        <v>Janeiro</v>
      </c>
      <c r="E2124" s="269">
        <v>126</v>
      </c>
      <c r="F2124" s="270">
        <f>IF(E2124="","",VLOOKUP(Conciliação!E2124,Relatório!B:I,2,FALSE))</f>
        <v>0</v>
      </c>
      <c r="G2124" s="709"/>
      <c r="H2124" s="334" t="str">
        <f>IF(G2124="","",VLOOKUP(G2124,Fundos!B:C,2,FALSE))</f>
        <v/>
      </c>
      <c r="I2124" s="828" t="s">
        <v>1077</v>
      </c>
      <c r="J2124" s="443"/>
      <c r="K2124" s="443"/>
      <c r="L2124" s="685"/>
      <c r="M2124" s="353"/>
      <c r="N2124" s="271"/>
      <c r="O2124" s="576"/>
      <c r="P2124" s="276" t="s">
        <v>277</v>
      </c>
      <c r="Q2124" s="279"/>
      <c r="R2124" s="449"/>
      <c r="S2124" s="279">
        <f t="shared" si="177"/>
        <v>0</v>
      </c>
      <c r="T2124" s="333">
        <f t="shared" si="167"/>
        <v>0</v>
      </c>
    </row>
    <row r="2125" spans="2:20" ht="24.9" customHeight="1" x14ac:dyDescent="0.3">
      <c r="B2125" s="446"/>
      <c r="C2125" s="267">
        <f t="shared" si="175"/>
        <v>1</v>
      </c>
      <c r="D2125" s="268" t="str">
        <f t="shared" si="176"/>
        <v>Janeiro</v>
      </c>
      <c r="E2125" s="269">
        <v>126</v>
      </c>
      <c r="F2125" s="270">
        <f>IF(E2125="","",VLOOKUP(Conciliação!E2125,Relatório!B:I,2,FALSE))</f>
        <v>0</v>
      </c>
      <c r="G2125" s="709"/>
      <c r="H2125" s="334" t="str">
        <f>IF(G2125="","",VLOOKUP(G2125,Fundos!B:C,2,FALSE))</f>
        <v/>
      </c>
      <c r="I2125" s="272"/>
      <c r="J2125" s="443"/>
      <c r="K2125" s="443"/>
      <c r="L2125" s="685"/>
      <c r="M2125" s="353"/>
      <c r="N2125" s="271"/>
      <c r="O2125" s="576"/>
      <c r="P2125" s="276" t="s">
        <v>277</v>
      </c>
      <c r="Q2125" s="279"/>
      <c r="R2125" s="449"/>
      <c r="S2125" s="279">
        <f t="shared" si="177"/>
        <v>0</v>
      </c>
      <c r="T2125" s="333">
        <f t="shared" si="167"/>
        <v>0</v>
      </c>
    </row>
    <row r="2126" spans="2:20" ht="24.9" customHeight="1" x14ac:dyDescent="0.3">
      <c r="B2126" s="446"/>
      <c r="C2126" s="267">
        <f t="shared" si="175"/>
        <v>1</v>
      </c>
      <c r="D2126" s="268" t="str">
        <f t="shared" si="176"/>
        <v>Janeiro</v>
      </c>
      <c r="E2126" s="269">
        <v>126</v>
      </c>
      <c r="F2126" s="270">
        <f>IF(E2126="","",VLOOKUP(Conciliação!E2126,Relatório!B:I,2,FALSE))</f>
        <v>0</v>
      </c>
      <c r="G2126" s="709"/>
      <c r="H2126" s="334" t="str">
        <f>IF(G2126="","",VLOOKUP(G2126,Fundos!B:C,2,FALSE))</f>
        <v/>
      </c>
      <c r="I2126" s="272"/>
      <c r="J2126" s="443"/>
      <c r="K2126" s="443"/>
      <c r="L2126" s="685"/>
      <c r="M2126" s="353"/>
      <c r="N2126" s="271"/>
      <c r="O2126" s="576"/>
      <c r="P2126" s="276" t="s">
        <v>277</v>
      </c>
      <c r="Q2126" s="279"/>
      <c r="R2126" s="449"/>
      <c r="S2126" s="279">
        <f t="shared" si="177"/>
        <v>0</v>
      </c>
      <c r="T2126" s="333">
        <f t="shared" si="167"/>
        <v>0</v>
      </c>
    </row>
    <row r="2127" spans="2:20" ht="24.9" customHeight="1" x14ac:dyDescent="0.3">
      <c r="B2127" s="446"/>
      <c r="C2127" s="267">
        <f t="shared" si="175"/>
        <v>1</v>
      </c>
      <c r="D2127" s="268" t="str">
        <f t="shared" si="176"/>
        <v>Janeiro</v>
      </c>
      <c r="E2127" s="269">
        <v>205</v>
      </c>
      <c r="F2127" s="270" t="str">
        <f>IF(E2127="","",VLOOKUP(Conciliação!E2127,Relatório!B:I,2,FALSE))</f>
        <v>Auxiliar Administrativo</v>
      </c>
      <c r="G2127" s="709"/>
      <c r="H2127" s="334" t="str">
        <f>IF(G2127="","",VLOOKUP(G2127,Fundos!B:C,2,FALSE))</f>
        <v/>
      </c>
      <c r="I2127" s="272"/>
      <c r="J2127" s="443"/>
      <c r="K2127" s="443"/>
      <c r="L2127" s="685"/>
      <c r="M2127" s="353"/>
      <c r="N2127" s="271"/>
      <c r="O2127" s="576"/>
      <c r="P2127" s="276" t="s">
        <v>277</v>
      </c>
      <c r="Q2127" s="279"/>
      <c r="R2127" s="449"/>
      <c r="S2127" s="279">
        <f t="shared" si="177"/>
        <v>0</v>
      </c>
      <c r="T2127" s="333">
        <f t="shared" si="167"/>
        <v>0</v>
      </c>
    </row>
    <row r="2128" spans="2:20" ht="24.9" customHeight="1" x14ac:dyDescent="0.3">
      <c r="B2128" s="446"/>
      <c r="C2128" s="267">
        <f t="shared" si="175"/>
        <v>1</v>
      </c>
      <c r="D2128" s="268" t="str">
        <f t="shared" si="176"/>
        <v>Janeiro</v>
      </c>
      <c r="E2128" s="269">
        <v>267</v>
      </c>
      <c r="F2128" s="270" t="str">
        <f>IF(E2128="","",VLOOKUP(Conciliação!E2128,Relatório!B:I,2,FALSE))</f>
        <v>Seguro Empresarial (Incêndio/Furto/Elétrica)</v>
      </c>
      <c r="G2128" s="709"/>
      <c r="H2128" s="334" t="str">
        <f>IF(G2128="","",VLOOKUP(G2128,Fundos!B:C,2,FALSE))</f>
        <v/>
      </c>
      <c r="I2128" s="272"/>
      <c r="J2128" s="443"/>
      <c r="K2128" s="443"/>
      <c r="L2128" s="686"/>
      <c r="M2128" s="353"/>
      <c r="N2128" s="271"/>
      <c r="O2128" s="576"/>
      <c r="P2128" s="276" t="s">
        <v>277</v>
      </c>
      <c r="Q2128" s="279"/>
      <c r="R2128" s="449"/>
      <c r="S2128" s="279">
        <f t="shared" si="177"/>
        <v>0</v>
      </c>
      <c r="T2128" s="333">
        <f t="shared" si="167"/>
        <v>0</v>
      </c>
    </row>
    <row r="2129" spans="2:20" ht="24.9" customHeight="1" x14ac:dyDescent="0.3">
      <c r="B2129" s="446"/>
      <c r="C2129" s="267">
        <f t="shared" si="175"/>
        <v>1</v>
      </c>
      <c r="D2129" s="268" t="str">
        <f t="shared" si="176"/>
        <v>Janeiro</v>
      </c>
      <c r="E2129" s="269">
        <v>126</v>
      </c>
      <c r="F2129" s="270">
        <f>IF(E2129="","",VLOOKUP(Conciliação!E2129,Relatório!B:I,2,FALSE))</f>
        <v>0</v>
      </c>
      <c r="G2129" s="709"/>
      <c r="H2129" s="334" t="str">
        <f>IF(G2129="","",VLOOKUP(G2129,Fundos!B:C,2,FALSE))</f>
        <v/>
      </c>
      <c r="I2129" s="272"/>
      <c r="J2129" s="443"/>
      <c r="K2129" s="448"/>
      <c r="L2129" s="686"/>
      <c r="M2129" s="353"/>
      <c r="N2129" s="271"/>
      <c r="O2129" s="576"/>
      <c r="P2129" s="276" t="s">
        <v>277</v>
      </c>
      <c r="Q2129" s="279"/>
      <c r="R2129" s="449"/>
      <c r="S2129" s="279">
        <f t="shared" si="177"/>
        <v>0</v>
      </c>
      <c r="T2129" s="333">
        <f t="shared" si="167"/>
        <v>0</v>
      </c>
    </row>
    <row r="2130" spans="2:20" ht="24.9" customHeight="1" x14ac:dyDescent="0.3">
      <c r="B2130" s="446"/>
      <c r="C2130" s="267">
        <f>MONTH(B2130)</f>
        <v>1</v>
      </c>
      <c r="D2130" s="268" t="str">
        <f>IF(C2130=1,"Janeiro",IF(C2130=2,"Fevereiro",IF(C2130=3,"Março",IF(C2130=4,"Abril",IF(C2130=5,"Maio",IF(C2130=6,"Junho",IF(C2130=7,"Julho",IF(C2130=8,"Agosto",IF(C2130=9,"Setembro",IF(C2130=10,"Outubro",IF(C2130=11,"Novembro",IF(C2130=12,"Dezembro",""))))))))))))</f>
        <v>Janeiro</v>
      </c>
      <c r="E2130" s="269">
        <v>143</v>
      </c>
      <c r="F2130" s="270">
        <f>IF(E2130="","",VLOOKUP(Conciliação!E2130,Relatório!B:I,2,FALSE))</f>
        <v>0</v>
      </c>
      <c r="G2130" s="709"/>
      <c r="H2130" s="334" t="str">
        <f>IF(G2130="","",VLOOKUP(G2130,Fundos!B:C,2,FALSE))</f>
        <v/>
      </c>
      <c r="I2130" s="272"/>
      <c r="J2130" s="443"/>
      <c r="K2130" s="443"/>
      <c r="L2130" s="686"/>
      <c r="M2130" s="353"/>
      <c r="N2130" s="271"/>
      <c r="O2130" s="576"/>
      <c r="P2130" s="276" t="s">
        <v>277</v>
      </c>
      <c r="Q2130" s="279"/>
      <c r="R2130" s="449"/>
      <c r="S2130" s="279">
        <f t="shared" ref="S2130:S2136" si="178">IF(P2130="sim",Q2130-R2130+S2129,IF(P2130="NÃO",S2129))</f>
        <v>0</v>
      </c>
      <c r="T2130" s="333">
        <f t="shared" si="167"/>
        <v>0</v>
      </c>
    </row>
    <row r="2131" spans="2:20" ht="24.9" customHeight="1" x14ac:dyDescent="0.3">
      <c r="B2131" s="446"/>
      <c r="C2131" s="267">
        <f>MONTH(B2131)</f>
        <v>1</v>
      </c>
      <c r="D2131" s="268" t="str">
        <f>IF(C2131=1,"Janeiro",IF(C2131=2,"Fevereiro",IF(C2131=3,"Março",IF(C2131=4,"Abril",IF(C2131=5,"Maio",IF(C2131=6,"Junho",IF(C2131=7,"Julho",IF(C2131=8,"Agosto",IF(C2131=9,"Setembro",IF(C2131=10,"Outubro",IF(C2131=11,"Novembro",IF(C2131=12,"Dezembro",""))))))))))))</f>
        <v>Janeiro</v>
      </c>
      <c r="E2131" s="269">
        <v>267</v>
      </c>
      <c r="F2131" s="270" t="str">
        <f>IF(E2131="","",VLOOKUP(Conciliação!E2131,Relatório!B:I,2,FALSE))</f>
        <v>Seguro Empresarial (Incêndio/Furto/Elétrica)</v>
      </c>
      <c r="G2131" s="709"/>
      <c r="H2131" s="334" t="str">
        <f>IF(G2131="","",VLOOKUP(G2131,Fundos!B:C,2,FALSE))</f>
        <v/>
      </c>
      <c r="I2131" s="272"/>
      <c r="J2131" s="443"/>
      <c r="K2131" s="443"/>
      <c r="L2131" s="686"/>
      <c r="M2131" s="353"/>
      <c r="N2131" s="271"/>
      <c r="O2131" s="576"/>
      <c r="P2131" s="276" t="s">
        <v>277</v>
      </c>
      <c r="Q2131" s="279"/>
      <c r="R2131" s="449"/>
      <c r="S2131" s="279">
        <f t="shared" si="178"/>
        <v>0</v>
      </c>
      <c r="T2131" s="333">
        <f t="shared" si="167"/>
        <v>0</v>
      </c>
    </row>
    <row r="2132" spans="2:20" ht="24.9" customHeight="1" x14ac:dyDescent="0.3">
      <c r="B2132" s="446"/>
      <c r="C2132" s="267">
        <f>MONTH(B2132)</f>
        <v>1</v>
      </c>
      <c r="D2132" s="268" t="str">
        <f>IF(C2132=1,"Janeiro",IF(C2132=2,"Fevereiro",IF(C2132=3,"Março",IF(C2132=4,"Abril",IF(C2132=5,"Maio",IF(C2132=6,"Junho",IF(C2132=7,"Julho",IF(C2132=8,"Agosto",IF(C2132=9,"Setembro",IF(C2132=10,"Outubro",IF(C2132=11,"Novembro",IF(C2132=12,"Dezembro",""))))))))))))</f>
        <v>Janeiro</v>
      </c>
      <c r="E2132" s="269">
        <v>117</v>
      </c>
      <c r="F2132" s="270">
        <f>IF(E2132="","",VLOOKUP(Conciliação!E2132,Relatório!B:I,2,FALSE))</f>
        <v>0</v>
      </c>
      <c r="G2132" s="709"/>
      <c r="H2132" s="334" t="str">
        <f>IF(G2132="","",VLOOKUP(G2132,Fundos!B:C,2,FALSE))</f>
        <v/>
      </c>
      <c r="I2132" s="272"/>
      <c r="J2132" s="443"/>
      <c r="K2132" s="443"/>
      <c r="L2132" s="686"/>
      <c r="M2132" s="353"/>
      <c r="N2132" s="271"/>
      <c r="O2132" s="576"/>
      <c r="P2132" s="276" t="s">
        <v>277</v>
      </c>
      <c r="Q2132" s="279"/>
      <c r="R2132" s="449"/>
      <c r="S2132" s="279">
        <f t="shared" si="178"/>
        <v>0</v>
      </c>
      <c r="T2132" s="333">
        <f t="shared" si="167"/>
        <v>0</v>
      </c>
    </row>
    <row r="2133" spans="2:20" ht="24.9" customHeight="1" x14ac:dyDescent="0.3">
      <c r="B2133" s="446"/>
      <c r="C2133" s="267">
        <f>MONTH(B2133)</f>
        <v>1</v>
      </c>
      <c r="D2133" s="268" t="str">
        <f>IF(C2133=1,"Janeiro",IF(C2133=2,"Fevereiro",IF(C2133=3,"Março",IF(C2133=4,"Abril",IF(C2133=5,"Maio",IF(C2133=6,"Junho",IF(C2133=7,"Julho",IF(C2133=8,"Agosto",IF(C2133=9,"Setembro",IF(C2133=10,"Outubro",IF(C2133=11,"Novembro",IF(C2133=12,"Dezembro",""))))))))))))</f>
        <v>Janeiro</v>
      </c>
      <c r="E2133" s="269">
        <v>143</v>
      </c>
      <c r="F2133" s="270">
        <f>IF(E2133="","",VLOOKUP(Conciliação!E2133,Relatório!B:I,2,FALSE))</f>
        <v>0</v>
      </c>
      <c r="G2133" s="709"/>
      <c r="H2133" s="334" t="str">
        <f>IF(G2133="","",VLOOKUP(G2133,Fundos!B:C,2,FALSE))</f>
        <v/>
      </c>
      <c r="I2133" s="272"/>
      <c r="J2133" s="443"/>
      <c r="K2133" s="443"/>
      <c r="L2133" s="686"/>
      <c r="M2133" s="353"/>
      <c r="N2133" s="271"/>
      <c r="O2133" s="576"/>
      <c r="P2133" s="276" t="s">
        <v>277</v>
      </c>
      <c r="Q2133" s="279"/>
      <c r="R2133" s="449"/>
      <c r="S2133" s="279">
        <f t="shared" si="178"/>
        <v>0</v>
      </c>
      <c r="T2133" s="333">
        <f t="shared" si="167"/>
        <v>0</v>
      </c>
    </row>
    <row r="2134" spans="2:20" ht="24.9" customHeight="1" x14ac:dyDescent="0.3">
      <c r="B2134" s="446"/>
      <c r="C2134" s="267">
        <f t="shared" si="175"/>
        <v>1</v>
      </c>
      <c r="D2134" s="268" t="str">
        <f t="shared" si="176"/>
        <v>Janeiro</v>
      </c>
      <c r="E2134" s="694">
        <v>143</v>
      </c>
      <c r="F2134" s="270">
        <f>IF(E2134="","",VLOOKUP(Conciliação!E2134,Relatório!B:I,2,FALSE))</f>
        <v>0</v>
      </c>
      <c r="G2134" s="709"/>
      <c r="H2134" s="334" t="str">
        <f>IF(G2134="","",VLOOKUP(G2134,Fundos!B:C,2,FALSE))</f>
        <v/>
      </c>
      <c r="I2134" s="272"/>
      <c r="J2134" s="443"/>
      <c r="K2134" s="443"/>
      <c r="L2134" s="685"/>
      <c r="M2134" s="353"/>
      <c r="N2134" s="271"/>
      <c r="O2134" s="576"/>
      <c r="P2134" s="276" t="s">
        <v>277</v>
      </c>
      <c r="Q2134" s="279"/>
      <c r="R2134" s="449"/>
      <c r="S2134" s="279">
        <f t="shared" si="178"/>
        <v>0</v>
      </c>
      <c r="T2134" s="333">
        <f t="shared" si="167"/>
        <v>0</v>
      </c>
    </row>
    <row r="2135" spans="2:20" ht="24.9" customHeight="1" x14ac:dyDescent="0.3">
      <c r="B2135" s="446"/>
      <c r="C2135" s="267">
        <f t="shared" si="175"/>
        <v>1</v>
      </c>
      <c r="D2135" s="268" t="str">
        <f t="shared" si="176"/>
        <v>Janeiro</v>
      </c>
      <c r="E2135" s="269">
        <v>304</v>
      </c>
      <c r="F2135" s="270" t="str">
        <f>IF(E2135="","",VLOOKUP(Conciliação!E2135,Relatório!B:I,2,FALSE))</f>
        <v>Jurídico</v>
      </c>
      <c r="G2135" s="709"/>
      <c r="H2135" s="334" t="str">
        <f>IF(G2135="","",VLOOKUP(G2135,Fundos!B:C,2,FALSE))</f>
        <v/>
      </c>
      <c r="I2135" s="272"/>
      <c r="J2135" s="443"/>
      <c r="K2135" s="443"/>
      <c r="L2135" s="685"/>
      <c r="M2135" s="353"/>
      <c r="N2135" s="271"/>
      <c r="O2135" s="576"/>
      <c r="P2135" s="276" t="s">
        <v>277</v>
      </c>
      <c r="Q2135" s="279"/>
      <c r="R2135" s="449"/>
      <c r="S2135" s="279">
        <f t="shared" si="178"/>
        <v>0</v>
      </c>
      <c r="T2135" s="333">
        <f t="shared" si="167"/>
        <v>0</v>
      </c>
    </row>
    <row r="2136" spans="2:20" ht="24.9" customHeight="1" x14ac:dyDescent="0.3">
      <c r="B2136" s="446"/>
      <c r="C2136" s="267">
        <f t="shared" si="175"/>
        <v>1</v>
      </c>
      <c r="D2136" s="268" t="str">
        <f t="shared" si="176"/>
        <v>Janeiro</v>
      </c>
      <c r="E2136" s="269">
        <v>238</v>
      </c>
      <c r="F2136" s="270" t="str">
        <f>IF(E2136="","",VLOOKUP(Conciliação!E2136,Relatório!B:I,2,FALSE))</f>
        <v>Consultas médicas (admissionais, continuidade ou demissional)</v>
      </c>
      <c r="G2136" s="709"/>
      <c r="H2136" s="334" t="str">
        <f>IF(G2136="","",VLOOKUP(G2136,Fundos!B:C,2,FALSE))</f>
        <v/>
      </c>
      <c r="I2136" s="272"/>
      <c r="J2136" s="443"/>
      <c r="K2136" s="443"/>
      <c r="L2136" s="685"/>
      <c r="M2136" s="353"/>
      <c r="N2136" s="271"/>
      <c r="O2136" s="576"/>
      <c r="P2136" s="276" t="s">
        <v>277</v>
      </c>
      <c r="Q2136" s="279"/>
      <c r="R2136" s="449"/>
      <c r="S2136" s="279">
        <f t="shared" si="178"/>
        <v>0</v>
      </c>
      <c r="T2136" s="333">
        <f t="shared" si="167"/>
        <v>0</v>
      </c>
    </row>
    <row r="2137" spans="2:20" ht="24.9" customHeight="1" x14ac:dyDescent="0.3">
      <c r="B2137" s="446"/>
      <c r="C2137" s="267">
        <f t="shared" si="175"/>
        <v>1</v>
      </c>
      <c r="D2137" s="268" t="str">
        <f t="shared" si="176"/>
        <v>Janeiro</v>
      </c>
      <c r="E2137" s="269">
        <v>266</v>
      </c>
      <c r="F2137" s="270" t="str">
        <f>IF(E2137="","",VLOOKUP(Conciliação!E2137,Relatório!B:I,2,FALSE))</f>
        <v>Passagens areas/Terrestres</v>
      </c>
      <c r="G2137" s="709"/>
      <c r="H2137" s="334" t="str">
        <f>IF(G2137="","",VLOOKUP(G2137,Fundos!B:C,2,FALSE))</f>
        <v/>
      </c>
      <c r="I2137" s="272"/>
      <c r="J2137" s="443"/>
      <c r="K2137" s="443"/>
      <c r="L2137" s="685"/>
      <c r="M2137" s="353"/>
      <c r="N2137" s="271"/>
      <c r="O2137" s="576"/>
      <c r="P2137" s="276" t="s">
        <v>277</v>
      </c>
      <c r="Q2137" s="279"/>
      <c r="R2137" s="449"/>
      <c r="S2137" s="279">
        <f t="shared" si="177"/>
        <v>0</v>
      </c>
      <c r="T2137" s="333">
        <f t="shared" si="167"/>
        <v>0</v>
      </c>
    </row>
    <row r="2138" spans="2:20" ht="24.9" customHeight="1" x14ac:dyDescent="0.3">
      <c r="B2138" s="446"/>
      <c r="C2138" s="267">
        <f t="shared" si="175"/>
        <v>1</v>
      </c>
      <c r="D2138" s="268" t="str">
        <f t="shared" si="176"/>
        <v>Janeiro</v>
      </c>
      <c r="E2138" s="269">
        <v>210</v>
      </c>
      <c r="F2138" s="270" t="str">
        <f>IF(E2138="","",VLOOKUP(Conciliação!E2138,Relatório!B:I,2,FALSE))</f>
        <v>Serviços Gerais</v>
      </c>
      <c r="G2138" s="709"/>
      <c r="H2138" s="334" t="str">
        <f>IF(G2138="","",VLOOKUP(G2138,Fundos!B:C,2,FALSE))</f>
        <v/>
      </c>
      <c r="I2138" s="272"/>
      <c r="J2138" s="443"/>
      <c r="K2138" s="443"/>
      <c r="L2138" s="685"/>
      <c r="M2138" s="353"/>
      <c r="N2138" s="271"/>
      <c r="O2138" s="576"/>
      <c r="P2138" s="276" t="s">
        <v>277</v>
      </c>
      <c r="Q2138" s="279"/>
      <c r="R2138" s="449"/>
      <c r="S2138" s="279">
        <f t="shared" si="177"/>
        <v>0</v>
      </c>
      <c r="T2138" s="333">
        <f t="shared" si="167"/>
        <v>0</v>
      </c>
    </row>
    <row r="2139" spans="2:20" ht="24.9" customHeight="1" x14ac:dyDescent="0.3">
      <c r="B2139" s="446"/>
      <c r="C2139" s="267">
        <f t="shared" si="175"/>
        <v>1</v>
      </c>
      <c r="D2139" s="268" t="str">
        <f t="shared" si="176"/>
        <v>Janeiro</v>
      </c>
      <c r="E2139" s="269">
        <v>60</v>
      </c>
      <c r="F2139" s="270" t="str">
        <f>IF(E2139="","",VLOOKUP(Conciliação!E2139,Relatório!B:I,2,FALSE))</f>
        <v>Taxas bancárias</v>
      </c>
      <c r="G2139" s="709"/>
      <c r="H2139" s="334" t="str">
        <f>IF(G2139="","",VLOOKUP(G2139,Fundos!B:C,2,FALSE))</f>
        <v/>
      </c>
      <c r="I2139" s="272"/>
      <c r="J2139" s="443"/>
      <c r="K2139" s="443"/>
      <c r="L2139" s="685"/>
      <c r="M2139" s="353"/>
      <c r="N2139" s="271"/>
      <c r="O2139" s="576"/>
      <c r="P2139" s="276" t="s">
        <v>277</v>
      </c>
      <c r="Q2139" s="279"/>
      <c r="R2139" s="449"/>
      <c r="S2139" s="279">
        <f t="shared" si="177"/>
        <v>0</v>
      </c>
      <c r="T2139" s="333">
        <f t="shared" si="167"/>
        <v>0</v>
      </c>
    </row>
    <row r="2140" spans="2:20" ht="24.9" customHeight="1" x14ac:dyDescent="0.3">
      <c r="B2140" s="446"/>
      <c r="C2140" s="267">
        <f t="shared" si="175"/>
        <v>1</v>
      </c>
      <c r="D2140" s="268" t="str">
        <f t="shared" si="176"/>
        <v>Janeiro</v>
      </c>
      <c r="E2140" s="269">
        <v>60</v>
      </c>
      <c r="F2140" s="270" t="str">
        <f>IF(E2140="","",VLOOKUP(Conciliação!E2140,Relatório!B:I,2,FALSE))</f>
        <v>Taxas bancárias</v>
      </c>
      <c r="G2140" s="709"/>
      <c r="H2140" s="334" t="str">
        <f>IF(G2140="","",VLOOKUP(G2140,Fundos!B:C,2,FALSE))</f>
        <v/>
      </c>
      <c r="I2140" s="272"/>
      <c r="J2140" s="443"/>
      <c r="K2140" s="443"/>
      <c r="L2140" s="685"/>
      <c r="M2140" s="353"/>
      <c r="N2140" s="271"/>
      <c r="O2140" s="576"/>
      <c r="P2140" s="276" t="s">
        <v>277</v>
      </c>
      <c r="Q2140" s="279"/>
      <c r="R2140" s="449"/>
      <c r="S2140" s="279">
        <f t="shared" si="177"/>
        <v>0</v>
      </c>
      <c r="T2140" s="333">
        <f t="shared" si="167"/>
        <v>0</v>
      </c>
    </row>
    <row r="2141" spans="2:20" ht="24.9" customHeight="1" x14ac:dyDescent="0.3">
      <c r="B2141" s="446"/>
      <c r="C2141" s="267">
        <f t="shared" si="175"/>
        <v>1</v>
      </c>
      <c r="D2141" s="268" t="str">
        <f t="shared" si="176"/>
        <v>Janeiro</v>
      </c>
      <c r="E2141" s="269">
        <v>60</v>
      </c>
      <c r="F2141" s="270" t="str">
        <f>IF(E2141="","",VLOOKUP(Conciliação!E2141,Relatório!B:I,2,FALSE))</f>
        <v>Taxas bancárias</v>
      </c>
      <c r="G2141" s="709"/>
      <c r="H2141" s="334" t="str">
        <f>IF(G2141="","",VLOOKUP(G2141,Fundos!B:C,2,FALSE))</f>
        <v/>
      </c>
      <c r="I2141" s="272"/>
      <c r="J2141" s="443"/>
      <c r="K2141" s="443"/>
      <c r="L2141" s="685"/>
      <c r="M2141" s="353"/>
      <c r="N2141" s="271"/>
      <c r="O2141" s="576"/>
      <c r="P2141" s="276" t="s">
        <v>277</v>
      </c>
      <c r="Q2141" s="279"/>
      <c r="R2141" s="449"/>
      <c r="S2141" s="279">
        <f t="shared" si="177"/>
        <v>0</v>
      </c>
      <c r="T2141" s="333">
        <f t="shared" si="167"/>
        <v>0</v>
      </c>
    </row>
    <row r="2142" spans="2:20" ht="24.9" customHeight="1" x14ac:dyDescent="0.3">
      <c r="B2142" s="446"/>
      <c r="C2142" s="267">
        <f t="shared" si="175"/>
        <v>1</v>
      </c>
      <c r="D2142" s="268" t="str">
        <f t="shared" si="176"/>
        <v>Janeiro</v>
      </c>
      <c r="E2142" s="269">
        <v>60</v>
      </c>
      <c r="F2142" s="270" t="str">
        <f>IF(E2142="","",VLOOKUP(Conciliação!E2142,Relatório!B:I,2,FALSE))</f>
        <v>Taxas bancárias</v>
      </c>
      <c r="G2142" s="709"/>
      <c r="H2142" s="334" t="str">
        <f>IF(G2142="","",VLOOKUP(G2142,Fundos!B:C,2,FALSE))</f>
        <v/>
      </c>
      <c r="I2142" s="272"/>
      <c r="J2142" s="443"/>
      <c r="K2142" s="443"/>
      <c r="L2142" s="685"/>
      <c r="M2142" s="353"/>
      <c r="N2142" s="271"/>
      <c r="O2142" s="576"/>
      <c r="P2142" s="276" t="s">
        <v>277</v>
      </c>
      <c r="Q2142" s="279"/>
      <c r="R2142" s="449"/>
      <c r="S2142" s="279">
        <f t="shared" si="177"/>
        <v>0</v>
      </c>
      <c r="T2142" s="333">
        <f t="shared" si="167"/>
        <v>0</v>
      </c>
    </row>
    <row r="2143" spans="2:20" ht="24.9" customHeight="1" x14ac:dyDescent="0.3">
      <c r="B2143" s="446"/>
      <c r="C2143" s="267">
        <f t="shared" si="175"/>
        <v>1</v>
      </c>
      <c r="D2143" s="268" t="str">
        <f t="shared" si="176"/>
        <v>Janeiro</v>
      </c>
      <c r="E2143" s="269">
        <v>60</v>
      </c>
      <c r="F2143" s="270" t="str">
        <f>IF(E2143="","",VLOOKUP(Conciliação!E2143,Relatório!B:I,2,FALSE))</f>
        <v>Taxas bancárias</v>
      </c>
      <c r="G2143" s="709"/>
      <c r="H2143" s="334" t="str">
        <f>IF(G2143="","",VLOOKUP(G2143,Fundos!B:C,2,FALSE))</f>
        <v/>
      </c>
      <c r="I2143" s="272"/>
      <c r="J2143" s="443"/>
      <c r="K2143" s="443"/>
      <c r="L2143" s="685"/>
      <c r="M2143" s="353"/>
      <c r="N2143" s="271"/>
      <c r="O2143" s="576"/>
      <c r="P2143" s="276" t="s">
        <v>277</v>
      </c>
      <c r="Q2143" s="279"/>
      <c r="R2143" s="449"/>
      <c r="S2143" s="279">
        <f t="shared" si="177"/>
        <v>0</v>
      </c>
      <c r="T2143" s="333">
        <f t="shared" si="167"/>
        <v>0</v>
      </c>
    </row>
    <row r="2144" spans="2:20" ht="24.9" customHeight="1" x14ac:dyDescent="0.3">
      <c r="B2144" s="446"/>
      <c r="C2144" s="267">
        <f t="shared" si="175"/>
        <v>1</v>
      </c>
      <c r="D2144" s="268" t="str">
        <f t="shared" si="176"/>
        <v>Janeiro</v>
      </c>
      <c r="E2144" s="269">
        <v>60</v>
      </c>
      <c r="F2144" s="270" t="str">
        <f>IF(E2144="","",VLOOKUP(Conciliação!E2144,Relatório!B:I,2,FALSE))</f>
        <v>Taxas bancárias</v>
      </c>
      <c r="G2144" s="709"/>
      <c r="H2144" s="334" t="str">
        <f>IF(G2144="","",VLOOKUP(G2144,Fundos!B:C,2,FALSE))</f>
        <v/>
      </c>
      <c r="I2144" s="272"/>
      <c r="J2144" s="443"/>
      <c r="K2144" s="443"/>
      <c r="L2144" s="685"/>
      <c r="M2144" s="353"/>
      <c r="N2144" s="271"/>
      <c r="O2144" s="576"/>
      <c r="P2144" s="276" t="s">
        <v>277</v>
      </c>
      <c r="Q2144" s="279"/>
      <c r="R2144" s="449"/>
      <c r="S2144" s="279">
        <f t="shared" si="177"/>
        <v>0</v>
      </c>
      <c r="T2144" s="333">
        <f t="shared" si="167"/>
        <v>0</v>
      </c>
    </row>
    <row r="2145" spans="2:20" ht="24.9" customHeight="1" x14ac:dyDescent="0.3">
      <c r="B2145" s="446"/>
      <c r="C2145" s="267">
        <f t="shared" si="175"/>
        <v>1</v>
      </c>
      <c r="D2145" s="268" t="str">
        <f t="shared" si="176"/>
        <v>Janeiro</v>
      </c>
      <c r="E2145" s="269">
        <v>60</v>
      </c>
      <c r="F2145" s="270" t="str">
        <f>IF(E2145="","",VLOOKUP(Conciliação!E2145,Relatório!B:I,2,FALSE))</f>
        <v>Taxas bancárias</v>
      </c>
      <c r="G2145" s="709"/>
      <c r="H2145" s="334" t="str">
        <f>IF(G2145="","",VLOOKUP(G2145,Fundos!B:C,2,FALSE))</f>
        <v/>
      </c>
      <c r="I2145" s="272"/>
      <c r="J2145" s="443"/>
      <c r="K2145" s="443"/>
      <c r="L2145" s="685"/>
      <c r="M2145" s="353"/>
      <c r="N2145" s="271"/>
      <c r="O2145" s="576"/>
      <c r="P2145" s="276" t="s">
        <v>277</v>
      </c>
      <c r="Q2145" s="279"/>
      <c r="R2145" s="449"/>
      <c r="S2145" s="279">
        <f t="shared" si="177"/>
        <v>0</v>
      </c>
      <c r="T2145" s="333">
        <f t="shared" si="167"/>
        <v>0</v>
      </c>
    </row>
    <row r="2146" spans="2:20" ht="24.9" customHeight="1" x14ac:dyDescent="0.3">
      <c r="B2146" s="446"/>
      <c r="C2146" s="267">
        <f t="shared" si="175"/>
        <v>1</v>
      </c>
      <c r="D2146" s="268" t="str">
        <f t="shared" si="176"/>
        <v>Janeiro</v>
      </c>
      <c r="E2146" s="269">
        <v>60</v>
      </c>
      <c r="F2146" s="270" t="str">
        <f>IF(E2146="","",VLOOKUP(Conciliação!E2146,Relatório!B:I,2,FALSE))</f>
        <v>Taxas bancárias</v>
      </c>
      <c r="G2146" s="709"/>
      <c r="H2146" s="334" t="str">
        <f>IF(G2146="","",VLOOKUP(G2146,Fundos!B:C,2,FALSE))</f>
        <v/>
      </c>
      <c r="I2146" s="272"/>
      <c r="J2146" s="443"/>
      <c r="K2146" s="443"/>
      <c r="L2146" s="685"/>
      <c r="M2146" s="353"/>
      <c r="N2146" s="271"/>
      <c r="O2146" s="576"/>
      <c r="P2146" s="276" t="s">
        <v>277</v>
      </c>
      <c r="Q2146" s="279"/>
      <c r="R2146" s="449"/>
      <c r="S2146" s="279">
        <f t="shared" si="177"/>
        <v>0</v>
      </c>
      <c r="T2146" s="333">
        <f t="shared" si="167"/>
        <v>0</v>
      </c>
    </row>
    <row r="2147" spans="2:20" ht="24.9" customHeight="1" x14ac:dyDescent="0.3">
      <c r="B2147" s="446"/>
      <c r="C2147" s="267">
        <f t="shared" si="175"/>
        <v>1</v>
      </c>
      <c r="D2147" s="268" t="str">
        <f t="shared" si="176"/>
        <v>Janeiro</v>
      </c>
      <c r="E2147" s="269">
        <v>60</v>
      </c>
      <c r="F2147" s="270" t="str">
        <f>IF(E2147="","",VLOOKUP(Conciliação!E2147,Relatório!B:I,2,FALSE))</f>
        <v>Taxas bancárias</v>
      </c>
      <c r="G2147" s="709"/>
      <c r="H2147" s="334" t="str">
        <f>IF(G2147="","",VLOOKUP(G2147,Fundos!B:C,2,FALSE))</f>
        <v/>
      </c>
      <c r="I2147" s="272"/>
      <c r="J2147" s="443"/>
      <c r="K2147" s="443"/>
      <c r="L2147" s="685"/>
      <c r="M2147" s="353"/>
      <c r="N2147" s="271"/>
      <c r="O2147" s="576"/>
      <c r="P2147" s="276" t="s">
        <v>277</v>
      </c>
      <c r="Q2147" s="279"/>
      <c r="R2147" s="449"/>
      <c r="S2147" s="279">
        <f t="shared" si="177"/>
        <v>0</v>
      </c>
      <c r="T2147" s="333">
        <f t="shared" si="167"/>
        <v>0</v>
      </c>
    </row>
    <row r="2148" spans="2:20" ht="24.9" customHeight="1" x14ac:dyDescent="0.3">
      <c r="B2148" s="446"/>
      <c r="C2148" s="267">
        <f t="shared" si="175"/>
        <v>1</v>
      </c>
      <c r="D2148" s="268" t="str">
        <f t="shared" si="176"/>
        <v>Janeiro</v>
      </c>
      <c r="E2148" s="269">
        <v>60</v>
      </c>
      <c r="F2148" s="270" t="str">
        <f>IF(E2148="","",VLOOKUP(Conciliação!E2148,Relatório!B:I,2,FALSE))</f>
        <v>Taxas bancárias</v>
      </c>
      <c r="G2148" s="709"/>
      <c r="H2148" s="334" t="str">
        <f>IF(G2148="","",VLOOKUP(G2148,Fundos!B:C,2,FALSE))</f>
        <v/>
      </c>
      <c r="I2148" s="272"/>
      <c r="J2148" s="443"/>
      <c r="K2148" s="443"/>
      <c r="L2148" s="685"/>
      <c r="M2148" s="353"/>
      <c r="N2148" s="271"/>
      <c r="O2148" s="576"/>
      <c r="P2148" s="276" t="s">
        <v>277</v>
      </c>
      <c r="Q2148" s="279"/>
      <c r="R2148" s="449"/>
      <c r="S2148" s="279">
        <f t="shared" si="177"/>
        <v>0</v>
      </c>
      <c r="T2148" s="333">
        <f t="shared" si="167"/>
        <v>0</v>
      </c>
    </row>
    <row r="2149" spans="2:20" ht="24.9" customHeight="1" x14ac:dyDescent="0.3">
      <c r="B2149" s="446"/>
      <c r="C2149" s="267">
        <f t="shared" si="175"/>
        <v>1</v>
      </c>
      <c r="D2149" s="268" t="str">
        <f t="shared" si="176"/>
        <v>Janeiro</v>
      </c>
      <c r="E2149" s="269">
        <v>60</v>
      </c>
      <c r="F2149" s="270" t="str">
        <f>IF(E2149="","",VLOOKUP(Conciliação!E2149,Relatório!B:I,2,FALSE))</f>
        <v>Taxas bancárias</v>
      </c>
      <c r="G2149" s="709"/>
      <c r="H2149" s="334" t="str">
        <f>IF(G2149="","",VLOOKUP(G2149,Fundos!B:C,2,FALSE))</f>
        <v/>
      </c>
      <c r="I2149" s="272"/>
      <c r="J2149" s="443"/>
      <c r="K2149" s="443"/>
      <c r="L2149" s="685"/>
      <c r="M2149" s="353"/>
      <c r="N2149" s="271"/>
      <c r="O2149" s="576"/>
      <c r="P2149" s="276" t="s">
        <v>277</v>
      </c>
      <c r="Q2149" s="279"/>
      <c r="R2149" s="449"/>
      <c r="S2149" s="279">
        <f t="shared" si="177"/>
        <v>0</v>
      </c>
      <c r="T2149" s="333">
        <f t="shared" si="167"/>
        <v>0</v>
      </c>
    </row>
    <row r="2150" spans="2:20" ht="24.9" customHeight="1" x14ac:dyDescent="0.3">
      <c r="B2150" s="446"/>
      <c r="C2150" s="267">
        <f t="shared" si="175"/>
        <v>1</v>
      </c>
      <c r="D2150" s="268" t="str">
        <f t="shared" si="176"/>
        <v>Janeiro</v>
      </c>
      <c r="E2150" s="269">
        <v>60</v>
      </c>
      <c r="F2150" s="270" t="str">
        <f>IF(E2150="","",VLOOKUP(Conciliação!E2150,Relatório!B:I,2,FALSE))</f>
        <v>Taxas bancárias</v>
      </c>
      <c r="G2150" s="709"/>
      <c r="H2150" s="334" t="str">
        <f>IF(G2150="","",VLOOKUP(G2150,Fundos!B:C,2,FALSE))</f>
        <v/>
      </c>
      <c r="I2150" s="272"/>
      <c r="J2150" s="443"/>
      <c r="K2150" s="443"/>
      <c r="L2150" s="685"/>
      <c r="M2150" s="353"/>
      <c r="N2150" s="271"/>
      <c r="O2150" s="576"/>
      <c r="P2150" s="276" t="s">
        <v>277</v>
      </c>
      <c r="Q2150" s="279"/>
      <c r="R2150" s="449"/>
      <c r="S2150" s="279">
        <f t="shared" si="177"/>
        <v>0</v>
      </c>
      <c r="T2150" s="333">
        <f t="shared" si="167"/>
        <v>0</v>
      </c>
    </row>
    <row r="2151" spans="2:20" ht="24.9" customHeight="1" x14ac:dyDescent="0.3">
      <c r="B2151" s="446"/>
      <c r="C2151" s="267">
        <f t="shared" si="175"/>
        <v>1</v>
      </c>
      <c r="D2151" s="268" t="str">
        <f t="shared" si="176"/>
        <v>Janeiro</v>
      </c>
      <c r="E2151" s="269">
        <v>126</v>
      </c>
      <c r="F2151" s="270">
        <f>IF(E2151="","",VLOOKUP(Conciliação!E2151,Relatório!B:I,2,FALSE))</f>
        <v>0</v>
      </c>
      <c r="G2151" s="709"/>
      <c r="H2151" s="334" t="str">
        <f>IF(G2151="","",VLOOKUP(G2151,Fundos!B:C,2,FALSE))</f>
        <v/>
      </c>
      <c r="I2151" s="272"/>
      <c r="J2151" s="443"/>
      <c r="K2151" s="443"/>
      <c r="L2151" s="685"/>
      <c r="M2151" s="353"/>
      <c r="N2151" s="271"/>
      <c r="O2151" s="576"/>
      <c r="P2151" s="276" t="s">
        <v>277</v>
      </c>
      <c r="Q2151" s="279"/>
      <c r="R2151" s="449"/>
      <c r="S2151" s="279">
        <f t="shared" si="177"/>
        <v>0</v>
      </c>
      <c r="T2151" s="333">
        <f t="shared" si="167"/>
        <v>0</v>
      </c>
    </row>
    <row r="2152" spans="2:20" ht="24.9" customHeight="1" x14ac:dyDescent="0.3">
      <c r="B2152" s="446"/>
      <c r="C2152" s="267">
        <f t="shared" si="175"/>
        <v>1</v>
      </c>
      <c r="D2152" s="268" t="str">
        <f t="shared" si="176"/>
        <v>Janeiro</v>
      </c>
      <c r="E2152" s="269">
        <v>251</v>
      </c>
      <c r="F2152" s="270" t="str">
        <f>IF(E2152="","",VLOOKUP(Conciliação!E2152,Relatório!B:I,2,FALSE))</f>
        <v>Agua</v>
      </c>
      <c r="G2152" s="709"/>
      <c r="H2152" s="334" t="str">
        <f>IF(G2152="","",VLOOKUP(G2152,Fundos!B:C,2,FALSE))</f>
        <v/>
      </c>
      <c r="I2152" s="272"/>
      <c r="J2152" s="443"/>
      <c r="K2152" s="443"/>
      <c r="L2152" s="685"/>
      <c r="M2152" s="353"/>
      <c r="N2152" s="271"/>
      <c r="O2152" s="576"/>
      <c r="P2152" s="276" t="s">
        <v>277</v>
      </c>
      <c r="Q2152" s="279"/>
      <c r="R2152" s="449"/>
      <c r="S2152" s="279">
        <f t="shared" si="177"/>
        <v>0</v>
      </c>
      <c r="T2152" s="333">
        <f t="shared" si="167"/>
        <v>0</v>
      </c>
    </row>
    <row r="2153" spans="2:20" ht="24.9" customHeight="1" x14ac:dyDescent="0.3">
      <c r="B2153" s="446"/>
      <c r="C2153" s="267">
        <f t="shared" si="175"/>
        <v>1</v>
      </c>
      <c r="D2153" s="268" t="str">
        <f t="shared" si="176"/>
        <v>Janeiro</v>
      </c>
      <c r="E2153" s="269">
        <v>501</v>
      </c>
      <c r="F2153" s="270" t="str">
        <f>IF(E2153="","",VLOOKUP(Conciliação!E2153,Relatório!B:I,2,FALSE))</f>
        <v>CDB Flex Empresarial/FIC SIGMA DI/GIRO FLEX</v>
      </c>
      <c r="G2153" s="709"/>
      <c r="H2153" s="334" t="str">
        <f>IF(G2153="","",VLOOKUP(G2153,Fundos!B:C,2,FALSE))</f>
        <v/>
      </c>
      <c r="I2153" s="272"/>
      <c r="J2153" s="443"/>
      <c r="K2153" s="443"/>
      <c r="L2153" s="685"/>
      <c r="M2153" s="353"/>
      <c r="N2153" s="271"/>
      <c r="O2153" s="576"/>
      <c r="P2153" s="276" t="s">
        <v>277</v>
      </c>
      <c r="Q2153" s="279"/>
      <c r="R2153" s="449"/>
      <c r="S2153" s="279">
        <f t="shared" si="177"/>
        <v>0</v>
      </c>
      <c r="T2153" s="333">
        <f t="shared" si="167"/>
        <v>0</v>
      </c>
    </row>
    <row r="2154" spans="2:20" ht="24.9" customHeight="1" x14ac:dyDescent="0.3">
      <c r="B2154" s="446"/>
      <c r="C2154" s="267">
        <f t="shared" si="175"/>
        <v>1</v>
      </c>
      <c r="D2154" s="268" t="str">
        <f t="shared" si="176"/>
        <v>Janeiro</v>
      </c>
      <c r="E2154" s="269">
        <v>308</v>
      </c>
      <c r="F2154" s="270" t="str">
        <f>IF(E2154="","",VLOOKUP(Conciliação!E2154,Relatório!B:I,2,FALSE))</f>
        <v>Nuvem</v>
      </c>
      <c r="G2154" s="709"/>
      <c r="H2154" s="334" t="str">
        <f>IF(G2154="","",VLOOKUP(G2154,Fundos!B:C,2,FALSE))</f>
        <v/>
      </c>
      <c r="I2154" s="272"/>
      <c r="J2154" s="443"/>
      <c r="K2154" s="443"/>
      <c r="L2154" s="685"/>
      <c r="M2154" s="353"/>
      <c r="N2154" s="271"/>
      <c r="O2154" s="576"/>
      <c r="P2154" s="276" t="s">
        <v>277</v>
      </c>
      <c r="Q2154" s="279"/>
      <c r="R2154" s="449"/>
      <c r="S2154" s="279">
        <f t="shared" si="177"/>
        <v>0</v>
      </c>
      <c r="T2154" s="333">
        <f t="shared" si="167"/>
        <v>0</v>
      </c>
    </row>
    <row r="2155" spans="2:20" ht="24.9" customHeight="1" x14ac:dyDescent="0.3">
      <c r="B2155" s="446"/>
      <c r="C2155" s="267">
        <f t="shared" si="175"/>
        <v>1</v>
      </c>
      <c r="D2155" s="268" t="str">
        <f t="shared" si="176"/>
        <v>Janeiro</v>
      </c>
      <c r="E2155" s="269">
        <v>126</v>
      </c>
      <c r="F2155" s="270">
        <f>IF(E2155="","",VLOOKUP(Conciliação!E2155,Relatório!B:I,2,FALSE))</f>
        <v>0</v>
      </c>
      <c r="G2155" s="709"/>
      <c r="H2155" s="334" t="str">
        <f>IF(G2155="","",VLOOKUP(G2155,Fundos!B:C,2,FALSE))</f>
        <v/>
      </c>
      <c r="I2155" s="272"/>
      <c r="J2155" s="443"/>
      <c r="K2155" s="448"/>
      <c r="L2155" s="685"/>
      <c r="M2155" s="353"/>
      <c r="N2155" s="271"/>
      <c r="O2155" s="576"/>
      <c r="P2155" s="276" t="s">
        <v>277</v>
      </c>
      <c r="Q2155" s="279"/>
      <c r="R2155" s="449"/>
      <c r="S2155" s="279">
        <f t="shared" si="177"/>
        <v>0</v>
      </c>
      <c r="T2155" s="333">
        <f t="shared" si="167"/>
        <v>0</v>
      </c>
    </row>
    <row r="2156" spans="2:20" ht="24.9" customHeight="1" x14ac:dyDescent="0.3">
      <c r="B2156" s="446"/>
      <c r="C2156" s="267">
        <f t="shared" si="175"/>
        <v>1</v>
      </c>
      <c r="D2156" s="268" t="str">
        <f t="shared" si="176"/>
        <v>Janeiro</v>
      </c>
      <c r="E2156" s="269">
        <v>312</v>
      </c>
      <c r="F2156" s="270">
        <f>IF(E2156="","",VLOOKUP(Conciliação!E2156,Relatório!B:I,2,FALSE))</f>
        <v>0</v>
      </c>
      <c r="G2156" s="709"/>
      <c r="H2156" s="334" t="str">
        <f>IF(G2156="","",VLOOKUP(G2156,Fundos!B:C,2,FALSE))</f>
        <v/>
      </c>
      <c r="I2156" s="272"/>
      <c r="J2156" s="448"/>
      <c r="K2156" s="443"/>
      <c r="L2156" s="685"/>
      <c r="M2156" s="353"/>
      <c r="N2156" s="271"/>
      <c r="O2156" s="576"/>
      <c r="P2156" s="276" t="s">
        <v>277</v>
      </c>
      <c r="Q2156" s="279"/>
      <c r="R2156" s="449"/>
      <c r="S2156" s="279">
        <f t="shared" si="177"/>
        <v>0</v>
      </c>
      <c r="T2156" s="333">
        <f t="shared" ref="T2156:T2224" si="179">T2155</f>
        <v>0</v>
      </c>
    </row>
    <row r="2157" spans="2:20" ht="24.9" customHeight="1" x14ac:dyDescent="0.3">
      <c r="B2157" s="446"/>
      <c r="C2157" s="267">
        <f t="shared" si="175"/>
        <v>1</v>
      </c>
      <c r="D2157" s="268" t="str">
        <f t="shared" si="176"/>
        <v>Janeiro</v>
      </c>
      <c r="E2157" s="269">
        <v>206</v>
      </c>
      <c r="F2157" s="270" t="str">
        <f>IF(E2157="","",VLOOKUP(Conciliação!E2157,Relatório!B:I,2,FALSE))</f>
        <v>Analista Administrativo</v>
      </c>
      <c r="G2157" s="709"/>
      <c r="H2157" s="334" t="str">
        <f>IF(G2157="","",VLOOKUP(G2157,Fundos!B:C,2,FALSE))</f>
        <v/>
      </c>
      <c r="I2157" s="272"/>
      <c r="J2157" s="443"/>
      <c r="K2157" s="443"/>
      <c r="L2157" s="685"/>
      <c r="M2157" s="353"/>
      <c r="N2157" s="271"/>
      <c r="O2157" s="576"/>
      <c r="P2157" s="276" t="s">
        <v>277</v>
      </c>
      <c r="Q2157" s="279"/>
      <c r="R2157" s="449"/>
      <c r="S2157" s="279">
        <f t="shared" si="177"/>
        <v>0</v>
      </c>
      <c r="T2157" s="333">
        <f t="shared" si="179"/>
        <v>0</v>
      </c>
    </row>
    <row r="2158" spans="2:20" ht="24.9" customHeight="1" x14ac:dyDescent="0.3">
      <c r="B2158" s="446"/>
      <c r="C2158" s="267">
        <f t="shared" si="175"/>
        <v>1</v>
      </c>
      <c r="D2158" s="268" t="str">
        <f t="shared" si="176"/>
        <v>Janeiro</v>
      </c>
      <c r="E2158" s="269">
        <v>60</v>
      </c>
      <c r="F2158" s="270" t="str">
        <f>IF(E2158="","",VLOOKUP(Conciliação!E2158,Relatório!B:I,2,FALSE))</f>
        <v>Taxas bancárias</v>
      </c>
      <c r="G2158" s="709"/>
      <c r="H2158" s="334" t="str">
        <f>IF(G2158="","",VLOOKUP(G2158,Fundos!B:C,2,FALSE))</f>
        <v/>
      </c>
      <c r="I2158" s="272"/>
      <c r="J2158" s="443"/>
      <c r="K2158" s="443"/>
      <c r="L2158" s="685"/>
      <c r="M2158" s="353"/>
      <c r="N2158" s="271"/>
      <c r="O2158" s="576"/>
      <c r="P2158" s="276" t="s">
        <v>277</v>
      </c>
      <c r="Q2158" s="279"/>
      <c r="R2158" s="449"/>
      <c r="S2158" s="279">
        <f t="shared" si="177"/>
        <v>0</v>
      </c>
      <c r="T2158" s="333">
        <f t="shared" si="179"/>
        <v>0</v>
      </c>
    </row>
    <row r="2159" spans="2:20" ht="24.9" customHeight="1" x14ac:dyDescent="0.3">
      <c r="B2159" s="446"/>
      <c r="C2159" s="267">
        <f t="shared" si="175"/>
        <v>1</v>
      </c>
      <c r="D2159" s="268" t="str">
        <f t="shared" si="176"/>
        <v>Janeiro</v>
      </c>
      <c r="E2159" s="269">
        <v>60</v>
      </c>
      <c r="F2159" s="270" t="str">
        <f>IF(E2159="","",VLOOKUP(Conciliação!E2159,Relatório!B:I,2,FALSE))</f>
        <v>Taxas bancárias</v>
      </c>
      <c r="G2159" s="709"/>
      <c r="H2159" s="334" t="str">
        <f>IF(G2159="","",VLOOKUP(G2159,Fundos!B:C,2,FALSE))</f>
        <v/>
      </c>
      <c r="I2159" s="272"/>
      <c r="J2159" s="443"/>
      <c r="K2159" s="443"/>
      <c r="L2159" s="685"/>
      <c r="M2159" s="353"/>
      <c r="N2159" s="271"/>
      <c r="O2159" s="576"/>
      <c r="P2159" s="276" t="s">
        <v>277</v>
      </c>
      <c r="Q2159" s="279"/>
      <c r="R2159" s="449"/>
      <c r="S2159" s="279">
        <f t="shared" si="177"/>
        <v>0</v>
      </c>
      <c r="T2159" s="333">
        <f t="shared" si="179"/>
        <v>0</v>
      </c>
    </row>
    <row r="2160" spans="2:20" ht="24.9" customHeight="1" x14ac:dyDescent="0.3">
      <c r="B2160" s="446"/>
      <c r="C2160" s="267">
        <f t="shared" si="175"/>
        <v>1</v>
      </c>
      <c r="D2160" s="268" t="str">
        <f t="shared" si="176"/>
        <v>Janeiro</v>
      </c>
      <c r="E2160" s="269">
        <v>126</v>
      </c>
      <c r="F2160" s="270">
        <f>IF(E2160="","",VLOOKUP(Conciliação!E2160,Relatório!B:I,2,FALSE))</f>
        <v>0</v>
      </c>
      <c r="G2160" s="709"/>
      <c r="H2160" s="334" t="str">
        <f>IF(G2160="","",VLOOKUP(G2160,Fundos!B:C,2,FALSE))</f>
        <v/>
      </c>
      <c r="I2160" s="272"/>
      <c r="J2160" s="443"/>
      <c r="K2160" s="448"/>
      <c r="L2160" s="685"/>
      <c r="M2160" s="353"/>
      <c r="N2160" s="271"/>
      <c r="O2160" s="576"/>
      <c r="P2160" s="276" t="s">
        <v>277</v>
      </c>
      <c r="Q2160" s="279"/>
      <c r="R2160" s="449"/>
      <c r="S2160" s="279">
        <f t="shared" si="177"/>
        <v>0</v>
      </c>
      <c r="T2160" s="333">
        <f t="shared" si="179"/>
        <v>0</v>
      </c>
    </row>
    <row r="2161" spans="2:20" ht="24.9" customHeight="1" x14ac:dyDescent="0.3">
      <c r="B2161" s="446"/>
      <c r="C2161" s="267">
        <f t="shared" si="175"/>
        <v>1</v>
      </c>
      <c r="D2161" s="268" t="str">
        <f t="shared" si="176"/>
        <v>Janeiro</v>
      </c>
      <c r="E2161" s="269">
        <v>26</v>
      </c>
      <c r="F2161" s="270" t="str">
        <f>IF(E2161="","",VLOOKUP(Conciliação!E2161,Relatório!B:I,2,FALSE))</f>
        <v>Multas recebidas</v>
      </c>
      <c r="G2161" s="709"/>
      <c r="H2161" s="334" t="str">
        <f>IF(G2161="","",VLOOKUP(G2161,Fundos!B:C,2,FALSE))</f>
        <v/>
      </c>
      <c r="I2161" s="272"/>
      <c r="J2161" s="448"/>
      <c r="K2161" s="443"/>
      <c r="L2161" s="686"/>
      <c r="M2161" s="353"/>
      <c r="N2161" s="271"/>
      <c r="O2161" s="576"/>
      <c r="P2161" s="276" t="s">
        <v>277</v>
      </c>
      <c r="Q2161" s="279"/>
      <c r="R2161" s="449"/>
      <c r="S2161" s="279">
        <f t="shared" si="177"/>
        <v>0</v>
      </c>
      <c r="T2161" s="333">
        <f t="shared" si="179"/>
        <v>0</v>
      </c>
    </row>
    <row r="2162" spans="2:20" ht="24.9" customHeight="1" x14ac:dyDescent="0.3">
      <c r="B2162" s="446"/>
      <c r="C2162" s="267">
        <f>MONTH(B2162)</f>
        <v>1</v>
      </c>
      <c r="D2162" s="268" t="str">
        <f>IF(C2162=1,"Janeiro",IF(C2162=2,"Fevereiro",IF(C2162=3,"Março",IF(C2162=4,"Abril",IF(C2162=5,"Maio",IF(C2162=6,"Junho",IF(C2162=7,"Julho",IF(C2162=8,"Agosto",IF(C2162=9,"Setembro",IF(C2162=10,"Outubro",IF(C2162=11,"Novembro",IF(C2162=12,"Dezembro",""))))))))))))</f>
        <v>Janeiro</v>
      </c>
      <c r="E2162" s="269">
        <v>26</v>
      </c>
      <c r="F2162" s="270" t="str">
        <f>IF(E2162="","",VLOOKUP(Conciliação!E2162,Relatório!B:I,2,FALSE))</f>
        <v>Multas recebidas</v>
      </c>
      <c r="G2162" s="709"/>
      <c r="H2162" s="334" t="str">
        <f>IF(G2162="","",VLOOKUP(G2162,Fundos!B:C,2,FALSE))</f>
        <v/>
      </c>
      <c r="I2162" s="272"/>
      <c r="J2162" s="448"/>
      <c r="K2162" s="443"/>
      <c r="L2162" s="686"/>
      <c r="M2162" s="353"/>
      <c r="N2162" s="271"/>
      <c r="O2162" s="576"/>
      <c r="P2162" s="276" t="s">
        <v>277</v>
      </c>
      <c r="Q2162" s="279"/>
      <c r="R2162" s="449"/>
      <c r="S2162" s="279">
        <f>IF(P2162="sim",Q2162-R2162+S2161,IF(P2162="NÃO",S2161))</f>
        <v>0</v>
      </c>
      <c r="T2162" s="333">
        <f t="shared" si="179"/>
        <v>0</v>
      </c>
    </row>
    <row r="2163" spans="2:20" ht="24.9" customHeight="1" x14ac:dyDescent="0.3">
      <c r="B2163" s="446"/>
      <c r="C2163" s="267">
        <f t="shared" si="175"/>
        <v>1</v>
      </c>
      <c r="D2163" s="268" t="str">
        <f t="shared" si="176"/>
        <v>Janeiro</v>
      </c>
      <c r="E2163" s="269">
        <v>503</v>
      </c>
      <c r="F2163" s="270" t="str">
        <f>IF(E2163="","",VLOOKUP(Conciliação!E2163,Relatório!B:I,2,FALSE))</f>
        <v>Ajustes de Caixa  (DOC/TED realizados e devolvidos/outros)_Saídas</v>
      </c>
      <c r="G2163" s="709"/>
      <c r="H2163" s="334" t="str">
        <f>IF(G2163="","",VLOOKUP(G2163,Fundos!B:C,2,FALSE))</f>
        <v/>
      </c>
      <c r="I2163" s="272"/>
      <c r="J2163" s="443"/>
      <c r="K2163" s="443"/>
      <c r="L2163" s="999"/>
      <c r="M2163" s="353"/>
      <c r="N2163" s="271"/>
      <c r="O2163" s="576"/>
      <c r="P2163" s="276" t="s">
        <v>277</v>
      </c>
      <c r="Q2163" s="998"/>
      <c r="R2163" s="449"/>
      <c r="S2163" s="279">
        <f>IF(P2163="sim",Q2163-R2163+S2162,IF(P2163="NÃO",S2162))</f>
        <v>0</v>
      </c>
      <c r="T2163" s="333">
        <f t="shared" si="179"/>
        <v>0</v>
      </c>
    </row>
    <row r="2164" spans="2:20" ht="24.9" customHeight="1" x14ac:dyDescent="0.3">
      <c r="B2164" s="446"/>
      <c r="C2164" s="267">
        <f t="shared" si="175"/>
        <v>1</v>
      </c>
      <c r="D2164" s="268" t="str">
        <f t="shared" si="176"/>
        <v>Janeiro</v>
      </c>
      <c r="E2164" s="269">
        <v>126</v>
      </c>
      <c r="F2164" s="270">
        <f>IF(E2164="","",VLOOKUP(Conciliação!E2164,Relatório!B:I,2,FALSE))</f>
        <v>0</v>
      </c>
      <c r="G2164" s="709"/>
      <c r="H2164" s="334" t="str">
        <f>IF(G2164="","",VLOOKUP(G2164,Fundos!B:C,2,FALSE))</f>
        <v/>
      </c>
      <c r="I2164" s="272"/>
      <c r="J2164" s="443"/>
      <c r="K2164" s="448"/>
      <c r="L2164" s="685"/>
      <c r="M2164" s="353"/>
      <c r="N2164" s="271"/>
      <c r="O2164" s="576"/>
      <c r="P2164" s="276" t="s">
        <v>277</v>
      </c>
      <c r="Q2164" s="279"/>
      <c r="R2164" s="449"/>
      <c r="S2164" s="279">
        <f>IF(P2164="sim",Q2164-R2164+S2163,IF(P2164="NÃO",S2163))</f>
        <v>0</v>
      </c>
      <c r="T2164" s="333">
        <f t="shared" si="179"/>
        <v>0</v>
      </c>
    </row>
    <row r="2165" spans="2:20" ht="24.9" customHeight="1" x14ac:dyDescent="0.3">
      <c r="B2165" s="446"/>
      <c r="C2165" s="267">
        <f t="shared" si="175"/>
        <v>1</v>
      </c>
      <c r="D2165" s="268" t="str">
        <f t="shared" si="176"/>
        <v>Janeiro</v>
      </c>
      <c r="E2165" s="269">
        <v>176</v>
      </c>
      <c r="F2165" s="270" t="str">
        <f>IF(E2165="","",VLOOKUP(Conciliação!E2165,Relatório!B:I,2,FALSE))</f>
        <v>Repasse Aliança COMUNITÁRIA</v>
      </c>
      <c r="G2165" s="709"/>
      <c r="H2165" s="334" t="str">
        <f>IF(G2165="","",VLOOKUP(G2165,Fundos!B:C,2,FALSE))</f>
        <v/>
      </c>
      <c r="I2165" s="272"/>
      <c r="J2165" s="443"/>
      <c r="K2165" s="448"/>
      <c r="L2165" s="685"/>
      <c r="M2165" s="353"/>
      <c r="N2165" s="271"/>
      <c r="O2165" s="576"/>
      <c r="P2165" s="276" t="s">
        <v>277</v>
      </c>
      <c r="Q2165" s="279"/>
      <c r="R2165" s="449"/>
      <c r="S2165" s="279">
        <f t="shared" si="177"/>
        <v>0</v>
      </c>
      <c r="T2165" s="333">
        <f t="shared" si="179"/>
        <v>0</v>
      </c>
    </row>
    <row r="2166" spans="2:20" ht="24.9" customHeight="1" x14ac:dyDescent="0.3">
      <c r="B2166" s="446"/>
      <c r="C2166" s="267">
        <f t="shared" si="175"/>
        <v>1</v>
      </c>
      <c r="D2166" s="268" t="str">
        <f t="shared" si="176"/>
        <v>Janeiro</v>
      </c>
      <c r="E2166" s="269">
        <v>503</v>
      </c>
      <c r="F2166" s="270" t="str">
        <f>IF(E2166="","",VLOOKUP(Conciliação!E2166,Relatório!B:I,2,FALSE))</f>
        <v>Ajustes de Caixa  (DOC/TED realizados e devolvidos/outros)_Saídas</v>
      </c>
      <c r="G2166" s="709"/>
      <c r="H2166" s="334" t="str">
        <f>IF(G2166="","",VLOOKUP(G2166,Fundos!B:C,2,FALSE))</f>
        <v/>
      </c>
      <c r="I2166" s="272"/>
      <c r="J2166" s="443"/>
      <c r="K2166" s="448"/>
      <c r="L2166" s="999"/>
      <c r="M2166" s="353"/>
      <c r="N2166" s="271"/>
      <c r="O2166" s="576"/>
      <c r="P2166" s="276" t="s">
        <v>277</v>
      </c>
      <c r="Q2166" s="998"/>
      <c r="R2166" s="449"/>
      <c r="S2166" s="279">
        <f t="shared" si="177"/>
        <v>0</v>
      </c>
      <c r="T2166" s="333">
        <f t="shared" si="179"/>
        <v>0</v>
      </c>
    </row>
    <row r="2167" spans="2:20" ht="24.9" customHeight="1" x14ac:dyDescent="0.3">
      <c r="B2167" s="446"/>
      <c r="C2167" s="267">
        <f t="shared" si="175"/>
        <v>1</v>
      </c>
      <c r="D2167" s="268" t="str">
        <f t="shared" si="176"/>
        <v>Janeiro</v>
      </c>
      <c r="E2167" s="269">
        <v>178</v>
      </c>
      <c r="F2167" s="270">
        <f>IF(E2167="","",VLOOKUP(Conciliação!E2167,Relatório!B:I,2,FALSE))</f>
        <v>0</v>
      </c>
      <c r="G2167" s="709"/>
      <c r="H2167" s="334" t="str">
        <f>IF(G2167="","",VLOOKUP(G2167,Fundos!B:C,2,FALSE))</f>
        <v/>
      </c>
      <c r="I2167" s="828" t="s">
        <v>1077</v>
      </c>
      <c r="J2167" s="443"/>
      <c r="K2167" s="448"/>
      <c r="L2167" s="685"/>
      <c r="M2167" s="353"/>
      <c r="N2167" s="271"/>
      <c r="O2167" s="576"/>
      <c r="P2167" s="276" t="s">
        <v>277</v>
      </c>
      <c r="Q2167" s="279"/>
      <c r="R2167" s="449"/>
      <c r="S2167" s="279">
        <f t="shared" si="177"/>
        <v>0</v>
      </c>
      <c r="T2167" s="333">
        <f t="shared" si="179"/>
        <v>0</v>
      </c>
    </row>
    <row r="2168" spans="2:20" ht="24.9" customHeight="1" x14ac:dyDescent="0.3">
      <c r="B2168" s="446"/>
      <c r="C2168" s="267">
        <f t="shared" si="175"/>
        <v>1</v>
      </c>
      <c r="D2168" s="268" t="str">
        <f t="shared" si="176"/>
        <v>Janeiro</v>
      </c>
      <c r="E2168" s="269">
        <v>52</v>
      </c>
      <c r="F2168" s="270" t="str">
        <f>IF(E2168="","",VLOOKUP(Conciliação!E2168,Relatório!B:I,2,FALSE))</f>
        <v>IOF (Sobre operações de crédito)</v>
      </c>
      <c r="G2168" s="709"/>
      <c r="H2168" s="334" t="str">
        <f>IF(G2168="","",VLOOKUP(G2168,Fundos!B:C,2,FALSE))</f>
        <v/>
      </c>
      <c r="I2168" s="272"/>
      <c r="J2168" s="443"/>
      <c r="K2168" s="448"/>
      <c r="L2168" s="685"/>
      <c r="M2168" s="353"/>
      <c r="N2168" s="271"/>
      <c r="O2168" s="576"/>
      <c r="P2168" s="276" t="s">
        <v>277</v>
      </c>
      <c r="Q2168" s="279"/>
      <c r="R2168" s="449"/>
      <c r="S2168" s="279">
        <f t="shared" si="177"/>
        <v>0</v>
      </c>
      <c r="T2168" s="333">
        <f t="shared" si="179"/>
        <v>0</v>
      </c>
    </row>
    <row r="2169" spans="2:20" ht="24.9" customHeight="1" x14ac:dyDescent="0.3">
      <c r="B2169" s="446"/>
      <c r="C2169" s="267">
        <f t="shared" si="175"/>
        <v>1</v>
      </c>
      <c r="D2169" s="268" t="str">
        <f t="shared" si="176"/>
        <v>Janeiro</v>
      </c>
      <c r="E2169" s="269">
        <v>236</v>
      </c>
      <c r="F2169" s="270" t="str">
        <f>IF(E2169="","",VLOOKUP(Conciliação!E2169,Relatório!B:I,2,FALSE))</f>
        <v xml:space="preserve">Plano de saúde </v>
      </c>
      <c r="G2169" s="709"/>
      <c r="H2169" s="334" t="str">
        <f>IF(G2169="","",VLOOKUP(G2169,Fundos!B:C,2,FALSE))</f>
        <v/>
      </c>
      <c r="I2169" s="272"/>
      <c r="J2169" s="443"/>
      <c r="K2169" s="448"/>
      <c r="L2169" s="685"/>
      <c r="M2169" s="353"/>
      <c r="N2169" s="271"/>
      <c r="O2169" s="576"/>
      <c r="P2169" s="276" t="s">
        <v>277</v>
      </c>
      <c r="Q2169" s="279"/>
      <c r="R2169" s="449"/>
      <c r="S2169" s="279">
        <f t="shared" si="177"/>
        <v>0</v>
      </c>
      <c r="T2169" s="333">
        <f t="shared" si="179"/>
        <v>0</v>
      </c>
    </row>
    <row r="2170" spans="2:20" ht="24.9" customHeight="1" x14ac:dyDescent="0.3">
      <c r="B2170" s="446"/>
      <c r="C2170" s="267">
        <f t="shared" si="175"/>
        <v>1</v>
      </c>
      <c r="D2170" s="268" t="str">
        <f t="shared" si="176"/>
        <v>Janeiro</v>
      </c>
      <c r="E2170" s="269">
        <v>236</v>
      </c>
      <c r="F2170" s="270" t="str">
        <f>IF(E2170="","",VLOOKUP(Conciliação!E2170,Relatório!B:I,2,FALSE))</f>
        <v xml:space="preserve">Plano de saúde </v>
      </c>
      <c r="G2170" s="709"/>
      <c r="H2170" s="334" t="str">
        <f>IF(G2170="","",VLOOKUP(G2170,Fundos!B:C,2,FALSE))</f>
        <v/>
      </c>
      <c r="I2170" s="272"/>
      <c r="J2170" s="443"/>
      <c r="K2170" s="448"/>
      <c r="L2170" s="685"/>
      <c r="M2170" s="353"/>
      <c r="N2170" s="271"/>
      <c r="O2170" s="576"/>
      <c r="P2170" s="276" t="s">
        <v>277</v>
      </c>
      <c r="Q2170" s="279"/>
      <c r="R2170" s="449"/>
      <c r="S2170" s="279">
        <f t="shared" si="177"/>
        <v>0</v>
      </c>
      <c r="T2170" s="333">
        <f t="shared" si="179"/>
        <v>0</v>
      </c>
    </row>
    <row r="2171" spans="2:20" ht="24.9" customHeight="1" x14ac:dyDescent="0.3">
      <c r="B2171" s="446"/>
      <c r="C2171" s="267">
        <f t="shared" si="175"/>
        <v>1</v>
      </c>
      <c r="D2171" s="268" t="str">
        <f t="shared" si="176"/>
        <v>Janeiro</v>
      </c>
      <c r="E2171" s="269">
        <v>143</v>
      </c>
      <c r="F2171" s="270">
        <f>IF(E2171="","",VLOOKUP(Conciliação!E2171,Relatório!B:I,2,FALSE))</f>
        <v>0</v>
      </c>
      <c r="G2171" s="709"/>
      <c r="H2171" s="334" t="str">
        <f>IF(G2171="","",VLOOKUP(G2171,Fundos!B:C,2,FALSE))</f>
        <v/>
      </c>
      <c r="I2171" s="272"/>
      <c r="J2171" s="443"/>
      <c r="K2171" s="448"/>
      <c r="L2171" s="685"/>
      <c r="M2171" s="353"/>
      <c r="N2171" s="271"/>
      <c r="O2171" s="576"/>
      <c r="P2171" s="276" t="s">
        <v>277</v>
      </c>
      <c r="Q2171" s="279"/>
      <c r="R2171" s="449"/>
      <c r="S2171" s="279">
        <f t="shared" si="177"/>
        <v>0</v>
      </c>
      <c r="T2171" s="333">
        <f t="shared" si="179"/>
        <v>0</v>
      </c>
    </row>
    <row r="2172" spans="2:20" ht="24.9" customHeight="1" x14ac:dyDescent="0.3">
      <c r="B2172" s="446"/>
      <c r="C2172" s="267">
        <f t="shared" si="175"/>
        <v>1</v>
      </c>
      <c r="D2172" s="268" t="str">
        <f t="shared" si="176"/>
        <v>Janeiro</v>
      </c>
      <c r="E2172" s="269">
        <v>143</v>
      </c>
      <c r="F2172" s="270">
        <f>IF(E2172="","",VLOOKUP(Conciliação!E2172,Relatório!B:I,2,FALSE))</f>
        <v>0</v>
      </c>
      <c r="G2172" s="709"/>
      <c r="H2172" s="334" t="str">
        <f>IF(G2172="","",VLOOKUP(G2172,Fundos!B:C,2,FALSE))</f>
        <v/>
      </c>
      <c r="I2172" s="272"/>
      <c r="J2172" s="443"/>
      <c r="K2172" s="443"/>
      <c r="L2172" s="685"/>
      <c r="M2172" s="353"/>
      <c r="N2172" s="271"/>
      <c r="O2172" s="576"/>
      <c r="P2172" s="276" t="s">
        <v>277</v>
      </c>
      <c r="Q2172" s="279"/>
      <c r="R2172" s="449"/>
      <c r="S2172" s="279">
        <f t="shared" si="177"/>
        <v>0</v>
      </c>
      <c r="T2172" s="333">
        <f t="shared" si="179"/>
        <v>0</v>
      </c>
    </row>
    <row r="2173" spans="2:20" ht="24.9" customHeight="1" x14ac:dyDescent="0.3">
      <c r="B2173" s="446"/>
      <c r="C2173" s="267">
        <f t="shared" si="175"/>
        <v>1</v>
      </c>
      <c r="D2173" s="268" t="str">
        <f t="shared" si="176"/>
        <v>Janeiro</v>
      </c>
      <c r="E2173" s="269">
        <v>126</v>
      </c>
      <c r="F2173" s="270">
        <f>IF(E2173="","",VLOOKUP(Conciliação!E2173,Relatório!B:I,2,FALSE))</f>
        <v>0</v>
      </c>
      <c r="G2173" s="709"/>
      <c r="H2173" s="334" t="str">
        <f>IF(G2173="","",VLOOKUP(G2173,Fundos!B:C,2,FALSE))</f>
        <v/>
      </c>
      <c r="I2173" s="272"/>
      <c r="J2173" s="443"/>
      <c r="K2173" s="448"/>
      <c r="L2173" s="685"/>
      <c r="M2173" s="353"/>
      <c r="N2173" s="271"/>
      <c r="O2173" s="576"/>
      <c r="P2173" s="276" t="s">
        <v>277</v>
      </c>
      <c r="Q2173" s="279"/>
      <c r="R2173" s="449"/>
      <c r="S2173" s="279">
        <f t="shared" si="177"/>
        <v>0</v>
      </c>
      <c r="T2173" s="333">
        <f t="shared" si="179"/>
        <v>0</v>
      </c>
    </row>
    <row r="2174" spans="2:20" ht="24.9" customHeight="1" x14ac:dyDescent="0.3">
      <c r="B2174" s="446"/>
      <c r="C2174" s="267">
        <f t="shared" si="175"/>
        <v>1</v>
      </c>
      <c r="D2174" s="268" t="str">
        <f t="shared" si="176"/>
        <v>Janeiro</v>
      </c>
      <c r="E2174" s="269">
        <v>143</v>
      </c>
      <c r="F2174" s="270">
        <f>IF(E2174="","",VLOOKUP(Conciliação!E2174,Relatório!B:I,2,FALSE))</f>
        <v>0</v>
      </c>
      <c r="G2174" s="709"/>
      <c r="H2174" s="334" t="str">
        <f>IF(G2174="","",VLOOKUP(G2174,Fundos!B:C,2,FALSE))</f>
        <v/>
      </c>
      <c r="I2174" s="272"/>
      <c r="J2174" s="443"/>
      <c r="K2174" s="443"/>
      <c r="L2174" s="685"/>
      <c r="M2174" s="353"/>
      <c r="N2174" s="271"/>
      <c r="O2174" s="576"/>
      <c r="P2174" s="276" t="s">
        <v>277</v>
      </c>
      <c r="Q2174" s="279"/>
      <c r="R2174" s="449"/>
      <c r="S2174" s="279">
        <f t="shared" si="177"/>
        <v>0</v>
      </c>
      <c r="T2174" s="333">
        <f t="shared" si="179"/>
        <v>0</v>
      </c>
    </row>
    <row r="2175" spans="2:20" ht="24.9" customHeight="1" x14ac:dyDescent="0.3">
      <c r="B2175" s="446"/>
      <c r="C2175" s="267">
        <f t="shared" si="175"/>
        <v>1</v>
      </c>
      <c r="D2175" s="268" t="str">
        <f t="shared" si="176"/>
        <v>Janeiro</v>
      </c>
      <c r="E2175" s="269">
        <v>126</v>
      </c>
      <c r="F2175" s="270">
        <f>IF(E2175="","",VLOOKUP(Conciliação!E2175,Relatório!B:I,2,FALSE))</f>
        <v>0</v>
      </c>
      <c r="G2175" s="709"/>
      <c r="H2175" s="334" t="str">
        <f>IF(G2175="","",VLOOKUP(G2175,Fundos!B:C,2,FALSE))</f>
        <v/>
      </c>
      <c r="I2175" s="272"/>
      <c r="J2175" s="443"/>
      <c r="K2175" s="448"/>
      <c r="L2175" s="685"/>
      <c r="M2175" s="353"/>
      <c r="N2175" s="271"/>
      <c r="O2175" s="576"/>
      <c r="P2175" s="276" t="s">
        <v>277</v>
      </c>
      <c r="Q2175" s="279"/>
      <c r="R2175" s="449"/>
      <c r="S2175" s="279">
        <f t="shared" si="177"/>
        <v>0</v>
      </c>
      <c r="T2175" s="333">
        <f t="shared" si="179"/>
        <v>0</v>
      </c>
    </row>
    <row r="2176" spans="2:20" ht="24.9" customHeight="1" x14ac:dyDescent="0.3">
      <c r="B2176" s="446"/>
      <c r="C2176" s="267">
        <f t="shared" si="175"/>
        <v>1</v>
      </c>
      <c r="D2176" s="268" t="str">
        <f t="shared" si="176"/>
        <v>Janeiro</v>
      </c>
      <c r="E2176" s="269">
        <v>126</v>
      </c>
      <c r="F2176" s="270">
        <f>IF(E2176="","",VLOOKUP(Conciliação!E2176,Relatório!B:I,2,FALSE))</f>
        <v>0</v>
      </c>
      <c r="G2176" s="709"/>
      <c r="H2176" s="334" t="str">
        <f>IF(G2176="","",VLOOKUP(G2176,Fundos!B:C,2,FALSE))</f>
        <v/>
      </c>
      <c r="I2176" s="272"/>
      <c r="J2176" s="443"/>
      <c r="K2176" s="448"/>
      <c r="L2176" s="685"/>
      <c r="M2176" s="353"/>
      <c r="N2176" s="271"/>
      <c r="O2176" s="576"/>
      <c r="P2176" s="276" t="s">
        <v>277</v>
      </c>
      <c r="Q2176" s="279"/>
      <c r="R2176" s="449"/>
      <c r="S2176" s="279">
        <f t="shared" si="177"/>
        <v>0</v>
      </c>
      <c r="T2176" s="333">
        <f t="shared" si="179"/>
        <v>0</v>
      </c>
    </row>
    <row r="2177" spans="2:20" ht="24.9" customHeight="1" x14ac:dyDescent="0.3">
      <c r="B2177" s="446"/>
      <c r="C2177" s="267">
        <f t="shared" si="175"/>
        <v>1</v>
      </c>
      <c r="D2177" s="268" t="str">
        <f t="shared" si="176"/>
        <v>Janeiro</v>
      </c>
      <c r="E2177" s="269">
        <v>60</v>
      </c>
      <c r="F2177" s="270" t="str">
        <f>IF(E2177="","",VLOOKUP(Conciliação!E2177,Relatório!B:I,2,FALSE))</f>
        <v>Taxas bancárias</v>
      </c>
      <c r="G2177" s="709"/>
      <c r="H2177" s="334" t="str">
        <f>IF(G2177="","",VLOOKUP(G2177,Fundos!B:C,2,FALSE))</f>
        <v/>
      </c>
      <c r="I2177" s="272"/>
      <c r="J2177" s="443"/>
      <c r="K2177" s="443"/>
      <c r="L2177" s="685"/>
      <c r="M2177" s="353"/>
      <c r="N2177" s="271"/>
      <c r="O2177" s="576"/>
      <c r="P2177" s="276" t="s">
        <v>277</v>
      </c>
      <c r="Q2177" s="279"/>
      <c r="R2177" s="449"/>
      <c r="S2177" s="279">
        <f t="shared" si="177"/>
        <v>0</v>
      </c>
      <c r="T2177" s="333">
        <f t="shared" si="179"/>
        <v>0</v>
      </c>
    </row>
    <row r="2178" spans="2:20" ht="24.9" customHeight="1" x14ac:dyDescent="0.3">
      <c r="B2178" s="446"/>
      <c r="C2178" s="267">
        <f t="shared" si="175"/>
        <v>1</v>
      </c>
      <c r="D2178" s="268" t="str">
        <f t="shared" si="176"/>
        <v>Janeiro</v>
      </c>
      <c r="E2178" s="269">
        <v>60</v>
      </c>
      <c r="F2178" s="270" t="str">
        <f>IF(E2178="","",VLOOKUP(Conciliação!E2178,Relatório!B:I,2,FALSE))</f>
        <v>Taxas bancárias</v>
      </c>
      <c r="G2178" s="709"/>
      <c r="H2178" s="334" t="str">
        <f>IF(G2178="","",VLOOKUP(G2178,Fundos!B:C,2,FALSE))</f>
        <v/>
      </c>
      <c r="I2178" s="272"/>
      <c r="J2178" s="443"/>
      <c r="K2178" s="443"/>
      <c r="L2178" s="685"/>
      <c r="M2178" s="353"/>
      <c r="N2178" s="271"/>
      <c r="O2178" s="576"/>
      <c r="P2178" s="276" t="s">
        <v>277</v>
      </c>
      <c r="Q2178" s="279"/>
      <c r="R2178" s="449"/>
      <c r="S2178" s="279">
        <f t="shared" si="177"/>
        <v>0</v>
      </c>
      <c r="T2178" s="333">
        <f t="shared" si="179"/>
        <v>0</v>
      </c>
    </row>
    <row r="2179" spans="2:20" ht="24.9" customHeight="1" x14ac:dyDescent="0.3">
      <c r="B2179" s="446"/>
      <c r="C2179" s="267">
        <f t="shared" si="175"/>
        <v>1</v>
      </c>
      <c r="D2179" s="268" t="str">
        <f t="shared" si="176"/>
        <v>Janeiro</v>
      </c>
      <c r="E2179" s="269">
        <v>60</v>
      </c>
      <c r="F2179" s="270" t="str">
        <f>IF(E2179="","",VLOOKUP(Conciliação!E2179,Relatório!B:I,2,FALSE))</f>
        <v>Taxas bancárias</v>
      </c>
      <c r="G2179" s="709"/>
      <c r="H2179" s="334" t="str">
        <f>IF(G2179="","",VLOOKUP(G2179,Fundos!B:C,2,FALSE))</f>
        <v/>
      </c>
      <c r="I2179" s="272"/>
      <c r="J2179" s="443"/>
      <c r="K2179" s="443"/>
      <c r="L2179" s="685"/>
      <c r="M2179" s="353"/>
      <c r="N2179" s="271"/>
      <c r="O2179" s="576"/>
      <c r="P2179" s="276" t="s">
        <v>277</v>
      </c>
      <c r="Q2179" s="279"/>
      <c r="R2179" s="449"/>
      <c r="S2179" s="279">
        <f t="shared" si="177"/>
        <v>0</v>
      </c>
      <c r="T2179" s="333">
        <f t="shared" si="179"/>
        <v>0</v>
      </c>
    </row>
    <row r="2180" spans="2:20" ht="24.9" customHeight="1" x14ac:dyDescent="0.3">
      <c r="B2180" s="446"/>
      <c r="C2180" s="267">
        <f t="shared" si="175"/>
        <v>1</v>
      </c>
      <c r="D2180" s="268" t="str">
        <f t="shared" si="176"/>
        <v>Janeiro</v>
      </c>
      <c r="E2180" s="269">
        <v>60</v>
      </c>
      <c r="F2180" s="270" t="str">
        <f>IF(E2180="","",VLOOKUP(Conciliação!E2180,Relatório!B:I,2,FALSE))</f>
        <v>Taxas bancárias</v>
      </c>
      <c r="G2180" s="709"/>
      <c r="H2180" s="334" t="str">
        <f>IF(G2180="","",VLOOKUP(G2180,Fundos!B:C,2,FALSE))</f>
        <v/>
      </c>
      <c r="I2180" s="272"/>
      <c r="J2180" s="443"/>
      <c r="K2180" s="443"/>
      <c r="L2180" s="685"/>
      <c r="M2180" s="353"/>
      <c r="N2180" s="271"/>
      <c r="O2180" s="576"/>
      <c r="P2180" s="276" t="s">
        <v>277</v>
      </c>
      <c r="Q2180" s="279"/>
      <c r="R2180" s="449"/>
      <c r="S2180" s="279">
        <f t="shared" si="177"/>
        <v>0</v>
      </c>
      <c r="T2180" s="333">
        <f t="shared" si="179"/>
        <v>0</v>
      </c>
    </row>
    <row r="2181" spans="2:20" ht="24.9" customHeight="1" x14ac:dyDescent="0.3">
      <c r="B2181" s="446"/>
      <c r="C2181" s="267">
        <f t="shared" si="175"/>
        <v>1</v>
      </c>
      <c r="D2181" s="268" t="str">
        <f t="shared" si="176"/>
        <v>Janeiro</v>
      </c>
      <c r="E2181" s="269">
        <v>60</v>
      </c>
      <c r="F2181" s="270" t="str">
        <f>IF(E2181="","",VLOOKUP(Conciliação!E2181,Relatório!B:I,2,FALSE))</f>
        <v>Taxas bancárias</v>
      </c>
      <c r="G2181" s="709"/>
      <c r="H2181" s="334" t="str">
        <f>IF(G2181="","",VLOOKUP(G2181,Fundos!B:C,2,FALSE))</f>
        <v/>
      </c>
      <c r="I2181" s="272"/>
      <c r="J2181" s="443"/>
      <c r="K2181" s="443"/>
      <c r="L2181" s="685"/>
      <c r="M2181" s="353"/>
      <c r="N2181" s="271"/>
      <c r="O2181" s="576"/>
      <c r="P2181" s="276" t="s">
        <v>277</v>
      </c>
      <c r="Q2181" s="279"/>
      <c r="R2181" s="449"/>
      <c r="S2181" s="279">
        <f t="shared" si="177"/>
        <v>0</v>
      </c>
      <c r="T2181" s="333">
        <f t="shared" si="179"/>
        <v>0</v>
      </c>
    </row>
    <row r="2182" spans="2:20" ht="24.9" customHeight="1" x14ac:dyDescent="0.3">
      <c r="B2182" s="446"/>
      <c r="C2182" s="267">
        <f t="shared" ref="C2182:C2251" si="180">MONTH(B2182)</f>
        <v>1</v>
      </c>
      <c r="D2182" s="268" t="str">
        <f t="shared" ref="D2182:D2251" si="181">IF(C2182=1,"Janeiro",IF(C2182=2,"Fevereiro",IF(C2182=3,"Março",IF(C2182=4,"Abril",IF(C2182=5,"Maio",IF(C2182=6,"Junho",IF(C2182=7,"Julho",IF(C2182=8,"Agosto",IF(C2182=9,"Setembro",IF(C2182=10,"Outubro",IF(C2182=11,"Novembro",IF(C2182=12,"Dezembro",""))))))))))))</f>
        <v>Janeiro</v>
      </c>
      <c r="E2182" s="269">
        <v>60</v>
      </c>
      <c r="F2182" s="270" t="str">
        <f>IF(E2182="","",VLOOKUP(Conciliação!E2182,Relatório!B:I,2,FALSE))</f>
        <v>Taxas bancárias</v>
      </c>
      <c r="G2182" s="709"/>
      <c r="H2182" s="334" t="str">
        <f>IF(G2182="","",VLOOKUP(G2182,Fundos!B:C,2,FALSE))</f>
        <v/>
      </c>
      <c r="I2182" s="272"/>
      <c r="J2182" s="443"/>
      <c r="K2182" s="443"/>
      <c r="L2182" s="685"/>
      <c r="M2182" s="353"/>
      <c r="N2182" s="271"/>
      <c r="O2182" s="576"/>
      <c r="P2182" s="276" t="s">
        <v>277</v>
      </c>
      <c r="Q2182" s="279"/>
      <c r="R2182" s="449"/>
      <c r="S2182" s="279">
        <f t="shared" ref="S2182:S2251" si="182">IF(P2182="sim",Q2182-R2182+S2181,IF(P2182="NÃO",S2181))</f>
        <v>0</v>
      </c>
      <c r="T2182" s="333">
        <f t="shared" si="179"/>
        <v>0</v>
      </c>
    </row>
    <row r="2183" spans="2:20" ht="24.9" customHeight="1" x14ac:dyDescent="0.3">
      <c r="B2183" s="446"/>
      <c r="C2183" s="267">
        <f t="shared" si="180"/>
        <v>1</v>
      </c>
      <c r="D2183" s="268" t="str">
        <f t="shared" si="181"/>
        <v>Janeiro</v>
      </c>
      <c r="E2183" s="269">
        <v>60</v>
      </c>
      <c r="F2183" s="270" t="str">
        <f>IF(E2183="","",VLOOKUP(Conciliação!E2183,Relatório!B:I,2,FALSE))</f>
        <v>Taxas bancárias</v>
      </c>
      <c r="G2183" s="709"/>
      <c r="H2183" s="334" t="str">
        <f>IF(G2183="","",VLOOKUP(G2183,Fundos!B:C,2,FALSE))</f>
        <v/>
      </c>
      <c r="I2183" s="272"/>
      <c r="J2183" s="443"/>
      <c r="K2183" s="443"/>
      <c r="L2183" s="685"/>
      <c r="M2183" s="353"/>
      <c r="N2183" s="271"/>
      <c r="O2183" s="576"/>
      <c r="P2183" s="276" t="s">
        <v>277</v>
      </c>
      <c r="Q2183" s="279"/>
      <c r="R2183" s="449"/>
      <c r="S2183" s="279">
        <f t="shared" si="182"/>
        <v>0</v>
      </c>
      <c r="T2183" s="333">
        <f t="shared" si="179"/>
        <v>0</v>
      </c>
    </row>
    <row r="2184" spans="2:20" ht="24.9" customHeight="1" x14ac:dyDescent="0.3">
      <c r="B2184" s="446"/>
      <c r="C2184" s="267">
        <f t="shared" si="180"/>
        <v>1</v>
      </c>
      <c r="D2184" s="268" t="str">
        <f t="shared" si="181"/>
        <v>Janeiro</v>
      </c>
      <c r="E2184" s="269">
        <v>60</v>
      </c>
      <c r="F2184" s="270" t="str">
        <f>IF(E2184="","",VLOOKUP(Conciliação!E2184,Relatório!B:I,2,FALSE))</f>
        <v>Taxas bancárias</v>
      </c>
      <c r="G2184" s="709"/>
      <c r="H2184" s="334" t="str">
        <f>IF(G2184="","",VLOOKUP(G2184,Fundos!B:C,2,FALSE))</f>
        <v/>
      </c>
      <c r="I2184" s="272"/>
      <c r="J2184" s="443"/>
      <c r="K2184" s="443"/>
      <c r="L2184" s="685"/>
      <c r="M2184" s="353"/>
      <c r="N2184" s="271"/>
      <c r="O2184" s="576"/>
      <c r="P2184" s="276" t="s">
        <v>277</v>
      </c>
      <c r="Q2184" s="279"/>
      <c r="R2184" s="449"/>
      <c r="S2184" s="279">
        <f t="shared" si="182"/>
        <v>0</v>
      </c>
      <c r="T2184" s="333">
        <f t="shared" si="179"/>
        <v>0</v>
      </c>
    </row>
    <row r="2185" spans="2:20" ht="24.9" customHeight="1" x14ac:dyDescent="0.3">
      <c r="B2185" s="446"/>
      <c r="C2185" s="267">
        <f t="shared" si="180"/>
        <v>1</v>
      </c>
      <c r="D2185" s="268" t="str">
        <f t="shared" si="181"/>
        <v>Janeiro</v>
      </c>
      <c r="E2185" s="269">
        <v>60</v>
      </c>
      <c r="F2185" s="270" t="str">
        <f>IF(E2185="","",VLOOKUP(Conciliação!E2185,Relatório!B:I,2,FALSE))</f>
        <v>Taxas bancárias</v>
      </c>
      <c r="G2185" s="709"/>
      <c r="H2185" s="334" t="str">
        <f>IF(G2185="","",VLOOKUP(G2185,Fundos!B:C,2,FALSE))</f>
        <v/>
      </c>
      <c r="I2185" s="272"/>
      <c r="J2185" s="443"/>
      <c r="K2185" s="443"/>
      <c r="L2185" s="685"/>
      <c r="M2185" s="353"/>
      <c r="N2185" s="271"/>
      <c r="O2185" s="576"/>
      <c r="P2185" s="276" t="s">
        <v>277</v>
      </c>
      <c r="Q2185" s="279"/>
      <c r="R2185" s="449"/>
      <c r="S2185" s="279">
        <f t="shared" si="182"/>
        <v>0</v>
      </c>
      <c r="T2185" s="333">
        <f t="shared" si="179"/>
        <v>0</v>
      </c>
    </row>
    <row r="2186" spans="2:20" ht="24.9" customHeight="1" x14ac:dyDescent="0.3">
      <c r="B2186" s="446"/>
      <c r="C2186" s="267">
        <f t="shared" si="180"/>
        <v>1</v>
      </c>
      <c r="D2186" s="268" t="str">
        <f t="shared" si="181"/>
        <v>Janeiro</v>
      </c>
      <c r="E2186" s="269">
        <v>24</v>
      </c>
      <c r="F2186" s="270" t="str">
        <f>IF(E2186="","",VLOOKUP(Conciliação!E2186,Relatório!B:I,2,FALSE))</f>
        <v>Resgate de Aplicações Financeiras</v>
      </c>
      <c r="G2186" s="709"/>
      <c r="H2186" s="334" t="str">
        <f>IF(G2186="","",VLOOKUP(G2186,Fundos!B:C,2,FALSE))</f>
        <v/>
      </c>
      <c r="I2186" s="272"/>
      <c r="J2186" s="443"/>
      <c r="K2186" s="443"/>
      <c r="L2186" s="685"/>
      <c r="M2186" s="353"/>
      <c r="N2186" s="271"/>
      <c r="O2186" s="576"/>
      <c r="P2186" s="276" t="s">
        <v>277</v>
      </c>
      <c r="Q2186" s="279"/>
      <c r="R2186" s="449"/>
      <c r="S2186" s="279">
        <f t="shared" si="182"/>
        <v>0</v>
      </c>
      <c r="T2186" s="333">
        <f t="shared" si="179"/>
        <v>0</v>
      </c>
    </row>
    <row r="2187" spans="2:20" ht="24.9" customHeight="1" x14ac:dyDescent="0.3">
      <c r="B2187" s="446"/>
      <c r="C2187" s="267">
        <f t="shared" si="180"/>
        <v>1</v>
      </c>
      <c r="D2187" s="268" t="str">
        <f t="shared" si="181"/>
        <v>Janeiro</v>
      </c>
      <c r="E2187" s="269">
        <v>26</v>
      </c>
      <c r="F2187" s="270" t="str">
        <f>IF(E2187="","",VLOOKUP(Conciliação!E2187,Relatório!B:I,2,FALSE))</f>
        <v>Multas recebidas</v>
      </c>
      <c r="G2187" s="709"/>
      <c r="H2187" s="334" t="str">
        <f>IF(G2187="","",VLOOKUP(G2187,Fundos!B:C,2,FALSE))</f>
        <v/>
      </c>
      <c r="I2187" s="272"/>
      <c r="J2187" s="443"/>
      <c r="K2187" s="443"/>
      <c r="L2187" s="686"/>
      <c r="M2187" s="353"/>
      <c r="N2187" s="271"/>
      <c r="O2187" s="576"/>
      <c r="P2187" s="276" t="s">
        <v>277</v>
      </c>
      <c r="Q2187" s="279"/>
      <c r="R2187" s="449"/>
      <c r="S2187" s="279">
        <f t="shared" si="182"/>
        <v>0</v>
      </c>
      <c r="T2187" s="333">
        <f t="shared" si="179"/>
        <v>0</v>
      </c>
    </row>
    <row r="2188" spans="2:20" ht="24.9" customHeight="1" x14ac:dyDescent="0.3">
      <c r="B2188" s="446"/>
      <c r="C2188" s="267">
        <f>MONTH(B2188)</f>
        <v>1</v>
      </c>
      <c r="D2188" s="268" t="str">
        <f>IF(C2188=1,"Janeiro",IF(C2188=2,"Fevereiro",IF(C2188=3,"Março",IF(C2188=4,"Abril",IF(C2188=5,"Maio",IF(C2188=6,"Junho",IF(C2188=7,"Julho",IF(C2188=8,"Agosto",IF(C2188=9,"Setembro",IF(C2188=10,"Outubro",IF(C2188=11,"Novembro",IF(C2188=12,"Dezembro",""))))))))))))</f>
        <v>Janeiro</v>
      </c>
      <c r="E2188" s="269">
        <v>27</v>
      </c>
      <c r="F2188" s="270" t="str">
        <f>IF(E2188="","",VLOOKUP(Conciliação!E2188,Relatório!B:I,2,FALSE))</f>
        <v>Juros recebdos</v>
      </c>
      <c r="G2188" s="709"/>
      <c r="H2188" s="334" t="str">
        <f>IF(G2188="","",VLOOKUP(G2188,Fundos!B:C,2,FALSE))</f>
        <v/>
      </c>
      <c r="I2188" s="272"/>
      <c r="J2188" s="443"/>
      <c r="K2188" s="443"/>
      <c r="L2188" s="686"/>
      <c r="M2188" s="353"/>
      <c r="N2188" s="271"/>
      <c r="O2188" s="576"/>
      <c r="P2188" s="276" t="s">
        <v>277</v>
      </c>
      <c r="Q2188" s="279"/>
      <c r="R2188" s="449"/>
      <c r="S2188" s="279">
        <f>IF(P2188="sim",Q2188-R2188+S2187,IF(P2188="NÃO",S2187))</f>
        <v>0</v>
      </c>
      <c r="T2188" s="333">
        <f t="shared" si="179"/>
        <v>0</v>
      </c>
    </row>
    <row r="2189" spans="2:20" ht="24.9" customHeight="1" x14ac:dyDescent="0.3">
      <c r="B2189" s="446"/>
      <c r="C2189" s="267">
        <f t="shared" si="180"/>
        <v>1</v>
      </c>
      <c r="D2189" s="268" t="str">
        <f t="shared" si="181"/>
        <v>Janeiro</v>
      </c>
      <c r="E2189" s="269">
        <v>37</v>
      </c>
      <c r="F2189" s="270" t="str">
        <f>IF(E2189="","",VLOOKUP(Conciliação!E2189,Relatório!B:I,2,FALSE))</f>
        <v>Doc/Ted/Cheques devolvidos/Devoluções (Entrada)</v>
      </c>
      <c r="G2189" s="709"/>
      <c r="H2189" s="334" t="str">
        <f>IF(G2189="","",VLOOKUP(G2189,Fundos!B:C,2,FALSE))</f>
        <v/>
      </c>
      <c r="I2189" s="272"/>
      <c r="J2189" s="443"/>
      <c r="K2189" s="443"/>
      <c r="L2189" s="999"/>
      <c r="M2189" s="353"/>
      <c r="N2189" s="271"/>
      <c r="O2189" s="576"/>
      <c r="P2189" s="276" t="s">
        <v>277</v>
      </c>
      <c r="Q2189" s="279"/>
      <c r="R2189" s="449"/>
      <c r="S2189" s="279">
        <f>IF(P2189="sim",Q2189-R2189+S2188,IF(P2189="NÃO",S2188))</f>
        <v>0</v>
      </c>
      <c r="T2189" s="333">
        <f t="shared" si="179"/>
        <v>0</v>
      </c>
    </row>
    <row r="2190" spans="2:20" ht="24.9" customHeight="1" x14ac:dyDescent="0.3">
      <c r="B2190" s="446"/>
      <c r="C2190" s="267">
        <f t="shared" si="180"/>
        <v>1</v>
      </c>
      <c r="D2190" s="268" t="str">
        <f t="shared" si="181"/>
        <v>Janeiro</v>
      </c>
      <c r="E2190" s="269">
        <v>37</v>
      </c>
      <c r="F2190" s="270" t="str">
        <f>IF(E2190="","",VLOOKUP(Conciliação!E2190,Relatório!B:I,2,FALSE))</f>
        <v>Doc/Ted/Cheques devolvidos/Devoluções (Entrada)</v>
      </c>
      <c r="G2190" s="709"/>
      <c r="H2190" s="334" t="str">
        <f>IF(G2190="","",VLOOKUP(G2190,Fundos!B:C,2,FALSE))</f>
        <v/>
      </c>
      <c r="I2190" s="272"/>
      <c r="J2190" s="443"/>
      <c r="K2190" s="448"/>
      <c r="L2190" s="999"/>
      <c r="M2190" s="353"/>
      <c r="N2190" s="271"/>
      <c r="O2190" s="576"/>
      <c r="P2190" s="276" t="s">
        <v>277</v>
      </c>
      <c r="Q2190" s="279"/>
      <c r="R2190" s="449"/>
      <c r="S2190" s="279">
        <f t="shared" si="182"/>
        <v>0</v>
      </c>
      <c r="T2190" s="333">
        <f t="shared" si="179"/>
        <v>0</v>
      </c>
    </row>
    <row r="2191" spans="2:20" ht="24.9" customHeight="1" x14ac:dyDescent="0.3">
      <c r="B2191" s="446"/>
      <c r="C2191" s="267">
        <f t="shared" si="180"/>
        <v>1</v>
      </c>
      <c r="D2191" s="268" t="str">
        <f t="shared" si="181"/>
        <v>Janeiro</v>
      </c>
      <c r="E2191" s="269">
        <v>143</v>
      </c>
      <c r="F2191" s="270">
        <f>IF(E2191="","",VLOOKUP(Conciliação!E2191,Relatório!B:I,2,FALSE))</f>
        <v>0</v>
      </c>
      <c r="G2191" s="709"/>
      <c r="H2191" s="334" t="str">
        <f>IF(G2191="","",VLOOKUP(G2191,Fundos!B:C,2,FALSE))</f>
        <v/>
      </c>
      <c r="I2191" s="272"/>
      <c r="J2191" s="443"/>
      <c r="K2191" s="448"/>
      <c r="L2191" s="685"/>
      <c r="M2191" s="353"/>
      <c r="N2191" s="271"/>
      <c r="O2191" s="576"/>
      <c r="P2191" s="276" t="s">
        <v>277</v>
      </c>
      <c r="Q2191" s="279"/>
      <c r="R2191" s="449"/>
      <c r="S2191" s="279">
        <f t="shared" si="182"/>
        <v>0</v>
      </c>
      <c r="T2191" s="333">
        <f t="shared" si="179"/>
        <v>0</v>
      </c>
    </row>
    <row r="2192" spans="2:20" ht="24.9" customHeight="1" x14ac:dyDescent="0.3">
      <c r="B2192" s="446"/>
      <c r="C2192" s="267">
        <f t="shared" si="180"/>
        <v>1</v>
      </c>
      <c r="D2192" s="268" t="str">
        <f t="shared" si="181"/>
        <v>Janeiro</v>
      </c>
      <c r="E2192" s="269">
        <v>118</v>
      </c>
      <c r="F2192" s="270">
        <f>IF(E2192="","",VLOOKUP(Conciliação!E2192,Relatório!B:I,2,FALSE))</f>
        <v>0</v>
      </c>
      <c r="G2192" s="709"/>
      <c r="H2192" s="334" t="str">
        <f>IF(G2192="","",VLOOKUP(G2192,Fundos!B:C,2,FALSE))</f>
        <v/>
      </c>
      <c r="I2192" s="272"/>
      <c r="J2192" s="443"/>
      <c r="K2192" s="448"/>
      <c r="L2192" s="685"/>
      <c r="M2192" s="353"/>
      <c r="N2192" s="271"/>
      <c r="O2192" s="576"/>
      <c r="P2192" s="276" t="s">
        <v>277</v>
      </c>
      <c r="Q2192" s="279"/>
      <c r="R2192" s="449"/>
      <c r="S2192" s="279">
        <f t="shared" si="182"/>
        <v>0</v>
      </c>
      <c r="T2192" s="333">
        <f t="shared" si="179"/>
        <v>0</v>
      </c>
    </row>
    <row r="2193" spans="2:20" ht="24.9" customHeight="1" x14ac:dyDescent="0.3">
      <c r="B2193" s="446"/>
      <c r="C2193" s="267">
        <f>MONTH(B2193)</f>
        <v>1</v>
      </c>
      <c r="D2193" s="268" t="str">
        <f>IF(C2193=1,"Janeiro",IF(C2193=2,"Fevereiro",IF(C2193=3,"Março",IF(C2193=4,"Abril",IF(C2193=5,"Maio",IF(C2193=6,"Junho",IF(C2193=7,"Julho",IF(C2193=8,"Agosto",IF(C2193=9,"Setembro",IF(C2193=10,"Outubro",IF(C2193=11,"Novembro",IF(C2193=12,"Dezembro",""))))))))))))</f>
        <v>Janeiro</v>
      </c>
      <c r="E2193" s="269">
        <v>178</v>
      </c>
      <c r="F2193" s="270">
        <f>IF(E2193="","",VLOOKUP(Conciliação!E2193,Relatório!B:I,2,FALSE))</f>
        <v>0</v>
      </c>
      <c r="G2193" s="709"/>
      <c r="H2193" s="334" t="str">
        <f>IF(G2193="","",VLOOKUP(G2193,Fundos!B:C,2,FALSE))</f>
        <v/>
      </c>
      <c r="I2193" s="272"/>
      <c r="J2193" s="443"/>
      <c r="K2193" s="443"/>
      <c r="L2193" s="686"/>
      <c r="M2193" s="353"/>
      <c r="N2193" s="271"/>
      <c r="O2193" s="576"/>
      <c r="P2193" s="276" t="s">
        <v>277</v>
      </c>
      <c r="Q2193" s="279"/>
      <c r="R2193" s="449"/>
      <c r="S2193" s="279">
        <f>IF(P2193="sim",Q2193-R2193+S2192,IF(P2193="NÃO",S2192))</f>
        <v>0</v>
      </c>
      <c r="T2193" s="333">
        <f t="shared" si="179"/>
        <v>0</v>
      </c>
    </row>
    <row r="2194" spans="2:20" ht="24.9" customHeight="1" x14ac:dyDescent="0.3">
      <c r="B2194" s="446"/>
      <c r="C2194" s="267">
        <f t="shared" si="180"/>
        <v>1</v>
      </c>
      <c r="D2194" s="268" t="str">
        <f t="shared" si="181"/>
        <v>Janeiro</v>
      </c>
      <c r="E2194" s="269">
        <v>128</v>
      </c>
      <c r="F2194" s="270">
        <f>IF(E2194="","",VLOOKUP(Conciliação!E2194,Relatório!B:I,2,FALSE))</f>
        <v>0</v>
      </c>
      <c r="G2194" s="709"/>
      <c r="H2194" s="334" t="str">
        <f>IF(G2194="","",VLOOKUP(G2194,Fundos!B:C,2,FALSE))</f>
        <v/>
      </c>
      <c r="I2194" s="272"/>
      <c r="J2194" s="443"/>
      <c r="K2194" s="448"/>
      <c r="L2194" s="685"/>
      <c r="M2194" s="353"/>
      <c r="N2194" s="271"/>
      <c r="O2194" s="576"/>
      <c r="P2194" s="276" t="s">
        <v>277</v>
      </c>
      <c r="Q2194" s="279"/>
      <c r="R2194" s="449"/>
      <c r="S2194" s="279">
        <f>IF(P2194="sim",Q2194-R2194+S2193,IF(P2194="NÃO",S2193))</f>
        <v>0</v>
      </c>
      <c r="T2194" s="333">
        <f t="shared" si="179"/>
        <v>0</v>
      </c>
    </row>
    <row r="2195" spans="2:20" ht="24.9" customHeight="1" x14ac:dyDescent="0.3">
      <c r="B2195" s="446"/>
      <c r="C2195" s="267">
        <f t="shared" si="180"/>
        <v>1</v>
      </c>
      <c r="D2195" s="268" t="str">
        <f t="shared" si="181"/>
        <v>Janeiro</v>
      </c>
      <c r="E2195" s="269">
        <v>173</v>
      </c>
      <c r="F2195" s="270">
        <f>IF(E2195="","",VLOOKUP(Conciliação!E2195,Relatório!B:I,2,FALSE))</f>
        <v>0</v>
      </c>
      <c r="G2195" s="709"/>
      <c r="H2195" s="334" t="str">
        <f>IF(G2195="","",VLOOKUP(G2195,Fundos!B:C,2,FALSE))</f>
        <v/>
      </c>
      <c r="I2195" s="272"/>
      <c r="J2195" s="443"/>
      <c r="K2195" s="443"/>
      <c r="L2195" s="685"/>
      <c r="M2195" s="353"/>
      <c r="N2195" s="271"/>
      <c r="O2195" s="576"/>
      <c r="P2195" s="276" t="s">
        <v>277</v>
      </c>
      <c r="Q2195" s="279"/>
      <c r="R2195" s="449"/>
      <c r="S2195" s="279">
        <f>IF(P2195="sim",Q2195-R2195+S2194,IF(P2195="NÃO",S2194))</f>
        <v>0</v>
      </c>
      <c r="T2195" s="333">
        <f t="shared" si="179"/>
        <v>0</v>
      </c>
    </row>
    <row r="2196" spans="2:20" ht="24.9" customHeight="1" x14ac:dyDescent="0.3">
      <c r="B2196" s="446"/>
      <c r="C2196" s="267">
        <f t="shared" si="180"/>
        <v>1</v>
      </c>
      <c r="D2196" s="268" t="str">
        <f t="shared" si="181"/>
        <v>Janeiro</v>
      </c>
      <c r="E2196" s="269">
        <v>176</v>
      </c>
      <c r="F2196" s="270" t="str">
        <f>IF(E2196="","",VLOOKUP(Conciliação!E2196,Relatório!B:I,2,FALSE))</f>
        <v>Repasse Aliança COMUNITÁRIA</v>
      </c>
      <c r="G2196" s="709"/>
      <c r="H2196" s="334" t="str">
        <f>IF(G2196="","",VLOOKUP(G2196,Fundos!B:C,2,FALSE))</f>
        <v/>
      </c>
      <c r="I2196" s="272"/>
      <c r="J2196" s="443"/>
      <c r="K2196" s="448"/>
      <c r="L2196" s="685"/>
      <c r="M2196" s="353"/>
      <c r="N2196" s="271"/>
      <c r="O2196" s="576"/>
      <c r="P2196" s="276" t="s">
        <v>277</v>
      </c>
      <c r="Q2196" s="279"/>
      <c r="R2196" s="449"/>
      <c r="S2196" s="279">
        <f>IF(P2196="sim",Q2196-R2196+S2195,IF(P2196="NÃO",S2195))</f>
        <v>0</v>
      </c>
      <c r="T2196" s="333">
        <f t="shared" si="179"/>
        <v>0</v>
      </c>
    </row>
    <row r="2197" spans="2:20" ht="24.9" customHeight="1" x14ac:dyDescent="0.3">
      <c r="B2197" s="446"/>
      <c r="C2197" s="267">
        <f t="shared" si="180"/>
        <v>1</v>
      </c>
      <c r="D2197" s="268" t="str">
        <f t="shared" si="181"/>
        <v>Janeiro</v>
      </c>
      <c r="E2197" s="269">
        <v>306</v>
      </c>
      <c r="F2197" s="270" t="str">
        <f>IF(E2197="","",VLOOKUP(Conciliação!E2197,Relatório!B:I,2,FALSE))</f>
        <v>Suporte informática (Assistência)</v>
      </c>
      <c r="G2197" s="709"/>
      <c r="H2197" s="334" t="str">
        <f>IF(G2197="","",VLOOKUP(G2197,Fundos!B:C,2,FALSE))</f>
        <v/>
      </c>
      <c r="I2197" s="272"/>
      <c r="J2197" s="443"/>
      <c r="K2197" s="443"/>
      <c r="L2197" s="685"/>
      <c r="M2197" s="353"/>
      <c r="N2197" s="271"/>
      <c r="O2197" s="576"/>
      <c r="P2197" s="276" t="s">
        <v>277</v>
      </c>
      <c r="Q2197" s="279"/>
      <c r="R2197" s="449"/>
      <c r="S2197" s="279">
        <f t="shared" si="182"/>
        <v>0</v>
      </c>
      <c r="T2197" s="333">
        <f t="shared" si="179"/>
        <v>0</v>
      </c>
    </row>
    <row r="2198" spans="2:20" ht="24.9" customHeight="1" x14ac:dyDescent="0.3">
      <c r="B2198" s="446"/>
      <c r="C2198" s="267">
        <f t="shared" si="180"/>
        <v>1</v>
      </c>
      <c r="D2198" s="268" t="str">
        <f t="shared" si="181"/>
        <v>Janeiro</v>
      </c>
      <c r="E2198" s="269">
        <v>60</v>
      </c>
      <c r="F2198" s="270" t="str">
        <f>IF(E2198="","",VLOOKUP(Conciliação!E2198,Relatório!B:I,2,FALSE))</f>
        <v>Taxas bancárias</v>
      </c>
      <c r="G2198" s="709"/>
      <c r="H2198" s="334" t="str">
        <f>IF(G2198="","",VLOOKUP(G2198,Fundos!B:C,2,FALSE))</f>
        <v/>
      </c>
      <c r="I2198" s="272"/>
      <c r="J2198" s="443"/>
      <c r="K2198" s="443"/>
      <c r="L2198" s="685"/>
      <c r="M2198" s="353"/>
      <c r="N2198" s="271"/>
      <c r="O2198" s="576"/>
      <c r="P2198" s="276" t="s">
        <v>277</v>
      </c>
      <c r="Q2198" s="279"/>
      <c r="R2198" s="449"/>
      <c r="S2198" s="279">
        <f t="shared" si="182"/>
        <v>0</v>
      </c>
      <c r="T2198" s="333">
        <f t="shared" si="179"/>
        <v>0</v>
      </c>
    </row>
    <row r="2199" spans="2:20" ht="24.9" customHeight="1" x14ac:dyDescent="0.3">
      <c r="B2199" s="446"/>
      <c r="C2199" s="267">
        <f t="shared" si="180"/>
        <v>1</v>
      </c>
      <c r="D2199" s="268" t="str">
        <f t="shared" si="181"/>
        <v>Janeiro</v>
      </c>
      <c r="E2199" s="269">
        <v>60</v>
      </c>
      <c r="F2199" s="270" t="str">
        <f>IF(E2199="","",VLOOKUP(Conciliação!E2199,Relatório!B:I,2,FALSE))</f>
        <v>Taxas bancárias</v>
      </c>
      <c r="G2199" s="709"/>
      <c r="H2199" s="334" t="str">
        <f>IF(G2199="","",VLOOKUP(G2199,Fundos!B:C,2,FALSE))</f>
        <v/>
      </c>
      <c r="I2199" s="272"/>
      <c r="J2199" s="443"/>
      <c r="K2199" s="443"/>
      <c r="L2199" s="685"/>
      <c r="M2199" s="353"/>
      <c r="N2199" s="271"/>
      <c r="O2199" s="576"/>
      <c r="P2199" s="276" t="s">
        <v>277</v>
      </c>
      <c r="Q2199" s="279"/>
      <c r="R2199" s="449"/>
      <c r="S2199" s="279">
        <f t="shared" si="182"/>
        <v>0</v>
      </c>
      <c r="T2199" s="333">
        <f t="shared" si="179"/>
        <v>0</v>
      </c>
    </row>
    <row r="2200" spans="2:20" ht="24.9" customHeight="1" x14ac:dyDescent="0.3">
      <c r="B2200" s="446"/>
      <c r="C2200" s="267">
        <f t="shared" si="180"/>
        <v>1</v>
      </c>
      <c r="D2200" s="268" t="str">
        <f t="shared" si="181"/>
        <v>Janeiro</v>
      </c>
      <c r="E2200" s="269">
        <v>60</v>
      </c>
      <c r="F2200" s="270" t="str">
        <f>IF(E2200="","",VLOOKUP(Conciliação!E2200,Relatório!B:I,2,FALSE))</f>
        <v>Taxas bancárias</v>
      </c>
      <c r="G2200" s="709"/>
      <c r="H2200" s="334" t="str">
        <f>IF(G2200="","",VLOOKUP(G2200,Fundos!B:C,2,FALSE))</f>
        <v/>
      </c>
      <c r="I2200" s="272"/>
      <c r="J2200" s="443"/>
      <c r="K2200" s="443"/>
      <c r="L2200" s="685"/>
      <c r="M2200" s="353"/>
      <c r="N2200" s="271"/>
      <c r="O2200" s="576"/>
      <c r="P2200" s="276" t="s">
        <v>277</v>
      </c>
      <c r="Q2200" s="279"/>
      <c r="R2200" s="449"/>
      <c r="S2200" s="279">
        <f t="shared" si="182"/>
        <v>0</v>
      </c>
      <c r="T2200" s="333">
        <f t="shared" si="179"/>
        <v>0</v>
      </c>
    </row>
    <row r="2201" spans="2:20" ht="24.9" customHeight="1" x14ac:dyDescent="0.3">
      <c r="B2201" s="446"/>
      <c r="C2201" s="267">
        <f t="shared" si="180"/>
        <v>1</v>
      </c>
      <c r="D2201" s="268" t="str">
        <f t="shared" si="181"/>
        <v>Janeiro</v>
      </c>
      <c r="E2201" s="269">
        <v>60</v>
      </c>
      <c r="F2201" s="270" t="str">
        <f>IF(E2201="","",VLOOKUP(Conciliação!E2201,Relatório!B:I,2,FALSE))</f>
        <v>Taxas bancárias</v>
      </c>
      <c r="G2201" s="709"/>
      <c r="H2201" s="334" t="str">
        <f>IF(G2201="","",VLOOKUP(G2201,Fundos!B:C,2,FALSE))</f>
        <v/>
      </c>
      <c r="I2201" s="272"/>
      <c r="J2201" s="443"/>
      <c r="K2201" s="443"/>
      <c r="L2201" s="685"/>
      <c r="M2201" s="353"/>
      <c r="N2201" s="271"/>
      <c r="O2201" s="576"/>
      <c r="P2201" s="276" t="s">
        <v>277</v>
      </c>
      <c r="Q2201" s="279"/>
      <c r="R2201" s="449"/>
      <c r="S2201" s="279">
        <f t="shared" si="182"/>
        <v>0</v>
      </c>
      <c r="T2201" s="333">
        <f t="shared" si="179"/>
        <v>0</v>
      </c>
    </row>
    <row r="2202" spans="2:20" ht="24.9" customHeight="1" x14ac:dyDescent="0.3">
      <c r="B2202" s="446"/>
      <c r="C2202" s="267">
        <f t="shared" si="180"/>
        <v>1</v>
      </c>
      <c r="D2202" s="268" t="str">
        <f t="shared" si="181"/>
        <v>Janeiro</v>
      </c>
      <c r="E2202" s="269">
        <v>24</v>
      </c>
      <c r="F2202" s="270" t="str">
        <f>IF(E2202="","",VLOOKUP(Conciliação!E2202,Relatório!B:I,2,FALSE))</f>
        <v>Resgate de Aplicações Financeiras</v>
      </c>
      <c r="G2202" s="709"/>
      <c r="H2202" s="334" t="str">
        <f>IF(G2202="","",VLOOKUP(G2202,Fundos!B:C,2,FALSE))</f>
        <v/>
      </c>
      <c r="I2202" s="272"/>
      <c r="J2202" s="443"/>
      <c r="K2202" s="443"/>
      <c r="L2202" s="685"/>
      <c r="M2202" s="353"/>
      <c r="N2202" s="271"/>
      <c r="O2202" s="576"/>
      <c r="P2202" s="276" t="s">
        <v>277</v>
      </c>
      <c r="Q2202" s="279"/>
      <c r="R2202" s="449"/>
      <c r="S2202" s="279">
        <f t="shared" si="182"/>
        <v>0</v>
      </c>
      <c r="T2202" s="333">
        <f t="shared" si="179"/>
        <v>0</v>
      </c>
    </row>
    <row r="2203" spans="2:20" ht="24.9" customHeight="1" x14ac:dyDescent="0.3">
      <c r="B2203" s="446"/>
      <c r="C2203" s="267">
        <f t="shared" si="180"/>
        <v>1</v>
      </c>
      <c r="D2203" s="268" t="str">
        <f t="shared" si="181"/>
        <v>Janeiro</v>
      </c>
      <c r="E2203" s="269">
        <v>26</v>
      </c>
      <c r="F2203" s="270" t="str">
        <f>IF(E2203="","",VLOOKUP(Conciliação!E2203,Relatório!B:I,2,FALSE))</f>
        <v>Multas recebidas</v>
      </c>
      <c r="G2203" s="709"/>
      <c r="H2203" s="334" t="str">
        <f>IF(G2203="","",VLOOKUP(G2203,Fundos!B:C,2,FALSE))</f>
        <v/>
      </c>
      <c r="I2203" s="272"/>
      <c r="J2203" s="443"/>
      <c r="K2203" s="443"/>
      <c r="L2203" s="686"/>
      <c r="M2203" s="353"/>
      <c r="N2203" s="271"/>
      <c r="O2203" s="576"/>
      <c r="P2203" s="276" t="s">
        <v>277</v>
      </c>
      <c r="Q2203" s="279"/>
      <c r="R2203" s="449"/>
      <c r="S2203" s="279">
        <f t="shared" si="182"/>
        <v>0</v>
      </c>
      <c r="T2203" s="333">
        <f t="shared" si="179"/>
        <v>0</v>
      </c>
    </row>
    <row r="2204" spans="2:20" ht="24.9" customHeight="1" x14ac:dyDescent="0.3">
      <c r="B2204" s="446"/>
      <c r="C2204" s="267">
        <f>MONTH(B2204)</f>
        <v>1</v>
      </c>
      <c r="D2204" s="268" t="str">
        <f>IF(C2204=1,"Janeiro",IF(C2204=2,"Fevereiro",IF(C2204=3,"Março",IF(C2204=4,"Abril",IF(C2204=5,"Maio",IF(C2204=6,"Junho",IF(C2204=7,"Julho",IF(C2204=8,"Agosto",IF(C2204=9,"Setembro",IF(C2204=10,"Outubro",IF(C2204=11,"Novembro",IF(C2204=12,"Dezembro",""))))))))))))</f>
        <v>Janeiro</v>
      </c>
      <c r="E2204" s="269">
        <v>26</v>
      </c>
      <c r="F2204" s="270" t="str">
        <f>IF(E2204="","",VLOOKUP(Conciliação!E2204,Relatório!B:I,2,FALSE))</f>
        <v>Multas recebidas</v>
      </c>
      <c r="G2204" s="709"/>
      <c r="H2204" s="334" t="str">
        <f>IF(G2204="","",VLOOKUP(G2204,Fundos!B:C,2,FALSE))</f>
        <v/>
      </c>
      <c r="I2204" s="272"/>
      <c r="J2204" s="443"/>
      <c r="K2204" s="443"/>
      <c r="L2204" s="686"/>
      <c r="M2204" s="353"/>
      <c r="N2204" s="271"/>
      <c r="O2204" s="576"/>
      <c r="P2204" s="276" t="s">
        <v>277</v>
      </c>
      <c r="Q2204" s="279"/>
      <c r="R2204" s="449"/>
      <c r="S2204" s="279">
        <f t="shared" ref="S2204:S2210" si="183">IF(P2204="sim",Q2204-R2204+S2203,IF(P2204="NÃO",S2203))</f>
        <v>0</v>
      </c>
      <c r="T2204" s="333">
        <f t="shared" si="179"/>
        <v>0</v>
      </c>
    </row>
    <row r="2205" spans="2:20" ht="24.9" customHeight="1" x14ac:dyDescent="0.3">
      <c r="B2205" s="446"/>
      <c r="C2205" s="267">
        <f>MONTH(B2205)</f>
        <v>1</v>
      </c>
      <c r="D2205" s="268" t="str">
        <f>IF(C2205=1,"Janeiro",IF(C2205=2,"Fevereiro",IF(C2205=3,"Março",IF(C2205=4,"Abril",IF(C2205=5,"Maio",IF(C2205=6,"Junho",IF(C2205=7,"Julho",IF(C2205=8,"Agosto",IF(C2205=9,"Setembro",IF(C2205=10,"Outubro",IF(C2205=11,"Novembro",IF(C2205=12,"Dezembro",""))))))))))))</f>
        <v>Janeiro</v>
      </c>
      <c r="E2205" s="269">
        <v>26</v>
      </c>
      <c r="F2205" s="270" t="str">
        <f>IF(E2205="","",VLOOKUP(Conciliação!E2205,Relatório!B:I,2,FALSE))</f>
        <v>Multas recebidas</v>
      </c>
      <c r="G2205" s="709"/>
      <c r="H2205" s="334" t="str">
        <f>IF(G2205="","",VLOOKUP(G2205,Fundos!B:C,2,FALSE))</f>
        <v/>
      </c>
      <c r="I2205" s="272"/>
      <c r="J2205" s="443"/>
      <c r="K2205" s="443"/>
      <c r="L2205" s="686"/>
      <c r="M2205" s="353"/>
      <c r="N2205" s="271"/>
      <c r="O2205" s="576"/>
      <c r="P2205" s="276" t="s">
        <v>277</v>
      </c>
      <c r="Q2205" s="279"/>
      <c r="R2205" s="449"/>
      <c r="S2205" s="279">
        <f t="shared" si="183"/>
        <v>0</v>
      </c>
      <c r="T2205" s="333">
        <f t="shared" si="179"/>
        <v>0</v>
      </c>
    </row>
    <row r="2206" spans="2:20" ht="24.9" customHeight="1" x14ac:dyDescent="0.3">
      <c r="B2206" s="446"/>
      <c r="C2206" s="267">
        <f t="shared" si="180"/>
        <v>1</v>
      </c>
      <c r="D2206" s="268" t="str">
        <f t="shared" si="181"/>
        <v>Janeiro</v>
      </c>
      <c r="E2206" s="269">
        <v>126</v>
      </c>
      <c r="F2206" s="270">
        <f>IF(E2206="","",VLOOKUP(Conciliação!E2206,Relatório!B:I,2,FALSE))</f>
        <v>0</v>
      </c>
      <c r="G2206" s="709"/>
      <c r="H2206" s="334" t="str">
        <f>IF(G2206="","",VLOOKUP(G2206,Fundos!B:C,2,FALSE))</f>
        <v/>
      </c>
      <c r="I2206" s="272"/>
      <c r="J2206" s="443"/>
      <c r="K2206" s="443"/>
      <c r="L2206" s="685"/>
      <c r="M2206" s="353"/>
      <c r="N2206" s="271"/>
      <c r="O2206" s="576"/>
      <c r="P2206" s="276" t="s">
        <v>277</v>
      </c>
      <c r="Q2206" s="279"/>
      <c r="R2206" s="449"/>
      <c r="S2206" s="279">
        <f t="shared" si="183"/>
        <v>0</v>
      </c>
      <c r="T2206" s="333">
        <f t="shared" si="179"/>
        <v>0</v>
      </c>
    </row>
    <row r="2207" spans="2:20" ht="24.9" customHeight="1" x14ac:dyDescent="0.3">
      <c r="B2207" s="446"/>
      <c r="C2207" s="267">
        <f t="shared" si="180"/>
        <v>1</v>
      </c>
      <c r="D2207" s="268" t="str">
        <f t="shared" si="181"/>
        <v>Janeiro</v>
      </c>
      <c r="E2207" s="269">
        <v>126</v>
      </c>
      <c r="F2207" s="270">
        <f>IF(E2207="","",VLOOKUP(Conciliação!E2207,Relatório!B:I,2,FALSE))</f>
        <v>0</v>
      </c>
      <c r="G2207" s="709"/>
      <c r="H2207" s="334" t="str">
        <f>IF(G2207="","",VLOOKUP(G2207,Fundos!B:C,2,FALSE))</f>
        <v/>
      </c>
      <c r="I2207" s="272"/>
      <c r="J2207" s="443"/>
      <c r="K2207" s="448"/>
      <c r="L2207" s="685"/>
      <c r="M2207" s="353"/>
      <c r="N2207" s="271"/>
      <c r="O2207" s="576"/>
      <c r="P2207" s="276" t="s">
        <v>277</v>
      </c>
      <c r="Q2207" s="279"/>
      <c r="R2207" s="449"/>
      <c r="S2207" s="279">
        <f t="shared" si="183"/>
        <v>0</v>
      </c>
      <c r="T2207" s="333">
        <f t="shared" si="179"/>
        <v>0</v>
      </c>
    </row>
    <row r="2208" spans="2:20" ht="24.9" customHeight="1" x14ac:dyDescent="0.3">
      <c r="B2208" s="446"/>
      <c r="C2208" s="267">
        <f t="shared" si="180"/>
        <v>1</v>
      </c>
      <c r="D2208" s="268" t="str">
        <f t="shared" si="181"/>
        <v>Janeiro</v>
      </c>
      <c r="E2208" s="269">
        <v>353</v>
      </c>
      <c r="F2208" s="270" t="str">
        <f>IF(E2208="","",VLOOKUP(Conciliação!E2208,Relatório!B:I,2,FALSE))</f>
        <v>Cursos/Seminários (equipe)</v>
      </c>
      <c r="G2208" s="709"/>
      <c r="H2208" s="334" t="str">
        <f>IF(G2208="","",VLOOKUP(G2208,Fundos!B:C,2,FALSE))</f>
        <v/>
      </c>
      <c r="I2208" s="272"/>
      <c r="J2208" s="448"/>
      <c r="K2208" s="443"/>
      <c r="L2208" s="685"/>
      <c r="M2208" s="353"/>
      <c r="N2208" s="271"/>
      <c r="O2208" s="576"/>
      <c r="P2208" s="276" t="s">
        <v>277</v>
      </c>
      <c r="Q2208" s="279"/>
      <c r="R2208" s="449"/>
      <c r="S2208" s="279">
        <f t="shared" si="183"/>
        <v>0</v>
      </c>
      <c r="T2208" s="333">
        <f t="shared" si="179"/>
        <v>0</v>
      </c>
    </row>
    <row r="2209" spans="2:20" ht="24.9" customHeight="1" x14ac:dyDescent="0.3">
      <c r="B2209" s="446"/>
      <c r="C2209" s="267">
        <f t="shared" si="180"/>
        <v>1</v>
      </c>
      <c r="D2209" s="268" t="str">
        <f t="shared" si="181"/>
        <v>Janeiro</v>
      </c>
      <c r="E2209" s="269">
        <v>143</v>
      </c>
      <c r="F2209" s="270">
        <f>IF(E2209="","",VLOOKUP(Conciliação!E2209,Relatório!B:I,2,FALSE))</f>
        <v>0</v>
      </c>
      <c r="G2209" s="709"/>
      <c r="H2209" s="334" t="str">
        <f>IF(G2209="","",VLOOKUP(G2209,Fundos!B:C,2,FALSE))</f>
        <v/>
      </c>
      <c r="I2209" s="272"/>
      <c r="J2209" s="443"/>
      <c r="K2209" s="448"/>
      <c r="L2209" s="999"/>
      <c r="M2209" s="353"/>
      <c r="N2209" s="271"/>
      <c r="O2209" s="576"/>
      <c r="P2209" s="276" t="s">
        <v>277</v>
      </c>
      <c r="Q2209" s="279"/>
      <c r="R2209" s="449"/>
      <c r="S2209" s="279">
        <f t="shared" si="183"/>
        <v>0</v>
      </c>
      <c r="T2209" s="333">
        <f t="shared" si="179"/>
        <v>0</v>
      </c>
    </row>
    <row r="2210" spans="2:20" ht="24.9" customHeight="1" x14ac:dyDescent="0.3">
      <c r="B2210" s="446"/>
      <c r="C2210" s="267">
        <f t="shared" si="180"/>
        <v>1</v>
      </c>
      <c r="D2210" s="268" t="str">
        <f t="shared" si="181"/>
        <v>Janeiro</v>
      </c>
      <c r="E2210" s="269">
        <v>263</v>
      </c>
      <c r="F2210" s="270" t="str">
        <f>IF(E2210="","",VLOOKUP(Conciliação!E2210,Relatório!B:I,2,FALSE))</f>
        <v>Material de escritório/papelaria</v>
      </c>
      <c r="G2210" s="709"/>
      <c r="H2210" s="334" t="str">
        <f>IF(G2210="","",VLOOKUP(G2210,Fundos!B:C,2,FALSE))</f>
        <v/>
      </c>
      <c r="I2210" s="272"/>
      <c r="J2210" s="443"/>
      <c r="K2210" s="443"/>
      <c r="L2210" s="685"/>
      <c r="M2210" s="353"/>
      <c r="N2210" s="271"/>
      <c r="O2210" s="576"/>
      <c r="P2210" s="276" t="s">
        <v>277</v>
      </c>
      <c r="Q2210" s="279"/>
      <c r="R2210" s="449"/>
      <c r="S2210" s="279">
        <f t="shared" si="183"/>
        <v>0</v>
      </c>
      <c r="T2210" s="333">
        <f t="shared" si="179"/>
        <v>0</v>
      </c>
    </row>
    <row r="2211" spans="2:20" ht="24.9" customHeight="1" x14ac:dyDescent="0.3">
      <c r="B2211" s="446"/>
      <c r="C2211" s="267">
        <f t="shared" si="180"/>
        <v>1</v>
      </c>
      <c r="D2211" s="268" t="str">
        <f t="shared" si="181"/>
        <v>Janeiro</v>
      </c>
      <c r="E2211" s="269">
        <v>202</v>
      </c>
      <c r="F2211" s="270" t="str">
        <f>IF(E2211="","",VLOOKUP(Conciliação!E2211,Relatório!B:I,2,FALSE))</f>
        <v xml:space="preserve">Diretor Executivo </v>
      </c>
      <c r="G2211" s="709"/>
      <c r="H2211" s="334" t="str">
        <f>IF(G2211="","",VLOOKUP(G2211,Fundos!B:C,2,FALSE))</f>
        <v/>
      </c>
      <c r="I2211" s="272"/>
      <c r="J2211" s="443"/>
      <c r="K2211" s="443"/>
      <c r="L2211" s="685"/>
      <c r="M2211" s="353"/>
      <c r="N2211" s="271"/>
      <c r="O2211" s="576"/>
      <c r="P2211" s="276" t="s">
        <v>277</v>
      </c>
      <c r="Q2211" s="279"/>
      <c r="R2211" s="449"/>
      <c r="S2211" s="279">
        <f t="shared" si="182"/>
        <v>0</v>
      </c>
      <c r="T2211" s="333">
        <f t="shared" si="179"/>
        <v>0</v>
      </c>
    </row>
    <row r="2212" spans="2:20" ht="24.9" customHeight="1" x14ac:dyDescent="0.3">
      <c r="B2212" s="446"/>
      <c r="C2212" s="267">
        <f t="shared" si="180"/>
        <v>1</v>
      </c>
      <c r="D2212" s="268" t="str">
        <f t="shared" si="181"/>
        <v>Janeiro</v>
      </c>
      <c r="E2212" s="269">
        <v>126</v>
      </c>
      <c r="F2212" s="270">
        <f>IF(E2212="","",VLOOKUP(Conciliação!E2212,Relatório!B:I,2,FALSE))</f>
        <v>0</v>
      </c>
      <c r="G2212" s="709"/>
      <c r="H2212" s="334" t="str">
        <f>IF(G2212="","",VLOOKUP(G2212,Fundos!B:C,2,FALSE))</f>
        <v/>
      </c>
      <c r="I2212" s="272"/>
      <c r="J2212" s="443"/>
      <c r="K2212" s="443"/>
      <c r="L2212" s="685"/>
      <c r="M2212" s="353"/>
      <c r="N2212" s="271"/>
      <c r="O2212" s="576"/>
      <c r="P2212" s="276" t="s">
        <v>277</v>
      </c>
      <c r="Q2212" s="279"/>
      <c r="R2212" s="449"/>
      <c r="S2212" s="279">
        <f t="shared" si="182"/>
        <v>0</v>
      </c>
      <c r="T2212" s="333">
        <f t="shared" si="179"/>
        <v>0</v>
      </c>
    </row>
    <row r="2213" spans="2:20" ht="24.9" customHeight="1" x14ac:dyDescent="0.3">
      <c r="B2213" s="446"/>
      <c r="C2213" s="267">
        <f t="shared" si="180"/>
        <v>1</v>
      </c>
      <c r="D2213" s="268" t="str">
        <f t="shared" si="181"/>
        <v>Janeiro</v>
      </c>
      <c r="E2213" s="269">
        <v>60</v>
      </c>
      <c r="F2213" s="270" t="str">
        <f>IF(E2213="","",VLOOKUP(Conciliação!E2213,Relatório!B:I,2,FALSE))</f>
        <v>Taxas bancárias</v>
      </c>
      <c r="G2213" s="709"/>
      <c r="H2213" s="334" t="str">
        <f>IF(G2213="","",VLOOKUP(G2213,Fundos!B:C,2,FALSE))</f>
        <v/>
      </c>
      <c r="I2213" s="272"/>
      <c r="J2213" s="443"/>
      <c r="K2213" s="443"/>
      <c r="L2213" s="685"/>
      <c r="M2213" s="353"/>
      <c r="N2213" s="271"/>
      <c r="O2213" s="576"/>
      <c r="P2213" s="276" t="s">
        <v>277</v>
      </c>
      <c r="Q2213" s="279"/>
      <c r="R2213" s="449"/>
      <c r="S2213" s="279">
        <f t="shared" si="182"/>
        <v>0</v>
      </c>
      <c r="T2213" s="333">
        <f t="shared" si="179"/>
        <v>0</v>
      </c>
    </row>
    <row r="2214" spans="2:20" ht="24.9" customHeight="1" x14ac:dyDescent="0.3">
      <c r="B2214" s="446"/>
      <c r="C2214" s="267">
        <f t="shared" si="180"/>
        <v>1</v>
      </c>
      <c r="D2214" s="268" t="str">
        <f t="shared" si="181"/>
        <v>Janeiro</v>
      </c>
      <c r="E2214" s="269">
        <v>60</v>
      </c>
      <c r="F2214" s="270" t="str">
        <f>IF(E2214="","",VLOOKUP(Conciliação!E2214,Relatório!B:I,2,FALSE))</f>
        <v>Taxas bancárias</v>
      </c>
      <c r="G2214" s="709"/>
      <c r="H2214" s="334" t="str">
        <f>IF(G2214="","",VLOOKUP(G2214,Fundos!B:C,2,FALSE))</f>
        <v/>
      </c>
      <c r="I2214" s="272"/>
      <c r="J2214" s="443"/>
      <c r="K2214" s="443"/>
      <c r="L2214" s="685"/>
      <c r="M2214" s="353"/>
      <c r="N2214" s="271"/>
      <c r="O2214" s="576"/>
      <c r="P2214" s="276" t="s">
        <v>277</v>
      </c>
      <c r="Q2214" s="279"/>
      <c r="R2214" s="449"/>
      <c r="S2214" s="279">
        <f t="shared" si="182"/>
        <v>0</v>
      </c>
      <c r="T2214" s="333">
        <f t="shared" si="179"/>
        <v>0</v>
      </c>
    </row>
    <row r="2215" spans="2:20" ht="24.9" customHeight="1" x14ac:dyDescent="0.3">
      <c r="B2215" s="446"/>
      <c r="C2215" s="267">
        <f t="shared" si="180"/>
        <v>1</v>
      </c>
      <c r="D2215" s="268" t="str">
        <f t="shared" si="181"/>
        <v>Janeiro</v>
      </c>
      <c r="E2215" s="269">
        <v>60</v>
      </c>
      <c r="F2215" s="270" t="str">
        <f>IF(E2215="","",VLOOKUP(Conciliação!E2215,Relatório!B:I,2,FALSE))</f>
        <v>Taxas bancárias</v>
      </c>
      <c r="G2215" s="709"/>
      <c r="H2215" s="334" t="str">
        <f>IF(G2215="","",VLOOKUP(G2215,Fundos!B:C,2,FALSE))</f>
        <v/>
      </c>
      <c r="I2215" s="272"/>
      <c r="J2215" s="443"/>
      <c r="K2215" s="443"/>
      <c r="L2215" s="685"/>
      <c r="M2215" s="353"/>
      <c r="N2215" s="271"/>
      <c r="O2215" s="576"/>
      <c r="P2215" s="276" t="s">
        <v>277</v>
      </c>
      <c r="Q2215" s="279"/>
      <c r="R2215" s="449"/>
      <c r="S2215" s="279">
        <f t="shared" si="182"/>
        <v>0</v>
      </c>
      <c r="T2215" s="333">
        <f t="shared" si="179"/>
        <v>0</v>
      </c>
    </row>
    <row r="2216" spans="2:20" ht="24.9" customHeight="1" x14ac:dyDescent="0.3">
      <c r="B2216" s="446"/>
      <c r="C2216" s="267">
        <f t="shared" si="180"/>
        <v>1</v>
      </c>
      <c r="D2216" s="268" t="str">
        <f t="shared" si="181"/>
        <v>Janeiro</v>
      </c>
      <c r="E2216" s="269">
        <v>60</v>
      </c>
      <c r="F2216" s="270" t="str">
        <f>IF(E2216="","",VLOOKUP(Conciliação!E2216,Relatório!B:I,2,FALSE))</f>
        <v>Taxas bancárias</v>
      </c>
      <c r="G2216" s="709"/>
      <c r="H2216" s="334" t="str">
        <f>IF(G2216="","",VLOOKUP(G2216,Fundos!B:C,2,FALSE))</f>
        <v/>
      </c>
      <c r="I2216" s="272"/>
      <c r="J2216" s="443"/>
      <c r="K2216" s="443"/>
      <c r="L2216" s="685"/>
      <c r="M2216" s="353"/>
      <c r="N2216" s="271"/>
      <c r="O2216" s="576"/>
      <c r="P2216" s="276" t="s">
        <v>277</v>
      </c>
      <c r="Q2216" s="279"/>
      <c r="R2216" s="449"/>
      <c r="S2216" s="279">
        <f t="shared" si="182"/>
        <v>0</v>
      </c>
      <c r="T2216" s="333">
        <f t="shared" si="179"/>
        <v>0</v>
      </c>
    </row>
    <row r="2217" spans="2:20" ht="24.9" customHeight="1" x14ac:dyDescent="0.3">
      <c r="B2217" s="446"/>
      <c r="C2217" s="267">
        <f t="shared" si="180"/>
        <v>1</v>
      </c>
      <c r="D2217" s="268" t="str">
        <f t="shared" si="181"/>
        <v>Janeiro</v>
      </c>
      <c r="E2217" s="269">
        <v>126</v>
      </c>
      <c r="F2217" s="270">
        <f>IF(E2217="","",VLOOKUP(Conciliação!E2217,Relatório!B:I,2,FALSE))</f>
        <v>0</v>
      </c>
      <c r="G2217" s="709"/>
      <c r="H2217" s="334" t="str">
        <f>IF(G2217="","",VLOOKUP(G2217,Fundos!B:C,2,FALSE))</f>
        <v/>
      </c>
      <c r="I2217" s="272"/>
      <c r="J2217" s="443"/>
      <c r="K2217" s="448"/>
      <c r="L2217" s="685"/>
      <c r="M2217" s="353"/>
      <c r="N2217" s="271"/>
      <c r="O2217" s="576"/>
      <c r="P2217" s="276" t="s">
        <v>277</v>
      </c>
      <c r="Q2217" s="279"/>
      <c r="R2217" s="449"/>
      <c r="S2217" s="279">
        <f t="shared" si="182"/>
        <v>0</v>
      </c>
      <c r="T2217" s="333">
        <f t="shared" si="179"/>
        <v>0</v>
      </c>
    </row>
    <row r="2218" spans="2:20" ht="24.9" customHeight="1" x14ac:dyDescent="0.3">
      <c r="B2218" s="446"/>
      <c r="C2218" s="267">
        <f t="shared" si="180"/>
        <v>1</v>
      </c>
      <c r="D2218" s="268" t="str">
        <f t="shared" si="181"/>
        <v>Janeiro</v>
      </c>
      <c r="E2218" s="269">
        <v>60</v>
      </c>
      <c r="F2218" s="270" t="str">
        <f>IF(E2218="","",VLOOKUP(Conciliação!E2218,Relatório!B:I,2,FALSE))</f>
        <v>Taxas bancárias</v>
      </c>
      <c r="G2218" s="709"/>
      <c r="H2218" s="334" t="str">
        <f>IF(G2218="","",VLOOKUP(G2218,Fundos!B:C,2,FALSE))</f>
        <v/>
      </c>
      <c r="I2218" s="272"/>
      <c r="J2218" s="443"/>
      <c r="K2218" s="443"/>
      <c r="L2218" s="685"/>
      <c r="M2218" s="353"/>
      <c r="N2218" s="271"/>
      <c r="O2218" s="576"/>
      <c r="P2218" s="276" t="s">
        <v>277</v>
      </c>
      <c r="Q2218" s="279"/>
      <c r="R2218" s="449"/>
      <c r="S2218" s="279">
        <f t="shared" si="182"/>
        <v>0</v>
      </c>
      <c r="T2218" s="333">
        <f t="shared" si="179"/>
        <v>0</v>
      </c>
    </row>
    <row r="2219" spans="2:20" ht="24.9" customHeight="1" x14ac:dyDescent="0.3">
      <c r="B2219" s="446"/>
      <c r="C2219" s="267">
        <f t="shared" si="180"/>
        <v>1</v>
      </c>
      <c r="D2219" s="268" t="str">
        <f t="shared" si="181"/>
        <v>Janeiro</v>
      </c>
      <c r="E2219" s="269">
        <v>24</v>
      </c>
      <c r="F2219" s="270" t="str">
        <f>IF(E2219="","",VLOOKUP(Conciliação!E2219,Relatório!B:I,2,FALSE))</f>
        <v>Resgate de Aplicações Financeiras</v>
      </c>
      <c r="G2219" s="709"/>
      <c r="H2219" s="334" t="str">
        <f>IF(G2219="","",VLOOKUP(G2219,Fundos!B:C,2,FALSE))</f>
        <v/>
      </c>
      <c r="I2219" s="272"/>
      <c r="J2219" s="443"/>
      <c r="K2219" s="443"/>
      <c r="L2219" s="685"/>
      <c r="M2219" s="353"/>
      <c r="N2219" s="271"/>
      <c r="O2219" s="576"/>
      <c r="P2219" s="276" t="s">
        <v>277</v>
      </c>
      <c r="Q2219" s="279"/>
      <c r="R2219" s="449"/>
      <c r="S2219" s="279">
        <f t="shared" si="182"/>
        <v>0</v>
      </c>
      <c r="T2219" s="333">
        <f t="shared" si="179"/>
        <v>0</v>
      </c>
    </row>
    <row r="2220" spans="2:20" ht="24.9" customHeight="1" x14ac:dyDescent="0.3">
      <c r="B2220" s="446"/>
      <c r="C2220" s="267">
        <f t="shared" si="180"/>
        <v>1</v>
      </c>
      <c r="D2220" s="268" t="str">
        <f t="shared" si="181"/>
        <v>Janeiro</v>
      </c>
      <c r="E2220" s="269">
        <v>254</v>
      </c>
      <c r="F2220" s="270" t="str">
        <f>IF(E2220="","",VLOOKUP(Conciliação!E2220,Relatório!B:I,2,FALSE))</f>
        <v>Correos</v>
      </c>
      <c r="G2220" s="709"/>
      <c r="H2220" s="334" t="str">
        <f>IF(G2220="","",VLOOKUP(G2220,Fundos!B:C,2,FALSE))</f>
        <v/>
      </c>
      <c r="I2220" s="272"/>
      <c r="J2220" s="443"/>
      <c r="K2220" s="443"/>
      <c r="L2220" s="685"/>
      <c r="M2220" s="353"/>
      <c r="N2220" s="271"/>
      <c r="O2220" s="576"/>
      <c r="P2220" s="276" t="s">
        <v>277</v>
      </c>
      <c r="Q2220" s="279"/>
      <c r="R2220" s="449"/>
      <c r="S2220" s="279">
        <f t="shared" si="182"/>
        <v>0</v>
      </c>
      <c r="T2220" s="333">
        <f t="shared" si="179"/>
        <v>0</v>
      </c>
    </row>
    <row r="2221" spans="2:20" ht="24.9" customHeight="1" x14ac:dyDescent="0.3">
      <c r="B2221" s="446"/>
      <c r="C2221" s="267">
        <f t="shared" si="180"/>
        <v>1</v>
      </c>
      <c r="D2221" s="268" t="str">
        <f t="shared" si="181"/>
        <v>Janeiro</v>
      </c>
      <c r="E2221" s="269">
        <v>503</v>
      </c>
      <c r="F2221" s="270" t="str">
        <f>IF(E2221="","",VLOOKUP(Conciliação!E2221,Relatório!B:I,2,FALSE))</f>
        <v>Ajustes de Caixa  (DOC/TED realizados e devolvidos/outros)_Saídas</v>
      </c>
      <c r="G2221" s="709"/>
      <c r="H2221" s="334" t="str">
        <f>IF(G2221="","",VLOOKUP(G2221,Fundos!B:C,2,FALSE))</f>
        <v/>
      </c>
      <c r="I2221" s="272"/>
      <c r="J2221" s="443"/>
      <c r="K2221" s="443"/>
      <c r="L2221" s="686"/>
      <c r="M2221" s="353"/>
      <c r="N2221" s="271"/>
      <c r="O2221" s="576"/>
      <c r="P2221" s="276" t="s">
        <v>277</v>
      </c>
      <c r="Q2221" s="279"/>
      <c r="R2221" s="449"/>
      <c r="S2221" s="279">
        <f t="shared" si="182"/>
        <v>0</v>
      </c>
      <c r="T2221" s="333">
        <f t="shared" si="179"/>
        <v>0</v>
      </c>
    </row>
    <row r="2222" spans="2:20" ht="24.9" customHeight="1" x14ac:dyDescent="0.3">
      <c r="B2222" s="446"/>
      <c r="C2222" s="267">
        <f t="shared" si="180"/>
        <v>1</v>
      </c>
      <c r="D2222" s="268" t="str">
        <f t="shared" si="181"/>
        <v>Janeiro</v>
      </c>
      <c r="E2222" s="269">
        <v>85</v>
      </c>
      <c r="F2222" s="270" t="str">
        <f>IF(E2222="","",VLOOKUP(Conciliação!E2222,Relatório!B:I,2,FALSE))</f>
        <v>Cursos</v>
      </c>
      <c r="G2222" s="709"/>
      <c r="H2222" s="334" t="str">
        <f>IF(G2222="","",VLOOKUP(G2222,Fundos!B:C,2,FALSE))</f>
        <v/>
      </c>
      <c r="I2222" s="272"/>
      <c r="J2222" s="443"/>
      <c r="K2222" s="443"/>
      <c r="L2222" s="685"/>
      <c r="M2222" s="353"/>
      <c r="N2222" s="271"/>
      <c r="O2222" s="576"/>
      <c r="P2222" s="276" t="s">
        <v>277</v>
      </c>
      <c r="Q2222" s="279"/>
      <c r="R2222" s="449"/>
      <c r="S2222" s="279">
        <f t="shared" si="182"/>
        <v>0</v>
      </c>
      <c r="T2222" s="333">
        <f t="shared" si="179"/>
        <v>0</v>
      </c>
    </row>
    <row r="2223" spans="2:20" ht="24.9" customHeight="1" x14ac:dyDescent="0.3">
      <c r="B2223" s="446"/>
      <c r="C2223" s="267">
        <f t="shared" si="180"/>
        <v>1</v>
      </c>
      <c r="D2223" s="268" t="str">
        <f t="shared" si="181"/>
        <v>Janeiro</v>
      </c>
      <c r="E2223" s="269">
        <v>178</v>
      </c>
      <c r="F2223" s="270">
        <f>IF(E2223="","",VLOOKUP(Conciliação!E2223,Relatório!B:I,2,FALSE))</f>
        <v>0</v>
      </c>
      <c r="G2223" s="709"/>
      <c r="H2223" s="334" t="str">
        <f>IF(G2223="","",VLOOKUP(G2223,Fundos!B:C,2,FALSE))</f>
        <v/>
      </c>
      <c r="I2223" s="272"/>
      <c r="J2223" s="443"/>
      <c r="K2223" s="448"/>
      <c r="L2223" s="685"/>
      <c r="M2223" s="353"/>
      <c r="N2223" s="271"/>
      <c r="O2223" s="576"/>
      <c r="P2223" s="276" t="s">
        <v>277</v>
      </c>
      <c r="Q2223" s="279"/>
      <c r="R2223" s="449"/>
      <c r="S2223" s="279">
        <f t="shared" si="182"/>
        <v>0</v>
      </c>
      <c r="T2223" s="333">
        <f t="shared" si="179"/>
        <v>0</v>
      </c>
    </row>
    <row r="2224" spans="2:20" ht="24.9" customHeight="1" x14ac:dyDescent="0.3">
      <c r="B2224" s="446"/>
      <c r="C2224" s="267">
        <f t="shared" si="180"/>
        <v>1</v>
      </c>
      <c r="D2224" s="268" t="str">
        <f t="shared" si="181"/>
        <v>Janeiro</v>
      </c>
      <c r="E2224" s="269">
        <v>236</v>
      </c>
      <c r="F2224" s="270" t="str">
        <f>IF(E2224="","",VLOOKUP(Conciliação!E2224,Relatório!B:I,2,FALSE))</f>
        <v xml:space="preserve">Plano de saúde </v>
      </c>
      <c r="G2224" s="709"/>
      <c r="H2224" s="334" t="str">
        <f>IF(G2224="","",VLOOKUP(G2224,Fundos!B:C,2,FALSE))</f>
        <v/>
      </c>
      <c r="I2224" s="272"/>
      <c r="J2224" s="443"/>
      <c r="K2224" s="448"/>
      <c r="L2224" s="685"/>
      <c r="M2224" s="353"/>
      <c r="N2224" s="271"/>
      <c r="O2224" s="576"/>
      <c r="P2224" s="276" t="s">
        <v>277</v>
      </c>
      <c r="Q2224" s="279"/>
      <c r="R2224" s="449"/>
      <c r="S2224" s="279">
        <f t="shared" si="182"/>
        <v>0</v>
      </c>
      <c r="T2224" s="333">
        <f t="shared" si="179"/>
        <v>0</v>
      </c>
    </row>
    <row r="2225" spans="2:20" ht="24.9" customHeight="1" x14ac:dyDescent="0.3">
      <c r="B2225" s="446"/>
      <c r="C2225" s="267">
        <f t="shared" si="180"/>
        <v>1</v>
      </c>
      <c r="D2225" s="268" t="str">
        <f t="shared" si="181"/>
        <v>Janeiro</v>
      </c>
      <c r="E2225" s="269">
        <v>236</v>
      </c>
      <c r="F2225" s="270" t="str">
        <f>IF(E2225="","",VLOOKUP(Conciliação!E2225,Relatório!B:I,2,FALSE))</f>
        <v xml:space="preserve">Plano de saúde </v>
      </c>
      <c r="G2225" s="709"/>
      <c r="H2225" s="334" t="str">
        <f>IF(G2225="","",VLOOKUP(G2225,Fundos!B:C,2,FALSE))</f>
        <v/>
      </c>
      <c r="I2225" s="272"/>
      <c r="J2225" s="443"/>
      <c r="K2225" s="448"/>
      <c r="L2225" s="685"/>
      <c r="M2225" s="353"/>
      <c r="N2225" s="271"/>
      <c r="O2225" s="576"/>
      <c r="P2225" s="276" t="s">
        <v>277</v>
      </c>
      <c r="Q2225" s="279"/>
      <c r="R2225" s="449"/>
      <c r="S2225" s="279">
        <f t="shared" si="182"/>
        <v>0</v>
      </c>
      <c r="T2225" s="333">
        <f t="shared" ref="T2225:T2305" si="184">T2224</f>
        <v>0</v>
      </c>
    </row>
    <row r="2226" spans="2:20" ht="24.9" customHeight="1" x14ac:dyDescent="0.3">
      <c r="B2226" s="446"/>
      <c r="C2226" s="267">
        <f t="shared" si="180"/>
        <v>1</v>
      </c>
      <c r="D2226" s="268" t="str">
        <f t="shared" si="181"/>
        <v>Janeiro</v>
      </c>
      <c r="E2226" s="269">
        <v>236</v>
      </c>
      <c r="F2226" s="270" t="str">
        <f>IF(E2226="","",VLOOKUP(Conciliação!E2226,Relatório!B:I,2,FALSE))</f>
        <v xml:space="preserve">Plano de saúde </v>
      </c>
      <c r="G2226" s="709"/>
      <c r="H2226" s="334" t="str">
        <f>IF(G2226="","",VLOOKUP(G2226,Fundos!B:C,2,FALSE))</f>
        <v/>
      </c>
      <c r="I2226" s="272"/>
      <c r="J2226" s="443"/>
      <c r="K2226" s="448"/>
      <c r="L2226" s="685"/>
      <c r="M2226" s="353"/>
      <c r="N2226" s="271"/>
      <c r="O2226" s="576"/>
      <c r="P2226" s="276" t="s">
        <v>277</v>
      </c>
      <c r="Q2226" s="279"/>
      <c r="R2226" s="449"/>
      <c r="S2226" s="279">
        <f t="shared" si="182"/>
        <v>0</v>
      </c>
      <c r="T2226" s="333">
        <f t="shared" si="184"/>
        <v>0</v>
      </c>
    </row>
    <row r="2227" spans="2:20" ht="24.9" customHeight="1" x14ac:dyDescent="0.3">
      <c r="B2227" s="446"/>
      <c r="C2227" s="267">
        <f t="shared" si="180"/>
        <v>1</v>
      </c>
      <c r="D2227" s="268" t="str">
        <f t="shared" si="181"/>
        <v>Janeiro</v>
      </c>
      <c r="E2227" s="269">
        <v>178</v>
      </c>
      <c r="F2227" s="270">
        <f>IF(E2227="","",VLOOKUP(Conciliação!E2227,Relatório!B:I,2,FALSE))</f>
        <v>0</v>
      </c>
      <c r="G2227" s="709"/>
      <c r="H2227" s="334" t="str">
        <f>IF(G2227="","",VLOOKUP(G2227,Fundos!B:C,2,FALSE))</f>
        <v/>
      </c>
      <c r="I2227" s="272"/>
      <c r="J2227" s="443"/>
      <c r="K2227" s="443"/>
      <c r="L2227" s="685"/>
      <c r="M2227" s="353"/>
      <c r="N2227" s="271"/>
      <c r="O2227" s="576"/>
      <c r="P2227" s="276" t="s">
        <v>277</v>
      </c>
      <c r="Q2227" s="279"/>
      <c r="R2227" s="449"/>
      <c r="S2227" s="279">
        <f t="shared" si="182"/>
        <v>0</v>
      </c>
      <c r="T2227" s="333">
        <f t="shared" si="184"/>
        <v>0</v>
      </c>
    </row>
    <row r="2228" spans="2:20" ht="24.9" customHeight="1" x14ac:dyDescent="0.3">
      <c r="B2228" s="446"/>
      <c r="C2228" s="267">
        <f t="shared" si="180"/>
        <v>1</v>
      </c>
      <c r="D2228" s="268" t="str">
        <f t="shared" si="181"/>
        <v>Janeiro</v>
      </c>
      <c r="E2228" s="269">
        <v>60</v>
      </c>
      <c r="F2228" s="270" t="str">
        <f>IF(E2228="","",VLOOKUP(Conciliação!E2228,Relatório!B:I,2,FALSE))</f>
        <v>Taxas bancárias</v>
      </c>
      <c r="G2228" s="709"/>
      <c r="H2228" s="334" t="str">
        <f>IF(G2228="","",VLOOKUP(G2228,Fundos!B:C,2,FALSE))</f>
        <v/>
      </c>
      <c r="I2228" s="272"/>
      <c r="J2228" s="443"/>
      <c r="K2228" s="443"/>
      <c r="L2228" s="685"/>
      <c r="M2228" s="353"/>
      <c r="N2228" s="271"/>
      <c r="O2228" s="576"/>
      <c r="P2228" s="276" t="s">
        <v>277</v>
      </c>
      <c r="Q2228" s="279"/>
      <c r="R2228" s="449"/>
      <c r="S2228" s="279">
        <f t="shared" si="182"/>
        <v>0</v>
      </c>
      <c r="T2228" s="333">
        <f t="shared" si="184"/>
        <v>0</v>
      </c>
    </row>
    <row r="2229" spans="2:20" ht="24.9" customHeight="1" x14ac:dyDescent="0.3">
      <c r="B2229" s="446"/>
      <c r="C2229" s="267">
        <f t="shared" si="180"/>
        <v>1</v>
      </c>
      <c r="D2229" s="268" t="str">
        <f t="shared" si="181"/>
        <v>Janeiro</v>
      </c>
      <c r="E2229" s="269">
        <v>60</v>
      </c>
      <c r="F2229" s="270" t="str">
        <f>IF(E2229="","",VLOOKUP(Conciliação!E2229,Relatório!B:I,2,FALSE))</f>
        <v>Taxas bancárias</v>
      </c>
      <c r="G2229" s="709"/>
      <c r="H2229" s="334" t="str">
        <f>IF(G2229="","",VLOOKUP(G2229,Fundos!B:C,2,FALSE))</f>
        <v/>
      </c>
      <c r="I2229" s="272"/>
      <c r="J2229" s="443"/>
      <c r="K2229" s="443"/>
      <c r="L2229" s="685"/>
      <c r="M2229" s="353"/>
      <c r="N2229" s="271"/>
      <c r="O2229" s="576"/>
      <c r="P2229" s="276" t="s">
        <v>277</v>
      </c>
      <c r="Q2229" s="279"/>
      <c r="R2229" s="449"/>
      <c r="S2229" s="279">
        <f t="shared" si="182"/>
        <v>0</v>
      </c>
      <c r="T2229" s="333">
        <f t="shared" si="184"/>
        <v>0</v>
      </c>
    </row>
    <row r="2230" spans="2:20" ht="24.9" customHeight="1" x14ac:dyDescent="0.3">
      <c r="B2230" s="446"/>
      <c r="C2230" s="267">
        <f t="shared" si="180"/>
        <v>1</v>
      </c>
      <c r="D2230" s="268" t="str">
        <f t="shared" si="181"/>
        <v>Janeiro</v>
      </c>
      <c r="E2230" s="269">
        <v>60</v>
      </c>
      <c r="F2230" s="270" t="str">
        <f>IF(E2230="","",VLOOKUP(Conciliação!E2230,Relatório!B:I,2,FALSE))</f>
        <v>Taxas bancárias</v>
      </c>
      <c r="G2230" s="709"/>
      <c r="H2230" s="334" t="str">
        <f>IF(G2230="","",VLOOKUP(G2230,Fundos!B:C,2,FALSE))</f>
        <v/>
      </c>
      <c r="I2230" s="272"/>
      <c r="J2230" s="443"/>
      <c r="K2230" s="443"/>
      <c r="L2230" s="685"/>
      <c r="M2230" s="353"/>
      <c r="N2230" s="271"/>
      <c r="O2230" s="576"/>
      <c r="P2230" s="276" t="s">
        <v>277</v>
      </c>
      <c r="Q2230" s="279"/>
      <c r="R2230" s="449"/>
      <c r="S2230" s="279">
        <f t="shared" si="182"/>
        <v>0</v>
      </c>
      <c r="T2230" s="333">
        <f t="shared" si="184"/>
        <v>0</v>
      </c>
    </row>
    <row r="2231" spans="2:20" ht="24.9" customHeight="1" x14ac:dyDescent="0.3">
      <c r="B2231" s="446"/>
      <c r="C2231" s="267">
        <f t="shared" si="180"/>
        <v>1</v>
      </c>
      <c r="D2231" s="268" t="str">
        <f t="shared" si="181"/>
        <v>Janeiro</v>
      </c>
      <c r="E2231" s="269">
        <v>256</v>
      </c>
      <c r="F2231" s="270" t="str">
        <f>IF(E2231="","",VLOOKUP(Conciliação!E2231,Relatório!B:I,2,FALSE))</f>
        <v>Despesas bancárias</v>
      </c>
      <c r="G2231" s="709"/>
      <c r="H2231" s="334" t="str">
        <f>IF(G2231="","",VLOOKUP(G2231,Fundos!B:C,2,FALSE))</f>
        <v/>
      </c>
      <c r="I2231" s="272"/>
      <c r="J2231" s="443"/>
      <c r="K2231" s="443"/>
      <c r="L2231" s="685"/>
      <c r="M2231" s="353"/>
      <c r="N2231" s="271"/>
      <c r="O2231" s="576"/>
      <c r="P2231" s="276" t="s">
        <v>277</v>
      </c>
      <c r="Q2231" s="279"/>
      <c r="R2231" s="449"/>
      <c r="S2231" s="279">
        <f t="shared" si="182"/>
        <v>0</v>
      </c>
      <c r="T2231" s="333">
        <f t="shared" si="184"/>
        <v>0</v>
      </c>
    </row>
    <row r="2232" spans="2:20" ht="24.9" customHeight="1" x14ac:dyDescent="0.3">
      <c r="B2232" s="446"/>
      <c r="C2232" s="267">
        <f t="shared" si="180"/>
        <v>1</v>
      </c>
      <c r="D2232" s="268" t="str">
        <f t="shared" si="181"/>
        <v>Janeiro</v>
      </c>
      <c r="E2232" s="269">
        <v>24</v>
      </c>
      <c r="F2232" s="270" t="str">
        <f>IF(E2232="","",VLOOKUP(Conciliação!E2232,Relatório!B:I,2,FALSE))</f>
        <v>Resgate de Aplicações Financeiras</v>
      </c>
      <c r="G2232" s="709"/>
      <c r="H2232" s="334" t="str">
        <f>IF(G2232="","",VLOOKUP(G2232,Fundos!B:C,2,FALSE))</f>
        <v/>
      </c>
      <c r="I2232" s="272"/>
      <c r="J2232" s="443"/>
      <c r="K2232" s="443"/>
      <c r="L2232" s="685"/>
      <c r="M2232" s="353"/>
      <c r="N2232" s="271"/>
      <c r="O2232" s="576"/>
      <c r="P2232" s="276" t="s">
        <v>277</v>
      </c>
      <c r="Q2232" s="279"/>
      <c r="R2232" s="449"/>
      <c r="S2232" s="279">
        <f t="shared" si="182"/>
        <v>0</v>
      </c>
      <c r="T2232" s="333">
        <f t="shared" si="184"/>
        <v>0</v>
      </c>
    </row>
    <row r="2233" spans="2:20" ht="24.9" customHeight="1" x14ac:dyDescent="0.3">
      <c r="B2233" s="446"/>
      <c r="C2233" s="267">
        <f t="shared" si="180"/>
        <v>1</v>
      </c>
      <c r="D2233" s="268" t="str">
        <f t="shared" si="181"/>
        <v>Janeiro</v>
      </c>
      <c r="E2233" s="269">
        <v>37</v>
      </c>
      <c r="F2233" s="270" t="str">
        <f>IF(E2233="","",VLOOKUP(Conciliação!E2233,Relatório!B:I,2,FALSE))</f>
        <v>Doc/Ted/Cheques devolvidos/Devoluções (Entrada)</v>
      </c>
      <c r="G2233" s="709"/>
      <c r="H2233" s="334" t="str">
        <f>IF(G2233="","",VLOOKUP(G2233,Fundos!B:C,2,FALSE))</f>
        <v/>
      </c>
      <c r="I2233" s="272"/>
      <c r="J2233" s="443"/>
      <c r="K2233" s="443"/>
      <c r="L2233" s="686"/>
      <c r="M2233" s="353"/>
      <c r="N2233" s="271"/>
      <c r="O2233" s="576"/>
      <c r="P2233" s="276" t="s">
        <v>277</v>
      </c>
      <c r="Q2233" s="279"/>
      <c r="R2233" s="449"/>
      <c r="S2233" s="279">
        <f t="shared" si="182"/>
        <v>0</v>
      </c>
      <c r="T2233" s="333">
        <f t="shared" si="184"/>
        <v>0</v>
      </c>
    </row>
    <row r="2234" spans="2:20" ht="24.9" customHeight="1" x14ac:dyDescent="0.3">
      <c r="B2234" s="446"/>
      <c r="C2234" s="267">
        <f t="shared" si="180"/>
        <v>1</v>
      </c>
      <c r="D2234" s="268" t="str">
        <f t="shared" si="181"/>
        <v>Janeiro</v>
      </c>
      <c r="E2234" s="269">
        <v>312</v>
      </c>
      <c r="F2234" s="270">
        <f>IF(E2234="","",VLOOKUP(Conciliação!E2234,Relatório!B:I,2,FALSE))</f>
        <v>0</v>
      </c>
      <c r="G2234" s="709"/>
      <c r="H2234" s="334" t="str">
        <f>IF(G2234="","",VLOOKUP(G2234,Fundos!B:C,2,FALSE))</f>
        <v/>
      </c>
      <c r="I2234" s="272"/>
      <c r="J2234" s="443"/>
      <c r="K2234" s="443"/>
      <c r="L2234" s="685"/>
      <c r="M2234" s="353"/>
      <c r="N2234" s="271"/>
      <c r="O2234" s="576"/>
      <c r="P2234" s="276" t="s">
        <v>277</v>
      </c>
      <c r="Q2234" s="279"/>
      <c r="R2234" s="449"/>
      <c r="S2234" s="279">
        <f t="shared" si="182"/>
        <v>0</v>
      </c>
      <c r="T2234" s="333">
        <f t="shared" si="184"/>
        <v>0</v>
      </c>
    </row>
    <row r="2235" spans="2:20" ht="24.9" customHeight="1" x14ac:dyDescent="0.3">
      <c r="B2235" s="446"/>
      <c r="C2235" s="267">
        <f t="shared" si="180"/>
        <v>1</v>
      </c>
      <c r="D2235" s="268" t="str">
        <f t="shared" si="181"/>
        <v>Janeiro</v>
      </c>
      <c r="E2235" s="269">
        <v>312</v>
      </c>
      <c r="F2235" s="270">
        <f>IF(E2235="","",VLOOKUP(Conciliação!E2235,Relatório!B:I,2,FALSE))</f>
        <v>0</v>
      </c>
      <c r="G2235" s="709"/>
      <c r="H2235" s="334" t="str">
        <f>IF(G2235="","",VLOOKUP(G2235,Fundos!B:C,2,FALSE))</f>
        <v/>
      </c>
      <c r="I2235" s="272"/>
      <c r="J2235" s="443"/>
      <c r="K2235" s="443"/>
      <c r="L2235" s="685"/>
      <c r="M2235" s="353"/>
      <c r="N2235" s="271"/>
      <c r="O2235" s="576"/>
      <c r="P2235" s="276" t="s">
        <v>277</v>
      </c>
      <c r="Q2235" s="279"/>
      <c r="R2235" s="449"/>
      <c r="S2235" s="279">
        <f t="shared" si="182"/>
        <v>0</v>
      </c>
      <c r="T2235" s="333">
        <f t="shared" si="184"/>
        <v>0</v>
      </c>
    </row>
    <row r="2236" spans="2:20" ht="24.9" customHeight="1" x14ac:dyDescent="0.3">
      <c r="B2236" s="446"/>
      <c r="C2236" s="267">
        <f t="shared" si="180"/>
        <v>1</v>
      </c>
      <c r="D2236" s="268" t="str">
        <f t="shared" si="181"/>
        <v>Janeiro</v>
      </c>
      <c r="E2236" s="269">
        <v>262</v>
      </c>
      <c r="F2236" s="270" t="str">
        <f>IF(E2236="","",VLOOKUP(Conciliação!E2236,Relatório!B:I,2,FALSE))</f>
        <v>Livros/revistas</v>
      </c>
      <c r="G2236" s="709"/>
      <c r="H2236" s="334" t="str">
        <f>IF(G2236="","",VLOOKUP(G2236,Fundos!B:C,2,FALSE))</f>
        <v/>
      </c>
      <c r="I2236" s="272"/>
      <c r="J2236" s="294"/>
      <c r="K2236" s="294"/>
      <c r="L2236" s="274"/>
      <c r="M2236" s="353"/>
      <c r="N2236" s="271"/>
      <c r="O2236" s="576"/>
      <c r="P2236" s="276" t="s">
        <v>277</v>
      </c>
      <c r="Q2236" s="279"/>
      <c r="R2236" s="449"/>
      <c r="S2236" s="279">
        <f t="shared" si="182"/>
        <v>0</v>
      </c>
      <c r="T2236" s="333">
        <f t="shared" si="184"/>
        <v>0</v>
      </c>
    </row>
    <row r="2237" spans="2:20" ht="24.9" customHeight="1" x14ac:dyDescent="0.3">
      <c r="B2237" s="446"/>
      <c r="C2237" s="267">
        <f t="shared" si="180"/>
        <v>1</v>
      </c>
      <c r="D2237" s="268" t="str">
        <f t="shared" si="181"/>
        <v>Janeiro</v>
      </c>
      <c r="E2237" s="269">
        <v>26</v>
      </c>
      <c r="F2237" s="270" t="str">
        <f>IF(E2237="","",VLOOKUP(Conciliação!E2237,Relatório!B:I,2,FALSE))</f>
        <v>Multas recebidas</v>
      </c>
      <c r="G2237" s="709"/>
      <c r="H2237" s="334" t="str">
        <f>IF(G2237="","",VLOOKUP(G2237,Fundos!B:C,2,FALSE))</f>
        <v/>
      </c>
      <c r="I2237" s="272"/>
      <c r="J2237" s="443"/>
      <c r="K2237" s="443"/>
      <c r="L2237" s="686"/>
      <c r="M2237" s="353"/>
      <c r="N2237" s="271"/>
      <c r="O2237" s="576"/>
      <c r="P2237" s="276" t="s">
        <v>277</v>
      </c>
      <c r="Q2237" s="279"/>
      <c r="R2237" s="449"/>
      <c r="S2237" s="279">
        <f t="shared" si="182"/>
        <v>0</v>
      </c>
      <c r="T2237" s="333">
        <f t="shared" si="184"/>
        <v>0</v>
      </c>
    </row>
    <row r="2238" spans="2:20" ht="24.9" customHeight="1" x14ac:dyDescent="0.3">
      <c r="B2238" s="446"/>
      <c r="C2238" s="267">
        <f>MONTH(B2238)</f>
        <v>1</v>
      </c>
      <c r="D2238" s="268" t="str">
        <f>IF(C2238=1,"Janeiro",IF(C2238=2,"Fevereiro",IF(C2238=3,"Março",IF(C2238=4,"Abril",IF(C2238=5,"Maio",IF(C2238=6,"Junho",IF(C2238=7,"Julho",IF(C2238=8,"Agosto",IF(C2238=9,"Setembro",IF(C2238=10,"Outubro",IF(C2238=11,"Novembro",IF(C2238=12,"Dezembro",""))))))))))))</f>
        <v>Janeiro</v>
      </c>
      <c r="E2238" s="269">
        <v>27</v>
      </c>
      <c r="F2238" s="270" t="str">
        <f>IF(E2238="","",VLOOKUP(Conciliação!E2238,Relatório!B:I,2,FALSE))</f>
        <v>Juros recebdos</v>
      </c>
      <c r="G2238" s="709"/>
      <c r="H2238" s="334" t="str">
        <f>IF(G2238="","",VLOOKUP(G2238,Fundos!B:C,2,FALSE))</f>
        <v/>
      </c>
      <c r="I2238" s="272"/>
      <c r="J2238" s="443"/>
      <c r="K2238" s="443"/>
      <c r="L2238" s="686"/>
      <c r="M2238" s="353"/>
      <c r="N2238" s="271"/>
      <c r="O2238" s="576"/>
      <c r="P2238" s="276" t="s">
        <v>277</v>
      </c>
      <c r="Q2238" s="279"/>
      <c r="R2238" s="449"/>
      <c r="S2238" s="279">
        <f>IF(P2238="sim",Q2238-R2238+S2237,IF(P2238="NÃO",S2237))</f>
        <v>0</v>
      </c>
      <c r="T2238" s="333">
        <f t="shared" si="184"/>
        <v>0</v>
      </c>
    </row>
    <row r="2239" spans="2:20" ht="24.9" customHeight="1" x14ac:dyDescent="0.3">
      <c r="B2239" s="446"/>
      <c r="C2239" s="267">
        <f t="shared" si="180"/>
        <v>1</v>
      </c>
      <c r="D2239" s="268" t="str">
        <f t="shared" si="181"/>
        <v>Janeiro</v>
      </c>
      <c r="E2239" s="269">
        <v>26</v>
      </c>
      <c r="F2239" s="270" t="str">
        <f>IF(E2239="","",VLOOKUP(Conciliação!E2239,Relatório!B:I,2,FALSE))</f>
        <v>Multas recebidas</v>
      </c>
      <c r="G2239" s="709"/>
      <c r="H2239" s="334" t="str">
        <f>IF(G2239="","",VLOOKUP(G2239,Fundos!B:C,2,FALSE))</f>
        <v/>
      </c>
      <c r="I2239" s="272"/>
      <c r="J2239" s="294"/>
      <c r="K2239" s="443"/>
      <c r="L2239" s="685"/>
      <c r="M2239" s="353"/>
      <c r="N2239" s="271"/>
      <c r="O2239" s="576"/>
      <c r="P2239" s="276" t="s">
        <v>277</v>
      </c>
      <c r="Q2239" s="279"/>
      <c r="R2239" s="449"/>
      <c r="S2239" s="279">
        <f>IF(P2239="sim",Q2239-R2239+S2238,IF(P2239="NÃO",S2238))</f>
        <v>0</v>
      </c>
      <c r="T2239" s="333">
        <f t="shared" si="184"/>
        <v>0</v>
      </c>
    </row>
    <row r="2240" spans="2:20" ht="24.9" customHeight="1" x14ac:dyDescent="0.3">
      <c r="B2240" s="446"/>
      <c r="C2240" s="267">
        <f t="shared" si="180"/>
        <v>1</v>
      </c>
      <c r="D2240" s="268" t="str">
        <f t="shared" si="181"/>
        <v>Janeiro</v>
      </c>
      <c r="E2240" s="269">
        <v>126</v>
      </c>
      <c r="F2240" s="270">
        <f>IF(E2240="","",VLOOKUP(Conciliação!E2240,Relatório!B:I,2,FALSE))</f>
        <v>0</v>
      </c>
      <c r="G2240" s="709"/>
      <c r="H2240" s="334" t="str">
        <f>IF(G2240="","",VLOOKUP(G2240,Fundos!B:C,2,FALSE))</f>
        <v/>
      </c>
      <c r="I2240" s="272"/>
      <c r="J2240" s="443"/>
      <c r="K2240" s="443"/>
      <c r="L2240" s="685"/>
      <c r="M2240" s="353"/>
      <c r="N2240" s="271"/>
      <c r="O2240" s="576"/>
      <c r="P2240" s="276" t="s">
        <v>277</v>
      </c>
      <c r="Q2240" s="279"/>
      <c r="R2240" s="449"/>
      <c r="S2240" s="279">
        <f t="shared" si="182"/>
        <v>0</v>
      </c>
      <c r="T2240" s="333">
        <f t="shared" si="184"/>
        <v>0</v>
      </c>
    </row>
    <row r="2241" spans="2:20" ht="24.9" customHeight="1" x14ac:dyDescent="0.3">
      <c r="B2241" s="446"/>
      <c r="C2241" s="267">
        <f t="shared" si="180"/>
        <v>1</v>
      </c>
      <c r="D2241" s="268" t="str">
        <f t="shared" si="181"/>
        <v>Janeiro</v>
      </c>
      <c r="E2241" s="269">
        <v>60</v>
      </c>
      <c r="F2241" s="270" t="str">
        <f>IF(E2241="","",VLOOKUP(Conciliação!E2241,Relatório!B:I,2,FALSE))</f>
        <v>Taxas bancárias</v>
      </c>
      <c r="G2241" s="709"/>
      <c r="H2241" s="334" t="str">
        <f>IF(G2241="","",VLOOKUP(G2241,Fundos!B:C,2,FALSE))</f>
        <v/>
      </c>
      <c r="I2241" s="272"/>
      <c r="J2241" s="443"/>
      <c r="K2241" s="443"/>
      <c r="L2241" s="685"/>
      <c r="M2241" s="353"/>
      <c r="N2241" s="271"/>
      <c r="O2241" s="576"/>
      <c r="P2241" s="276" t="s">
        <v>277</v>
      </c>
      <c r="Q2241" s="279"/>
      <c r="R2241" s="449"/>
      <c r="S2241" s="279">
        <f t="shared" si="182"/>
        <v>0</v>
      </c>
      <c r="T2241" s="333">
        <f t="shared" si="184"/>
        <v>0</v>
      </c>
    </row>
    <row r="2242" spans="2:20" ht="24.9" customHeight="1" x14ac:dyDescent="0.3">
      <c r="B2242" s="446"/>
      <c r="C2242" s="267">
        <f t="shared" si="180"/>
        <v>1</v>
      </c>
      <c r="D2242" s="268" t="str">
        <f t="shared" si="181"/>
        <v>Janeiro</v>
      </c>
      <c r="E2242" s="269">
        <v>60</v>
      </c>
      <c r="F2242" s="270" t="str">
        <f>IF(E2242="","",VLOOKUP(Conciliação!E2242,Relatório!B:I,2,FALSE))</f>
        <v>Taxas bancárias</v>
      </c>
      <c r="G2242" s="709"/>
      <c r="H2242" s="334" t="str">
        <f>IF(G2242="","",VLOOKUP(G2242,Fundos!B:C,2,FALSE))</f>
        <v/>
      </c>
      <c r="I2242" s="272"/>
      <c r="J2242" s="443"/>
      <c r="K2242" s="443"/>
      <c r="L2242" s="685"/>
      <c r="M2242" s="353"/>
      <c r="N2242" s="271"/>
      <c r="O2242" s="576"/>
      <c r="P2242" s="276" t="s">
        <v>277</v>
      </c>
      <c r="Q2242" s="279"/>
      <c r="R2242" s="449"/>
      <c r="S2242" s="279">
        <f t="shared" si="182"/>
        <v>0</v>
      </c>
      <c r="T2242" s="333">
        <f t="shared" si="184"/>
        <v>0</v>
      </c>
    </row>
    <row r="2243" spans="2:20" ht="24.9" customHeight="1" x14ac:dyDescent="0.3">
      <c r="B2243" s="446"/>
      <c r="C2243" s="267">
        <f t="shared" si="180"/>
        <v>1</v>
      </c>
      <c r="D2243" s="268" t="str">
        <f t="shared" si="181"/>
        <v>Janeiro</v>
      </c>
      <c r="E2243" s="269">
        <v>26</v>
      </c>
      <c r="F2243" s="270" t="str">
        <f>IF(E2243="","",VLOOKUP(Conciliação!E2243,Relatório!B:I,2,FALSE))</f>
        <v>Multas recebidas</v>
      </c>
      <c r="G2243" s="709"/>
      <c r="H2243" s="334" t="str">
        <f>IF(G2243="","",VLOOKUP(G2243,Fundos!B:C,2,FALSE))</f>
        <v/>
      </c>
      <c r="I2243" s="272"/>
      <c r="J2243" s="443"/>
      <c r="K2243" s="443"/>
      <c r="L2243" s="686"/>
      <c r="M2243" s="353"/>
      <c r="N2243" s="271"/>
      <c r="O2243" s="576"/>
      <c r="P2243" s="276" t="s">
        <v>277</v>
      </c>
      <c r="Q2243" s="279"/>
      <c r="R2243" s="449"/>
      <c r="S2243" s="279">
        <f t="shared" si="182"/>
        <v>0</v>
      </c>
      <c r="T2243" s="333">
        <f t="shared" si="184"/>
        <v>0</v>
      </c>
    </row>
    <row r="2244" spans="2:20" ht="24.9" customHeight="1" x14ac:dyDescent="0.3">
      <c r="B2244" s="446"/>
      <c r="C2244" s="267">
        <f>MONTH(B2244)</f>
        <v>1</v>
      </c>
      <c r="D2244" s="268" t="str">
        <f>IF(C2244=1,"Janeiro",IF(C2244=2,"Fevereiro",IF(C2244=3,"Março",IF(C2244=4,"Abril",IF(C2244=5,"Maio",IF(C2244=6,"Junho",IF(C2244=7,"Julho",IF(C2244=8,"Agosto",IF(C2244=9,"Setembro",IF(C2244=10,"Outubro",IF(C2244=11,"Novembro",IF(C2244=12,"Dezembro",""))))))))))))</f>
        <v>Janeiro</v>
      </c>
      <c r="E2244" s="269">
        <v>27</v>
      </c>
      <c r="F2244" s="270" t="str">
        <f>IF(E2244="","",VLOOKUP(Conciliação!E2244,Relatório!B:I,2,FALSE))</f>
        <v>Juros recebdos</v>
      </c>
      <c r="G2244" s="709"/>
      <c r="H2244" s="334" t="str">
        <f>IF(G2244="","",VLOOKUP(G2244,Fundos!B:C,2,FALSE))</f>
        <v/>
      </c>
      <c r="I2244" s="272"/>
      <c r="J2244" s="443"/>
      <c r="K2244" s="443"/>
      <c r="L2244" s="686"/>
      <c r="M2244" s="353"/>
      <c r="N2244" s="271"/>
      <c r="O2244" s="576"/>
      <c r="P2244" s="276" t="s">
        <v>277</v>
      </c>
      <c r="Q2244" s="279"/>
      <c r="R2244" s="449"/>
      <c r="S2244" s="279">
        <f>IF(P2244="sim",Q2244-R2244+S2243,IF(P2244="NÃO",S2243))</f>
        <v>0</v>
      </c>
      <c r="T2244" s="333">
        <f t="shared" si="184"/>
        <v>0</v>
      </c>
    </row>
    <row r="2245" spans="2:20" ht="24.9" customHeight="1" x14ac:dyDescent="0.3">
      <c r="B2245" s="446"/>
      <c r="C2245" s="267">
        <f t="shared" si="180"/>
        <v>1</v>
      </c>
      <c r="D2245" s="268" t="str">
        <f t="shared" si="181"/>
        <v>Janeiro</v>
      </c>
      <c r="E2245" s="269">
        <v>26</v>
      </c>
      <c r="F2245" s="270" t="str">
        <f>IF(E2245="","",VLOOKUP(Conciliação!E2245,Relatório!B:I,2,FALSE))</f>
        <v>Multas recebidas</v>
      </c>
      <c r="G2245" s="709"/>
      <c r="H2245" s="334" t="str">
        <f>IF(G2245="","",VLOOKUP(G2245,Fundos!B:C,2,FALSE))</f>
        <v/>
      </c>
      <c r="I2245" s="272"/>
      <c r="J2245" s="443"/>
      <c r="K2245" s="443"/>
      <c r="L2245" s="685"/>
      <c r="M2245" s="353"/>
      <c r="N2245" s="271"/>
      <c r="O2245" s="576"/>
      <c r="P2245" s="276" t="s">
        <v>277</v>
      </c>
      <c r="Q2245" s="279"/>
      <c r="R2245" s="449"/>
      <c r="S2245" s="279">
        <f>IF(P2245="sim",Q2245-R2245+S2244,IF(P2245="NÃO",S2244))</f>
        <v>0</v>
      </c>
      <c r="T2245" s="333">
        <f t="shared" si="184"/>
        <v>0</v>
      </c>
    </row>
    <row r="2246" spans="2:20" ht="24.9" customHeight="1" x14ac:dyDescent="0.3">
      <c r="B2246" s="446"/>
      <c r="C2246" s="267">
        <f t="shared" si="180"/>
        <v>1</v>
      </c>
      <c r="D2246" s="268" t="str">
        <f t="shared" si="181"/>
        <v>Janeiro</v>
      </c>
      <c r="E2246" s="269">
        <v>29</v>
      </c>
      <c r="F2246" s="270" t="str">
        <f>IF(E2246="","",VLOOKUP(Conciliação!E2246,Relatório!B:I,2,FALSE))</f>
        <v>Outras entradas (Reembolsos/Outros)</v>
      </c>
      <c r="G2246" s="709"/>
      <c r="H2246" s="334" t="str">
        <f>IF(G2246="","",VLOOKUP(G2246,Fundos!B:C,2,FALSE))</f>
        <v/>
      </c>
      <c r="I2246" s="272"/>
      <c r="J2246" s="443"/>
      <c r="K2246" s="443"/>
      <c r="L2246" s="685"/>
      <c r="M2246" s="353"/>
      <c r="N2246" s="271"/>
      <c r="O2246" s="576"/>
      <c r="P2246" s="276" t="s">
        <v>277</v>
      </c>
      <c r="Q2246" s="279"/>
      <c r="R2246" s="449"/>
      <c r="S2246" s="279">
        <f>IF(P2246="sim",Q2246-R2246+S2245,IF(P2246="NÃO",S2245))</f>
        <v>0</v>
      </c>
      <c r="T2246" s="333">
        <f t="shared" si="184"/>
        <v>0</v>
      </c>
    </row>
    <row r="2247" spans="2:20" ht="24.9" customHeight="1" x14ac:dyDescent="0.3">
      <c r="B2247" s="446"/>
      <c r="C2247" s="267">
        <f t="shared" si="180"/>
        <v>1</v>
      </c>
      <c r="D2247" s="268" t="str">
        <f t="shared" si="181"/>
        <v>Janeiro</v>
      </c>
      <c r="E2247" s="269">
        <v>29</v>
      </c>
      <c r="F2247" s="270" t="str">
        <f>IF(E2247="","",VLOOKUP(Conciliação!E2247,Relatório!B:I,2,FALSE))</f>
        <v>Outras entradas (Reembolsos/Outros)</v>
      </c>
      <c r="G2247" s="709"/>
      <c r="H2247" s="334" t="str">
        <f>IF(G2247="","",VLOOKUP(G2247,Fundos!B:C,2,FALSE))</f>
        <v/>
      </c>
      <c r="I2247" s="272"/>
      <c r="J2247" s="297"/>
      <c r="K2247" s="304"/>
      <c r="L2247" s="685"/>
      <c r="M2247" s="581"/>
      <c r="N2247" s="271"/>
      <c r="O2247" s="576"/>
      <c r="P2247" s="276" t="s">
        <v>277</v>
      </c>
      <c r="Q2247" s="279"/>
      <c r="R2247" s="449"/>
      <c r="S2247" s="279">
        <f t="shared" si="182"/>
        <v>0</v>
      </c>
      <c r="T2247" s="333">
        <f t="shared" si="184"/>
        <v>0</v>
      </c>
    </row>
    <row r="2248" spans="2:20" ht="24.9" customHeight="1" x14ac:dyDescent="0.3">
      <c r="B2248" s="446"/>
      <c r="C2248" s="267">
        <f t="shared" si="180"/>
        <v>1</v>
      </c>
      <c r="D2248" s="268" t="str">
        <f t="shared" si="181"/>
        <v>Janeiro</v>
      </c>
      <c r="E2248" s="269">
        <v>85</v>
      </c>
      <c r="F2248" s="270" t="str">
        <f>IF(E2248="","",VLOOKUP(Conciliação!E2248,Relatório!B:I,2,FALSE))</f>
        <v>Cursos</v>
      </c>
      <c r="G2248" s="709"/>
      <c r="H2248" s="334" t="str">
        <f>IF(G2248="","",VLOOKUP(G2248,Fundos!B:C,2,FALSE))</f>
        <v/>
      </c>
      <c r="I2248" s="272"/>
      <c r="J2248" s="443"/>
      <c r="K2248" s="443"/>
      <c r="L2248" s="685"/>
      <c r="M2248" s="353"/>
      <c r="N2248" s="271"/>
      <c r="O2248" s="576"/>
      <c r="P2248" s="276" t="s">
        <v>277</v>
      </c>
      <c r="Q2248" s="279"/>
      <c r="R2248" s="449"/>
      <c r="S2248" s="279">
        <f t="shared" si="182"/>
        <v>0</v>
      </c>
      <c r="T2248" s="333">
        <f t="shared" si="184"/>
        <v>0</v>
      </c>
    </row>
    <row r="2249" spans="2:20" ht="24.9" customHeight="1" x14ac:dyDescent="0.3">
      <c r="B2249" s="446"/>
      <c r="C2249" s="267">
        <f t="shared" si="180"/>
        <v>1</v>
      </c>
      <c r="D2249" s="268" t="str">
        <f t="shared" si="181"/>
        <v>Janeiro</v>
      </c>
      <c r="E2249" s="269">
        <v>85</v>
      </c>
      <c r="F2249" s="270" t="str">
        <f>IF(E2249="","",VLOOKUP(Conciliação!E2249,Relatório!B:I,2,FALSE))</f>
        <v>Cursos</v>
      </c>
      <c r="G2249" s="709"/>
      <c r="H2249" s="334" t="str">
        <f>IF(G2249="","",VLOOKUP(G2249,Fundos!B:C,2,FALSE))</f>
        <v/>
      </c>
      <c r="I2249" s="272"/>
      <c r="J2249" s="443"/>
      <c r="K2249" s="443"/>
      <c r="L2249" s="685"/>
      <c r="M2249" s="353"/>
      <c r="N2249" s="271"/>
      <c r="O2249" s="576"/>
      <c r="P2249" s="276" t="s">
        <v>277</v>
      </c>
      <c r="Q2249" s="279"/>
      <c r="R2249" s="449"/>
      <c r="S2249" s="279">
        <f t="shared" si="182"/>
        <v>0</v>
      </c>
      <c r="T2249" s="333">
        <f t="shared" si="184"/>
        <v>0</v>
      </c>
    </row>
    <row r="2250" spans="2:20" ht="24.9" customHeight="1" x14ac:dyDescent="0.3">
      <c r="B2250" s="446"/>
      <c r="C2250" s="267">
        <f t="shared" si="180"/>
        <v>1</v>
      </c>
      <c r="D2250" s="268" t="str">
        <f t="shared" si="181"/>
        <v>Janeiro</v>
      </c>
      <c r="E2250" s="269">
        <v>252</v>
      </c>
      <c r="F2250" s="270" t="str">
        <f>IF(E2250="","",VLOOKUP(Conciliação!E2250,Relatório!B:I,2,FALSE))</f>
        <v>Luz</v>
      </c>
      <c r="G2250" s="709"/>
      <c r="H2250" s="334" t="str">
        <f>IF(G2250="","",VLOOKUP(G2250,Fundos!B:C,2,FALSE))</f>
        <v/>
      </c>
      <c r="I2250" s="272"/>
      <c r="J2250" s="443"/>
      <c r="K2250" s="443"/>
      <c r="L2250" s="685"/>
      <c r="M2250" s="353"/>
      <c r="N2250" s="271"/>
      <c r="O2250" s="576"/>
      <c r="P2250" s="276" t="s">
        <v>277</v>
      </c>
      <c r="Q2250" s="279"/>
      <c r="R2250" s="449"/>
      <c r="S2250" s="279">
        <f t="shared" si="182"/>
        <v>0</v>
      </c>
      <c r="T2250" s="333">
        <f t="shared" si="184"/>
        <v>0</v>
      </c>
    </row>
    <row r="2251" spans="2:20" ht="24.9" customHeight="1" x14ac:dyDescent="0.3">
      <c r="B2251" s="446"/>
      <c r="C2251" s="267">
        <f t="shared" si="180"/>
        <v>1</v>
      </c>
      <c r="D2251" s="268" t="str">
        <f t="shared" si="181"/>
        <v>Janeiro</v>
      </c>
      <c r="E2251" s="269">
        <v>358</v>
      </c>
      <c r="F2251" s="270">
        <f>IF(E2251="","",VLOOKUP(Conciliação!E2251,Relatório!B:I,2,FALSE))</f>
        <v>0</v>
      </c>
      <c r="G2251" s="709"/>
      <c r="H2251" s="334" t="str">
        <f>IF(G2251="","",VLOOKUP(G2251,Fundos!B:C,2,FALSE))</f>
        <v/>
      </c>
      <c r="I2251" s="272"/>
      <c r="J2251" s="443"/>
      <c r="K2251" s="443"/>
      <c r="L2251" s="999"/>
      <c r="M2251" s="353"/>
      <c r="N2251" s="271"/>
      <c r="O2251" s="576"/>
      <c r="P2251" s="276" t="s">
        <v>277</v>
      </c>
      <c r="Q2251" s="279"/>
      <c r="R2251" s="449"/>
      <c r="S2251" s="279">
        <f t="shared" si="182"/>
        <v>0</v>
      </c>
      <c r="T2251" s="333">
        <f t="shared" si="184"/>
        <v>0</v>
      </c>
    </row>
    <row r="2252" spans="2:20" ht="24.9" customHeight="1" x14ac:dyDescent="0.3">
      <c r="B2252" s="446"/>
      <c r="C2252" s="267">
        <f t="shared" ref="C2252:C2351" si="185">MONTH(B2252)</f>
        <v>1</v>
      </c>
      <c r="D2252" s="268" t="str">
        <f t="shared" ref="D2252:D2351" si="186">IF(C2252=1,"Janeiro",IF(C2252=2,"Fevereiro",IF(C2252=3,"Março",IF(C2252=4,"Abril",IF(C2252=5,"Maio",IF(C2252=6,"Junho",IF(C2252=7,"Julho",IF(C2252=8,"Agosto",IF(C2252=9,"Setembro",IF(C2252=10,"Outubro",IF(C2252=11,"Novembro",IF(C2252=12,"Dezembro",""))))))))))))</f>
        <v>Janeiro</v>
      </c>
      <c r="E2252" s="269">
        <v>85</v>
      </c>
      <c r="F2252" s="270" t="str">
        <f>IF(E2252="","",VLOOKUP(Conciliação!E2252,Relatório!B:I,2,FALSE))</f>
        <v>Cursos</v>
      </c>
      <c r="G2252" s="709"/>
      <c r="H2252" s="334" t="str">
        <f>IF(G2252="","",VLOOKUP(G2252,Fundos!B:C,2,FALSE))</f>
        <v/>
      </c>
      <c r="I2252" s="443"/>
      <c r="J2252" s="443"/>
      <c r="K2252" s="443"/>
      <c r="L2252" s="686"/>
      <c r="M2252" s="353"/>
      <c r="N2252" s="271"/>
      <c r="O2252" s="576"/>
      <c r="P2252" s="276" t="s">
        <v>277</v>
      </c>
      <c r="Q2252" s="279"/>
      <c r="R2252" s="449"/>
      <c r="S2252" s="279">
        <f t="shared" ref="S2252:S2267" si="187">IF(P2252="sim",Q2252-R2252+S2251,IF(P2252="NÃO",S2251))</f>
        <v>0</v>
      </c>
      <c r="T2252" s="333">
        <f t="shared" si="184"/>
        <v>0</v>
      </c>
    </row>
    <row r="2253" spans="2:20" ht="24.9" customHeight="1" x14ac:dyDescent="0.3">
      <c r="B2253" s="446"/>
      <c r="C2253" s="267">
        <f t="shared" si="185"/>
        <v>1</v>
      </c>
      <c r="D2253" s="268" t="str">
        <f t="shared" si="186"/>
        <v>Janeiro</v>
      </c>
      <c r="E2253" s="269">
        <v>236</v>
      </c>
      <c r="F2253" s="270" t="str">
        <f>IF(E2253="","",VLOOKUP(Conciliação!E2253,Relatório!B:I,2,FALSE))</f>
        <v xml:space="preserve">Plano de saúde </v>
      </c>
      <c r="G2253" s="709"/>
      <c r="H2253" s="334" t="str">
        <f>IF(G2253="","",VLOOKUP(G2253,Fundos!B:C,2,FALSE))</f>
        <v/>
      </c>
      <c r="I2253" s="272"/>
      <c r="J2253" s="443"/>
      <c r="K2253" s="443"/>
      <c r="L2253" s="685"/>
      <c r="M2253" s="353"/>
      <c r="N2253" s="271"/>
      <c r="O2253" s="576"/>
      <c r="P2253" s="276" t="s">
        <v>277</v>
      </c>
      <c r="Q2253" s="279"/>
      <c r="R2253" s="449"/>
      <c r="S2253" s="279">
        <f t="shared" si="187"/>
        <v>0</v>
      </c>
      <c r="T2253" s="333">
        <f t="shared" si="184"/>
        <v>0</v>
      </c>
    </row>
    <row r="2254" spans="2:20" ht="24.9" customHeight="1" x14ac:dyDescent="0.3">
      <c r="B2254" s="446"/>
      <c r="C2254" s="267">
        <f t="shared" si="185"/>
        <v>1</v>
      </c>
      <c r="D2254" s="268" t="str">
        <f t="shared" si="186"/>
        <v>Janeiro</v>
      </c>
      <c r="E2254" s="269">
        <v>309</v>
      </c>
      <c r="F2254" s="270" t="str">
        <f>IF(E2254="","",VLOOKUP(Conciliação!E2254,Relatório!B:I,2,FALSE))</f>
        <v>Videos</v>
      </c>
      <c r="G2254" s="709"/>
      <c r="H2254" s="334" t="str">
        <f>IF(G2254="","",VLOOKUP(G2254,Fundos!B:C,2,FALSE))</f>
        <v/>
      </c>
      <c r="I2254" s="272"/>
      <c r="J2254" s="443"/>
      <c r="K2254" s="443"/>
      <c r="L2254" s="685"/>
      <c r="M2254" s="353"/>
      <c r="N2254" s="271"/>
      <c r="O2254" s="576"/>
      <c r="P2254" s="276" t="s">
        <v>277</v>
      </c>
      <c r="Q2254" s="279"/>
      <c r="R2254" s="449"/>
      <c r="S2254" s="279">
        <f t="shared" si="187"/>
        <v>0</v>
      </c>
      <c r="T2254" s="333">
        <f t="shared" si="184"/>
        <v>0</v>
      </c>
    </row>
    <row r="2255" spans="2:20" ht="24.9" customHeight="1" x14ac:dyDescent="0.3">
      <c r="B2255" s="446"/>
      <c r="C2255" s="267">
        <f t="shared" si="185"/>
        <v>1</v>
      </c>
      <c r="D2255" s="268" t="str">
        <f t="shared" si="186"/>
        <v>Janeiro</v>
      </c>
      <c r="E2255" s="269">
        <v>274</v>
      </c>
      <c r="F2255" s="270">
        <f>IF(E2255="","",VLOOKUP(Conciliação!E2255,Relatório!B:I,2,FALSE))</f>
        <v>0</v>
      </c>
      <c r="G2255" s="709"/>
      <c r="H2255" s="334" t="str">
        <f>IF(G2255="","",VLOOKUP(G2255,Fundos!B:C,2,FALSE))</f>
        <v/>
      </c>
      <c r="I2255" s="272"/>
      <c r="J2255" s="443"/>
      <c r="K2255" s="443"/>
      <c r="L2255" s="685"/>
      <c r="M2255" s="353"/>
      <c r="N2255" s="271"/>
      <c r="O2255" s="576"/>
      <c r="P2255" s="276" t="s">
        <v>277</v>
      </c>
      <c r="Q2255" s="279"/>
      <c r="R2255" s="449"/>
      <c r="S2255" s="279">
        <f t="shared" si="187"/>
        <v>0</v>
      </c>
      <c r="T2255" s="333">
        <f t="shared" si="184"/>
        <v>0</v>
      </c>
    </row>
    <row r="2256" spans="2:20" ht="24.9" customHeight="1" x14ac:dyDescent="0.3">
      <c r="B2256" s="446"/>
      <c r="C2256" s="267">
        <f t="shared" si="185"/>
        <v>1</v>
      </c>
      <c r="D2256" s="268" t="str">
        <f t="shared" si="186"/>
        <v>Janeiro</v>
      </c>
      <c r="E2256" s="269">
        <v>258</v>
      </c>
      <c r="F2256" s="270" t="str">
        <f>IF(E2256="","",VLOOKUP(Conciliação!E2256,Relatório!B:I,2,FALSE))</f>
        <v>Telefonia</v>
      </c>
      <c r="G2256" s="709"/>
      <c r="H2256" s="334" t="str">
        <f>IF(G2256="","",VLOOKUP(G2256,Fundos!B:C,2,FALSE))</f>
        <v/>
      </c>
      <c r="I2256" s="272"/>
      <c r="J2256" s="443"/>
      <c r="K2256" s="443"/>
      <c r="L2256" s="685"/>
      <c r="M2256" s="353"/>
      <c r="N2256" s="271"/>
      <c r="O2256" s="576"/>
      <c r="P2256" s="276" t="s">
        <v>277</v>
      </c>
      <c r="Q2256" s="279"/>
      <c r="R2256" s="449"/>
      <c r="S2256" s="279">
        <f t="shared" si="187"/>
        <v>0</v>
      </c>
      <c r="T2256" s="333">
        <f t="shared" si="184"/>
        <v>0</v>
      </c>
    </row>
    <row r="2257" spans="2:20" ht="24.9" customHeight="1" x14ac:dyDescent="0.3">
      <c r="B2257" s="446"/>
      <c r="C2257" s="267">
        <f t="shared" si="185"/>
        <v>1</v>
      </c>
      <c r="D2257" s="268" t="str">
        <f t="shared" si="186"/>
        <v>Janeiro</v>
      </c>
      <c r="E2257" s="269">
        <v>314</v>
      </c>
      <c r="F2257" s="270">
        <f>IF(E2257="","",VLOOKUP(Conciliação!E2257,Relatório!B:I,2,FALSE))</f>
        <v>0</v>
      </c>
      <c r="G2257" s="709"/>
      <c r="H2257" s="334" t="str">
        <f>IF(G2257="","",VLOOKUP(G2257,Fundos!B:C,2,FALSE))</f>
        <v/>
      </c>
      <c r="I2257" s="272"/>
      <c r="J2257" s="443"/>
      <c r="K2257" s="443"/>
      <c r="L2257" s="685"/>
      <c r="M2257" s="353"/>
      <c r="N2257" s="271"/>
      <c r="O2257" s="576"/>
      <c r="P2257" s="276" t="s">
        <v>277</v>
      </c>
      <c r="Q2257" s="279"/>
      <c r="R2257" s="449"/>
      <c r="S2257" s="279">
        <f t="shared" si="187"/>
        <v>0</v>
      </c>
      <c r="T2257" s="333">
        <f t="shared" si="184"/>
        <v>0</v>
      </c>
    </row>
    <row r="2258" spans="2:20" ht="24.9" customHeight="1" x14ac:dyDescent="0.3">
      <c r="B2258" s="446"/>
      <c r="C2258" s="267">
        <f t="shared" si="185"/>
        <v>1</v>
      </c>
      <c r="D2258" s="268" t="str">
        <f t="shared" si="186"/>
        <v>Janeiro</v>
      </c>
      <c r="E2258" s="269">
        <v>85</v>
      </c>
      <c r="F2258" s="270" t="str">
        <f>IF(E2258="","",VLOOKUP(Conciliação!E2258,Relatório!B:I,2,FALSE))</f>
        <v>Cursos</v>
      </c>
      <c r="G2258" s="709"/>
      <c r="H2258" s="334" t="str">
        <f>IF(G2258="","",VLOOKUP(G2258,Fundos!B:C,2,FALSE))</f>
        <v/>
      </c>
      <c r="I2258" s="272"/>
      <c r="J2258" s="443"/>
      <c r="K2258" s="443"/>
      <c r="L2258" s="685"/>
      <c r="M2258" s="353"/>
      <c r="N2258" s="271"/>
      <c r="O2258" s="576"/>
      <c r="P2258" s="276" t="s">
        <v>277</v>
      </c>
      <c r="Q2258" s="279"/>
      <c r="R2258" s="449"/>
      <c r="S2258" s="279">
        <f t="shared" si="187"/>
        <v>0</v>
      </c>
      <c r="T2258" s="333">
        <f t="shared" si="184"/>
        <v>0</v>
      </c>
    </row>
    <row r="2259" spans="2:20" ht="24.9" customHeight="1" x14ac:dyDescent="0.3">
      <c r="B2259" s="446"/>
      <c r="C2259" s="267">
        <f t="shared" si="185"/>
        <v>1</v>
      </c>
      <c r="D2259" s="268" t="str">
        <f t="shared" si="186"/>
        <v>Janeiro</v>
      </c>
      <c r="E2259" s="269">
        <v>126</v>
      </c>
      <c r="F2259" s="270">
        <f>IF(E2259="","",VLOOKUP(Conciliação!E2259,Relatório!B:I,2,FALSE))</f>
        <v>0</v>
      </c>
      <c r="G2259" s="709"/>
      <c r="H2259" s="334" t="str">
        <f>IF(G2259="","",VLOOKUP(G2259,Fundos!B:C,2,FALSE))</f>
        <v/>
      </c>
      <c r="I2259" s="272"/>
      <c r="J2259" s="443"/>
      <c r="K2259" s="448"/>
      <c r="L2259" s="685"/>
      <c r="M2259" s="353"/>
      <c r="N2259" s="271"/>
      <c r="O2259" s="576"/>
      <c r="P2259" s="276" t="s">
        <v>277</v>
      </c>
      <c r="Q2259" s="279"/>
      <c r="R2259" s="449"/>
      <c r="S2259" s="279">
        <f t="shared" si="187"/>
        <v>0</v>
      </c>
      <c r="T2259" s="333">
        <f t="shared" si="184"/>
        <v>0</v>
      </c>
    </row>
    <row r="2260" spans="2:20" ht="24.9" customHeight="1" x14ac:dyDescent="0.3">
      <c r="B2260" s="446"/>
      <c r="C2260" s="267">
        <f t="shared" si="185"/>
        <v>1</v>
      </c>
      <c r="D2260" s="268" t="str">
        <f t="shared" si="186"/>
        <v>Janeiro</v>
      </c>
      <c r="E2260" s="269">
        <v>60</v>
      </c>
      <c r="F2260" s="270" t="str">
        <f>IF(E2260="","",VLOOKUP(Conciliação!E2260,Relatório!B:I,2,FALSE))</f>
        <v>Taxas bancárias</v>
      </c>
      <c r="G2260" s="709"/>
      <c r="H2260" s="334" t="str">
        <f>IF(G2260="","",VLOOKUP(G2260,Fundos!B:C,2,FALSE))</f>
        <v/>
      </c>
      <c r="I2260" s="272"/>
      <c r="J2260" s="443"/>
      <c r="K2260" s="443"/>
      <c r="L2260" s="685"/>
      <c r="M2260" s="353"/>
      <c r="N2260" s="271"/>
      <c r="O2260" s="576"/>
      <c r="P2260" s="276" t="s">
        <v>277</v>
      </c>
      <c r="Q2260" s="279"/>
      <c r="R2260" s="449"/>
      <c r="S2260" s="279">
        <f t="shared" si="187"/>
        <v>0</v>
      </c>
      <c r="T2260" s="333">
        <f t="shared" si="184"/>
        <v>0</v>
      </c>
    </row>
    <row r="2261" spans="2:20" ht="24.9" customHeight="1" x14ac:dyDescent="0.3">
      <c r="B2261" s="446"/>
      <c r="C2261" s="267">
        <f t="shared" si="185"/>
        <v>1</v>
      </c>
      <c r="D2261" s="268" t="str">
        <f t="shared" si="186"/>
        <v>Janeiro</v>
      </c>
      <c r="E2261" s="269">
        <v>60</v>
      </c>
      <c r="F2261" s="270" t="str">
        <f>IF(E2261="","",VLOOKUP(Conciliação!E2261,Relatório!B:I,2,FALSE))</f>
        <v>Taxas bancárias</v>
      </c>
      <c r="G2261" s="709"/>
      <c r="H2261" s="334" t="str">
        <f>IF(G2261="","",VLOOKUP(G2261,Fundos!B:C,2,FALSE))</f>
        <v/>
      </c>
      <c r="I2261" s="272"/>
      <c r="J2261" s="443"/>
      <c r="K2261" s="443"/>
      <c r="L2261" s="685"/>
      <c r="M2261" s="353"/>
      <c r="N2261" s="271"/>
      <c r="O2261" s="576"/>
      <c r="P2261" s="276" t="s">
        <v>277</v>
      </c>
      <c r="Q2261" s="279"/>
      <c r="R2261" s="449"/>
      <c r="S2261" s="279">
        <f t="shared" si="187"/>
        <v>0</v>
      </c>
      <c r="T2261" s="333">
        <f t="shared" si="184"/>
        <v>0</v>
      </c>
    </row>
    <row r="2262" spans="2:20" ht="24.9" customHeight="1" x14ac:dyDescent="0.3">
      <c r="B2262" s="446"/>
      <c r="C2262" s="267">
        <f t="shared" si="185"/>
        <v>1</v>
      </c>
      <c r="D2262" s="268" t="str">
        <f t="shared" si="186"/>
        <v>Janeiro</v>
      </c>
      <c r="E2262" s="269">
        <v>60</v>
      </c>
      <c r="F2262" s="270" t="str">
        <f>IF(E2262="","",VLOOKUP(Conciliação!E2262,Relatório!B:I,2,FALSE))</f>
        <v>Taxas bancárias</v>
      </c>
      <c r="G2262" s="709"/>
      <c r="H2262" s="334" t="str">
        <f>IF(G2262="","",VLOOKUP(G2262,Fundos!B:C,2,FALSE))</f>
        <v/>
      </c>
      <c r="I2262" s="272"/>
      <c r="J2262" s="443"/>
      <c r="K2262" s="443"/>
      <c r="L2262" s="685"/>
      <c r="M2262" s="353"/>
      <c r="N2262" s="271"/>
      <c r="O2262" s="576"/>
      <c r="P2262" s="276" t="s">
        <v>277</v>
      </c>
      <c r="Q2262" s="279"/>
      <c r="R2262" s="449"/>
      <c r="S2262" s="279">
        <f t="shared" si="187"/>
        <v>0</v>
      </c>
      <c r="T2262" s="333">
        <f t="shared" si="184"/>
        <v>0</v>
      </c>
    </row>
    <row r="2263" spans="2:20" ht="24.9" customHeight="1" x14ac:dyDescent="0.3">
      <c r="B2263" s="446"/>
      <c r="C2263" s="267">
        <f t="shared" si="185"/>
        <v>1</v>
      </c>
      <c r="D2263" s="268" t="str">
        <f t="shared" si="186"/>
        <v>Janeiro</v>
      </c>
      <c r="E2263" s="269">
        <v>60</v>
      </c>
      <c r="F2263" s="270" t="str">
        <f>IF(E2263="","",VLOOKUP(Conciliação!E2263,Relatório!B:I,2,FALSE))</f>
        <v>Taxas bancárias</v>
      </c>
      <c r="G2263" s="709"/>
      <c r="H2263" s="334" t="str">
        <f>IF(G2263="","",VLOOKUP(G2263,Fundos!B:C,2,FALSE))</f>
        <v/>
      </c>
      <c r="I2263" s="272"/>
      <c r="J2263" s="443"/>
      <c r="K2263" s="443"/>
      <c r="L2263" s="685"/>
      <c r="M2263" s="353"/>
      <c r="N2263" s="271"/>
      <c r="O2263" s="576"/>
      <c r="P2263" s="276" t="s">
        <v>277</v>
      </c>
      <c r="Q2263" s="279"/>
      <c r="R2263" s="449"/>
      <c r="S2263" s="279">
        <f t="shared" si="187"/>
        <v>0</v>
      </c>
      <c r="T2263" s="333">
        <f t="shared" si="184"/>
        <v>0</v>
      </c>
    </row>
    <row r="2264" spans="2:20" ht="24.9" customHeight="1" x14ac:dyDescent="0.3">
      <c r="B2264" s="446"/>
      <c r="C2264" s="267">
        <f t="shared" si="185"/>
        <v>1</v>
      </c>
      <c r="D2264" s="268" t="str">
        <f t="shared" si="186"/>
        <v>Janeiro</v>
      </c>
      <c r="E2264" s="269">
        <v>60</v>
      </c>
      <c r="F2264" s="270" t="str">
        <f>IF(E2264="","",VLOOKUP(Conciliação!E2264,Relatório!B:I,2,FALSE))</f>
        <v>Taxas bancárias</v>
      </c>
      <c r="G2264" s="709"/>
      <c r="H2264" s="334" t="str">
        <f>IF(G2264="","",VLOOKUP(G2264,Fundos!B:C,2,FALSE))</f>
        <v/>
      </c>
      <c r="I2264" s="272"/>
      <c r="J2264" s="443"/>
      <c r="K2264" s="443"/>
      <c r="L2264" s="685"/>
      <c r="M2264" s="353"/>
      <c r="N2264" s="271"/>
      <c r="O2264" s="576"/>
      <c r="P2264" s="276" t="s">
        <v>277</v>
      </c>
      <c r="Q2264" s="279"/>
      <c r="R2264" s="449"/>
      <c r="S2264" s="279">
        <f t="shared" si="187"/>
        <v>0</v>
      </c>
      <c r="T2264" s="333">
        <f t="shared" si="184"/>
        <v>0</v>
      </c>
    </row>
    <row r="2265" spans="2:20" ht="24.9" customHeight="1" x14ac:dyDescent="0.3">
      <c r="B2265" s="446"/>
      <c r="C2265" s="267">
        <f t="shared" si="185"/>
        <v>1</v>
      </c>
      <c r="D2265" s="268" t="str">
        <f t="shared" si="186"/>
        <v>Janeiro</v>
      </c>
      <c r="E2265" s="269">
        <v>24</v>
      </c>
      <c r="F2265" s="270" t="str">
        <f>IF(E2265="","",VLOOKUP(Conciliação!E2265,Relatório!B:I,2,FALSE))</f>
        <v>Resgate de Aplicações Financeiras</v>
      </c>
      <c r="G2265" s="709"/>
      <c r="H2265" s="334" t="str">
        <f>IF(G2265="","",VLOOKUP(G2265,Fundos!B:C,2,FALSE))</f>
        <v/>
      </c>
      <c r="I2265" s="272"/>
      <c r="J2265" s="443"/>
      <c r="K2265" s="443"/>
      <c r="L2265" s="685"/>
      <c r="M2265" s="353"/>
      <c r="N2265" s="271"/>
      <c r="O2265" s="576"/>
      <c r="P2265" s="276" t="s">
        <v>277</v>
      </c>
      <c r="Q2265" s="279"/>
      <c r="R2265" s="449"/>
      <c r="S2265" s="279">
        <f t="shared" si="187"/>
        <v>0</v>
      </c>
      <c r="T2265" s="333">
        <f t="shared" si="184"/>
        <v>0</v>
      </c>
    </row>
    <row r="2266" spans="2:20" ht="24.9" customHeight="1" x14ac:dyDescent="0.3">
      <c r="B2266" s="446"/>
      <c r="C2266" s="267">
        <f t="shared" si="185"/>
        <v>1</v>
      </c>
      <c r="D2266" s="268" t="str">
        <f t="shared" si="186"/>
        <v>Janeiro</v>
      </c>
      <c r="E2266" s="269">
        <v>26</v>
      </c>
      <c r="F2266" s="270" t="str">
        <f>IF(E2266="","",VLOOKUP(Conciliação!E2266,Relatório!B:I,2,FALSE))</f>
        <v>Multas recebidas</v>
      </c>
      <c r="G2266" s="709"/>
      <c r="H2266" s="334" t="str">
        <f>IF(G2266="","",VLOOKUP(G2266,Fundos!B:C,2,FALSE))</f>
        <v/>
      </c>
      <c r="I2266" s="272"/>
      <c r="J2266" s="443"/>
      <c r="K2266" s="443"/>
      <c r="L2266" s="685"/>
      <c r="M2266" s="353"/>
      <c r="N2266" s="271"/>
      <c r="O2266" s="576"/>
      <c r="P2266" s="276" t="s">
        <v>277</v>
      </c>
      <c r="Q2266" s="279"/>
      <c r="R2266" s="449"/>
      <c r="S2266" s="279">
        <f t="shared" si="187"/>
        <v>0</v>
      </c>
      <c r="T2266" s="333">
        <f t="shared" si="184"/>
        <v>0</v>
      </c>
    </row>
    <row r="2267" spans="2:20" ht="24.9" customHeight="1" x14ac:dyDescent="0.3">
      <c r="B2267" s="446"/>
      <c r="C2267" s="267">
        <f t="shared" si="185"/>
        <v>1</v>
      </c>
      <c r="D2267" s="268" t="str">
        <f t="shared" si="186"/>
        <v>Janeiro</v>
      </c>
      <c r="E2267" s="269">
        <v>26</v>
      </c>
      <c r="F2267" s="270" t="str">
        <f>IF(E2267="","",VLOOKUP(Conciliação!E2267,Relatório!B:I,2,FALSE))</f>
        <v>Multas recebidas</v>
      </c>
      <c r="G2267" s="709"/>
      <c r="H2267" s="334" t="str">
        <f>IF(G2267="","",VLOOKUP(G2267,Fundos!B:C,2,FALSE))</f>
        <v/>
      </c>
      <c r="I2267" s="272"/>
      <c r="J2267" s="443"/>
      <c r="K2267" s="443"/>
      <c r="L2267" s="685"/>
      <c r="M2267" s="353"/>
      <c r="N2267" s="271"/>
      <c r="O2267" s="576"/>
      <c r="P2267" s="276" t="s">
        <v>277</v>
      </c>
      <c r="Q2267" s="279"/>
      <c r="R2267" s="449"/>
      <c r="S2267" s="279">
        <f t="shared" si="187"/>
        <v>0</v>
      </c>
      <c r="T2267" s="333">
        <f t="shared" si="184"/>
        <v>0</v>
      </c>
    </row>
    <row r="2268" spans="2:20" ht="24.9" customHeight="1" x14ac:dyDescent="0.3">
      <c r="B2268" s="446"/>
      <c r="C2268" s="267">
        <f t="shared" si="185"/>
        <v>1</v>
      </c>
      <c r="D2268" s="268" t="str">
        <f t="shared" si="186"/>
        <v>Janeiro</v>
      </c>
      <c r="E2268" s="269">
        <v>13</v>
      </c>
      <c r="F2268" s="270" t="str">
        <f>IF(E2268="","",VLOOKUP(Conciliação!E2268,Relatório!B:I,2,FALSE))</f>
        <v>Outras Parcerias</v>
      </c>
      <c r="G2268" s="709"/>
      <c r="H2268" s="334" t="str">
        <f>IF(G2268="","",VLOOKUP(G2268,Fundos!B:C,2,FALSE))</f>
        <v/>
      </c>
      <c r="I2268" s="448" t="s">
        <v>1077</v>
      </c>
      <c r="J2268" s="443"/>
      <c r="K2268" s="448"/>
      <c r="L2268" s="686"/>
      <c r="M2268" s="353"/>
      <c r="N2268" s="271"/>
      <c r="O2268" s="576"/>
      <c r="P2268" s="276" t="s">
        <v>277</v>
      </c>
      <c r="Q2268" s="279"/>
      <c r="R2268" s="449"/>
      <c r="S2268" s="279">
        <f t="shared" ref="S2268:S2309" si="188">IF(P2268="sim",Q2268-R2268+S2267,IF(P2268="NÃO",S2267))</f>
        <v>0</v>
      </c>
      <c r="T2268" s="333">
        <f t="shared" si="184"/>
        <v>0</v>
      </c>
    </row>
    <row r="2269" spans="2:20" ht="24.9" customHeight="1" x14ac:dyDescent="0.3">
      <c r="B2269" s="446"/>
      <c r="C2269" s="267">
        <f t="shared" ref="C2269:C2278" si="189">MONTH(B2269)</f>
        <v>1</v>
      </c>
      <c r="D2269" s="268" t="str">
        <f t="shared" ref="D2269:D2278" si="190">IF(C2269=1,"Janeiro",IF(C2269=2,"Fevereiro",IF(C2269=3,"Março",IF(C2269=4,"Abril",IF(C2269=5,"Maio",IF(C2269=6,"Junho",IF(C2269=7,"Julho",IF(C2269=8,"Agosto",IF(C2269=9,"Setembro",IF(C2269=10,"Outubro",IF(C2269=11,"Novembro",IF(C2269=12,"Dezembro",""))))))))))))</f>
        <v>Janeiro</v>
      </c>
      <c r="E2269" s="269">
        <v>13</v>
      </c>
      <c r="F2269" s="270" t="str">
        <f>IF(E2269="","",VLOOKUP(Conciliação!E2269,Relatório!B:I,2,FALSE))</f>
        <v>Outras Parcerias</v>
      </c>
      <c r="G2269" s="709"/>
      <c r="H2269" s="334" t="str">
        <f>IF(G2269="","",VLOOKUP(G2269,Fundos!B:C,2,FALSE))</f>
        <v/>
      </c>
      <c r="I2269" s="448" t="s">
        <v>1077</v>
      </c>
      <c r="J2269" s="443"/>
      <c r="K2269" s="448"/>
      <c r="L2269" s="686"/>
      <c r="M2269" s="353"/>
      <c r="N2269" s="271"/>
      <c r="O2269" s="576"/>
      <c r="P2269" s="276" t="s">
        <v>277</v>
      </c>
      <c r="Q2269" s="279"/>
      <c r="R2269" s="449"/>
      <c r="S2269" s="279">
        <f t="shared" si="188"/>
        <v>0</v>
      </c>
      <c r="T2269" s="333">
        <f t="shared" si="184"/>
        <v>0</v>
      </c>
    </row>
    <row r="2270" spans="2:20" ht="24.9" customHeight="1" x14ac:dyDescent="0.3">
      <c r="B2270" s="446"/>
      <c r="C2270" s="267">
        <f t="shared" si="189"/>
        <v>1</v>
      </c>
      <c r="D2270" s="268" t="str">
        <f t="shared" si="190"/>
        <v>Janeiro</v>
      </c>
      <c r="E2270" s="269">
        <v>13</v>
      </c>
      <c r="F2270" s="270" t="str">
        <f>IF(E2270="","",VLOOKUP(Conciliação!E2270,Relatório!B:I,2,FALSE))</f>
        <v>Outras Parcerias</v>
      </c>
      <c r="G2270" s="709"/>
      <c r="H2270" s="334" t="str">
        <f>IF(G2270="","",VLOOKUP(G2270,Fundos!B:C,2,FALSE))</f>
        <v/>
      </c>
      <c r="I2270" s="448" t="s">
        <v>1077</v>
      </c>
      <c r="J2270" s="443"/>
      <c r="K2270" s="448"/>
      <c r="L2270" s="686"/>
      <c r="M2270" s="353"/>
      <c r="N2270" s="271"/>
      <c r="O2270" s="576"/>
      <c r="P2270" s="276" t="s">
        <v>277</v>
      </c>
      <c r="Q2270" s="279"/>
      <c r="R2270" s="449"/>
      <c r="S2270" s="279">
        <f t="shared" si="188"/>
        <v>0</v>
      </c>
      <c r="T2270" s="333">
        <f t="shared" si="184"/>
        <v>0</v>
      </c>
    </row>
    <row r="2271" spans="2:20" ht="24.9" customHeight="1" x14ac:dyDescent="0.3">
      <c r="B2271" s="446"/>
      <c r="C2271" s="267">
        <f t="shared" si="189"/>
        <v>1</v>
      </c>
      <c r="D2271" s="268" t="str">
        <f t="shared" si="190"/>
        <v>Janeiro</v>
      </c>
      <c r="E2271" s="269">
        <v>13</v>
      </c>
      <c r="F2271" s="270" t="str">
        <f>IF(E2271="","",VLOOKUP(Conciliação!E2271,Relatório!B:I,2,FALSE))</f>
        <v>Outras Parcerias</v>
      </c>
      <c r="G2271" s="709"/>
      <c r="H2271" s="334" t="str">
        <f>IF(G2271="","",VLOOKUP(G2271,Fundos!B:C,2,FALSE))</f>
        <v/>
      </c>
      <c r="I2271" s="448" t="s">
        <v>1077</v>
      </c>
      <c r="J2271" s="443"/>
      <c r="K2271" s="448"/>
      <c r="L2271" s="686"/>
      <c r="M2271" s="353"/>
      <c r="N2271" s="271"/>
      <c r="O2271" s="576"/>
      <c r="P2271" s="276" t="s">
        <v>277</v>
      </c>
      <c r="Q2271" s="279"/>
      <c r="R2271" s="449"/>
      <c r="S2271" s="279">
        <f t="shared" si="188"/>
        <v>0</v>
      </c>
      <c r="T2271" s="333">
        <f t="shared" si="184"/>
        <v>0</v>
      </c>
    </row>
    <row r="2272" spans="2:20" ht="24.9" customHeight="1" x14ac:dyDescent="0.3">
      <c r="B2272" s="446"/>
      <c r="C2272" s="267">
        <f>MONTH(B2272)</f>
        <v>1</v>
      </c>
      <c r="D2272" s="268" t="str">
        <f>IF(C2272=1,"Janeiro",IF(C2272=2,"Fevereiro",IF(C2272=3,"Março",IF(C2272=4,"Abril",IF(C2272=5,"Maio",IF(C2272=6,"Junho",IF(C2272=7,"Julho",IF(C2272=8,"Agosto",IF(C2272=9,"Setembro",IF(C2272=10,"Outubro",IF(C2272=11,"Novembro",IF(C2272=12,"Dezembro",""))))))))))))</f>
        <v>Janeiro</v>
      </c>
      <c r="E2272" s="269">
        <v>13</v>
      </c>
      <c r="F2272" s="270" t="str">
        <f>IF(E2272="","",VLOOKUP(Conciliação!E2272,Relatório!B:I,2,FALSE))</f>
        <v>Outras Parcerias</v>
      </c>
      <c r="G2272" s="709"/>
      <c r="H2272" s="334" t="str">
        <f>IF(G2272="","",VLOOKUP(G2272,Fundos!B:C,2,FALSE))</f>
        <v/>
      </c>
      <c r="I2272" s="448" t="s">
        <v>1077</v>
      </c>
      <c r="J2272" s="443"/>
      <c r="K2272" s="448"/>
      <c r="L2272" s="686"/>
      <c r="M2272" s="353"/>
      <c r="N2272" s="271"/>
      <c r="O2272" s="576"/>
      <c r="P2272" s="276" t="s">
        <v>277</v>
      </c>
      <c r="Q2272" s="279"/>
      <c r="R2272" s="449"/>
      <c r="S2272" s="279">
        <f t="shared" si="188"/>
        <v>0</v>
      </c>
      <c r="T2272" s="333">
        <f t="shared" si="184"/>
        <v>0</v>
      </c>
    </row>
    <row r="2273" spans="2:20" ht="24.9" customHeight="1" x14ac:dyDescent="0.3">
      <c r="B2273" s="446"/>
      <c r="C2273" s="267">
        <f>MONTH(B2273)</f>
        <v>1</v>
      </c>
      <c r="D2273" s="268" t="str">
        <f>IF(C2273=1,"Janeiro",IF(C2273=2,"Fevereiro",IF(C2273=3,"Março",IF(C2273=4,"Abril",IF(C2273=5,"Maio",IF(C2273=6,"Junho",IF(C2273=7,"Julho",IF(C2273=8,"Agosto",IF(C2273=9,"Setembro",IF(C2273=10,"Outubro",IF(C2273=11,"Novembro",IF(C2273=12,"Dezembro",""))))))))))))</f>
        <v>Janeiro</v>
      </c>
      <c r="E2273" s="269">
        <v>13</v>
      </c>
      <c r="F2273" s="270" t="str">
        <f>IF(E2273="","",VLOOKUP(Conciliação!E2273,Relatório!B:I,2,FALSE))</f>
        <v>Outras Parcerias</v>
      </c>
      <c r="G2273" s="709"/>
      <c r="H2273" s="334" t="str">
        <f>IF(G2273="","",VLOOKUP(G2273,Fundos!B:C,2,FALSE))</f>
        <v/>
      </c>
      <c r="I2273" s="448" t="s">
        <v>1077</v>
      </c>
      <c r="J2273" s="443"/>
      <c r="K2273" s="448"/>
      <c r="L2273" s="686"/>
      <c r="M2273" s="353"/>
      <c r="N2273" s="271"/>
      <c r="O2273" s="576"/>
      <c r="P2273" s="276" t="s">
        <v>277</v>
      </c>
      <c r="Q2273" s="279"/>
      <c r="R2273" s="449"/>
      <c r="S2273" s="279">
        <f t="shared" si="188"/>
        <v>0</v>
      </c>
      <c r="T2273" s="333">
        <f t="shared" si="184"/>
        <v>0</v>
      </c>
    </row>
    <row r="2274" spans="2:20" ht="24.9" customHeight="1" x14ac:dyDescent="0.3">
      <c r="B2274" s="446"/>
      <c r="C2274" s="267">
        <f>MONTH(B2274)</f>
        <v>1</v>
      </c>
      <c r="D2274" s="268" t="str">
        <f>IF(C2274=1,"Janeiro",IF(C2274=2,"Fevereiro",IF(C2274=3,"Março",IF(C2274=4,"Abril",IF(C2274=5,"Maio",IF(C2274=6,"Junho",IF(C2274=7,"Julho",IF(C2274=8,"Agosto",IF(C2274=9,"Setembro",IF(C2274=10,"Outubro",IF(C2274=11,"Novembro",IF(C2274=12,"Dezembro",""))))))))))))</f>
        <v>Janeiro</v>
      </c>
      <c r="E2274" s="269">
        <v>13</v>
      </c>
      <c r="F2274" s="270" t="str">
        <f>IF(E2274="","",VLOOKUP(Conciliação!E2274,Relatório!B:I,2,FALSE))</f>
        <v>Outras Parcerias</v>
      </c>
      <c r="G2274" s="709"/>
      <c r="H2274" s="334" t="str">
        <f>IF(G2274="","",VLOOKUP(G2274,Fundos!B:C,2,FALSE))</f>
        <v/>
      </c>
      <c r="I2274" s="448" t="s">
        <v>1077</v>
      </c>
      <c r="J2274" s="443"/>
      <c r="K2274" s="448"/>
      <c r="L2274" s="686"/>
      <c r="M2274" s="353"/>
      <c r="N2274" s="271"/>
      <c r="O2274" s="576"/>
      <c r="P2274" s="276" t="s">
        <v>277</v>
      </c>
      <c r="Q2274" s="279"/>
      <c r="R2274" s="449"/>
      <c r="S2274" s="279">
        <f t="shared" si="188"/>
        <v>0</v>
      </c>
      <c r="T2274" s="333">
        <f t="shared" si="184"/>
        <v>0</v>
      </c>
    </row>
    <row r="2275" spans="2:20" ht="24.9" customHeight="1" x14ac:dyDescent="0.3">
      <c r="B2275" s="446"/>
      <c r="C2275" s="267">
        <f>MONTH(B2275)</f>
        <v>1</v>
      </c>
      <c r="D2275" s="268" t="str">
        <f>IF(C2275=1,"Janeiro",IF(C2275=2,"Fevereiro",IF(C2275=3,"Março",IF(C2275=4,"Abril",IF(C2275=5,"Maio",IF(C2275=6,"Junho",IF(C2275=7,"Julho",IF(C2275=8,"Agosto",IF(C2275=9,"Setembro",IF(C2275=10,"Outubro",IF(C2275=11,"Novembro",IF(C2275=12,"Dezembro",""))))))))))))</f>
        <v>Janeiro</v>
      </c>
      <c r="E2275" s="269">
        <v>13</v>
      </c>
      <c r="F2275" s="270" t="str">
        <f>IF(E2275="","",VLOOKUP(Conciliação!E2275,Relatório!B:I,2,FALSE))</f>
        <v>Outras Parcerias</v>
      </c>
      <c r="G2275" s="709"/>
      <c r="H2275" s="334" t="str">
        <f>IF(G2275="","",VLOOKUP(G2275,Fundos!B:C,2,FALSE))</f>
        <v/>
      </c>
      <c r="I2275" s="448" t="s">
        <v>1077</v>
      </c>
      <c r="J2275" s="443"/>
      <c r="K2275" s="448"/>
      <c r="L2275" s="686"/>
      <c r="M2275" s="353"/>
      <c r="N2275" s="271"/>
      <c r="O2275" s="576"/>
      <c r="P2275" s="276" t="s">
        <v>277</v>
      </c>
      <c r="Q2275" s="279"/>
      <c r="R2275" s="449"/>
      <c r="S2275" s="279">
        <f t="shared" si="188"/>
        <v>0</v>
      </c>
      <c r="T2275" s="333">
        <f t="shared" si="184"/>
        <v>0</v>
      </c>
    </row>
    <row r="2276" spans="2:20" ht="24.9" customHeight="1" x14ac:dyDescent="0.3">
      <c r="B2276" s="446"/>
      <c r="C2276" s="267">
        <f>MONTH(B2276)</f>
        <v>1</v>
      </c>
      <c r="D2276" s="268" t="str">
        <f>IF(C2276=1,"Janeiro",IF(C2276=2,"Fevereiro",IF(C2276=3,"Março",IF(C2276=4,"Abril",IF(C2276=5,"Maio",IF(C2276=6,"Junho",IF(C2276=7,"Julho",IF(C2276=8,"Agosto",IF(C2276=9,"Setembro",IF(C2276=10,"Outubro",IF(C2276=11,"Novembro",IF(C2276=12,"Dezembro",""))))))))))))</f>
        <v>Janeiro</v>
      </c>
      <c r="E2276" s="269">
        <v>13</v>
      </c>
      <c r="F2276" s="270" t="str">
        <f>IF(E2276="","",VLOOKUP(Conciliação!E2276,Relatório!B:I,2,FALSE))</f>
        <v>Outras Parcerias</v>
      </c>
      <c r="G2276" s="709"/>
      <c r="H2276" s="334" t="str">
        <f>IF(G2276="","",VLOOKUP(G2276,Fundos!B:C,2,FALSE))</f>
        <v/>
      </c>
      <c r="I2276" s="448" t="s">
        <v>1077</v>
      </c>
      <c r="J2276" s="443"/>
      <c r="K2276" s="448"/>
      <c r="L2276" s="686"/>
      <c r="M2276" s="353"/>
      <c r="N2276" s="271"/>
      <c r="O2276" s="576"/>
      <c r="P2276" s="276" t="s">
        <v>277</v>
      </c>
      <c r="Q2276" s="279"/>
      <c r="R2276" s="449"/>
      <c r="S2276" s="279">
        <f t="shared" si="188"/>
        <v>0</v>
      </c>
      <c r="T2276" s="333">
        <f t="shared" si="184"/>
        <v>0</v>
      </c>
    </row>
    <row r="2277" spans="2:20" ht="24.9" customHeight="1" x14ac:dyDescent="0.3">
      <c r="B2277" s="446"/>
      <c r="C2277" s="267">
        <f t="shared" si="189"/>
        <v>1</v>
      </c>
      <c r="D2277" s="268" t="str">
        <f t="shared" si="190"/>
        <v>Janeiro</v>
      </c>
      <c r="E2277" s="269">
        <v>13</v>
      </c>
      <c r="F2277" s="270" t="str">
        <f>IF(E2277="","",VLOOKUP(Conciliação!E2277,Relatório!B:I,2,FALSE))</f>
        <v>Outras Parcerias</v>
      </c>
      <c r="G2277" s="709"/>
      <c r="H2277" s="334" t="str">
        <f>IF(G2277="","",VLOOKUP(G2277,Fundos!B:C,2,FALSE))</f>
        <v/>
      </c>
      <c r="I2277" s="448" t="s">
        <v>1077</v>
      </c>
      <c r="J2277" s="443"/>
      <c r="K2277" s="448"/>
      <c r="L2277" s="686"/>
      <c r="M2277" s="353"/>
      <c r="N2277" s="271"/>
      <c r="O2277" s="576"/>
      <c r="P2277" s="276" t="s">
        <v>277</v>
      </c>
      <c r="Q2277" s="279"/>
      <c r="R2277" s="449"/>
      <c r="S2277" s="279">
        <f t="shared" si="188"/>
        <v>0</v>
      </c>
      <c r="T2277" s="333">
        <f t="shared" si="184"/>
        <v>0</v>
      </c>
    </row>
    <row r="2278" spans="2:20" ht="24.9" customHeight="1" x14ac:dyDescent="0.3">
      <c r="B2278" s="446"/>
      <c r="C2278" s="267">
        <f t="shared" si="189"/>
        <v>1</v>
      </c>
      <c r="D2278" s="268" t="str">
        <f t="shared" si="190"/>
        <v>Janeiro</v>
      </c>
      <c r="E2278" s="269">
        <v>13</v>
      </c>
      <c r="F2278" s="270" t="str">
        <f>IF(E2278="","",VLOOKUP(Conciliação!E2278,Relatório!B:I,2,FALSE))</f>
        <v>Outras Parcerias</v>
      </c>
      <c r="G2278" s="709"/>
      <c r="H2278" s="334" t="str">
        <f>IF(G2278="","",VLOOKUP(G2278,Fundos!B:C,2,FALSE))</f>
        <v/>
      </c>
      <c r="I2278" s="448" t="s">
        <v>1077</v>
      </c>
      <c r="J2278" s="443"/>
      <c r="K2278" s="448"/>
      <c r="L2278" s="686"/>
      <c r="M2278" s="353"/>
      <c r="N2278" s="271"/>
      <c r="O2278" s="576"/>
      <c r="P2278" s="276" t="s">
        <v>277</v>
      </c>
      <c r="Q2278" s="279"/>
      <c r="R2278" s="449"/>
      <c r="S2278" s="279">
        <f t="shared" si="188"/>
        <v>0</v>
      </c>
      <c r="T2278" s="333">
        <f t="shared" si="184"/>
        <v>0</v>
      </c>
    </row>
    <row r="2279" spans="2:20" ht="24.9" customHeight="1" x14ac:dyDescent="0.3">
      <c r="B2279" s="446"/>
      <c r="C2279" s="267">
        <f>MONTH(B2279)</f>
        <v>1</v>
      </c>
      <c r="D2279" s="268" t="str">
        <f>IF(C2279=1,"Janeiro",IF(C2279=2,"Fevereiro",IF(C2279=3,"Março",IF(C2279=4,"Abril",IF(C2279=5,"Maio",IF(C2279=6,"Junho",IF(C2279=7,"Julho",IF(C2279=8,"Agosto",IF(C2279=9,"Setembro",IF(C2279=10,"Outubro",IF(C2279=11,"Novembro",IF(C2279=12,"Dezembro",""))))))))))))</f>
        <v>Janeiro</v>
      </c>
      <c r="E2279" s="269">
        <v>13</v>
      </c>
      <c r="F2279" s="270" t="str">
        <f>IF(E2279="","",VLOOKUP(Conciliação!E2279,Relatório!B:I,2,FALSE))</f>
        <v>Outras Parcerias</v>
      </c>
      <c r="G2279" s="709"/>
      <c r="H2279" s="334" t="str">
        <f>IF(G2279="","",VLOOKUP(G2279,Fundos!B:C,2,FALSE))</f>
        <v/>
      </c>
      <c r="I2279" s="448" t="s">
        <v>1077</v>
      </c>
      <c r="J2279" s="443"/>
      <c r="K2279" s="448"/>
      <c r="L2279" s="686"/>
      <c r="M2279" s="353"/>
      <c r="N2279" s="271"/>
      <c r="O2279" s="576"/>
      <c r="P2279" s="276" t="s">
        <v>277</v>
      </c>
      <c r="Q2279" s="279"/>
      <c r="R2279" s="449"/>
      <c r="S2279" s="279">
        <f t="shared" si="188"/>
        <v>0</v>
      </c>
      <c r="T2279" s="333">
        <f t="shared" si="184"/>
        <v>0</v>
      </c>
    </row>
    <row r="2280" spans="2:20" ht="24.9" customHeight="1" x14ac:dyDescent="0.3">
      <c r="B2280" s="446"/>
      <c r="C2280" s="267">
        <f>MONTH(B2280)</f>
        <v>1</v>
      </c>
      <c r="D2280" s="268" t="str">
        <f>IF(C2280=1,"Janeiro",IF(C2280=2,"Fevereiro",IF(C2280=3,"Março",IF(C2280=4,"Abril",IF(C2280=5,"Maio",IF(C2280=6,"Junho",IF(C2280=7,"Julho",IF(C2280=8,"Agosto",IF(C2280=9,"Setembro",IF(C2280=10,"Outubro",IF(C2280=11,"Novembro",IF(C2280=12,"Dezembro",""))))))))))))</f>
        <v>Janeiro</v>
      </c>
      <c r="E2280" s="269">
        <v>13</v>
      </c>
      <c r="F2280" s="270" t="str">
        <f>IF(E2280="","",VLOOKUP(Conciliação!E2280,Relatório!B:I,2,FALSE))</f>
        <v>Outras Parcerias</v>
      </c>
      <c r="G2280" s="709"/>
      <c r="H2280" s="334" t="str">
        <f>IF(G2280="","",VLOOKUP(G2280,Fundos!B:C,2,FALSE))</f>
        <v/>
      </c>
      <c r="I2280" s="448" t="s">
        <v>1077</v>
      </c>
      <c r="J2280" s="443"/>
      <c r="K2280" s="448"/>
      <c r="L2280" s="686"/>
      <c r="M2280" s="353"/>
      <c r="N2280" s="271"/>
      <c r="O2280" s="576"/>
      <c r="P2280" s="276" t="s">
        <v>277</v>
      </c>
      <c r="Q2280" s="279"/>
      <c r="R2280" s="449"/>
      <c r="S2280" s="279">
        <f t="shared" si="188"/>
        <v>0</v>
      </c>
      <c r="T2280" s="333">
        <f t="shared" si="184"/>
        <v>0</v>
      </c>
    </row>
    <row r="2281" spans="2:20" ht="24.9" customHeight="1" x14ac:dyDescent="0.3">
      <c r="B2281" s="446"/>
      <c r="C2281" s="267">
        <f>MONTH(B2281)</f>
        <v>1</v>
      </c>
      <c r="D2281" s="268" t="str">
        <f>IF(C2281=1,"Janeiro",IF(C2281=2,"Fevereiro",IF(C2281=3,"Março",IF(C2281=4,"Abril",IF(C2281=5,"Maio",IF(C2281=6,"Junho",IF(C2281=7,"Julho",IF(C2281=8,"Agosto",IF(C2281=9,"Setembro",IF(C2281=10,"Outubro",IF(C2281=11,"Novembro",IF(C2281=12,"Dezembro",""))))))))))))</f>
        <v>Janeiro</v>
      </c>
      <c r="E2281" s="269">
        <v>13</v>
      </c>
      <c r="F2281" s="270" t="str">
        <f>IF(E2281="","",VLOOKUP(Conciliação!E2281,Relatório!B:I,2,FALSE))</f>
        <v>Outras Parcerias</v>
      </c>
      <c r="G2281" s="709"/>
      <c r="H2281" s="334" t="str">
        <f>IF(G2281="","",VLOOKUP(G2281,Fundos!B:C,2,FALSE))</f>
        <v/>
      </c>
      <c r="I2281" s="448" t="s">
        <v>1077</v>
      </c>
      <c r="J2281" s="443"/>
      <c r="K2281" s="448"/>
      <c r="L2281" s="686"/>
      <c r="M2281" s="353"/>
      <c r="N2281" s="271"/>
      <c r="O2281" s="576"/>
      <c r="P2281" s="276" t="s">
        <v>277</v>
      </c>
      <c r="Q2281" s="279"/>
      <c r="R2281" s="449"/>
      <c r="S2281" s="279">
        <f t="shared" si="188"/>
        <v>0</v>
      </c>
      <c r="T2281" s="333">
        <f t="shared" si="184"/>
        <v>0</v>
      </c>
    </row>
    <row r="2282" spans="2:20" ht="24.9" customHeight="1" x14ac:dyDescent="0.3">
      <c r="B2282" s="446"/>
      <c r="C2282" s="267">
        <f>MONTH(B2282)</f>
        <v>1</v>
      </c>
      <c r="D2282" s="268" t="str">
        <f>IF(C2282=1,"Janeiro",IF(C2282=2,"Fevereiro",IF(C2282=3,"Março",IF(C2282=4,"Abril",IF(C2282=5,"Maio",IF(C2282=6,"Junho",IF(C2282=7,"Julho",IF(C2282=8,"Agosto",IF(C2282=9,"Setembro",IF(C2282=10,"Outubro",IF(C2282=11,"Novembro",IF(C2282=12,"Dezembro",""))))))))))))</f>
        <v>Janeiro</v>
      </c>
      <c r="E2282" s="269">
        <v>13</v>
      </c>
      <c r="F2282" s="270" t="str">
        <f>IF(E2282="","",VLOOKUP(Conciliação!E2282,Relatório!B:I,2,FALSE))</f>
        <v>Outras Parcerias</v>
      </c>
      <c r="G2282" s="709"/>
      <c r="H2282" s="334" t="str">
        <f>IF(G2282="","",VLOOKUP(G2282,Fundos!B:C,2,FALSE))</f>
        <v/>
      </c>
      <c r="I2282" s="448" t="s">
        <v>1077</v>
      </c>
      <c r="J2282" s="443"/>
      <c r="K2282" s="448"/>
      <c r="L2282" s="686"/>
      <c r="M2282" s="353"/>
      <c r="N2282" s="271"/>
      <c r="O2282" s="576"/>
      <c r="P2282" s="276" t="s">
        <v>277</v>
      </c>
      <c r="Q2282" s="279"/>
      <c r="R2282" s="449"/>
      <c r="S2282" s="279">
        <f t="shared" si="188"/>
        <v>0</v>
      </c>
      <c r="T2282" s="333">
        <f t="shared" si="184"/>
        <v>0</v>
      </c>
    </row>
    <row r="2283" spans="2:20" ht="24.9" customHeight="1" x14ac:dyDescent="0.3">
      <c r="B2283" s="446"/>
      <c r="C2283" s="267">
        <f>MONTH(B2283)</f>
        <v>1</v>
      </c>
      <c r="D2283" s="268" t="str">
        <f>IF(C2283=1,"Janeiro",IF(C2283=2,"Fevereiro",IF(C2283=3,"Março",IF(C2283=4,"Abril",IF(C2283=5,"Maio",IF(C2283=6,"Junho",IF(C2283=7,"Julho",IF(C2283=8,"Agosto",IF(C2283=9,"Setembro",IF(C2283=10,"Outubro",IF(C2283=11,"Novembro",IF(C2283=12,"Dezembro",""))))))))))))</f>
        <v>Janeiro</v>
      </c>
      <c r="E2283" s="269">
        <v>13</v>
      </c>
      <c r="F2283" s="270" t="str">
        <f>IF(E2283="","",VLOOKUP(Conciliação!E2283,Relatório!B:I,2,FALSE))</f>
        <v>Outras Parcerias</v>
      </c>
      <c r="G2283" s="709"/>
      <c r="H2283" s="334" t="str">
        <f>IF(G2283="","",VLOOKUP(G2283,Fundos!B:C,2,FALSE))</f>
        <v/>
      </c>
      <c r="I2283" s="448" t="s">
        <v>1077</v>
      </c>
      <c r="J2283" s="443"/>
      <c r="K2283" s="448"/>
      <c r="L2283" s="686"/>
      <c r="M2283" s="353"/>
      <c r="N2283" s="271"/>
      <c r="O2283" s="576"/>
      <c r="P2283" s="276" t="s">
        <v>277</v>
      </c>
      <c r="Q2283" s="279"/>
      <c r="R2283" s="449"/>
      <c r="S2283" s="279">
        <f t="shared" si="188"/>
        <v>0</v>
      </c>
      <c r="T2283" s="333">
        <f t="shared" si="184"/>
        <v>0</v>
      </c>
    </row>
    <row r="2284" spans="2:20" ht="24.9" customHeight="1" x14ac:dyDescent="0.3">
      <c r="B2284" s="446"/>
      <c r="C2284" s="267">
        <f t="shared" si="185"/>
        <v>1</v>
      </c>
      <c r="D2284" s="268" t="str">
        <f t="shared" si="186"/>
        <v>Janeiro</v>
      </c>
      <c r="E2284" s="269">
        <v>28</v>
      </c>
      <c r="F2284" s="270" t="str">
        <f>IF(E2284="","",VLOOKUP(Conciliação!E2284,Relatório!B:I,2,FALSE))</f>
        <v>Inscrições cursos</v>
      </c>
      <c r="G2284" s="709"/>
      <c r="H2284" s="334" t="str">
        <f>IF(G2284="","",VLOOKUP(G2284,Fundos!B:C,2,FALSE))</f>
        <v/>
      </c>
      <c r="I2284" s="448"/>
      <c r="J2284" s="443"/>
      <c r="K2284" s="448"/>
      <c r="L2284" s="685"/>
      <c r="M2284" s="353"/>
      <c r="N2284" s="271"/>
      <c r="O2284" s="576"/>
      <c r="P2284" s="276" t="s">
        <v>277</v>
      </c>
      <c r="Q2284" s="279"/>
      <c r="R2284" s="449"/>
      <c r="S2284" s="279">
        <f t="shared" si="188"/>
        <v>0</v>
      </c>
      <c r="T2284" s="333">
        <f t="shared" si="184"/>
        <v>0</v>
      </c>
    </row>
    <row r="2285" spans="2:20" ht="24.9" customHeight="1" x14ac:dyDescent="0.3">
      <c r="B2285" s="446"/>
      <c r="C2285" s="267">
        <f t="shared" si="185"/>
        <v>1</v>
      </c>
      <c r="D2285" s="268" t="str">
        <f t="shared" si="186"/>
        <v>Janeiro</v>
      </c>
      <c r="E2285" s="269">
        <v>12</v>
      </c>
      <c r="F2285" s="270" t="str">
        <f>IF(E2285="","",VLOOKUP(Conciliação!E2285,Relatório!B:I,2,FALSE))</f>
        <v>Outras Parcerias</v>
      </c>
      <c r="G2285" s="709"/>
      <c r="H2285" s="334" t="str">
        <f>IF(G2285="","",VLOOKUP(G2285,Fundos!B:C,2,FALSE))</f>
        <v/>
      </c>
      <c r="I2285" s="272"/>
      <c r="J2285" s="443"/>
      <c r="K2285" s="443"/>
      <c r="L2285" s="685"/>
      <c r="M2285" s="353"/>
      <c r="N2285" s="271"/>
      <c r="O2285" s="576"/>
      <c r="P2285" s="276" t="s">
        <v>277</v>
      </c>
      <c r="Q2285" s="279"/>
      <c r="R2285" s="449"/>
      <c r="S2285" s="279">
        <f t="shared" si="188"/>
        <v>0</v>
      </c>
      <c r="T2285" s="333">
        <f t="shared" si="184"/>
        <v>0</v>
      </c>
    </row>
    <row r="2286" spans="2:20" ht="24.9" customHeight="1" x14ac:dyDescent="0.3">
      <c r="B2286" s="446"/>
      <c r="C2286" s="267">
        <f t="shared" si="185"/>
        <v>1</v>
      </c>
      <c r="D2286" s="268" t="str">
        <f t="shared" si="186"/>
        <v>Janeiro</v>
      </c>
      <c r="E2286" s="269">
        <v>85</v>
      </c>
      <c r="F2286" s="270" t="str">
        <f>IF(E2286="","",VLOOKUP(Conciliação!E2286,Relatório!B:I,2,FALSE))</f>
        <v>Cursos</v>
      </c>
      <c r="G2286" s="709"/>
      <c r="H2286" s="334" t="str">
        <f>IF(G2286="","",VLOOKUP(G2286,Fundos!B:C,2,FALSE))</f>
        <v/>
      </c>
      <c r="I2286" s="272"/>
      <c r="J2286" s="443"/>
      <c r="K2286" s="443"/>
      <c r="L2286" s="685"/>
      <c r="M2286" s="353"/>
      <c r="N2286" s="271"/>
      <c r="O2286" s="576"/>
      <c r="P2286" s="276" t="s">
        <v>277</v>
      </c>
      <c r="Q2286" s="279"/>
      <c r="R2286" s="449"/>
      <c r="S2286" s="279">
        <f t="shared" si="188"/>
        <v>0</v>
      </c>
      <c r="T2286" s="333">
        <f t="shared" si="184"/>
        <v>0</v>
      </c>
    </row>
    <row r="2287" spans="2:20" ht="24.9" customHeight="1" x14ac:dyDescent="0.3">
      <c r="B2287" s="446"/>
      <c r="C2287" s="267">
        <f t="shared" si="185"/>
        <v>1</v>
      </c>
      <c r="D2287" s="268" t="str">
        <f t="shared" si="186"/>
        <v>Janeiro</v>
      </c>
      <c r="E2287" s="269">
        <v>85</v>
      </c>
      <c r="F2287" s="270" t="str">
        <f>IF(E2287="","",VLOOKUP(Conciliação!E2287,Relatório!B:I,2,FALSE))</f>
        <v>Cursos</v>
      </c>
      <c r="G2287" s="709"/>
      <c r="H2287" s="334" t="str">
        <f>IF(G2287="","",VLOOKUP(G2287,Fundos!B:C,2,FALSE))</f>
        <v/>
      </c>
      <c r="I2287" s="272"/>
      <c r="J2287" s="443"/>
      <c r="K2287" s="443"/>
      <c r="L2287" s="685"/>
      <c r="M2287" s="353"/>
      <c r="N2287" s="271"/>
      <c r="O2287" s="576"/>
      <c r="P2287" s="276" t="s">
        <v>277</v>
      </c>
      <c r="Q2287" s="279"/>
      <c r="R2287" s="449"/>
      <c r="S2287" s="279">
        <f t="shared" si="188"/>
        <v>0</v>
      </c>
      <c r="T2287" s="333">
        <f t="shared" si="184"/>
        <v>0</v>
      </c>
    </row>
    <row r="2288" spans="2:20" ht="24.9" customHeight="1" x14ac:dyDescent="0.3">
      <c r="B2288" s="446"/>
      <c r="C2288" s="267">
        <f t="shared" si="185"/>
        <v>1</v>
      </c>
      <c r="D2288" s="268" t="str">
        <f t="shared" si="186"/>
        <v>Janeiro</v>
      </c>
      <c r="E2288" s="269">
        <v>85</v>
      </c>
      <c r="F2288" s="270" t="str">
        <f>IF(E2288="","",VLOOKUP(Conciliação!E2288,Relatório!B:I,2,FALSE))</f>
        <v>Cursos</v>
      </c>
      <c r="G2288" s="709"/>
      <c r="H2288" s="334" t="str">
        <f>IF(G2288="","",VLOOKUP(G2288,Fundos!B:C,2,FALSE))</f>
        <v/>
      </c>
      <c r="I2288" s="272"/>
      <c r="J2288" s="443"/>
      <c r="K2288" s="443"/>
      <c r="L2288" s="685"/>
      <c r="M2288" s="353"/>
      <c r="N2288" s="271"/>
      <c r="O2288" s="576"/>
      <c r="P2288" s="276" t="s">
        <v>277</v>
      </c>
      <c r="Q2288" s="279"/>
      <c r="R2288" s="449"/>
      <c r="S2288" s="279">
        <f t="shared" si="188"/>
        <v>0</v>
      </c>
      <c r="T2288" s="333">
        <f t="shared" si="184"/>
        <v>0</v>
      </c>
    </row>
    <row r="2289" spans="2:20" ht="24.9" customHeight="1" x14ac:dyDescent="0.3">
      <c r="B2289" s="446"/>
      <c r="C2289" s="267">
        <f t="shared" si="185"/>
        <v>1</v>
      </c>
      <c r="D2289" s="268" t="str">
        <f t="shared" si="186"/>
        <v>Janeiro</v>
      </c>
      <c r="E2289" s="269">
        <v>85</v>
      </c>
      <c r="F2289" s="270" t="str">
        <f>IF(E2289="","",VLOOKUP(Conciliação!E2289,Relatório!B:I,2,FALSE))</f>
        <v>Cursos</v>
      </c>
      <c r="G2289" s="709"/>
      <c r="H2289" s="334" t="str">
        <f>IF(G2289="","",VLOOKUP(G2289,Fundos!B:C,2,FALSE))</f>
        <v/>
      </c>
      <c r="I2289" s="272"/>
      <c r="J2289" s="443"/>
      <c r="K2289" s="443"/>
      <c r="L2289" s="685"/>
      <c r="M2289" s="353"/>
      <c r="N2289" s="271"/>
      <c r="O2289" s="576"/>
      <c r="P2289" s="276" t="s">
        <v>277</v>
      </c>
      <c r="Q2289" s="279"/>
      <c r="R2289" s="449"/>
      <c r="S2289" s="279">
        <f t="shared" si="188"/>
        <v>0</v>
      </c>
      <c r="T2289" s="333">
        <f t="shared" si="184"/>
        <v>0</v>
      </c>
    </row>
    <row r="2290" spans="2:20" ht="24.9" customHeight="1" x14ac:dyDescent="0.3">
      <c r="B2290" s="446"/>
      <c r="C2290" s="267">
        <f t="shared" si="185"/>
        <v>1</v>
      </c>
      <c r="D2290" s="268" t="str">
        <f t="shared" si="186"/>
        <v>Janeiro</v>
      </c>
      <c r="E2290" s="269">
        <v>179</v>
      </c>
      <c r="F2290" s="270">
        <f>IF(E2290="","",VLOOKUP(Conciliação!E2290,Relatório!B:I,2,FALSE))</f>
        <v>0</v>
      </c>
      <c r="G2290" s="709"/>
      <c r="H2290" s="334" t="str">
        <f>IF(G2290="","",VLOOKUP(G2290,Fundos!B:C,2,FALSE))</f>
        <v/>
      </c>
      <c r="I2290" s="272"/>
      <c r="J2290" s="443"/>
      <c r="K2290" s="443"/>
      <c r="L2290" s="685"/>
      <c r="M2290" s="353"/>
      <c r="N2290" s="271"/>
      <c r="O2290" s="576"/>
      <c r="P2290" s="276" t="s">
        <v>277</v>
      </c>
      <c r="Q2290" s="279"/>
      <c r="R2290" s="449"/>
      <c r="S2290" s="279">
        <f t="shared" si="188"/>
        <v>0</v>
      </c>
      <c r="T2290" s="333">
        <f t="shared" si="184"/>
        <v>0</v>
      </c>
    </row>
    <row r="2291" spans="2:20" ht="24.9" customHeight="1" x14ac:dyDescent="0.3">
      <c r="B2291" s="446"/>
      <c r="C2291" s="267">
        <f t="shared" si="185"/>
        <v>1</v>
      </c>
      <c r="D2291" s="268" t="str">
        <f t="shared" si="186"/>
        <v>Janeiro</v>
      </c>
      <c r="E2291" s="269">
        <v>253</v>
      </c>
      <c r="F2291" s="270" t="str">
        <f>IF(E2291="","",VLOOKUP(Conciliação!E2291,Relatório!B:I,2,FALSE))</f>
        <v>Aluguel</v>
      </c>
      <c r="G2291" s="709"/>
      <c r="H2291" s="334" t="str">
        <f>IF(G2291="","",VLOOKUP(G2291,Fundos!B:C,2,FALSE))</f>
        <v/>
      </c>
      <c r="I2291" s="272"/>
      <c r="J2291" s="448"/>
      <c r="K2291" s="443"/>
      <c r="L2291" s="685"/>
      <c r="M2291" s="353"/>
      <c r="N2291" s="271"/>
      <c r="O2291" s="576"/>
      <c r="P2291" s="276" t="s">
        <v>277</v>
      </c>
      <c r="Q2291" s="279"/>
      <c r="R2291" s="449"/>
      <c r="S2291" s="279">
        <f t="shared" si="188"/>
        <v>0</v>
      </c>
      <c r="T2291" s="333">
        <f t="shared" si="184"/>
        <v>0</v>
      </c>
    </row>
    <row r="2292" spans="2:20" ht="24.9" customHeight="1" x14ac:dyDescent="0.3">
      <c r="B2292" s="446"/>
      <c r="C2292" s="267">
        <f t="shared" si="185"/>
        <v>1</v>
      </c>
      <c r="D2292" s="268" t="str">
        <f t="shared" si="186"/>
        <v>Janeiro</v>
      </c>
      <c r="E2292" s="269">
        <v>240</v>
      </c>
      <c r="F2292" s="270" t="str">
        <f>IF(E2292="","",VLOOKUP(Conciliação!E2292,Relatório!B:I,2,FALSE))</f>
        <v>IRRF (Funcionários)</v>
      </c>
      <c r="G2292" s="709"/>
      <c r="H2292" s="334" t="str">
        <f>IF(G2292="","",VLOOKUP(G2292,Fundos!B:C,2,FALSE))</f>
        <v/>
      </c>
      <c r="I2292" s="272"/>
      <c r="J2292" s="443"/>
      <c r="K2292" s="443"/>
      <c r="L2292" s="685"/>
      <c r="M2292" s="353"/>
      <c r="N2292" s="271"/>
      <c r="O2292" s="576"/>
      <c r="P2292" s="276" t="s">
        <v>277</v>
      </c>
      <c r="Q2292" s="279"/>
      <c r="R2292" s="449"/>
      <c r="S2292" s="279">
        <f t="shared" si="188"/>
        <v>0</v>
      </c>
      <c r="T2292" s="333">
        <f t="shared" si="184"/>
        <v>0</v>
      </c>
    </row>
    <row r="2293" spans="2:20" ht="24.9" customHeight="1" x14ac:dyDescent="0.3">
      <c r="B2293" s="446"/>
      <c r="C2293" s="267">
        <f t="shared" si="185"/>
        <v>1</v>
      </c>
      <c r="D2293" s="268" t="str">
        <f t="shared" si="186"/>
        <v>Janeiro</v>
      </c>
      <c r="E2293" s="269">
        <v>183</v>
      </c>
      <c r="F2293" s="270">
        <f>IF(E2293="","",VLOOKUP(Conciliação!E2293,Relatório!B:I,2,FALSE))</f>
        <v>0</v>
      </c>
      <c r="G2293" s="709"/>
      <c r="H2293" s="334" t="str">
        <f>IF(G2293="","",VLOOKUP(G2293,Fundos!B:C,2,FALSE))</f>
        <v/>
      </c>
      <c r="I2293" s="272"/>
      <c r="J2293" s="443"/>
      <c r="K2293" s="443"/>
      <c r="L2293" s="685"/>
      <c r="M2293" s="353"/>
      <c r="N2293" s="271"/>
      <c r="O2293" s="576"/>
      <c r="P2293" s="276" t="s">
        <v>277</v>
      </c>
      <c r="Q2293" s="279"/>
      <c r="R2293" s="449"/>
      <c r="S2293" s="279">
        <f t="shared" si="188"/>
        <v>0</v>
      </c>
      <c r="T2293" s="333">
        <f t="shared" si="184"/>
        <v>0</v>
      </c>
    </row>
    <row r="2294" spans="2:20" ht="24.9" customHeight="1" x14ac:dyDescent="0.3">
      <c r="B2294" s="446"/>
      <c r="C2294" s="267">
        <f t="shared" si="185"/>
        <v>1</v>
      </c>
      <c r="D2294" s="268" t="str">
        <f t="shared" si="186"/>
        <v>Janeiro</v>
      </c>
      <c r="E2294" s="269">
        <v>232</v>
      </c>
      <c r="F2294" s="270" t="str">
        <f>IF(E2294="","",VLOOKUP(Conciliação!E2294,Relatório!B:I,2,FALSE))</f>
        <v>INSS (Individual &amp; Patronal)</v>
      </c>
      <c r="G2294" s="709"/>
      <c r="H2294" s="334" t="str">
        <f>IF(G2294="","",VLOOKUP(G2294,Fundos!B:C,2,FALSE))</f>
        <v/>
      </c>
      <c r="I2294" s="272"/>
      <c r="J2294" s="443"/>
      <c r="K2294" s="443"/>
      <c r="L2294" s="686"/>
      <c r="M2294" s="353"/>
      <c r="N2294" s="271"/>
      <c r="O2294" s="576"/>
      <c r="P2294" s="276" t="s">
        <v>277</v>
      </c>
      <c r="Q2294" s="279"/>
      <c r="R2294" s="449"/>
      <c r="S2294" s="279">
        <f t="shared" si="188"/>
        <v>0</v>
      </c>
      <c r="T2294" s="333">
        <f t="shared" si="184"/>
        <v>0</v>
      </c>
    </row>
    <row r="2295" spans="2:20" ht="24.9" customHeight="1" x14ac:dyDescent="0.3">
      <c r="B2295" s="446"/>
      <c r="C2295" s="267">
        <f t="shared" si="185"/>
        <v>1</v>
      </c>
      <c r="D2295" s="268" t="str">
        <f t="shared" si="186"/>
        <v>Janeiro</v>
      </c>
      <c r="E2295" s="269">
        <v>183</v>
      </c>
      <c r="F2295" s="270">
        <f>IF(E2295="","",VLOOKUP(Conciliação!E2295,Relatório!B:I,2,FALSE))</f>
        <v>0</v>
      </c>
      <c r="G2295" s="709"/>
      <c r="H2295" s="334" t="str">
        <f>IF(G2295="","",VLOOKUP(G2295,Fundos!B:C,2,FALSE))</f>
        <v/>
      </c>
      <c r="I2295" s="272"/>
      <c r="J2295" s="443"/>
      <c r="K2295" s="443"/>
      <c r="L2295" s="686"/>
      <c r="M2295" s="353"/>
      <c r="N2295" s="271"/>
      <c r="O2295" s="576"/>
      <c r="P2295" s="276" t="s">
        <v>277</v>
      </c>
      <c r="Q2295" s="279"/>
      <c r="R2295" s="449"/>
      <c r="S2295" s="279">
        <f t="shared" si="188"/>
        <v>0</v>
      </c>
      <c r="T2295" s="333">
        <f t="shared" si="184"/>
        <v>0</v>
      </c>
    </row>
    <row r="2296" spans="2:20" ht="24.9" customHeight="1" x14ac:dyDescent="0.3">
      <c r="B2296" s="446"/>
      <c r="C2296" s="267">
        <f t="shared" si="185"/>
        <v>1</v>
      </c>
      <c r="D2296" s="268" t="str">
        <f t="shared" si="186"/>
        <v>Janeiro</v>
      </c>
      <c r="E2296" s="269">
        <v>126</v>
      </c>
      <c r="F2296" s="270">
        <f>IF(E2296="","",VLOOKUP(Conciliação!E2296,Relatório!B:I,2,FALSE))</f>
        <v>0</v>
      </c>
      <c r="G2296" s="709"/>
      <c r="H2296" s="334" t="str">
        <f>IF(G2296="","",VLOOKUP(G2296,Fundos!B:C,2,FALSE))</f>
        <v/>
      </c>
      <c r="I2296" s="272"/>
      <c r="J2296" s="443"/>
      <c r="K2296" s="443"/>
      <c r="L2296" s="686"/>
      <c r="M2296" s="353"/>
      <c r="N2296" s="271"/>
      <c r="O2296" s="576"/>
      <c r="P2296" s="276" t="s">
        <v>277</v>
      </c>
      <c r="Q2296" s="279"/>
      <c r="R2296" s="449"/>
      <c r="S2296" s="279">
        <f t="shared" si="188"/>
        <v>0</v>
      </c>
      <c r="T2296" s="333">
        <f t="shared" si="184"/>
        <v>0</v>
      </c>
    </row>
    <row r="2297" spans="2:20" ht="24.9" customHeight="1" x14ac:dyDescent="0.3">
      <c r="B2297" s="446"/>
      <c r="C2297" s="267">
        <f t="shared" si="185"/>
        <v>1</v>
      </c>
      <c r="D2297" s="268" t="str">
        <f t="shared" si="186"/>
        <v>Janeiro</v>
      </c>
      <c r="E2297" s="269">
        <v>306</v>
      </c>
      <c r="F2297" s="270" t="str">
        <f>IF(E2297="","",VLOOKUP(Conciliação!E2297,Relatório!B:I,2,FALSE))</f>
        <v>Suporte informática (Assistência)</v>
      </c>
      <c r="G2297" s="709"/>
      <c r="H2297" s="334" t="str">
        <f>IF(G2297="","",VLOOKUP(G2297,Fundos!B:C,2,FALSE))</f>
        <v/>
      </c>
      <c r="I2297" s="272"/>
      <c r="J2297" s="443"/>
      <c r="K2297" s="443"/>
      <c r="L2297" s="685"/>
      <c r="M2297" s="353"/>
      <c r="N2297" s="271"/>
      <c r="O2297" s="576"/>
      <c r="P2297" s="276" t="s">
        <v>277</v>
      </c>
      <c r="Q2297" s="279"/>
      <c r="R2297" s="449"/>
      <c r="S2297" s="279">
        <f t="shared" si="188"/>
        <v>0</v>
      </c>
      <c r="T2297" s="333">
        <f t="shared" si="184"/>
        <v>0</v>
      </c>
    </row>
    <row r="2298" spans="2:20" ht="24.9" customHeight="1" x14ac:dyDescent="0.3">
      <c r="B2298" s="446"/>
      <c r="C2298" s="267">
        <f t="shared" si="185"/>
        <v>1</v>
      </c>
      <c r="D2298" s="268" t="str">
        <f t="shared" si="186"/>
        <v>Janeiro</v>
      </c>
      <c r="E2298" s="269">
        <v>143</v>
      </c>
      <c r="F2298" s="270">
        <f>IF(E2298="","",VLOOKUP(Conciliação!E2298,Relatório!B:I,2,FALSE))</f>
        <v>0</v>
      </c>
      <c r="G2298" s="709"/>
      <c r="H2298" s="334" t="str">
        <f>IF(G2298="","",VLOOKUP(G2298,Fundos!B:C,2,FALSE))</f>
        <v/>
      </c>
      <c r="I2298" s="272"/>
      <c r="J2298" s="443"/>
      <c r="K2298" s="443"/>
      <c r="L2298" s="685"/>
      <c r="M2298" s="353"/>
      <c r="N2298" s="271"/>
      <c r="O2298" s="576"/>
      <c r="P2298" s="276" t="s">
        <v>277</v>
      </c>
      <c r="Q2298" s="279"/>
      <c r="R2298" s="449"/>
      <c r="S2298" s="279">
        <f t="shared" si="188"/>
        <v>0</v>
      </c>
      <c r="T2298" s="333">
        <f t="shared" si="184"/>
        <v>0</v>
      </c>
    </row>
    <row r="2299" spans="2:20" ht="24.9" customHeight="1" x14ac:dyDescent="0.3">
      <c r="B2299" s="446"/>
      <c r="C2299" s="267">
        <f t="shared" si="185"/>
        <v>1</v>
      </c>
      <c r="D2299" s="268" t="str">
        <f t="shared" si="186"/>
        <v>Janeiro</v>
      </c>
      <c r="E2299" s="269">
        <v>60</v>
      </c>
      <c r="F2299" s="270" t="str">
        <f>IF(E2299="","",VLOOKUP(Conciliação!E2299,Relatório!B:I,2,FALSE))</f>
        <v>Taxas bancárias</v>
      </c>
      <c r="G2299" s="709"/>
      <c r="H2299" s="334" t="str">
        <f>IF(G2299="","",VLOOKUP(G2299,Fundos!B:C,2,FALSE))</f>
        <v/>
      </c>
      <c r="I2299" s="272"/>
      <c r="J2299" s="443"/>
      <c r="K2299" s="443"/>
      <c r="L2299" s="685"/>
      <c r="M2299" s="353"/>
      <c r="N2299" s="271"/>
      <c r="O2299" s="576"/>
      <c r="P2299" s="276" t="s">
        <v>277</v>
      </c>
      <c r="Q2299" s="279"/>
      <c r="R2299" s="449"/>
      <c r="S2299" s="279">
        <f t="shared" si="188"/>
        <v>0</v>
      </c>
      <c r="T2299" s="333">
        <f t="shared" si="184"/>
        <v>0</v>
      </c>
    </row>
    <row r="2300" spans="2:20" ht="24.9" customHeight="1" x14ac:dyDescent="0.3">
      <c r="B2300" s="446"/>
      <c r="C2300" s="267">
        <f t="shared" si="185"/>
        <v>1</v>
      </c>
      <c r="D2300" s="268" t="str">
        <f t="shared" si="186"/>
        <v>Janeiro</v>
      </c>
      <c r="E2300" s="269">
        <v>60</v>
      </c>
      <c r="F2300" s="270" t="str">
        <f>IF(E2300="","",VLOOKUP(Conciliação!E2300,Relatório!B:I,2,FALSE))</f>
        <v>Taxas bancárias</v>
      </c>
      <c r="G2300" s="709"/>
      <c r="H2300" s="334" t="str">
        <f>IF(G2300="","",VLOOKUP(G2300,Fundos!B:C,2,FALSE))</f>
        <v/>
      </c>
      <c r="I2300" s="272"/>
      <c r="J2300" s="443"/>
      <c r="K2300" s="443"/>
      <c r="L2300" s="685"/>
      <c r="M2300" s="353"/>
      <c r="N2300" s="271"/>
      <c r="O2300" s="576"/>
      <c r="P2300" s="276" t="s">
        <v>277</v>
      </c>
      <c r="Q2300" s="279"/>
      <c r="R2300" s="449"/>
      <c r="S2300" s="279">
        <f t="shared" si="188"/>
        <v>0</v>
      </c>
      <c r="T2300" s="333">
        <f t="shared" si="184"/>
        <v>0</v>
      </c>
    </row>
    <row r="2301" spans="2:20" ht="24.9" customHeight="1" x14ac:dyDescent="0.3">
      <c r="B2301" s="446"/>
      <c r="C2301" s="267">
        <f t="shared" si="185"/>
        <v>1</v>
      </c>
      <c r="D2301" s="268" t="str">
        <f t="shared" si="186"/>
        <v>Janeiro</v>
      </c>
      <c r="E2301" s="269">
        <v>256</v>
      </c>
      <c r="F2301" s="270" t="str">
        <f>IF(E2301="","",VLOOKUP(Conciliação!E2301,Relatório!B:I,2,FALSE))</f>
        <v>Despesas bancárias</v>
      </c>
      <c r="G2301" s="709"/>
      <c r="H2301" s="334" t="str">
        <f>IF(G2301="","",VLOOKUP(G2301,Fundos!B:C,2,FALSE))</f>
        <v/>
      </c>
      <c r="I2301" s="272"/>
      <c r="J2301" s="443"/>
      <c r="K2301" s="443"/>
      <c r="L2301" s="685"/>
      <c r="M2301" s="353"/>
      <c r="N2301" s="271"/>
      <c r="O2301" s="576"/>
      <c r="P2301" s="276" t="s">
        <v>277</v>
      </c>
      <c r="Q2301" s="279"/>
      <c r="R2301" s="449"/>
      <c r="S2301" s="279">
        <f t="shared" si="188"/>
        <v>0</v>
      </c>
      <c r="T2301" s="333">
        <f t="shared" si="184"/>
        <v>0</v>
      </c>
    </row>
    <row r="2302" spans="2:20" ht="24.9" customHeight="1" x14ac:dyDescent="0.3">
      <c r="B2302" s="446"/>
      <c r="C2302" s="267">
        <f t="shared" si="185"/>
        <v>1</v>
      </c>
      <c r="D2302" s="268" t="str">
        <f t="shared" si="186"/>
        <v>Janeiro</v>
      </c>
      <c r="E2302" s="269">
        <v>60</v>
      </c>
      <c r="F2302" s="270" t="str">
        <f>IF(E2302="","",VLOOKUP(Conciliação!E2302,Relatório!B:I,2,FALSE))</f>
        <v>Taxas bancárias</v>
      </c>
      <c r="G2302" s="709"/>
      <c r="H2302" s="334" t="str">
        <f>IF(G2302="","",VLOOKUP(G2302,Fundos!B:C,2,FALSE))</f>
        <v/>
      </c>
      <c r="I2302" s="272"/>
      <c r="J2302" s="443"/>
      <c r="K2302" s="443"/>
      <c r="L2302" s="685"/>
      <c r="M2302" s="353"/>
      <c r="N2302" s="271"/>
      <c r="O2302" s="576"/>
      <c r="P2302" s="276" t="s">
        <v>277</v>
      </c>
      <c r="Q2302" s="279"/>
      <c r="R2302" s="449"/>
      <c r="S2302" s="279">
        <f t="shared" si="188"/>
        <v>0</v>
      </c>
      <c r="T2302" s="333">
        <f t="shared" si="184"/>
        <v>0</v>
      </c>
    </row>
    <row r="2303" spans="2:20" ht="24.9" customHeight="1" x14ac:dyDescent="0.3">
      <c r="B2303" s="446"/>
      <c r="C2303" s="267">
        <f t="shared" si="185"/>
        <v>1</v>
      </c>
      <c r="D2303" s="268" t="str">
        <f t="shared" si="186"/>
        <v>Janeiro</v>
      </c>
      <c r="E2303" s="269">
        <v>60</v>
      </c>
      <c r="F2303" s="270" t="str">
        <f>IF(E2303="","",VLOOKUP(Conciliação!E2303,Relatório!B:I,2,FALSE))</f>
        <v>Taxas bancárias</v>
      </c>
      <c r="G2303" s="709"/>
      <c r="H2303" s="334" t="str">
        <f>IF(G2303="","",VLOOKUP(G2303,Fundos!B:C,2,FALSE))</f>
        <v/>
      </c>
      <c r="I2303" s="272"/>
      <c r="J2303" s="443"/>
      <c r="K2303" s="443"/>
      <c r="L2303" s="685"/>
      <c r="M2303" s="353"/>
      <c r="N2303" s="271"/>
      <c r="O2303" s="576"/>
      <c r="P2303" s="276" t="s">
        <v>277</v>
      </c>
      <c r="Q2303" s="279"/>
      <c r="R2303" s="449"/>
      <c r="S2303" s="279">
        <f t="shared" si="188"/>
        <v>0</v>
      </c>
      <c r="T2303" s="333">
        <f t="shared" si="184"/>
        <v>0</v>
      </c>
    </row>
    <row r="2304" spans="2:20" ht="24.9" customHeight="1" x14ac:dyDescent="0.3">
      <c r="B2304" s="446"/>
      <c r="C2304" s="267">
        <f t="shared" si="185"/>
        <v>1</v>
      </c>
      <c r="D2304" s="268" t="str">
        <f t="shared" si="186"/>
        <v>Janeiro</v>
      </c>
      <c r="E2304" s="269">
        <v>501</v>
      </c>
      <c r="F2304" s="270" t="str">
        <f>IF(E2304="","",VLOOKUP(Conciliação!E2304,Relatório!B:I,2,FALSE))</f>
        <v>CDB Flex Empresarial/FIC SIGMA DI/GIRO FLEX</v>
      </c>
      <c r="G2304" s="709"/>
      <c r="H2304" s="334" t="str">
        <f>IF(G2304="","",VLOOKUP(G2304,Fundos!B:C,2,FALSE))</f>
        <v/>
      </c>
      <c r="I2304" s="272"/>
      <c r="J2304" s="443"/>
      <c r="K2304" s="443"/>
      <c r="L2304" s="685"/>
      <c r="M2304" s="353"/>
      <c r="N2304" s="271"/>
      <c r="O2304" s="576"/>
      <c r="P2304" s="276" t="s">
        <v>277</v>
      </c>
      <c r="Q2304" s="279"/>
      <c r="R2304" s="449"/>
      <c r="S2304" s="279">
        <f t="shared" si="188"/>
        <v>0</v>
      </c>
      <c r="T2304" s="333">
        <f t="shared" si="184"/>
        <v>0</v>
      </c>
    </row>
    <row r="2305" spans="2:20" ht="24.9" customHeight="1" x14ac:dyDescent="0.3">
      <c r="B2305" s="446"/>
      <c r="C2305" s="267">
        <f t="shared" si="185"/>
        <v>1</v>
      </c>
      <c r="D2305" s="268" t="str">
        <f t="shared" si="186"/>
        <v>Janeiro</v>
      </c>
      <c r="E2305" s="269">
        <v>26</v>
      </c>
      <c r="F2305" s="270" t="str">
        <f>IF(E2305="","",VLOOKUP(Conciliação!E2305,Relatório!B:I,2,FALSE))</f>
        <v>Multas recebidas</v>
      </c>
      <c r="G2305" s="709"/>
      <c r="H2305" s="334" t="str">
        <f>IF(G2305="","",VLOOKUP(G2305,Fundos!B:C,2,FALSE))</f>
        <v/>
      </c>
      <c r="I2305" s="272"/>
      <c r="J2305" s="443"/>
      <c r="K2305" s="443"/>
      <c r="L2305" s="685"/>
      <c r="M2305" s="353"/>
      <c r="N2305" s="271"/>
      <c r="O2305" s="576"/>
      <c r="P2305" s="276" t="s">
        <v>277</v>
      </c>
      <c r="Q2305" s="279"/>
      <c r="R2305" s="449"/>
      <c r="S2305" s="279">
        <f t="shared" si="188"/>
        <v>0</v>
      </c>
      <c r="T2305" s="333">
        <f t="shared" si="184"/>
        <v>0</v>
      </c>
    </row>
    <row r="2306" spans="2:20" ht="24.9" customHeight="1" x14ac:dyDescent="0.3">
      <c r="B2306" s="446"/>
      <c r="C2306" s="267">
        <f t="shared" si="185"/>
        <v>1</v>
      </c>
      <c r="D2306" s="268" t="str">
        <f t="shared" si="186"/>
        <v>Janeiro</v>
      </c>
      <c r="E2306" s="269">
        <v>176</v>
      </c>
      <c r="F2306" s="270" t="str">
        <f>IF(E2306="","",VLOOKUP(Conciliação!E2306,Relatório!B:I,2,FALSE))</f>
        <v>Repasse Aliança COMUNITÁRIA</v>
      </c>
      <c r="G2306" s="709"/>
      <c r="H2306" s="334" t="str">
        <f>IF(G2306="","",VLOOKUP(G2306,Fundos!B:C,2,FALSE))</f>
        <v/>
      </c>
      <c r="I2306" s="272"/>
      <c r="J2306" s="443"/>
      <c r="K2306" s="443"/>
      <c r="L2306" s="685"/>
      <c r="M2306" s="353"/>
      <c r="N2306" s="271"/>
      <c r="O2306" s="576"/>
      <c r="P2306" s="276" t="s">
        <v>277</v>
      </c>
      <c r="Q2306" s="279"/>
      <c r="R2306" s="449"/>
      <c r="S2306" s="279">
        <f t="shared" si="188"/>
        <v>0</v>
      </c>
      <c r="T2306" s="333">
        <f>T2305</f>
        <v>0</v>
      </c>
    </row>
    <row r="2307" spans="2:20" ht="24.9" customHeight="1" x14ac:dyDescent="0.3">
      <c r="B2307" s="446"/>
      <c r="C2307" s="267">
        <f t="shared" si="185"/>
        <v>1</v>
      </c>
      <c r="D2307" s="268" t="str">
        <f t="shared" si="186"/>
        <v>Janeiro</v>
      </c>
      <c r="E2307" s="269">
        <v>60</v>
      </c>
      <c r="F2307" s="270" t="str">
        <f>IF(E2307="","",VLOOKUP(Conciliação!E2307,Relatório!B:I,2,FALSE))</f>
        <v>Taxas bancárias</v>
      </c>
      <c r="G2307" s="709"/>
      <c r="H2307" s="334" t="str">
        <f>IF(G2307="","",VLOOKUP(G2307,Fundos!B:C,2,FALSE))</f>
        <v/>
      </c>
      <c r="I2307" s="272"/>
      <c r="J2307" s="443"/>
      <c r="K2307" s="443"/>
      <c r="L2307" s="685"/>
      <c r="M2307" s="353"/>
      <c r="N2307" s="271"/>
      <c r="O2307" s="576"/>
      <c r="P2307" s="276" t="s">
        <v>277</v>
      </c>
      <c r="Q2307" s="279"/>
      <c r="R2307" s="449"/>
      <c r="S2307" s="279">
        <f t="shared" si="188"/>
        <v>0</v>
      </c>
      <c r="T2307" s="333">
        <f>T2306</f>
        <v>0</v>
      </c>
    </row>
    <row r="2308" spans="2:20" ht="24.9" customHeight="1" x14ac:dyDescent="0.3">
      <c r="B2308" s="446"/>
      <c r="C2308" s="267">
        <f t="shared" si="185"/>
        <v>1</v>
      </c>
      <c r="D2308" s="268" t="str">
        <f t="shared" si="186"/>
        <v>Janeiro</v>
      </c>
      <c r="E2308" s="269">
        <v>60</v>
      </c>
      <c r="F2308" s="270" t="str">
        <f>IF(E2308="","",VLOOKUP(Conciliação!E2308,Relatório!B:I,2,FALSE))</f>
        <v>Taxas bancárias</v>
      </c>
      <c r="G2308" s="709"/>
      <c r="H2308" s="334" t="str">
        <f>IF(G2308="","",VLOOKUP(G2308,Fundos!B:C,2,FALSE))</f>
        <v/>
      </c>
      <c r="I2308" s="272"/>
      <c r="J2308" s="443"/>
      <c r="K2308" s="443"/>
      <c r="L2308" s="685"/>
      <c r="M2308" s="353"/>
      <c r="N2308" s="271"/>
      <c r="O2308" s="576"/>
      <c r="P2308" s="276" t="s">
        <v>277</v>
      </c>
      <c r="Q2308" s="279"/>
      <c r="R2308" s="449"/>
      <c r="S2308" s="279">
        <f t="shared" si="188"/>
        <v>0</v>
      </c>
      <c r="T2308" s="333">
        <f>T2307</f>
        <v>0</v>
      </c>
    </row>
    <row r="2309" spans="2:20" ht="24.9" customHeight="1" x14ac:dyDescent="0.3">
      <c r="B2309" s="446"/>
      <c r="C2309" s="267">
        <f t="shared" si="185"/>
        <v>1</v>
      </c>
      <c r="D2309" s="268" t="str">
        <f t="shared" si="186"/>
        <v>Janeiro</v>
      </c>
      <c r="E2309" s="269">
        <v>24</v>
      </c>
      <c r="F2309" s="270" t="str">
        <f>IF(E2309="","",VLOOKUP(Conciliação!E2309,Relatório!B:I,2,FALSE))</f>
        <v>Resgate de Aplicações Financeiras</v>
      </c>
      <c r="G2309" s="709"/>
      <c r="H2309" s="334" t="str">
        <f>IF(G2309="","",VLOOKUP(G2309,Fundos!B:C,2,FALSE))</f>
        <v/>
      </c>
      <c r="I2309" s="272"/>
      <c r="J2309" s="443"/>
      <c r="K2309" s="443"/>
      <c r="L2309" s="685"/>
      <c r="M2309" s="353"/>
      <c r="N2309" s="271"/>
      <c r="O2309" s="576"/>
      <c r="P2309" s="276" t="s">
        <v>277</v>
      </c>
      <c r="Q2309" s="279"/>
      <c r="R2309" s="449"/>
      <c r="S2309" s="279">
        <f t="shared" si="188"/>
        <v>0</v>
      </c>
      <c r="T2309" s="333">
        <f>T2308</f>
        <v>0</v>
      </c>
    </row>
    <row r="2310" spans="2:20" ht="24.9" customHeight="1" x14ac:dyDescent="0.3">
      <c r="B2310" s="446"/>
      <c r="C2310" s="267">
        <f t="shared" si="185"/>
        <v>1</v>
      </c>
      <c r="D2310" s="268" t="str">
        <f t="shared" si="186"/>
        <v>Janeiro</v>
      </c>
      <c r="E2310" s="269">
        <v>24</v>
      </c>
      <c r="F2310" s="270" t="str">
        <f>IF(E2310="","",VLOOKUP(Conciliação!E2310,Relatório!B:I,2,FALSE))</f>
        <v>Resgate de Aplicações Financeiras</v>
      </c>
      <c r="G2310" s="709"/>
      <c r="H2310" s="334" t="str">
        <f>IF(G2310="","",VLOOKUP(G2310,Fundos!B:C,2,FALSE))</f>
        <v/>
      </c>
      <c r="I2310" s="272"/>
      <c r="J2310" s="443"/>
      <c r="K2310" s="443"/>
      <c r="L2310" s="686"/>
      <c r="M2310" s="581"/>
      <c r="N2310" s="453"/>
      <c r="O2310" s="576"/>
      <c r="P2310" s="276" t="s">
        <v>277</v>
      </c>
      <c r="Q2310" s="279"/>
      <c r="R2310" s="449"/>
      <c r="S2310" s="279">
        <f t="shared" ref="S2310:S2318" si="191">IF(P2310="sim",Q2310-R2310+S2309,IF(P2310="NÃO",S2309))</f>
        <v>0</v>
      </c>
      <c r="T2310" s="333">
        <f t="shared" ref="T2310:T2390" si="192">T2309</f>
        <v>0</v>
      </c>
    </row>
    <row r="2311" spans="2:20" ht="24.9" customHeight="1" x14ac:dyDescent="0.3">
      <c r="B2311" s="446"/>
      <c r="C2311" s="267">
        <f t="shared" si="185"/>
        <v>1</v>
      </c>
      <c r="D2311" s="268" t="str">
        <f t="shared" si="186"/>
        <v>Janeiro</v>
      </c>
      <c r="E2311" s="269">
        <v>26</v>
      </c>
      <c r="F2311" s="270" t="str">
        <f>IF(E2311="","",VLOOKUP(Conciliação!E2311,Relatório!B:I,2,FALSE))</f>
        <v>Multas recebidas</v>
      </c>
      <c r="G2311" s="709"/>
      <c r="H2311" s="334" t="str">
        <f>IF(G2311="","",VLOOKUP(G2311,Fundos!B:C,2,FALSE))</f>
        <v/>
      </c>
      <c r="I2311" s="272"/>
      <c r="J2311" s="443"/>
      <c r="K2311" s="443"/>
      <c r="L2311" s="686"/>
      <c r="M2311" s="353"/>
      <c r="N2311" s="271"/>
      <c r="O2311" s="576"/>
      <c r="P2311" s="276" t="s">
        <v>277</v>
      </c>
      <c r="Q2311" s="279"/>
      <c r="R2311" s="449"/>
      <c r="S2311" s="279">
        <f t="shared" si="191"/>
        <v>0</v>
      </c>
      <c r="T2311" s="333">
        <f t="shared" si="192"/>
        <v>0</v>
      </c>
    </row>
    <row r="2312" spans="2:20" ht="24.9" customHeight="1" x14ac:dyDescent="0.3">
      <c r="B2312" s="446"/>
      <c r="C2312" s="267">
        <f>MONTH(B2312)</f>
        <v>1</v>
      </c>
      <c r="D2312" s="268" t="str">
        <f>IF(C2312=1,"Janeiro",IF(C2312=2,"Fevereiro",IF(C2312=3,"Março",IF(C2312=4,"Abril",IF(C2312=5,"Maio",IF(C2312=6,"Junho",IF(C2312=7,"Julho",IF(C2312=8,"Agosto",IF(C2312=9,"Setembro",IF(C2312=10,"Outubro",IF(C2312=11,"Novembro",IF(C2312=12,"Dezembro",""))))))))))))</f>
        <v>Janeiro</v>
      </c>
      <c r="E2312" s="269">
        <v>27</v>
      </c>
      <c r="F2312" s="270" t="str">
        <f>IF(E2312="","",VLOOKUP(Conciliação!E2312,Relatório!B:I,2,FALSE))</f>
        <v>Juros recebdos</v>
      </c>
      <c r="G2312" s="709"/>
      <c r="H2312" s="334" t="str">
        <f>IF(G2312="","",VLOOKUP(G2312,Fundos!B:C,2,FALSE))</f>
        <v/>
      </c>
      <c r="I2312" s="272"/>
      <c r="J2312" s="443"/>
      <c r="K2312" s="443"/>
      <c r="L2312" s="686"/>
      <c r="M2312" s="353"/>
      <c r="N2312" s="271"/>
      <c r="O2312" s="576"/>
      <c r="P2312" s="276" t="s">
        <v>277</v>
      </c>
      <c r="Q2312" s="279"/>
      <c r="R2312" s="449"/>
      <c r="S2312" s="279">
        <f t="shared" si="191"/>
        <v>0</v>
      </c>
      <c r="T2312" s="333">
        <f t="shared" si="192"/>
        <v>0</v>
      </c>
    </row>
    <row r="2313" spans="2:20" ht="24.9" customHeight="1" x14ac:dyDescent="0.3">
      <c r="B2313" s="446"/>
      <c r="C2313" s="267">
        <f t="shared" si="185"/>
        <v>1</v>
      </c>
      <c r="D2313" s="268" t="str">
        <f t="shared" si="186"/>
        <v>Janeiro</v>
      </c>
      <c r="E2313" s="269">
        <v>143</v>
      </c>
      <c r="F2313" s="270">
        <f>IF(E2313="","",VLOOKUP(Conciliação!E2313,Relatório!B:I,2,FALSE))</f>
        <v>0</v>
      </c>
      <c r="G2313" s="709"/>
      <c r="H2313" s="334" t="str">
        <f>IF(G2313="","",VLOOKUP(G2313,Fundos!B:C,2,FALSE))</f>
        <v/>
      </c>
      <c r="I2313" s="272"/>
      <c r="J2313" s="443"/>
      <c r="K2313" s="443"/>
      <c r="L2313" s="685"/>
      <c r="M2313" s="353"/>
      <c r="N2313" s="271"/>
      <c r="O2313" s="576"/>
      <c r="P2313" s="276" t="s">
        <v>277</v>
      </c>
      <c r="Q2313" s="279"/>
      <c r="R2313" s="449"/>
      <c r="S2313" s="279">
        <f t="shared" si="191"/>
        <v>0</v>
      </c>
      <c r="T2313" s="333">
        <f t="shared" si="192"/>
        <v>0</v>
      </c>
    </row>
    <row r="2314" spans="2:20" ht="24.9" customHeight="1" x14ac:dyDescent="0.3">
      <c r="B2314" s="446"/>
      <c r="C2314" s="267">
        <f t="shared" si="185"/>
        <v>1</v>
      </c>
      <c r="D2314" s="268" t="str">
        <f t="shared" si="186"/>
        <v>Janeiro</v>
      </c>
      <c r="E2314" s="579">
        <v>126</v>
      </c>
      <c r="F2314" s="270">
        <f>IF(E2314="","",VLOOKUP(Conciliação!E2314,Relatório!B:I,2,FALSE))</f>
        <v>0</v>
      </c>
      <c r="G2314" s="709"/>
      <c r="H2314" s="334" t="str">
        <f>IF(G2314="","",VLOOKUP(G2314,Fundos!B:C,2,FALSE))</f>
        <v/>
      </c>
      <c r="I2314" s="272"/>
      <c r="J2314" s="443"/>
      <c r="K2314" s="448"/>
      <c r="L2314" s="685"/>
      <c r="M2314" s="353"/>
      <c r="N2314" s="453"/>
      <c r="O2314" s="576"/>
      <c r="P2314" s="276" t="s">
        <v>277</v>
      </c>
      <c r="Q2314" s="279"/>
      <c r="R2314" s="449"/>
      <c r="S2314" s="279">
        <f t="shared" si="191"/>
        <v>0</v>
      </c>
      <c r="T2314" s="333">
        <f t="shared" si="192"/>
        <v>0</v>
      </c>
    </row>
    <row r="2315" spans="2:20" ht="24.9" customHeight="1" x14ac:dyDescent="0.3">
      <c r="B2315" s="446"/>
      <c r="C2315" s="267">
        <f>MONTH(B2315)</f>
        <v>1</v>
      </c>
      <c r="D2315" s="268" t="str">
        <f>IF(C2315=1,"Janeiro",IF(C2315=2,"Fevereiro",IF(C2315=3,"Março",IF(C2315=4,"Abril",IF(C2315=5,"Maio",IF(C2315=6,"Junho",IF(C2315=7,"Julho",IF(C2315=8,"Agosto",IF(C2315=9,"Setembro",IF(C2315=10,"Outubro",IF(C2315=11,"Novembro",IF(C2315=12,"Dezembro",""))))))))))))</f>
        <v>Janeiro</v>
      </c>
      <c r="E2315" s="579">
        <v>126</v>
      </c>
      <c r="F2315" s="270">
        <f>IF(E2315="","",VLOOKUP(Conciliação!E2315,Relatório!B:I,2,FALSE))</f>
        <v>0</v>
      </c>
      <c r="G2315" s="709"/>
      <c r="H2315" s="334" t="str">
        <f>IF(G2315="","",VLOOKUP(G2315,Fundos!B:C,2,FALSE))</f>
        <v/>
      </c>
      <c r="I2315" s="272"/>
      <c r="J2315" s="443"/>
      <c r="K2315" s="448"/>
      <c r="L2315" s="685"/>
      <c r="M2315" s="353"/>
      <c r="N2315" s="453"/>
      <c r="O2315" s="576"/>
      <c r="P2315" s="276" t="s">
        <v>277</v>
      </c>
      <c r="Q2315" s="279"/>
      <c r="R2315" s="449"/>
      <c r="S2315" s="279">
        <f t="shared" si="191"/>
        <v>0</v>
      </c>
      <c r="T2315" s="333">
        <f t="shared" si="192"/>
        <v>0</v>
      </c>
    </row>
    <row r="2316" spans="2:20" ht="24.9" customHeight="1" x14ac:dyDescent="0.3">
      <c r="B2316" s="446"/>
      <c r="C2316" s="267">
        <f>MONTH(B2316)</f>
        <v>1</v>
      </c>
      <c r="D2316" s="268" t="str">
        <f>IF(C2316=1,"Janeiro",IF(C2316=2,"Fevereiro",IF(C2316=3,"Março",IF(C2316=4,"Abril",IF(C2316=5,"Maio",IF(C2316=6,"Junho",IF(C2316=7,"Julho",IF(C2316=8,"Agosto",IF(C2316=9,"Setembro",IF(C2316=10,"Outubro",IF(C2316=11,"Novembro",IF(C2316=12,"Dezembro",""))))))))))))</f>
        <v>Janeiro</v>
      </c>
      <c r="E2316" s="579">
        <v>126</v>
      </c>
      <c r="F2316" s="270">
        <f>IF(E2316="","",VLOOKUP(Conciliação!E2316,Relatório!B:I,2,FALSE))</f>
        <v>0</v>
      </c>
      <c r="G2316" s="709"/>
      <c r="H2316" s="334" t="str">
        <f>IF(G2316="","",VLOOKUP(G2316,Fundos!B:C,2,FALSE))</f>
        <v/>
      </c>
      <c r="I2316" s="272"/>
      <c r="J2316" s="443"/>
      <c r="K2316" s="448"/>
      <c r="L2316" s="685"/>
      <c r="M2316" s="353"/>
      <c r="N2316" s="453"/>
      <c r="O2316" s="576"/>
      <c r="P2316" s="276" t="s">
        <v>277</v>
      </c>
      <c r="Q2316" s="279"/>
      <c r="R2316" s="449"/>
      <c r="S2316" s="279">
        <f t="shared" si="191"/>
        <v>0</v>
      </c>
      <c r="T2316" s="333">
        <f t="shared" si="192"/>
        <v>0</v>
      </c>
    </row>
    <row r="2317" spans="2:20" ht="24.9" customHeight="1" x14ac:dyDescent="0.3">
      <c r="B2317" s="446"/>
      <c r="C2317" s="267">
        <f>MONTH(B2317)</f>
        <v>1</v>
      </c>
      <c r="D2317" s="268" t="str">
        <f>IF(C2317=1,"Janeiro",IF(C2317=2,"Fevereiro",IF(C2317=3,"Março",IF(C2317=4,"Abril",IF(C2317=5,"Maio",IF(C2317=6,"Junho",IF(C2317=7,"Julho",IF(C2317=8,"Agosto",IF(C2317=9,"Setembro",IF(C2317=10,"Outubro",IF(C2317=11,"Novembro",IF(C2317=12,"Dezembro",""))))))))))))</f>
        <v>Janeiro</v>
      </c>
      <c r="E2317" s="579">
        <v>126</v>
      </c>
      <c r="F2317" s="270">
        <f>IF(E2317="","",VLOOKUP(Conciliação!E2317,Relatório!B:I,2,FALSE))</f>
        <v>0</v>
      </c>
      <c r="G2317" s="709"/>
      <c r="H2317" s="334" t="str">
        <f>IF(G2317="","",VLOOKUP(G2317,Fundos!B:C,2,FALSE))</f>
        <v/>
      </c>
      <c r="I2317" s="272"/>
      <c r="J2317" s="443"/>
      <c r="K2317" s="448"/>
      <c r="L2317" s="685"/>
      <c r="M2317" s="353"/>
      <c r="N2317" s="453"/>
      <c r="O2317" s="576"/>
      <c r="P2317" s="276" t="s">
        <v>277</v>
      </c>
      <c r="Q2317" s="279"/>
      <c r="R2317" s="449"/>
      <c r="S2317" s="279">
        <f t="shared" si="191"/>
        <v>0</v>
      </c>
      <c r="T2317" s="333">
        <f t="shared" si="192"/>
        <v>0</v>
      </c>
    </row>
    <row r="2318" spans="2:20" ht="24.9" customHeight="1" x14ac:dyDescent="0.3">
      <c r="B2318" s="446"/>
      <c r="C2318" s="267">
        <f>MONTH(B2318)</f>
        <v>1</v>
      </c>
      <c r="D2318" s="268" t="str">
        <f>IF(C2318=1,"Janeiro",IF(C2318=2,"Fevereiro",IF(C2318=3,"Março",IF(C2318=4,"Abril",IF(C2318=5,"Maio",IF(C2318=6,"Junho",IF(C2318=7,"Julho",IF(C2318=8,"Agosto",IF(C2318=9,"Setembro",IF(C2318=10,"Outubro",IF(C2318=11,"Novembro",IF(C2318=12,"Dezembro",""))))))))))))</f>
        <v>Janeiro</v>
      </c>
      <c r="E2318" s="579">
        <v>126</v>
      </c>
      <c r="F2318" s="270">
        <f>IF(E2318="","",VLOOKUP(Conciliação!E2318,Relatório!B:I,2,FALSE))</f>
        <v>0</v>
      </c>
      <c r="G2318" s="709"/>
      <c r="H2318" s="334" t="str">
        <f>IF(G2318="","",VLOOKUP(G2318,Fundos!B:C,2,FALSE))</f>
        <v/>
      </c>
      <c r="I2318" s="272"/>
      <c r="J2318" s="443"/>
      <c r="K2318" s="448"/>
      <c r="L2318" s="685"/>
      <c r="M2318" s="353"/>
      <c r="N2318" s="453"/>
      <c r="O2318" s="576"/>
      <c r="P2318" s="276" t="s">
        <v>277</v>
      </c>
      <c r="Q2318" s="279"/>
      <c r="R2318" s="449"/>
      <c r="S2318" s="279">
        <f t="shared" si="191"/>
        <v>0</v>
      </c>
      <c r="T2318" s="333">
        <f t="shared" si="192"/>
        <v>0</v>
      </c>
    </row>
    <row r="2319" spans="2:20" ht="24.9" customHeight="1" x14ac:dyDescent="0.3">
      <c r="B2319" s="446"/>
      <c r="C2319" s="267">
        <f>MONTH(B2319)</f>
        <v>1</v>
      </c>
      <c r="D2319" s="268" t="str">
        <f>IF(C2319=1,"Janeiro",IF(C2319=2,"Fevereiro",IF(C2319=3,"Março",IF(C2319=4,"Abril",IF(C2319=5,"Maio",IF(C2319=6,"Junho",IF(C2319=7,"Julho",IF(C2319=8,"Agosto",IF(C2319=9,"Setembro",IF(C2319=10,"Outubro",IF(C2319=11,"Novembro",IF(C2319=12,"Dezembro",""))))))))))))</f>
        <v>Janeiro</v>
      </c>
      <c r="E2319" s="579">
        <v>126</v>
      </c>
      <c r="F2319" s="270">
        <f>IF(E2319="","",VLOOKUP(Conciliação!E2319,Relatório!B:I,2,FALSE))</f>
        <v>0</v>
      </c>
      <c r="G2319" s="709"/>
      <c r="H2319" s="334" t="str">
        <f>IF(G2319="","",VLOOKUP(G2319,Fundos!B:C,2,FALSE))</f>
        <v/>
      </c>
      <c r="I2319" s="272"/>
      <c r="J2319" s="443"/>
      <c r="K2319" s="448"/>
      <c r="L2319" s="685"/>
      <c r="M2319" s="353"/>
      <c r="N2319" s="453"/>
      <c r="O2319" s="576"/>
      <c r="P2319" s="276" t="s">
        <v>277</v>
      </c>
      <c r="Q2319" s="279"/>
      <c r="R2319" s="449"/>
      <c r="S2319" s="279">
        <f t="shared" ref="S2319:S2329" si="193">IF(P2319="sim",Q2319-R2319+S2318,IF(P2319="NÃO",S2318))</f>
        <v>0</v>
      </c>
      <c r="T2319" s="333">
        <f t="shared" si="192"/>
        <v>0</v>
      </c>
    </row>
    <row r="2320" spans="2:20" ht="24.9" customHeight="1" x14ac:dyDescent="0.3">
      <c r="B2320" s="446"/>
      <c r="C2320" s="267">
        <f t="shared" ref="C2320:C2328" si="194">MONTH(B2320)</f>
        <v>1</v>
      </c>
      <c r="D2320" s="268" t="str">
        <f t="shared" ref="D2320:D2328" si="195">IF(C2320=1,"Janeiro",IF(C2320=2,"Fevereiro",IF(C2320=3,"Março",IF(C2320=4,"Abril",IF(C2320=5,"Maio",IF(C2320=6,"Junho",IF(C2320=7,"Julho",IF(C2320=8,"Agosto",IF(C2320=9,"Setembro",IF(C2320=10,"Outubro",IF(C2320=11,"Novembro",IF(C2320=12,"Dezembro",""))))))))))))</f>
        <v>Janeiro</v>
      </c>
      <c r="E2320" s="579">
        <v>126</v>
      </c>
      <c r="F2320" s="270">
        <f>IF(E2320="","",VLOOKUP(Conciliação!E2320,Relatório!B:I,2,FALSE))</f>
        <v>0</v>
      </c>
      <c r="G2320" s="709"/>
      <c r="H2320" s="334" t="str">
        <f>IF(G2320="","",VLOOKUP(G2320,Fundos!B:C,2,FALSE))</f>
        <v/>
      </c>
      <c r="I2320" s="272"/>
      <c r="J2320" s="443"/>
      <c r="K2320" s="448"/>
      <c r="L2320" s="685"/>
      <c r="M2320" s="353"/>
      <c r="N2320" s="453"/>
      <c r="O2320" s="576"/>
      <c r="P2320" s="276" t="s">
        <v>277</v>
      </c>
      <c r="Q2320" s="279"/>
      <c r="R2320" s="449"/>
      <c r="S2320" s="279">
        <f t="shared" si="193"/>
        <v>0</v>
      </c>
      <c r="T2320" s="333">
        <f t="shared" si="192"/>
        <v>0</v>
      </c>
    </row>
    <row r="2321" spans="2:21" ht="24.9" customHeight="1" x14ac:dyDescent="0.3">
      <c r="B2321" s="446"/>
      <c r="C2321" s="267">
        <f t="shared" si="194"/>
        <v>1</v>
      </c>
      <c r="D2321" s="268" t="str">
        <f t="shared" si="195"/>
        <v>Janeiro</v>
      </c>
      <c r="E2321" s="579">
        <v>126</v>
      </c>
      <c r="F2321" s="270">
        <f>IF(E2321="","",VLOOKUP(Conciliação!E2321,Relatório!B:I,2,FALSE))</f>
        <v>0</v>
      </c>
      <c r="G2321" s="709"/>
      <c r="H2321" s="334" t="str">
        <f>IF(G2321="","",VLOOKUP(G2321,Fundos!B:C,2,FALSE))</f>
        <v/>
      </c>
      <c r="I2321" s="272"/>
      <c r="J2321" s="443"/>
      <c r="K2321" s="448"/>
      <c r="L2321" s="685"/>
      <c r="M2321" s="353"/>
      <c r="N2321" s="453"/>
      <c r="O2321" s="576"/>
      <c r="P2321" s="276" t="s">
        <v>277</v>
      </c>
      <c r="Q2321" s="279"/>
      <c r="R2321" s="449"/>
      <c r="S2321" s="279">
        <f t="shared" si="193"/>
        <v>0</v>
      </c>
      <c r="T2321" s="333">
        <f t="shared" si="192"/>
        <v>0</v>
      </c>
    </row>
    <row r="2322" spans="2:21" ht="24.9" customHeight="1" x14ac:dyDescent="0.3">
      <c r="B2322" s="446"/>
      <c r="C2322" s="267">
        <f t="shared" si="194"/>
        <v>1</v>
      </c>
      <c r="D2322" s="268" t="str">
        <f t="shared" si="195"/>
        <v>Janeiro</v>
      </c>
      <c r="E2322" s="579">
        <v>126</v>
      </c>
      <c r="F2322" s="270">
        <f>IF(E2322="","",VLOOKUP(Conciliação!E2322,Relatório!B:I,2,FALSE))</f>
        <v>0</v>
      </c>
      <c r="G2322" s="709"/>
      <c r="H2322" s="334" t="str">
        <f>IF(G2322="","",VLOOKUP(G2322,Fundos!B:C,2,FALSE))</f>
        <v/>
      </c>
      <c r="I2322" s="272"/>
      <c r="J2322" s="443"/>
      <c r="K2322" s="448"/>
      <c r="L2322" s="685"/>
      <c r="M2322" s="353"/>
      <c r="N2322" s="453"/>
      <c r="O2322" s="576"/>
      <c r="P2322" s="276" t="s">
        <v>277</v>
      </c>
      <c r="Q2322" s="279"/>
      <c r="R2322" s="449"/>
      <c r="S2322" s="279">
        <f t="shared" si="193"/>
        <v>0</v>
      </c>
      <c r="T2322" s="333">
        <f t="shared" si="192"/>
        <v>0</v>
      </c>
    </row>
    <row r="2323" spans="2:21" ht="24.9" customHeight="1" x14ac:dyDescent="0.3">
      <c r="B2323" s="446"/>
      <c r="C2323" s="267">
        <f t="shared" si="194"/>
        <v>1</v>
      </c>
      <c r="D2323" s="268" t="str">
        <f t="shared" si="195"/>
        <v>Janeiro</v>
      </c>
      <c r="E2323" s="579">
        <v>126</v>
      </c>
      <c r="F2323" s="270">
        <f>IF(E2323="","",VLOOKUP(Conciliação!E2323,Relatório!B:I,2,FALSE))</f>
        <v>0</v>
      </c>
      <c r="G2323" s="709"/>
      <c r="H2323" s="334" t="str">
        <f>IF(G2323="","",VLOOKUP(G2323,Fundos!B:C,2,FALSE))</f>
        <v/>
      </c>
      <c r="I2323" s="272"/>
      <c r="J2323" s="443"/>
      <c r="K2323" s="448"/>
      <c r="L2323" s="685"/>
      <c r="M2323" s="353"/>
      <c r="N2323" s="453"/>
      <c r="O2323" s="576"/>
      <c r="P2323" s="276" t="s">
        <v>277</v>
      </c>
      <c r="Q2323" s="279"/>
      <c r="R2323" s="449"/>
      <c r="S2323" s="279">
        <f t="shared" si="193"/>
        <v>0</v>
      </c>
      <c r="T2323" s="333">
        <f t="shared" si="192"/>
        <v>0</v>
      </c>
    </row>
    <row r="2324" spans="2:21" ht="24.9" customHeight="1" x14ac:dyDescent="0.3">
      <c r="B2324" s="446"/>
      <c r="C2324" s="267">
        <f t="shared" si="194"/>
        <v>1</v>
      </c>
      <c r="D2324" s="268" t="str">
        <f t="shared" si="195"/>
        <v>Janeiro</v>
      </c>
      <c r="E2324" s="579">
        <v>126</v>
      </c>
      <c r="F2324" s="270">
        <f>IF(E2324="","",VLOOKUP(Conciliação!E2324,Relatório!B:I,2,FALSE))</f>
        <v>0</v>
      </c>
      <c r="G2324" s="709"/>
      <c r="H2324" s="334" t="str">
        <f>IF(G2324="","",VLOOKUP(G2324,Fundos!B:C,2,FALSE))</f>
        <v/>
      </c>
      <c r="I2324" s="272"/>
      <c r="J2324" s="443"/>
      <c r="K2324" s="448"/>
      <c r="L2324" s="685"/>
      <c r="M2324" s="353"/>
      <c r="N2324" s="453"/>
      <c r="O2324" s="576"/>
      <c r="P2324" s="276" t="s">
        <v>277</v>
      </c>
      <c r="Q2324" s="279"/>
      <c r="R2324" s="449"/>
      <c r="S2324" s="279">
        <f t="shared" si="193"/>
        <v>0</v>
      </c>
      <c r="T2324" s="333">
        <f t="shared" si="192"/>
        <v>0</v>
      </c>
    </row>
    <row r="2325" spans="2:21" ht="24.9" customHeight="1" x14ac:dyDescent="0.3">
      <c r="B2325" s="446"/>
      <c r="C2325" s="267">
        <f t="shared" si="194"/>
        <v>1</v>
      </c>
      <c r="D2325" s="268" t="str">
        <f t="shared" si="195"/>
        <v>Janeiro</v>
      </c>
      <c r="E2325" s="579">
        <v>126</v>
      </c>
      <c r="F2325" s="270">
        <f>IF(E2325="","",VLOOKUP(Conciliação!E2325,Relatório!B:I,2,FALSE))</f>
        <v>0</v>
      </c>
      <c r="G2325" s="709"/>
      <c r="H2325" s="334" t="str">
        <f>IF(G2325="","",VLOOKUP(G2325,Fundos!B:C,2,FALSE))</f>
        <v/>
      </c>
      <c r="I2325" s="272"/>
      <c r="J2325" s="443"/>
      <c r="K2325" s="448"/>
      <c r="L2325" s="685"/>
      <c r="M2325" s="353"/>
      <c r="N2325" s="453"/>
      <c r="O2325" s="576"/>
      <c r="P2325" s="276" t="s">
        <v>277</v>
      </c>
      <c r="Q2325" s="279"/>
      <c r="R2325" s="449"/>
      <c r="S2325" s="279">
        <f t="shared" si="193"/>
        <v>0</v>
      </c>
      <c r="T2325" s="333">
        <f t="shared" si="192"/>
        <v>0</v>
      </c>
    </row>
    <row r="2326" spans="2:21" ht="24.9" customHeight="1" x14ac:dyDescent="0.3">
      <c r="B2326" s="446"/>
      <c r="C2326" s="267">
        <f t="shared" si="194"/>
        <v>1</v>
      </c>
      <c r="D2326" s="268" t="str">
        <f t="shared" si="195"/>
        <v>Janeiro</v>
      </c>
      <c r="E2326" s="579">
        <v>126</v>
      </c>
      <c r="F2326" s="270">
        <f>IF(E2326="","",VLOOKUP(Conciliação!E2326,Relatório!B:I,2,FALSE))</f>
        <v>0</v>
      </c>
      <c r="G2326" s="709"/>
      <c r="H2326" s="334" t="str">
        <f>IF(G2326="","",VLOOKUP(G2326,Fundos!B:C,2,FALSE))</f>
        <v/>
      </c>
      <c r="I2326" s="272"/>
      <c r="J2326" s="443"/>
      <c r="K2326" s="448"/>
      <c r="L2326" s="685"/>
      <c r="M2326" s="353"/>
      <c r="N2326" s="453"/>
      <c r="O2326" s="576"/>
      <c r="P2326" s="276" t="s">
        <v>277</v>
      </c>
      <c r="Q2326" s="279"/>
      <c r="R2326" s="449"/>
      <c r="S2326" s="279">
        <f t="shared" si="193"/>
        <v>0</v>
      </c>
      <c r="T2326" s="333">
        <f t="shared" si="192"/>
        <v>0</v>
      </c>
    </row>
    <row r="2327" spans="2:21" ht="24.9" customHeight="1" x14ac:dyDescent="0.3">
      <c r="B2327" s="446"/>
      <c r="C2327" s="267">
        <f t="shared" si="194"/>
        <v>1</v>
      </c>
      <c r="D2327" s="268" t="str">
        <f t="shared" si="195"/>
        <v>Janeiro</v>
      </c>
      <c r="E2327" s="579">
        <v>126</v>
      </c>
      <c r="F2327" s="270">
        <f>IF(E2327="","",VLOOKUP(Conciliação!E2327,Relatório!B:I,2,FALSE))</f>
        <v>0</v>
      </c>
      <c r="G2327" s="709"/>
      <c r="H2327" s="334" t="str">
        <f>IF(G2327="","",VLOOKUP(G2327,Fundos!B:C,2,FALSE))</f>
        <v/>
      </c>
      <c r="I2327" s="272"/>
      <c r="J2327" s="443"/>
      <c r="K2327" s="448"/>
      <c r="L2327" s="685"/>
      <c r="M2327" s="353"/>
      <c r="N2327" s="453"/>
      <c r="O2327" s="576"/>
      <c r="P2327" s="276" t="s">
        <v>277</v>
      </c>
      <c r="Q2327" s="279"/>
      <c r="R2327" s="449"/>
      <c r="S2327" s="279">
        <f t="shared" si="193"/>
        <v>0</v>
      </c>
      <c r="T2327" s="333">
        <f t="shared" si="192"/>
        <v>0</v>
      </c>
    </row>
    <row r="2328" spans="2:21" ht="24.9" customHeight="1" x14ac:dyDescent="0.3">
      <c r="B2328" s="446"/>
      <c r="C2328" s="267">
        <f t="shared" si="194"/>
        <v>1</v>
      </c>
      <c r="D2328" s="268" t="str">
        <f t="shared" si="195"/>
        <v>Janeiro</v>
      </c>
      <c r="E2328" s="579">
        <v>126</v>
      </c>
      <c r="F2328" s="270">
        <f>IF(E2328="","",VLOOKUP(Conciliação!E2328,Relatório!B:I,2,FALSE))</f>
        <v>0</v>
      </c>
      <c r="G2328" s="709"/>
      <c r="H2328" s="334" t="str">
        <f>IF(G2328="","",VLOOKUP(G2328,Fundos!B:C,2,FALSE))</f>
        <v/>
      </c>
      <c r="I2328" s="272"/>
      <c r="J2328" s="443"/>
      <c r="K2328" s="448"/>
      <c r="L2328" s="685"/>
      <c r="M2328" s="353"/>
      <c r="N2328" s="453"/>
      <c r="O2328" s="576"/>
      <c r="P2328" s="276" t="s">
        <v>277</v>
      </c>
      <c r="Q2328" s="279"/>
      <c r="R2328" s="449"/>
      <c r="S2328" s="279">
        <f t="shared" si="193"/>
        <v>0</v>
      </c>
      <c r="T2328" s="333">
        <f t="shared" si="192"/>
        <v>0</v>
      </c>
    </row>
    <row r="2329" spans="2:21" ht="24.9" customHeight="1" x14ac:dyDescent="0.3">
      <c r="B2329" s="446"/>
      <c r="C2329" s="267">
        <f t="shared" ref="C2329:C2334" si="196">MONTH(B2329)</f>
        <v>1</v>
      </c>
      <c r="D2329" s="268" t="str">
        <f t="shared" ref="D2329:D2334" si="197">IF(C2329=1,"Janeiro",IF(C2329=2,"Fevereiro",IF(C2329=3,"Março",IF(C2329=4,"Abril",IF(C2329=5,"Maio",IF(C2329=6,"Junho",IF(C2329=7,"Julho",IF(C2329=8,"Agosto",IF(C2329=9,"Setembro",IF(C2329=10,"Outubro",IF(C2329=11,"Novembro",IF(C2329=12,"Dezembro",""))))))))))))</f>
        <v>Janeiro</v>
      </c>
      <c r="E2329" s="579">
        <v>266</v>
      </c>
      <c r="F2329" s="270" t="str">
        <f>IF(E2329="","",VLOOKUP(Conciliação!E2329,Relatório!B:I,2,FALSE))</f>
        <v>Passagens areas/Terrestres</v>
      </c>
      <c r="G2329" s="709"/>
      <c r="H2329" s="334" t="str">
        <f>IF(G2329="","",VLOOKUP(G2329,Fundos!B:C,2,FALSE))</f>
        <v/>
      </c>
      <c r="I2329" s="272"/>
      <c r="J2329" s="443"/>
      <c r="K2329" s="448"/>
      <c r="L2329" s="685"/>
      <c r="M2329" s="353"/>
      <c r="N2329" s="453"/>
      <c r="O2329" s="576"/>
      <c r="P2329" s="276" t="s">
        <v>277</v>
      </c>
      <c r="Q2329" s="279"/>
      <c r="R2329" s="449"/>
      <c r="S2329" s="279">
        <f t="shared" si="193"/>
        <v>0</v>
      </c>
      <c r="T2329" s="333">
        <f t="shared" si="192"/>
        <v>0</v>
      </c>
      <c r="U2329" s="546">
        <f>53.05-R2330</f>
        <v>53.05</v>
      </c>
    </row>
    <row r="2330" spans="2:21" ht="24.9" customHeight="1" x14ac:dyDescent="0.3">
      <c r="B2330" s="446"/>
      <c r="C2330" s="267">
        <f t="shared" si="196"/>
        <v>1</v>
      </c>
      <c r="D2330" s="268" t="str">
        <f t="shared" si="197"/>
        <v>Janeiro</v>
      </c>
      <c r="E2330" s="579">
        <v>265</v>
      </c>
      <c r="F2330" s="270" t="str">
        <f>IF(E2330="","",VLOOKUP(Conciliação!E2330,Relatório!B:I,2,FALSE))</f>
        <v>Manutenção estrutura física (material e serviço)</v>
      </c>
      <c r="G2330" s="709"/>
      <c r="H2330" s="334" t="str">
        <f>IF(G2330="","",VLOOKUP(G2330,Fundos!B:C,2,FALSE))</f>
        <v/>
      </c>
      <c r="I2330" s="272"/>
      <c r="J2330" s="443"/>
      <c r="K2330" s="448"/>
      <c r="L2330" s="685"/>
      <c r="M2330" s="353"/>
      <c r="N2330" s="453"/>
      <c r="O2330" s="576"/>
      <c r="P2330" s="276" t="s">
        <v>277</v>
      </c>
      <c r="Q2330" s="279"/>
      <c r="R2330" s="449"/>
      <c r="S2330" s="279">
        <f>IF(P2330="sim",Q2330-R2330+S2329,IF(P2330="NÃO",S2329))</f>
        <v>0</v>
      </c>
      <c r="T2330" s="333">
        <f t="shared" si="192"/>
        <v>0</v>
      </c>
    </row>
    <row r="2331" spans="2:21" ht="24.9" customHeight="1" x14ac:dyDescent="0.3">
      <c r="B2331" s="446"/>
      <c r="C2331" s="267">
        <f t="shared" si="196"/>
        <v>1</v>
      </c>
      <c r="D2331" s="268" t="str">
        <f t="shared" si="197"/>
        <v>Janeiro</v>
      </c>
      <c r="E2331" s="579">
        <v>275</v>
      </c>
      <c r="F2331" s="270">
        <f>IF(E2331="","",VLOOKUP(Conciliação!E2331,Relatório!B:I,2,FALSE))</f>
        <v>0</v>
      </c>
      <c r="G2331" s="709"/>
      <c r="H2331" s="334" t="str">
        <f>IF(G2331="","",VLOOKUP(G2331,Fundos!B:C,2,FALSE))</f>
        <v/>
      </c>
      <c r="I2331" s="272"/>
      <c r="J2331" s="443"/>
      <c r="K2331" s="448"/>
      <c r="L2331" s="685"/>
      <c r="M2331" s="353"/>
      <c r="N2331" s="453"/>
      <c r="O2331" s="576"/>
      <c r="P2331" s="276" t="s">
        <v>277</v>
      </c>
      <c r="Q2331" s="279"/>
      <c r="R2331" s="449"/>
      <c r="S2331" s="279">
        <f>IF(P2331="sim",Q2331-R2331+S2330,IF(P2331="NÃO",S2330))</f>
        <v>0</v>
      </c>
      <c r="T2331" s="333">
        <f t="shared" si="192"/>
        <v>0</v>
      </c>
    </row>
    <row r="2332" spans="2:21" ht="24.9" customHeight="1" x14ac:dyDescent="0.3">
      <c r="B2332" s="446"/>
      <c r="C2332" s="267">
        <f t="shared" si="196"/>
        <v>1</v>
      </c>
      <c r="D2332" s="268" t="str">
        <f t="shared" si="197"/>
        <v>Janeiro</v>
      </c>
      <c r="E2332" s="579">
        <v>315</v>
      </c>
      <c r="F2332" s="270">
        <f>IF(E2332="","",VLOOKUP(Conciliação!E2332,Relatório!B:I,2,FALSE))</f>
        <v>0</v>
      </c>
      <c r="G2332" s="709"/>
      <c r="H2332" s="334" t="str">
        <f>IF(G2332="","",VLOOKUP(G2332,Fundos!B:C,2,FALSE))</f>
        <v/>
      </c>
      <c r="I2332" s="272"/>
      <c r="J2332" s="443"/>
      <c r="K2332" s="448"/>
      <c r="L2332" s="685"/>
      <c r="M2332" s="353"/>
      <c r="N2332" s="453"/>
      <c r="O2332" s="576"/>
      <c r="P2332" s="276" t="s">
        <v>277</v>
      </c>
      <c r="Q2332" s="279"/>
      <c r="R2332" s="449"/>
      <c r="S2332" s="279">
        <f>IF(P2332="sim",Q2332-R2332+S2331,IF(P2332="NÃO",S2331))</f>
        <v>0</v>
      </c>
      <c r="T2332" s="333">
        <f t="shared" si="192"/>
        <v>0</v>
      </c>
    </row>
    <row r="2333" spans="2:21" ht="24.9" customHeight="1" x14ac:dyDescent="0.3">
      <c r="B2333" s="446"/>
      <c r="C2333" s="267">
        <f t="shared" si="196"/>
        <v>1</v>
      </c>
      <c r="D2333" s="268" t="str">
        <f t="shared" si="197"/>
        <v>Janeiro</v>
      </c>
      <c r="E2333" s="579">
        <v>257</v>
      </c>
      <c r="F2333" s="270" t="str">
        <f>IF(E2333="","",VLOOKUP(Conciliação!E2333,Relatório!B:I,2,FALSE))</f>
        <v>Internet</v>
      </c>
      <c r="G2333" s="709"/>
      <c r="H2333" s="334" t="str">
        <f>IF(G2333="","",VLOOKUP(G2333,Fundos!B:C,2,FALSE))</f>
        <v/>
      </c>
      <c r="I2333" s="272"/>
      <c r="J2333" s="443"/>
      <c r="K2333" s="443"/>
      <c r="L2333" s="685"/>
      <c r="M2333" s="353"/>
      <c r="N2333" s="453"/>
      <c r="O2333" s="576"/>
      <c r="P2333" s="276" t="s">
        <v>277</v>
      </c>
      <c r="Q2333" s="279"/>
      <c r="R2333" s="449"/>
      <c r="S2333" s="279">
        <f>IF(P2333="sim",Q2333-R2333+S2332,IF(P2333="NÃO",S2332))</f>
        <v>0</v>
      </c>
      <c r="T2333" s="333">
        <f t="shared" si="192"/>
        <v>0</v>
      </c>
    </row>
    <row r="2334" spans="2:21" ht="24.9" customHeight="1" x14ac:dyDescent="0.3">
      <c r="B2334" s="446"/>
      <c r="C2334" s="267">
        <f t="shared" si="196"/>
        <v>1</v>
      </c>
      <c r="D2334" s="268" t="str">
        <f t="shared" si="197"/>
        <v>Janeiro</v>
      </c>
      <c r="E2334" s="579">
        <v>59</v>
      </c>
      <c r="F2334" s="270" t="str">
        <f>IF(E2334="","",VLOOKUP(Conciliação!E2334,Relatório!B:I,2,FALSE))</f>
        <v>Taxas cartorais</v>
      </c>
      <c r="G2334" s="709"/>
      <c r="H2334" s="334" t="str">
        <f>IF(G2334="","",VLOOKUP(G2334,Fundos!B:C,2,FALSE))</f>
        <v/>
      </c>
      <c r="I2334" s="272"/>
      <c r="J2334" s="448"/>
      <c r="K2334" s="448"/>
      <c r="L2334" s="685"/>
      <c r="M2334" s="353"/>
      <c r="N2334" s="453"/>
      <c r="O2334" s="576"/>
      <c r="P2334" s="276" t="s">
        <v>277</v>
      </c>
      <c r="Q2334" s="279"/>
      <c r="R2334" s="449"/>
      <c r="S2334" s="279">
        <f>IF(P2334="sim",Q2334-R2334+S2333,IF(P2334="NÃO",S2333))</f>
        <v>0</v>
      </c>
      <c r="T2334" s="333">
        <f t="shared" si="192"/>
        <v>0</v>
      </c>
    </row>
    <row r="2335" spans="2:21" ht="24.9" customHeight="1" x14ac:dyDescent="0.3">
      <c r="B2335" s="446"/>
      <c r="C2335" s="267">
        <f t="shared" si="185"/>
        <v>1</v>
      </c>
      <c r="D2335" s="268" t="str">
        <f t="shared" si="186"/>
        <v>Janeiro</v>
      </c>
      <c r="E2335" s="269">
        <v>60</v>
      </c>
      <c r="F2335" s="270" t="str">
        <f>IF(E2335="","",VLOOKUP(Conciliação!E2335,Relatório!B:I,2,FALSE))</f>
        <v>Taxas bancárias</v>
      </c>
      <c r="G2335" s="709"/>
      <c r="H2335" s="334" t="str">
        <f>IF(G2335="","",VLOOKUP(G2335,Fundos!B:C,2,FALSE))</f>
        <v/>
      </c>
      <c r="I2335" s="272"/>
      <c r="J2335" s="443"/>
      <c r="K2335" s="443"/>
      <c r="L2335" s="685"/>
      <c r="M2335" s="353"/>
      <c r="N2335" s="271"/>
      <c r="O2335" s="576"/>
      <c r="P2335" s="276" t="s">
        <v>277</v>
      </c>
      <c r="Q2335" s="279"/>
      <c r="R2335" s="449"/>
      <c r="S2335" s="279">
        <f t="shared" ref="S2335:S2346" si="198">IF(P2335="sim",Q2335-R2335+S2334,IF(P2335="NÃO",S2334))</f>
        <v>0</v>
      </c>
      <c r="T2335" s="333">
        <f t="shared" si="192"/>
        <v>0</v>
      </c>
    </row>
    <row r="2336" spans="2:21" ht="24.9" customHeight="1" x14ac:dyDescent="0.3">
      <c r="B2336" s="446"/>
      <c r="C2336" s="267">
        <f t="shared" si="185"/>
        <v>1</v>
      </c>
      <c r="D2336" s="268" t="str">
        <f t="shared" si="186"/>
        <v>Janeiro</v>
      </c>
      <c r="E2336" s="269">
        <v>501</v>
      </c>
      <c r="F2336" s="270" t="str">
        <f>IF(E2336="","",VLOOKUP(Conciliação!E2336,Relatório!B:I,2,FALSE))</f>
        <v>CDB Flex Empresarial/FIC SIGMA DI/GIRO FLEX</v>
      </c>
      <c r="G2336" s="709"/>
      <c r="H2336" s="334" t="str">
        <f>IF(G2336="","",VLOOKUP(G2336,Fundos!B:C,2,FALSE))</f>
        <v/>
      </c>
      <c r="I2336" s="272"/>
      <c r="J2336" s="443"/>
      <c r="K2336" s="443"/>
      <c r="L2336" s="685"/>
      <c r="M2336" s="353"/>
      <c r="N2336" s="271"/>
      <c r="O2336" s="576"/>
      <c r="P2336" s="276" t="s">
        <v>277</v>
      </c>
      <c r="Q2336" s="279"/>
      <c r="R2336" s="449"/>
      <c r="S2336" s="279">
        <f t="shared" si="198"/>
        <v>0</v>
      </c>
      <c r="T2336" s="333">
        <f t="shared" si="192"/>
        <v>0</v>
      </c>
    </row>
    <row r="2337" spans="2:20" ht="24.9" customHeight="1" x14ac:dyDescent="0.3">
      <c r="B2337" s="446"/>
      <c r="C2337" s="267">
        <f t="shared" si="185"/>
        <v>1</v>
      </c>
      <c r="D2337" s="268" t="str">
        <f t="shared" si="186"/>
        <v>Janeiro</v>
      </c>
      <c r="E2337" s="269">
        <v>26</v>
      </c>
      <c r="F2337" s="270" t="str">
        <f>IF(E2337="","",VLOOKUP(Conciliação!E2337,Relatório!B:I,2,FALSE))</f>
        <v>Multas recebidas</v>
      </c>
      <c r="G2337" s="709"/>
      <c r="H2337" s="334" t="str">
        <f>IF(G2337="","",VLOOKUP(G2337,Fundos!B:C,2,FALSE))</f>
        <v/>
      </c>
      <c r="I2337" s="272"/>
      <c r="J2337" s="443"/>
      <c r="K2337" s="443"/>
      <c r="L2337" s="685"/>
      <c r="M2337" s="353"/>
      <c r="N2337" s="271"/>
      <c r="O2337" s="576"/>
      <c r="P2337" s="276" t="s">
        <v>277</v>
      </c>
      <c r="Q2337" s="279"/>
      <c r="R2337" s="449"/>
      <c r="S2337" s="279">
        <f t="shared" si="198"/>
        <v>0</v>
      </c>
      <c r="T2337" s="333">
        <f t="shared" si="192"/>
        <v>0</v>
      </c>
    </row>
    <row r="2338" spans="2:20" ht="24.9" customHeight="1" x14ac:dyDescent="0.3">
      <c r="B2338" s="446"/>
      <c r="C2338" s="267">
        <f t="shared" si="185"/>
        <v>1</v>
      </c>
      <c r="D2338" s="268" t="str">
        <f t="shared" si="186"/>
        <v>Janeiro</v>
      </c>
      <c r="E2338" s="269">
        <v>126</v>
      </c>
      <c r="F2338" s="270">
        <f>IF(E2338="","",VLOOKUP(Conciliação!E2338,Relatório!B:I,2,FALSE))</f>
        <v>0</v>
      </c>
      <c r="G2338" s="709"/>
      <c r="H2338" s="334" t="str">
        <f>IF(G2338="","",VLOOKUP(G2338,Fundos!B:C,2,FALSE))</f>
        <v/>
      </c>
      <c r="I2338" s="272"/>
      <c r="J2338" s="443"/>
      <c r="K2338" s="448"/>
      <c r="L2338" s="686"/>
      <c r="M2338" s="353"/>
      <c r="N2338" s="271"/>
      <c r="O2338" s="576"/>
      <c r="P2338" s="276" t="s">
        <v>277</v>
      </c>
      <c r="Q2338" s="279"/>
      <c r="R2338" s="449"/>
      <c r="S2338" s="279">
        <f t="shared" si="198"/>
        <v>0</v>
      </c>
      <c r="T2338" s="333">
        <f t="shared" si="192"/>
        <v>0</v>
      </c>
    </row>
    <row r="2339" spans="2:20" ht="24.9" customHeight="1" x14ac:dyDescent="0.3">
      <c r="B2339" s="446"/>
      <c r="C2339" s="267">
        <f t="shared" si="185"/>
        <v>1</v>
      </c>
      <c r="D2339" s="268" t="str">
        <f t="shared" si="186"/>
        <v>Janeiro</v>
      </c>
      <c r="E2339" s="269">
        <v>84</v>
      </c>
      <c r="F2339" s="270" t="str">
        <f>IF(E2339="","",VLOOKUP(Conciliação!E2339,Relatório!B:I,2,FALSE))</f>
        <v>Oficinas</v>
      </c>
      <c r="G2339" s="709"/>
      <c r="H2339" s="334" t="str">
        <f>IF(G2339="","",VLOOKUP(G2339,Fundos!B:C,2,FALSE))</f>
        <v/>
      </c>
      <c r="I2339" s="272"/>
      <c r="J2339" s="443"/>
      <c r="K2339" s="448"/>
      <c r="L2339" s="685"/>
      <c r="M2339" s="353"/>
      <c r="N2339" s="271"/>
      <c r="O2339" s="576"/>
      <c r="P2339" s="276" t="s">
        <v>277</v>
      </c>
      <c r="Q2339" s="279"/>
      <c r="R2339" s="449"/>
      <c r="S2339" s="279">
        <f t="shared" si="198"/>
        <v>0</v>
      </c>
      <c r="T2339" s="333">
        <f t="shared" si="192"/>
        <v>0</v>
      </c>
    </row>
    <row r="2340" spans="2:20" ht="24.9" customHeight="1" x14ac:dyDescent="0.3">
      <c r="B2340" s="446"/>
      <c r="C2340" s="267">
        <f t="shared" si="185"/>
        <v>1</v>
      </c>
      <c r="D2340" s="268" t="str">
        <f t="shared" si="186"/>
        <v>Janeiro</v>
      </c>
      <c r="E2340" s="269">
        <v>84</v>
      </c>
      <c r="F2340" s="270" t="str">
        <f>IF(E2340="","",VLOOKUP(Conciliação!E2340,Relatório!B:I,2,FALSE))</f>
        <v>Oficinas</v>
      </c>
      <c r="G2340" s="709"/>
      <c r="H2340" s="334" t="str">
        <f>IF(G2340="","",VLOOKUP(G2340,Fundos!B:C,2,FALSE))</f>
        <v/>
      </c>
      <c r="I2340" s="272"/>
      <c r="J2340" s="443"/>
      <c r="K2340" s="448"/>
      <c r="L2340" s="685"/>
      <c r="M2340" s="353"/>
      <c r="N2340" s="271"/>
      <c r="O2340" s="576"/>
      <c r="P2340" s="276" t="s">
        <v>277</v>
      </c>
      <c r="Q2340" s="279"/>
      <c r="R2340" s="449"/>
      <c r="S2340" s="279">
        <f t="shared" si="198"/>
        <v>0</v>
      </c>
      <c r="T2340" s="333">
        <f t="shared" si="192"/>
        <v>0</v>
      </c>
    </row>
    <row r="2341" spans="2:20" ht="24.9" customHeight="1" x14ac:dyDescent="0.3">
      <c r="B2341" s="446"/>
      <c r="C2341" s="267">
        <f t="shared" si="185"/>
        <v>1</v>
      </c>
      <c r="D2341" s="268" t="str">
        <f t="shared" si="186"/>
        <v>Janeiro</v>
      </c>
      <c r="E2341" s="269">
        <v>233</v>
      </c>
      <c r="F2341" s="270" t="str">
        <f>IF(E2341="","",VLOOKUP(Conciliação!E2341,Relatório!B:I,2,FALSE))</f>
        <v>PIS (sobre Folha Bruta 1%)</v>
      </c>
      <c r="G2341" s="709"/>
      <c r="H2341" s="334" t="str">
        <f>IF(G2341="","",VLOOKUP(G2341,Fundos!B:C,2,FALSE))</f>
        <v/>
      </c>
      <c r="I2341" s="272"/>
      <c r="J2341" s="443"/>
      <c r="K2341" s="443"/>
      <c r="L2341" s="685"/>
      <c r="M2341" s="353"/>
      <c r="N2341" s="271"/>
      <c r="O2341" s="576"/>
      <c r="P2341" s="276" t="s">
        <v>277</v>
      </c>
      <c r="Q2341" s="279"/>
      <c r="R2341" s="449"/>
      <c r="S2341" s="279">
        <f t="shared" si="198"/>
        <v>0</v>
      </c>
      <c r="T2341" s="333">
        <f t="shared" si="192"/>
        <v>0</v>
      </c>
    </row>
    <row r="2342" spans="2:20" ht="24.9" customHeight="1" x14ac:dyDescent="0.3">
      <c r="B2342" s="446"/>
      <c r="C2342" s="267">
        <f t="shared" si="185"/>
        <v>1</v>
      </c>
      <c r="D2342" s="268" t="str">
        <f t="shared" si="186"/>
        <v>Janeiro</v>
      </c>
      <c r="E2342" s="269">
        <v>176</v>
      </c>
      <c r="F2342" s="270" t="str">
        <f>IF(E2342="","",VLOOKUP(Conciliação!E2342,Relatório!B:I,2,FALSE))</f>
        <v>Repasse Aliança COMUNITÁRIA</v>
      </c>
      <c r="G2342" s="709"/>
      <c r="H2342" s="334" t="str">
        <f>IF(G2342="","",VLOOKUP(G2342,Fundos!B:C,2,FALSE))</f>
        <v/>
      </c>
      <c r="I2342" s="272"/>
      <c r="J2342" s="443"/>
      <c r="K2342" s="448"/>
      <c r="L2342" s="685"/>
      <c r="M2342" s="353"/>
      <c r="N2342" s="271"/>
      <c r="O2342" s="576"/>
      <c r="P2342" s="276" t="s">
        <v>277</v>
      </c>
      <c r="Q2342" s="279"/>
      <c r="R2342" s="449"/>
      <c r="S2342" s="279">
        <f t="shared" si="198"/>
        <v>0</v>
      </c>
      <c r="T2342" s="333">
        <f t="shared" si="192"/>
        <v>0</v>
      </c>
    </row>
    <row r="2343" spans="2:20" ht="24.9" customHeight="1" x14ac:dyDescent="0.3">
      <c r="B2343" s="446"/>
      <c r="C2343" s="267">
        <f t="shared" si="185"/>
        <v>1</v>
      </c>
      <c r="D2343" s="268" t="str">
        <f t="shared" si="186"/>
        <v>Janeiro</v>
      </c>
      <c r="E2343" s="269">
        <v>84</v>
      </c>
      <c r="F2343" s="270" t="str">
        <f>IF(E2343="","",VLOOKUP(Conciliação!E2343,Relatório!B:I,2,FALSE))</f>
        <v>Oficinas</v>
      </c>
      <c r="G2343" s="709"/>
      <c r="H2343" s="334" t="str">
        <f>IF(G2343="","",VLOOKUP(G2343,Fundos!B:C,2,FALSE))</f>
        <v/>
      </c>
      <c r="I2343" s="272"/>
      <c r="J2343" s="443"/>
      <c r="K2343" s="448"/>
      <c r="L2343" s="685"/>
      <c r="M2343" s="353"/>
      <c r="N2343" s="271"/>
      <c r="O2343" s="576"/>
      <c r="P2343" s="276" t="s">
        <v>277</v>
      </c>
      <c r="Q2343" s="279"/>
      <c r="R2343" s="449"/>
      <c r="S2343" s="279">
        <f t="shared" si="198"/>
        <v>0</v>
      </c>
      <c r="T2343" s="333">
        <f t="shared" si="192"/>
        <v>0</v>
      </c>
    </row>
    <row r="2344" spans="2:20" ht="24.9" customHeight="1" x14ac:dyDescent="0.3">
      <c r="B2344" s="446"/>
      <c r="C2344" s="267">
        <f t="shared" si="185"/>
        <v>1</v>
      </c>
      <c r="D2344" s="268" t="str">
        <f t="shared" si="186"/>
        <v>Janeiro</v>
      </c>
      <c r="E2344" s="269">
        <v>143</v>
      </c>
      <c r="F2344" s="270">
        <f>IF(E2344="","",VLOOKUP(Conciliação!E2344,Relatório!B:I,2,FALSE))</f>
        <v>0</v>
      </c>
      <c r="G2344" s="709"/>
      <c r="H2344" s="334" t="str">
        <f>IF(G2344="","",VLOOKUP(G2344,Fundos!B:C,2,FALSE))</f>
        <v/>
      </c>
      <c r="I2344" s="272"/>
      <c r="J2344" s="443"/>
      <c r="K2344" s="443"/>
      <c r="L2344" s="685"/>
      <c r="M2344" s="353"/>
      <c r="N2344" s="271"/>
      <c r="O2344" s="576"/>
      <c r="P2344" s="276" t="s">
        <v>277</v>
      </c>
      <c r="Q2344" s="279"/>
      <c r="R2344" s="449"/>
      <c r="S2344" s="279">
        <f t="shared" si="198"/>
        <v>0</v>
      </c>
      <c r="T2344" s="333">
        <f t="shared" si="192"/>
        <v>0</v>
      </c>
    </row>
    <row r="2345" spans="2:20" ht="24.9" customHeight="1" x14ac:dyDescent="0.3">
      <c r="B2345" s="446"/>
      <c r="C2345" s="267">
        <f t="shared" si="185"/>
        <v>1</v>
      </c>
      <c r="D2345" s="268" t="str">
        <f t="shared" si="186"/>
        <v>Janeiro</v>
      </c>
      <c r="E2345" s="269">
        <v>60</v>
      </c>
      <c r="F2345" s="270" t="str">
        <f>IF(E2345="","",VLOOKUP(Conciliação!E2345,Relatório!B:I,2,FALSE))</f>
        <v>Taxas bancárias</v>
      </c>
      <c r="G2345" s="709"/>
      <c r="H2345" s="334" t="str">
        <f>IF(G2345="","",VLOOKUP(G2345,Fundos!B:C,2,FALSE))</f>
        <v/>
      </c>
      <c r="I2345" s="272"/>
      <c r="J2345" s="443"/>
      <c r="K2345" s="443"/>
      <c r="L2345" s="685"/>
      <c r="M2345" s="353"/>
      <c r="N2345" s="271"/>
      <c r="O2345" s="576"/>
      <c r="P2345" s="276" t="s">
        <v>277</v>
      </c>
      <c r="Q2345" s="279"/>
      <c r="R2345" s="449"/>
      <c r="S2345" s="279">
        <f t="shared" si="198"/>
        <v>0</v>
      </c>
      <c r="T2345" s="333">
        <f t="shared" si="192"/>
        <v>0</v>
      </c>
    </row>
    <row r="2346" spans="2:20" ht="24.9" customHeight="1" x14ac:dyDescent="0.3">
      <c r="B2346" s="446"/>
      <c r="C2346" s="267">
        <f t="shared" si="185"/>
        <v>1</v>
      </c>
      <c r="D2346" s="268" t="str">
        <f t="shared" si="186"/>
        <v>Janeiro</v>
      </c>
      <c r="E2346" s="269">
        <v>60</v>
      </c>
      <c r="F2346" s="270" t="str">
        <f>IF(E2346="","",VLOOKUP(Conciliação!E2346,Relatório!B:I,2,FALSE))</f>
        <v>Taxas bancárias</v>
      </c>
      <c r="G2346" s="709"/>
      <c r="H2346" s="334" t="str">
        <f>IF(G2346="","",VLOOKUP(G2346,Fundos!B:C,2,FALSE))</f>
        <v/>
      </c>
      <c r="I2346" s="272"/>
      <c r="J2346" s="443"/>
      <c r="K2346" s="443"/>
      <c r="L2346" s="685"/>
      <c r="M2346" s="353"/>
      <c r="N2346" s="271"/>
      <c r="O2346" s="576"/>
      <c r="P2346" s="276" t="s">
        <v>277</v>
      </c>
      <c r="Q2346" s="279"/>
      <c r="R2346" s="449"/>
      <c r="S2346" s="279">
        <f t="shared" si="198"/>
        <v>0</v>
      </c>
      <c r="T2346" s="333">
        <f t="shared" si="192"/>
        <v>0</v>
      </c>
    </row>
    <row r="2347" spans="2:20" ht="24.9" customHeight="1" x14ac:dyDescent="0.3">
      <c r="B2347" s="446"/>
      <c r="C2347" s="267">
        <f t="shared" si="185"/>
        <v>1</v>
      </c>
      <c r="D2347" s="268" t="str">
        <f t="shared" si="186"/>
        <v>Janeiro</v>
      </c>
      <c r="E2347" s="269">
        <v>60</v>
      </c>
      <c r="F2347" s="270" t="str">
        <f>IF(E2347="","",VLOOKUP(Conciliação!E2347,Relatório!B:I,2,FALSE))</f>
        <v>Taxas bancárias</v>
      </c>
      <c r="G2347" s="709"/>
      <c r="H2347" s="334" t="str">
        <f>IF(G2347="","",VLOOKUP(G2347,Fundos!B:C,2,FALSE))</f>
        <v/>
      </c>
      <c r="I2347" s="272"/>
      <c r="J2347" s="443"/>
      <c r="K2347" s="443"/>
      <c r="L2347" s="685"/>
      <c r="M2347" s="353"/>
      <c r="N2347" s="271"/>
      <c r="O2347" s="576"/>
      <c r="P2347" s="276" t="s">
        <v>277</v>
      </c>
      <c r="Q2347" s="279"/>
      <c r="R2347" s="449"/>
      <c r="S2347" s="279">
        <f>IF(P2347="sim",Q2347-R2347+S2346,IF(P2347="NÃO",S2346))</f>
        <v>0</v>
      </c>
      <c r="T2347" s="333">
        <f t="shared" si="192"/>
        <v>0</v>
      </c>
    </row>
    <row r="2348" spans="2:20" ht="24.9" customHeight="1" x14ac:dyDescent="0.3">
      <c r="B2348" s="446"/>
      <c r="C2348" s="267">
        <f t="shared" si="185"/>
        <v>1</v>
      </c>
      <c r="D2348" s="268" t="str">
        <f t="shared" si="186"/>
        <v>Janeiro</v>
      </c>
      <c r="E2348" s="269">
        <v>60</v>
      </c>
      <c r="F2348" s="270" t="str">
        <f>IF(E2348="","",VLOOKUP(Conciliação!E2348,Relatório!B:I,2,FALSE))</f>
        <v>Taxas bancárias</v>
      </c>
      <c r="G2348" s="709"/>
      <c r="H2348" s="334" t="str">
        <f>IF(G2348="","",VLOOKUP(G2348,Fundos!B:C,2,FALSE))</f>
        <v/>
      </c>
      <c r="I2348" s="272"/>
      <c r="J2348" s="443"/>
      <c r="K2348" s="443"/>
      <c r="L2348" s="685"/>
      <c r="M2348" s="353"/>
      <c r="N2348" s="271"/>
      <c r="O2348" s="576"/>
      <c r="P2348" s="276" t="s">
        <v>277</v>
      </c>
      <c r="Q2348" s="279"/>
      <c r="R2348" s="449"/>
      <c r="S2348" s="279">
        <f>IF(P2348="sim",Q2348-R2348+S2347,IF(P2348="NÃO",S2347))</f>
        <v>0</v>
      </c>
      <c r="T2348" s="333">
        <f t="shared" si="192"/>
        <v>0</v>
      </c>
    </row>
    <row r="2349" spans="2:20" ht="24.9" customHeight="1" x14ac:dyDescent="0.3">
      <c r="B2349" s="446"/>
      <c r="C2349" s="267">
        <f t="shared" si="185"/>
        <v>1</v>
      </c>
      <c r="D2349" s="268" t="str">
        <f t="shared" si="186"/>
        <v>Janeiro</v>
      </c>
      <c r="E2349" s="269">
        <v>24</v>
      </c>
      <c r="F2349" s="270" t="str">
        <f>IF(E2349="","",VLOOKUP(Conciliação!E2349,Relatório!B:I,2,FALSE))</f>
        <v>Resgate de Aplicações Financeiras</v>
      </c>
      <c r="G2349" s="709"/>
      <c r="H2349" s="334" t="str">
        <f>IF(G2349="","",VLOOKUP(G2349,Fundos!B:C,2,FALSE))</f>
        <v/>
      </c>
      <c r="I2349" s="272"/>
      <c r="J2349" s="443"/>
      <c r="K2349" s="443"/>
      <c r="L2349" s="685"/>
      <c r="M2349" s="353"/>
      <c r="N2349" s="271"/>
      <c r="O2349" s="576"/>
      <c r="P2349" s="276" t="s">
        <v>277</v>
      </c>
      <c r="Q2349" s="279"/>
      <c r="R2349" s="449"/>
      <c r="S2349" s="279">
        <f>IF(P2349="sim",Q2349-R2349+S2348,IF(P2349="NÃO",S2348))</f>
        <v>0</v>
      </c>
      <c r="T2349" s="333">
        <f t="shared" si="192"/>
        <v>0</v>
      </c>
    </row>
    <row r="2350" spans="2:20" ht="24.9" customHeight="1" x14ac:dyDescent="0.3">
      <c r="B2350" s="446"/>
      <c r="C2350" s="267">
        <f t="shared" si="185"/>
        <v>1</v>
      </c>
      <c r="D2350" s="268" t="str">
        <f t="shared" si="186"/>
        <v>Janeiro</v>
      </c>
      <c r="E2350" s="269">
        <v>126</v>
      </c>
      <c r="F2350" s="270">
        <f>IF(E2350="","",VLOOKUP(Conciliação!E2350,Relatório!B:I,2,FALSE))</f>
        <v>0</v>
      </c>
      <c r="G2350" s="709"/>
      <c r="H2350" s="334" t="str">
        <f>IF(G2350="","",VLOOKUP(G2350,Fundos!B:C,2,FALSE))</f>
        <v/>
      </c>
      <c r="I2350" s="272"/>
      <c r="J2350" s="443"/>
      <c r="K2350" s="443"/>
      <c r="L2350" s="685"/>
      <c r="M2350" s="353"/>
      <c r="N2350" s="271"/>
      <c r="O2350" s="576"/>
      <c r="P2350" s="276" t="s">
        <v>277</v>
      </c>
      <c r="Q2350" s="279"/>
      <c r="R2350" s="449"/>
      <c r="S2350" s="279">
        <f>IF(P2350="sim",Q2350-R2350+S2349,IF(P2350="NÃO",S2349))</f>
        <v>0</v>
      </c>
      <c r="T2350" s="333">
        <f t="shared" si="192"/>
        <v>0</v>
      </c>
    </row>
    <row r="2351" spans="2:20" ht="24.9" customHeight="1" x14ac:dyDescent="0.3">
      <c r="B2351" s="446"/>
      <c r="C2351" s="267">
        <f t="shared" si="185"/>
        <v>1</v>
      </c>
      <c r="D2351" s="268" t="str">
        <f t="shared" si="186"/>
        <v>Janeiro</v>
      </c>
      <c r="E2351" s="269">
        <v>53</v>
      </c>
      <c r="F2351" s="270" t="str">
        <f>IF(E2351="","",VLOOKUP(Conciliação!E2351,Relatório!B:I,2,FALSE))</f>
        <v>ITD (Sobre Doações PF)</v>
      </c>
      <c r="G2351" s="709"/>
      <c r="H2351" s="334" t="str">
        <f>IF(G2351="","",VLOOKUP(G2351,Fundos!B:C,2,FALSE))</f>
        <v/>
      </c>
      <c r="I2351" s="272"/>
      <c r="J2351" s="443"/>
      <c r="K2351" s="452"/>
      <c r="L2351" s="685"/>
      <c r="M2351" s="353"/>
      <c r="N2351" s="271"/>
      <c r="O2351" s="576"/>
      <c r="P2351" s="276" t="s">
        <v>277</v>
      </c>
      <c r="Q2351" s="279"/>
      <c r="R2351" s="449"/>
      <c r="S2351" s="279">
        <f>IF(P2351="sim",Q2351-R2351+S2350,IF(P2351="NÃO",S2350))</f>
        <v>0</v>
      </c>
      <c r="T2351" s="333">
        <f t="shared" si="192"/>
        <v>0</v>
      </c>
    </row>
    <row r="2352" spans="2:20" ht="24.9" customHeight="1" x14ac:dyDescent="0.3">
      <c r="B2352" s="446"/>
      <c r="C2352" s="267">
        <f t="shared" ref="C2352:C2415" si="199">MONTH(B2352)</f>
        <v>1</v>
      </c>
      <c r="D2352" s="268" t="str">
        <f t="shared" ref="D2352:D2415" si="200">IF(C2352=1,"Janeiro",IF(C2352=2,"Fevereiro",IF(C2352=3,"Março",IF(C2352=4,"Abril",IF(C2352=5,"Maio",IF(C2352=6,"Junho",IF(C2352=7,"Julho",IF(C2352=8,"Agosto",IF(C2352=9,"Setembro",IF(C2352=10,"Outubro",IF(C2352=11,"Novembro",IF(C2352=12,"Dezembro",""))))))))))))</f>
        <v>Janeiro</v>
      </c>
      <c r="E2352" s="269">
        <v>52</v>
      </c>
      <c r="F2352" s="270" t="str">
        <f>IF(E2352="","",VLOOKUP(Conciliação!E2352,Relatório!B:I,2,FALSE))</f>
        <v>IOF (Sobre operações de crédito)</v>
      </c>
      <c r="G2352" s="709"/>
      <c r="H2352" s="334" t="str">
        <f>IF(G2352="","",VLOOKUP(G2352,Fundos!B:C,2,FALSE))</f>
        <v/>
      </c>
      <c r="I2352" s="272"/>
      <c r="J2352" s="443"/>
      <c r="K2352" s="443"/>
      <c r="L2352" s="685"/>
      <c r="M2352" s="353"/>
      <c r="N2352" s="271"/>
      <c r="O2352" s="576"/>
      <c r="P2352" s="276" t="s">
        <v>277</v>
      </c>
      <c r="Q2352" s="279"/>
      <c r="R2352" s="449"/>
      <c r="S2352" s="279">
        <f t="shared" ref="S2352:S2417" si="201">IF(P2352="sim",Q2352-R2352+S2351,IF(P2352="NÃO",S2351))</f>
        <v>0</v>
      </c>
      <c r="T2352" s="333">
        <f t="shared" si="192"/>
        <v>0</v>
      </c>
    </row>
    <row r="2353" spans="2:20" ht="24.9" customHeight="1" x14ac:dyDescent="0.3">
      <c r="B2353" s="446"/>
      <c r="C2353" s="267">
        <f t="shared" si="199"/>
        <v>1</v>
      </c>
      <c r="D2353" s="268" t="str">
        <f t="shared" si="200"/>
        <v>Janeiro</v>
      </c>
      <c r="E2353" s="269">
        <v>84</v>
      </c>
      <c r="F2353" s="270" t="str">
        <f>IF(E2353="","",VLOOKUP(Conciliação!E2353,Relatório!B:I,2,FALSE))</f>
        <v>Oficinas</v>
      </c>
      <c r="G2353" s="709"/>
      <c r="H2353" s="334" t="str">
        <f>IF(G2353="","",VLOOKUP(G2353,Fundos!B:C,2,FALSE))</f>
        <v/>
      </c>
      <c r="I2353" s="272"/>
      <c r="J2353" s="443"/>
      <c r="K2353" s="448"/>
      <c r="L2353" s="685"/>
      <c r="M2353" s="353"/>
      <c r="N2353" s="271"/>
      <c r="O2353" s="576"/>
      <c r="P2353" s="276" t="s">
        <v>277</v>
      </c>
      <c r="Q2353" s="279"/>
      <c r="R2353" s="449"/>
      <c r="S2353" s="279">
        <f t="shared" si="201"/>
        <v>0</v>
      </c>
      <c r="T2353" s="333">
        <f t="shared" si="192"/>
        <v>0</v>
      </c>
    </row>
    <row r="2354" spans="2:20" ht="24.9" customHeight="1" x14ac:dyDescent="0.3">
      <c r="B2354" s="446"/>
      <c r="C2354" s="267">
        <f t="shared" si="199"/>
        <v>1</v>
      </c>
      <c r="D2354" s="268" t="str">
        <f t="shared" si="200"/>
        <v>Janeiro</v>
      </c>
      <c r="E2354" s="269">
        <v>126</v>
      </c>
      <c r="F2354" s="270">
        <f>IF(E2354="","",VLOOKUP(Conciliação!E2354,Relatório!B:I,2,FALSE))</f>
        <v>0</v>
      </c>
      <c r="G2354" s="709"/>
      <c r="H2354" s="334" t="str">
        <f>IF(G2354="","",VLOOKUP(G2354,Fundos!B:C,2,FALSE))</f>
        <v/>
      </c>
      <c r="I2354" s="272"/>
      <c r="J2354" s="443"/>
      <c r="K2354" s="448"/>
      <c r="L2354" s="685"/>
      <c r="M2354" s="353"/>
      <c r="N2354" s="271"/>
      <c r="O2354" s="576"/>
      <c r="P2354" s="276" t="s">
        <v>277</v>
      </c>
      <c r="Q2354" s="279"/>
      <c r="R2354" s="449"/>
      <c r="S2354" s="279">
        <f t="shared" si="201"/>
        <v>0</v>
      </c>
      <c r="T2354" s="333">
        <f t="shared" si="192"/>
        <v>0</v>
      </c>
    </row>
    <row r="2355" spans="2:20" ht="24.9" customHeight="1" x14ac:dyDescent="0.3">
      <c r="B2355" s="446"/>
      <c r="C2355" s="267">
        <f t="shared" si="199"/>
        <v>1</v>
      </c>
      <c r="D2355" s="268" t="str">
        <f t="shared" si="200"/>
        <v>Janeiro</v>
      </c>
      <c r="E2355" s="269">
        <v>176</v>
      </c>
      <c r="F2355" s="270" t="str">
        <f>IF(E2355="","",VLOOKUP(Conciliação!E2355,Relatório!B:I,2,FALSE))</f>
        <v>Repasse Aliança COMUNITÁRIA</v>
      </c>
      <c r="G2355" s="709"/>
      <c r="H2355" s="334" t="str">
        <f>IF(G2355="","",VLOOKUP(G2355,Fundos!B:C,2,FALSE))</f>
        <v/>
      </c>
      <c r="I2355" s="272"/>
      <c r="J2355" s="443"/>
      <c r="K2355" s="448"/>
      <c r="L2355" s="685"/>
      <c r="M2355" s="353"/>
      <c r="N2355" s="271"/>
      <c r="O2355" s="576"/>
      <c r="P2355" s="276" t="s">
        <v>277</v>
      </c>
      <c r="Q2355" s="279"/>
      <c r="R2355" s="449"/>
      <c r="S2355" s="279">
        <f t="shared" si="201"/>
        <v>0</v>
      </c>
      <c r="T2355" s="333">
        <f t="shared" si="192"/>
        <v>0</v>
      </c>
    </row>
    <row r="2356" spans="2:20" ht="24.9" customHeight="1" x14ac:dyDescent="0.3">
      <c r="B2356" s="446"/>
      <c r="C2356" s="267">
        <f t="shared" si="199"/>
        <v>1</v>
      </c>
      <c r="D2356" s="268" t="str">
        <f t="shared" si="200"/>
        <v>Janeiro</v>
      </c>
      <c r="E2356" s="269">
        <v>306</v>
      </c>
      <c r="F2356" s="270" t="str">
        <f>IF(E2356="","",VLOOKUP(Conciliação!E2356,Relatório!B:I,2,FALSE))</f>
        <v>Suporte informática (Assistência)</v>
      </c>
      <c r="G2356" s="709"/>
      <c r="H2356" s="334" t="str">
        <f>IF(G2356="","",VLOOKUP(G2356,Fundos!B:C,2,FALSE))</f>
        <v/>
      </c>
      <c r="I2356" s="272"/>
      <c r="J2356" s="443"/>
      <c r="K2356" s="443"/>
      <c r="L2356" s="685"/>
      <c r="M2356" s="353"/>
      <c r="N2356" s="271"/>
      <c r="O2356" s="576"/>
      <c r="P2356" s="276" t="s">
        <v>277</v>
      </c>
      <c r="Q2356" s="279"/>
      <c r="R2356" s="449"/>
      <c r="S2356" s="279">
        <f t="shared" si="201"/>
        <v>0</v>
      </c>
      <c r="T2356" s="333">
        <f t="shared" si="192"/>
        <v>0</v>
      </c>
    </row>
    <row r="2357" spans="2:20" ht="24.9" customHeight="1" x14ac:dyDescent="0.3">
      <c r="B2357" s="446"/>
      <c r="C2357" s="267">
        <f t="shared" si="199"/>
        <v>1</v>
      </c>
      <c r="D2357" s="268" t="str">
        <f t="shared" si="200"/>
        <v>Janeiro</v>
      </c>
      <c r="E2357" s="269">
        <v>126</v>
      </c>
      <c r="F2357" s="270">
        <f>IF(E2357="","",VLOOKUP(Conciliação!E2357,Relatório!B:I,2,FALSE))</f>
        <v>0</v>
      </c>
      <c r="G2357" s="709"/>
      <c r="H2357" s="334" t="str">
        <f>IF(G2357="","",VLOOKUP(G2357,Fundos!B:C,2,FALSE))</f>
        <v/>
      </c>
      <c r="I2357" s="272"/>
      <c r="J2357" s="443"/>
      <c r="K2357" s="448"/>
      <c r="L2357" s="685"/>
      <c r="M2357" s="353"/>
      <c r="N2357" s="271"/>
      <c r="O2357" s="576"/>
      <c r="P2357" s="276" t="s">
        <v>277</v>
      </c>
      <c r="Q2357" s="279"/>
      <c r="R2357" s="449"/>
      <c r="S2357" s="279">
        <f t="shared" si="201"/>
        <v>0</v>
      </c>
      <c r="T2357" s="333">
        <f t="shared" si="192"/>
        <v>0</v>
      </c>
    </row>
    <row r="2358" spans="2:20" ht="24.9" customHeight="1" x14ac:dyDescent="0.3">
      <c r="B2358" s="446"/>
      <c r="C2358" s="267">
        <f t="shared" si="199"/>
        <v>1</v>
      </c>
      <c r="D2358" s="268" t="str">
        <f t="shared" si="200"/>
        <v>Janeiro</v>
      </c>
      <c r="E2358" s="269">
        <v>178</v>
      </c>
      <c r="F2358" s="270">
        <f>IF(E2358="","",VLOOKUP(Conciliação!E2358,Relatório!B:I,2,FALSE))</f>
        <v>0</v>
      </c>
      <c r="G2358" s="709"/>
      <c r="H2358" s="334" t="str">
        <f>IF(G2358="","",VLOOKUP(G2358,Fundos!B:C,2,FALSE))</f>
        <v/>
      </c>
      <c r="I2358" s="272"/>
      <c r="J2358" s="443"/>
      <c r="K2358" s="443"/>
      <c r="L2358" s="685"/>
      <c r="M2358" s="353"/>
      <c r="N2358" s="271"/>
      <c r="O2358" s="576"/>
      <c r="P2358" s="276" t="s">
        <v>277</v>
      </c>
      <c r="Q2358" s="279"/>
      <c r="R2358" s="449"/>
      <c r="S2358" s="279">
        <f t="shared" si="201"/>
        <v>0</v>
      </c>
      <c r="T2358" s="333">
        <f t="shared" si="192"/>
        <v>0</v>
      </c>
    </row>
    <row r="2359" spans="2:20" ht="24.9" customHeight="1" x14ac:dyDescent="0.3">
      <c r="B2359" s="446"/>
      <c r="C2359" s="267">
        <f t="shared" si="199"/>
        <v>1</v>
      </c>
      <c r="D2359" s="268" t="str">
        <f t="shared" si="200"/>
        <v>Janeiro</v>
      </c>
      <c r="E2359" s="269">
        <v>60</v>
      </c>
      <c r="F2359" s="270" t="str">
        <f>IF(E2359="","",VLOOKUP(Conciliação!E2359,Relatório!B:I,2,FALSE))</f>
        <v>Taxas bancárias</v>
      </c>
      <c r="G2359" s="709"/>
      <c r="H2359" s="334" t="str">
        <f>IF(G2359="","",VLOOKUP(G2359,Fundos!B:C,2,FALSE))</f>
        <v/>
      </c>
      <c r="I2359" s="272"/>
      <c r="J2359" s="443"/>
      <c r="K2359" s="443"/>
      <c r="L2359" s="685"/>
      <c r="M2359" s="353"/>
      <c r="N2359" s="271"/>
      <c r="O2359" s="576"/>
      <c r="P2359" s="276" t="s">
        <v>277</v>
      </c>
      <c r="Q2359" s="279"/>
      <c r="R2359" s="449"/>
      <c r="S2359" s="279">
        <f t="shared" si="201"/>
        <v>0</v>
      </c>
      <c r="T2359" s="333">
        <f t="shared" si="192"/>
        <v>0</v>
      </c>
    </row>
    <row r="2360" spans="2:20" ht="24.9" customHeight="1" x14ac:dyDescent="0.3">
      <c r="B2360" s="446"/>
      <c r="C2360" s="267">
        <f t="shared" si="199"/>
        <v>1</v>
      </c>
      <c r="D2360" s="268" t="str">
        <f t="shared" si="200"/>
        <v>Janeiro</v>
      </c>
      <c r="E2360" s="269">
        <v>60</v>
      </c>
      <c r="F2360" s="270" t="str">
        <f>IF(E2360="","",VLOOKUP(Conciliação!E2360,Relatório!B:I,2,FALSE))</f>
        <v>Taxas bancárias</v>
      </c>
      <c r="G2360" s="709"/>
      <c r="H2360" s="334" t="str">
        <f>IF(G2360="","",VLOOKUP(G2360,Fundos!B:C,2,FALSE))</f>
        <v/>
      </c>
      <c r="I2360" s="272"/>
      <c r="J2360" s="443"/>
      <c r="K2360" s="443"/>
      <c r="L2360" s="685"/>
      <c r="M2360" s="353"/>
      <c r="N2360" s="271"/>
      <c r="O2360" s="576"/>
      <c r="P2360" s="276" t="s">
        <v>277</v>
      </c>
      <c r="Q2360" s="279"/>
      <c r="R2360" s="449"/>
      <c r="S2360" s="279">
        <f t="shared" si="201"/>
        <v>0</v>
      </c>
      <c r="T2360" s="333">
        <f t="shared" si="192"/>
        <v>0</v>
      </c>
    </row>
    <row r="2361" spans="2:20" ht="24.9" customHeight="1" x14ac:dyDescent="0.3">
      <c r="B2361" s="446"/>
      <c r="C2361" s="267">
        <f t="shared" si="199"/>
        <v>1</v>
      </c>
      <c r="D2361" s="268" t="str">
        <f t="shared" si="200"/>
        <v>Janeiro</v>
      </c>
      <c r="E2361" s="269">
        <v>24</v>
      </c>
      <c r="F2361" s="270" t="str">
        <f>IF(E2361="","",VLOOKUP(Conciliação!E2361,Relatório!B:I,2,FALSE))</f>
        <v>Resgate de Aplicações Financeiras</v>
      </c>
      <c r="G2361" s="709"/>
      <c r="H2361" s="334" t="str">
        <f>IF(G2361="","",VLOOKUP(G2361,Fundos!B:C,2,FALSE))</f>
        <v/>
      </c>
      <c r="I2361" s="272"/>
      <c r="J2361" s="443"/>
      <c r="K2361" s="443"/>
      <c r="L2361" s="685"/>
      <c r="M2361" s="353"/>
      <c r="N2361" s="271"/>
      <c r="O2361" s="576"/>
      <c r="P2361" s="276" t="s">
        <v>277</v>
      </c>
      <c r="Q2361" s="279"/>
      <c r="R2361" s="449"/>
      <c r="S2361" s="279">
        <f t="shared" si="201"/>
        <v>0</v>
      </c>
      <c r="T2361" s="333">
        <f t="shared" si="192"/>
        <v>0</v>
      </c>
    </row>
    <row r="2362" spans="2:20" ht="24.9" customHeight="1" x14ac:dyDescent="0.3">
      <c r="B2362" s="446"/>
      <c r="C2362" s="267">
        <f t="shared" si="199"/>
        <v>1</v>
      </c>
      <c r="D2362" s="268" t="str">
        <f t="shared" si="200"/>
        <v>Janeiro</v>
      </c>
      <c r="E2362" s="269">
        <v>26</v>
      </c>
      <c r="F2362" s="270" t="str">
        <f>IF(E2362="","",VLOOKUP(Conciliação!E2362,Relatório!B:I,2,FALSE))</f>
        <v>Multas recebidas</v>
      </c>
      <c r="G2362" s="709"/>
      <c r="H2362" s="334" t="str">
        <f>IF(G2362="","",VLOOKUP(G2362,Fundos!B:C,2,FALSE))</f>
        <v/>
      </c>
      <c r="I2362" s="272"/>
      <c r="J2362" s="443"/>
      <c r="K2362" s="443"/>
      <c r="L2362" s="685"/>
      <c r="M2362" s="353"/>
      <c r="N2362" s="271"/>
      <c r="O2362" s="576"/>
      <c r="P2362" s="276" t="s">
        <v>277</v>
      </c>
      <c r="Q2362" s="279"/>
      <c r="R2362" s="449"/>
      <c r="S2362" s="279">
        <f t="shared" si="201"/>
        <v>0</v>
      </c>
      <c r="T2362" s="333">
        <f t="shared" si="192"/>
        <v>0</v>
      </c>
    </row>
    <row r="2363" spans="2:20" ht="24.9" customHeight="1" x14ac:dyDescent="0.3">
      <c r="B2363" s="446"/>
      <c r="C2363" s="267">
        <f t="shared" si="199"/>
        <v>1</v>
      </c>
      <c r="D2363" s="268" t="str">
        <f t="shared" si="200"/>
        <v>Janeiro</v>
      </c>
      <c r="E2363" s="269">
        <v>126</v>
      </c>
      <c r="F2363" s="270">
        <f>IF(E2363="","",VLOOKUP(Conciliação!E2363,Relatório!B:I,2,FALSE))</f>
        <v>0</v>
      </c>
      <c r="G2363" s="709"/>
      <c r="H2363" s="334" t="str">
        <f>IF(G2363="","",VLOOKUP(G2363,Fundos!B:C,2,FALSE))</f>
        <v/>
      </c>
      <c r="I2363" s="272"/>
      <c r="J2363" s="443"/>
      <c r="K2363" s="443"/>
      <c r="L2363" s="685"/>
      <c r="M2363" s="581"/>
      <c r="N2363" s="271"/>
      <c r="O2363" s="576"/>
      <c r="P2363" s="276" t="s">
        <v>277</v>
      </c>
      <c r="Q2363" s="279"/>
      <c r="R2363" s="449"/>
      <c r="S2363" s="279">
        <f t="shared" si="201"/>
        <v>0</v>
      </c>
      <c r="T2363" s="333">
        <f t="shared" si="192"/>
        <v>0</v>
      </c>
    </row>
    <row r="2364" spans="2:20" ht="24.9" customHeight="1" x14ac:dyDescent="0.3">
      <c r="B2364" s="446"/>
      <c r="C2364" s="267">
        <f t="shared" si="199"/>
        <v>1</v>
      </c>
      <c r="D2364" s="268" t="str">
        <f t="shared" si="200"/>
        <v>Janeiro</v>
      </c>
      <c r="E2364" s="269">
        <v>126</v>
      </c>
      <c r="F2364" s="270">
        <f>IF(E2364="","",VLOOKUP(Conciliação!E2364,Relatório!B:I,2,FALSE))</f>
        <v>0</v>
      </c>
      <c r="G2364" s="709"/>
      <c r="H2364" s="334" t="str">
        <f>IF(G2364="","",VLOOKUP(G2364,Fundos!B:C,2,FALSE))</f>
        <v/>
      </c>
      <c r="I2364" s="272"/>
      <c r="J2364" s="443"/>
      <c r="K2364" s="448"/>
      <c r="L2364" s="685"/>
      <c r="M2364" s="353"/>
      <c r="N2364" s="271"/>
      <c r="O2364" s="576"/>
      <c r="P2364" s="276" t="s">
        <v>277</v>
      </c>
      <c r="Q2364" s="279"/>
      <c r="R2364" s="449"/>
      <c r="S2364" s="279">
        <f t="shared" si="201"/>
        <v>0</v>
      </c>
      <c r="T2364" s="333">
        <f t="shared" si="192"/>
        <v>0</v>
      </c>
    </row>
    <row r="2365" spans="2:20" ht="24.9" customHeight="1" x14ac:dyDescent="0.3">
      <c r="B2365" s="446"/>
      <c r="C2365" s="267">
        <f t="shared" si="199"/>
        <v>1</v>
      </c>
      <c r="D2365" s="268" t="str">
        <f t="shared" si="200"/>
        <v>Janeiro</v>
      </c>
      <c r="E2365" s="269">
        <v>260</v>
      </c>
      <c r="F2365" s="270" t="str">
        <f>IF(E2365="","",VLOOKUP(Conciliação!E2365,Relatório!B:I,2,FALSE))</f>
        <v>Locação de veículo</v>
      </c>
      <c r="G2365" s="709"/>
      <c r="H2365" s="334" t="str">
        <f>IF(G2365="","",VLOOKUP(G2365,Fundos!B:C,2,FALSE))</f>
        <v/>
      </c>
      <c r="I2365" s="272"/>
      <c r="J2365" s="443"/>
      <c r="K2365" s="443"/>
      <c r="L2365" s="685"/>
      <c r="M2365" s="353"/>
      <c r="N2365" s="271"/>
      <c r="O2365" s="576"/>
      <c r="P2365" s="276" t="s">
        <v>277</v>
      </c>
      <c r="Q2365" s="279"/>
      <c r="R2365" s="449"/>
      <c r="S2365" s="279">
        <f t="shared" si="201"/>
        <v>0</v>
      </c>
      <c r="T2365" s="333">
        <f t="shared" si="192"/>
        <v>0</v>
      </c>
    </row>
    <row r="2366" spans="2:20" ht="24.9" customHeight="1" x14ac:dyDescent="0.3">
      <c r="B2366" s="446"/>
      <c r="C2366" s="267">
        <f t="shared" si="199"/>
        <v>1</v>
      </c>
      <c r="D2366" s="268" t="str">
        <f t="shared" si="200"/>
        <v>Janeiro</v>
      </c>
      <c r="E2366" s="269">
        <v>274</v>
      </c>
      <c r="F2366" s="270">
        <f>IF(E2366="","",VLOOKUP(Conciliação!E2366,Relatório!B:I,2,FALSE))</f>
        <v>0</v>
      </c>
      <c r="G2366" s="709"/>
      <c r="H2366" s="334" t="str">
        <f>IF(G2366="","",VLOOKUP(G2366,Fundos!B:C,2,FALSE))</f>
        <v/>
      </c>
      <c r="I2366" s="272"/>
      <c r="J2366" s="443"/>
      <c r="K2366" s="443"/>
      <c r="L2366" s="685"/>
      <c r="M2366" s="353"/>
      <c r="N2366" s="271"/>
      <c r="O2366" s="576"/>
      <c r="P2366" s="276" t="s">
        <v>277</v>
      </c>
      <c r="Q2366" s="279"/>
      <c r="R2366" s="449"/>
      <c r="S2366" s="279">
        <f t="shared" si="201"/>
        <v>0</v>
      </c>
      <c r="T2366" s="333">
        <f t="shared" si="192"/>
        <v>0</v>
      </c>
    </row>
    <row r="2367" spans="2:20" ht="24.9" customHeight="1" x14ac:dyDescent="0.3">
      <c r="B2367" s="446"/>
      <c r="C2367" s="267">
        <f t="shared" si="199"/>
        <v>1</v>
      </c>
      <c r="D2367" s="268" t="str">
        <f t="shared" si="200"/>
        <v>Janeiro</v>
      </c>
      <c r="E2367" s="269">
        <v>273</v>
      </c>
      <c r="F2367" s="270">
        <f>IF(E2367="","",VLOOKUP(Conciliação!E2367,Relatório!B:I,2,FALSE))</f>
        <v>0</v>
      </c>
      <c r="G2367" s="709"/>
      <c r="H2367" s="334" t="str">
        <f>IF(G2367="","",VLOOKUP(G2367,Fundos!B:C,2,FALSE))</f>
        <v/>
      </c>
      <c r="I2367" s="272"/>
      <c r="J2367" s="443"/>
      <c r="K2367" s="443"/>
      <c r="L2367" s="685"/>
      <c r="M2367" s="353"/>
      <c r="N2367" s="271"/>
      <c r="O2367" s="576"/>
      <c r="P2367" s="276" t="s">
        <v>277</v>
      </c>
      <c r="Q2367" s="279"/>
      <c r="R2367" s="449"/>
      <c r="S2367" s="279">
        <f t="shared" si="201"/>
        <v>0</v>
      </c>
      <c r="T2367" s="333">
        <f t="shared" si="192"/>
        <v>0</v>
      </c>
    </row>
    <row r="2368" spans="2:20" ht="24.9" customHeight="1" x14ac:dyDescent="0.3">
      <c r="B2368" s="446"/>
      <c r="C2368" s="267">
        <f t="shared" si="199"/>
        <v>1</v>
      </c>
      <c r="D2368" s="268" t="str">
        <f t="shared" si="200"/>
        <v>Janeiro</v>
      </c>
      <c r="E2368" s="269">
        <v>231</v>
      </c>
      <c r="F2368" s="270" t="str">
        <f>IF(E2368="","",VLOOKUP(Conciliação!E2368,Relatório!B:I,2,FALSE))</f>
        <v>FGTS</v>
      </c>
      <c r="G2368" s="709"/>
      <c r="H2368" s="334" t="str">
        <f>IF(G2368="","",VLOOKUP(G2368,Fundos!B:C,2,FALSE))</f>
        <v/>
      </c>
      <c r="I2368" s="272"/>
      <c r="J2368" s="443"/>
      <c r="K2368" s="443"/>
      <c r="L2368" s="685"/>
      <c r="M2368" s="353"/>
      <c r="N2368" s="271"/>
      <c r="O2368" s="576"/>
      <c r="P2368" s="276" t="s">
        <v>277</v>
      </c>
      <c r="Q2368" s="279"/>
      <c r="R2368" s="449"/>
      <c r="S2368" s="279">
        <f t="shared" si="201"/>
        <v>0</v>
      </c>
      <c r="T2368" s="333">
        <f t="shared" si="192"/>
        <v>0</v>
      </c>
    </row>
    <row r="2369" spans="2:20" ht="24.9" customHeight="1" x14ac:dyDescent="0.3">
      <c r="B2369" s="446"/>
      <c r="C2369" s="267">
        <f t="shared" si="199"/>
        <v>1</v>
      </c>
      <c r="D2369" s="268" t="str">
        <f t="shared" si="200"/>
        <v>Janeiro</v>
      </c>
      <c r="E2369" s="269">
        <v>60</v>
      </c>
      <c r="F2369" s="270" t="str">
        <f>IF(E2369="","",VLOOKUP(Conciliação!E2369,Relatório!B:I,2,FALSE))</f>
        <v>Taxas bancárias</v>
      </c>
      <c r="G2369" s="709"/>
      <c r="H2369" s="334" t="str">
        <f>IF(G2369="","",VLOOKUP(G2369,Fundos!B:C,2,FALSE))</f>
        <v/>
      </c>
      <c r="I2369" s="272"/>
      <c r="J2369" s="443"/>
      <c r="K2369" s="443"/>
      <c r="L2369" s="685"/>
      <c r="M2369" s="353"/>
      <c r="N2369" s="271"/>
      <c r="O2369" s="576"/>
      <c r="P2369" s="276" t="s">
        <v>277</v>
      </c>
      <c r="Q2369" s="279"/>
      <c r="R2369" s="449"/>
      <c r="S2369" s="279">
        <f t="shared" si="201"/>
        <v>0</v>
      </c>
      <c r="T2369" s="333">
        <f t="shared" si="192"/>
        <v>0</v>
      </c>
    </row>
    <row r="2370" spans="2:20" ht="24.9" customHeight="1" x14ac:dyDescent="0.3">
      <c r="B2370" s="446"/>
      <c r="C2370" s="267">
        <f t="shared" si="199"/>
        <v>1</v>
      </c>
      <c r="D2370" s="268" t="str">
        <f t="shared" si="200"/>
        <v>Janeiro</v>
      </c>
      <c r="E2370" s="269">
        <v>60</v>
      </c>
      <c r="F2370" s="270" t="str">
        <f>IF(E2370="","",VLOOKUP(Conciliação!E2370,Relatório!B:I,2,FALSE))</f>
        <v>Taxas bancárias</v>
      </c>
      <c r="G2370" s="709"/>
      <c r="H2370" s="334" t="str">
        <f>IF(G2370="","",VLOOKUP(G2370,Fundos!B:C,2,FALSE))</f>
        <v/>
      </c>
      <c r="I2370" s="272"/>
      <c r="J2370" s="443"/>
      <c r="K2370" s="443"/>
      <c r="L2370" s="685"/>
      <c r="M2370" s="353"/>
      <c r="N2370" s="271"/>
      <c r="O2370" s="576"/>
      <c r="P2370" s="276" t="s">
        <v>277</v>
      </c>
      <c r="Q2370" s="279"/>
      <c r="R2370" s="449"/>
      <c r="S2370" s="279">
        <f t="shared" si="201"/>
        <v>0</v>
      </c>
      <c r="T2370" s="333">
        <f t="shared" si="192"/>
        <v>0</v>
      </c>
    </row>
    <row r="2371" spans="2:20" ht="24.9" customHeight="1" x14ac:dyDescent="0.3">
      <c r="B2371" s="446"/>
      <c r="C2371" s="267">
        <f t="shared" si="199"/>
        <v>1</v>
      </c>
      <c r="D2371" s="268" t="str">
        <f t="shared" si="200"/>
        <v>Janeiro</v>
      </c>
      <c r="E2371" s="269">
        <v>60</v>
      </c>
      <c r="F2371" s="270" t="str">
        <f>IF(E2371="","",VLOOKUP(Conciliação!E2371,Relatório!B:I,2,FALSE))</f>
        <v>Taxas bancárias</v>
      </c>
      <c r="G2371" s="709"/>
      <c r="H2371" s="334" t="str">
        <f>IF(G2371="","",VLOOKUP(G2371,Fundos!B:C,2,FALSE))</f>
        <v/>
      </c>
      <c r="I2371" s="272"/>
      <c r="J2371" s="443"/>
      <c r="K2371" s="443"/>
      <c r="L2371" s="685"/>
      <c r="M2371" s="353"/>
      <c r="N2371" s="271"/>
      <c r="O2371" s="576"/>
      <c r="P2371" s="276" t="s">
        <v>277</v>
      </c>
      <c r="Q2371" s="279"/>
      <c r="R2371" s="449"/>
      <c r="S2371" s="279">
        <f t="shared" si="201"/>
        <v>0</v>
      </c>
      <c r="T2371" s="333">
        <f t="shared" si="192"/>
        <v>0</v>
      </c>
    </row>
    <row r="2372" spans="2:20" ht="24.9" customHeight="1" x14ac:dyDescent="0.3">
      <c r="B2372" s="446"/>
      <c r="C2372" s="267">
        <f t="shared" si="199"/>
        <v>1</v>
      </c>
      <c r="D2372" s="268" t="str">
        <f t="shared" si="200"/>
        <v>Janeiro</v>
      </c>
      <c r="E2372" s="269">
        <v>24</v>
      </c>
      <c r="F2372" s="270" t="str">
        <f>IF(E2372="","",VLOOKUP(Conciliação!E2372,Relatório!B:I,2,FALSE))</f>
        <v>Resgate de Aplicações Financeiras</v>
      </c>
      <c r="G2372" s="709"/>
      <c r="H2372" s="334" t="str">
        <f>IF(G2372="","",VLOOKUP(G2372,Fundos!B:C,2,FALSE))</f>
        <v/>
      </c>
      <c r="I2372" s="272"/>
      <c r="J2372" s="443"/>
      <c r="K2372" s="443"/>
      <c r="L2372" s="685"/>
      <c r="M2372" s="353"/>
      <c r="N2372" s="271"/>
      <c r="O2372" s="576"/>
      <c r="P2372" s="276" t="s">
        <v>277</v>
      </c>
      <c r="Q2372" s="279"/>
      <c r="R2372" s="449"/>
      <c r="S2372" s="279">
        <f t="shared" si="201"/>
        <v>0</v>
      </c>
      <c r="T2372" s="333">
        <f t="shared" si="192"/>
        <v>0</v>
      </c>
    </row>
    <row r="2373" spans="2:20" ht="24.9" customHeight="1" x14ac:dyDescent="0.3">
      <c r="B2373" s="446"/>
      <c r="C2373" s="267">
        <f t="shared" si="199"/>
        <v>1</v>
      </c>
      <c r="D2373" s="268" t="str">
        <f t="shared" si="200"/>
        <v>Janeiro</v>
      </c>
      <c r="E2373" s="269">
        <v>26</v>
      </c>
      <c r="F2373" s="270" t="str">
        <f>IF(E2373="","",VLOOKUP(Conciliação!E2373,Relatório!B:I,2,FALSE))</f>
        <v>Multas recebidas</v>
      </c>
      <c r="G2373" s="709"/>
      <c r="H2373" s="334" t="str">
        <f>IF(G2373="","",VLOOKUP(G2373,Fundos!B:C,2,FALSE))</f>
        <v/>
      </c>
      <c r="I2373" s="272"/>
      <c r="J2373" s="443"/>
      <c r="K2373" s="443"/>
      <c r="L2373" s="685"/>
      <c r="M2373" s="353"/>
      <c r="N2373" s="271"/>
      <c r="O2373" s="576"/>
      <c r="P2373" s="276" t="s">
        <v>277</v>
      </c>
      <c r="Q2373" s="279"/>
      <c r="R2373" s="449"/>
      <c r="S2373" s="279">
        <f t="shared" si="201"/>
        <v>0</v>
      </c>
      <c r="T2373" s="333">
        <f t="shared" si="192"/>
        <v>0</v>
      </c>
    </row>
    <row r="2374" spans="2:20" ht="24.9" customHeight="1" x14ac:dyDescent="0.3">
      <c r="B2374" s="446"/>
      <c r="C2374" s="267">
        <f t="shared" si="199"/>
        <v>1</v>
      </c>
      <c r="D2374" s="268" t="str">
        <f t="shared" si="200"/>
        <v>Janeiro</v>
      </c>
      <c r="E2374" s="269">
        <v>60</v>
      </c>
      <c r="F2374" s="270" t="str">
        <f>IF(E2374="","",VLOOKUP(Conciliação!E2374,Relatório!B:I,2,FALSE))</f>
        <v>Taxas bancárias</v>
      </c>
      <c r="G2374" s="709"/>
      <c r="H2374" s="334" t="str">
        <f>IF(G2374="","",VLOOKUP(G2374,Fundos!B:C,2,FALSE))</f>
        <v/>
      </c>
      <c r="I2374" s="272"/>
      <c r="J2374" s="443"/>
      <c r="K2374" s="443"/>
      <c r="L2374" s="685"/>
      <c r="M2374" s="353"/>
      <c r="N2374" s="271"/>
      <c r="O2374" s="576"/>
      <c r="P2374" s="276" t="s">
        <v>277</v>
      </c>
      <c r="Q2374" s="279"/>
      <c r="R2374" s="449"/>
      <c r="S2374" s="279">
        <f t="shared" si="201"/>
        <v>0</v>
      </c>
      <c r="T2374" s="333">
        <f t="shared" si="192"/>
        <v>0</v>
      </c>
    </row>
    <row r="2375" spans="2:20" ht="24.9" customHeight="1" x14ac:dyDescent="0.3">
      <c r="B2375" s="446"/>
      <c r="C2375" s="267">
        <f t="shared" si="199"/>
        <v>1</v>
      </c>
      <c r="D2375" s="268" t="str">
        <f t="shared" si="200"/>
        <v>Janeiro</v>
      </c>
      <c r="E2375" s="269">
        <v>13</v>
      </c>
      <c r="F2375" s="270" t="str">
        <f>IF(E2375="","",VLOOKUP(Conciliação!E2375,Relatório!B:I,2,FALSE))</f>
        <v>Outras Parcerias</v>
      </c>
      <c r="G2375" s="709"/>
      <c r="H2375" s="334" t="str">
        <f>IF(G2375="","",VLOOKUP(G2375,Fundos!B:C,2,FALSE))</f>
        <v/>
      </c>
      <c r="I2375" s="272"/>
      <c r="J2375" s="443"/>
      <c r="K2375" s="443"/>
      <c r="L2375" s="685"/>
      <c r="M2375" s="353"/>
      <c r="N2375" s="271"/>
      <c r="O2375" s="576"/>
      <c r="P2375" s="276" t="s">
        <v>277</v>
      </c>
      <c r="Q2375" s="279"/>
      <c r="R2375" s="449"/>
      <c r="S2375" s="279">
        <f t="shared" si="201"/>
        <v>0</v>
      </c>
      <c r="T2375" s="333">
        <f t="shared" si="192"/>
        <v>0</v>
      </c>
    </row>
    <row r="2376" spans="2:20" ht="24.9" customHeight="1" x14ac:dyDescent="0.3">
      <c r="B2376" s="446"/>
      <c r="C2376" s="267">
        <f t="shared" si="199"/>
        <v>1</v>
      </c>
      <c r="D2376" s="268" t="str">
        <f t="shared" si="200"/>
        <v>Janeiro</v>
      </c>
      <c r="E2376" s="269">
        <v>178</v>
      </c>
      <c r="F2376" s="270">
        <f>IF(E2376="","",VLOOKUP(Conciliação!E2376,Relatório!B:I,2,FALSE))</f>
        <v>0</v>
      </c>
      <c r="G2376" s="709"/>
      <c r="H2376" s="334" t="str">
        <f>IF(G2376="","",VLOOKUP(G2376,Fundos!B:C,2,FALSE))</f>
        <v/>
      </c>
      <c r="I2376" s="272"/>
      <c r="J2376" s="443"/>
      <c r="K2376" s="443"/>
      <c r="L2376" s="685"/>
      <c r="M2376" s="353"/>
      <c r="N2376" s="271"/>
      <c r="O2376" s="576"/>
      <c r="P2376" s="276" t="s">
        <v>277</v>
      </c>
      <c r="Q2376" s="279"/>
      <c r="R2376" s="449"/>
      <c r="S2376" s="279">
        <f t="shared" si="201"/>
        <v>0</v>
      </c>
      <c r="T2376" s="333">
        <f t="shared" si="192"/>
        <v>0</v>
      </c>
    </row>
    <row r="2377" spans="2:20" ht="24.9" customHeight="1" x14ac:dyDescent="0.3">
      <c r="B2377" s="446"/>
      <c r="C2377" s="267">
        <f t="shared" si="199"/>
        <v>1</v>
      </c>
      <c r="D2377" s="268" t="str">
        <f t="shared" si="200"/>
        <v>Janeiro</v>
      </c>
      <c r="E2377" s="269">
        <v>208</v>
      </c>
      <c r="F2377" s="270" t="str">
        <f>IF(E2377="","",VLOOKUP(Conciliação!E2377,Relatório!B:I,2,FALSE))</f>
        <v>Coordenação</v>
      </c>
      <c r="G2377" s="709"/>
      <c r="H2377" s="334" t="str">
        <f>IF(G2377="","",VLOOKUP(G2377,Fundos!B:C,2,FALSE))</f>
        <v/>
      </c>
      <c r="I2377" s="272"/>
      <c r="J2377" s="443"/>
      <c r="K2377" s="443"/>
      <c r="L2377" s="685"/>
      <c r="M2377" s="353"/>
      <c r="N2377" s="271"/>
      <c r="O2377" s="576"/>
      <c r="P2377" s="276" t="s">
        <v>277</v>
      </c>
      <c r="Q2377" s="279"/>
      <c r="R2377" s="449"/>
      <c r="S2377" s="279">
        <f t="shared" si="201"/>
        <v>0</v>
      </c>
      <c r="T2377" s="333">
        <f t="shared" si="192"/>
        <v>0</v>
      </c>
    </row>
    <row r="2378" spans="2:20" ht="24.9" customHeight="1" x14ac:dyDescent="0.3">
      <c r="B2378" s="446"/>
      <c r="C2378" s="267">
        <f t="shared" si="199"/>
        <v>1</v>
      </c>
      <c r="D2378" s="268" t="str">
        <f t="shared" si="200"/>
        <v>Janeiro</v>
      </c>
      <c r="E2378" s="269">
        <v>209</v>
      </c>
      <c r="F2378" s="270" t="str">
        <f>IF(E2378="","",VLOOKUP(Conciliação!E2378,Relatório!B:I,2,FALSE))</f>
        <v>Designer</v>
      </c>
      <c r="G2378" s="709"/>
      <c r="H2378" s="334" t="str">
        <f>IF(G2378="","",VLOOKUP(G2378,Fundos!B:C,2,FALSE))</f>
        <v/>
      </c>
      <c r="I2378" s="272"/>
      <c r="J2378" s="443"/>
      <c r="K2378" s="443"/>
      <c r="L2378" s="685"/>
      <c r="M2378" s="353"/>
      <c r="N2378" s="271"/>
      <c r="O2378" s="576"/>
      <c r="P2378" s="276" t="s">
        <v>277</v>
      </c>
      <c r="Q2378" s="279"/>
      <c r="R2378" s="449"/>
      <c r="S2378" s="279">
        <f t="shared" si="201"/>
        <v>0</v>
      </c>
      <c r="T2378" s="333">
        <f t="shared" si="192"/>
        <v>0</v>
      </c>
    </row>
    <row r="2379" spans="2:20" ht="24.9" customHeight="1" x14ac:dyDescent="0.3">
      <c r="B2379" s="446"/>
      <c r="C2379" s="267">
        <f t="shared" si="199"/>
        <v>1</v>
      </c>
      <c r="D2379" s="268" t="str">
        <f t="shared" si="200"/>
        <v>Janeiro</v>
      </c>
      <c r="E2379" s="269">
        <v>211</v>
      </c>
      <c r="F2379" s="270" t="str">
        <f>IF(E2379="","",VLOOKUP(Conciliação!E2379,Relatório!B:I,2,FALSE))</f>
        <v>Assistente de Pedagogia</v>
      </c>
      <c r="G2379" s="709"/>
      <c r="H2379" s="334" t="str">
        <f>IF(G2379="","",VLOOKUP(G2379,Fundos!B:C,2,FALSE))</f>
        <v/>
      </c>
      <c r="I2379" s="272"/>
      <c r="J2379" s="443"/>
      <c r="K2379" s="443"/>
      <c r="L2379" s="685"/>
      <c r="M2379" s="353"/>
      <c r="N2379" s="271"/>
      <c r="O2379" s="576"/>
      <c r="P2379" s="276" t="s">
        <v>277</v>
      </c>
      <c r="Q2379" s="279"/>
      <c r="R2379" s="449"/>
      <c r="S2379" s="279">
        <f t="shared" si="201"/>
        <v>0</v>
      </c>
      <c r="T2379" s="333">
        <f t="shared" si="192"/>
        <v>0</v>
      </c>
    </row>
    <row r="2380" spans="2:20" ht="24.9" customHeight="1" x14ac:dyDescent="0.3">
      <c r="B2380" s="446"/>
      <c r="C2380" s="267">
        <f t="shared" si="199"/>
        <v>1</v>
      </c>
      <c r="D2380" s="268" t="str">
        <f t="shared" si="200"/>
        <v>Janeiro</v>
      </c>
      <c r="E2380" s="269">
        <v>211</v>
      </c>
      <c r="F2380" s="270" t="str">
        <f>IF(E2380="","",VLOOKUP(Conciliação!E2380,Relatório!B:I,2,FALSE))</f>
        <v>Assistente de Pedagogia</v>
      </c>
      <c r="G2380" s="709"/>
      <c r="H2380" s="334" t="str">
        <f>IF(G2380="","",VLOOKUP(G2380,Fundos!B:C,2,FALSE))</f>
        <v/>
      </c>
      <c r="I2380" s="272"/>
      <c r="J2380" s="443"/>
      <c r="K2380" s="443"/>
      <c r="L2380" s="685"/>
      <c r="M2380" s="353"/>
      <c r="N2380" s="271"/>
      <c r="O2380" s="576"/>
      <c r="P2380" s="276" t="s">
        <v>277</v>
      </c>
      <c r="Q2380" s="279"/>
      <c r="R2380" s="449"/>
      <c r="S2380" s="279">
        <f t="shared" si="201"/>
        <v>0</v>
      </c>
      <c r="T2380" s="333">
        <f t="shared" si="192"/>
        <v>0</v>
      </c>
    </row>
    <row r="2381" spans="2:20" ht="24.9" customHeight="1" x14ac:dyDescent="0.3">
      <c r="B2381" s="446"/>
      <c r="C2381" s="267">
        <f t="shared" si="199"/>
        <v>1</v>
      </c>
      <c r="D2381" s="268" t="str">
        <f t="shared" si="200"/>
        <v>Janeiro</v>
      </c>
      <c r="E2381" s="269">
        <v>209</v>
      </c>
      <c r="F2381" s="270" t="str">
        <f>IF(E2381="","",VLOOKUP(Conciliação!E2381,Relatório!B:I,2,FALSE))</f>
        <v>Designer</v>
      </c>
      <c r="G2381" s="709"/>
      <c r="H2381" s="334" t="str">
        <f>IF(G2381="","",VLOOKUP(G2381,Fundos!B:C,2,FALSE))</f>
        <v/>
      </c>
      <c r="I2381" s="272"/>
      <c r="J2381" s="443"/>
      <c r="K2381" s="443"/>
      <c r="L2381" s="685"/>
      <c r="M2381" s="353"/>
      <c r="N2381" s="271"/>
      <c r="O2381" s="576"/>
      <c r="P2381" s="276" t="s">
        <v>277</v>
      </c>
      <c r="Q2381" s="279"/>
      <c r="R2381" s="449"/>
      <c r="S2381" s="279">
        <f t="shared" si="201"/>
        <v>0</v>
      </c>
      <c r="T2381" s="333">
        <f t="shared" si="192"/>
        <v>0</v>
      </c>
    </row>
    <row r="2382" spans="2:20" ht="24.9" customHeight="1" x14ac:dyDescent="0.3">
      <c r="B2382" s="446"/>
      <c r="C2382" s="267">
        <f t="shared" si="199"/>
        <v>1</v>
      </c>
      <c r="D2382" s="268" t="str">
        <f t="shared" si="200"/>
        <v>Janeiro</v>
      </c>
      <c r="E2382" s="269">
        <v>208</v>
      </c>
      <c r="F2382" s="270" t="str">
        <f>IF(E2382="","",VLOOKUP(Conciliação!E2382,Relatório!B:I,2,FALSE))</f>
        <v>Coordenação</v>
      </c>
      <c r="G2382" s="709"/>
      <c r="H2382" s="334" t="str">
        <f>IF(G2382="","",VLOOKUP(G2382,Fundos!B:C,2,FALSE))</f>
        <v/>
      </c>
      <c r="I2382" s="272"/>
      <c r="J2382" s="443"/>
      <c r="K2382" s="443"/>
      <c r="L2382" s="685"/>
      <c r="M2382" s="353"/>
      <c r="N2382" s="271"/>
      <c r="O2382" s="576"/>
      <c r="P2382" s="276" t="s">
        <v>277</v>
      </c>
      <c r="Q2382" s="279"/>
      <c r="R2382" s="449"/>
      <c r="S2382" s="279">
        <f t="shared" si="201"/>
        <v>0</v>
      </c>
      <c r="T2382" s="333">
        <f t="shared" si="192"/>
        <v>0</v>
      </c>
    </row>
    <row r="2383" spans="2:20" ht="24.9" customHeight="1" x14ac:dyDescent="0.3">
      <c r="B2383" s="446"/>
      <c r="C2383" s="267">
        <f t="shared" si="199"/>
        <v>1</v>
      </c>
      <c r="D2383" s="268" t="str">
        <f t="shared" si="200"/>
        <v>Janeiro</v>
      </c>
      <c r="E2383" s="269">
        <v>178</v>
      </c>
      <c r="F2383" s="270">
        <f>IF(E2383="","",VLOOKUP(Conciliação!E2383,Relatório!B:I,2,FALSE))</f>
        <v>0</v>
      </c>
      <c r="G2383" s="709"/>
      <c r="H2383" s="334" t="str">
        <f>IF(G2383="","",VLOOKUP(G2383,Fundos!B:C,2,FALSE))</f>
        <v/>
      </c>
      <c r="I2383" s="272"/>
      <c r="J2383" s="443"/>
      <c r="K2383" s="443"/>
      <c r="L2383" s="685"/>
      <c r="M2383" s="353"/>
      <c r="N2383" s="271"/>
      <c r="O2383" s="576"/>
      <c r="P2383" s="276" t="s">
        <v>277</v>
      </c>
      <c r="Q2383" s="279"/>
      <c r="R2383" s="449"/>
      <c r="S2383" s="279">
        <f t="shared" si="201"/>
        <v>0</v>
      </c>
      <c r="T2383" s="333">
        <f t="shared" si="192"/>
        <v>0</v>
      </c>
    </row>
    <row r="2384" spans="2:20" ht="24.9" customHeight="1" x14ac:dyDescent="0.3">
      <c r="B2384" s="446"/>
      <c r="C2384" s="267">
        <f t="shared" si="199"/>
        <v>1</v>
      </c>
      <c r="D2384" s="268" t="str">
        <f t="shared" si="200"/>
        <v>Janeiro</v>
      </c>
      <c r="E2384" s="269">
        <v>118</v>
      </c>
      <c r="F2384" s="270">
        <f>IF(E2384="","",VLOOKUP(Conciliação!E2384,Relatório!B:I,2,FALSE))</f>
        <v>0</v>
      </c>
      <c r="G2384" s="709"/>
      <c r="H2384" s="334" t="str">
        <f>IF(G2384="","",VLOOKUP(G2384,Fundos!B:C,2,FALSE))</f>
        <v/>
      </c>
      <c r="I2384" s="272"/>
      <c r="J2384" s="443"/>
      <c r="K2384" s="443"/>
      <c r="L2384" s="685"/>
      <c r="M2384" s="353"/>
      <c r="N2384" s="271"/>
      <c r="O2384" s="576"/>
      <c r="P2384" s="276" t="s">
        <v>277</v>
      </c>
      <c r="Q2384" s="279"/>
      <c r="R2384" s="449"/>
      <c r="S2384" s="279">
        <f t="shared" si="201"/>
        <v>0</v>
      </c>
      <c r="T2384" s="333">
        <f t="shared" si="192"/>
        <v>0</v>
      </c>
    </row>
    <row r="2385" spans="2:20" ht="24.9" customHeight="1" x14ac:dyDescent="0.3">
      <c r="B2385" s="446"/>
      <c r="C2385" s="267">
        <f t="shared" si="199"/>
        <v>1</v>
      </c>
      <c r="D2385" s="268" t="str">
        <f t="shared" si="200"/>
        <v>Janeiro</v>
      </c>
      <c r="E2385" s="269">
        <v>178</v>
      </c>
      <c r="F2385" s="270">
        <f>IF(E2385="","",VLOOKUP(Conciliação!E2385,Relatório!B:I,2,FALSE))</f>
        <v>0</v>
      </c>
      <c r="G2385" s="709"/>
      <c r="H2385" s="334" t="str">
        <f>IF(G2385="","",VLOOKUP(G2385,Fundos!B:C,2,FALSE))</f>
        <v/>
      </c>
      <c r="I2385" s="272"/>
      <c r="J2385" s="443"/>
      <c r="K2385" s="443"/>
      <c r="L2385" s="685"/>
      <c r="M2385" s="353"/>
      <c r="N2385" s="271"/>
      <c r="O2385" s="576"/>
      <c r="P2385" s="276" t="s">
        <v>277</v>
      </c>
      <c r="Q2385" s="279"/>
      <c r="R2385" s="449"/>
      <c r="S2385" s="279">
        <f t="shared" si="201"/>
        <v>0</v>
      </c>
      <c r="T2385" s="333">
        <f t="shared" si="192"/>
        <v>0</v>
      </c>
    </row>
    <row r="2386" spans="2:20" ht="24.9" customHeight="1" x14ac:dyDescent="0.3">
      <c r="B2386" s="446"/>
      <c r="C2386" s="267">
        <f t="shared" si="199"/>
        <v>1</v>
      </c>
      <c r="D2386" s="268" t="str">
        <f t="shared" si="200"/>
        <v>Janeiro</v>
      </c>
      <c r="E2386" s="269">
        <v>85</v>
      </c>
      <c r="F2386" s="270" t="str">
        <f>IF(E2386="","",VLOOKUP(Conciliação!E2386,Relatório!B:I,2,FALSE))</f>
        <v>Cursos</v>
      </c>
      <c r="G2386" s="709"/>
      <c r="H2386" s="334" t="str">
        <f>IF(G2386="","",VLOOKUP(G2386,Fundos!B:C,2,FALSE))</f>
        <v/>
      </c>
      <c r="I2386" s="272"/>
      <c r="J2386" s="443"/>
      <c r="K2386" s="443"/>
      <c r="L2386" s="685"/>
      <c r="M2386" s="353"/>
      <c r="N2386" s="271"/>
      <c r="O2386" s="576"/>
      <c r="P2386" s="276" t="s">
        <v>277</v>
      </c>
      <c r="Q2386" s="279"/>
      <c r="R2386" s="449"/>
      <c r="S2386" s="279">
        <f t="shared" si="201"/>
        <v>0</v>
      </c>
      <c r="T2386" s="333">
        <f t="shared" si="192"/>
        <v>0</v>
      </c>
    </row>
    <row r="2387" spans="2:20" ht="24.9" customHeight="1" x14ac:dyDescent="0.3">
      <c r="B2387" s="446"/>
      <c r="C2387" s="267">
        <f t="shared" si="199"/>
        <v>1</v>
      </c>
      <c r="D2387" s="268" t="str">
        <f t="shared" si="200"/>
        <v>Janeiro</v>
      </c>
      <c r="E2387" s="269">
        <v>87</v>
      </c>
      <c r="F2387" s="270" t="str">
        <f>IF(E2387="","",VLOOKUP(Conciliação!E2387,Relatório!B:I,2,FALSE))</f>
        <v>Logística</v>
      </c>
      <c r="G2387" s="709"/>
      <c r="H2387" s="334" t="str">
        <f>IF(G2387="","",VLOOKUP(G2387,Fundos!B:C,2,FALSE))</f>
        <v/>
      </c>
      <c r="I2387" s="272"/>
      <c r="J2387" s="443"/>
      <c r="K2387" s="443"/>
      <c r="L2387" s="685"/>
      <c r="M2387" s="353"/>
      <c r="N2387" s="271"/>
      <c r="O2387" s="576"/>
      <c r="P2387" s="276" t="s">
        <v>277</v>
      </c>
      <c r="Q2387" s="279"/>
      <c r="R2387" s="449"/>
      <c r="S2387" s="279">
        <f t="shared" si="201"/>
        <v>0</v>
      </c>
      <c r="T2387" s="333">
        <f t="shared" si="192"/>
        <v>0</v>
      </c>
    </row>
    <row r="2388" spans="2:20" ht="24.9" customHeight="1" x14ac:dyDescent="0.3">
      <c r="B2388" s="446"/>
      <c r="C2388" s="267">
        <f t="shared" si="199"/>
        <v>1</v>
      </c>
      <c r="D2388" s="268" t="str">
        <f t="shared" si="200"/>
        <v>Janeiro</v>
      </c>
      <c r="E2388" s="269">
        <v>126</v>
      </c>
      <c r="F2388" s="270">
        <f>IF(E2388="","",VLOOKUP(Conciliação!E2388,Relatório!B:I,2,FALSE))</f>
        <v>0</v>
      </c>
      <c r="G2388" s="709"/>
      <c r="H2388" s="334" t="str">
        <f>IF(G2388="","",VLOOKUP(G2388,Fundos!B:C,2,FALSE))</f>
        <v/>
      </c>
      <c r="I2388" s="272"/>
      <c r="J2388" s="443"/>
      <c r="K2388" s="452"/>
      <c r="L2388" s="685"/>
      <c r="M2388" s="353"/>
      <c r="N2388" s="271"/>
      <c r="O2388" s="576"/>
      <c r="P2388" s="276" t="s">
        <v>277</v>
      </c>
      <c r="Q2388" s="279"/>
      <c r="R2388" s="449"/>
      <c r="S2388" s="279">
        <f t="shared" si="201"/>
        <v>0</v>
      </c>
      <c r="T2388" s="333">
        <f t="shared" si="192"/>
        <v>0</v>
      </c>
    </row>
    <row r="2389" spans="2:20" ht="24.9" customHeight="1" x14ac:dyDescent="0.3">
      <c r="B2389" s="446"/>
      <c r="C2389" s="267">
        <f t="shared" si="199"/>
        <v>1</v>
      </c>
      <c r="D2389" s="268" t="str">
        <f t="shared" si="200"/>
        <v>Janeiro</v>
      </c>
      <c r="E2389" s="269">
        <v>313</v>
      </c>
      <c r="F2389" s="270">
        <f>IF(E2389="","",VLOOKUP(Conciliação!E2389,Relatório!B:I,2,FALSE))</f>
        <v>0</v>
      </c>
      <c r="G2389" s="709"/>
      <c r="H2389" s="334" t="str">
        <f>IF(G2389="","",VLOOKUP(G2389,Fundos!B:C,2,FALSE))</f>
        <v/>
      </c>
      <c r="I2389" s="272"/>
      <c r="J2389" s="448"/>
      <c r="K2389" s="443"/>
      <c r="L2389" s="685"/>
      <c r="M2389" s="353"/>
      <c r="N2389" s="271"/>
      <c r="O2389" s="576"/>
      <c r="P2389" s="276" t="s">
        <v>277</v>
      </c>
      <c r="Q2389" s="279"/>
      <c r="R2389" s="449"/>
      <c r="S2389" s="279">
        <f t="shared" si="201"/>
        <v>0</v>
      </c>
      <c r="T2389" s="333">
        <f t="shared" si="192"/>
        <v>0</v>
      </c>
    </row>
    <row r="2390" spans="2:20" ht="24.9" customHeight="1" x14ac:dyDescent="0.3">
      <c r="B2390" s="446"/>
      <c r="C2390" s="267">
        <f t="shared" si="199"/>
        <v>1</v>
      </c>
      <c r="D2390" s="268" t="str">
        <f t="shared" si="200"/>
        <v>Janeiro</v>
      </c>
      <c r="E2390" s="269">
        <v>236</v>
      </c>
      <c r="F2390" s="270" t="str">
        <f>IF(E2390="","",VLOOKUP(Conciliação!E2390,Relatório!B:I,2,FALSE))</f>
        <v xml:space="preserve">Plano de saúde </v>
      </c>
      <c r="G2390" s="709"/>
      <c r="H2390" s="334" t="str">
        <f>IF(G2390="","",VLOOKUP(G2390,Fundos!B:C,2,FALSE))</f>
        <v/>
      </c>
      <c r="I2390" s="272"/>
      <c r="J2390" s="443"/>
      <c r="K2390" s="448"/>
      <c r="L2390" s="685"/>
      <c r="M2390" s="353"/>
      <c r="N2390" s="271"/>
      <c r="O2390" s="576"/>
      <c r="P2390" s="276" t="s">
        <v>277</v>
      </c>
      <c r="Q2390" s="279"/>
      <c r="R2390" s="449"/>
      <c r="S2390" s="279">
        <f t="shared" si="201"/>
        <v>0</v>
      </c>
      <c r="T2390" s="333">
        <f t="shared" si="192"/>
        <v>0</v>
      </c>
    </row>
    <row r="2391" spans="2:20" ht="24.9" customHeight="1" x14ac:dyDescent="0.3">
      <c r="B2391" s="446"/>
      <c r="C2391" s="267">
        <f t="shared" si="199"/>
        <v>1</v>
      </c>
      <c r="D2391" s="268" t="str">
        <f t="shared" si="200"/>
        <v>Janeiro</v>
      </c>
      <c r="E2391" s="269">
        <v>53</v>
      </c>
      <c r="F2391" s="270" t="str">
        <f>IF(E2391="","",VLOOKUP(Conciliação!E2391,Relatório!B:I,2,FALSE))</f>
        <v>ITD (Sobre Doações PF)</v>
      </c>
      <c r="G2391" s="709"/>
      <c r="H2391" s="334" t="str">
        <f>IF(G2391="","",VLOOKUP(G2391,Fundos!B:C,2,FALSE))</f>
        <v/>
      </c>
      <c r="I2391" s="272"/>
      <c r="J2391" s="443"/>
      <c r="K2391" s="448"/>
      <c r="L2391" s="685"/>
      <c r="M2391" s="353"/>
      <c r="N2391" s="271"/>
      <c r="O2391" s="576"/>
      <c r="P2391" s="276" t="s">
        <v>277</v>
      </c>
      <c r="Q2391" s="279"/>
      <c r="R2391" s="449"/>
      <c r="S2391" s="279">
        <f t="shared" si="201"/>
        <v>0</v>
      </c>
      <c r="T2391" s="333">
        <f t="shared" ref="T2391:T2457" si="202">T2390</f>
        <v>0</v>
      </c>
    </row>
    <row r="2392" spans="2:20" ht="24.9" customHeight="1" x14ac:dyDescent="0.3">
      <c r="B2392" s="446"/>
      <c r="C2392" s="267">
        <f t="shared" si="199"/>
        <v>1</v>
      </c>
      <c r="D2392" s="268" t="str">
        <f t="shared" si="200"/>
        <v>Janeiro</v>
      </c>
      <c r="E2392" s="269">
        <v>52</v>
      </c>
      <c r="F2392" s="270" t="str">
        <f>IF(E2392="","",VLOOKUP(Conciliação!E2392,Relatório!B:I,2,FALSE))</f>
        <v>IOF (Sobre operações de crédito)</v>
      </c>
      <c r="G2392" s="709"/>
      <c r="H2392" s="334" t="str">
        <f>IF(G2392="","",VLOOKUP(G2392,Fundos!B:C,2,FALSE))</f>
        <v/>
      </c>
      <c r="I2392" s="272"/>
      <c r="J2392" s="443"/>
      <c r="K2392" s="448"/>
      <c r="L2392" s="685"/>
      <c r="M2392" s="353"/>
      <c r="N2392" s="271"/>
      <c r="O2392" s="576"/>
      <c r="P2392" s="276" t="s">
        <v>277</v>
      </c>
      <c r="Q2392" s="279"/>
      <c r="R2392" s="449"/>
      <c r="S2392" s="279">
        <f t="shared" si="201"/>
        <v>0</v>
      </c>
      <c r="T2392" s="333">
        <f t="shared" si="202"/>
        <v>0</v>
      </c>
    </row>
    <row r="2393" spans="2:20" ht="24.9" customHeight="1" x14ac:dyDescent="0.3">
      <c r="B2393" s="446"/>
      <c r="C2393" s="267">
        <f t="shared" si="199"/>
        <v>1</v>
      </c>
      <c r="D2393" s="268" t="str">
        <f t="shared" si="200"/>
        <v>Janeiro</v>
      </c>
      <c r="E2393" s="269">
        <v>210</v>
      </c>
      <c r="F2393" s="270" t="str">
        <f>IF(E2393="","",VLOOKUP(Conciliação!E2393,Relatório!B:I,2,FALSE))</f>
        <v>Serviços Gerais</v>
      </c>
      <c r="G2393" s="709"/>
      <c r="H2393" s="334" t="str">
        <f>IF(G2393="","",VLOOKUP(G2393,Fundos!B:C,2,FALSE))</f>
        <v/>
      </c>
      <c r="I2393" s="272"/>
      <c r="J2393" s="443"/>
      <c r="K2393" s="443"/>
      <c r="L2393" s="685"/>
      <c r="M2393" s="353"/>
      <c r="N2393" s="271"/>
      <c r="O2393" s="576"/>
      <c r="P2393" s="276" t="s">
        <v>277</v>
      </c>
      <c r="Q2393" s="279"/>
      <c r="R2393" s="449"/>
      <c r="S2393" s="279">
        <f t="shared" si="201"/>
        <v>0</v>
      </c>
      <c r="T2393" s="333">
        <f t="shared" si="202"/>
        <v>0</v>
      </c>
    </row>
    <row r="2394" spans="2:20" ht="24.9" customHeight="1" x14ac:dyDescent="0.3">
      <c r="B2394" s="446"/>
      <c r="C2394" s="267">
        <f t="shared" si="199"/>
        <v>1</v>
      </c>
      <c r="D2394" s="268" t="str">
        <f t="shared" si="200"/>
        <v>Janeiro</v>
      </c>
      <c r="E2394" s="269">
        <v>205</v>
      </c>
      <c r="F2394" s="270" t="str">
        <f>IF(E2394="","",VLOOKUP(Conciliação!E2394,Relatório!B:I,2,FALSE))</f>
        <v>Auxiliar Administrativo</v>
      </c>
      <c r="G2394" s="709"/>
      <c r="H2394" s="334" t="str">
        <f>IF(G2394="","",VLOOKUP(G2394,Fundos!B:C,2,FALSE))</f>
        <v/>
      </c>
      <c r="I2394" s="272"/>
      <c r="J2394" s="443"/>
      <c r="K2394" s="443"/>
      <c r="L2394" s="685"/>
      <c r="M2394" s="353"/>
      <c r="N2394" s="271"/>
      <c r="O2394" s="576"/>
      <c r="P2394" s="276" t="s">
        <v>277</v>
      </c>
      <c r="Q2394" s="279"/>
      <c r="R2394" s="449"/>
      <c r="S2394" s="279">
        <f t="shared" si="201"/>
        <v>0</v>
      </c>
      <c r="T2394" s="333">
        <f t="shared" si="202"/>
        <v>0</v>
      </c>
    </row>
    <row r="2395" spans="2:20" ht="24.9" customHeight="1" x14ac:dyDescent="0.3">
      <c r="B2395" s="446"/>
      <c r="C2395" s="267">
        <f t="shared" si="199"/>
        <v>1</v>
      </c>
      <c r="D2395" s="268" t="str">
        <f t="shared" si="200"/>
        <v>Janeiro</v>
      </c>
      <c r="E2395" s="269">
        <v>304</v>
      </c>
      <c r="F2395" s="270" t="str">
        <f>IF(E2395="","",VLOOKUP(Conciliação!E2395,Relatório!B:I,2,FALSE))</f>
        <v>Jurídico</v>
      </c>
      <c r="G2395" s="709"/>
      <c r="H2395" s="334" t="str">
        <f>IF(G2395="","",VLOOKUP(G2395,Fundos!B:C,2,FALSE))</f>
        <v/>
      </c>
      <c r="I2395" s="272"/>
      <c r="J2395" s="443"/>
      <c r="K2395" s="443"/>
      <c r="L2395" s="685"/>
      <c r="M2395" s="353"/>
      <c r="N2395" s="271"/>
      <c r="O2395" s="576"/>
      <c r="P2395" s="276" t="s">
        <v>277</v>
      </c>
      <c r="Q2395" s="279"/>
      <c r="R2395" s="449"/>
      <c r="S2395" s="279">
        <f t="shared" si="201"/>
        <v>0</v>
      </c>
      <c r="T2395" s="333">
        <f t="shared" si="202"/>
        <v>0</v>
      </c>
    </row>
    <row r="2396" spans="2:20" ht="24.9" customHeight="1" x14ac:dyDescent="0.3">
      <c r="B2396" s="446"/>
      <c r="C2396" s="267">
        <f t="shared" si="199"/>
        <v>1</v>
      </c>
      <c r="D2396" s="268" t="str">
        <f t="shared" si="200"/>
        <v>Janeiro</v>
      </c>
      <c r="E2396" s="269">
        <v>304</v>
      </c>
      <c r="F2396" s="270" t="str">
        <f>IF(E2396="","",VLOOKUP(Conciliação!E2396,Relatório!B:I,2,FALSE))</f>
        <v>Jurídico</v>
      </c>
      <c r="G2396" s="709"/>
      <c r="H2396" s="334" t="str">
        <f>IF(G2396="","",VLOOKUP(G2396,Fundos!B:C,2,FALSE))</f>
        <v/>
      </c>
      <c r="I2396" s="272"/>
      <c r="J2396" s="443"/>
      <c r="K2396" s="443"/>
      <c r="L2396" s="685"/>
      <c r="M2396" s="353"/>
      <c r="N2396" s="271"/>
      <c r="O2396" s="576"/>
      <c r="P2396" s="276" t="s">
        <v>277</v>
      </c>
      <c r="Q2396" s="279"/>
      <c r="R2396" s="449"/>
      <c r="S2396" s="279">
        <f t="shared" si="201"/>
        <v>0</v>
      </c>
      <c r="T2396" s="333">
        <f t="shared" si="202"/>
        <v>0</v>
      </c>
    </row>
    <row r="2397" spans="2:20" ht="24.9" customHeight="1" x14ac:dyDescent="0.3">
      <c r="B2397" s="446"/>
      <c r="C2397" s="267">
        <f t="shared" si="199"/>
        <v>1</v>
      </c>
      <c r="D2397" s="268" t="str">
        <f t="shared" si="200"/>
        <v>Janeiro</v>
      </c>
      <c r="E2397" s="269">
        <v>210</v>
      </c>
      <c r="F2397" s="270" t="str">
        <f>IF(E2397="","",VLOOKUP(Conciliação!E2397,Relatório!B:I,2,FALSE))</f>
        <v>Serviços Gerais</v>
      </c>
      <c r="G2397" s="709"/>
      <c r="H2397" s="334" t="str">
        <f>IF(G2397="","",VLOOKUP(G2397,Fundos!B:C,2,FALSE))</f>
        <v/>
      </c>
      <c r="I2397" s="272"/>
      <c r="J2397" s="443"/>
      <c r="K2397" s="443"/>
      <c r="L2397" s="685"/>
      <c r="M2397" s="353"/>
      <c r="N2397" s="271"/>
      <c r="O2397" s="576"/>
      <c r="P2397" s="276" t="s">
        <v>277</v>
      </c>
      <c r="Q2397" s="279"/>
      <c r="R2397" s="449"/>
      <c r="S2397" s="279">
        <f t="shared" si="201"/>
        <v>0</v>
      </c>
      <c r="T2397" s="333">
        <f t="shared" si="202"/>
        <v>0</v>
      </c>
    </row>
    <row r="2398" spans="2:20" ht="24.9" customHeight="1" x14ac:dyDescent="0.3">
      <c r="B2398" s="446"/>
      <c r="C2398" s="267">
        <f t="shared" si="199"/>
        <v>1</v>
      </c>
      <c r="D2398" s="268" t="str">
        <f t="shared" si="200"/>
        <v>Janeiro</v>
      </c>
      <c r="E2398" s="269">
        <v>178</v>
      </c>
      <c r="F2398" s="270">
        <f>IF(E2398="","",VLOOKUP(Conciliação!E2398,Relatório!B:I,2,FALSE))</f>
        <v>0</v>
      </c>
      <c r="G2398" s="709"/>
      <c r="H2398" s="334" t="str">
        <f>IF(G2398="","",VLOOKUP(G2398,Fundos!B:C,2,FALSE))</f>
        <v/>
      </c>
      <c r="I2398" s="272"/>
      <c r="J2398" s="443"/>
      <c r="K2398" s="443"/>
      <c r="L2398" s="685"/>
      <c r="M2398" s="353"/>
      <c r="N2398" s="271"/>
      <c r="O2398" s="576"/>
      <c r="P2398" s="276" t="s">
        <v>277</v>
      </c>
      <c r="Q2398" s="279"/>
      <c r="R2398" s="449"/>
      <c r="S2398" s="279">
        <f t="shared" si="201"/>
        <v>0</v>
      </c>
      <c r="T2398" s="333">
        <f t="shared" si="202"/>
        <v>0</v>
      </c>
    </row>
    <row r="2399" spans="2:20" ht="24.9" customHeight="1" x14ac:dyDescent="0.3">
      <c r="B2399" s="446"/>
      <c r="C2399" s="267">
        <f t="shared" si="199"/>
        <v>1</v>
      </c>
      <c r="D2399" s="268" t="str">
        <f t="shared" si="200"/>
        <v>Janeiro</v>
      </c>
      <c r="E2399" s="269">
        <v>115</v>
      </c>
      <c r="F2399" s="270">
        <f>IF(E2399="","",VLOOKUP(Conciliação!E2399,Relatório!B:I,2,FALSE))</f>
        <v>0</v>
      </c>
      <c r="G2399" s="709"/>
      <c r="H2399" s="334" t="str">
        <f>IF(G2399="","",VLOOKUP(G2399,Fundos!B:C,2,FALSE))</f>
        <v/>
      </c>
      <c r="I2399" s="272"/>
      <c r="J2399" s="443"/>
      <c r="K2399" s="443"/>
      <c r="L2399" s="685"/>
      <c r="M2399" s="353"/>
      <c r="N2399" s="271"/>
      <c r="O2399" s="576"/>
      <c r="P2399" s="276" t="s">
        <v>277</v>
      </c>
      <c r="Q2399" s="279"/>
      <c r="R2399" s="449"/>
      <c r="S2399" s="279">
        <f t="shared" si="201"/>
        <v>0</v>
      </c>
      <c r="T2399" s="333">
        <f t="shared" si="202"/>
        <v>0</v>
      </c>
    </row>
    <row r="2400" spans="2:20" ht="24.9" customHeight="1" x14ac:dyDescent="0.3">
      <c r="B2400" s="446"/>
      <c r="C2400" s="267">
        <f t="shared" si="199"/>
        <v>1</v>
      </c>
      <c r="D2400" s="268" t="str">
        <f t="shared" si="200"/>
        <v>Janeiro</v>
      </c>
      <c r="E2400" s="269">
        <v>306</v>
      </c>
      <c r="F2400" s="270" t="str">
        <f>IF(E2400="","",VLOOKUP(Conciliação!E2400,Relatório!B:I,2,FALSE))</f>
        <v>Suporte informática (Assistência)</v>
      </c>
      <c r="G2400" s="709"/>
      <c r="H2400" s="334" t="str">
        <f>IF(G2400="","",VLOOKUP(G2400,Fundos!B:C,2,FALSE))</f>
        <v/>
      </c>
      <c r="I2400" s="272"/>
      <c r="J2400" s="443"/>
      <c r="K2400" s="443"/>
      <c r="L2400" s="685"/>
      <c r="M2400" s="353"/>
      <c r="N2400" s="271"/>
      <c r="O2400" s="576"/>
      <c r="P2400" s="276" t="s">
        <v>277</v>
      </c>
      <c r="Q2400" s="279"/>
      <c r="R2400" s="449"/>
      <c r="S2400" s="279">
        <f t="shared" si="201"/>
        <v>0</v>
      </c>
      <c r="T2400" s="333">
        <f t="shared" si="202"/>
        <v>0</v>
      </c>
    </row>
    <row r="2401" spans="2:20" ht="24.9" customHeight="1" x14ac:dyDescent="0.3">
      <c r="B2401" s="446"/>
      <c r="C2401" s="267">
        <f t="shared" si="199"/>
        <v>1</v>
      </c>
      <c r="D2401" s="268" t="str">
        <f t="shared" si="200"/>
        <v>Janeiro</v>
      </c>
      <c r="E2401" s="269">
        <v>205</v>
      </c>
      <c r="F2401" s="270" t="str">
        <f>IF(E2401="","",VLOOKUP(Conciliação!E2401,Relatório!B:I,2,FALSE))</f>
        <v>Auxiliar Administrativo</v>
      </c>
      <c r="G2401" s="709"/>
      <c r="H2401" s="334" t="str">
        <f>IF(G2401="","",VLOOKUP(G2401,Fundos!B:C,2,FALSE))</f>
        <v/>
      </c>
      <c r="I2401" s="272"/>
      <c r="J2401" s="443"/>
      <c r="K2401" s="443"/>
      <c r="L2401" s="685"/>
      <c r="M2401" s="353"/>
      <c r="N2401" s="271"/>
      <c r="O2401" s="576"/>
      <c r="P2401" s="276" t="s">
        <v>277</v>
      </c>
      <c r="Q2401" s="279"/>
      <c r="R2401" s="449"/>
      <c r="S2401" s="279">
        <f t="shared" si="201"/>
        <v>0</v>
      </c>
      <c r="T2401" s="333">
        <f t="shared" si="202"/>
        <v>0</v>
      </c>
    </row>
    <row r="2402" spans="2:20" ht="24.9" customHeight="1" x14ac:dyDescent="0.3">
      <c r="B2402" s="446"/>
      <c r="C2402" s="267">
        <f t="shared" si="199"/>
        <v>1</v>
      </c>
      <c r="D2402" s="268" t="str">
        <f t="shared" si="200"/>
        <v>Janeiro</v>
      </c>
      <c r="E2402" s="269">
        <v>126</v>
      </c>
      <c r="F2402" s="270">
        <f>IF(E2402="","",VLOOKUP(Conciliação!E2402,Relatório!B:I,2,FALSE))</f>
        <v>0</v>
      </c>
      <c r="G2402" s="709"/>
      <c r="H2402" s="334" t="str">
        <f>IF(G2402="","",VLOOKUP(G2402,Fundos!B:C,2,FALSE))</f>
        <v/>
      </c>
      <c r="I2402" s="272"/>
      <c r="J2402" s="443"/>
      <c r="K2402" s="443"/>
      <c r="L2402" s="685"/>
      <c r="M2402" s="353"/>
      <c r="N2402" s="271"/>
      <c r="O2402" s="576"/>
      <c r="P2402" s="276" t="s">
        <v>277</v>
      </c>
      <c r="Q2402" s="279"/>
      <c r="R2402" s="449"/>
      <c r="S2402" s="279">
        <f t="shared" si="201"/>
        <v>0</v>
      </c>
      <c r="T2402" s="333">
        <f t="shared" si="202"/>
        <v>0</v>
      </c>
    </row>
    <row r="2403" spans="2:20" ht="24.9" customHeight="1" x14ac:dyDescent="0.3">
      <c r="B2403" s="446"/>
      <c r="C2403" s="267">
        <f t="shared" si="199"/>
        <v>1</v>
      </c>
      <c r="D2403" s="268" t="str">
        <f t="shared" si="200"/>
        <v>Janeiro</v>
      </c>
      <c r="E2403" s="269">
        <v>113</v>
      </c>
      <c r="F2403" s="270" t="str">
        <f>IF(E2403="","",VLOOKUP(Conciliação!E2403,Relatório!B:I,2,FALSE))</f>
        <v>Festival de Gastronomia</v>
      </c>
      <c r="G2403" s="709"/>
      <c r="H2403" s="334" t="str">
        <f>IF(G2403="","",VLOOKUP(G2403,Fundos!B:C,2,FALSE))</f>
        <v/>
      </c>
      <c r="I2403" s="272"/>
      <c r="J2403" s="443"/>
      <c r="K2403" s="448"/>
      <c r="L2403" s="685"/>
      <c r="M2403" s="353"/>
      <c r="N2403" s="271"/>
      <c r="O2403" s="576"/>
      <c r="P2403" s="276" t="s">
        <v>277</v>
      </c>
      <c r="Q2403" s="279"/>
      <c r="R2403" s="449"/>
      <c r="S2403" s="279">
        <f t="shared" si="201"/>
        <v>0</v>
      </c>
      <c r="T2403" s="333">
        <f t="shared" si="202"/>
        <v>0</v>
      </c>
    </row>
    <row r="2404" spans="2:20" ht="24.9" customHeight="1" x14ac:dyDescent="0.3">
      <c r="B2404" s="446"/>
      <c r="C2404" s="267">
        <f t="shared" si="199"/>
        <v>1</v>
      </c>
      <c r="D2404" s="268" t="str">
        <f t="shared" si="200"/>
        <v>Janeiro</v>
      </c>
      <c r="E2404" s="269">
        <v>60</v>
      </c>
      <c r="F2404" s="270" t="str">
        <f>IF(E2404="","",VLOOKUP(Conciliação!E2404,Relatório!B:I,2,FALSE))</f>
        <v>Taxas bancárias</v>
      </c>
      <c r="G2404" s="709"/>
      <c r="H2404" s="334" t="str">
        <f>IF(G2404="","",VLOOKUP(G2404,Fundos!B:C,2,FALSE))</f>
        <v/>
      </c>
      <c r="I2404" s="272"/>
      <c r="J2404" s="443"/>
      <c r="K2404" s="443"/>
      <c r="L2404" s="685"/>
      <c r="M2404" s="353"/>
      <c r="N2404" s="271"/>
      <c r="O2404" s="576"/>
      <c r="P2404" s="276" t="s">
        <v>277</v>
      </c>
      <c r="Q2404" s="279"/>
      <c r="R2404" s="449"/>
      <c r="S2404" s="279">
        <f t="shared" si="201"/>
        <v>0</v>
      </c>
      <c r="T2404" s="333">
        <f t="shared" si="202"/>
        <v>0</v>
      </c>
    </row>
    <row r="2405" spans="2:20" ht="24.9" customHeight="1" x14ac:dyDescent="0.3">
      <c r="B2405" s="446"/>
      <c r="C2405" s="267">
        <f t="shared" si="199"/>
        <v>1</v>
      </c>
      <c r="D2405" s="268" t="str">
        <f t="shared" si="200"/>
        <v>Janeiro</v>
      </c>
      <c r="E2405" s="269">
        <v>60</v>
      </c>
      <c r="F2405" s="270" t="str">
        <f>IF(E2405="","",VLOOKUP(Conciliação!E2405,Relatório!B:I,2,FALSE))</f>
        <v>Taxas bancárias</v>
      </c>
      <c r="G2405" s="709"/>
      <c r="H2405" s="334" t="str">
        <f>IF(G2405="","",VLOOKUP(G2405,Fundos!B:C,2,FALSE))</f>
        <v/>
      </c>
      <c r="I2405" s="272"/>
      <c r="J2405" s="443"/>
      <c r="K2405" s="443"/>
      <c r="L2405" s="685"/>
      <c r="M2405" s="353"/>
      <c r="N2405" s="271"/>
      <c r="O2405" s="576"/>
      <c r="P2405" s="276" t="s">
        <v>277</v>
      </c>
      <c r="Q2405" s="279"/>
      <c r="R2405" s="449"/>
      <c r="S2405" s="279">
        <f t="shared" si="201"/>
        <v>0</v>
      </c>
      <c r="T2405" s="333">
        <f t="shared" si="202"/>
        <v>0</v>
      </c>
    </row>
    <row r="2406" spans="2:20" ht="24.9" customHeight="1" x14ac:dyDescent="0.3">
      <c r="B2406" s="446"/>
      <c r="C2406" s="267">
        <f t="shared" si="199"/>
        <v>1</v>
      </c>
      <c r="D2406" s="268" t="str">
        <f t="shared" si="200"/>
        <v>Janeiro</v>
      </c>
      <c r="E2406" s="269">
        <v>60</v>
      </c>
      <c r="F2406" s="270" t="str">
        <f>IF(E2406="","",VLOOKUP(Conciliação!E2406,Relatório!B:I,2,FALSE))</f>
        <v>Taxas bancárias</v>
      </c>
      <c r="G2406" s="709"/>
      <c r="H2406" s="334" t="str">
        <f>IF(G2406="","",VLOOKUP(G2406,Fundos!B:C,2,FALSE))</f>
        <v/>
      </c>
      <c r="I2406" s="272"/>
      <c r="J2406" s="443"/>
      <c r="K2406" s="443"/>
      <c r="L2406" s="685"/>
      <c r="M2406" s="353"/>
      <c r="N2406" s="271"/>
      <c r="O2406" s="576"/>
      <c r="P2406" s="276" t="s">
        <v>277</v>
      </c>
      <c r="Q2406" s="279"/>
      <c r="R2406" s="449"/>
      <c r="S2406" s="279">
        <f t="shared" si="201"/>
        <v>0</v>
      </c>
      <c r="T2406" s="333">
        <f t="shared" si="202"/>
        <v>0</v>
      </c>
    </row>
    <row r="2407" spans="2:20" ht="24.9" customHeight="1" x14ac:dyDescent="0.3">
      <c r="B2407" s="446"/>
      <c r="C2407" s="267">
        <f t="shared" si="199"/>
        <v>1</v>
      </c>
      <c r="D2407" s="268" t="str">
        <f t="shared" si="200"/>
        <v>Janeiro</v>
      </c>
      <c r="E2407" s="269">
        <v>60</v>
      </c>
      <c r="F2407" s="270" t="str">
        <f>IF(E2407="","",VLOOKUP(Conciliação!E2407,Relatório!B:I,2,FALSE))</f>
        <v>Taxas bancárias</v>
      </c>
      <c r="G2407" s="709"/>
      <c r="H2407" s="334" t="str">
        <f>IF(G2407="","",VLOOKUP(G2407,Fundos!B:C,2,FALSE))</f>
        <v/>
      </c>
      <c r="I2407" s="272"/>
      <c r="J2407" s="443"/>
      <c r="K2407" s="443"/>
      <c r="L2407" s="685"/>
      <c r="M2407" s="353"/>
      <c r="N2407" s="271"/>
      <c r="O2407" s="576"/>
      <c r="P2407" s="276" t="s">
        <v>277</v>
      </c>
      <c r="Q2407" s="279"/>
      <c r="R2407" s="449"/>
      <c r="S2407" s="279">
        <f t="shared" si="201"/>
        <v>0</v>
      </c>
      <c r="T2407" s="333">
        <f t="shared" si="202"/>
        <v>0</v>
      </c>
    </row>
    <row r="2408" spans="2:20" ht="24.9" customHeight="1" x14ac:dyDescent="0.3">
      <c r="B2408" s="446"/>
      <c r="C2408" s="267">
        <f t="shared" si="199"/>
        <v>1</v>
      </c>
      <c r="D2408" s="268" t="str">
        <f t="shared" si="200"/>
        <v>Janeiro</v>
      </c>
      <c r="E2408" s="269">
        <v>60</v>
      </c>
      <c r="F2408" s="270" t="str">
        <f>IF(E2408="","",VLOOKUP(Conciliação!E2408,Relatório!B:I,2,FALSE))</f>
        <v>Taxas bancárias</v>
      </c>
      <c r="G2408" s="709"/>
      <c r="H2408" s="334" t="str">
        <f>IF(G2408="","",VLOOKUP(G2408,Fundos!B:C,2,FALSE))</f>
        <v/>
      </c>
      <c r="I2408" s="272"/>
      <c r="J2408" s="443"/>
      <c r="K2408" s="443"/>
      <c r="L2408" s="685"/>
      <c r="M2408" s="353"/>
      <c r="N2408" s="271"/>
      <c r="O2408" s="576"/>
      <c r="P2408" s="276" t="s">
        <v>277</v>
      </c>
      <c r="Q2408" s="279"/>
      <c r="R2408" s="449"/>
      <c r="S2408" s="279">
        <f t="shared" si="201"/>
        <v>0</v>
      </c>
      <c r="T2408" s="333">
        <f t="shared" si="202"/>
        <v>0</v>
      </c>
    </row>
    <row r="2409" spans="2:20" ht="24.9" customHeight="1" x14ac:dyDescent="0.3">
      <c r="B2409" s="446"/>
      <c r="C2409" s="267">
        <f t="shared" si="199"/>
        <v>1</v>
      </c>
      <c r="D2409" s="268" t="str">
        <f t="shared" si="200"/>
        <v>Janeiro</v>
      </c>
      <c r="E2409" s="269">
        <v>60</v>
      </c>
      <c r="F2409" s="270" t="str">
        <f>IF(E2409="","",VLOOKUP(Conciliação!E2409,Relatório!B:I,2,FALSE))</f>
        <v>Taxas bancárias</v>
      </c>
      <c r="G2409" s="709"/>
      <c r="H2409" s="334" t="str">
        <f>IF(G2409="","",VLOOKUP(G2409,Fundos!B:C,2,FALSE))</f>
        <v/>
      </c>
      <c r="I2409" s="272"/>
      <c r="J2409" s="443"/>
      <c r="K2409" s="443"/>
      <c r="L2409" s="685"/>
      <c r="M2409" s="353"/>
      <c r="N2409" s="271"/>
      <c r="O2409" s="576"/>
      <c r="P2409" s="276" t="s">
        <v>277</v>
      </c>
      <c r="Q2409" s="279"/>
      <c r="R2409" s="449"/>
      <c r="S2409" s="279">
        <f t="shared" si="201"/>
        <v>0</v>
      </c>
      <c r="T2409" s="333">
        <f t="shared" si="202"/>
        <v>0</v>
      </c>
    </row>
    <row r="2410" spans="2:20" ht="24.9" customHeight="1" x14ac:dyDescent="0.3">
      <c r="B2410" s="446"/>
      <c r="C2410" s="267">
        <f t="shared" si="199"/>
        <v>1</v>
      </c>
      <c r="D2410" s="268" t="str">
        <f t="shared" si="200"/>
        <v>Janeiro</v>
      </c>
      <c r="E2410" s="269">
        <v>60</v>
      </c>
      <c r="F2410" s="270" t="str">
        <f>IF(E2410="","",VLOOKUP(Conciliação!E2410,Relatório!B:I,2,FALSE))</f>
        <v>Taxas bancárias</v>
      </c>
      <c r="G2410" s="709"/>
      <c r="H2410" s="334" t="str">
        <f>IF(G2410="","",VLOOKUP(G2410,Fundos!B:C,2,FALSE))</f>
        <v/>
      </c>
      <c r="I2410" s="272"/>
      <c r="J2410" s="443"/>
      <c r="K2410" s="443"/>
      <c r="L2410" s="685"/>
      <c r="M2410" s="353"/>
      <c r="N2410" s="271"/>
      <c r="O2410" s="576"/>
      <c r="P2410" s="276" t="s">
        <v>277</v>
      </c>
      <c r="Q2410" s="279"/>
      <c r="R2410" s="449"/>
      <c r="S2410" s="279">
        <f t="shared" si="201"/>
        <v>0</v>
      </c>
      <c r="T2410" s="333">
        <f t="shared" si="202"/>
        <v>0</v>
      </c>
    </row>
    <row r="2411" spans="2:20" ht="24.9" customHeight="1" x14ac:dyDescent="0.3">
      <c r="B2411" s="446"/>
      <c r="C2411" s="267">
        <f t="shared" si="199"/>
        <v>1</v>
      </c>
      <c r="D2411" s="268" t="str">
        <f t="shared" si="200"/>
        <v>Janeiro</v>
      </c>
      <c r="E2411" s="269">
        <v>60</v>
      </c>
      <c r="F2411" s="270" t="str">
        <f>IF(E2411="","",VLOOKUP(Conciliação!E2411,Relatório!B:I,2,FALSE))</f>
        <v>Taxas bancárias</v>
      </c>
      <c r="G2411" s="709"/>
      <c r="H2411" s="334" t="str">
        <f>IF(G2411="","",VLOOKUP(G2411,Fundos!B:C,2,FALSE))</f>
        <v/>
      </c>
      <c r="I2411" s="272"/>
      <c r="J2411" s="443"/>
      <c r="K2411" s="443"/>
      <c r="L2411" s="685"/>
      <c r="M2411" s="353"/>
      <c r="N2411" s="271"/>
      <c r="O2411" s="576"/>
      <c r="P2411" s="276" t="s">
        <v>277</v>
      </c>
      <c r="Q2411" s="279"/>
      <c r="R2411" s="449"/>
      <c r="S2411" s="279">
        <f t="shared" si="201"/>
        <v>0</v>
      </c>
      <c r="T2411" s="333">
        <f t="shared" si="202"/>
        <v>0</v>
      </c>
    </row>
    <row r="2412" spans="2:20" ht="24.9" customHeight="1" x14ac:dyDescent="0.3">
      <c r="B2412" s="446"/>
      <c r="C2412" s="267">
        <f t="shared" si="199"/>
        <v>1</v>
      </c>
      <c r="D2412" s="268" t="str">
        <f t="shared" si="200"/>
        <v>Janeiro</v>
      </c>
      <c r="E2412" s="269">
        <v>60</v>
      </c>
      <c r="F2412" s="270" t="str">
        <f>IF(E2412="","",VLOOKUP(Conciliação!E2412,Relatório!B:I,2,FALSE))</f>
        <v>Taxas bancárias</v>
      </c>
      <c r="G2412" s="709"/>
      <c r="H2412" s="334" t="str">
        <f>IF(G2412="","",VLOOKUP(G2412,Fundos!B:C,2,FALSE))</f>
        <v/>
      </c>
      <c r="I2412" s="272"/>
      <c r="J2412" s="443"/>
      <c r="K2412" s="443"/>
      <c r="L2412" s="685"/>
      <c r="M2412" s="353"/>
      <c r="N2412" s="271"/>
      <c r="O2412" s="576"/>
      <c r="P2412" s="276" t="s">
        <v>277</v>
      </c>
      <c r="Q2412" s="279"/>
      <c r="R2412" s="449"/>
      <c r="S2412" s="279">
        <f t="shared" si="201"/>
        <v>0</v>
      </c>
      <c r="T2412" s="333">
        <f t="shared" si="202"/>
        <v>0</v>
      </c>
    </row>
    <row r="2413" spans="2:20" ht="24.9" customHeight="1" x14ac:dyDescent="0.3">
      <c r="B2413" s="446"/>
      <c r="C2413" s="267">
        <f t="shared" si="199"/>
        <v>1</v>
      </c>
      <c r="D2413" s="268" t="str">
        <f t="shared" si="200"/>
        <v>Janeiro</v>
      </c>
      <c r="E2413" s="269">
        <v>60</v>
      </c>
      <c r="F2413" s="270" t="str">
        <f>IF(E2413="","",VLOOKUP(Conciliação!E2413,Relatório!B:I,2,FALSE))</f>
        <v>Taxas bancárias</v>
      </c>
      <c r="G2413" s="709"/>
      <c r="H2413" s="334" t="str">
        <f>IF(G2413="","",VLOOKUP(G2413,Fundos!B:C,2,FALSE))</f>
        <v/>
      </c>
      <c r="I2413" s="272"/>
      <c r="J2413" s="443"/>
      <c r="K2413" s="443"/>
      <c r="L2413" s="685"/>
      <c r="M2413" s="353"/>
      <c r="N2413" s="271"/>
      <c r="O2413" s="576"/>
      <c r="P2413" s="276" t="s">
        <v>277</v>
      </c>
      <c r="Q2413" s="279"/>
      <c r="R2413" s="449"/>
      <c r="S2413" s="279">
        <f t="shared" si="201"/>
        <v>0</v>
      </c>
      <c r="T2413" s="333">
        <f t="shared" si="202"/>
        <v>0</v>
      </c>
    </row>
    <row r="2414" spans="2:20" ht="24.9" customHeight="1" x14ac:dyDescent="0.3">
      <c r="B2414" s="446"/>
      <c r="C2414" s="267">
        <f t="shared" si="199"/>
        <v>1</v>
      </c>
      <c r="D2414" s="268" t="str">
        <f t="shared" si="200"/>
        <v>Janeiro</v>
      </c>
      <c r="E2414" s="269">
        <v>60</v>
      </c>
      <c r="F2414" s="270" t="str">
        <f>IF(E2414="","",VLOOKUP(Conciliação!E2414,Relatório!B:I,2,FALSE))</f>
        <v>Taxas bancárias</v>
      </c>
      <c r="G2414" s="709"/>
      <c r="H2414" s="334" t="str">
        <f>IF(G2414="","",VLOOKUP(G2414,Fundos!B:C,2,FALSE))</f>
        <v/>
      </c>
      <c r="I2414" s="272"/>
      <c r="J2414" s="443"/>
      <c r="K2414" s="443"/>
      <c r="L2414" s="685"/>
      <c r="M2414" s="353"/>
      <c r="N2414" s="271"/>
      <c r="O2414" s="576"/>
      <c r="P2414" s="276" t="s">
        <v>277</v>
      </c>
      <c r="Q2414" s="279"/>
      <c r="R2414" s="449"/>
      <c r="S2414" s="279">
        <f t="shared" si="201"/>
        <v>0</v>
      </c>
      <c r="T2414" s="333">
        <f t="shared" si="202"/>
        <v>0</v>
      </c>
    </row>
    <row r="2415" spans="2:20" ht="24.9" customHeight="1" x14ac:dyDescent="0.3">
      <c r="B2415" s="446"/>
      <c r="C2415" s="267">
        <f t="shared" si="199"/>
        <v>1</v>
      </c>
      <c r="D2415" s="268" t="str">
        <f t="shared" si="200"/>
        <v>Janeiro</v>
      </c>
      <c r="E2415" s="269">
        <v>60</v>
      </c>
      <c r="F2415" s="270" t="str">
        <f>IF(E2415="","",VLOOKUP(Conciliação!E2415,Relatório!B:I,2,FALSE))</f>
        <v>Taxas bancárias</v>
      </c>
      <c r="G2415" s="709"/>
      <c r="H2415" s="334" t="str">
        <f>IF(G2415="","",VLOOKUP(G2415,Fundos!B:C,2,FALSE))</f>
        <v/>
      </c>
      <c r="I2415" s="272"/>
      <c r="J2415" s="443"/>
      <c r="K2415" s="443"/>
      <c r="L2415" s="685"/>
      <c r="M2415" s="353"/>
      <c r="N2415" s="271"/>
      <c r="O2415" s="576"/>
      <c r="P2415" s="276" t="s">
        <v>277</v>
      </c>
      <c r="Q2415" s="279"/>
      <c r="R2415" s="449"/>
      <c r="S2415" s="279">
        <f t="shared" si="201"/>
        <v>0</v>
      </c>
      <c r="T2415" s="333">
        <f t="shared" si="202"/>
        <v>0</v>
      </c>
    </row>
    <row r="2416" spans="2:20" ht="24.9" customHeight="1" x14ac:dyDescent="0.3">
      <c r="B2416" s="446"/>
      <c r="C2416" s="267">
        <f>MONTH(B2416)</f>
        <v>1</v>
      </c>
      <c r="D2416" s="268" t="str">
        <f>IF(C2416=1,"Janeiro",IF(C2416=2,"Fevereiro",IF(C2416=3,"Março",IF(C2416=4,"Abril",IF(C2416=5,"Maio",IF(C2416=6,"Junho",IF(C2416=7,"Julho",IF(C2416=8,"Agosto",IF(C2416=9,"Setembro",IF(C2416=10,"Outubro",IF(C2416=11,"Novembro",IF(C2416=12,"Dezembro",""))))))))))))</f>
        <v>Janeiro</v>
      </c>
      <c r="E2416" s="269">
        <v>24</v>
      </c>
      <c r="F2416" s="270" t="str">
        <f>IF(E2416="","",VLOOKUP(Conciliação!E2416,Relatório!B:I,2,FALSE))</f>
        <v>Resgate de Aplicações Financeiras</v>
      </c>
      <c r="G2416" s="709"/>
      <c r="H2416" s="334" t="str">
        <f>IF(G2416="","",VLOOKUP(G2416,Fundos!B:C,2,FALSE))</f>
        <v/>
      </c>
      <c r="I2416" s="272"/>
      <c r="J2416" s="443"/>
      <c r="K2416" s="443"/>
      <c r="L2416" s="685"/>
      <c r="M2416" s="353"/>
      <c r="N2416" s="271"/>
      <c r="O2416" s="576"/>
      <c r="P2416" s="276" t="s">
        <v>277</v>
      </c>
      <c r="Q2416" s="279"/>
      <c r="R2416" s="449"/>
      <c r="S2416" s="279">
        <f t="shared" ref="S2416" si="203">IF(P2416="sim",Q2416-R2416+S2415,IF(P2416="NÃO",S2415))</f>
        <v>0</v>
      </c>
      <c r="T2416" s="333">
        <f t="shared" si="202"/>
        <v>0</v>
      </c>
    </row>
    <row r="2417" spans="2:20" ht="24.9" customHeight="1" x14ac:dyDescent="0.3">
      <c r="B2417" s="446"/>
      <c r="C2417" s="267">
        <f>MONTH(B2417)</f>
        <v>1</v>
      </c>
      <c r="D2417" s="268" t="str">
        <f>IF(C2417=1,"Janeiro",IF(C2417=2,"Fevereiro",IF(C2417=3,"Março",IF(C2417=4,"Abril",IF(C2417=5,"Maio",IF(C2417=6,"Junho",IF(C2417=7,"Julho",IF(C2417=8,"Agosto",IF(C2417=9,"Setembro",IF(C2417=10,"Outubro",IF(C2417=11,"Novembro",IF(C2417=12,"Dezembro",""))))))))))))</f>
        <v>Janeiro</v>
      </c>
      <c r="E2417" s="269">
        <v>26</v>
      </c>
      <c r="F2417" s="270" t="str">
        <f>IF(E2417="","",VLOOKUP(Conciliação!E2417,Relatório!B:I,2,FALSE))</f>
        <v>Multas recebidas</v>
      </c>
      <c r="G2417" s="709"/>
      <c r="H2417" s="334" t="str">
        <f>IF(G2417="","",VLOOKUP(G2417,Fundos!B:C,2,FALSE))</f>
        <v/>
      </c>
      <c r="I2417" s="272"/>
      <c r="J2417" s="448"/>
      <c r="K2417" s="443"/>
      <c r="L2417" s="686"/>
      <c r="M2417" s="353"/>
      <c r="N2417" s="271"/>
      <c r="O2417" s="576"/>
      <c r="P2417" s="276" t="s">
        <v>277</v>
      </c>
      <c r="Q2417" s="279"/>
      <c r="R2417" s="449"/>
      <c r="S2417" s="279">
        <f t="shared" si="201"/>
        <v>0</v>
      </c>
      <c r="T2417" s="333">
        <f t="shared" si="202"/>
        <v>0</v>
      </c>
    </row>
    <row r="2418" spans="2:20" ht="24.9" customHeight="1" x14ac:dyDescent="0.3">
      <c r="B2418" s="446"/>
      <c r="C2418" s="267">
        <f>MONTH(B2418)</f>
        <v>1</v>
      </c>
      <c r="D2418" s="268" t="str">
        <f>IF(C2418=1,"Janeiro",IF(C2418=2,"Fevereiro",IF(C2418=3,"Março",IF(C2418=4,"Abril",IF(C2418=5,"Maio",IF(C2418=6,"Junho",IF(C2418=7,"Julho",IF(C2418=8,"Agosto",IF(C2418=9,"Setembro",IF(C2418=10,"Outubro",IF(C2418=11,"Novembro",IF(C2418=12,"Dezembro",""))))))))))))</f>
        <v>Janeiro</v>
      </c>
      <c r="E2418" s="269">
        <v>26</v>
      </c>
      <c r="F2418" s="270" t="str">
        <f>IF(E2418="","",VLOOKUP(Conciliação!E2418,Relatório!B:I,2,FALSE))</f>
        <v>Multas recebidas</v>
      </c>
      <c r="G2418" s="709"/>
      <c r="H2418" s="334" t="str">
        <f>IF(G2418="","",VLOOKUP(G2418,Fundos!B:C,2,FALSE))</f>
        <v/>
      </c>
      <c r="I2418" s="272"/>
      <c r="J2418" s="448"/>
      <c r="K2418" s="443"/>
      <c r="L2418" s="686"/>
      <c r="M2418" s="353"/>
      <c r="N2418" s="271"/>
      <c r="O2418" s="576"/>
      <c r="P2418" s="276" t="s">
        <v>277</v>
      </c>
      <c r="Q2418" s="279"/>
      <c r="R2418" s="449"/>
      <c r="S2418" s="279">
        <f>IF(P2418="sim",Q2418-R2418+S2417,IF(P2418="NÃO",S2417))</f>
        <v>0</v>
      </c>
      <c r="T2418" s="333">
        <f t="shared" si="202"/>
        <v>0</v>
      </c>
    </row>
    <row r="2419" spans="2:20" ht="24.9" customHeight="1" x14ac:dyDescent="0.3">
      <c r="B2419" s="446"/>
      <c r="C2419" s="267">
        <f>MONTH(B2419)</f>
        <v>1</v>
      </c>
      <c r="D2419" s="268" t="str">
        <f>IF(C2419=1,"Janeiro",IF(C2419=2,"Fevereiro",IF(C2419=3,"Março",IF(C2419=4,"Abril",IF(C2419=5,"Maio",IF(C2419=6,"Junho",IF(C2419=7,"Julho",IF(C2419=8,"Agosto",IF(C2419=9,"Setembro",IF(C2419=10,"Outubro",IF(C2419=11,"Novembro",IF(C2419=12,"Dezembro",""))))))))))))</f>
        <v>Janeiro</v>
      </c>
      <c r="E2419" s="269">
        <v>13</v>
      </c>
      <c r="F2419" s="270" t="str">
        <f>IF(E2419="","",VLOOKUP(Conciliação!E2419,Relatório!B:I,2,FALSE))</f>
        <v>Outras Parcerias</v>
      </c>
      <c r="G2419" s="709"/>
      <c r="H2419" s="334" t="str">
        <f>IF(G2419="","",VLOOKUP(G2419,Fundos!B:C,2,FALSE))</f>
        <v/>
      </c>
      <c r="I2419" s="272"/>
      <c r="J2419" s="443"/>
      <c r="K2419" s="443"/>
      <c r="L2419" s="686"/>
      <c r="M2419" s="353"/>
      <c r="N2419" s="453"/>
      <c r="O2419" s="576"/>
      <c r="P2419" s="276" t="s">
        <v>277</v>
      </c>
      <c r="Q2419" s="279"/>
      <c r="R2419" s="449"/>
      <c r="S2419" s="279">
        <f>IF(P2419="sim",Q2419-R2419+S2418,IF(P2419="NÃO",S2418))</f>
        <v>0</v>
      </c>
      <c r="T2419" s="333">
        <f t="shared" si="202"/>
        <v>0</v>
      </c>
    </row>
    <row r="2420" spans="2:20" ht="24.9" customHeight="1" x14ac:dyDescent="0.3">
      <c r="B2420" s="446"/>
      <c r="C2420" s="267">
        <f t="shared" ref="C2420:C2441" si="204">MONTH(B2420)</f>
        <v>1</v>
      </c>
      <c r="D2420" s="268" t="str">
        <f t="shared" ref="D2420:D2441" si="205">IF(C2420=1,"Janeiro",IF(C2420=2,"Fevereiro",IF(C2420=3,"Março",IF(C2420=4,"Abril",IF(C2420=5,"Maio",IF(C2420=6,"Junho",IF(C2420=7,"Julho",IF(C2420=8,"Agosto",IF(C2420=9,"Setembro",IF(C2420=10,"Outubro",IF(C2420=11,"Novembro",IF(C2420=12,"Dezembro",""))))))))))))</f>
        <v>Janeiro</v>
      </c>
      <c r="E2420" s="269">
        <v>13</v>
      </c>
      <c r="F2420" s="270" t="str">
        <f>IF(E2420="","",VLOOKUP(Conciliação!E2420,Relatório!B:I,2,FALSE))</f>
        <v>Outras Parcerias</v>
      </c>
      <c r="G2420" s="709"/>
      <c r="H2420" s="334" t="str">
        <f>IF(G2420="","",VLOOKUP(G2420,Fundos!B:C,2,FALSE))</f>
        <v/>
      </c>
      <c r="I2420" s="272"/>
      <c r="J2420" s="443"/>
      <c r="K2420" s="443"/>
      <c r="L2420" s="686"/>
      <c r="M2420" s="353"/>
      <c r="N2420" s="453"/>
      <c r="O2420" s="576"/>
      <c r="P2420" s="276" t="s">
        <v>277</v>
      </c>
      <c r="Q2420" s="279"/>
      <c r="R2420" s="449"/>
      <c r="S2420" s="279">
        <f t="shared" ref="S2420:S2444" si="206">IF(P2420="sim",Q2420-R2420+S2419,IF(P2420="NÃO",S2419))</f>
        <v>0</v>
      </c>
      <c r="T2420" s="333">
        <f t="shared" si="202"/>
        <v>0</v>
      </c>
    </row>
    <row r="2421" spans="2:20" ht="24.9" customHeight="1" x14ac:dyDescent="0.3">
      <c r="B2421" s="446"/>
      <c r="C2421" s="267">
        <f t="shared" si="204"/>
        <v>1</v>
      </c>
      <c r="D2421" s="268" t="str">
        <f t="shared" si="205"/>
        <v>Janeiro</v>
      </c>
      <c r="E2421" s="269">
        <v>13</v>
      </c>
      <c r="F2421" s="270" t="str">
        <f>IF(E2421="","",VLOOKUP(Conciliação!E2421,Relatório!B:I,2,FALSE))</f>
        <v>Outras Parcerias</v>
      </c>
      <c r="G2421" s="709"/>
      <c r="H2421" s="334" t="str">
        <f>IF(G2421="","",VLOOKUP(G2421,Fundos!B:C,2,FALSE))</f>
        <v/>
      </c>
      <c r="I2421" s="272"/>
      <c r="J2421" s="443"/>
      <c r="K2421" s="443"/>
      <c r="L2421" s="686"/>
      <c r="M2421" s="353"/>
      <c r="N2421" s="453"/>
      <c r="O2421" s="576"/>
      <c r="P2421" s="276" t="s">
        <v>277</v>
      </c>
      <c r="Q2421" s="279"/>
      <c r="R2421" s="449"/>
      <c r="S2421" s="279">
        <f t="shared" si="206"/>
        <v>0</v>
      </c>
      <c r="T2421" s="333">
        <f t="shared" si="202"/>
        <v>0</v>
      </c>
    </row>
    <row r="2422" spans="2:20" ht="24.9" customHeight="1" x14ac:dyDescent="0.3">
      <c r="B2422" s="446"/>
      <c r="C2422" s="267">
        <f t="shared" si="204"/>
        <v>1</v>
      </c>
      <c r="D2422" s="268" t="str">
        <f t="shared" si="205"/>
        <v>Janeiro</v>
      </c>
      <c r="E2422" s="269">
        <v>13</v>
      </c>
      <c r="F2422" s="270" t="str">
        <f>IF(E2422="","",VLOOKUP(Conciliação!E2422,Relatório!B:I,2,FALSE))</f>
        <v>Outras Parcerias</v>
      </c>
      <c r="G2422" s="709"/>
      <c r="H2422" s="334" t="str">
        <f>IF(G2422="","",VLOOKUP(G2422,Fundos!B:C,2,FALSE))</f>
        <v/>
      </c>
      <c r="I2422" s="272"/>
      <c r="J2422" s="443"/>
      <c r="K2422" s="443"/>
      <c r="L2422" s="686"/>
      <c r="M2422" s="353"/>
      <c r="N2422" s="453"/>
      <c r="O2422" s="576"/>
      <c r="P2422" s="276" t="s">
        <v>277</v>
      </c>
      <c r="Q2422" s="279"/>
      <c r="R2422" s="449"/>
      <c r="S2422" s="279">
        <f t="shared" si="206"/>
        <v>0</v>
      </c>
      <c r="T2422" s="333">
        <f t="shared" si="202"/>
        <v>0</v>
      </c>
    </row>
    <row r="2423" spans="2:20" ht="24.9" customHeight="1" x14ac:dyDescent="0.3">
      <c r="B2423" s="446"/>
      <c r="C2423" s="267">
        <f t="shared" si="204"/>
        <v>1</v>
      </c>
      <c r="D2423" s="268" t="str">
        <f t="shared" si="205"/>
        <v>Janeiro</v>
      </c>
      <c r="E2423" s="269">
        <v>13</v>
      </c>
      <c r="F2423" s="270" t="str">
        <f>IF(E2423="","",VLOOKUP(Conciliação!E2423,Relatório!B:I,2,FALSE))</f>
        <v>Outras Parcerias</v>
      </c>
      <c r="G2423" s="709"/>
      <c r="H2423" s="334" t="str">
        <f>IF(G2423="","",VLOOKUP(G2423,Fundos!B:C,2,FALSE))</f>
        <v/>
      </c>
      <c r="I2423" s="272"/>
      <c r="J2423" s="443"/>
      <c r="K2423" s="443"/>
      <c r="L2423" s="686"/>
      <c r="M2423" s="353"/>
      <c r="N2423" s="453"/>
      <c r="O2423" s="576"/>
      <c r="P2423" s="276" t="s">
        <v>277</v>
      </c>
      <c r="Q2423" s="279"/>
      <c r="R2423" s="449"/>
      <c r="S2423" s="279">
        <f t="shared" si="206"/>
        <v>0</v>
      </c>
      <c r="T2423" s="333">
        <f t="shared" si="202"/>
        <v>0</v>
      </c>
    </row>
    <row r="2424" spans="2:20" ht="24.9" customHeight="1" x14ac:dyDescent="0.3">
      <c r="B2424" s="446"/>
      <c r="C2424" s="267">
        <f t="shared" si="204"/>
        <v>1</v>
      </c>
      <c r="D2424" s="268" t="str">
        <f t="shared" si="205"/>
        <v>Janeiro</v>
      </c>
      <c r="E2424" s="269">
        <v>13</v>
      </c>
      <c r="F2424" s="270" t="str">
        <f>IF(E2424="","",VLOOKUP(Conciliação!E2424,Relatório!B:I,2,FALSE))</f>
        <v>Outras Parcerias</v>
      </c>
      <c r="G2424" s="709"/>
      <c r="H2424" s="334" t="str">
        <f>IF(G2424="","",VLOOKUP(G2424,Fundos!B:C,2,FALSE))</f>
        <v/>
      </c>
      <c r="I2424" s="272"/>
      <c r="J2424" s="443"/>
      <c r="K2424" s="443"/>
      <c r="L2424" s="686"/>
      <c r="M2424" s="353"/>
      <c r="N2424" s="453"/>
      <c r="O2424" s="576"/>
      <c r="P2424" s="276" t="s">
        <v>277</v>
      </c>
      <c r="Q2424" s="279"/>
      <c r="R2424" s="449"/>
      <c r="S2424" s="279">
        <f t="shared" si="206"/>
        <v>0</v>
      </c>
      <c r="T2424" s="333">
        <f t="shared" si="202"/>
        <v>0</v>
      </c>
    </row>
    <row r="2425" spans="2:20" ht="24.9" customHeight="1" x14ac:dyDescent="0.3">
      <c r="B2425" s="446"/>
      <c r="C2425" s="267">
        <f t="shared" si="204"/>
        <v>1</v>
      </c>
      <c r="D2425" s="268" t="str">
        <f t="shared" si="205"/>
        <v>Janeiro</v>
      </c>
      <c r="E2425" s="269">
        <v>13</v>
      </c>
      <c r="F2425" s="270" t="str">
        <f>IF(E2425="","",VLOOKUP(Conciliação!E2425,Relatório!B:I,2,FALSE))</f>
        <v>Outras Parcerias</v>
      </c>
      <c r="G2425" s="709"/>
      <c r="H2425" s="334" t="str">
        <f>IF(G2425="","",VLOOKUP(G2425,Fundos!B:C,2,FALSE))</f>
        <v/>
      </c>
      <c r="I2425" s="272"/>
      <c r="J2425" s="443"/>
      <c r="K2425" s="443"/>
      <c r="L2425" s="686"/>
      <c r="M2425" s="353"/>
      <c r="N2425" s="453"/>
      <c r="O2425" s="576"/>
      <c r="P2425" s="276" t="s">
        <v>277</v>
      </c>
      <c r="Q2425" s="279"/>
      <c r="R2425" s="449"/>
      <c r="S2425" s="279">
        <f t="shared" si="206"/>
        <v>0</v>
      </c>
      <c r="T2425" s="333">
        <f t="shared" si="202"/>
        <v>0</v>
      </c>
    </row>
    <row r="2426" spans="2:20" ht="24.9" customHeight="1" x14ac:dyDescent="0.3">
      <c r="B2426" s="446"/>
      <c r="C2426" s="267">
        <f t="shared" si="204"/>
        <v>1</v>
      </c>
      <c r="D2426" s="268" t="str">
        <f t="shared" si="205"/>
        <v>Janeiro</v>
      </c>
      <c r="E2426" s="269">
        <v>13</v>
      </c>
      <c r="F2426" s="270" t="str">
        <f>IF(E2426="","",VLOOKUP(Conciliação!E2426,Relatório!B:I,2,FALSE))</f>
        <v>Outras Parcerias</v>
      </c>
      <c r="G2426" s="709"/>
      <c r="H2426" s="334" t="str">
        <f>IF(G2426="","",VLOOKUP(G2426,Fundos!B:C,2,FALSE))</f>
        <v/>
      </c>
      <c r="I2426" s="272"/>
      <c r="J2426" s="443"/>
      <c r="K2426" s="443"/>
      <c r="L2426" s="686"/>
      <c r="M2426" s="353"/>
      <c r="N2426" s="453"/>
      <c r="O2426" s="576"/>
      <c r="P2426" s="276" t="s">
        <v>277</v>
      </c>
      <c r="Q2426" s="279"/>
      <c r="R2426" s="449"/>
      <c r="S2426" s="279">
        <f t="shared" si="206"/>
        <v>0</v>
      </c>
      <c r="T2426" s="333">
        <f t="shared" si="202"/>
        <v>0</v>
      </c>
    </row>
    <row r="2427" spans="2:20" ht="24.9" customHeight="1" x14ac:dyDescent="0.3">
      <c r="B2427" s="446"/>
      <c r="C2427" s="267">
        <f t="shared" si="204"/>
        <v>1</v>
      </c>
      <c r="D2427" s="268" t="str">
        <f t="shared" si="205"/>
        <v>Janeiro</v>
      </c>
      <c r="E2427" s="269">
        <v>13</v>
      </c>
      <c r="F2427" s="270" t="str">
        <f>IF(E2427="","",VLOOKUP(Conciliação!E2427,Relatório!B:I,2,FALSE))</f>
        <v>Outras Parcerias</v>
      </c>
      <c r="G2427" s="709"/>
      <c r="H2427" s="334" t="str">
        <f>IF(G2427="","",VLOOKUP(G2427,Fundos!B:C,2,FALSE))</f>
        <v/>
      </c>
      <c r="I2427" s="272"/>
      <c r="J2427" s="443"/>
      <c r="K2427" s="443"/>
      <c r="L2427" s="686"/>
      <c r="M2427" s="353"/>
      <c r="N2427" s="453"/>
      <c r="O2427" s="576"/>
      <c r="P2427" s="276" t="s">
        <v>277</v>
      </c>
      <c r="Q2427" s="279"/>
      <c r="R2427" s="449"/>
      <c r="S2427" s="279">
        <f t="shared" si="206"/>
        <v>0</v>
      </c>
      <c r="T2427" s="333">
        <f t="shared" si="202"/>
        <v>0</v>
      </c>
    </row>
    <row r="2428" spans="2:20" ht="24.9" customHeight="1" x14ac:dyDescent="0.3">
      <c r="B2428" s="446"/>
      <c r="C2428" s="267">
        <f t="shared" si="204"/>
        <v>1</v>
      </c>
      <c r="D2428" s="268" t="str">
        <f t="shared" si="205"/>
        <v>Janeiro</v>
      </c>
      <c r="E2428" s="269">
        <v>13</v>
      </c>
      <c r="F2428" s="270" t="str">
        <f>IF(E2428="","",VLOOKUP(Conciliação!E2428,Relatório!B:I,2,FALSE))</f>
        <v>Outras Parcerias</v>
      </c>
      <c r="G2428" s="709"/>
      <c r="H2428" s="334" t="str">
        <f>IF(G2428="","",VLOOKUP(G2428,Fundos!B:C,2,FALSE))</f>
        <v/>
      </c>
      <c r="I2428" s="272"/>
      <c r="J2428" s="443"/>
      <c r="K2428" s="443"/>
      <c r="L2428" s="686"/>
      <c r="M2428" s="353"/>
      <c r="N2428" s="453"/>
      <c r="O2428" s="576"/>
      <c r="P2428" s="276" t="s">
        <v>277</v>
      </c>
      <c r="Q2428" s="279"/>
      <c r="R2428" s="449"/>
      <c r="S2428" s="279">
        <f t="shared" si="206"/>
        <v>0</v>
      </c>
      <c r="T2428" s="333">
        <f t="shared" si="202"/>
        <v>0</v>
      </c>
    </row>
    <row r="2429" spans="2:20" ht="24.9" customHeight="1" x14ac:dyDescent="0.3">
      <c r="B2429" s="446"/>
      <c r="C2429" s="267">
        <f t="shared" si="204"/>
        <v>1</v>
      </c>
      <c r="D2429" s="268" t="str">
        <f t="shared" si="205"/>
        <v>Janeiro</v>
      </c>
      <c r="E2429" s="269">
        <v>13</v>
      </c>
      <c r="F2429" s="270" t="str">
        <f>IF(E2429="","",VLOOKUP(Conciliação!E2429,Relatório!B:I,2,FALSE))</f>
        <v>Outras Parcerias</v>
      </c>
      <c r="G2429" s="709"/>
      <c r="H2429" s="334" t="str">
        <f>IF(G2429="","",VLOOKUP(G2429,Fundos!B:C,2,FALSE))</f>
        <v/>
      </c>
      <c r="I2429" s="272"/>
      <c r="J2429" s="443"/>
      <c r="K2429" s="443"/>
      <c r="L2429" s="686"/>
      <c r="M2429" s="353"/>
      <c r="N2429" s="453"/>
      <c r="O2429" s="576"/>
      <c r="P2429" s="276" t="s">
        <v>277</v>
      </c>
      <c r="Q2429" s="279"/>
      <c r="R2429" s="449"/>
      <c r="S2429" s="279">
        <f t="shared" si="206"/>
        <v>0</v>
      </c>
      <c r="T2429" s="333">
        <f t="shared" si="202"/>
        <v>0</v>
      </c>
    </row>
    <row r="2430" spans="2:20" ht="24.9" customHeight="1" x14ac:dyDescent="0.3">
      <c r="B2430" s="446"/>
      <c r="C2430" s="267">
        <f t="shared" si="204"/>
        <v>1</v>
      </c>
      <c r="D2430" s="268" t="str">
        <f t="shared" si="205"/>
        <v>Janeiro</v>
      </c>
      <c r="E2430" s="269">
        <v>13</v>
      </c>
      <c r="F2430" s="270" t="str">
        <f>IF(E2430="","",VLOOKUP(Conciliação!E2430,Relatório!B:I,2,FALSE))</f>
        <v>Outras Parcerias</v>
      </c>
      <c r="G2430" s="709"/>
      <c r="H2430" s="334" t="str">
        <f>IF(G2430="","",VLOOKUP(G2430,Fundos!B:C,2,FALSE))</f>
        <v/>
      </c>
      <c r="I2430" s="272"/>
      <c r="J2430" s="443"/>
      <c r="K2430" s="443"/>
      <c r="L2430" s="686"/>
      <c r="M2430" s="353"/>
      <c r="N2430" s="453"/>
      <c r="O2430" s="576"/>
      <c r="P2430" s="276" t="s">
        <v>277</v>
      </c>
      <c r="Q2430" s="279"/>
      <c r="R2430" s="449"/>
      <c r="S2430" s="279">
        <f t="shared" si="206"/>
        <v>0</v>
      </c>
      <c r="T2430" s="333">
        <f t="shared" si="202"/>
        <v>0</v>
      </c>
    </row>
    <row r="2431" spans="2:20" ht="24.9" customHeight="1" x14ac:dyDescent="0.3">
      <c r="B2431" s="446"/>
      <c r="C2431" s="267">
        <f t="shared" si="204"/>
        <v>1</v>
      </c>
      <c r="D2431" s="268" t="str">
        <f t="shared" si="205"/>
        <v>Janeiro</v>
      </c>
      <c r="E2431" s="269">
        <v>13</v>
      </c>
      <c r="F2431" s="270" t="str">
        <f>IF(E2431="","",VLOOKUP(Conciliação!E2431,Relatório!B:I,2,FALSE))</f>
        <v>Outras Parcerias</v>
      </c>
      <c r="G2431" s="709"/>
      <c r="H2431" s="334" t="str">
        <f>IF(G2431="","",VLOOKUP(G2431,Fundos!B:C,2,FALSE))</f>
        <v/>
      </c>
      <c r="I2431" s="272"/>
      <c r="J2431" s="443"/>
      <c r="K2431" s="443"/>
      <c r="L2431" s="686"/>
      <c r="M2431" s="353"/>
      <c r="N2431" s="453"/>
      <c r="O2431" s="576"/>
      <c r="P2431" s="276" t="s">
        <v>277</v>
      </c>
      <c r="Q2431" s="279"/>
      <c r="R2431" s="449"/>
      <c r="S2431" s="279">
        <f t="shared" si="206"/>
        <v>0</v>
      </c>
      <c r="T2431" s="333">
        <f t="shared" si="202"/>
        <v>0</v>
      </c>
    </row>
    <row r="2432" spans="2:20" ht="24.9" customHeight="1" x14ac:dyDescent="0.3">
      <c r="B2432" s="446"/>
      <c r="C2432" s="267">
        <f t="shared" si="204"/>
        <v>1</v>
      </c>
      <c r="D2432" s="268" t="str">
        <f t="shared" si="205"/>
        <v>Janeiro</v>
      </c>
      <c r="E2432" s="269">
        <v>13</v>
      </c>
      <c r="F2432" s="270" t="str">
        <f>IF(E2432="","",VLOOKUP(Conciliação!E2432,Relatório!B:I,2,FALSE))</f>
        <v>Outras Parcerias</v>
      </c>
      <c r="G2432" s="709"/>
      <c r="H2432" s="334" t="str">
        <f>IF(G2432="","",VLOOKUP(G2432,Fundos!B:C,2,FALSE))</f>
        <v/>
      </c>
      <c r="I2432" s="272"/>
      <c r="J2432" s="443"/>
      <c r="K2432" s="443"/>
      <c r="L2432" s="686"/>
      <c r="M2432" s="353"/>
      <c r="N2432" s="453"/>
      <c r="O2432" s="576"/>
      <c r="P2432" s="276" t="s">
        <v>277</v>
      </c>
      <c r="Q2432" s="279"/>
      <c r="R2432" s="449"/>
      <c r="S2432" s="279">
        <f t="shared" si="206"/>
        <v>0</v>
      </c>
      <c r="T2432" s="333">
        <f t="shared" si="202"/>
        <v>0</v>
      </c>
    </row>
    <row r="2433" spans="2:20" ht="24.9" customHeight="1" x14ac:dyDescent="0.3">
      <c r="B2433" s="446"/>
      <c r="C2433" s="267">
        <f t="shared" si="204"/>
        <v>1</v>
      </c>
      <c r="D2433" s="268" t="str">
        <f t="shared" si="205"/>
        <v>Janeiro</v>
      </c>
      <c r="E2433" s="269">
        <v>13</v>
      </c>
      <c r="F2433" s="270" t="str">
        <f>IF(E2433="","",VLOOKUP(Conciliação!E2433,Relatório!B:I,2,FALSE))</f>
        <v>Outras Parcerias</v>
      </c>
      <c r="G2433" s="709"/>
      <c r="H2433" s="334" t="str">
        <f>IF(G2433="","",VLOOKUP(G2433,Fundos!B:C,2,FALSE))</f>
        <v/>
      </c>
      <c r="I2433" s="272"/>
      <c r="J2433" s="443"/>
      <c r="K2433" s="443"/>
      <c r="L2433" s="686"/>
      <c r="M2433" s="353"/>
      <c r="N2433" s="453"/>
      <c r="O2433" s="576"/>
      <c r="P2433" s="276" t="s">
        <v>277</v>
      </c>
      <c r="Q2433" s="279"/>
      <c r="R2433" s="449"/>
      <c r="S2433" s="279">
        <f t="shared" si="206"/>
        <v>0</v>
      </c>
      <c r="T2433" s="333">
        <f t="shared" si="202"/>
        <v>0</v>
      </c>
    </row>
    <row r="2434" spans="2:20" ht="24.9" customHeight="1" x14ac:dyDescent="0.3">
      <c r="B2434" s="446"/>
      <c r="C2434" s="267">
        <f t="shared" si="204"/>
        <v>1</v>
      </c>
      <c r="D2434" s="268" t="str">
        <f t="shared" si="205"/>
        <v>Janeiro</v>
      </c>
      <c r="E2434" s="269">
        <v>13</v>
      </c>
      <c r="F2434" s="270" t="str">
        <f>IF(E2434="","",VLOOKUP(Conciliação!E2434,Relatório!B:I,2,FALSE))</f>
        <v>Outras Parcerias</v>
      </c>
      <c r="G2434" s="709"/>
      <c r="H2434" s="334" t="str">
        <f>IF(G2434="","",VLOOKUP(G2434,Fundos!B:C,2,FALSE))</f>
        <v/>
      </c>
      <c r="I2434" s="272"/>
      <c r="J2434" s="443"/>
      <c r="K2434" s="443"/>
      <c r="L2434" s="686"/>
      <c r="M2434" s="353"/>
      <c r="N2434" s="453"/>
      <c r="O2434" s="576"/>
      <c r="P2434" s="276" t="s">
        <v>277</v>
      </c>
      <c r="Q2434" s="279"/>
      <c r="R2434" s="449"/>
      <c r="S2434" s="279">
        <f t="shared" si="206"/>
        <v>0</v>
      </c>
      <c r="T2434" s="333">
        <f t="shared" si="202"/>
        <v>0</v>
      </c>
    </row>
    <row r="2435" spans="2:20" ht="24.9" customHeight="1" x14ac:dyDescent="0.3">
      <c r="B2435" s="446"/>
      <c r="C2435" s="267">
        <f t="shared" si="204"/>
        <v>1</v>
      </c>
      <c r="D2435" s="268" t="str">
        <f t="shared" si="205"/>
        <v>Janeiro</v>
      </c>
      <c r="E2435" s="269">
        <v>13</v>
      </c>
      <c r="F2435" s="270" t="str">
        <f>IF(E2435="","",VLOOKUP(Conciliação!E2435,Relatório!B:I,2,FALSE))</f>
        <v>Outras Parcerias</v>
      </c>
      <c r="G2435" s="709"/>
      <c r="H2435" s="334" t="str">
        <f>IF(G2435="","",VLOOKUP(G2435,Fundos!B:C,2,FALSE))</f>
        <v/>
      </c>
      <c r="I2435" s="272"/>
      <c r="J2435" s="443"/>
      <c r="K2435" s="443"/>
      <c r="L2435" s="686"/>
      <c r="M2435" s="353"/>
      <c r="N2435" s="453"/>
      <c r="O2435" s="576"/>
      <c r="P2435" s="276" t="s">
        <v>277</v>
      </c>
      <c r="Q2435" s="279"/>
      <c r="R2435" s="449"/>
      <c r="S2435" s="279">
        <f t="shared" si="206"/>
        <v>0</v>
      </c>
      <c r="T2435" s="333">
        <f t="shared" si="202"/>
        <v>0</v>
      </c>
    </row>
    <row r="2436" spans="2:20" ht="24.9" customHeight="1" x14ac:dyDescent="0.3">
      <c r="B2436" s="446"/>
      <c r="C2436" s="267">
        <f t="shared" si="204"/>
        <v>1</v>
      </c>
      <c r="D2436" s="268" t="str">
        <f t="shared" si="205"/>
        <v>Janeiro</v>
      </c>
      <c r="E2436" s="269">
        <v>13</v>
      </c>
      <c r="F2436" s="270" t="str">
        <f>IF(E2436="","",VLOOKUP(Conciliação!E2436,Relatório!B:I,2,FALSE))</f>
        <v>Outras Parcerias</v>
      </c>
      <c r="G2436" s="709"/>
      <c r="H2436" s="334" t="str">
        <f>IF(G2436="","",VLOOKUP(G2436,Fundos!B:C,2,FALSE))</f>
        <v/>
      </c>
      <c r="I2436" s="272"/>
      <c r="J2436" s="443"/>
      <c r="K2436" s="443"/>
      <c r="L2436" s="686"/>
      <c r="M2436" s="353"/>
      <c r="N2436" s="453"/>
      <c r="O2436" s="576"/>
      <c r="P2436" s="276" t="s">
        <v>277</v>
      </c>
      <c r="Q2436" s="279"/>
      <c r="R2436" s="449"/>
      <c r="S2436" s="279">
        <f t="shared" si="206"/>
        <v>0</v>
      </c>
      <c r="T2436" s="333">
        <f t="shared" si="202"/>
        <v>0</v>
      </c>
    </row>
    <row r="2437" spans="2:20" ht="24.9" customHeight="1" x14ac:dyDescent="0.3">
      <c r="B2437" s="446"/>
      <c r="C2437" s="267">
        <f t="shared" si="204"/>
        <v>1</v>
      </c>
      <c r="D2437" s="268" t="str">
        <f t="shared" si="205"/>
        <v>Janeiro</v>
      </c>
      <c r="E2437" s="269">
        <v>13</v>
      </c>
      <c r="F2437" s="270" t="str">
        <f>IF(E2437="","",VLOOKUP(Conciliação!E2437,Relatório!B:I,2,FALSE))</f>
        <v>Outras Parcerias</v>
      </c>
      <c r="G2437" s="709"/>
      <c r="H2437" s="334" t="str">
        <f>IF(G2437="","",VLOOKUP(G2437,Fundos!B:C,2,FALSE))</f>
        <v/>
      </c>
      <c r="I2437" s="272"/>
      <c r="J2437" s="443"/>
      <c r="K2437" s="443"/>
      <c r="L2437" s="686"/>
      <c r="M2437" s="353"/>
      <c r="N2437" s="453"/>
      <c r="O2437" s="576"/>
      <c r="P2437" s="276" t="s">
        <v>277</v>
      </c>
      <c r="Q2437" s="279"/>
      <c r="R2437" s="449"/>
      <c r="S2437" s="279">
        <f t="shared" si="206"/>
        <v>0</v>
      </c>
      <c r="T2437" s="333">
        <f t="shared" si="202"/>
        <v>0</v>
      </c>
    </row>
    <row r="2438" spans="2:20" ht="24.9" customHeight="1" x14ac:dyDescent="0.3">
      <c r="B2438" s="446"/>
      <c r="C2438" s="267">
        <f t="shared" si="204"/>
        <v>1</v>
      </c>
      <c r="D2438" s="268" t="str">
        <f t="shared" si="205"/>
        <v>Janeiro</v>
      </c>
      <c r="E2438" s="269">
        <v>13</v>
      </c>
      <c r="F2438" s="270" t="str">
        <f>IF(E2438="","",VLOOKUP(Conciliação!E2438,Relatório!B:I,2,FALSE))</f>
        <v>Outras Parcerias</v>
      </c>
      <c r="G2438" s="709"/>
      <c r="H2438" s="334" t="str">
        <f>IF(G2438="","",VLOOKUP(G2438,Fundos!B:C,2,FALSE))</f>
        <v/>
      </c>
      <c r="I2438" s="272"/>
      <c r="J2438" s="443"/>
      <c r="K2438" s="443"/>
      <c r="L2438" s="686"/>
      <c r="M2438" s="353"/>
      <c r="N2438" s="453"/>
      <c r="O2438" s="576"/>
      <c r="P2438" s="276" t="s">
        <v>277</v>
      </c>
      <c r="Q2438" s="279"/>
      <c r="R2438" s="449"/>
      <c r="S2438" s="279">
        <f t="shared" si="206"/>
        <v>0</v>
      </c>
      <c r="T2438" s="333">
        <f t="shared" si="202"/>
        <v>0</v>
      </c>
    </row>
    <row r="2439" spans="2:20" ht="24.9" customHeight="1" x14ac:dyDescent="0.3">
      <c r="B2439" s="446"/>
      <c r="C2439" s="267">
        <f t="shared" si="204"/>
        <v>1</v>
      </c>
      <c r="D2439" s="268" t="str">
        <f t="shared" si="205"/>
        <v>Janeiro</v>
      </c>
      <c r="E2439" s="269">
        <v>13</v>
      </c>
      <c r="F2439" s="270" t="str">
        <f>IF(E2439="","",VLOOKUP(Conciliação!E2439,Relatório!B:I,2,FALSE))</f>
        <v>Outras Parcerias</v>
      </c>
      <c r="G2439" s="709"/>
      <c r="H2439" s="334" t="str">
        <f>IF(G2439="","",VLOOKUP(G2439,Fundos!B:C,2,FALSE))</f>
        <v/>
      </c>
      <c r="I2439" s="272"/>
      <c r="J2439" s="443"/>
      <c r="K2439" s="443"/>
      <c r="L2439" s="686"/>
      <c r="M2439" s="353"/>
      <c r="N2439" s="453"/>
      <c r="O2439" s="576"/>
      <c r="P2439" s="276" t="s">
        <v>277</v>
      </c>
      <c r="Q2439" s="279"/>
      <c r="R2439" s="449"/>
      <c r="S2439" s="279">
        <f t="shared" si="206"/>
        <v>0</v>
      </c>
      <c r="T2439" s="333">
        <f t="shared" si="202"/>
        <v>0</v>
      </c>
    </row>
    <row r="2440" spans="2:20" ht="24.9" customHeight="1" x14ac:dyDescent="0.3">
      <c r="B2440" s="446"/>
      <c r="C2440" s="267">
        <f t="shared" si="204"/>
        <v>1</v>
      </c>
      <c r="D2440" s="268" t="str">
        <f t="shared" si="205"/>
        <v>Janeiro</v>
      </c>
      <c r="E2440" s="269">
        <v>13</v>
      </c>
      <c r="F2440" s="270" t="str">
        <f>IF(E2440="","",VLOOKUP(Conciliação!E2440,Relatório!B:I,2,FALSE))</f>
        <v>Outras Parcerias</v>
      </c>
      <c r="G2440" s="709"/>
      <c r="H2440" s="334" t="str">
        <f>IF(G2440="","",VLOOKUP(G2440,Fundos!B:C,2,FALSE))</f>
        <v/>
      </c>
      <c r="I2440" s="272"/>
      <c r="J2440" s="443"/>
      <c r="K2440" s="443"/>
      <c r="L2440" s="686"/>
      <c r="M2440" s="353"/>
      <c r="N2440" s="453"/>
      <c r="O2440" s="576"/>
      <c r="P2440" s="276" t="s">
        <v>277</v>
      </c>
      <c r="Q2440" s="279"/>
      <c r="R2440" s="449"/>
      <c r="S2440" s="279">
        <f t="shared" si="206"/>
        <v>0</v>
      </c>
      <c r="T2440" s="333">
        <f t="shared" si="202"/>
        <v>0</v>
      </c>
    </row>
    <row r="2441" spans="2:20" ht="24.9" customHeight="1" x14ac:dyDescent="0.3">
      <c r="B2441" s="446"/>
      <c r="C2441" s="267">
        <f t="shared" si="204"/>
        <v>1</v>
      </c>
      <c r="D2441" s="268" t="str">
        <f t="shared" si="205"/>
        <v>Janeiro</v>
      </c>
      <c r="E2441" s="269">
        <v>13</v>
      </c>
      <c r="F2441" s="270" t="str">
        <f>IF(E2441="","",VLOOKUP(Conciliação!E2441,Relatório!B:I,2,FALSE))</f>
        <v>Outras Parcerias</v>
      </c>
      <c r="G2441" s="709"/>
      <c r="H2441" s="334" t="str">
        <f>IF(G2441="","",VLOOKUP(G2441,Fundos!B:C,2,FALSE))</f>
        <v/>
      </c>
      <c r="I2441" s="272"/>
      <c r="J2441" s="443"/>
      <c r="K2441" s="443"/>
      <c r="L2441" s="686"/>
      <c r="M2441" s="353"/>
      <c r="N2441" s="453"/>
      <c r="O2441" s="576"/>
      <c r="P2441" s="276" t="s">
        <v>277</v>
      </c>
      <c r="Q2441" s="279"/>
      <c r="R2441" s="449"/>
      <c r="S2441" s="279">
        <f t="shared" si="206"/>
        <v>0</v>
      </c>
      <c r="T2441" s="333">
        <f t="shared" si="202"/>
        <v>0</v>
      </c>
    </row>
    <row r="2442" spans="2:20" ht="24.9" customHeight="1" x14ac:dyDescent="0.3">
      <c r="B2442" s="446"/>
      <c r="C2442" s="267">
        <f t="shared" ref="C2442:C2456" si="207">MONTH(B2442)</f>
        <v>1</v>
      </c>
      <c r="D2442" s="268" t="str">
        <f t="shared" ref="D2442:D2456" si="208">IF(C2442=1,"Janeiro",IF(C2442=2,"Fevereiro",IF(C2442=3,"Março",IF(C2442=4,"Abril",IF(C2442=5,"Maio",IF(C2442=6,"Junho",IF(C2442=7,"Julho",IF(C2442=8,"Agosto",IF(C2442=9,"Setembro",IF(C2442=10,"Outubro",IF(C2442=11,"Novembro",IF(C2442=12,"Dezembro",""))))))))))))</f>
        <v>Janeiro</v>
      </c>
      <c r="E2442" s="269">
        <v>13</v>
      </c>
      <c r="F2442" s="270" t="str">
        <f>IF(E2442="","",VLOOKUP(Conciliação!E2442,Relatório!B:I,2,FALSE))</f>
        <v>Outras Parcerias</v>
      </c>
      <c r="G2442" s="709"/>
      <c r="H2442" s="334" t="str">
        <f>IF(G2442="","",VLOOKUP(G2442,Fundos!B:C,2,FALSE))</f>
        <v/>
      </c>
      <c r="I2442" s="272"/>
      <c r="J2442" s="443"/>
      <c r="K2442" s="443"/>
      <c r="L2442" s="686"/>
      <c r="M2442" s="353"/>
      <c r="N2442" s="453"/>
      <c r="O2442" s="576"/>
      <c r="P2442" s="276" t="s">
        <v>277</v>
      </c>
      <c r="Q2442" s="279"/>
      <c r="R2442" s="449"/>
      <c r="S2442" s="279">
        <f t="shared" si="206"/>
        <v>0</v>
      </c>
      <c r="T2442" s="333">
        <f t="shared" si="202"/>
        <v>0</v>
      </c>
    </row>
    <row r="2443" spans="2:20" ht="24.9" customHeight="1" x14ac:dyDescent="0.3">
      <c r="B2443" s="446"/>
      <c r="C2443" s="267">
        <f t="shared" si="207"/>
        <v>1</v>
      </c>
      <c r="D2443" s="268" t="str">
        <f t="shared" si="208"/>
        <v>Janeiro</v>
      </c>
      <c r="E2443" s="269">
        <v>13</v>
      </c>
      <c r="F2443" s="270" t="str">
        <f>IF(E2443="","",VLOOKUP(Conciliação!E2443,Relatório!B:I,2,FALSE))</f>
        <v>Outras Parcerias</v>
      </c>
      <c r="G2443" s="709"/>
      <c r="H2443" s="334" t="str">
        <f>IF(G2443="","",VLOOKUP(G2443,Fundos!B:C,2,FALSE))</f>
        <v/>
      </c>
      <c r="I2443" s="272"/>
      <c r="J2443" s="443"/>
      <c r="K2443" s="443"/>
      <c r="L2443" s="686"/>
      <c r="M2443" s="353"/>
      <c r="N2443" s="453"/>
      <c r="O2443" s="576"/>
      <c r="P2443" s="276" t="s">
        <v>277</v>
      </c>
      <c r="Q2443" s="279"/>
      <c r="R2443" s="449"/>
      <c r="S2443" s="279">
        <f t="shared" si="206"/>
        <v>0</v>
      </c>
      <c r="T2443" s="333">
        <f t="shared" si="202"/>
        <v>0</v>
      </c>
    </row>
    <row r="2444" spans="2:20" ht="24.9" customHeight="1" x14ac:dyDescent="0.3">
      <c r="B2444" s="446"/>
      <c r="C2444" s="267">
        <f t="shared" si="207"/>
        <v>1</v>
      </c>
      <c r="D2444" s="268" t="str">
        <f t="shared" si="208"/>
        <v>Janeiro</v>
      </c>
      <c r="E2444" s="269">
        <v>13</v>
      </c>
      <c r="F2444" s="270" t="str">
        <f>IF(E2444="","",VLOOKUP(Conciliação!E2444,Relatório!B:I,2,FALSE))</f>
        <v>Outras Parcerias</v>
      </c>
      <c r="G2444" s="709"/>
      <c r="H2444" s="334" t="str">
        <f>IF(G2444="","",VLOOKUP(G2444,Fundos!B:C,2,FALSE))</f>
        <v/>
      </c>
      <c r="I2444" s="272"/>
      <c r="J2444" s="443"/>
      <c r="K2444" s="443"/>
      <c r="L2444" s="686"/>
      <c r="M2444" s="353"/>
      <c r="N2444" s="453"/>
      <c r="O2444" s="576"/>
      <c r="P2444" s="276" t="s">
        <v>277</v>
      </c>
      <c r="Q2444" s="279"/>
      <c r="R2444" s="449"/>
      <c r="S2444" s="279">
        <f t="shared" si="206"/>
        <v>0</v>
      </c>
      <c r="T2444" s="333">
        <f t="shared" si="202"/>
        <v>0</v>
      </c>
    </row>
    <row r="2445" spans="2:20" ht="24.9" customHeight="1" x14ac:dyDescent="0.3">
      <c r="B2445" s="446"/>
      <c r="C2445" s="267">
        <f t="shared" si="207"/>
        <v>1</v>
      </c>
      <c r="D2445" s="268" t="str">
        <f t="shared" si="208"/>
        <v>Janeiro</v>
      </c>
      <c r="E2445" s="269">
        <v>13</v>
      </c>
      <c r="F2445" s="270" t="str">
        <f>IF(E2445="","",VLOOKUP(Conciliação!E2445,Relatório!B:I,2,FALSE))</f>
        <v>Outras Parcerias</v>
      </c>
      <c r="G2445" s="709"/>
      <c r="H2445" s="334" t="str">
        <f>IF(G2445="","",VLOOKUP(G2445,Fundos!B:C,2,FALSE))</f>
        <v/>
      </c>
      <c r="I2445" s="272"/>
      <c r="J2445" s="443"/>
      <c r="K2445" s="443"/>
      <c r="L2445" s="686"/>
      <c r="M2445" s="353"/>
      <c r="N2445" s="453"/>
      <c r="O2445" s="576"/>
      <c r="P2445" s="276" t="s">
        <v>277</v>
      </c>
      <c r="Q2445" s="279"/>
      <c r="R2445" s="449"/>
      <c r="S2445" s="279">
        <f t="shared" ref="S2445:S2450" si="209">IF(P2445="sim",Q2445-R2445+S2444,IF(P2445="NÃO",S2444))</f>
        <v>0</v>
      </c>
      <c r="T2445" s="333">
        <f t="shared" si="202"/>
        <v>0</v>
      </c>
    </row>
    <row r="2446" spans="2:20" ht="24.9" customHeight="1" x14ac:dyDescent="0.3">
      <c r="B2446" s="446"/>
      <c r="C2446" s="267">
        <f t="shared" si="207"/>
        <v>1</v>
      </c>
      <c r="D2446" s="268" t="str">
        <f t="shared" si="208"/>
        <v>Janeiro</v>
      </c>
      <c r="E2446" s="269">
        <v>13</v>
      </c>
      <c r="F2446" s="270" t="str">
        <f>IF(E2446="","",VLOOKUP(Conciliação!E2446,Relatório!B:I,2,FALSE))</f>
        <v>Outras Parcerias</v>
      </c>
      <c r="G2446" s="709"/>
      <c r="H2446" s="334" t="str">
        <f>IF(G2446="","",VLOOKUP(G2446,Fundos!B:C,2,FALSE))</f>
        <v/>
      </c>
      <c r="I2446" s="272"/>
      <c r="J2446" s="443"/>
      <c r="K2446" s="443"/>
      <c r="L2446" s="686"/>
      <c r="M2446" s="353"/>
      <c r="N2446" s="453"/>
      <c r="O2446" s="576"/>
      <c r="P2446" s="276" t="s">
        <v>277</v>
      </c>
      <c r="Q2446" s="279"/>
      <c r="R2446" s="449"/>
      <c r="S2446" s="279">
        <f>IF(P2446="sim",Q2446-R2446+S2445,IF(P2446="NÃO",S2445))</f>
        <v>0</v>
      </c>
      <c r="T2446" s="333">
        <f t="shared" si="202"/>
        <v>0</v>
      </c>
    </row>
    <row r="2447" spans="2:20" ht="24.9" customHeight="1" x14ac:dyDescent="0.3">
      <c r="B2447" s="446"/>
      <c r="C2447" s="267">
        <f t="shared" si="207"/>
        <v>1</v>
      </c>
      <c r="D2447" s="268" t="str">
        <f t="shared" si="208"/>
        <v>Janeiro</v>
      </c>
      <c r="E2447" s="269">
        <v>183</v>
      </c>
      <c r="F2447" s="270">
        <f>IF(E2447="","",VLOOKUP(Conciliação!E2447,Relatório!B:I,2,FALSE))</f>
        <v>0</v>
      </c>
      <c r="G2447" s="709"/>
      <c r="H2447" s="334" t="str">
        <f>IF(G2447="","",VLOOKUP(G2447,Fundos!B:C,2,FALSE))</f>
        <v/>
      </c>
      <c r="I2447" s="272"/>
      <c r="J2447" s="443"/>
      <c r="K2447" s="443"/>
      <c r="L2447" s="685"/>
      <c r="M2447" s="353"/>
      <c r="N2447" s="271"/>
      <c r="O2447" s="576"/>
      <c r="P2447" s="276" t="s">
        <v>277</v>
      </c>
      <c r="Q2447" s="279"/>
      <c r="R2447" s="449"/>
      <c r="S2447" s="279">
        <f>IF(P2447="sim",Q2447-R2447+S2446,IF(P2447="NÃO",S2446))</f>
        <v>0</v>
      </c>
      <c r="T2447" s="333">
        <f t="shared" si="202"/>
        <v>0</v>
      </c>
    </row>
    <row r="2448" spans="2:20" ht="24.9" customHeight="1" x14ac:dyDescent="0.3">
      <c r="B2448" s="446"/>
      <c r="C2448" s="267">
        <f t="shared" si="207"/>
        <v>1</v>
      </c>
      <c r="D2448" s="268" t="str">
        <f t="shared" si="208"/>
        <v>Janeiro</v>
      </c>
      <c r="E2448" s="269">
        <v>60</v>
      </c>
      <c r="F2448" s="270" t="str">
        <f>IF(E2448="","",VLOOKUP(Conciliação!E2448,Relatório!B:I,2,FALSE))</f>
        <v>Taxas bancárias</v>
      </c>
      <c r="G2448" s="709"/>
      <c r="H2448" s="334" t="str">
        <f>IF(G2448="","",VLOOKUP(G2448,Fundos!B:C,2,FALSE))</f>
        <v/>
      </c>
      <c r="I2448" s="272"/>
      <c r="J2448" s="443"/>
      <c r="K2448" s="443"/>
      <c r="L2448" s="685"/>
      <c r="M2448" s="353"/>
      <c r="N2448" s="271"/>
      <c r="O2448" s="576"/>
      <c r="P2448" s="276" t="s">
        <v>277</v>
      </c>
      <c r="Q2448" s="279"/>
      <c r="R2448" s="449"/>
      <c r="S2448" s="279">
        <f t="shared" si="209"/>
        <v>0</v>
      </c>
      <c r="T2448" s="333">
        <f t="shared" si="202"/>
        <v>0</v>
      </c>
    </row>
    <row r="2449" spans="2:20" ht="24.9" customHeight="1" x14ac:dyDescent="0.3">
      <c r="B2449" s="446"/>
      <c r="C2449" s="267">
        <f t="shared" si="207"/>
        <v>1</v>
      </c>
      <c r="D2449" s="268" t="str">
        <f t="shared" si="208"/>
        <v>Janeiro</v>
      </c>
      <c r="E2449" s="269">
        <v>251</v>
      </c>
      <c r="F2449" s="270" t="str">
        <f>IF(E2449="","",VLOOKUP(Conciliação!E2449,Relatório!B:I,2,FALSE))</f>
        <v>Agua</v>
      </c>
      <c r="G2449" s="709"/>
      <c r="H2449" s="334" t="str">
        <f>IF(G2449="","",VLOOKUP(G2449,Fundos!B:C,2,FALSE))</f>
        <v/>
      </c>
      <c r="I2449" s="272"/>
      <c r="J2449" s="443"/>
      <c r="K2449" s="443"/>
      <c r="L2449" s="685"/>
      <c r="M2449" s="353"/>
      <c r="N2449" s="271"/>
      <c r="O2449" s="576"/>
      <c r="P2449" s="276" t="s">
        <v>277</v>
      </c>
      <c r="Q2449" s="279"/>
      <c r="R2449" s="449"/>
      <c r="S2449" s="279">
        <f t="shared" si="209"/>
        <v>0</v>
      </c>
      <c r="T2449" s="333">
        <f t="shared" si="202"/>
        <v>0</v>
      </c>
    </row>
    <row r="2450" spans="2:20" ht="24.9" customHeight="1" x14ac:dyDescent="0.3">
      <c r="B2450" s="446"/>
      <c r="C2450" s="267">
        <f t="shared" si="207"/>
        <v>1</v>
      </c>
      <c r="D2450" s="268" t="str">
        <f t="shared" si="208"/>
        <v>Janeiro</v>
      </c>
      <c r="E2450" s="269">
        <v>60</v>
      </c>
      <c r="F2450" s="270" t="str">
        <f>IF(E2450="","",VLOOKUP(Conciliação!E2450,Relatório!B:I,2,FALSE))</f>
        <v>Taxas bancárias</v>
      </c>
      <c r="G2450" s="709"/>
      <c r="H2450" s="334" t="str">
        <f>IF(G2450="","",VLOOKUP(G2450,Fundos!B:C,2,FALSE))</f>
        <v/>
      </c>
      <c r="I2450" s="272"/>
      <c r="J2450" s="443"/>
      <c r="K2450" s="443"/>
      <c r="L2450" s="685"/>
      <c r="M2450" s="353"/>
      <c r="N2450" s="271"/>
      <c r="O2450" s="576"/>
      <c r="P2450" s="276" t="s">
        <v>277</v>
      </c>
      <c r="Q2450" s="279"/>
      <c r="R2450" s="449"/>
      <c r="S2450" s="279">
        <f t="shared" si="209"/>
        <v>0</v>
      </c>
      <c r="T2450" s="333">
        <f t="shared" si="202"/>
        <v>0</v>
      </c>
    </row>
    <row r="2451" spans="2:20" ht="24.9" customHeight="1" x14ac:dyDescent="0.3">
      <c r="B2451" s="446"/>
      <c r="C2451" s="267">
        <f t="shared" si="207"/>
        <v>1</v>
      </c>
      <c r="D2451" s="268" t="str">
        <f t="shared" si="208"/>
        <v>Janeiro</v>
      </c>
      <c r="E2451" s="269">
        <v>24</v>
      </c>
      <c r="F2451" s="270" t="str">
        <f>IF(E2451="","",VLOOKUP(Conciliação!E2451,Relatório!B:I,2,FALSE))</f>
        <v>Resgate de Aplicações Financeiras</v>
      </c>
      <c r="G2451" s="709"/>
      <c r="H2451" s="334" t="str">
        <f>IF(G2451="","",VLOOKUP(G2451,Fundos!B:C,2,FALSE))</f>
        <v/>
      </c>
      <c r="I2451" s="272"/>
      <c r="J2451" s="443"/>
      <c r="K2451" s="443"/>
      <c r="L2451" s="685"/>
      <c r="M2451" s="353"/>
      <c r="N2451" s="271"/>
      <c r="O2451" s="576"/>
      <c r="P2451" s="276" t="s">
        <v>277</v>
      </c>
      <c r="Q2451" s="279"/>
      <c r="R2451" s="449"/>
      <c r="S2451" s="279">
        <f t="shared" ref="S2451:S2456" si="210">IF(P2451="sim",Q2451-R2451+S2450,IF(P2451="NÃO",S2450))</f>
        <v>0</v>
      </c>
      <c r="T2451" s="333">
        <f t="shared" si="202"/>
        <v>0</v>
      </c>
    </row>
    <row r="2452" spans="2:20" ht="24.9" customHeight="1" x14ac:dyDescent="0.3">
      <c r="B2452" s="446"/>
      <c r="C2452" s="267">
        <f t="shared" si="207"/>
        <v>1</v>
      </c>
      <c r="D2452" s="268" t="str">
        <f t="shared" si="208"/>
        <v>Janeiro</v>
      </c>
      <c r="E2452" s="269">
        <v>355</v>
      </c>
      <c r="F2452" s="270" t="str">
        <f>IF(E2452="","",VLOOKUP(Conciliação!E2452,Relatório!B:I,2,FALSE))</f>
        <v>Relatórios</v>
      </c>
      <c r="G2452" s="709"/>
      <c r="H2452" s="334" t="str">
        <f>IF(G2452="","",VLOOKUP(G2452,Fundos!B:C,2,FALSE))</f>
        <v/>
      </c>
      <c r="I2452" s="272"/>
      <c r="J2452" s="443"/>
      <c r="K2452" s="448"/>
      <c r="L2452" s="685"/>
      <c r="M2452" s="353"/>
      <c r="N2452" s="271"/>
      <c r="O2452" s="576"/>
      <c r="P2452" s="276" t="s">
        <v>277</v>
      </c>
      <c r="Q2452" s="279"/>
      <c r="R2452" s="449"/>
      <c r="S2452" s="279">
        <f t="shared" si="210"/>
        <v>0</v>
      </c>
      <c r="T2452" s="333">
        <f t="shared" si="202"/>
        <v>0</v>
      </c>
    </row>
    <row r="2453" spans="2:20" ht="24.9" customHeight="1" x14ac:dyDescent="0.3">
      <c r="B2453" s="446"/>
      <c r="C2453" s="267">
        <f t="shared" si="207"/>
        <v>1</v>
      </c>
      <c r="D2453" s="268" t="str">
        <f t="shared" si="208"/>
        <v>Janeiro</v>
      </c>
      <c r="E2453" s="269">
        <v>312</v>
      </c>
      <c r="F2453" s="270">
        <f>IF(E2453="","",VLOOKUP(Conciliação!E2453,Relatório!B:I,2,FALSE))</f>
        <v>0</v>
      </c>
      <c r="G2453" s="709"/>
      <c r="H2453" s="334" t="str">
        <f>IF(G2453="","",VLOOKUP(G2453,Fundos!B:C,2,FALSE))</f>
        <v/>
      </c>
      <c r="I2453" s="272"/>
      <c r="J2453" s="448"/>
      <c r="K2453" s="443"/>
      <c r="L2453" s="685"/>
      <c r="M2453" s="353"/>
      <c r="N2453" s="271"/>
      <c r="O2453" s="576"/>
      <c r="P2453" s="276" t="s">
        <v>277</v>
      </c>
      <c r="Q2453" s="279"/>
      <c r="R2453" s="449"/>
      <c r="S2453" s="279">
        <f t="shared" si="210"/>
        <v>0</v>
      </c>
      <c r="T2453" s="333">
        <f t="shared" si="202"/>
        <v>0</v>
      </c>
    </row>
    <row r="2454" spans="2:20" ht="24.9" customHeight="1" x14ac:dyDescent="0.3">
      <c r="B2454" s="446"/>
      <c r="C2454" s="267">
        <f t="shared" si="207"/>
        <v>1</v>
      </c>
      <c r="D2454" s="268" t="str">
        <f t="shared" si="208"/>
        <v>Janeiro</v>
      </c>
      <c r="E2454" s="269">
        <v>60</v>
      </c>
      <c r="F2454" s="270" t="str">
        <f>IF(E2454="","",VLOOKUP(Conciliação!E2454,Relatório!B:I,2,FALSE))</f>
        <v>Taxas bancárias</v>
      </c>
      <c r="G2454" s="709"/>
      <c r="H2454" s="334" t="str">
        <f>IF(G2454="","",VLOOKUP(G2454,Fundos!B:C,2,FALSE))</f>
        <v/>
      </c>
      <c r="I2454" s="272"/>
      <c r="J2454" s="443"/>
      <c r="K2454" s="443"/>
      <c r="L2454" s="685"/>
      <c r="M2454" s="353"/>
      <c r="N2454" s="271"/>
      <c r="O2454" s="576"/>
      <c r="P2454" s="276" t="s">
        <v>277</v>
      </c>
      <c r="Q2454" s="279"/>
      <c r="R2454" s="449"/>
      <c r="S2454" s="279">
        <f t="shared" si="210"/>
        <v>0</v>
      </c>
      <c r="T2454" s="333">
        <f t="shared" si="202"/>
        <v>0</v>
      </c>
    </row>
    <row r="2455" spans="2:20" ht="24.9" customHeight="1" x14ac:dyDescent="0.3">
      <c r="B2455" s="446"/>
      <c r="C2455" s="267">
        <f t="shared" si="207"/>
        <v>1</v>
      </c>
      <c r="D2455" s="268" t="str">
        <f t="shared" si="208"/>
        <v>Janeiro</v>
      </c>
      <c r="E2455" s="269">
        <v>178</v>
      </c>
      <c r="F2455" s="270">
        <f>IF(E2455="","",VLOOKUP(Conciliação!E2455,Relatório!B:I,2,FALSE))</f>
        <v>0</v>
      </c>
      <c r="G2455" s="709"/>
      <c r="H2455" s="334" t="str">
        <f>IF(G2455="","",VLOOKUP(G2455,Fundos!B:C,2,FALSE))</f>
        <v/>
      </c>
      <c r="I2455" s="272"/>
      <c r="J2455" s="443"/>
      <c r="K2455" s="443"/>
      <c r="L2455" s="685"/>
      <c r="M2455" s="353"/>
      <c r="N2455" s="271"/>
      <c r="O2455" s="576"/>
      <c r="P2455" s="276" t="s">
        <v>277</v>
      </c>
      <c r="Q2455" s="279"/>
      <c r="R2455" s="449"/>
      <c r="S2455" s="279">
        <f t="shared" si="210"/>
        <v>0</v>
      </c>
      <c r="T2455" s="333">
        <f t="shared" si="202"/>
        <v>0</v>
      </c>
    </row>
    <row r="2456" spans="2:20" ht="24.9" customHeight="1" x14ac:dyDescent="0.3">
      <c r="B2456" s="446"/>
      <c r="C2456" s="267">
        <f t="shared" si="207"/>
        <v>1</v>
      </c>
      <c r="D2456" s="268" t="str">
        <f t="shared" si="208"/>
        <v>Janeiro</v>
      </c>
      <c r="E2456" s="269">
        <v>24</v>
      </c>
      <c r="F2456" s="270" t="str">
        <f>IF(E2456="","",VLOOKUP(Conciliação!E2456,Relatório!B:I,2,FALSE))</f>
        <v>Resgate de Aplicações Financeiras</v>
      </c>
      <c r="G2456" s="709"/>
      <c r="H2456" s="334" t="str">
        <f>IF(G2456="","",VLOOKUP(G2456,Fundos!B:C,2,FALSE))</f>
        <v/>
      </c>
      <c r="I2456" s="272"/>
      <c r="J2456" s="443"/>
      <c r="K2456" s="443"/>
      <c r="L2456" s="685"/>
      <c r="M2456" s="353"/>
      <c r="N2456" s="271"/>
      <c r="O2456" s="576"/>
      <c r="P2456" s="276" t="s">
        <v>277</v>
      </c>
      <c r="Q2456" s="279"/>
      <c r="R2456" s="449"/>
      <c r="S2456" s="279">
        <f t="shared" si="210"/>
        <v>0</v>
      </c>
      <c r="T2456" s="333">
        <f t="shared" si="202"/>
        <v>0</v>
      </c>
    </row>
    <row r="2457" spans="2:20" ht="24.9" customHeight="1" x14ac:dyDescent="0.3">
      <c r="B2457" s="446"/>
      <c r="C2457" s="267">
        <f t="shared" ref="C2457:C2486" si="211">MONTH(B2457)</f>
        <v>1</v>
      </c>
      <c r="D2457" s="268" t="str">
        <f t="shared" ref="D2457:D2486" si="212">IF(C2457=1,"Janeiro",IF(C2457=2,"Fevereiro",IF(C2457=3,"Março",IF(C2457=4,"Abril",IF(C2457=5,"Maio",IF(C2457=6,"Junho",IF(C2457=7,"Julho",IF(C2457=8,"Agosto",IF(C2457=9,"Setembro",IF(C2457=10,"Outubro",IF(C2457=11,"Novembro",IF(C2457=12,"Dezembro",""))))))))))))</f>
        <v>Janeiro</v>
      </c>
      <c r="E2457" s="269">
        <v>26</v>
      </c>
      <c r="F2457" s="270" t="str">
        <f>IF(E2457="","",VLOOKUP(Conciliação!E2457,Relatório!B:I,2,FALSE))</f>
        <v>Multas recebidas</v>
      </c>
      <c r="G2457" s="709"/>
      <c r="H2457" s="334" t="str">
        <f>IF(G2457="","",VLOOKUP(G2457,Fundos!B:C,2,FALSE))</f>
        <v/>
      </c>
      <c r="I2457" s="272"/>
      <c r="J2457" s="443"/>
      <c r="K2457" s="443"/>
      <c r="L2457" s="686"/>
      <c r="M2457" s="353"/>
      <c r="N2457" s="271"/>
      <c r="O2457" s="576"/>
      <c r="P2457" s="276" t="s">
        <v>277</v>
      </c>
      <c r="Q2457" s="279"/>
      <c r="R2457" s="449"/>
      <c r="S2457" s="279">
        <f t="shared" ref="S2457:S2462" si="213">IF(P2457="sim",Q2457-R2457+S2456,IF(P2457="NÃO",S2456))</f>
        <v>0</v>
      </c>
      <c r="T2457" s="333">
        <f t="shared" si="202"/>
        <v>0</v>
      </c>
    </row>
    <row r="2458" spans="2:20" ht="24.9" customHeight="1" x14ac:dyDescent="0.3">
      <c r="B2458" s="446"/>
      <c r="C2458" s="267">
        <f t="shared" si="211"/>
        <v>1</v>
      </c>
      <c r="D2458" s="268" t="str">
        <f t="shared" si="212"/>
        <v>Janeiro</v>
      </c>
      <c r="E2458" s="269">
        <v>27</v>
      </c>
      <c r="F2458" s="270" t="str">
        <f>IF(E2458="","",VLOOKUP(Conciliação!E2458,Relatório!B:I,2,FALSE))</f>
        <v>Juros recebdos</v>
      </c>
      <c r="G2458" s="709"/>
      <c r="H2458" s="334" t="str">
        <f>IF(G2458="","",VLOOKUP(G2458,Fundos!B:C,2,FALSE))</f>
        <v/>
      </c>
      <c r="I2458" s="272"/>
      <c r="J2458" s="443"/>
      <c r="K2458" s="443"/>
      <c r="L2458" s="686"/>
      <c r="M2458" s="353"/>
      <c r="N2458" s="271"/>
      <c r="O2458" s="576"/>
      <c r="P2458" s="276" t="s">
        <v>277</v>
      </c>
      <c r="Q2458" s="279"/>
      <c r="R2458" s="449"/>
      <c r="S2458" s="279">
        <f t="shared" si="213"/>
        <v>0</v>
      </c>
      <c r="T2458" s="333">
        <f t="shared" ref="T2458:T2462" si="214">T2457</f>
        <v>0</v>
      </c>
    </row>
    <row r="2459" spans="2:20" ht="24.9" customHeight="1" x14ac:dyDescent="0.3">
      <c r="B2459" s="446"/>
      <c r="C2459" s="267">
        <f t="shared" si="211"/>
        <v>1</v>
      </c>
      <c r="D2459" s="268" t="str">
        <f t="shared" si="212"/>
        <v>Janeiro</v>
      </c>
      <c r="E2459" s="269">
        <v>26</v>
      </c>
      <c r="F2459" s="270" t="str">
        <f>IF(E2459="","",VLOOKUP(Conciliação!E2459,Relatório!B:I,2,FALSE))</f>
        <v>Multas recebidas</v>
      </c>
      <c r="G2459" s="709"/>
      <c r="H2459" s="334" t="str">
        <f>IF(G2459="","",VLOOKUP(G2459,Fundos!B:C,2,FALSE))</f>
        <v/>
      </c>
      <c r="I2459" s="272"/>
      <c r="J2459" s="443"/>
      <c r="K2459" s="443"/>
      <c r="L2459" s="686"/>
      <c r="M2459" s="353"/>
      <c r="N2459" s="271"/>
      <c r="O2459" s="576"/>
      <c r="P2459" s="276" t="s">
        <v>277</v>
      </c>
      <c r="Q2459" s="279"/>
      <c r="R2459" s="449"/>
      <c r="S2459" s="279">
        <f t="shared" si="213"/>
        <v>0</v>
      </c>
      <c r="T2459" s="333">
        <f t="shared" si="214"/>
        <v>0</v>
      </c>
    </row>
    <row r="2460" spans="2:20" ht="24.9" customHeight="1" x14ac:dyDescent="0.3">
      <c r="B2460" s="446"/>
      <c r="C2460" s="267">
        <f>MONTH(B2460)</f>
        <v>1</v>
      </c>
      <c r="D2460" s="268" t="str">
        <f>IF(C2460=1,"Janeiro",IF(C2460=2,"Fevereiro",IF(C2460=3,"Março",IF(C2460=4,"Abril",IF(C2460=5,"Maio",IF(C2460=6,"Junho",IF(C2460=7,"Julho",IF(C2460=8,"Agosto",IF(C2460=9,"Setembro",IF(C2460=10,"Outubro",IF(C2460=11,"Novembro",IF(C2460=12,"Dezembro",""))))))))))))</f>
        <v>Janeiro</v>
      </c>
      <c r="E2460" s="269">
        <v>27</v>
      </c>
      <c r="F2460" s="270" t="str">
        <f>IF(E2460="","",VLOOKUP(Conciliação!E2460,Relatório!B:I,2,FALSE))</f>
        <v>Juros recebdos</v>
      </c>
      <c r="G2460" s="709"/>
      <c r="H2460" s="334" t="str">
        <f>IF(G2460="","",VLOOKUP(G2460,Fundos!B:C,2,FALSE))</f>
        <v/>
      </c>
      <c r="I2460" s="272"/>
      <c r="J2460" s="443"/>
      <c r="K2460" s="443"/>
      <c r="L2460" s="686"/>
      <c r="M2460" s="353"/>
      <c r="N2460" s="271"/>
      <c r="O2460" s="576"/>
      <c r="P2460" s="276" t="s">
        <v>277</v>
      </c>
      <c r="Q2460" s="279"/>
      <c r="R2460" s="449"/>
      <c r="S2460" s="279">
        <f t="shared" si="213"/>
        <v>0</v>
      </c>
      <c r="T2460" s="333">
        <f t="shared" si="214"/>
        <v>0</v>
      </c>
    </row>
    <row r="2461" spans="2:20" ht="24.9" customHeight="1" x14ac:dyDescent="0.3">
      <c r="B2461" s="446"/>
      <c r="C2461" s="267">
        <f t="shared" si="211"/>
        <v>1</v>
      </c>
      <c r="D2461" s="268" t="str">
        <f t="shared" si="212"/>
        <v>Janeiro</v>
      </c>
      <c r="E2461" s="269">
        <v>503</v>
      </c>
      <c r="F2461" s="270" t="str">
        <f>IF(E2461="","",VLOOKUP(Conciliação!E2461,Relatório!B:I,2,FALSE))</f>
        <v>Ajustes de Caixa  (DOC/TED realizados e devolvidos/outros)_Saídas</v>
      </c>
      <c r="G2461" s="709"/>
      <c r="H2461" s="334" t="str">
        <f>IF(G2461="","",VLOOKUP(G2461,Fundos!B:C,2,FALSE))</f>
        <v/>
      </c>
      <c r="I2461" s="272"/>
      <c r="J2461" s="443"/>
      <c r="K2461" s="443"/>
      <c r="L2461" s="685"/>
      <c r="M2461" s="353"/>
      <c r="N2461" s="271"/>
      <c r="O2461" s="576"/>
      <c r="P2461" s="276" t="s">
        <v>277</v>
      </c>
      <c r="Q2461" s="279"/>
      <c r="R2461" s="449"/>
      <c r="S2461" s="279">
        <f t="shared" si="213"/>
        <v>0</v>
      </c>
      <c r="T2461" s="333">
        <f t="shared" si="214"/>
        <v>0</v>
      </c>
    </row>
    <row r="2462" spans="2:20" ht="24.9" customHeight="1" x14ac:dyDescent="0.3">
      <c r="B2462" s="446"/>
      <c r="C2462" s="267">
        <f t="shared" si="211"/>
        <v>1</v>
      </c>
      <c r="D2462" s="268" t="str">
        <f t="shared" si="212"/>
        <v>Janeiro</v>
      </c>
      <c r="E2462" s="269">
        <v>236</v>
      </c>
      <c r="F2462" s="270" t="str">
        <f>IF(E2462="","",VLOOKUP(Conciliação!E2462,Relatório!B:I,2,FALSE))</f>
        <v xml:space="preserve">Plano de saúde </v>
      </c>
      <c r="G2462" s="709"/>
      <c r="H2462" s="334" t="str">
        <f>IF(G2462="","",VLOOKUP(G2462,Fundos!B:C,2,FALSE))</f>
        <v/>
      </c>
      <c r="I2462" s="272"/>
      <c r="J2462" s="443"/>
      <c r="K2462" s="443"/>
      <c r="L2462" s="686"/>
      <c r="M2462" s="353"/>
      <c r="N2462" s="271"/>
      <c r="O2462" s="576"/>
      <c r="P2462" s="276" t="s">
        <v>277</v>
      </c>
      <c r="Q2462" s="279"/>
      <c r="R2462" s="449"/>
      <c r="S2462" s="279">
        <f t="shared" si="213"/>
        <v>0</v>
      </c>
      <c r="T2462" s="333">
        <f t="shared" si="214"/>
        <v>0</v>
      </c>
    </row>
    <row r="2463" spans="2:20" ht="24.9" customHeight="1" x14ac:dyDescent="0.3">
      <c r="B2463" s="446"/>
      <c r="C2463" s="267">
        <f t="shared" si="211"/>
        <v>1</v>
      </c>
      <c r="D2463" s="268" t="str">
        <f t="shared" si="212"/>
        <v>Janeiro</v>
      </c>
      <c r="E2463" s="269">
        <v>52</v>
      </c>
      <c r="F2463" s="270" t="str">
        <f>IF(E2463="","",VLOOKUP(Conciliação!E2463,Relatório!B:I,2,FALSE))</f>
        <v>IOF (Sobre operações de crédito)</v>
      </c>
      <c r="G2463" s="709"/>
      <c r="H2463" s="334" t="str">
        <f>IF(G2463="","",VLOOKUP(G2463,Fundos!B:C,2,FALSE))</f>
        <v/>
      </c>
      <c r="I2463" s="272"/>
      <c r="J2463" s="443"/>
      <c r="K2463" s="443"/>
      <c r="L2463" s="685"/>
      <c r="M2463" s="353"/>
      <c r="N2463" s="271"/>
      <c r="O2463" s="576"/>
      <c r="P2463" s="276" t="s">
        <v>277</v>
      </c>
      <c r="Q2463" s="279"/>
      <c r="R2463" s="449"/>
      <c r="S2463" s="279">
        <f t="shared" ref="S2463:S2464" si="215">IF(P2463="sim",Q2463-R2463+S2462,IF(P2463="NÃO",S2462))</f>
        <v>0</v>
      </c>
      <c r="T2463" s="333">
        <f t="shared" ref="T2463:T2476" si="216">T2462</f>
        <v>0</v>
      </c>
    </row>
    <row r="2464" spans="2:20" ht="24.9" customHeight="1" x14ac:dyDescent="0.3">
      <c r="B2464" s="446"/>
      <c r="C2464" s="267">
        <f t="shared" si="211"/>
        <v>1</v>
      </c>
      <c r="D2464" s="268" t="str">
        <f t="shared" si="212"/>
        <v>Janeiro</v>
      </c>
      <c r="E2464" s="269">
        <v>206</v>
      </c>
      <c r="F2464" s="270" t="str">
        <f>IF(E2464="","",VLOOKUP(Conciliação!E2464,Relatório!B:I,2,FALSE))</f>
        <v>Analista Administrativo</v>
      </c>
      <c r="G2464" s="709"/>
      <c r="H2464" s="334" t="str">
        <f>IF(G2464="","",VLOOKUP(G2464,Fundos!B:C,2,FALSE))</f>
        <v/>
      </c>
      <c r="I2464" s="272"/>
      <c r="J2464" s="448"/>
      <c r="K2464" s="448"/>
      <c r="L2464" s="685"/>
      <c r="M2464" s="353"/>
      <c r="N2464" s="271"/>
      <c r="O2464" s="576"/>
      <c r="P2464" s="276" t="s">
        <v>277</v>
      </c>
      <c r="Q2464" s="279"/>
      <c r="R2464" s="449"/>
      <c r="S2464" s="279">
        <f t="shared" si="215"/>
        <v>0</v>
      </c>
      <c r="T2464" s="333">
        <f t="shared" si="216"/>
        <v>0</v>
      </c>
    </row>
    <row r="2465" spans="2:20" ht="24.9" customHeight="1" x14ac:dyDescent="0.3">
      <c r="B2465" s="446"/>
      <c r="C2465" s="267">
        <f t="shared" si="211"/>
        <v>1</v>
      </c>
      <c r="D2465" s="268" t="str">
        <f t="shared" si="212"/>
        <v>Janeiro</v>
      </c>
      <c r="E2465" s="269">
        <v>60</v>
      </c>
      <c r="F2465" s="270" t="str">
        <f>IF(E2465="","",VLOOKUP(Conciliação!E2465,Relatório!B:I,2,FALSE))</f>
        <v>Taxas bancárias</v>
      </c>
      <c r="G2465" s="709"/>
      <c r="H2465" s="334" t="str">
        <f>IF(G2465="","",VLOOKUP(G2465,Fundos!B:C,2,FALSE))</f>
        <v/>
      </c>
      <c r="I2465" s="272"/>
      <c r="J2465" s="443"/>
      <c r="K2465" s="443"/>
      <c r="L2465" s="685"/>
      <c r="M2465" s="353"/>
      <c r="N2465" s="271"/>
      <c r="O2465" s="576"/>
      <c r="P2465" s="276" t="s">
        <v>277</v>
      </c>
      <c r="Q2465" s="279"/>
      <c r="R2465" s="449"/>
      <c r="S2465" s="279">
        <f t="shared" ref="S2465:S2486" si="217">IF(P2465="sim",Q2465-R2465+S2464,IF(P2465="NÃO",S2464))</f>
        <v>0</v>
      </c>
      <c r="T2465" s="333">
        <f t="shared" si="216"/>
        <v>0</v>
      </c>
    </row>
    <row r="2466" spans="2:20" ht="24.9" customHeight="1" x14ac:dyDescent="0.3">
      <c r="B2466" s="446"/>
      <c r="C2466" s="267">
        <f t="shared" si="211"/>
        <v>1</v>
      </c>
      <c r="D2466" s="268" t="str">
        <f t="shared" si="212"/>
        <v>Janeiro</v>
      </c>
      <c r="E2466" s="269">
        <v>60</v>
      </c>
      <c r="F2466" s="270" t="str">
        <f>IF(E2466="","",VLOOKUP(Conciliação!E2466,Relatório!B:I,2,FALSE))</f>
        <v>Taxas bancárias</v>
      </c>
      <c r="G2466" s="709"/>
      <c r="H2466" s="334" t="str">
        <f>IF(G2466="","",VLOOKUP(G2466,Fundos!B:C,2,FALSE))</f>
        <v/>
      </c>
      <c r="I2466" s="272"/>
      <c r="J2466" s="443"/>
      <c r="K2466" s="443"/>
      <c r="L2466" s="685"/>
      <c r="M2466" s="353"/>
      <c r="N2466" s="271"/>
      <c r="O2466" s="576"/>
      <c r="P2466" s="276" t="s">
        <v>277</v>
      </c>
      <c r="Q2466" s="279"/>
      <c r="R2466" s="449"/>
      <c r="S2466" s="279">
        <f t="shared" si="217"/>
        <v>0</v>
      </c>
      <c r="T2466" s="333">
        <f t="shared" si="216"/>
        <v>0</v>
      </c>
    </row>
    <row r="2467" spans="2:20" ht="24.9" customHeight="1" x14ac:dyDescent="0.3">
      <c r="B2467" s="446"/>
      <c r="C2467" s="267">
        <f t="shared" si="211"/>
        <v>1</v>
      </c>
      <c r="D2467" s="268" t="str">
        <f t="shared" si="212"/>
        <v>Janeiro</v>
      </c>
      <c r="E2467" s="269">
        <v>60</v>
      </c>
      <c r="F2467" s="270" t="str">
        <f>IF(E2467="","",VLOOKUP(Conciliação!E2467,Relatório!B:I,2,FALSE))</f>
        <v>Taxas bancárias</v>
      </c>
      <c r="G2467" s="709"/>
      <c r="H2467" s="334" t="str">
        <f>IF(G2467="","",VLOOKUP(G2467,Fundos!B:C,2,FALSE))</f>
        <v/>
      </c>
      <c r="I2467" s="272"/>
      <c r="J2467" s="443"/>
      <c r="K2467" s="443"/>
      <c r="L2467" s="685"/>
      <c r="M2467" s="353"/>
      <c r="N2467" s="271"/>
      <c r="O2467" s="576"/>
      <c r="P2467" s="276" t="s">
        <v>277</v>
      </c>
      <c r="Q2467" s="279"/>
      <c r="R2467" s="449"/>
      <c r="S2467" s="279">
        <f t="shared" si="217"/>
        <v>0</v>
      </c>
      <c r="T2467" s="333">
        <f t="shared" si="216"/>
        <v>0</v>
      </c>
    </row>
    <row r="2468" spans="2:20" ht="24.9" customHeight="1" x14ac:dyDescent="0.3">
      <c r="B2468" s="446"/>
      <c r="C2468" s="267">
        <f t="shared" si="211"/>
        <v>1</v>
      </c>
      <c r="D2468" s="268" t="str">
        <f t="shared" si="212"/>
        <v>Janeiro</v>
      </c>
      <c r="E2468" s="269">
        <v>60</v>
      </c>
      <c r="F2468" s="270" t="str">
        <f>IF(E2468="","",VLOOKUP(Conciliação!E2468,Relatório!B:I,2,FALSE))</f>
        <v>Taxas bancárias</v>
      </c>
      <c r="G2468" s="709"/>
      <c r="H2468" s="334" t="str">
        <f>IF(G2468="","",VLOOKUP(G2468,Fundos!B:C,2,FALSE))</f>
        <v/>
      </c>
      <c r="I2468" s="272"/>
      <c r="J2468" s="443"/>
      <c r="K2468" s="443"/>
      <c r="L2468" s="685"/>
      <c r="M2468" s="353"/>
      <c r="N2468" s="271"/>
      <c r="O2468" s="576"/>
      <c r="P2468" s="276" t="s">
        <v>277</v>
      </c>
      <c r="Q2468" s="279"/>
      <c r="R2468" s="449"/>
      <c r="S2468" s="279">
        <f t="shared" si="217"/>
        <v>0</v>
      </c>
      <c r="T2468" s="333">
        <f t="shared" si="216"/>
        <v>0</v>
      </c>
    </row>
    <row r="2469" spans="2:20" ht="24.9" customHeight="1" x14ac:dyDescent="0.3">
      <c r="B2469" s="446"/>
      <c r="C2469" s="267">
        <f t="shared" si="211"/>
        <v>1</v>
      </c>
      <c r="D2469" s="268" t="str">
        <f t="shared" si="212"/>
        <v>Janeiro</v>
      </c>
      <c r="E2469" s="269">
        <v>24</v>
      </c>
      <c r="F2469" s="270" t="str">
        <f>IF(E2469="","",VLOOKUP(Conciliação!E2469,Relatório!B:I,2,FALSE))</f>
        <v>Resgate de Aplicações Financeiras</v>
      </c>
      <c r="G2469" s="709"/>
      <c r="H2469" s="334" t="str">
        <f>IF(G2469="","",VLOOKUP(G2469,Fundos!B:C,2,FALSE))</f>
        <v/>
      </c>
      <c r="I2469" s="272"/>
      <c r="J2469" s="443"/>
      <c r="K2469" s="443"/>
      <c r="L2469" s="685"/>
      <c r="M2469" s="353"/>
      <c r="N2469" s="271"/>
      <c r="O2469" s="576"/>
      <c r="P2469" s="276" t="s">
        <v>277</v>
      </c>
      <c r="Q2469" s="279"/>
      <c r="R2469" s="449"/>
      <c r="S2469" s="279">
        <f t="shared" si="217"/>
        <v>0</v>
      </c>
      <c r="T2469" s="333">
        <f t="shared" si="216"/>
        <v>0</v>
      </c>
    </row>
    <row r="2470" spans="2:20" ht="24.9" customHeight="1" x14ac:dyDescent="0.3">
      <c r="B2470" s="446"/>
      <c r="C2470" s="267">
        <f t="shared" si="211"/>
        <v>1</v>
      </c>
      <c r="D2470" s="268" t="str">
        <f t="shared" si="212"/>
        <v>Janeiro</v>
      </c>
      <c r="E2470" s="269">
        <v>26</v>
      </c>
      <c r="F2470" s="270" t="str">
        <f>IF(E2470="","",VLOOKUP(Conciliação!E2470,Relatório!B:I,2,FALSE))</f>
        <v>Multas recebidas</v>
      </c>
      <c r="G2470" s="709"/>
      <c r="H2470" s="334" t="str">
        <f>IF(G2470="","",VLOOKUP(G2470,Fundos!B:C,2,FALSE))</f>
        <v/>
      </c>
      <c r="I2470" s="272"/>
      <c r="J2470" s="443"/>
      <c r="K2470" s="443"/>
      <c r="L2470" s="685"/>
      <c r="M2470" s="353"/>
      <c r="N2470" s="271"/>
      <c r="O2470" s="576"/>
      <c r="P2470" s="276" t="s">
        <v>277</v>
      </c>
      <c r="Q2470" s="279"/>
      <c r="R2470" s="449"/>
      <c r="S2470" s="279">
        <f t="shared" si="217"/>
        <v>0</v>
      </c>
      <c r="T2470" s="333">
        <f t="shared" si="216"/>
        <v>0</v>
      </c>
    </row>
    <row r="2471" spans="2:20" ht="24.9" customHeight="1" x14ac:dyDescent="0.3">
      <c r="B2471" s="446"/>
      <c r="C2471" s="267">
        <f t="shared" si="211"/>
        <v>1</v>
      </c>
      <c r="D2471" s="268" t="str">
        <f t="shared" si="212"/>
        <v>Janeiro</v>
      </c>
      <c r="E2471" s="269">
        <v>37</v>
      </c>
      <c r="F2471" s="270" t="str">
        <f>IF(E2471="","",VLOOKUP(Conciliação!E2471,Relatório!B:I,2,FALSE))</f>
        <v>Doc/Ted/Cheques devolvidos/Devoluções (Entrada)</v>
      </c>
      <c r="G2471" s="709"/>
      <c r="H2471" s="334" t="str">
        <f>IF(G2471="","",VLOOKUP(G2471,Fundos!B:C,2,FALSE))</f>
        <v/>
      </c>
      <c r="I2471" s="272"/>
      <c r="J2471" s="443"/>
      <c r="K2471" s="443"/>
      <c r="L2471" s="685"/>
      <c r="M2471" s="353"/>
      <c r="N2471" s="271"/>
      <c r="O2471" s="576"/>
      <c r="P2471" s="276" t="s">
        <v>277</v>
      </c>
      <c r="Q2471" s="279"/>
      <c r="R2471" s="449"/>
      <c r="S2471" s="279">
        <f t="shared" si="217"/>
        <v>0</v>
      </c>
      <c r="T2471" s="333">
        <f t="shared" si="216"/>
        <v>0</v>
      </c>
    </row>
    <row r="2472" spans="2:20" ht="24.9" customHeight="1" x14ac:dyDescent="0.3">
      <c r="B2472" s="446"/>
      <c r="C2472" s="267">
        <f t="shared" si="211"/>
        <v>1</v>
      </c>
      <c r="D2472" s="268" t="str">
        <f t="shared" si="212"/>
        <v>Janeiro</v>
      </c>
      <c r="E2472" s="269">
        <v>178</v>
      </c>
      <c r="F2472" s="270">
        <f>IF(E2472="","",VLOOKUP(Conciliação!E2472,Relatório!B:I,2,FALSE))</f>
        <v>0</v>
      </c>
      <c r="G2472" s="709"/>
      <c r="H2472" s="334" t="str">
        <f>IF(G2472="","",VLOOKUP(G2472,Fundos!B:C,2,FALSE))</f>
        <v/>
      </c>
      <c r="I2472" s="272"/>
      <c r="J2472" s="443"/>
      <c r="K2472" s="443"/>
      <c r="L2472" s="685"/>
      <c r="M2472" s="353"/>
      <c r="N2472" s="271"/>
      <c r="O2472" s="576"/>
      <c r="P2472" s="276" t="s">
        <v>277</v>
      </c>
      <c r="Q2472" s="279"/>
      <c r="R2472" s="449"/>
      <c r="S2472" s="279">
        <f t="shared" si="217"/>
        <v>0</v>
      </c>
      <c r="T2472" s="333">
        <f t="shared" si="216"/>
        <v>0</v>
      </c>
    </row>
    <row r="2473" spans="2:20" ht="24.9" customHeight="1" x14ac:dyDescent="0.3">
      <c r="B2473" s="446"/>
      <c r="C2473" s="267">
        <f t="shared" si="211"/>
        <v>1</v>
      </c>
      <c r="D2473" s="268" t="str">
        <f t="shared" si="212"/>
        <v>Janeiro</v>
      </c>
      <c r="E2473" s="269">
        <v>353</v>
      </c>
      <c r="F2473" s="270" t="str">
        <f>IF(E2473="","",VLOOKUP(Conciliação!E2473,Relatório!B:I,2,FALSE))</f>
        <v>Cursos/Seminários (equipe)</v>
      </c>
      <c r="G2473" s="709"/>
      <c r="H2473" s="334" t="str">
        <f>IF(G2473="","",VLOOKUP(G2473,Fundos!B:C,2,FALSE))</f>
        <v/>
      </c>
      <c r="I2473" s="272"/>
      <c r="J2473" s="448"/>
      <c r="K2473" s="443"/>
      <c r="L2473" s="685"/>
      <c r="M2473" s="353"/>
      <c r="N2473" s="271"/>
      <c r="O2473" s="576"/>
      <c r="P2473" s="276" t="s">
        <v>277</v>
      </c>
      <c r="Q2473" s="279"/>
      <c r="R2473" s="449"/>
      <c r="S2473" s="279">
        <f t="shared" si="217"/>
        <v>0</v>
      </c>
      <c r="T2473" s="333">
        <f t="shared" si="216"/>
        <v>0</v>
      </c>
    </row>
    <row r="2474" spans="2:20" ht="24.9" customHeight="1" x14ac:dyDescent="0.3">
      <c r="B2474" s="446"/>
      <c r="C2474" s="267">
        <f t="shared" si="211"/>
        <v>1</v>
      </c>
      <c r="D2474" s="268" t="str">
        <f t="shared" si="212"/>
        <v>Janeiro</v>
      </c>
      <c r="E2474" s="269">
        <v>261</v>
      </c>
      <c r="F2474" s="270" t="str">
        <f>IF(E2474="","",VLOOKUP(Conciliação!E2474,Relatório!B:I,2,FALSE))</f>
        <v>Taxi</v>
      </c>
      <c r="G2474" s="709"/>
      <c r="H2474" s="334" t="str">
        <f>IF(G2474="","",VLOOKUP(G2474,Fundos!B:C,2,FALSE))</f>
        <v/>
      </c>
      <c r="I2474" s="272"/>
      <c r="J2474" s="443"/>
      <c r="K2474" s="443"/>
      <c r="L2474" s="685"/>
      <c r="M2474" s="353"/>
      <c r="N2474" s="271"/>
      <c r="O2474" s="576"/>
      <c r="P2474" s="276" t="s">
        <v>277</v>
      </c>
      <c r="Q2474" s="279"/>
      <c r="R2474" s="449"/>
      <c r="S2474" s="279">
        <f t="shared" si="217"/>
        <v>0</v>
      </c>
      <c r="T2474" s="333">
        <f t="shared" si="216"/>
        <v>0</v>
      </c>
    </row>
    <row r="2475" spans="2:20" ht="24.9" customHeight="1" x14ac:dyDescent="0.3">
      <c r="B2475" s="446"/>
      <c r="C2475" s="267">
        <f t="shared" si="211"/>
        <v>1</v>
      </c>
      <c r="D2475" s="268" t="str">
        <f t="shared" si="212"/>
        <v>Janeiro</v>
      </c>
      <c r="E2475" s="269">
        <v>143</v>
      </c>
      <c r="F2475" s="270">
        <f>IF(E2475="","",VLOOKUP(Conciliação!E2475,Relatório!B:I,2,FALSE))</f>
        <v>0</v>
      </c>
      <c r="G2475" s="709"/>
      <c r="H2475" s="334" t="str">
        <f>IF(G2475="","",VLOOKUP(G2475,Fundos!B:C,2,FALSE))</f>
        <v/>
      </c>
      <c r="I2475" s="272"/>
      <c r="J2475" s="443"/>
      <c r="K2475" s="443"/>
      <c r="L2475" s="685"/>
      <c r="M2475" s="353"/>
      <c r="N2475" s="271"/>
      <c r="O2475" s="576"/>
      <c r="P2475" s="276" t="s">
        <v>277</v>
      </c>
      <c r="Q2475" s="279"/>
      <c r="R2475" s="449"/>
      <c r="S2475" s="279">
        <f t="shared" si="217"/>
        <v>0</v>
      </c>
      <c r="T2475" s="333">
        <f t="shared" si="216"/>
        <v>0</v>
      </c>
    </row>
    <row r="2476" spans="2:20" ht="24.9" customHeight="1" x14ac:dyDescent="0.3">
      <c r="B2476" s="446"/>
      <c r="C2476" s="267">
        <f t="shared" si="211"/>
        <v>1</v>
      </c>
      <c r="D2476" s="268" t="str">
        <f t="shared" si="212"/>
        <v>Janeiro</v>
      </c>
      <c r="E2476" s="269">
        <v>143</v>
      </c>
      <c r="F2476" s="270">
        <f>IF(E2476="","",VLOOKUP(Conciliação!E2476,Relatório!B:I,2,FALSE))</f>
        <v>0</v>
      </c>
      <c r="G2476" s="709"/>
      <c r="H2476" s="334" t="str">
        <f>IF(G2476="","",VLOOKUP(G2476,Fundos!B:C,2,FALSE))</f>
        <v/>
      </c>
      <c r="I2476" s="272"/>
      <c r="J2476" s="443"/>
      <c r="K2476" s="443"/>
      <c r="L2476" s="685"/>
      <c r="M2476" s="353"/>
      <c r="N2476" s="271"/>
      <c r="O2476" s="576"/>
      <c r="P2476" s="276" t="s">
        <v>277</v>
      </c>
      <c r="Q2476" s="279"/>
      <c r="R2476" s="449"/>
      <c r="S2476" s="279">
        <f t="shared" si="217"/>
        <v>0</v>
      </c>
      <c r="T2476" s="333">
        <f t="shared" si="216"/>
        <v>0</v>
      </c>
    </row>
    <row r="2477" spans="2:20" ht="24.9" customHeight="1" x14ac:dyDescent="0.3">
      <c r="B2477" s="446"/>
      <c r="C2477" s="267">
        <f t="shared" si="211"/>
        <v>1</v>
      </c>
      <c r="D2477" s="268" t="str">
        <f t="shared" si="212"/>
        <v>Janeiro</v>
      </c>
      <c r="E2477" s="269">
        <v>60</v>
      </c>
      <c r="F2477" s="270" t="str">
        <f>IF(E2477="","",VLOOKUP(Conciliação!E2477,Relatório!B:I,2,FALSE))</f>
        <v>Taxas bancárias</v>
      </c>
      <c r="G2477" s="709"/>
      <c r="H2477" s="334" t="str">
        <f>IF(G2477="","",VLOOKUP(G2477,Fundos!B:C,2,FALSE))</f>
        <v/>
      </c>
      <c r="I2477" s="272"/>
      <c r="J2477" s="443"/>
      <c r="K2477" s="443"/>
      <c r="L2477" s="685"/>
      <c r="M2477" s="353"/>
      <c r="N2477" s="271"/>
      <c r="O2477" s="576"/>
      <c r="P2477" s="276" t="s">
        <v>277</v>
      </c>
      <c r="Q2477" s="279"/>
      <c r="R2477" s="449"/>
      <c r="S2477" s="279">
        <f t="shared" si="217"/>
        <v>0</v>
      </c>
      <c r="T2477" s="333">
        <f t="shared" ref="T2477:T2620" si="218">T2476</f>
        <v>0</v>
      </c>
    </row>
    <row r="2478" spans="2:20" ht="24.9" customHeight="1" x14ac:dyDescent="0.3">
      <c r="B2478" s="446"/>
      <c r="C2478" s="267">
        <f t="shared" si="211"/>
        <v>1</v>
      </c>
      <c r="D2478" s="268" t="str">
        <f t="shared" si="212"/>
        <v>Janeiro</v>
      </c>
      <c r="E2478" s="269">
        <v>60</v>
      </c>
      <c r="F2478" s="270" t="str">
        <f>IF(E2478="","",VLOOKUP(Conciliação!E2478,Relatório!B:I,2,FALSE))</f>
        <v>Taxas bancárias</v>
      </c>
      <c r="G2478" s="709"/>
      <c r="H2478" s="334" t="str">
        <f>IF(G2478="","",VLOOKUP(G2478,Fundos!B:C,2,FALSE))</f>
        <v/>
      </c>
      <c r="I2478" s="272"/>
      <c r="J2478" s="443"/>
      <c r="K2478" s="443"/>
      <c r="L2478" s="685"/>
      <c r="M2478" s="353"/>
      <c r="N2478" s="271"/>
      <c r="O2478" s="576"/>
      <c r="P2478" s="276" t="s">
        <v>277</v>
      </c>
      <c r="Q2478" s="279"/>
      <c r="R2478" s="449"/>
      <c r="S2478" s="279">
        <f t="shared" si="217"/>
        <v>0</v>
      </c>
      <c r="T2478" s="333">
        <f t="shared" si="218"/>
        <v>0</v>
      </c>
    </row>
    <row r="2479" spans="2:20" ht="24.9" customHeight="1" x14ac:dyDescent="0.3">
      <c r="B2479" s="446"/>
      <c r="C2479" s="267">
        <f t="shared" si="211"/>
        <v>1</v>
      </c>
      <c r="D2479" s="268" t="str">
        <f t="shared" si="212"/>
        <v>Janeiro</v>
      </c>
      <c r="E2479" s="269">
        <v>60</v>
      </c>
      <c r="F2479" s="270" t="str">
        <f>IF(E2479="","",VLOOKUP(Conciliação!E2479,Relatório!B:I,2,FALSE))</f>
        <v>Taxas bancárias</v>
      </c>
      <c r="G2479" s="709"/>
      <c r="H2479" s="334" t="str">
        <f>IF(G2479="","",VLOOKUP(G2479,Fundos!B:C,2,FALSE))</f>
        <v/>
      </c>
      <c r="I2479" s="272"/>
      <c r="J2479" s="443"/>
      <c r="K2479" s="443"/>
      <c r="L2479" s="685"/>
      <c r="M2479" s="353"/>
      <c r="N2479" s="271"/>
      <c r="O2479" s="576"/>
      <c r="P2479" s="276" t="s">
        <v>277</v>
      </c>
      <c r="Q2479" s="279"/>
      <c r="R2479" s="449"/>
      <c r="S2479" s="279">
        <f t="shared" si="217"/>
        <v>0</v>
      </c>
      <c r="T2479" s="333">
        <f t="shared" si="218"/>
        <v>0</v>
      </c>
    </row>
    <row r="2480" spans="2:20" ht="24.9" customHeight="1" x14ac:dyDescent="0.3">
      <c r="B2480" s="446"/>
      <c r="C2480" s="267">
        <f t="shared" si="211"/>
        <v>1</v>
      </c>
      <c r="D2480" s="268" t="str">
        <f t="shared" si="212"/>
        <v>Janeiro</v>
      </c>
      <c r="E2480" s="269">
        <v>24</v>
      </c>
      <c r="F2480" s="270" t="str">
        <f>IF(E2480="","",VLOOKUP(Conciliação!E2480,Relatório!B:I,2,FALSE))</f>
        <v>Resgate de Aplicações Financeiras</v>
      </c>
      <c r="G2480" s="709"/>
      <c r="H2480" s="334" t="str">
        <f>IF(G2480="","",VLOOKUP(G2480,Fundos!B:C,2,FALSE))</f>
        <v/>
      </c>
      <c r="I2480" s="272"/>
      <c r="J2480" s="443"/>
      <c r="K2480" s="443"/>
      <c r="L2480" s="685"/>
      <c r="M2480" s="353"/>
      <c r="N2480" s="271"/>
      <c r="O2480" s="576"/>
      <c r="P2480" s="276" t="s">
        <v>277</v>
      </c>
      <c r="Q2480" s="279"/>
      <c r="R2480" s="449"/>
      <c r="S2480" s="279">
        <f t="shared" si="217"/>
        <v>0</v>
      </c>
      <c r="T2480" s="333">
        <f t="shared" si="218"/>
        <v>0</v>
      </c>
    </row>
    <row r="2481" spans="2:20" ht="24.9" customHeight="1" x14ac:dyDescent="0.3">
      <c r="B2481" s="446"/>
      <c r="C2481" s="267">
        <f t="shared" si="211"/>
        <v>1</v>
      </c>
      <c r="D2481" s="268" t="str">
        <f t="shared" si="212"/>
        <v>Janeiro</v>
      </c>
      <c r="E2481" s="269">
        <v>26</v>
      </c>
      <c r="F2481" s="270" t="str">
        <f>IF(E2481="","",VLOOKUP(Conciliação!E2481,Relatório!B:I,2,FALSE))</f>
        <v>Multas recebidas</v>
      </c>
      <c r="G2481" s="709"/>
      <c r="H2481" s="334" t="str">
        <f>IF(G2481="","",VLOOKUP(G2481,Fundos!B:C,2,FALSE))</f>
        <v/>
      </c>
      <c r="I2481" s="272"/>
      <c r="J2481" s="443"/>
      <c r="K2481" s="443"/>
      <c r="L2481" s="685"/>
      <c r="M2481" s="353"/>
      <c r="N2481" s="271"/>
      <c r="O2481" s="576"/>
      <c r="P2481" s="276" t="s">
        <v>277</v>
      </c>
      <c r="Q2481" s="279"/>
      <c r="R2481" s="449"/>
      <c r="S2481" s="279">
        <f t="shared" si="217"/>
        <v>0</v>
      </c>
      <c r="T2481" s="333">
        <f t="shared" si="218"/>
        <v>0</v>
      </c>
    </row>
    <row r="2482" spans="2:20" ht="24.9" customHeight="1" x14ac:dyDescent="0.3">
      <c r="B2482" s="446"/>
      <c r="C2482" s="267">
        <f t="shared" si="211"/>
        <v>1</v>
      </c>
      <c r="D2482" s="268" t="str">
        <f t="shared" si="212"/>
        <v>Janeiro</v>
      </c>
      <c r="E2482" s="269">
        <v>263</v>
      </c>
      <c r="F2482" s="270" t="str">
        <f>IF(E2482="","",VLOOKUP(Conciliação!E2482,Relatório!B:I,2,FALSE))</f>
        <v>Material de escritório/papelaria</v>
      </c>
      <c r="G2482" s="709"/>
      <c r="H2482" s="334" t="str">
        <f>IF(G2482="","",VLOOKUP(G2482,Fundos!B:C,2,FALSE))</f>
        <v/>
      </c>
      <c r="I2482" s="272"/>
      <c r="J2482" s="443"/>
      <c r="K2482" s="443"/>
      <c r="L2482" s="685"/>
      <c r="M2482" s="353"/>
      <c r="N2482" s="271"/>
      <c r="O2482" s="576"/>
      <c r="P2482" s="276" t="s">
        <v>277</v>
      </c>
      <c r="Q2482" s="279"/>
      <c r="R2482" s="449"/>
      <c r="S2482" s="279">
        <f t="shared" si="217"/>
        <v>0</v>
      </c>
      <c r="T2482" s="333">
        <f t="shared" si="218"/>
        <v>0</v>
      </c>
    </row>
    <row r="2483" spans="2:20" ht="24.9" customHeight="1" x14ac:dyDescent="0.3">
      <c r="B2483" s="446"/>
      <c r="C2483" s="267">
        <f t="shared" si="211"/>
        <v>1</v>
      </c>
      <c r="D2483" s="268" t="str">
        <f t="shared" si="212"/>
        <v>Janeiro</v>
      </c>
      <c r="E2483" s="269">
        <v>178</v>
      </c>
      <c r="F2483" s="270">
        <f>IF(E2483="","",VLOOKUP(Conciliação!E2483,Relatório!B:I,2,FALSE))</f>
        <v>0</v>
      </c>
      <c r="G2483" s="709"/>
      <c r="H2483" s="334" t="str">
        <f>IF(G2483="","",VLOOKUP(G2483,Fundos!B:C,2,FALSE))</f>
        <v/>
      </c>
      <c r="I2483" s="272"/>
      <c r="J2483" s="443"/>
      <c r="K2483" s="443"/>
      <c r="L2483" s="685"/>
      <c r="M2483" s="353"/>
      <c r="N2483" s="271"/>
      <c r="O2483" s="576"/>
      <c r="P2483" s="276" t="s">
        <v>277</v>
      </c>
      <c r="Q2483" s="279"/>
      <c r="R2483" s="449"/>
      <c r="S2483" s="279">
        <f t="shared" si="217"/>
        <v>0</v>
      </c>
      <c r="T2483" s="333">
        <f t="shared" si="218"/>
        <v>0</v>
      </c>
    </row>
    <row r="2484" spans="2:20" ht="24.9" customHeight="1" x14ac:dyDescent="0.3">
      <c r="B2484" s="446"/>
      <c r="C2484" s="267">
        <f t="shared" si="211"/>
        <v>1</v>
      </c>
      <c r="D2484" s="268" t="str">
        <f t="shared" si="212"/>
        <v>Janeiro</v>
      </c>
      <c r="E2484" s="269">
        <v>266</v>
      </c>
      <c r="F2484" s="270" t="str">
        <f>IF(E2484="","",VLOOKUP(Conciliação!E2484,Relatório!B:I,2,FALSE))</f>
        <v>Passagens areas/Terrestres</v>
      </c>
      <c r="G2484" s="709"/>
      <c r="H2484" s="334" t="str">
        <f>IF(G2484="","",VLOOKUP(G2484,Fundos!B:C,2,FALSE))</f>
        <v/>
      </c>
      <c r="I2484" s="272"/>
      <c r="J2484" s="443"/>
      <c r="K2484" s="443"/>
      <c r="L2484" s="685"/>
      <c r="M2484" s="353"/>
      <c r="N2484" s="271"/>
      <c r="O2484" s="576"/>
      <c r="P2484" s="276" t="s">
        <v>277</v>
      </c>
      <c r="Q2484" s="279"/>
      <c r="R2484" s="449"/>
      <c r="S2484" s="279">
        <f t="shared" si="217"/>
        <v>0</v>
      </c>
      <c r="T2484" s="333">
        <f t="shared" si="218"/>
        <v>0</v>
      </c>
    </row>
    <row r="2485" spans="2:20" ht="24.9" customHeight="1" x14ac:dyDescent="0.3">
      <c r="B2485" s="446"/>
      <c r="C2485" s="267">
        <f t="shared" si="211"/>
        <v>1</v>
      </c>
      <c r="D2485" s="268" t="str">
        <f t="shared" si="212"/>
        <v>Janeiro</v>
      </c>
      <c r="E2485" s="269">
        <v>503</v>
      </c>
      <c r="F2485" s="270" t="str">
        <f>IF(E2485="","",VLOOKUP(Conciliação!E2485,Relatório!B:I,2,FALSE))</f>
        <v>Ajustes de Caixa  (DOC/TED realizados e devolvidos/outros)_Saídas</v>
      </c>
      <c r="G2485" s="709"/>
      <c r="H2485" s="334" t="str">
        <f>IF(G2485="","",VLOOKUP(G2485,Fundos!B:C,2,FALSE))</f>
        <v/>
      </c>
      <c r="I2485" s="272"/>
      <c r="J2485" s="443"/>
      <c r="K2485" s="443"/>
      <c r="L2485" s="685"/>
      <c r="M2485" s="353"/>
      <c r="N2485" s="271"/>
      <c r="O2485" s="576"/>
      <c r="P2485" s="276" t="s">
        <v>277</v>
      </c>
      <c r="Q2485" s="279"/>
      <c r="R2485" s="449"/>
      <c r="S2485" s="279">
        <f t="shared" si="217"/>
        <v>0</v>
      </c>
      <c r="T2485" s="333">
        <f t="shared" si="218"/>
        <v>0</v>
      </c>
    </row>
    <row r="2486" spans="2:20" ht="24.9" customHeight="1" x14ac:dyDescent="0.3">
      <c r="B2486" s="446"/>
      <c r="C2486" s="267">
        <f t="shared" si="211"/>
        <v>1</v>
      </c>
      <c r="D2486" s="268" t="str">
        <f t="shared" si="212"/>
        <v>Janeiro</v>
      </c>
      <c r="E2486" s="269">
        <v>183</v>
      </c>
      <c r="F2486" s="270">
        <f>IF(E2486="","",VLOOKUP(Conciliação!E2486,Relatório!B:I,2,FALSE))</f>
        <v>0</v>
      </c>
      <c r="G2486" s="709"/>
      <c r="H2486" s="334" t="str">
        <f>IF(G2486="","",VLOOKUP(G2486,Fundos!B:C,2,FALSE))</f>
        <v/>
      </c>
      <c r="I2486" s="272"/>
      <c r="J2486" s="443"/>
      <c r="K2486" s="443"/>
      <c r="L2486" s="685"/>
      <c r="M2486" s="353"/>
      <c r="N2486" s="271"/>
      <c r="O2486" s="576"/>
      <c r="P2486" s="276" t="s">
        <v>277</v>
      </c>
      <c r="Q2486" s="279"/>
      <c r="R2486" s="449"/>
      <c r="S2486" s="279">
        <f t="shared" si="217"/>
        <v>0</v>
      </c>
      <c r="T2486" s="333">
        <f t="shared" si="218"/>
        <v>0</v>
      </c>
    </row>
    <row r="2487" spans="2:20" ht="24.9" customHeight="1" x14ac:dyDescent="0.3">
      <c r="B2487" s="446"/>
      <c r="C2487" s="267">
        <f>MONTH(B2487)</f>
        <v>1</v>
      </c>
      <c r="D2487" s="268" t="str">
        <f>IF(C2487=1,"Janeiro",IF(C2487=2,"Fevereiro",IF(C2487=3,"Março",IF(C2487=4,"Abril",IF(C2487=5,"Maio",IF(C2487=6,"Junho",IF(C2487=7,"Julho",IF(C2487=8,"Agosto",IF(C2487=9,"Setembro",IF(C2487=10,"Outubro",IF(C2487=11,"Novembro",IF(C2487=12,"Dezembro",""))))))))))))</f>
        <v>Janeiro</v>
      </c>
      <c r="E2487" s="269">
        <v>312</v>
      </c>
      <c r="F2487" s="270">
        <f>IF(E2487="","",VLOOKUP(Conciliação!E2487,Relatório!B:I,2,FALSE))</f>
        <v>0</v>
      </c>
      <c r="G2487" s="709"/>
      <c r="H2487" s="334" t="str">
        <f>IF(G2487="","",VLOOKUP(G2487,Fundos!B:C,2,FALSE))</f>
        <v/>
      </c>
      <c r="I2487" s="272"/>
      <c r="J2487" s="443"/>
      <c r="K2487" s="443"/>
      <c r="L2487" s="685"/>
      <c r="M2487" s="353"/>
      <c r="N2487" s="271"/>
      <c r="O2487" s="576"/>
      <c r="P2487" s="276" t="s">
        <v>277</v>
      </c>
      <c r="Q2487" s="279"/>
      <c r="R2487" s="449"/>
      <c r="S2487" s="279">
        <f>IF(P2487="sim",Q2487-R2487+S2486,IF(P2487="NÃO",S2486))</f>
        <v>0</v>
      </c>
      <c r="T2487" s="333">
        <f t="shared" si="218"/>
        <v>0</v>
      </c>
    </row>
    <row r="2488" spans="2:20" ht="24.9" customHeight="1" x14ac:dyDescent="0.3">
      <c r="B2488" s="446"/>
      <c r="C2488" s="267">
        <f>MONTH(B2488)</f>
        <v>1</v>
      </c>
      <c r="D2488" s="268" t="str">
        <f>IF(C2488=1,"Janeiro",IF(C2488=2,"Fevereiro",IF(C2488=3,"Março",IF(C2488=4,"Abril",IF(C2488=5,"Maio",IF(C2488=6,"Junho",IF(C2488=7,"Julho",IF(C2488=8,"Agosto",IF(C2488=9,"Setembro",IF(C2488=10,"Outubro",IF(C2488=11,"Novembro",IF(C2488=12,"Dezembro",""))))))))))))</f>
        <v>Janeiro</v>
      </c>
      <c r="E2488" s="269">
        <v>312</v>
      </c>
      <c r="F2488" s="270">
        <f>IF(E2488="","",VLOOKUP(Conciliação!E2488,Relatório!B:I,2,FALSE))</f>
        <v>0</v>
      </c>
      <c r="G2488" s="709"/>
      <c r="H2488" s="334" t="str">
        <f>IF(G2488="","",VLOOKUP(G2488,Fundos!B:C,2,FALSE))</f>
        <v/>
      </c>
      <c r="I2488" s="272"/>
      <c r="J2488" s="443"/>
      <c r="K2488" s="443"/>
      <c r="L2488" s="685"/>
      <c r="M2488" s="353"/>
      <c r="N2488" s="271"/>
      <c r="O2488" s="576"/>
      <c r="P2488" s="276" t="s">
        <v>277</v>
      </c>
      <c r="Q2488" s="279"/>
      <c r="R2488" s="449"/>
      <c r="S2488" s="279">
        <f>IF(P2488="sim",Q2488-R2488+S2487,IF(P2488="NÃO",S2487))</f>
        <v>0</v>
      </c>
      <c r="T2488" s="333">
        <f t="shared" si="218"/>
        <v>0</v>
      </c>
    </row>
    <row r="2489" spans="2:20" ht="24.9" customHeight="1" x14ac:dyDescent="0.3">
      <c r="B2489" s="446"/>
      <c r="C2489" s="267">
        <f>MONTH(B2489)</f>
        <v>1</v>
      </c>
      <c r="D2489" s="268" t="str">
        <f>IF(C2489=1,"Janeiro",IF(C2489=2,"Fevereiro",IF(C2489=3,"Março",IF(C2489=4,"Abril",IF(C2489=5,"Maio",IF(C2489=6,"Junho",IF(C2489=7,"Julho",IF(C2489=8,"Agosto",IF(C2489=9,"Setembro",IF(C2489=10,"Outubro",IF(C2489=11,"Novembro",IF(C2489=12,"Dezembro",""))))))))))))</f>
        <v>Janeiro</v>
      </c>
      <c r="E2489" s="269">
        <v>126</v>
      </c>
      <c r="F2489" s="270">
        <f>IF(E2489="","",VLOOKUP(Conciliação!E2489,Relatório!B:I,2,FALSE))</f>
        <v>0</v>
      </c>
      <c r="G2489" s="709"/>
      <c r="H2489" s="334" t="str">
        <f>IF(G2489="","",VLOOKUP(G2489,Fundos!B:C,2,FALSE))</f>
        <v/>
      </c>
      <c r="I2489" s="272"/>
      <c r="J2489" s="443"/>
      <c r="K2489" s="448"/>
      <c r="L2489" s="685"/>
      <c r="M2489" s="353"/>
      <c r="N2489" s="271"/>
      <c r="O2489" s="576"/>
      <c r="P2489" s="276" t="s">
        <v>277</v>
      </c>
      <c r="Q2489" s="279"/>
      <c r="R2489" s="449"/>
      <c r="S2489" s="279">
        <f>IF(P2489="sim",Q2489-R2489+S2488,IF(P2489="NÃO",S2488))</f>
        <v>0</v>
      </c>
      <c r="T2489" s="333">
        <f t="shared" si="218"/>
        <v>0</v>
      </c>
    </row>
    <row r="2490" spans="2:20" ht="24.9" customHeight="1" x14ac:dyDescent="0.3">
      <c r="B2490" s="446"/>
      <c r="C2490" s="267">
        <f>MONTH(B2490)</f>
        <v>1</v>
      </c>
      <c r="D2490" s="268" t="str">
        <f>IF(C2490=1,"Janeiro",IF(C2490=2,"Fevereiro",IF(C2490=3,"Março",IF(C2490=4,"Abril",IF(C2490=5,"Maio",IF(C2490=6,"Junho",IF(C2490=7,"Julho",IF(C2490=8,"Agosto",IF(C2490=9,"Setembro",IF(C2490=10,"Outubro",IF(C2490=11,"Novembro",IF(C2490=12,"Dezembro",""))))))))))))</f>
        <v>Janeiro</v>
      </c>
      <c r="E2490" s="269">
        <v>60</v>
      </c>
      <c r="F2490" s="270" t="str">
        <f>IF(E2490="","",VLOOKUP(Conciliação!E2490,Relatório!B:I,2,FALSE))</f>
        <v>Taxas bancárias</v>
      </c>
      <c r="G2490" s="709"/>
      <c r="H2490" s="334" t="str">
        <f>IF(G2490="","",VLOOKUP(G2490,Fundos!B:C,2,FALSE))</f>
        <v/>
      </c>
      <c r="I2490" s="272"/>
      <c r="J2490" s="443"/>
      <c r="K2490" s="443"/>
      <c r="L2490" s="685"/>
      <c r="M2490" s="353"/>
      <c r="N2490" s="271"/>
      <c r="O2490" s="576"/>
      <c r="P2490" s="276" t="s">
        <v>277</v>
      </c>
      <c r="Q2490" s="279"/>
      <c r="R2490" s="449"/>
      <c r="S2490" s="279">
        <f>IF(P2490="sim",Q2490-R2490+S2489,IF(P2490="NÃO",S2489))</f>
        <v>0</v>
      </c>
      <c r="T2490" s="333">
        <f t="shared" si="218"/>
        <v>0</v>
      </c>
    </row>
    <row r="2491" spans="2:20" ht="24.9" customHeight="1" x14ac:dyDescent="0.3">
      <c r="B2491" s="446"/>
      <c r="C2491" s="267">
        <f>MONTH(B2491)</f>
        <v>1</v>
      </c>
      <c r="D2491" s="268" t="str">
        <f>IF(C2491=1,"Janeiro",IF(C2491=2,"Fevereiro",IF(C2491=3,"Março",IF(C2491=4,"Abril",IF(C2491=5,"Maio",IF(C2491=6,"Junho",IF(C2491=7,"Julho",IF(C2491=8,"Agosto",IF(C2491=9,"Setembro",IF(C2491=10,"Outubro",IF(C2491=11,"Novembro",IF(C2491=12,"Dezembro",""))))))))))))</f>
        <v>Janeiro</v>
      </c>
      <c r="E2491" s="269">
        <v>60</v>
      </c>
      <c r="F2491" s="270" t="str">
        <f>IF(E2491="","",VLOOKUP(Conciliação!E2491,Relatório!B:I,2,FALSE))</f>
        <v>Taxas bancárias</v>
      </c>
      <c r="G2491" s="709"/>
      <c r="H2491" s="334" t="str">
        <f>IF(G2491="","",VLOOKUP(G2491,Fundos!B:C,2,FALSE))</f>
        <v/>
      </c>
      <c r="I2491" s="272"/>
      <c r="J2491" s="443"/>
      <c r="K2491" s="443"/>
      <c r="L2491" s="685"/>
      <c r="M2491" s="353"/>
      <c r="N2491" s="271"/>
      <c r="O2491" s="576"/>
      <c r="P2491" s="276" t="s">
        <v>277</v>
      </c>
      <c r="Q2491" s="279"/>
      <c r="R2491" s="449"/>
      <c r="S2491" s="279">
        <f>IF(P2491="sim",Q2491-R2491+S2490,IF(P2491="NÃO",S2490))</f>
        <v>0</v>
      </c>
      <c r="T2491" s="333">
        <f t="shared" si="218"/>
        <v>0</v>
      </c>
    </row>
    <row r="2492" spans="2:20" ht="24.9" customHeight="1" x14ac:dyDescent="0.3">
      <c r="B2492" s="446"/>
      <c r="C2492" s="267">
        <f t="shared" ref="C2492:C2501" si="219">MONTH(B2492)</f>
        <v>1</v>
      </c>
      <c r="D2492" s="268" t="str">
        <f t="shared" ref="D2492:D2501" si="220">IF(C2492=1,"Janeiro",IF(C2492=2,"Fevereiro",IF(C2492=3,"Março",IF(C2492=4,"Abril",IF(C2492=5,"Maio",IF(C2492=6,"Junho",IF(C2492=7,"Julho",IF(C2492=8,"Agosto",IF(C2492=9,"Setembro",IF(C2492=10,"Outubro",IF(C2492=11,"Novembro",IF(C2492=12,"Dezembro",""))))))))))))</f>
        <v>Janeiro</v>
      </c>
      <c r="E2492" s="269">
        <v>60</v>
      </c>
      <c r="F2492" s="270" t="str">
        <f>IF(E2492="","",VLOOKUP(Conciliação!E2492,Relatório!B:I,2,FALSE))</f>
        <v>Taxas bancárias</v>
      </c>
      <c r="G2492" s="709"/>
      <c r="H2492" s="334" t="str">
        <f>IF(G2492="","",VLOOKUP(G2492,Fundos!B:C,2,FALSE))</f>
        <v/>
      </c>
      <c r="I2492" s="272"/>
      <c r="J2492" s="443"/>
      <c r="K2492" s="443"/>
      <c r="L2492" s="685"/>
      <c r="M2492" s="353"/>
      <c r="N2492" s="271"/>
      <c r="O2492" s="576"/>
      <c r="P2492" s="276" t="s">
        <v>277</v>
      </c>
      <c r="Q2492" s="279"/>
      <c r="R2492" s="449"/>
      <c r="S2492" s="279">
        <f t="shared" ref="S2492:S2538" si="221">IF(P2492="sim",Q2492-R2492+S2491,IF(P2492="NÃO",S2491))</f>
        <v>0</v>
      </c>
      <c r="T2492" s="333">
        <f t="shared" si="218"/>
        <v>0</v>
      </c>
    </row>
    <row r="2493" spans="2:20" ht="24.9" customHeight="1" x14ac:dyDescent="0.3">
      <c r="B2493" s="446"/>
      <c r="C2493" s="267">
        <f t="shared" si="219"/>
        <v>1</v>
      </c>
      <c r="D2493" s="268" t="str">
        <f t="shared" si="220"/>
        <v>Janeiro</v>
      </c>
      <c r="E2493" s="269">
        <v>60</v>
      </c>
      <c r="F2493" s="270" t="str">
        <f>IF(E2493="","",VLOOKUP(Conciliação!E2493,Relatório!B:I,2,FALSE))</f>
        <v>Taxas bancárias</v>
      </c>
      <c r="G2493" s="709"/>
      <c r="H2493" s="334" t="str">
        <f>IF(G2493="","",VLOOKUP(G2493,Fundos!B:C,2,FALSE))</f>
        <v/>
      </c>
      <c r="I2493" s="272"/>
      <c r="J2493" s="443"/>
      <c r="K2493" s="443"/>
      <c r="L2493" s="685"/>
      <c r="M2493" s="353"/>
      <c r="N2493" s="271"/>
      <c r="O2493" s="576"/>
      <c r="P2493" s="276" t="s">
        <v>277</v>
      </c>
      <c r="Q2493" s="279"/>
      <c r="R2493" s="449"/>
      <c r="S2493" s="279">
        <f t="shared" si="221"/>
        <v>0</v>
      </c>
      <c r="T2493" s="333">
        <f t="shared" si="218"/>
        <v>0</v>
      </c>
    </row>
    <row r="2494" spans="2:20" ht="24.9" customHeight="1" x14ac:dyDescent="0.3">
      <c r="B2494" s="446"/>
      <c r="C2494" s="267">
        <f t="shared" si="219"/>
        <v>1</v>
      </c>
      <c r="D2494" s="268" t="str">
        <f t="shared" si="220"/>
        <v>Janeiro</v>
      </c>
      <c r="E2494" s="269">
        <v>24</v>
      </c>
      <c r="F2494" s="270" t="str">
        <f>IF(E2494="","",VLOOKUP(Conciliação!E2494,Relatório!B:I,2,FALSE))</f>
        <v>Resgate de Aplicações Financeiras</v>
      </c>
      <c r="G2494" s="709"/>
      <c r="H2494" s="334" t="str">
        <f>IF(G2494="","",VLOOKUP(G2494,Fundos!B:C,2,FALSE))</f>
        <v/>
      </c>
      <c r="I2494" s="272"/>
      <c r="J2494" s="443"/>
      <c r="K2494" s="443"/>
      <c r="L2494" s="685"/>
      <c r="M2494" s="353"/>
      <c r="N2494" s="271"/>
      <c r="O2494" s="576"/>
      <c r="P2494" s="276" t="s">
        <v>277</v>
      </c>
      <c r="Q2494" s="279"/>
      <c r="R2494" s="449"/>
      <c r="S2494" s="279">
        <f t="shared" si="221"/>
        <v>0</v>
      </c>
      <c r="T2494" s="333">
        <f t="shared" si="218"/>
        <v>0</v>
      </c>
    </row>
    <row r="2495" spans="2:20" ht="24.9" customHeight="1" x14ac:dyDescent="0.3">
      <c r="B2495" s="446"/>
      <c r="C2495" s="267">
        <f t="shared" si="219"/>
        <v>1</v>
      </c>
      <c r="D2495" s="268" t="str">
        <f t="shared" si="220"/>
        <v>Janeiro</v>
      </c>
      <c r="E2495" s="269">
        <v>29</v>
      </c>
      <c r="F2495" s="270" t="str">
        <f>IF(E2495="","",VLOOKUP(Conciliação!E2495,Relatório!B:I,2,FALSE))</f>
        <v>Outras entradas (Reembolsos/Outros)</v>
      </c>
      <c r="G2495" s="709"/>
      <c r="H2495" s="334" t="str">
        <f>IF(G2495="","",VLOOKUP(G2495,Fundos!B:C,2,FALSE))</f>
        <v/>
      </c>
      <c r="I2495" s="272"/>
      <c r="J2495" s="443"/>
      <c r="K2495" s="448"/>
      <c r="L2495" s="686"/>
      <c r="M2495" s="353"/>
      <c r="N2495" s="271"/>
      <c r="O2495" s="576"/>
      <c r="P2495" s="276" t="s">
        <v>277</v>
      </c>
      <c r="Q2495" s="279"/>
      <c r="R2495" s="449"/>
      <c r="S2495" s="279">
        <f t="shared" si="221"/>
        <v>0</v>
      </c>
      <c r="T2495" s="333">
        <f t="shared" si="218"/>
        <v>0</v>
      </c>
    </row>
    <row r="2496" spans="2:20" ht="24.9" customHeight="1" x14ac:dyDescent="0.3">
      <c r="B2496" s="446"/>
      <c r="C2496" s="267">
        <f t="shared" si="219"/>
        <v>1</v>
      </c>
      <c r="D2496" s="268" t="str">
        <f t="shared" si="220"/>
        <v>Janeiro</v>
      </c>
      <c r="E2496" s="269">
        <v>37</v>
      </c>
      <c r="F2496" s="270" t="str">
        <f>IF(E2496="","",VLOOKUP(Conciliação!E2496,Relatório!B:I,2,FALSE))</f>
        <v>Doc/Ted/Cheques devolvidos/Devoluções (Entrada)</v>
      </c>
      <c r="G2496" s="709"/>
      <c r="H2496" s="334" t="str">
        <f>IF(G2496="","",VLOOKUP(G2496,Fundos!B:C,2,FALSE))</f>
        <v/>
      </c>
      <c r="I2496" s="272"/>
      <c r="J2496" s="443"/>
      <c r="K2496" s="443"/>
      <c r="L2496" s="686"/>
      <c r="M2496" s="353"/>
      <c r="N2496" s="271"/>
      <c r="O2496" s="576"/>
      <c r="P2496" s="276" t="s">
        <v>277</v>
      </c>
      <c r="Q2496" s="279"/>
      <c r="R2496" s="449"/>
      <c r="S2496" s="279">
        <f t="shared" si="221"/>
        <v>0</v>
      </c>
      <c r="T2496" s="333">
        <f t="shared" si="218"/>
        <v>0</v>
      </c>
    </row>
    <row r="2497" spans="2:20" ht="24.9" customHeight="1" x14ac:dyDescent="0.3">
      <c r="B2497" s="446"/>
      <c r="C2497" s="267">
        <f t="shared" si="219"/>
        <v>1</v>
      </c>
      <c r="D2497" s="268" t="str">
        <f t="shared" si="220"/>
        <v>Janeiro</v>
      </c>
      <c r="E2497" s="269">
        <v>26</v>
      </c>
      <c r="F2497" s="270" t="str">
        <f>IF(E2497="","",VLOOKUP(Conciliação!E2497,Relatório!B:I,2,FALSE))</f>
        <v>Multas recebidas</v>
      </c>
      <c r="G2497" s="709"/>
      <c r="H2497" s="334" t="str">
        <f>IF(G2497="","",VLOOKUP(G2497,Fundos!B:C,2,FALSE))</f>
        <v/>
      </c>
      <c r="I2497" s="272"/>
      <c r="J2497" s="443"/>
      <c r="K2497" s="443"/>
      <c r="L2497" s="685"/>
      <c r="M2497" s="353"/>
      <c r="N2497" s="271"/>
      <c r="O2497" s="576"/>
      <c r="P2497" s="276" t="s">
        <v>277</v>
      </c>
      <c r="Q2497" s="279"/>
      <c r="R2497" s="449"/>
      <c r="S2497" s="279">
        <f t="shared" si="221"/>
        <v>0</v>
      </c>
      <c r="T2497" s="333">
        <f t="shared" si="218"/>
        <v>0</v>
      </c>
    </row>
    <row r="2498" spans="2:20" ht="24.9" customHeight="1" x14ac:dyDescent="0.3">
      <c r="B2498" s="446"/>
      <c r="C2498" s="267">
        <f t="shared" si="219"/>
        <v>1</v>
      </c>
      <c r="D2498" s="268" t="str">
        <f t="shared" si="220"/>
        <v>Janeiro</v>
      </c>
      <c r="E2498" s="269">
        <v>262</v>
      </c>
      <c r="F2498" s="270" t="str">
        <f>IF(E2498="","",VLOOKUP(Conciliação!E2498,Relatório!B:I,2,FALSE))</f>
        <v>Livros/revistas</v>
      </c>
      <c r="G2498" s="709"/>
      <c r="H2498" s="334" t="str">
        <f>IF(G2498="","",VLOOKUP(G2498,Fundos!B:C,2,FALSE))</f>
        <v/>
      </c>
      <c r="I2498" s="272"/>
      <c r="J2498" s="443"/>
      <c r="K2498" s="294"/>
      <c r="L2498" s="685"/>
      <c r="M2498" s="353"/>
      <c r="N2498" s="271"/>
      <c r="O2498" s="576"/>
      <c r="P2498" s="276" t="s">
        <v>277</v>
      </c>
      <c r="Q2498" s="279"/>
      <c r="R2498" s="449"/>
      <c r="S2498" s="279">
        <f t="shared" si="221"/>
        <v>0</v>
      </c>
      <c r="T2498" s="333">
        <f t="shared" si="218"/>
        <v>0</v>
      </c>
    </row>
    <row r="2499" spans="2:20" ht="24.9" customHeight="1" x14ac:dyDescent="0.3">
      <c r="B2499" s="446"/>
      <c r="C2499" s="267">
        <f t="shared" si="219"/>
        <v>1</v>
      </c>
      <c r="D2499" s="268" t="str">
        <f t="shared" si="220"/>
        <v>Janeiro</v>
      </c>
      <c r="E2499" s="269">
        <v>256</v>
      </c>
      <c r="F2499" s="270" t="str">
        <f>IF(E2499="","",VLOOKUP(Conciliação!E2499,Relatório!B:I,2,FALSE))</f>
        <v>Despesas bancárias</v>
      </c>
      <c r="G2499" s="709"/>
      <c r="H2499" s="334" t="str">
        <f>IF(G2499="","",VLOOKUP(G2499,Fundos!B:C,2,FALSE))</f>
        <v/>
      </c>
      <c r="I2499" s="272"/>
      <c r="J2499" s="443"/>
      <c r="K2499" s="443"/>
      <c r="L2499" s="685"/>
      <c r="M2499" s="353"/>
      <c r="N2499" s="271"/>
      <c r="O2499" s="576"/>
      <c r="P2499" s="276" t="s">
        <v>277</v>
      </c>
      <c r="Q2499" s="279"/>
      <c r="R2499" s="449"/>
      <c r="S2499" s="279">
        <f t="shared" si="221"/>
        <v>0</v>
      </c>
      <c r="T2499" s="333">
        <f t="shared" si="218"/>
        <v>0</v>
      </c>
    </row>
    <row r="2500" spans="2:20" ht="24.9" customHeight="1" x14ac:dyDescent="0.3">
      <c r="B2500" s="446"/>
      <c r="C2500" s="267">
        <f t="shared" si="219"/>
        <v>1</v>
      </c>
      <c r="D2500" s="268" t="str">
        <f t="shared" si="220"/>
        <v>Janeiro</v>
      </c>
      <c r="E2500" s="269">
        <v>60</v>
      </c>
      <c r="F2500" s="270" t="str">
        <f>IF(E2500="","",VLOOKUP(Conciliação!E2500,Relatório!B:I,2,FALSE))</f>
        <v>Taxas bancárias</v>
      </c>
      <c r="G2500" s="709"/>
      <c r="H2500" s="334" t="str">
        <f>IF(G2500="","",VLOOKUP(G2500,Fundos!B:C,2,FALSE))</f>
        <v/>
      </c>
      <c r="I2500" s="272"/>
      <c r="J2500" s="443"/>
      <c r="K2500" s="443"/>
      <c r="L2500" s="685"/>
      <c r="M2500" s="353"/>
      <c r="N2500" s="271"/>
      <c r="O2500" s="576"/>
      <c r="P2500" s="276" t="s">
        <v>277</v>
      </c>
      <c r="Q2500" s="279"/>
      <c r="R2500" s="449"/>
      <c r="S2500" s="279">
        <f t="shared" si="221"/>
        <v>0</v>
      </c>
      <c r="T2500" s="333">
        <f t="shared" si="218"/>
        <v>0</v>
      </c>
    </row>
    <row r="2501" spans="2:20" ht="24.9" customHeight="1" x14ac:dyDescent="0.3">
      <c r="B2501" s="446"/>
      <c r="C2501" s="267">
        <f t="shared" si="219"/>
        <v>1</v>
      </c>
      <c r="D2501" s="268" t="str">
        <f t="shared" si="220"/>
        <v>Janeiro</v>
      </c>
      <c r="E2501" s="269">
        <v>26</v>
      </c>
      <c r="F2501" s="270" t="str">
        <f>IF(E2501="","",VLOOKUP(Conciliação!E2501,Relatório!B:I,2,FALSE))</f>
        <v>Multas recebidas</v>
      </c>
      <c r="G2501" s="709"/>
      <c r="H2501" s="334" t="str">
        <f>IF(G2501="","",VLOOKUP(G2501,Fundos!B:C,2,FALSE))</f>
        <v/>
      </c>
      <c r="I2501" s="272"/>
      <c r="J2501" s="443"/>
      <c r="K2501" s="443"/>
      <c r="L2501" s="685"/>
      <c r="M2501" s="353"/>
      <c r="N2501" s="271"/>
      <c r="O2501" s="576"/>
      <c r="P2501" s="276" t="s">
        <v>277</v>
      </c>
      <c r="Q2501" s="279"/>
      <c r="R2501" s="449"/>
      <c r="S2501" s="279">
        <f t="shared" si="221"/>
        <v>0</v>
      </c>
      <c r="T2501" s="333">
        <f t="shared" si="218"/>
        <v>0</v>
      </c>
    </row>
    <row r="2502" spans="2:20" ht="24.9" customHeight="1" x14ac:dyDescent="0.3">
      <c r="B2502" s="446"/>
      <c r="C2502" s="267">
        <f t="shared" ref="C2502:C2526" si="222">MONTH(B2502)</f>
        <v>1</v>
      </c>
      <c r="D2502" s="268" t="str">
        <f t="shared" ref="D2502:D2526" si="223">IF(C2502=1,"Janeiro",IF(C2502=2,"Fevereiro",IF(C2502=3,"Março",IF(C2502=4,"Abril",IF(C2502=5,"Maio",IF(C2502=6,"Junho",IF(C2502=7,"Julho",IF(C2502=8,"Agosto",IF(C2502=9,"Setembro",IF(C2502=10,"Outubro",IF(C2502=11,"Novembro",IF(C2502=12,"Dezembro",""))))))))))))</f>
        <v>Janeiro</v>
      </c>
      <c r="E2502" s="269">
        <v>12</v>
      </c>
      <c r="F2502" s="270" t="str">
        <f>IF(E2502="","",VLOOKUP(Conciliação!E2502,Relatório!B:I,2,FALSE))</f>
        <v>Outras Parcerias</v>
      </c>
      <c r="G2502" s="709"/>
      <c r="H2502" s="334" t="str">
        <f>IF(G2502="","",VLOOKUP(G2502,Fundos!B:C,2,FALSE))</f>
        <v/>
      </c>
      <c r="I2502" s="272"/>
      <c r="J2502" s="443"/>
      <c r="K2502" s="443"/>
      <c r="L2502" s="685"/>
      <c r="M2502" s="353"/>
      <c r="N2502" s="271"/>
      <c r="O2502" s="576"/>
      <c r="P2502" s="276" t="s">
        <v>277</v>
      </c>
      <c r="Q2502" s="279"/>
      <c r="R2502" s="449"/>
      <c r="S2502" s="279">
        <f t="shared" si="221"/>
        <v>0</v>
      </c>
      <c r="T2502" s="333">
        <f t="shared" si="218"/>
        <v>0</v>
      </c>
    </row>
    <row r="2503" spans="2:20" ht="24.9" customHeight="1" x14ac:dyDescent="0.3">
      <c r="B2503" s="446"/>
      <c r="C2503" s="267">
        <f t="shared" si="222"/>
        <v>1</v>
      </c>
      <c r="D2503" s="268" t="str">
        <f t="shared" si="223"/>
        <v>Janeiro</v>
      </c>
      <c r="E2503" s="269">
        <v>115</v>
      </c>
      <c r="F2503" s="270">
        <f>IF(E2503="","",VLOOKUP(Conciliação!E2503,Relatório!B:I,2,FALSE))</f>
        <v>0</v>
      </c>
      <c r="G2503" s="709"/>
      <c r="H2503" s="334" t="str">
        <f>IF(G2503="","",VLOOKUP(G2503,Fundos!B:C,2,FALSE))</f>
        <v/>
      </c>
      <c r="I2503" s="272"/>
      <c r="J2503" s="443"/>
      <c r="K2503" s="443"/>
      <c r="L2503" s="685"/>
      <c r="M2503" s="353"/>
      <c r="N2503" s="271"/>
      <c r="O2503" s="576"/>
      <c r="P2503" s="276" t="s">
        <v>277</v>
      </c>
      <c r="Q2503" s="279"/>
      <c r="R2503" s="449"/>
      <c r="S2503" s="279">
        <f t="shared" si="221"/>
        <v>0</v>
      </c>
      <c r="T2503" s="333">
        <f t="shared" si="218"/>
        <v>0</v>
      </c>
    </row>
    <row r="2504" spans="2:20" ht="24.9" customHeight="1" x14ac:dyDescent="0.3">
      <c r="B2504" s="446"/>
      <c r="C2504" s="267">
        <f t="shared" si="222"/>
        <v>1</v>
      </c>
      <c r="D2504" s="268" t="str">
        <f t="shared" si="223"/>
        <v>Janeiro</v>
      </c>
      <c r="E2504" s="269">
        <v>308</v>
      </c>
      <c r="F2504" s="270" t="str">
        <f>IF(E2504="","",VLOOKUP(Conciliação!E2504,Relatório!B:I,2,FALSE))</f>
        <v>Nuvem</v>
      </c>
      <c r="G2504" s="709"/>
      <c r="H2504" s="334" t="str">
        <f>IF(G2504="","",VLOOKUP(G2504,Fundos!B:C,2,FALSE))</f>
        <v/>
      </c>
      <c r="I2504" s="272"/>
      <c r="J2504" s="443"/>
      <c r="K2504" s="443"/>
      <c r="L2504" s="686"/>
      <c r="M2504" s="581"/>
      <c r="N2504" s="271"/>
      <c r="O2504" s="576"/>
      <c r="P2504" s="276" t="s">
        <v>277</v>
      </c>
      <c r="Q2504" s="279"/>
      <c r="R2504" s="449"/>
      <c r="S2504" s="279">
        <f t="shared" si="221"/>
        <v>0</v>
      </c>
      <c r="T2504" s="333">
        <f t="shared" si="218"/>
        <v>0</v>
      </c>
    </row>
    <row r="2505" spans="2:20" ht="24.9" customHeight="1" x14ac:dyDescent="0.3">
      <c r="B2505" s="446"/>
      <c r="C2505" s="267">
        <f t="shared" si="222"/>
        <v>1</v>
      </c>
      <c r="D2505" s="268" t="str">
        <f t="shared" si="223"/>
        <v>Janeiro</v>
      </c>
      <c r="E2505" s="269">
        <v>178</v>
      </c>
      <c r="F2505" s="270">
        <f>IF(E2505="","",VLOOKUP(Conciliação!E2505,Relatório!B:I,2,FALSE))</f>
        <v>0</v>
      </c>
      <c r="G2505" s="709"/>
      <c r="H2505" s="334" t="str">
        <f>IF(G2505="","",VLOOKUP(G2505,Fundos!B:C,2,FALSE))</f>
        <v/>
      </c>
      <c r="I2505" s="272"/>
      <c r="J2505" s="443"/>
      <c r="K2505" s="443"/>
      <c r="L2505" s="685"/>
      <c r="M2505" s="353"/>
      <c r="N2505" s="271"/>
      <c r="O2505" s="576"/>
      <c r="P2505" s="276" t="s">
        <v>277</v>
      </c>
      <c r="Q2505" s="279"/>
      <c r="R2505" s="449"/>
      <c r="S2505" s="279">
        <f t="shared" si="221"/>
        <v>0</v>
      </c>
      <c r="T2505" s="333">
        <f t="shared" si="218"/>
        <v>0</v>
      </c>
    </row>
    <row r="2506" spans="2:20" ht="24.9" customHeight="1" x14ac:dyDescent="0.3">
      <c r="B2506" s="446"/>
      <c r="C2506" s="267">
        <f t="shared" si="222"/>
        <v>1</v>
      </c>
      <c r="D2506" s="268" t="str">
        <f t="shared" si="223"/>
        <v>Janeiro</v>
      </c>
      <c r="E2506" s="269">
        <v>178</v>
      </c>
      <c r="F2506" s="270">
        <f>IF(E2506="","",VLOOKUP(Conciliação!E2506,Relatório!B:I,2,FALSE))</f>
        <v>0</v>
      </c>
      <c r="G2506" s="709"/>
      <c r="H2506" s="334" t="str">
        <f>IF(G2506="","",VLOOKUP(G2506,Fundos!B:C,2,FALSE))</f>
        <v/>
      </c>
      <c r="I2506" s="272"/>
      <c r="J2506" s="443"/>
      <c r="K2506" s="443"/>
      <c r="L2506" s="685"/>
      <c r="M2506" s="353"/>
      <c r="N2506" s="271"/>
      <c r="O2506" s="576"/>
      <c r="P2506" s="276" t="s">
        <v>277</v>
      </c>
      <c r="Q2506" s="279"/>
      <c r="R2506" s="449"/>
      <c r="S2506" s="279">
        <f t="shared" si="221"/>
        <v>0</v>
      </c>
      <c r="T2506" s="333">
        <f t="shared" si="218"/>
        <v>0</v>
      </c>
    </row>
    <row r="2507" spans="2:20" ht="24.9" customHeight="1" x14ac:dyDescent="0.3">
      <c r="B2507" s="446"/>
      <c r="C2507" s="267">
        <f t="shared" si="222"/>
        <v>1</v>
      </c>
      <c r="D2507" s="268" t="str">
        <f t="shared" si="223"/>
        <v>Janeiro</v>
      </c>
      <c r="E2507" s="269">
        <v>53</v>
      </c>
      <c r="F2507" s="270" t="str">
        <f>IF(E2507="","",VLOOKUP(Conciliação!E2507,Relatório!B:I,2,FALSE))</f>
        <v>ITD (Sobre Doações PF)</v>
      </c>
      <c r="G2507" s="709"/>
      <c r="H2507" s="334" t="str">
        <f>IF(G2507="","",VLOOKUP(G2507,Fundos!B:C,2,FALSE))</f>
        <v/>
      </c>
      <c r="I2507" s="272"/>
      <c r="J2507" s="443"/>
      <c r="K2507" s="443"/>
      <c r="L2507" s="685"/>
      <c r="M2507" s="353"/>
      <c r="N2507" s="271"/>
      <c r="O2507" s="576"/>
      <c r="P2507" s="276" t="s">
        <v>277</v>
      </c>
      <c r="Q2507" s="279"/>
      <c r="R2507" s="449"/>
      <c r="S2507" s="279">
        <f t="shared" si="221"/>
        <v>0</v>
      </c>
      <c r="T2507" s="333">
        <f t="shared" si="218"/>
        <v>0</v>
      </c>
    </row>
    <row r="2508" spans="2:20" ht="24.9" customHeight="1" x14ac:dyDescent="0.3">
      <c r="B2508" s="446"/>
      <c r="C2508" s="267">
        <f t="shared" si="222"/>
        <v>1</v>
      </c>
      <c r="D2508" s="268" t="str">
        <f t="shared" si="223"/>
        <v>Janeiro</v>
      </c>
      <c r="E2508" s="269">
        <v>240</v>
      </c>
      <c r="F2508" s="270" t="str">
        <f>IF(E2508="","",VLOOKUP(Conciliação!E2508,Relatório!B:I,2,FALSE))</f>
        <v>IRRF (Funcionários)</v>
      </c>
      <c r="G2508" s="709"/>
      <c r="H2508" s="334" t="str">
        <f>IF(G2508="","",VLOOKUP(G2508,Fundos!B:C,2,FALSE))</f>
        <v/>
      </c>
      <c r="I2508" s="272"/>
      <c r="J2508" s="443"/>
      <c r="K2508" s="443"/>
      <c r="L2508" s="685"/>
      <c r="M2508" s="353"/>
      <c r="N2508" s="271"/>
      <c r="O2508" s="576"/>
      <c r="P2508" s="276" t="s">
        <v>277</v>
      </c>
      <c r="Q2508" s="279"/>
      <c r="R2508" s="449"/>
      <c r="S2508" s="279">
        <f t="shared" si="221"/>
        <v>0</v>
      </c>
      <c r="T2508" s="333">
        <f t="shared" si="218"/>
        <v>0</v>
      </c>
    </row>
    <row r="2509" spans="2:20" ht="24.9" customHeight="1" x14ac:dyDescent="0.3">
      <c r="B2509" s="446"/>
      <c r="C2509" s="267">
        <f t="shared" si="222"/>
        <v>1</v>
      </c>
      <c r="D2509" s="268" t="str">
        <f t="shared" si="223"/>
        <v>Janeiro</v>
      </c>
      <c r="E2509" s="269">
        <v>233</v>
      </c>
      <c r="F2509" s="270" t="str">
        <f>IF(E2509="","",VLOOKUP(Conciliação!E2509,Relatório!B:I,2,FALSE))</f>
        <v>PIS (sobre Folha Bruta 1%)</v>
      </c>
      <c r="G2509" s="709"/>
      <c r="H2509" s="334" t="str">
        <f>IF(G2509="","",VLOOKUP(G2509,Fundos!B:C,2,FALSE))</f>
        <v/>
      </c>
      <c r="I2509" s="272"/>
      <c r="J2509" s="443"/>
      <c r="K2509" s="443"/>
      <c r="L2509" s="685"/>
      <c r="M2509" s="353"/>
      <c r="N2509" s="271"/>
      <c r="O2509" s="576"/>
      <c r="P2509" s="276" t="s">
        <v>277</v>
      </c>
      <c r="Q2509" s="279"/>
      <c r="R2509" s="449"/>
      <c r="S2509" s="279">
        <f t="shared" si="221"/>
        <v>0</v>
      </c>
      <c r="T2509" s="333">
        <f t="shared" si="218"/>
        <v>0</v>
      </c>
    </row>
    <row r="2510" spans="2:20" ht="24.9" customHeight="1" x14ac:dyDescent="0.3">
      <c r="B2510" s="446"/>
      <c r="C2510" s="267">
        <f t="shared" si="222"/>
        <v>1</v>
      </c>
      <c r="D2510" s="268" t="str">
        <f t="shared" si="223"/>
        <v>Janeiro</v>
      </c>
      <c r="E2510" s="269">
        <v>309</v>
      </c>
      <c r="F2510" s="270" t="str">
        <f>IF(E2510="","",VLOOKUP(Conciliação!E2510,Relatório!B:I,2,FALSE))</f>
        <v>Videos</v>
      </c>
      <c r="G2510" s="709"/>
      <c r="H2510" s="334" t="str">
        <f>IF(G2510="","",VLOOKUP(G2510,Fundos!B:C,2,FALSE))</f>
        <v/>
      </c>
      <c r="I2510" s="272"/>
      <c r="J2510" s="443"/>
      <c r="K2510" s="443"/>
      <c r="L2510" s="685"/>
      <c r="M2510" s="353"/>
      <c r="N2510" s="271"/>
      <c r="O2510" s="576"/>
      <c r="P2510" s="276" t="s">
        <v>277</v>
      </c>
      <c r="Q2510" s="279"/>
      <c r="R2510" s="449"/>
      <c r="S2510" s="279">
        <f t="shared" si="221"/>
        <v>0</v>
      </c>
      <c r="T2510" s="333">
        <f t="shared" si="218"/>
        <v>0</v>
      </c>
    </row>
    <row r="2511" spans="2:20" ht="24.9" customHeight="1" x14ac:dyDescent="0.3">
      <c r="B2511" s="446"/>
      <c r="C2511" s="267">
        <f t="shared" si="222"/>
        <v>1</v>
      </c>
      <c r="D2511" s="268" t="str">
        <f t="shared" si="223"/>
        <v>Janeiro</v>
      </c>
      <c r="E2511" s="269">
        <v>236</v>
      </c>
      <c r="F2511" s="270" t="str">
        <f>IF(E2511="","",VLOOKUP(Conciliação!E2511,Relatório!B:I,2,FALSE))</f>
        <v xml:space="preserve">Plano de saúde </v>
      </c>
      <c r="G2511" s="709"/>
      <c r="H2511" s="334" t="str">
        <f>IF(G2511="","",VLOOKUP(G2511,Fundos!B:C,2,FALSE))</f>
        <v/>
      </c>
      <c r="I2511" s="272"/>
      <c r="J2511" s="443"/>
      <c r="K2511" s="443"/>
      <c r="L2511" s="685"/>
      <c r="M2511" s="353"/>
      <c r="N2511" s="271"/>
      <c r="O2511" s="576"/>
      <c r="P2511" s="276" t="s">
        <v>277</v>
      </c>
      <c r="Q2511" s="279"/>
      <c r="R2511" s="449"/>
      <c r="S2511" s="279">
        <f t="shared" si="221"/>
        <v>0</v>
      </c>
      <c r="T2511" s="333">
        <f t="shared" si="218"/>
        <v>0</v>
      </c>
    </row>
    <row r="2512" spans="2:20" ht="24.9" customHeight="1" x14ac:dyDescent="0.3">
      <c r="B2512" s="446"/>
      <c r="C2512" s="267">
        <f t="shared" si="222"/>
        <v>1</v>
      </c>
      <c r="D2512" s="268" t="str">
        <f t="shared" si="223"/>
        <v>Janeiro</v>
      </c>
      <c r="E2512" s="269">
        <v>232</v>
      </c>
      <c r="F2512" s="270" t="str">
        <f>IF(E2512="","",VLOOKUP(Conciliação!E2512,Relatório!B:I,2,FALSE))</f>
        <v>INSS (Individual &amp; Patronal)</v>
      </c>
      <c r="G2512" s="709"/>
      <c r="H2512" s="334" t="str">
        <f>IF(G2512="","",VLOOKUP(G2512,Fundos!B:C,2,FALSE))</f>
        <v/>
      </c>
      <c r="I2512" s="272"/>
      <c r="J2512" s="443"/>
      <c r="K2512" s="443"/>
      <c r="L2512" s="685"/>
      <c r="M2512" s="353"/>
      <c r="N2512" s="271"/>
      <c r="O2512" s="576"/>
      <c r="P2512" s="276" t="s">
        <v>277</v>
      </c>
      <c r="Q2512" s="279"/>
      <c r="R2512" s="449"/>
      <c r="S2512" s="279">
        <f t="shared" si="221"/>
        <v>0</v>
      </c>
      <c r="T2512" s="333">
        <f t="shared" si="218"/>
        <v>0</v>
      </c>
    </row>
    <row r="2513" spans="2:20" ht="24.9" customHeight="1" x14ac:dyDescent="0.3">
      <c r="B2513" s="446"/>
      <c r="C2513" s="267">
        <f t="shared" si="222"/>
        <v>1</v>
      </c>
      <c r="D2513" s="268" t="str">
        <f t="shared" si="223"/>
        <v>Janeiro</v>
      </c>
      <c r="E2513" s="269">
        <v>183</v>
      </c>
      <c r="F2513" s="270">
        <f>IF(E2513="","",VLOOKUP(Conciliação!E2513,Relatório!B:I,2,FALSE))</f>
        <v>0</v>
      </c>
      <c r="G2513" s="709"/>
      <c r="H2513" s="334" t="str">
        <f>IF(G2513="","",VLOOKUP(G2513,Fundos!B:C,2,FALSE))</f>
        <v/>
      </c>
      <c r="I2513" s="272"/>
      <c r="J2513" s="443"/>
      <c r="K2513" s="443"/>
      <c r="L2513" s="686"/>
      <c r="M2513" s="353"/>
      <c r="N2513" s="271"/>
      <c r="O2513" s="576"/>
      <c r="P2513" s="276" t="s">
        <v>277</v>
      </c>
      <c r="Q2513" s="279"/>
      <c r="R2513" s="449"/>
      <c r="S2513" s="279">
        <f t="shared" si="221"/>
        <v>0</v>
      </c>
      <c r="T2513" s="333">
        <f t="shared" si="218"/>
        <v>0</v>
      </c>
    </row>
    <row r="2514" spans="2:20" ht="24.9" customHeight="1" x14ac:dyDescent="0.3">
      <c r="B2514" s="446"/>
      <c r="C2514" s="267">
        <f t="shared" si="222"/>
        <v>1</v>
      </c>
      <c r="D2514" s="268" t="str">
        <f t="shared" si="223"/>
        <v>Janeiro</v>
      </c>
      <c r="E2514" s="269">
        <v>232</v>
      </c>
      <c r="F2514" s="270" t="str">
        <f>IF(E2514="","",VLOOKUP(Conciliação!E2514,Relatório!B:I,2,FALSE))</f>
        <v>INSS (Individual &amp; Patronal)</v>
      </c>
      <c r="G2514" s="709"/>
      <c r="H2514" s="334" t="str">
        <f>IF(G2514="","",VLOOKUP(G2514,Fundos!B:C,2,FALSE))</f>
        <v/>
      </c>
      <c r="I2514" s="272"/>
      <c r="J2514" s="443"/>
      <c r="K2514" s="443"/>
      <c r="L2514" s="686"/>
      <c r="M2514" s="353"/>
      <c r="N2514" s="271"/>
      <c r="O2514" s="576"/>
      <c r="P2514" s="276" t="s">
        <v>277</v>
      </c>
      <c r="Q2514" s="279"/>
      <c r="R2514" s="449"/>
      <c r="S2514" s="279">
        <f t="shared" si="221"/>
        <v>0</v>
      </c>
      <c r="T2514" s="333">
        <f t="shared" si="218"/>
        <v>0</v>
      </c>
    </row>
    <row r="2515" spans="2:20" ht="24.9" customHeight="1" x14ac:dyDescent="0.3">
      <c r="B2515" s="446"/>
      <c r="C2515" s="267">
        <f t="shared" si="222"/>
        <v>1</v>
      </c>
      <c r="D2515" s="268" t="str">
        <f t="shared" si="223"/>
        <v>Janeiro</v>
      </c>
      <c r="E2515" s="269">
        <v>126</v>
      </c>
      <c r="F2515" s="270">
        <f>IF(E2515="","",VLOOKUP(Conciliação!E2515,Relatório!B:I,2,FALSE))</f>
        <v>0</v>
      </c>
      <c r="G2515" s="709"/>
      <c r="H2515" s="334" t="str">
        <f>IF(G2515="","",VLOOKUP(G2515,Fundos!B:C,2,FALSE))</f>
        <v/>
      </c>
      <c r="I2515" s="272"/>
      <c r="J2515" s="443"/>
      <c r="K2515" s="443"/>
      <c r="L2515" s="686"/>
      <c r="M2515" s="353"/>
      <c r="N2515" s="271"/>
      <c r="O2515" s="576"/>
      <c r="P2515" s="276" t="s">
        <v>277</v>
      </c>
      <c r="Q2515" s="279"/>
      <c r="R2515" s="449"/>
      <c r="S2515" s="279">
        <f t="shared" si="221"/>
        <v>0</v>
      </c>
      <c r="T2515" s="333">
        <f t="shared" si="218"/>
        <v>0</v>
      </c>
    </row>
    <row r="2516" spans="2:20" ht="24.9" customHeight="1" x14ac:dyDescent="0.3">
      <c r="B2516" s="446"/>
      <c r="C2516" s="267">
        <f t="shared" si="222"/>
        <v>1</v>
      </c>
      <c r="D2516" s="268" t="str">
        <f t="shared" si="223"/>
        <v>Janeiro</v>
      </c>
      <c r="E2516" s="269">
        <v>176</v>
      </c>
      <c r="F2516" s="270" t="str">
        <f>IF(E2516="","",VLOOKUP(Conciliação!E2516,Relatório!B:I,2,FALSE))</f>
        <v>Repasse Aliança COMUNITÁRIA</v>
      </c>
      <c r="G2516" s="709"/>
      <c r="H2516" s="334" t="str">
        <f>IF(G2516="","",VLOOKUP(G2516,Fundos!B:C,2,FALSE))</f>
        <v/>
      </c>
      <c r="I2516" s="272"/>
      <c r="J2516" s="443"/>
      <c r="K2516" s="448"/>
      <c r="L2516" s="685"/>
      <c r="M2516" s="353"/>
      <c r="N2516" s="271"/>
      <c r="O2516" s="576"/>
      <c r="P2516" s="276" t="s">
        <v>277</v>
      </c>
      <c r="Q2516" s="279"/>
      <c r="R2516" s="449"/>
      <c r="S2516" s="279">
        <f t="shared" si="221"/>
        <v>0</v>
      </c>
      <c r="T2516" s="333">
        <f>T2513</f>
        <v>0</v>
      </c>
    </row>
    <row r="2517" spans="2:20" ht="24.9" customHeight="1" x14ac:dyDescent="0.3">
      <c r="B2517" s="446"/>
      <c r="C2517" s="267">
        <f t="shared" si="222"/>
        <v>1</v>
      </c>
      <c r="D2517" s="268" t="str">
        <f t="shared" si="223"/>
        <v>Janeiro</v>
      </c>
      <c r="E2517" s="269">
        <v>306</v>
      </c>
      <c r="F2517" s="270" t="str">
        <f>IF(E2517="","",VLOOKUP(Conciliação!E2517,Relatório!B:I,2,FALSE))</f>
        <v>Suporte informática (Assistência)</v>
      </c>
      <c r="G2517" s="709"/>
      <c r="H2517" s="334" t="str">
        <f>IF(G2517="","",VLOOKUP(G2517,Fundos!B:C,2,FALSE))</f>
        <v/>
      </c>
      <c r="I2517" s="272"/>
      <c r="J2517" s="443"/>
      <c r="K2517" s="443"/>
      <c r="L2517" s="685"/>
      <c r="M2517" s="353"/>
      <c r="N2517" s="271"/>
      <c r="O2517" s="576"/>
      <c r="P2517" s="276" t="s">
        <v>277</v>
      </c>
      <c r="Q2517" s="279"/>
      <c r="R2517" s="449"/>
      <c r="S2517" s="279">
        <f t="shared" si="221"/>
        <v>0</v>
      </c>
      <c r="T2517" s="333">
        <f t="shared" si="218"/>
        <v>0</v>
      </c>
    </row>
    <row r="2518" spans="2:20" ht="24.9" customHeight="1" x14ac:dyDescent="0.3">
      <c r="B2518" s="446"/>
      <c r="C2518" s="267">
        <f t="shared" si="222"/>
        <v>1</v>
      </c>
      <c r="D2518" s="268" t="str">
        <f t="shared" si="223"/>
        <v>Janeiro</v>
      </c>
      <c r="E2518" s="269">
        <v>267</v>
      </c>
      <c r="F2518" s="270" t="str">
        <f>IF(E2518="","",VLOOKUP(Conciliação!E2518,Relatório!B:I,2,FALSE))</f>
        <v>Seguro Empresarial (Incêndio/Furto/Elétrica)</v>
      </c>
      <c r="G2518" s="709"/>
      <c r="H2518" s="334" t="str">
        <f>IF(G2518="","",VLOOKUP(G2518,Fundos!B:C,2,FALSE))</f>
        <v/>
      </c>
      <c r="I2518" s="272"/>
      <c r="J2518" s="443"/>
      <c r="K2518" s="443"/>
      <c r="L2518" s="685"/>
      <c r="M2518" s="353"/>
      <c r="N2518" s="271"/>
      <c r="O2518" s="576"/>
      <c r="P2518" s="276" t="s">
        <v>277</v>
      </c>
      <c r="Q2518" s="279"/>
      <c r="R2518" s="449"/>
      <c r="S2518" s="279">
        <f t="shared" si="221"/>
        <v>0</v>
      </c>
      <c r="T2518" s="333">
        <f t="shared" si="218"/>
        <v>0</v>
      </c>
    </row>
    <row r="2519" spans="2:20" ht="24.9" customHeight="1" x14ac:dyDescent="0.3">
      <c r="B2519" s="446"/>
      <c r="C2519" s="267">
        <f t="shared" si="222"/>
        <v>1</v>
      </c>
      <c r="D2519" s="268" t="str">
        <f t="shared" si="223"/>
        <v>Janeiro</v>
      </c>
      <c r="E2519" s="269">
        <v>407</v>
      </c>
      <c r="F2519" s="270" t="str">
        <f>IF(E2519="","",VLOOKUP(Conciliação!E2519,Relatório!B:I,2,FALSE))</f>
        <v>Reformas do Imóvel (Estrutura)</v>
      </c>
      <c r="G2519" s="709"/>
      <c r="H2519" s="334" t="str">
        <f>IF(G2519="","",VLOOKUP(G2519,Fundos!B:C,2,FALSE))</f>
        <v/>
      </c>
      <c r="I2519" s="272"/>
      <c r="J2519" s="443"/>
      <c r="K2519" s="443"/>
      <c r="L2519" s="685"/>
      <c r="M2519" s="353"/>
      <c r="N2519" s="271"/>
      <c r="O2519" s="576"/>
      <c r="P2519" s="276" t="s">
        <v>277</v>
      </c>
      <c r="Q2519" s="279"/>
      <c r="R2519" s="449"/>
      <c r="S2519" s="279">
        <f t="shared" si="221"/>
        <v>0</v>
      </c>
      <c r="T2519" s="333">
        <f t="shared" si="218"/>
        <v>0</v>
      </c>
    </row>
    <row r="2520" spans="2:20" ht="24.9" customHeight="1" x14ac:dyDescent="0.3">
      <c r="B2520" s="446"/>
      <c r="C2520" s="267">
        <f t="shared" si="222"/>
        <v>1</v>
      </c>
      <c r="D2520" s="268" t="str">
        <f t="shared" si="223"/>
        <v>Janeiro</v>
      </c>
      <c r="E2520" s="269">
        <v>205</v>
      </c>
      <c r="F2520" s="270" t="str">
        <f>IF(E2520="","",VLOOKUP(Conciliação!E2520,Relatório!B:I,2,FALSE))</f>
        <v>Auxiliar Administrativo</v>
      </c>
      <c r="G2520" s="709"/>
      <c r="H2520" s="334" t="str">
        <f>IF(G2520="","",VLOOKUP(G2520,Fundos!B:C,2,FALSE))</f>
        <v/>
      </c>
      <c r="I2520" s="272"/>
      <c r="J2520" s="443"/>
      <c r="K2520" s="443"/>
      <c r="L2520" s="685"/>
      <c r="M2520" s="353"/>
      <c r="N2520" s="271"/>
      <c r="O2520" s="576"/>
      <c r="P2520" s="276" t="s">
        <v>277</v>
      </c>
      <c r="Q2520" s="279"/>
      <c r="R2520" s="449"/>
      <c r="S2520" s="279">
        <f t="shared" si="221"/>
        <v>0</v>
      </c>
      <c r="T2520" s="333">
        <f t="shared" si="218"/>
        <v>0</v>
      </c>
    </row>
    <row r="2521" spans="2:20" ht="24.9" customHeight="1" x14ac:dyDescent="0.3">
      <c r="B2521" s="446"/>
      <c r="C2521" s="267">
        <f t="shared" si="222"/>
        <v>1</v>
      </c>
      <c r="D2521" s="268" t="str">
        <f t="shared" si="223"/>
        <v>Janeiro</v>
      </c>
      <c r="E2521" s="269">
        <v>60</v>
      </c>
      <c r="F2521" s="270" t="str">
        <f>IF(E2521="","",VLOOKUP(Conciliação!E2521,Relatório!B:I,2,FALSE))</f>
        <v>Taxas bancárias</v>
      </c>
      <c r="G2521" s="709"/>
      <c r="H2521" s="334" t="str">
        <f>IF(G2521="","",VLOOKUP(G2521,Fundos!B:C,2,FALSE))</f>
        <v/>
      </c>
      <c r="I2521" s="272"/>
      <c r="J2521" s="443"/>
      <c r="K2521" s="443"/>
      <c r="L2521" s="685"/>
      <c r="M2521" s="353"/>
      <c r="N2521" s="271"/>
      <c r="O2521" s="576"/>
      <c r="P2521" s="276" t="s">
        <v>277</v>
      </c>
      <c r="Q2521" s="279"/>
      <c r="R2521" s="449"/>
      <c r="S2521" s="279">
        <f t="shared" si="221"/>
        <v>0</v>
      </c>
      <c r="T2521" s="333">
        <f t="shared" si="218"/>
        <v>0</v>
      </c>
    </row>
    <row r="2522" spans="2:20" ht="24.9" customHeight="1" x14ac:dyDescent="0.3">
      <c r="B2522" s="446"/>
      <c r="C2522" s="267">
        <f t="shared" si="222"/>
        <v>1</v>
      </c>
      <c r="D2522" s="268" t="str">
        <f t="shared" si="223"/>
        <v>Janeiro</v>
      </c>
      <c r="E2522" s="269">
        <v>60</v>
      </c>
      <c r="F2522" s="270" t="str">
        <f>IF(E2522="","",VLOOKUP(Conciliação!E2522,Relatório!B:I,2,FALSE))</f>
        <v>Taxas bancárias</v>
      </c>
      <c r="G2522" s="709"/>
      <c r="H2522" s="334" t="str">
        <f>IF(G2522="","",VLOOKUP(G2522,Fundos!B:C,2,FALSE))</f>
        <v/>
      </c>
      <c r="I2522" s="272"/>
      <c r="J2522" s="443"/>
      <c r="K2522" s="443"/>
      <c r="L2522" s="685"/>
      <c r="M2522" s="353"/>
      <c r="N2522" s="271"/>
      <c r="O2522" s="576"/>
      <c r="P2522" s="276" t="s">
        <v>277</v>
      </c>
      <c r="Q2522" s="279"/>
      <c r="R2522" s="449"/>
      <c r="S2522" s="279">
        <f t="shared" si="221"/>
        <v>0</v>
      </c>
      <c r="T2522" s="333">
        <f t="shared" si="218"/>
        <v>0</v>
      </c>
    </row>
    <row r="2523" spans="2:20" ht="24.9" customHeight="1" x14ac:dyDescent="0.3">
      <c r="B2523" s="446"/>
      <c r="C2523" s="267">
        <f t="shared" si="222"/>
        <v>1</v>
      </c>
      <c r="D2523" s="268" t="str">
        <f t="shared" si="223"/>
        <v>Janeiro</v>
      </c>
      <c r="E2523" s="269">
        <v>60</v>
      </c>
      <c r="F2523" s="270" t="str">
        <f>IF(E2523="","",VLOOKUP(Conciliação!E2523,Relatório!B:I,2,FALSE))</f>
        <v>Taxas bancárias</v>
      </c>
      <c r="G2523" s="709"/>
      <c r="H2523" s="334" t="str">
        <f>IF(G2523="","",VLOOKUP(G2523,Fundos!B:C,2,FALSE))</f>
        <v/>
      </c>
      <c r="I2523" s="272"/>
      <c r="J2523" s="443"/>
      <c r="K2523" s="443"/>
      <c r="L2523" s="685"/>
      <c r="M2523" s="353"/>
      <c r="N2523" s="271"/>
      <c r="O2523" s="576"/>
      <c r="P2523" s="276" t="s">
        <v>277</v>
      </c>
      <c r="Q2523" s="279"/>
      <c r="R2523" s="449"/>
      <c r="S2523" s="279">
        <f t="shared" si="221"/>
        <v>0</v>
      </c>
      <c r="T2523" s="333">
        <f t="shared" si="218"/>
        <v>0</v>
      </c>
    </row>
    <row r="2524" spans="2:20" ht="24.9" customHeight="1" x14ac:dyDescent="0.3">
      <c r="B2524" s="446"/>
      <c r="C2524" s="267">
        <f t="shared" si="222"/>
        <v>1</v>
      </c>
      <c r="D2524" s="268" t="str">
        <f t="shared" si="223"/>
        <v>Janeiro</v>
      </c>
      <c r="E2524" s="269">
        <v>60</v>
      </c>
      <c r="F2524" s="270" t="str">
        <f>IF(E2524="","",VLOOKUP(Conciliação!E2524,Relatório!B:I,2,FALSE))</f>
        <v>Taxas bancárias</v>
      </c>
      <c r="G2524" s="709"/>
      <c r="H2524" s="334" t="str">
        <f>IF(G2524="","",VLOOKUP(G2524,Fundos!B:C,2,FALSE))</f>
        <v/>
      </c>
      <c r="I2524" s="272"/>
      <c r="J2524" s="443"/>
      <c r="K2524" s="443"/>
      <c r="L2524" s="685"/>
      <c r="M2524" s="353"/>
      <c r="N2524" s="271"/>
      <c r="O2524" s="576"/>
      <c r="P2524" s="276" t="s">
        <v>277</v>
      </c>
      <c r="Q2524" s="279"/>
      <c r="R2524" s="449"/>
      <c r="S2524" s="279">
        <f t="shared" si="221"/>
        <v>0</v>
      </c>
      <c r="T2524" s="333">
        <f t="shared" si="218"/>
        <v>0</v>
      </c>
    </row>
    <row r="2525" spans="2:20" ht="24.9" customHeight="1" x14ac:dyDescent="0.3">
      <c r="B2525" s="446"/>
      <c r="C2525" s="267">
        <f t="shared" si="222"/>
        <v>1</v>
      </c>
      <c r="D2525" s="268" t="str">
        <f t="shared" si="223"/>
        <v>Janeiro</v>
      </c>
      <c r="E2525" s="269">
        <v>60</v>
      </c>
      <c r="F2525" s="270" t="str">
        <f>IF(E2525="","",VLOOKUP(Conciliação!E2525,Relatório!B:I,2,FALSE))</f>
        <v>Taxas bancárias</v>
      </c>
      <c r="G2525" s="709"/>
      <c r="H2525" s="334" t="str">
        <f>IF(G2525="","",VLOOKUP(G2525,Fundos!B:C,2,FALSE))</f>
        <v/>
      </c>
      <c r="I2525" s="272"/>
      <c r="J2525" s="443"/>
      <c r="K2525" s="443"/>
      <c r="L2525" s="685"/>
      <c r="M2525" s="353"/>
      <c r="N2525" s="271"/>
      <c r="O2525" s="576"/>
      <c r="P2525" s="276" t="s">
        <v>277</v>
      </c>
      <c r="Q2525" s="279"/>
      <c r="R2525" s="449"/>
      <c r="S2525" s="279">
        <f t="shared" si="221"/>
        <v>0</v>
      </c>
      <c r="T2525" s="333">
        <f t="shared" si="218"/>
        <v>0</v>
      </c>
    </row>
    <row r="2526" spans="2:20" ht="24.9" customHeight="1" x14ac:dyDescent="0.3">
      <c r="B2526" s="446"/>
      <c r="C2526" s="267">
        <f t="shared" si="222"/>
        <v>1</v>
      </c>
      <c r="D2526" s="268" t="str">
        <f t="shared" si="223"/>
        <v>Janeiro</v>
      </c>
      <c r="E2526" s="269">
        <v>24</v>
      </c>
      <c r="F2526" s="270" t="str">
        <f>IF(E2526="","",VLOOKUP(Conciliação!E2526,Relatório!B:I,2,FALSE))</f>
        <v>Resgate de Aplicações Financeiras</v>
      </c>
      <c r="G2526" s="709"/>
      <c r="H2526" s="334" t="str">
        <f>IF(G2526="","",VLOOKUP(G2526,Fundos!B:C,2,FALSE))</f>
        <v/>
      </c>
      <c r="I2526" s="272"/>
      <c r="J2526" s="443"/>
      <c r="K2526" s="443"/>
      <c r="L2526" s="685"/>
      <c r="M2526" s="353"/>
      <c r="N2526" s="271"/>
      <c r="O2526" s="576"/>
      <c r="P2526" s="276" t="s">
        <v>277</v>
      </c>
      <c r="Q2526" s="279"/>
      <c r="R2526" s="449"/>
      <c r="S2526" s="279">
        <f t="shared" si="221"/>
        <v>0</v>
      </c>
      <c r="T2526" s="333">
        <f t="shared" si="218"/>
        <v>0</v>
      </c>
    </row>
    <row r="2527" spans="2:20" ht="24.9" customHeight="1" x14ac:dyDescent="0.3">
      <c r="B2527" s="446"/>
      <c r="C2527" s="267">
        <f t="shared" ref="C2527:C2565" si="224">MONTH(B2527)</f>
        <v>1</v>
      </c>
      <c r="D2527" s="268" t="str">
        <f t="shared" ref="D2527:D2565" si="225">IF(C2527=1,"Janeiro",IF(C2527=2,"Fevereiro",IF(C2527=3,"Março",IF(C2527=4,"Abril",IF(C2527=5,"Maio",IF(C2527=6,"Junho",IF(C2527=7,"Julho",IF(C2527=8,"Agosto",IF(C2527=9,"Setembro",IF(C2527=10,"Outubro",IF(C2527=11,"Novembro",IF(C2527=12,"Dezembro",""))))))))))))</f>
        <v>Janeiro</v>
      </c>
      <c r="E2527" s="269">
        <v>26</v>
      </c>
      <c r="F2527" s="270" t="str">
        <f>IF(E2527="","",VLOOKUP(Conciliação!E2527,Relatório!B:I,2,FALSE))</f>
        <v>Multas recebidas</v>
      </c>
      <c r="G2527" s="709"/>
      <c r="H2527" s="334" t="str">
        <f>IF(G2527="","",VLOOKUP(G2527,Fundos!B:C,2,FALSE))</f>
        <v/>
      </c>
      <c r="I2527" s="272"/>
      <c r="J2527" s="443"/>
      <c r="K2527" s="443"/>
      <c r="L2527" s="686"/>
      <c r="M2527" s="353"/>
      <c r="N2527" s="271"/>
      <c r="O2527" s="576"/>
      <c r="P2527" s="276" t="s">
        <v>277</v>
      </c>
      <c r="Q2527" s="279"/>
      <c r="R2527" s="449"/>
      <c r="S2527" s="279">
        <f t="shared" si="221"/>
        <v>0</v>
      </c>
      <c r="T2527" s="333">
        <f t="shared" si="218"/>
        <v>0</v>
      </c>
    </row>
    <row r="2528" spans="2:20" ht="24.9" customHeight="1" x14ac:dyDescent="0.3">
      <c r="B2528" s="446"/>
      <c r="C2528" s="267">
        <f t="shared" si="224"/>
        <v>1</v>
      </c>
      <c r="D2528" s="268" t="str">
        <f t="shared" si="225"/>
        <v>Janeiro</v>
      </c>
      <c r="E2528" s="269">
        <v>26</v>
      </c>
      <c r="F2528" s="270" t="str">
        <f>IF(E2528="","",VLOOKUP(Conciliação!E2528,Relatório!B:I,2,FALSE))</f>
        <v>Multas recebidas</v>
      </c>
      <c r="G2528" s="709"/>
      <c r="H2528" s="334" t="str">
        <f>IF(G2528="","",VLOOKUP(G2528,Fundos!B:C,2,FALSE))</f>
        <v/>
      </c>
      <c r="I2528" s="272"/>
      <c r="J2528" s="443"/>
      <c r="K2528" s="443"/>
      <c r="L2528" s="686"/>
      <c r="M2528" s="353"/>
      <c r="N2528" s="271"/>
      <c r="O2528" s="576"/>
      <c r="P2528" s="276" t="s">
        <v>277</v>
      </c>
      <c r="Q2528" s="279"/>
      <c r="R2528" s="449"/>
      <c r="S2528" s="279">
        <f>IF(P2528="sim",Q2528-R2528+S2527,IF(P2528="NÃO",S2527))</f>
        <v>0</v>
      </c>
      <c r="T2528" s="333">
        <f t="shared" si="218"/>
        <v>0</v>
      </c>
    </row>
    <row r="2529" spans="2:20" ht="24.9" customHeight="1" x14ac:dyDescent="0.3">
      <c r="B2529" s="446"/>
      <c r="C2529" s="267">
        <f t="shared" si="224"/>
        <v>1</v>
      </c>
      <c r="D2529" s="268" t="str">
        <f t="shared" si="225"/>
        <v>Janeiro</v>
      </c>
      <c r="E2529" s="269">
        <v>26</v>
      </c>
      <c r="F2529" s="270" t="str">
        <f>IF(E2529="","",VLOOKUP(Conciliação!E2529,Relatório!B:I,2,FALSE))</f>
        <v>Multas recebidas</v>
      </c>
      <c r="G2529" s="709"/>
      <c r="H2529" s="334" t="str">
        <f>IF(G2529="","",VLOOKUP(G2529,Fundos!B:C,2,FALSE))</f>
        <v/>
      </c>
      <c r="I2529" s="272"/>
      <c r="J2529" s="443"/>
      <c r="K2529" s="443"/>
      <c r="L2529" s="685"/>
      <c r="M2529" s="353"/>
      <c r="N2529" s="271"/>
      <c r="O2529" s="576"/>
      <c r="P2529" s="276" t="s">
        <v>277</v>
      </c>
      <c r="Q2529" s="279"/>
      <c r="R2529" s="449"/>
      <c r="S2529" s="279">
        <f>IF(P2529="sim",Q2529-R2529+S2528,IF(P2529="NÃO",S2528))</f>
        <v>0</v>
      </c>
      <c r="T2529" s="333">
        <f t="shared" si="218"/>
        <v>0</v>
      </c>
    </row>
    <row r="2530" spans="2:20" ht="24.9" customHeight="1" x14ac:dyDescent="0.3">
      <c r="B2530" s="446"/>
      <c r="C2530" s="267">
        <f t="shared" si="224"/>
        <v>1</v>
      </c>
      <c r="D2530" s="268" t="str">
        <f t="shared" si="225"/>
        <v>Janeiro</v>
      </c>
      <c r="E2530" s="269">
        <v>231</v>
      </c>
      <c r="F2530" s="270" t="str">
        <f>IF(E2530="","",VLOOKUP(Conciliação!E2530,Relatório!B:I,2,FALSE))</f>
        <v>FGTS</v>
      </c>
      <c r="G2530" s="709"/>
      <c r="H2530" s="334" t="str">
        <f>IF(G2530="","",VLOOKUP(G2530,Fundos!B:C,2,FALSE))</f>
        <v/>
      </c>
      <c r="I2530" s="272"/>
      <c r="J2530" s="443"/>
      <c r="K2530" s="443"/>
      <c r="L2530" s="685"/>
      <c r="M2530" s="353"/>
      <c r="N2530" s="271"/>
      <c r="O2530" s="576"/>
      <c r="P2530" s="276" t="s">
        <v>277</v>
      </c>
      <c r="Q2530" s="279"/>
      <c r="R2530" s="449"/>
      <c r="S2530" s="279">
        <f>IF(P2530="sim",Q2530-R2530+S2529,IF(P2530="NÃO",S2529))</f>
        <v>0</v>
      </c>
      <c r="T2530" s="333">
        <f t="shared" si="218"/>
        <v>0</v>
      </c>
    </row>
    <row r="2531" spans="2:20" ht="24.9" customHeight="1" x14ac:dyDescent="0.3">
      <c r="B2531" s="446"/>
      <c r="C2531" s="267">
        <f t="shared" si="224"/>
        <v>1</v>
      </c>
      <c r="D2531" s="268" t="str">
        <f t="shared" si="225"/>
        <v>Janeiro</v>
      </c>
      <c r="E2531" s="269">
        <v>60</v>
      </c>
      <c r="F2531" s="270" t="str">
        <f>IF(E2531="","",VLOOKUP(Conciliação!E2531,Relatório!B:I,2,FALSE))</f>
        <v>Taxas bancárias</v>
      </c>
      <c r="G2531" s="709"/>
      <c r="H2531" s="334" t="str">
        <f>IF(G2531="","",VLOOKUP(G2531,Fundos!B:C,2,FALSE))</f>
        <v/>
      </c>
      <c r="I2531" s="272"/>
      <c r="J2531" s="443"/>
      <c r="K2531" s="443"/>
      <c r="L2531" s="685"/>
      <c r="M2531" s="353"/>
      <c r="N2531" s="271"/>
      <c r="O2531" s="576"/>
      <c r="P2531" s="276" t="s">
        <v>277</v>
      </c>
      <c r="Q2531" s="279"/>
      <c r="R2531" s="449"/>
      <c r="S2531" s="279">
        <f t="shared" si="221"/>
        <v>0</v>
      </c>
      <c r="T2531" s="333">
        <f t="shared" si="218"/>
        <v>0</v>
      </c>
    </row>
    <row r="2532" spans="2:20" ht="24.9" customHeight="1" x14ac:dyDescent="0.3">
      <c r="B2532" s="446"/>
      <c r="C2532" s="267">
        <f t="shared" si="224"/>
        <v>1</v>
      </c>
      <c r="D2532" s="268" t="str">
        <f t="shared" si="225"/>
        <v>Janeiro</v>
      </c>
      <c r="E2532" s="269">
        <v>60</v>
      </c>
      <c r="F2532" s="270" t="str">
        <f>IF(E2532="","",VLOOKUP(Conciliação!E2532,Relatório!B:I,2,FALSE))</f>
        <v>Taxas bancárias</v>
      </c>
      <c r="G2532" s="709"/>
      <c r="H2532" s="334" t="str">
        <f>IF(G2532="","",VLOOKUP(G2532,Fundos!B:C,2,FALSE))</f>
        <v/>
      </c>
      <c r="I2532" s="272"/>
      <c r="J2532" s="443"/>
      <c r="K2532" s="443"/>
      <c r="L2532" s="685"/>
      <c r="M2532" s="353"/>
      <c r="N2532" s="271"/>
      <c r="O2532" s="576"/>
      <c r="P2532" s="276" t="s">
        <v>277</v>
      </c>
      <c r="Q2532" s="279"/>
      <c r="R2532" s="449"/>
      <c r="S2532" s="279">
        <f t="shared" si="221"/>
        <v>0</v>
      </c>
      <c r="T2532" s="333">
        <f t="shared" si="218"/>
        <v>0</v>
      </c>
    </row>
    <row r="2533" spans="2:20" ht="24.9" customHeight="1" x14ac:dyDescent="0.3">
      <c r="B2533" s="446"/>
      <c r="C2533" s="267">
        <f t="shared" si="224"/>
        <v>1</v>
      </c>
      <c r="D2533" s="268" t="str">
        <f t="shared" si="225"/>
        <v>Janeiro</v>
      </c>
      <c r="E2533" s="269">
        <v>24</v>
      </c>
      <c r="F2533" s="270" t="str">
        <f>IF(E2533="","",VLOOKUP(Conciliação!E2533,Relatório!B:I,2,FALSE))</f>
        <v>Resgate de Aplicações Financeiras</v>
      </c>
      <c r="G2533" s="709"/>
      <c r="H2533" s="334" t="str">
        <f>IF(G2533="","",VLOOKUP(G2533,Fundos!B:C,2,FALSE))</f>
        <v/>
      </c>
      <c r="I2533" s="272"/>
      <c r="J2533" s="443"/>
      <c r="K2533" s="443"/>
      <c r="L2533" s="686"/>
      <c r="M2533" s="353"/>
      <c r="N2533" s="271"/>
      <c r="O2533" s="576"/>
      <c r="P2533" s="276" t="s">
        <v>277</v>
      </c>
      <c r="Q2533" s="279"/>
      <c r="R2533" s="449"/>
      <c r="S2533" s="279">
        <f t="shared" si="221"/>
        <v>0</v>
      </c>
      <c r="T2533" s="333">
        <f t="shared" si="218"/>
        <v>0</v>
      </c>
    </row>
    <row r="2534" spans="2:20" ht="24.9" customHeight="1" x14ac:dyDescent="0.3">
      <c r="B2534" s="446"/>
      <c r="C2534" s="267">
        <f t="shared" si="224"/>
        <v>1</v>
      </c>
      <c r="D2534" s="268" t="str">
        <f t="shared" si="225"/>
        <v>Janeiro</v>
      </c>
      <c r="E2534" s="269">
        <v>26</v>
      </c>
      <c r="F2534" s="270" t="str">
        <f>IF(E2534="","",VLOOKUP(Conciliação!E2534,Relatório!B:I,2,FALSE))</f>
        <v>Multas recebidas</v>
      </c>
      <c r="G2534" s="709"/>
      <c r="H2534" s="334" t="str">
        <f>IF(G2534="","",VLOOKUP(G2534,Fundos!B:C,2,FALSE))</f>
        <v/>
      </c>
      <c r="I2534" s="272"/>
      <c r="J2534" s="443"/>
      <c r="K2534" s="443"/>
      <c r="L2534" s="686"/>
      <c r="M2534" s="353"/>
      <c r="N2534" s="271"/>
      <c r="O2534" s="576"/>
      <c r="P2534" s="276" t="s">
        <v>277</v>
      </c>
      <c r="Q2534" s="279"/>
      <c r="R2534" s="449"/>
      <c r="S2534" s="279">
        <f t="shared" si="221"/>
        <v>0</v>
      </c>
      <c r="T2534" s="333">
        <f t="shared" si="218"/>
        <v>0</v>
      </c>
    </row>
    <row r="2535" spans="2:20" ht="24.9" customHeight="1" x14ac:dyDescent="0.3">
      <c r="B2535" s="446"/>
      <c r="C2535" s="267">
        <f>MONTH(B2535)</f>
        <v>1</v>
      </c>
      <c r="D2535" s="268" t="str">
        <f>IF(C2535=1,"Janeiro",IF(C2535=2,"Fevereiro",IF(C2535=3,"Março",IF(C2535=4,"Abril",IF(C2535=5,"Maio",IF(C2535=6,"Junho",IF(C2535=7,"Julho",IF(C2535=8,"Agosto",IF(C2535=9,"Setembro",IF(C2535=10,"Outubro",IF(C2535=11,"Novembro",IF(C2535=12,"Dezembro",""))))))))))))</f>
        <v>Janeiro</v>
      </c>
      <c r="E2535" s="269">
        <v>27</v>
      </c>
      <c r="F2535" s="270" t="str">
        <f>IF(E2535="","",VLOOKUP(Conciliação!E2535,Relatório!B:I,2,FALSE))</f>
        <v>Juros recebdos</v>
      </c>
      <c r="G2535" s="709"/>
      <c r="H2535" s="334" t="str">
        <f>IF(G2535="","",VLOOKUP(G2535,Fundos!B:C,2,FALSE))</f>
        <v/>
      </c>
      <c r="I2535" s="272"/>
      <c r="J2535" s="443"/>
      <c r="K2535" s="443"/>
      <c r="L2535" s="686"/>
      <c r="M2535" s="353"/>
      <c r="N2535" s="271"/>
      <c r="O2535" s="576"/>
      <c r="P2535" s="276" t="s">
        <v>277</v>
      </c>
      <c r="Q2535" s="279"/>
      <c r="R2535" s="449"/>
      <c r="S2535" s="279">
        <f>IF(P2535="sim",Q2535-R2535+S2534,IF(P2535="NÃO",S2534))</f>
        <v>0</v>
      </c>
      <c r="T2535" s="333">
        <f t="shared" si="218"/>
        <v>0</v>
      </c>
    </row>
    <row r="2536" spans="2:20" ht="24.9" customHeight="1" x14ac:dyDescent="0.3">
      <c r="B2536" s="446"/>
      <c r="C2536" s="267">
        <f>MONTH(B2536)</f>
        <v>1</v>
      </c>
      <c r="D2536" s="268" t="str">
        <f>IF(C2536=1,"Janeiro",IF(C2536=2,"Fevereiro",IF(C2536=3,"Março",IF(C2536=4,"Abril",IF(C2536=5,"Maio",IF(C2536=6,"Junho",IF(C2536=7,"Julho",IF(C2536=8,"Agosto",IF(C2536=9,"Setembro",IF(C2536=10,"Outubro",IF(C2536=11,"Novembro",IF(C2536=12,"Dezembro",""))))))))))))</f>
        <v>Janeiro</v>
      </c>
      <c r="E2536" s="269">
        <v>26</v>
      </c>
      <c r="F2536" s="270" t="str">
        <f>IF(E2536="","",VLOOKUP(Conciliação!E2536,Relatório!B:I,2,FALSE))</f>
        <v>Multas recebidas</v>
      </c>
      <c r="G2536" s="709"/>
      <c r="H2536" s="334" t="str">
        <f>IF(G2536="","",VLOOKUP(G2536,Fundos!B:C,2,FALSE))</f>
        <v/>
      </c>
      <c r="I2536" s="272"/>
      <c r="J2536" s="294"/>
      <c r="K2536" s="443"/>
      <c r="L2536" s="686"/>
      <c r="M2536" s="353"/>
      <c r="N2536" s="271"/>
      <c r="O2536" s="576"/>
      <c r="P2536" s="276" t="s">
        <v>277</v>
      </c>
      <c r="Q2536" s="279"/>
      <c r="R2536" s="449"/>
      <c r="S2536" s="279">
        <f>IF(P2536="sim",Q2536-R2536+S2535,IF(P2536="NÃO",S2535))</f>
        <v>0</v>
      </c>
      <c r="T2536" s="333">
        <f t="shared" si="218"/>
        <v>0</v>
      </c>
    </row>
    <row r="2537" spans="2:20" ht="24.9" customHeight="1" x14ac:dyDescent="0.3">
      <c r="B2537" s="446"/>
      <c r="C2537" s="267">
        <f t="shared" si="224"/>
        <v>1</v>
      </c>
      <c r="D2537" s="268" t="str">
        <f t="shared" si="225"/>
        <v>Janeiro</v>
      </c>
      <c r="E2537" s="269">
        <v>173</v>
      </c>
      <c r="F2537" s="270">
        <f>IF(E2537="","",VLOOKUP(Conciliação!E2537,Relatório!B:I,2,FALSE))</f>
        <v>0</v>
      </c>
      <c r="G2537" s="709"/>
      <c r="H2537" s="334" t="str">
        <f>IF(G2537="","",VLOOKUP(G2537,Fundos!B:C,2,FALSE))</f>
        <v/>
      </c>
      <c r="I2537" s="272"/>
      <c r="J2537" s="443"/>
      <c r="K2537" s="443"/>
      <c r="L2537" s="685"/>
      <c r="M2537" s="353"/>
      <c r="N2537" s="271"/>
      <c r="O2537" s="576"/>
      <c r="P2537" s="276" t="s">
        <v>277</v>
      </c>
      <c r="Q2537" s="279"/>
      <c r="R2537" s="449"/>
      <c r="S2537" s="279">
        <f>IF(P2537="sim",Q2537-R2537+S2536,IF(P2537="NÃO",S2536))</f>
        <v>0</v>
      </c>
      <c r="T2537" s="333">
        <f>T2536</f>
        <v>0</v>
      </c>
    </row>
    <row r="2538" spans="2:20" ht="24.9" customHeight="1" x14ac:dyDescent="0.3">
      <c r="B2538" s="446"/>
      <c r="C2538" s="267">
        <f t="shared" si="224"/>
        <v>1</v>
      </c>
      <c r="D2538" s="268" t="str">
        <f t="shared" si="225"/>
        <v>Janeiro</v>
      </c>
      <c r="E2538" s="269">
        <v>60</v>
      </c>
      <c r="F2538" s="270" t="str">
        <f>IF(E2538="","",VLOOKUP(Conciliação!E2538,Relatório!B:I,2,FALSE))</f>
        <v>Taxas bancárias</v>
      </c>
      <c r="G2538" s="709"/>
      <c r="H2538" s="334" t="str">
        <f>IF(G2538="","",VLOOKUP(G2538,Fundos!B:C,2,FALSE))</f>
        <v/>
      </c>
      <c r="I2538" s="272"/>
      <c r="J2538" s="443"/>
      <c r="K2538" s="443"/>
      <c r="L2538" s="685"/>
      <c r="M2538" s="353"/>
      <c r="N2538" s="271"/>
      <c r="O2538" s="576"/>
      <c r="P2538" s="276" t="s">
        <v>277</v>
      </c>
      <c r="Q2538" s="279"/>
      <c r="R2538" s="449"/>
      <c r="S2538" s="279">
        <f t="shared" si="221"/>
        <v>0</v>
      </c>
      <c r="T2538" s="333">
        <f t="shared" si="218"/>
        <v>0</v>
      </c>
    </row>
    <row r="2539" spans="2:20" ht="24.9" customHeight="1" x14ac:dyDescent="0.3">
      <c r="B2539" s="446"/>
      <c r="C2539" s="267">
        <f t="shared" si="224"/>
        <v>1</v>
      </c>
      <c r="D2539" s="268" t="str">
        <f t="shared" si="225"/>
        <v>Janeiro</v>
      </c>
      <c r="E2539" s="269">
        <v>501</v>
      </c>
      <c r="F2539" s="270" t="str">
        <f>IF(E2539="","",VLOOKUP(Conciliação!E2539,Relatório!B:I,2,FALSE))</f>
        <v>CDB Flex Empresarial/FIC SIGMA DI/GIRO FLEX</v>
      </c>
      <c r="G2539" s="709"/>
      <c r="H2539" s="334" t="str">
        <f>IF(G2539="","",VLOOKUP(G2539,Fundos!B:C,2,FALSE))</f>
        <v/>
      </c>
      <c r="I2539" s="272"/>
      <c r="J2539" s="443"/>
      <c r="K2539" s="443"/>
      <c r="L2539" s="685"/>
      <c r="M2539" s="353"/>
      <c r="N2539" s="271"/>
      <c r="O2539" s="576"/>
      <c r="P2539" s="276" t="s">
        <v>277</v>
      </c>
      <c r="Q2539" s="279"/>
      <c r="R2539" s="449"/>
      <c r="S2539" s="279">
        <f t="shared" ref="S2539:S2558" si="226">IF(P2539="sim",Q2539-R2539+S2538,IF(P2539="NÃO",S2538))</f>
        <v>0</v>
      </c>
      <c r="T2539" s="333">
        <f t="shared" si="218"/>
        <v>0</v>
      </c>
    </row>
    <row r="2540" spans="2:20" ht="24.9" customHeight="1" x14ac:dyDescent="0.3">
      <c r="B2540" s="446"/>
      <c r="C2540" s="267">
        <f t="shared" si="224"/>
        <v>1</v>
      </c>
      <c r="D2540" s="268" t="str">
        <f t="shared" si="225"/>
        <v>Janeiro</v>
      </c>
      <c r="E2540" s="269">
        <v>26</v>
      </c>
      <c r="F2540" s="270" t="str">
        <f>IF(E2540="","",VLOOKUP(Conciliação!E2540,Relatório!B:I,2,FALSE))</f>
        <v>Multas recebidas</v>
      </c>
      <c r="G2540" s="709"/>
      <c r="H2540" s="334" t="str">
        <f>IF(G2540="","",VLOOKUP(G2540,Fundos!B:C,2,FALSE))</f>
        <v/>
      </c>
      <c r="I2540" s="272"/>
      <c r="J2540" s="443"/>
      <c r="K2540" s="443"/>
      <c r="L2540" s="685"/>
      <c r="M2540" s="353"/>
      <c r="N2540" s="271"/>
      <c r="O2540" s="576"/>
      <c r="P2540" s="276" t="s">
        <v>277</v>
      </c>
      <c r="Q2540" s="279"/>
      <c r="R2540" s="449"/>
      <c r="S2540" s="279">
        <f t="shared" si="226"/>
        <v>0</v>
      </c>
      <c r="T2540" s="333">
        <f t="shared" si="218"/>
        <v>0</v>
      </c>
    </row>
    <row r="2541" spans="2:20" ht="24.9" customHeight="1" x14ac:dyDescent="0.3">
      <c r="B2541" s="446"/>
      <c r="C2541" s="267">
        <f t="shared" si="224"/>
        <v>1</v>
      </c>
      <c r="D2541" s="268" t="str">
        <f t="shared" si="225"/>
        <v>Janeiro</v>
      </c>
      <c r="E2541" s="269">
        <v>26</v>
      </c>
      <c r="F2541" s="270" t="str">
        <f>IF(E2541="","",VLOOKUP(Conciliação!E2541,Relatório!B:I,2,FALSE))</f>
        <v>Multas recebidas</v>
      </c>
      <c r="G2541" s="709"/>
      <c r="H2541" s="334" t="str">
        <f>IF(G2541="","",VLOOKUP(G2541,Fundos!B:C,2,FALSE))</f>
        <v/>
      </c>
      <c r="I2541" s="272"/>
      <c r="J2541" s="443"/>
      <c r="K2541" s="443"/>
      <c r="L2541" s="686"/>
      <c r="M2541" s="353"/>
      <c r="N2541" s="271"/>
      <c r="O2541" s="576"/>
      <c r="P2541" s="276" t="s">
        <v>277</v>
      </c>
      <c r="Q2541" s="279"/>
      <c r="R2541" s="449"/>
      <c r="S2541" s="279">
        <f t="shared" si="226"/>
        <v>0</v>
      </c>
      <c r="T2541" s="333">
        <f t="shared" si="218"/>
        <v>0</v>
      </c>
    </row>
    <row r="2542" spans="2:20" ht="24.9" customHeight="1" x14ac:dyDescent="0.3">
      <c r="B2542" s="446"/>
      <c r="C2542" s="267">
        <f>MONTH(B2542)</f>
        <v>1</v>
      </c>
      <c r="D2542" s="268" t="str">
        <f>IF(C2542=1,"Janeiro",IF(C2542=2,"Fevereiro",IF(C2542=3,"Março",IF(C2542=4,"Abril",IF(C2542=5,"Maio",IF(C2542=6,"Junho",IF(C2542=7,"Julho",IF(C2542=8,"Agosto",IF(C2542=9,"Setembro",IF(C2542=10,"Outubro",IF(C2542=11,"Novembro",IF(C2542=12,"Dezembro",""))))))))))))</f>
        <v>Janeiro</v>
      </c>
      <c r="E2542" s="269">
        <v>27</v>
      </c>
      <c r="F2542" s="270" t="str">
        <f>IF(E2542="","",VLOOKUP(Conciliação!E2542,Relatório!B:I,2,FALSE))</f>
        <v>Juros recebdos</v>
      </c>
      <c r="G2542" s="709"/>
      <c r="H2542" s="334" t="str">
        <f>IF(G2542="","",VLOOKUP(G2542,Fundos!B:C,2,FALSE))</f>
        <v/>
      </c>
      <c r="I2542" s="272"/>
      <c r="J2542" s="443"/>
      <c r="K2542" s="443"/>
      <c r="L2542" s="686"/>
      <c r="M2542" s="353"/>
      <c r="N2542" s="271"/>
      <c r="O2542" s="576"/>
      <c r="P2542" s="276" t="s">
        <v>277</v>
      </c>
      <c r="Q2542" s="279"/>
      <c r="R2542" s="449"/>
      <c r="S2542" s="279">
        <f>IF(P2542="sim",Q2542-R2542+S2541,IF(P2542="NÃO",S2541))</f>
        <v>0</v>
      </c>
      <c r="T2542" s="333">
        <f t="shared" si="218"/>
        <v>0</v>
      </c>
    </row>
    <row r="2543" spans="2:20" ht="24.9" customHeight="1" x14ac:dyDescent="0.3">
      <c r="B2543" s="446"/>
      <c r="C2543" s="267">
        <f t="shared" si="224"/>
        <v>1</v>
      </c>
      <c r="D2543" s="268" t="str">
        <f t="shared" si="225"/>
        <v>Janeiro</v>
      </c>
      <c r="E2543" s="269">
        <v>252</v>
      </c>
      <c r="F2543" s="270" t="str">
        <f>IF(E2543="","",VLOOKUP(Conciliação!E2543,Relatório!B:I,2,FALSE))</f>
        <v>Luz</v>
      </c>
      <c r="G2543" s="709"/>
      <c r="H2543" s="334" t="str">
        <f>IF(G2543="","",VLOOKUP(G2543,Fundos!B:C,2,FALSE))</f>
        <v/>
      </c>
      <c r="I2543" s="272"/>
      <c r="J2543" s="443"/>
      <c r="K2543" s="443"/>
      <c r="L2543" s="685"/>
      <c r="M2543" s="353"/>
      <c r="N2543" s="271"/>
      <c r="O2543" s="576"/>
      <c r="P2543" s="276" t="s">
        <v>277</v>
      </c>
      <c r="Q2543" s="279"/>
      <c r="R2543" s="449"/>
      <c r="S2543" s="279">
        <f>IF(P2543="sim",Q2543-R2543+S2542,IF(P2543="NÃO",S2542))</f>
        <v>0</v>
      </c>
      <c r="T2543" s="333">
        <f t="shared" si="218"/>
        <v>0</v>
      </c>
    </row>
    <row r="2544" spans="2:20" ht="24.9" customHeight="1" x14ac:dyDescent="0.3">
      <c r="B2544" s="446"/>
      <c r="C2544" s="267">
        <f t="shared" si="224"/>
        <v>1</v>
      </c>
      <c r="D2544" s="268" t="str">
        <f t="shared" si="225"/>
        <v>Janeiro</v>
      </c>
      <c r="E2544" s="269">
        <v>179</v>
      </c>
      <c r="F2544" s="270">
        <f>IF(E2544="","",VLOOKUP(Conciliação!E2544,Relatório!B:I,2,FALSE))</f>
        <v>0</v>
      </c>
      <c r="G2544" s="709"/>
      <c r="H2544" s="334" t="str">
        <f>IF(G2544="","",VLOOKUP(G2544,Fundos!B:C,2,FALSE))</f>
        <v/>
      </c>
      <c r="I2544" s="272"/>
      <c r="J2544" s="443"/>
      <c r="K2544" s="443"/>
      <c r="L2544" s="685"/>
      <c r="M2544" s="353"/>
      <c r="N2544" s="271"/>
      <c r="O2544" s="576"/>
      <c r="P2544" s="276" t="s">
        <v>277</v>
      </c>
      <c r="Q2544" s="279"/>
      <c r="R2544" s="449"/>
      <c r="S2544" s="279">
        <f t="shared" si="226"/>
        <v>0</v>
      </c>
      <c r="T2544" s="333">
        <f t="shared" si="218"/>
        <v>0</v>
      </c>
    </row>
    <row r="2545" spans="2:20" ht="24.9" customHeight="1" x14ac:dyDescent="0.3">
      <c r="B2545" s="446"/>
      <c r="C2545" s="267">
        <f t="shared" si="224"/>
        <v>1</v>
      </c>
      <c r="D2545" s="268" t="str">
        <f t="shared" si="225"/>
        <v>Janeiro</v>
      </c>
      <c r="E2545" s="269">
        <v>173</v>
      </c>
      <c r="F2545" s="270">
        <f>IF(E2545="","",VLOOKUP(Conciliação!E2545,Relatório!B:I,2,FALSE))</f>
        <v>0</v>
      </c>
      <c r="G2545" s="709"/>
      <c r="H2545" s="334" t="str">
        <f>IF(G2545="","",VLOOKUP(G2545,Fundos!B:C,2,FALSE))</f>
        <v/>
      </c>
      <c r="I2545" s="272"/>
      <c r="J2545" s="443"/>
      <c r="K2545" s="448"/>
      <c r="L2545" s="685"/>
      <c r="M2545" s="353"/>
      <c r="N2545" s="271"/>
      <c r="O2545" s="576"/>
      <c r="P2545" s="276" t="s">
        <v>277</v>
      </c>
      <c r="Q2545" s="279"/>
      <c r="R2545" s="449"/>
      <c r="S2545" s="279">
        <f t="shared" si="226"/>
        <v>0</v>
      </c>
      <c r="T2545" s="333">
        <f t="shared" si="218"/>
        <v>0</v>
      </c>
    </row>
    <row r="2546" spans="2:20" ht="24.9" customHeight="1" x14ac:dyDescent="0.3">
      <c r="B2546" s="446"/>
      <c r="C2546" s="267">
        <f t="shared" si="224"/>
        <v>1</v>
      </c>
      <c r="D2546" s="268" t="str">
        <f t="shared" si="225"/>
        <v>Janeiro</v>
      </c>
      <c r="E2546" s="269">
        <v>236</v>
      </c>
      <c r="F2546" s="270" t="str">
        <f>IF(E2546="","",VLOOKUP(Conciliação!E2546,Relatório!B:I,2,FALSE))</f>
        <v xml:space="preserve">Plano de saúde </v>
      </c>
      <c r="G2546" s="709"/>
      <c r="H2546" s="334" t="str">
        <f>IF(G2546="","",VLOOKUP(G2546,Fundos!B:C,2,FALSE))</f>
        <v/>
      </c>
      <c r="I2546" s="272"/>
      <c r="J2546" s="443"/>
      <c r="K2546" s="448"/>
      <c r="L2546" s="685"/>
      <c r="M2546" s="353"/>
      <c r="N2546" s="271"/>
      <c r="O2546" s="576"/>
      <c r="P2546" s="276" t="s">
        <v>277</v>
      </c>
      <c r="Q2546" s="279"/>
      <c r="R2546" s="449"/>
      <c r="S2546" s="279">
        <f t="shared" si="226"/>
        <v>0</v>
      </c>
      <c r="T2546" s="333">
        <f t="shared" si="218"/>
        <v>0</v>
      </c>
    </row>
    <row r="2547" spans="2:20" ht="24.9" customHeight="1" x14ac:dyDescent="0.3">
      <c r="B2547" s="446"/>
      <c r="C2547" s="267">
        <f t="shared" si="224"/>
        <v>1</v>
      </c>
      <c r="D2547" s="268" t="str">
        <f t="shared" si="225"/>
        <v>Janeiro</v>
      </c>
      <c r="E2547" s="269">
        <v>236</v>
      </c>
      <c r="F2547" s="270" t="str">
        <f>IF(E2547="","",VLOOKUP(Conciliação!E2547,Relatório!B:I,2,FALSE))</f>
        <v xml:space="preserve">Plano de saúde </v>
      </c>
      <c r="G2547" s="709"/>
      <c r="H2547" s="334" t="str">
        <f>IF(G2547="","",VLOOKUP(G2547,Fundos!B:C,2,FALSE))</f>
        <v/>
      </c>
      <c r="I2547" s="272"/>
      <c r="J2547" s="443"/>
      <c r="K2547" s="448"/>
      <c r="L2547" s="685"/>
      <c r="M2547" s="353"/>
      <c r="N2547" s="271"/>
      <c r="O2547" s="576"/>
      <c r="P2547" s="276" t="s">
        <v>277</v>
      </c>
      <c r="Q2547" s="279"/>
      <c r="R2547" s="449"/>
      <c r="S2547" s="279">
        <f t="shared" si="226"/>
        <v>0</v>
      </c>
      <c r="T2547" s="333">
        <f t="shared" si="218"/>
        <v>0</v>
      </c>
    </row>
    <row r="2548" spans="2:20" ht="24.9" customHeight="1" x14ac:dyDescent="0.3">
      <c r="B2548" s="446"/>
      <c r="C2548" s="267">
        <f t="shared" si="224"/>
        <v>1</v>
      </c>
      <c r="D2548" s="268" t="str">
        <f t="shared" si="225"/>
        <v>Janeiro</v>
      </c>
      <c r="E2548" s="269">
        <v>236</v>
      </c>
      <c r="F2548" s="270" t="str">
        <f>IF(E2548="","",VLOOKUP(Conciliação!E2548,Relatório!B:I,2,FALSE))</f>
        <v xml:space="preserve">Plano de saúde </v>
      </c>
      <c r="G2548" s="709"/>
      <c r="H2548" s="334" t="str">
        <f>IF(G2548="","",VLOOKUP(G2548,Fundos!B:C,2,FALSE))</f>
        <v/>
      </c>
      <c r="I2548" s="272"/>
      <c r="J2548" s="443"/>
      <c r="K2548" s="448"/>
      <c r="L2548" s="685"/>
      <c r="M2548" s="353"/>
      <c r="N2548" s="271"/>
      <c r="O2548" s="576"/>
      <c r="P2548" s="276" t="s">
        <v>277</v>
      </c>
      <c r="Q2548" s="279"/>
      <c r="R2548" s="449"/>
      <c r="S2548" s="279">
        <f t="shared" si="226"/>
        <v>0</v>
      </c>
      <c r="T2548" s="333">
        <f t="shared" si="218"/>
        <v>0</v>
      </c>
    </row>
    <row r="2549" spans="2:20" ht="24.9" customHeight="1" x14ac:dyDescent="0.3">
      <c r="B2549" s="446"/>
      <c r="C2549" s="267">
        <f t="shared" si="224"/>
        <v>1</v>
      </c>
      <c r="D2549" s="268" t="str">
        <f t="shared" si="225"/>
        <v>Janeiro</v>
      </c>
      <c r="E2549" s="269">
        <v>314</v>
      </c>
      <c r="F2549" s="270">
        <f>IF(E2549="","",VLOOKUP(Conciliação!E2549,Relatório!B:I,2,FALSE))</f>
        <v>0</v>
      </c>
      <c r="G2549" s="709"/>
      <c r="H2549" s="334" t="str">
        <f>IF(G2549="","",VLOOKUP(G2549,Fundos!B:C,2,FALSE))</f>
        <v/>
      </c>
      <c r="I2549" s="272"/>
      <c r="J2549" s="443"/>
      <c r="K2549" s="443"/>
      <c r="L2549" s="685"/>
      <c r="M2549" s="353"/>
      <c r="N2549" s="271"/>
      <c r="O2549" s="576"/>
      <c r="P2549" s="276" t="s">
        <v>277</v>
      </c>
      <c r="Q2549" s="279"/>
      <c r="R2549" s="449"/>
      <c r="S2549" s="279">
        <f t="shared" si="226"/>
        <v>0</v>
      </c>
      <c r="T2549" s="333">
        <f t="shared" si="218"/>
        <v>0</v>
      </c>
    </row>
    <row r="2550" spans="2:20" ht="24.9" customHeight="1" x14ac:dyDescent="0.3">
      <c r="B2550" s="446"/>
      <c r="C2550" s="267">
        <f t="shared" si="224"/>
        <v>1</v>
      </c>
      <c r="D2550" s="268" t="str">
        <f t="shared" si="225"/>
        <v>Janeiro</v>
      </c>
      <c r="E2550" s="269">
        <v>60</v>
      </c>
      <c r="F2550" s="270" t="str">
        <f>IF(E2550="","",VLOOKUP(Conciliação!E2550,Relatório!B:I,2,FALSE))</f>
        <v>Taxas bancárias</v>
      </c>
      <c r="G2550" s="709"/>
      <c r="H2550" s="334" t="str">
        <f>IF(G2550="","",VLOOKUP(G2550,Fundos!B:C,2,FALSE))</f>
        <v/>
      </c>
      <c r="I2550" s="272"/>
      <c r="J2550" s="443"/>
      <c r="K2550" s="443"/>
      <c r="L2550" s="685"/>
      <c r="M2550" s="353"/>
      <c r="N2550" s="271"/>
      <c r="O2550" s="576"/>
      <c r="P2550" s="276" t="s">
        <v>277</v>
      </c>
      <c r="Q2550" s="279"/>
      <c r="R2550" s="449"/>
      <c r="S2550" s="279">
        <f t="shared" si="226"/>
        <v>0</v>
      </c>
      <c r="T2550" s="333">
        <f t="shared" si="218"/>
        <v>0</v>
      </c>
    </row>
    <row r="2551" spans="2:20" ht="24.9" customHeight="1" x14ac:dyDescent="0.3">
      <c r="B2551" s="446"/>
      <c r="C2551" s="267">
        <f t="shared" si="224"/>
        <v>1</v>
      </c>
      <c r="D2551" s="268" t="str">
        <f t="shared" si="225"/>
        <v>Janeiro</v>
      </c>
      <c r="E2551" s="269">
        <v>60</v>
      </c>
      <c r="F2551" s="270" t="str">
        <f>IF(E2551="","",VLOOKUP(Conciliação!E2551,Relatório!B:I,2,FALSE))</f>
        <v>Taxas bancárias</v>
      </c>
      <c r="G2551" s="709"/>
      <c r="H2551" s="334" t="str">
        <f>IF(G2551="","",VLOOKUP(G2551,Fundos!B:C,2,FALSE))</f>
        <v/>
      </c>
      <c r="I2551" s="272"/>
      <c r="J2551" s="443"/>
      <c r="K2551" s="443"/>
      <c r="L2551" s="685"/>
      <c r="M2551" s="353"/>
      <c r="N2551" s="271"/>
      <c r="O2551" s="576"/>
      <c r="P2551" s="276" t="s">
        <v>277</v>
      </c>
      <c r="Q2551" s="279"/>
      <c r="R2551" s="449"/>
      <c r="S2551" s="279">
        <f t="shared" si="226"/>
        <v>0</v>
      </c>
      <c r="T2551" s="333">
        <f t="shared" si="218"/>
        <v>0</v>
      </c>
    </row>
    <row r="2552" spans="2:20" ht="24.9" customHeight="1" x14ac:dyDescent="0.3">
      <c r="B2552" s="446"/>
      <c r="C2552" s="267">
        <f t="shared" si="224"/>
        <v>1</v>
      </c>
      <c r="D2552" s="268" t="str">
        <f t="shared" si="225"/>
        <v>Janeiro</v>
      </c>
      <c r="E2552" s="269">
        <v>256</v>
      </c>
      <c r="F2552" s="270" t="str">
        <f>IF(E2552="","",VLOOKUP(Conciliação!E2552,Relatório!B:I,2,FALSE))</f>
        <v>Despesas bancárias</v>
      </c>
      <c r="G2552" s="709"/>
      <c r="H2552" s="334" t="str">
        <f>IF(G2552="","",VLOOKUP(G2552,Fundos!B:C,2,FALSE))</f>
        <v/>
      </c>
      <c r="I2552" s="272"/>
      <c r="J2552" s="443"/>
      <c r="K2552" s="443"/>
      <c r="L2552" s="685"/>
      <c r="M2552" s="353"/>
      <c r="N2552" s="271"/>
      <c r="O2552" s="576"/>
      <c r="P2552" s="276" t="s">
        <v>277</v>
      </c>
      <c r="Q2552" s="279"/>
      <c r="R2552" s="449"/>
      <c r="S2552" s="279">
        <f t="shared" si="226"/>
        <v>0</v>
      </c>
      <c r="T2552" s="333">
        <f t="shared" si="218"/>
        <v>0</v>
      </c>
    </row>
    <row r="2553" spans="2:20" ht="24.9" customHeight="1" x14ac:dyDescent="0.3">
      <c r="B2553" s="446"/>
      <c r="C2553" s="267">
        <f t="shared" si="224"/>
        <v>1</v>
      </c>
      <c r="D2553" s="268" t="str">
        <f t="shared" si="225"/>
        <v>Janeiro</v>
      </c>
      <c r="E2553" s="269">
        <v>60</v>
      </c>
      <c r="F2553" s="270" t="str">
        <f>IF(E2553="","",VLOOKUP(Conciliação!E2553,Relatório!B:I,2,FALSE))</f>
        <v>Taxas bancárias</v>
      </c>
      <c r="G2553" s="709"/>
      <c r="H2553" s="334" t="str">
        <f>IF(G2553="","",VLOOKUP(G2553,Fundos!B:C,2,FALSE))</f>
        <v/>
      </c>
      <c r="I2553" s="272"/>
      <c r="J2553" s="443"/>
      <c r="K2553" s="443"/>
      <c r="L2553" s="685"/>
      <c r="M2553" s="353"/>
      <c r="N2553" s="271"/>
      <c r="O2553" s="576"/>
      <c r="P2553" s="276" t="s">
        <v>277</v>
      </c>
      <c r="Q2553" s="279"/>
      <c r="R2553" s="449"/>
      <c r="S2553" s="279">
        <f t="shared" si="226"/>
        <v>0</v>
      </c>
      <c r="T2553" s="333">
        <f t="shared" si="218"/>
        <v>0</v>
      </c>
    </row>
    <row r="2554" spans="2:20" ht="24.9" customHeight="1" x14ac:dyDescent="0.3">
      <c r="B2554" s="446"/>
      <c r="C2554" s="267">
        <f t="shared" si="224"/>
        <v>1</v>
      </c>
      <c r="D2554" s="268" t="str">
        <f t="shared" si="225"/>
        <v>Janeiro</v>
      </c>
      <c r="E2554" s="269">
        <v>60</v>
      </c>
      <c r="F2554" s="270" t="str">
        <f>IF(E2554="","",VLOOKUP(Conciliação!E2554,Relatório!B:I,2,FALSE))</f>
        <v>Taxas bancárias</v>
      </c>
      <c r="G2554" s="709"/>
      <c r="H2554" s="334" t="str">
        <f>IF(G2554="","",VLOOKUP(G2554,Fundos!B:C,2,FALSE))</f>
        <v/>
      </c>
      <c r="I2554" s="272"/>
      <c r="J2554" s="443"/>
      <c r="K2554" s="443"/>
      <c r="L2554" s="685"/>
      <c r="M2554" s="353"/>
      <c r="N2554" s="271"/>
      <c r="O2554" s="576"/>
      <c r="P2554" s="276" t="s">
        <v>277</v>
      </c>
      <c r="Q2554" s="279"/>
      <c r="R2554" s="449"/>
      <c r="S2554" s="279">
        <f t="shared" si="226"/>
        <v>0</v>
      </c>
      <c r="T2554" s="333">
        <f t="shared" si="218"/>
        <v>0</v>
      </c>
    </row>
    <row r="2555" spans="2:20" ht="24.9" customHeight="1" x14ac:dyDescent="0.3">
      <c r="B2555" s="446"/>
      <c r="C2555" s="267">
        <f t="shared" si="224"/>
        <v>1</v>
      </c>
      <c r="D2555" s="268" t="str">
        <f t="shared" si="225"/>
        <v>Janeiro</v>
      </c>
      <c r="E2555" s="269">
        <v>24</v>
      </c>
      <c r="F2555" s="270" t="str">
        <f>IF(E2555="","",VLOOKUP(Conciliação!E2555,Relatório!B:I,2,FALSE))</f>
        <v>Resgate de Aplicações Financeiras</v>
      </c>
      <c r="G2555" s="709"/>
      <c r="H2555" s="334" t="str">
        <f>IF(G2555="","",VLOOKUP(G2555,Fundos!B:C,2,FALSE))</f>
        <v/>
      </c>
      <c r="I2555" s="272"/>
      <c r="J2555" s="443"/>
      <c r="K2555" s="443"/>
      <c r="L2555" s="685"/>
      <c r="M2555" s="353"/>
      <c r="N2555" s="271"/>
      <c r="O2555" s="576"/>
      <c r="P2555" s="276" t="s">
        <v>277</v>
      </c>
      <c r="Q2555" s="279"/>
      <c r="R2555" s="449"/>
      <c r="S2555" s="279">
        <f t="shared" si="226"/>
        <v>0</v>
      </c>
      <c r="T2555" s="333">
        <f t="shared" si="218"/>
        <v>0</v>
      </c>
    </row>
    <row r="2556" spans="2:20" ht="24.9" customHeight="1" x14ac:dyDescent="0.3">
      <c r="B2556" s="446"/>
      <c r="C2556" s="267">
        <f t="shared" si="224"/>
        <v>1</v>
      </c>
      <c r="D2556" s="268" t="str">
        <f t="shared" si="225"/>
        <v>Janeiro</v>
      </c>
      <c r="E2556" s="269">
        <v>7</v>
      </c>
      <c r="F2556" s="270" t="str">
        <f>IF(E2556="","",VLOOKUP(Conciliação!E2556,Relatório!B:I,2,FALSE))</f>
        <v>Instituto x</v>
      </c>
      <c r="G2556" s="709"/>
      <c r="H2556" s="334" t="str">
        <f>IF(G2556="","",VLOOKUP(G2556,Fundos!B:C,2,FALSE))</f>
        <v/>
      </c>
      <c r="I2556" s="272"/>
      <c r="J2556" s="443"/>
      <c r="K2556" s="443"/>
      <c r="L2556" s="685"/>
      <c r="M2556" s="353"/>
      <c r="N2556" s="271"/>
      <c r="O2556" s="576"/>
      <c r="P2556" s="276" t="s">
        <v>277</v>
      </c>
      <c r="Q2556" s="279"/>
      <c r="R2556" s="449"/>
      <c r="S2556" s="279">
        <f t="shared" si="226"/>
        <v>0</v>
      </c>
      <c r="T2556" s="333">
        <f t="shared" si="218"/>
        <v>0</v>
      </c>
    </row>
    <row r="2557" spans="2:20" ht="24.9" customHeight="1" x14ac:dyDescent="0.3">
      <c r="B2557" s="446"/>
      <c r="C2557" s="267">
        <f t="shared" si="224"/>
        <v>1</v>
      </c>
      <c r="D2557" s="268" t="str">
        <f t="shared" si="225"/>
        <v>Janeiro</v>
      </c>
      <c r="E2557" s="269">
        <v>37</v>
      </c>
      <c r="F2557" s="270" t="str">
        <f>IF(E2557="","",VLOOKUP(Conciliação!E2557,Relatório!B:I,2,FALSE))</f>
        <v>Doc/Ted/Cheques devolvidos/Devoluções (Entrada)</v>
      </c>
      <c r="G2557" s="709"/>
      <c r="H2557" s="334" t="str">
        <f>IF(G2557="","",VLOOKUP(G2557,Fundos!B:C,2,FALSE))</f>
        <v/>
      </c>
      <c r="I2557" s="272"/>
      <c r="J2557" s="443"/>
      <c r="K2557" s="443"/>
      <c r="L2557" s="686"/>
      <c r="M2557" s="353"/>
      <c r="N2557" s="271"/>
      <c r="O2557" s="576"/>
      <c r="P2557" s="276" t="s">
        <v>277</v>
      </c>
      <c r="Q2557" s="279"/>
      <c r="R2557" s="449"/>
      <c r="S2557" s="279">
        <f t="shared" si="226"/>
        <v>0</v>
      </c>
      <c r="T2557" s="333">
        <f t="shared" si="218"/>
        <v>0</v>
      </c>
    </row>
    <row r="2558" spans="2:20" ht="24.9" customHeight="1" x14ac:dyDescent="0.3">
      <c r="B2558" s="446"/>
      <c r="C2558" s="267">
        <f t="shared" si="224"/>
        <v>1</v>
      </c>
      <c r="D2558" s="268" t="str">
        <f t="shared" si="225"/>
        <v>Janeiro</v>
      </c>
      <c r="E2558" s="269">
        <v>178</v>
      </c>
      <c r="F2558" s="270">
        <f>IF(E2558="","",VLOOKUP(Conciliação!E2558,Relatório!B:I,2,FALSE))</f>
        <v>0</v>
      </c>
      <c r="G2558" s="709"/>
      <c r="H2558" s="334" t="str">
        <f>IF(G2558="","",VLOOKUP(G2558,Fundos!B:C,2,FALSE))</f>
        <v/>
      </c>
      <c r="I2558" s="272"/>
      <c r="J2558" s="443"/>
      <c r="K2558" s="443"/>
      <c r="L2558" s="685"/>
      <c r="M2558" s="353"/>
      <c r="N2558" s="271"/>
      <c r="O2558" s="576"/>
      <c r="P2558" s="276" t="s">
        <v>277</v>
      </c>
      <c r="Q2558" s="279"/>
      <c r="R2558" s="449"/>
      <c r="S2558" s="279">
        <f t="shared" si="226"/>
        <v>0</v>
      </c>
      <c r="T2558" s="333">
        <f t="shared" si="218"/>
        <v>0</v>
      </c>
    </row>
    <row r="2559" spans="2:20" ht="24.9" customHeight="1" x14ac:dyDescent="0.3">
      <c r="B2559" s="446"/>
      <c r="C2559" s="267">
        <f t="shared" si="224"/>
        <v>1</v>
      </c>
      <c r="D2559" s="268" t="str">
        <f t="shared" si="225"/>
        <v>Janeiro</v>
      </c>
      <c r="E2559" s="269">
        <v>173</v>
      </c>
      <c r="F2559" s="270">
        <f>IF(E2559="","",VLOOKUP(Conciliação!E2559,Relatório!B:I,2,FALSE))</f>
        <v>0</v>
      </c>
      <c r="G2559" s="709"/>
      <c r="H2559" s="334" t="str">
        <f>IF(G2559="","",VLOOKUP(G2559,Fundos!B:C,2,FALSE))</f>
        <v/>
      </c>
      <c r="I2559" s="272"/>
      <c r="J2559" s="443"/>
      <c r="K2559" s="443"/>
      <c r="L2559" s="685"/>
      <c r="M2559" s="353"/>
      <c r="N2559" s="271"/>
      <c r="O2559" s="576"/>
      <c r="P2559" s="276" t="s">
        <v>277</v>
      </c>
      <c r="Q2559" s="279"/>
      <c r="R2559" s="449"/>
      <c r="S2559" s="279">
        <f t="shared" ref="S2559:S2572" si="227">IF(P2559="sim",Q2559-R2559+S2558,IF(P2559="NÃO",S2558))</f>
        <v>0</v>
      </c>
      <c r="T2559" s="333">
        <f t="shared" si="218"/>
        <v>0</v>
      </c>
    </row>
    <row r="2560" spans="2:20" ht="24.9" customHeight="1" x14ac:dyDescent="0.3">
      <c r="B2560" s="446"/>
      <c r="C2560" s="267">
        <f t="shared" si="224"/>
        <v>1</v>
      </c>
      <c r="D2560" s="268" t="str">
        <f t="shared" si="225"/>
        <v>Janeiro</v>
      </c>
      <c r="E2560" s="269">
        <v>112</v>
      </c>
      <c r="F2560" s="270" t="str">
        <f>IF(E2560="","",VLOOKUP(Conciliação!E2560,Relatório!B:I,2,FALSE))</f>
        <v>Apoio a estruturação do sistema econômico local</v>
      </c>
      <c r="G2560" s="709"/>
      <c r="H2560" s="334" t="str">
        <f>IF(G2560="","",VLOOKUP(G2560,Fundos!B:C,2,FALSE))</f>
        <v/>
      </c>
      <c r="I2560" s="272"/>
      <c r="J2560" s="443"/>
      <c r="K2560" s="443"/>
      <c r="L2560" s="686"/>
      <c r="M2560" s="353"/>
      <c r="N2560" s="271"/>
      <c r="O2560" s="576"/>
      <c r="P2560" s="276" t="s">
        <v>277</v>
      </c>
      <c r="Q2560" s="279"/>
      <c r="R2560" s="449"/>
      <c r="S2560" s="279">
        <f t="shared" si="227"/>
        <v>0</v>
      </c>
      <c r="T2560" s="333">
        <f t="shared" si="218"/>
        <v>0</v>
      </c>
    </row>
    <row r="2561" spans="2:20" ht="24.9" customHeight="1" x14ac:dyDescent="0.3">
      <c r="B2561" s="446"/>
      <c r="C2561" s="267">
        <f>MONTH(B2561)</f>
        <v>1</v>
      </c>
      <c r="D2561" s="268" t="str">
        <f>IF(C2561=1,"Janeiro",IF(C2561=2,"Fevereiro",IF(C2561=3,"Março",IF(C2561=4,"Abril",IF(C2561=5,"Maio",IF(C2561=6,"Junho",IF(C2561=7,"Julho",IF(C2561=8,"Agosto",IF(C2561=9,"Setembro",IF(C2561=10,"Outubro",IF(C2561=11,"Novembro",IF(C2561=12,"Dezembro",""))))))))))))</f>
        <v>Janeiro</v>
      </c>
      <c r="E2561" s="269">
        <v>126</v>
      </c>
      <c r="F2561" s="270">
        <f>IF(E2561="","",VLOOKUP(Conciliação!E2561,Relatório!B:I,2,FALSE))</f>
        <v>0</v>
      </c>
      <c r="G2561" s="709"/>
      <c r="H2561" s="334" t="str">
        <f>IF(G2561="","",VLOOKUP(G2561,Fundos!B:C,2,FALSE))</f>
        <v/>
      </c>
      <c r="I2561" s="272"/>
      <c r="J2561" s="443"/>
      <c r="K2561" s="443"/>
      <c r="L2561" s="686"/>
      <c r="M2561" s="353"/>
      <c r="N2561" s="271"/>
      <c r="O2561" s="576"/>
      <c r="P2561" s="276" t="s">
        <v>277</v>
      </c>
      <c r="Q2561" s="279"/>
      <c r="R2561" s="449"/>
      <c r="S2561" s="279">
        <f>IF(P2561="sim",Q2561-R2561+S2560,IF(P2561="NÃO",S2560))</f>
        <v>0</v>
      </c>
      <c r="T2561" s="333">
        <f t="shared" si="218"/>
        <v>0</v>
      </c>
    </row>
    <row r="2562" spans="2:20" ht="24.9" customHeight="1" x14ac:dyDescent="0.3">
      <c r="B2562" s="446"/>
      <c r="C2562" s="267">
        <f t="shared" si="224"/>
        <v>1</v>
      </c>
      <c r="D2562" s="268" t="str">
        <f t="shared" si="225"/>
        <v>Janeiro</v>
      </c>
      <c r="E2562" s="269">
        <v>85</v>
      </c>
      <c r="F2562" s="270" t="str">
        <f>IF(E2562="","",VLOOKUP(Conciliação!E2562,Relatório!B:I,2,FALSE))</f>
        <v>Cursos</v>
      </c>
      <c r="G2562" s="709"/>
      <c r="H2562" s="334" t="str">
        <f>IF(G2562="","",VLOOKUP(G2562,Fundos!B:C,2,FALSE))</f>
        <v/>
      </c>
      <c r="I2562" s="272"/>
      <c r="J2562" s="443"/>
      <c r="K2562" s="443"/>
      <c r="L2562" s="685"/>
      <c r="M2562" s="353"/>
      <c r="N2562" s="271"/>
      <c r="O2562" s="576"/>
      <c r="P2562" s="276" t="s">
        <v>277</v>
      </c>
      <c r="Q2562" s="279"/>
      <c r="R2562" s="449"/>
      <c r="S2562" s="279">
        <f>IF(P2562="sim",Q2562-R2562+S2561,IF(P2562="NÃO",S2561))</f>
        <v>0</v>
      </c>
      <c r="T2562" s="333">
        <f t="shared" si="218"/>
        <v>0</v>
      </c>
    </row>
    <row r="2563" spans="2:20" ht="24.9" customHeight="1" x14ac:dyDescent="0.3">
      <c r="B2563" s="446"/>
      <c r="C2563" s="267">
        <f t="shared" si="224"/>
        <v>1</v>
      </c>
      <c r="D2563" s="268" t="str">
        <f t="shared" si="225"/>
        <v>Janeiro</v>
      </c>
      <c r="E2563" s="269">
        <v>85</v>
      </c>
      <c r="F2563" s="270" t="str">
        <f>IF(E2563="","",VLOOKUP(Conciliação!E2563,Relatório!B:I,2,FALSE))</f>
        <v>Cursos</v>
      </c>
      <c r="G2563" s="709"/>
      <c r="H2563" s="334" t="str">
        <f>IF(G2563="","",VLOOKUP(G2563,Fundos!B:C,2,FALSE))</f>
        <v/>
      </c>
      <c r="I2563" s="272"/>
      <c r="J2563" s="443"/>
      <c r="K2563" s="443"/>
      <c r="L2563" s="685"/>
      <c r="M2563" s="353"/>
      <c r="N2563" s="271"/>
      <c r="O2563" s="576"/>
      <c r="P2563" s="276" t="s">
        <v>277</v>
      </c>
      <c r="Q2563" s="279"/>
      <c r="R2563" s="449"/>
      <c r="S2563" s="279">
        <f>IF(P2563="sim",Q2563-R2563+S2562,IF(P2563="NÃO",S2562))</f>
        <v>0</v>
      </c>
      <c r="T2563" s="333">
        <f t="shared" si="218"/>
        <v>0</v>
      </c>
    </row>
    <row r="2564" spans="2:20" ht="24.9" customHeight="1" x14ac:dyDescent="0.3">
      <c r="B2564" s="446"/>
      <c r="C2564" s="267">
        <f t="shared" si="224"/>
        <v>1</v>
      </c>
      <c r="D2564" s="268" t="str">
        <f t="shared" si="225"/>
        <v>Janeiro</v>
      </c>
      <c r="E2564" s="269">
        <v>503</v>
      </c>
      <c r="F2564" s="270" t="str">
        <f>IF(E2564="","",VLOOKUP(Conciliação!E2564,Relatório!B:I,2,FALSE))</f>
        <v>Ajustes de Caixa  (DOC/TED realizados e devolvidos/outros)_Saídas</v>
      </c>
      <c r="G2564" s="709"/>
      <c r="H2564" s="334" t="str">
        <f>IF(G2564="","",VLOOKUP(G2564,Fundos!B:C,2,FALSE))</f>
        <v/>
      </c>
      <c r="I2564" s="272"/>
      <c r="J2564" s="443"/>
      <c r="K2564" s="443"/>
      <c r="L2564" s="686"/>
      <c r="M2564" s="353"/>
      <c r="N2564" s="271"/>
      <c r="O2564" s="576"/>
      <c r="P2564" s="276" t="s">
        <v>277</v>
      </c>
      <c r="Q2564" s="279"/>
      <c r="R2564" s="449"/>
      <c r="S2564" s="279">
        <f t="shared" si="227"/>
        <v>0</v>
      </c>
      <c r="T2564" s="333">
        <f t="shared" si="218"/>
        <v>0</v>
      </c>
    </row>
    <row r="2565" spans="2:20" ht="24.9" customHeight="1" x14ac:dyDescent="0.3">
      <c r="B2565" s="446"/>
      <c r="C2565" s="267">
        <f t="shared" si="224"/>
        <v>1</v>
      </c>
      <c r="D2565" s="268" t="str">
        <f t="shared" si="225"/>
        <v>Janeiro</v>
      </c>
      <c r="E2565" s="269">
        <v>85</v>
      </c>
      <c r="F2565" s="270" t="str">
        <f>IF(E2565="","",VLOOKUP(Conciliação!E2565,Relatório!B:I,2,FALSE))</f>
        <v>Cursos</v>
      </c>
      <c r="G2565" s="709"/>
      <c r="H2565" s="334" t="str">
        <f>IF(G2565="","",VLOOKUP(G2565,Fundos!B:C,2,FALSE))</f>
        <v/>
      </c>
      <c r="I2565" s="272"/>
      <c r="J2565" s="443"/>
      <c r="K2565" s="443"/>
      <c r="L2565" s="685"/>
      <c r="M2565" s="353"/>
      <c r="N2565" s="271"/>
      <c r="O2565" s="576"/>
      <c r="P2565" s="276" t="s">
        <v>277</v>
      </c>
      <c r="Q2565" s="279"/>
      <c r="R2565" s="449"/>
      <c r="S2565" s="279">
        <f t="shared" si="227"/>
        <v>0</v>
      </c>
      <c r="T2565" s="333">
        <f t="shared" si="218"/>
        <v>0</v>
      </c>
    </row>
    <row r="2566" spans="2:20" ht="24.9" customHeight="1" x14ac:dyDescent="0.3">
      <c r="B2566" s="446"/>
      <c r="C2566" s="267">
        <f t="shared" ref="C2566:C2621" si="228">MONTH(B2566)</f>
        <v>1</v>
      </c>
      <c r="D2566" s="268" t="str">
        <f t="shared" ref="D2566:D2621" si="229">IF(C2566=1,"Janeiro",IF(C2566=2,"Fevereiro",IF(C2566=3,"Março",IF(C2566=4,"Abril",IF(C2566=5,"Maio",IF(C2566=6,"Junho",IF(C2566=7,"Julho",IF(C2566=8,"Agosto",IF(C2566=9,"Setembro",IF(C2566=10,"Outubro",IF(C2566=11,"Novembro",IF(C2566=12,"Dezembro",""))))))))))))</f>
        <v>Janeiro</v>
      </c>
      <c r="E2566" s="269">
        <v>152</v>
      </c>
      <c r="F2566" s="270">
        <f>IF(E2566="","",VLOOKUP(Conciliação!E2566,Relatório!B:I,2,FALSE))</f>
        <v>0</v>
      </c>
      <c r="G2566" s="709"/>
      <c r="H2566" s="334" t="str">
        <f>IF(G2566="","",VLOOKUP(G2566,Fundos!B:C,2,FALSE))</f>
        <v/>
      </c>
      <c r="I2566" s="272"/>
      <c r="J2566" s="443"/>
      <c r="K2566" s="443"/>
      <c r="L2566" s="685"/>
      <c r="M2566" s="353"/>
      <c r="N2566" s="271"/>
      <c r="O2566" s="576"/>
      <c r="P2566" s="276" t="s">
        <v>277</v>
      </c>
      <c r="Q2566" s="279"/>
      <c r="R2566" s="449"/>
      <c r="S2566" s="279">
        <f t="shared" si="227"/>
        <v>0</v>
      </c>
      <c r="T2566" s="333">
        <f t="shared" si="218"/>
        <v>0</v>
      </c>
    </row>
    <row r="2567" spans="2:20" ht="24.9" customHeight="1" x14ac:dyDescent="0.3">
      <c r="B2567" s="446"/>
      <c r="C2567" s="267">
        <f t="shared" si="228"/>
        <v>1</v>
      </c>
      <c r="D2567" s="268" t="str">
        <f t="shared" si="229"/>
        <v>Janeiro</v>
      </c>
      <c r="E2567" s="269">
        <v>60</v>
      </c>
      <c r="F2567" s="270" t="str">
        <f>IF(E2567="","",VLOOKUP(Conciliação!E2567,Relatório!B:I,2,FALSE))</f>
        <v>Taxas bancárias</v>
      </c>
      <c r="G2567" s="709"/>
      <c r="H2567" s="334" t="str">
        <f>IF(G2567="","",VLOOKUP(G2567,Fundos!B:C,2,FALSE))</f>
        <v/>
      </c>
      <c r="I2567" s="272"/>
      <c r="J2567" s="443"/>
      <c r="K2567" s="443"/>
      <c r="L2567" s="685"/>
      <c r="M2567" s="353"/>
      <c r="N2567" s="271"/>
      <c r="O2567" s="576"/>
      <c r="P2567" s="276" t="s">
        <v>277</v>
      </c>
      <c r="Q2567" s="279"/>
      <c r="R2567" s="449"/>
      <c r="S2567" s="279">
        <f t="shared" si="227"/>
        <v>0</v>
      </c>
      <c r="T2567" s="333">
        <f t="shared" si="218"/>
        <v>0</v>
      </c>
    </row>
    <row r="2568" spans="2:20" ht="24.9" customHeight="1" x14ac:dyDescent="0.3">
      <c r="B2568" s="446"/>
      <c r="C2568" s="267">
        <f t="shared" si="228"/>
        <v>1</v>
      </c>
      <c r="D2568" s="268" t="str">
        <f t="shared" si="229"/>
        <v>Janeiro</v>
      </c>
      <c r="E2568" s="269">
        <v>60</v>
      </c>
      <c r="F2568" s="270" t="str">
        <f>IF(E2568="","",VLOOKUP(Conciliação!E2568,Relatório!B:I,2,FALSE))</f>
        <v>Taxas bancárias</v>
      </c>
      <c r="G2568" s="709"/>
      <c r="H2568" s="334" t="str">
        <f>IF(G2568="","",VLOOKUP(G2568,Fundos!B:C,2,FALSE))</f>
        <v/>
      </c>
      <c r="I2568" s="272"/>
      <c r="J2568" s="443"/>
      <c r="K2568" s="443"/>
      <c r="L2568" s="685"/>
      <c r="M2568" s="353"/>
      <c r="N2568" s="271"/>
      <c r="O2568" s="576"/>
      <c r="P2568" s="276" t="s">
        <v>277</v>
      </c>
      <c r="Q2568" s="279"/>
      <c r="R2568" s="449"/>
      <c r="S2568" s="279">
        <f t="shared" si="227"/>
        <v>0</v>
      </c>
      <c r="T2568" s="333">
        <f t="shared" si="218"/>
        <v>0</v>
      </c>
    </row>
    <row r="2569" spans="2:20" ht="24.9" customHeight="1" x14ac:dyDescent="0.3">
      <c r="B2569" s="446"/>
      <c r="C2569" s="267">
        <f t="shared" si="228"/>
        <v>1</v>
      </c>
      <c r="D2569" s="268" t="str">
        <f t="shared" si="229"/>
        <v>Janeiro</v>
      </c>
      <c r="E2569" s="269">
        <v>60</v>
      </c>
      <c r="F2569" s="270" t="str">
        <f>IF(E2569="","",VLOOKUP(Conciliação!E2569,Relatório!B:I,2,FALSE))</f>
        <v>Taxas bancárias</v>
      </c>
      <c r="G2569" s="709"/>
      <c r="H2569" s="334" t="str">
        <f>IF(G2569="","",VLOOKUP(G2569,Fundos!B:C,2,FALSE))</f>
        <v/>
      </c>
      <c r="I2569" s="272"/>
      <c r="J2569" s="443"/>
      <c r="K2569" s="443"/>
      <c r="L2569" s="685"/>
      <c r="M2569" s="353"/>
      <c r="N2569" s="271"/>
      <c r="O2569" s="576"/>
      <c r="P2569" s="276" t="s">
        <v>277</v>
      </c>
      <c r="Q2569" s="279"/>
      <c r="R2569" s="449"/>
      <c r="S2569" s="279">
        <f t="shared" si="227"/>
        <v>0</v>
      </c>
      <c r="T2569" s="333">
        <f t="shared" si="218"/>
        <v>0</v>
      </c>
    </row>
    <row r="2570" spans="2:20" ht="24.9" customHeight="1" x14ac:dyDescent="0.3">
      <c r="B2570" s="446"/>
      <c r="C2570" s="267">
        <f t="shared" si="228"/>
        <v>1</v>
      </c>
      <c r="D2570" s="268" t="str">
        <f t="shared" si="229"/>
        <v>Janeiro</v>
      </c>
      <c r="E2570" s="269">
        <v>60</v>
      </c>
      <c r="F2570" s="270" t="str">
        <f>IF(E2570="","",VLOOKUP(Conciliação!E2570,Relatório!B:I,2,FALSE))</f>
        <v>Taxas bancárias</v>
      </c>
      <c r="G2570" s="709"/>
      <c r="H2570" s="334" t="str">
        <f>IF(G2570="","",VLOOKUP(G2570,Fundos!B:C,2,FALSE))</f>
        <v/>
      </c>
      <c r="I2570" s="272"/>
      <c r="J2570" s="443"/>
      <c r="K2570" s="443"/>
      <c r="L2570" s="685"/>
      <c r="M2570" s="353"/>
      <c r="N2570" s="271"/>
      <c r="O2570" s="576"/>
      <c r="P2570" s="276" t="s">
        <v>277</v>
      </c>
      <c r="Q2570" s="279"/>
      <c r="R2570" s="449"/>
      <c r="S2570" s="279">
        <f t="shared" si="227"/>
        <v>0</v>
      </c>
      <c r="T2570" s="333">
        <f t="shared" si="218"/>
        <v>0</v>
      </c>
    </row>
    <row r="2571" spans="2:20" ht="24.9" customHeight="1" x14ac:dyDescent="0.3">
      <c r="B2571" s="446"/>
      <c r="C2571" s="267">
        <f t="shared" si="228"/>
        <v>1</v>
      </c>
      <c r="D2571" s="268" t="str">
        <f t="shared" si="229"/>
        <v>Janeiro</v>
      </c>
      <c r="E2571" s="269">
        <v>60</v>
      </c>
      <c r="F2571" s="270" t="str">
        <f>IF(E2571="","",VLOOKUP(Conciliação!E2571,Relatório!B:I,2,FALSE))</f>
        <v>Taxas bancárias</v>
      </c>
      <c r="G2571" s="709"/>
      <c r="H2571" s="334" t="str">
        <f>IF(G2571="","",VLOOKUP(G2571,Fundos!B:C,2,FALSE))</f>
        <v/>
      </c>
      <c r="I2571" s="272"/>
      <c r="J2571" s="443"/>
      <c r="K2571" s="443"/>
      <c r="L2571" s="685"/>
      <c r="M2571" s="353"/>
      <c r="N2571" s="271"/>
      <c r="O2571" s="576"/>
      <c r="P2571" s="276" t="s">
        <v>277</v>
      </c>
      <c r="Q2571" s="279"/>
      <c r="R2571" s="449"/>
      <c r="S2571" s="279">
        <f t="shared" si="227"/>
        <v>0</v>
      </c>
      <c r="T2571" s="333">
        <f t="shared" si="218"/>
        <v>0</v>
      </c>
    </row>
    <row r="2572" spans="2:20" ht="24.9" customHeight="1" x14ac:dyDescent="0.3">
      <c r="B2572" s="446"/>
      <c r="C2572" s="267">
        <f t="shared" si="228"/>
        <v>1</v>
      </c>
      <c r="D2572" s="268" t="str">
        <f t="shared" si="229"/>
        <v>Janeiro</v>
      </c>
      <c r="E2572" s="269">
        <v>60</v>
      </c>
      <c r="F2572" s="270" t="str">
        <f>IF(E2572="","",VLOOKUP(Conciliação!E2572,Relatório!B:I,2,FALSE))</f>
        <v>Taxas bancárias</v>
      </c>
      <c r="G2572" s="709"/>
      <c r="H2572" s="334" t="str">
        <f>IF(G2572="","",VLOOKUP(G2572,Fundos!B:C,2,FALSE))</f>
        <v/>
      </c>
      <c r="I2572" s="272"/>
      <c r="J2572" s="443"/>
      <c r="K2572" s="443"/>
      <c r="L2572" s="685"/>
      <c r="M2572" s="353"/>
      <c r="N2572" s="271"/>
      <c r="O2572" s="576"/>
      <c r="P2572" s="276" t="s">
        <v>277</v>
      </c>
      <c r="Q2572" s="279"/>
      <c r="R2572" s="449"/>
      <c r="S2572" s="279">
        <f t="shared" si="227"/>
        <v>0</v>
      </c>
      <c r="T2572" s="333">
        <f t="shared" si="218"/>
        <v>0</v>
      </c>
    </row>
    <row r="2573" spans="2:20" ht="24.9" customHeight="1" x14ac:dyDescent="0.3">
      <c r="B2573" s="446"/>
      <c r="C2573" s="267">
        <f t="shared" si="228"/>
        <v>1</v>
      </c>
      <c r="D2573" s="268" t="str">
        <f t="shared" si="229"/>
        <v>Janeiro</v>
      </c>
      <c r="E2573" s="269">
        <v>501</v>
      </c>
      <c r="F2573" s="270" t="str">
        <f>IF(E2573="","",VLOOKUP(Conciliação!E2573,Relatório!B:I,2,FALSE))</f>
        <v>CDB Flex Empresarial/FIC SIGMA DI/GIRO FLEX</v>
      </c>
      <c r="G2573" s="709"/>
      <c r="H2573" s="334" t="str">
        <f>IF(G2573="","",VLOOKUP(G2573,Fundos!B:C,2,FALSE))</f>
        <v/>
      </c>
      <c r="I2573" s="272"/>
      <c r="J2573" s="443"/>
      <c r="K2573" s="443"/>
      <c r="L2573" s="685"/>
      <c r="M2573" s="353"/>
      <c r="N2573" s="271"/>
      <c r="O2573" s="576"/>
      <c r="P2573" s="276" t="s">
        <v>277</v>
      </c>
      <c r="Q2573" s="279"/>
      <c r="R2573" s="449"/>
      <c r="S2573" s="279">
        <f t="shared" ref="S2573:S2594" si="230">IF(P2573="sim",Q2573-R2573+S2572,IF(P2573="NÃO",S2572))</f>
        <v>0</v>
      </c>
      <c r="T2573" s="333">
        <f t="shared" si="218"/>
        <v>0</v>
      </c>
    </row>
    <row r="2574" spans="2:20" ht="24.9" customHeight="1" x14ac:dyDescent="0.3">
      <c r="B2574" s="446"/>
      <c r="C2574" s="267">
        <f t="shared" si="228"/>
        <v>1</v>
      </c>
      <c r="D2574" s="268" t="str">
        <f t="shared" si="229"/>
        <v>Janeiro</v>
      </c>
      <c r="E2574" s="269">
        <v>26</v>
      </c>
      <c r="F2574" s="270" t="str">
        <f>IF(E2574="","",VLOOKUP(Conciliação!E2574,Relatório!B:I,2,FALSE))</f>
        <v>Multas recebidas</v>
      </c>
      <c r="G2574" s="709"/>
      <c r="H2574" s="334" t="str">
        <f>IF(G2574="","",VLOOKUP(G2574,Fundos!B:C,2,FALSE))</f>
        <v/>
      </c>
      <c r="I2574" s="272"/>
      <c r="J2574" s="443"/>
      <c r="K2574" s="443"/>
      <c r="L2574" s="686"/>
      <c r="M2574" s="353"/>
      <c r="N2574" s="271"/>
      <c r="O2574" s="576"/>
      <c r="P2574" s="276" t="s">
        <v>277</v>
      </c>
      <c r="Q2574" s="279"/>
      <c r="R2574" s="449"/>
      <c r="S2574" s="279">
        <f t="shared" si="230"/>
        <v>0</v>
      </c>
      <c r="T2574" s="333">
        <f t="shared" si="218"/>
        <v>0</v>
      </c>
    </row>
    <row r="2575" spans="2:20" ht="24.9" customHeight="1" x14ac:dyDescent="0.3">
      <c r="B2575" s="446"/>
      <c r="C2575" s="267">
        <f>MONTH(B2575)</f>
        <v>1</v>
      </c>
      <c r="D2575" s="268" t="str">
        <f>IF(C2575=1,"Janeiro",IF(C2575=2,"Fevereiro",IF(C2575=3,"Março",IF(C2575=4,"Abril",IF(C2575=5,"Maio",IF(C2575=6,"Junho",IF(C2575=7,"Julho",IF(C2575=8,"Agosto",IF(C2575=9,"Setembro",IF(C2575=10,"Outubro",IF(C2575=11,"Novembro",IF(C2575=12,"Dezembro",""))))))))))))</f>
        <v>Janeiro</v>
      </c>
      <c r="E2575" s="269">
        <v>27</v>
      </c>
      <c r="F2575" s="270" t="str">
        <f>IF(E2575="","",VLOOKUP(Conciliação!E2575,Relatório!B:I,2,FALSE))</f>
        <v>Juros recebdos</v>
      </c>
      <c r="G2575" s="709"/>
      <c r="H2575" s="334" t="str">
        <f>IF(G2575="","",VLOOKUP(G2575,Fundos!B:C,2,FALSE))</f>
        <v/>
      </c>
      <c r="I2575" s="272"/>
      <c r="J2575" s="443"/>
      <c r="K2575" s="443"/>
      <c r="L2575" s="686"/>
      <c r="M2575" s="353"/>
      <c r="N2575" s="271"/>
      <c r="O2575" s="576"/>
      <c r="P2575" s="276" t="s">
        <v>277</v>
      </c>
      <c r="Q2575" s="279"/>
      <c r="R2575" s="449"/>
      <c r="S2575" s="279">
        <f>IF(P2575="sim",Q2575-R2575+S2574,IF(P2575="NÃO",S2574))</f>
        <v>0</v>
      </c>
      <c r="T2575" s="333">
        <f t="shared" si="218"/>
        <v>0</v>
      </c>
    </row>
    <row r="2576" spans="2:20" ht="24.9" customHeight="1" x14ac:dyDescent="0.3">
      <c r="B2576" s="446"/>
      <c r="C2576" s="267">
        <f t="shared" si="228"/>
        <v>1</v>
      </c>
      <c r="D2576" s="268" t="str">
        <f t="shared" si="229"/>
        <v>Janeiro</v>
      </c>
      <c r="E2576" s="269">
        <v>118</v>
      </c>
      <c r="F2576" s="270">
        <f>IF(E2576="","",VLOOKUP(Conciliação!E2576,Relatório!B:I,2,FALSE))</f>
        <v>0</v>
      </c>
      <c r="G2576" s="709"/>
      <c r="H2576" s="334" t="str">
        <f>IF(G2576="","",VLOOKUP(G2576,Fundos!B:C,2,FALSE))</f>
        <v/>
      </c>
      <c r="I2576" s="272"/>
      <c r="J2576" s="443"/>
      <c r="K2576" s="443"/>
      <c r="L2576" s="685"/>
      <c r="M2576" s="353"/>
      <c r="N2576" s="271"/>
      <c r="O2576" s="576"/>
      <c r="P2576" s="276" t="s">
        <v>277</v>
      </c>
      <c r="Q2576" s="279"/>
      <c r="R2576" s="449"/>
      <c r="S2576" s="279">
        <f>IF(P2576="sim",Q2576-R2576+S2575,IF(P2576="NÃO",S2575))</f>
        <v>0</v>
      </c>
      <c r="T2576" s="333">
        <f t="shared" si="218"/>
        <v>0</v>
      </c>
    </row>
    <row r="2577" spans="2:20" ht="24.9" customHeight="1" x14ac:dyDescent="0.3">
      <c r="B2577" s="446"/>
      <c r="C2577" s="267">
        <f t="shared" si="228"/>
        <v>1</v>
      </c>
      <c r="D2577" s="268" t="str">
        <f t="shared" si="229"/>
        <v>Janeiro</v>
      </c>
      <c r="E2577" s="269">
        <v>265</v>
      </c>
      <c r="F2577" s="270" t="str">
        <f>IF(E2577="","",VLOOKUP(Conciliação!E2577,Relatório!B:I,2,FALSE))</f>
        <v>Manutenção estrutura física (material e serviço)</v>
      </c>
      <c r="G2577" s="709"/>
      <c r="H2577" s="334" t="str">
        <f>IF(G2577="","",VLOOKUP(G2577,Fundos!B:C,2,FALSE))</f>
        <v/>
      </c>
      <c r="I2577" s="272"/>
      <c r="J2577" s="443"/>
      <c r="K2577" s="443"/>
      <c r="L2577" s="686"/>
      <c r="M2577" s="353"/>
      <c r="N2577" s="271"/>
      <c r="O2577" s="576"/>
      <c r="P2577" s="276" t="s">
        <v>277</v>
      </c>
      <c r="Q2577" s="279"/>
      <c r="R2577" s="449"/>
      <c r="S2577" s="279">
        <f>IF(P2577="sim",Q2577-R2577+S2576,IF(P2577="NÃO",S2576))</f>
        <v>0</v>
      </c>
      <c r="T2577" s="333">
        <f t="shared" si="218"/>
        <v>0</v>
      </c>
    </row>
    <row r="2578" spans="2:20" ht="24.9" customHeight="1" x14ac:dyDescent="0.3">
      <c r="B2578" s="446"/>
      <c r="C2578" s="267">
        <f t="shared" si="228"/>
        <v>1</v>
      </c>
      <c r="D2578" s="268" t="str">
        <f t="shared" si="229"/>
        <v>Janeiro</v>
      </c>
      <c r="E2578" s="269">
        <v>272</v>
      </c>
      <c r="F2578" s="270">
        <f>IF(E2578="","",VLOOKUP(Conciliação!E2578,Relatório!B:I,2,FALSE))</f>
        <v>0</v>
      </c>
      <c r="G2578" s="709"/>
      <c r="H2578" s="334" t="str">
        <f>IF(G2578="","",VLOOKUP(G2578,Fundos!B:C,2,FALSE))</f>
        <v/>
      </c>
      <c r="I2578" s="272"/>
      <c r="J2578" s="443"/>
      <c r="K2578" s="443"/>
      <c r="L2578" s="686"/>
      <c r="M2578" s="353"/>
      <c r="N2578" s="271"/>
      <c r="O2578" s="576"/>
      <c r="P2578" s="276" t="s">
        <v>277</v>
      </c>
      <c r="Q2578" s="279"/>
      <c r="R2578" s="449"/>
      <c r="S2578" s="279">
        <f t="shared" si="230"/>
        <v>0</v>
      </c>
      <c r="T2578" s="333">
        <f t="shared" si="218"/>
        <v>0</v>
      </c>
    </row>
    <row r="2579" spans="2:20" ht="24.9" customHeight="1" x14ac:dyDescent="0.3">
      <c r="B2579" s="446"/>
      <c r="C2579" s="267">
        <f t="shared" si="228"/>
        <v>1</v>
      </c>
      <c r="D2579" s="268" t="str">
        <f t="shared" si="229"/>
        <v>Janeiro</v>
      </c>
      <c r="E2579" s="269">
        <v>126</v>
      </c>
      <c r="F2579" s="270">
        <f>IF(E2579="","",VLOOKUP(Conciliação!E2579,Relatório!B:I,2,FALSE))</f>
        <v>0</v>
      </c>
      <c r="G2579" s="709"/>
      <c r="H2579" s="334" t="str">
        <f>IF(G2579="","",VLOOKUP(G2579,Fundos!B:C,2,FALSE))</f>
        <v/>
      </c>
      <c r="I2579" s="272"/>
      <c r="J2579" s="443"/>
      <c r="K2579" s="443"/>
      <c r="L2579" s="686"/>
      <c r="M2579" s="353"/>
      <c r="N2579" s="271"/>
      <c r="O2579" s="576"/>
      <c r="P2579" s="276" t="s">
        <v>277</v>
      </c>
      <c r="Q2579" s="279"/>
      <c r="R2579" s="449"/>
      <c r="S2579" s="279">
        <f>IF(P2579="sim",Q2579-R2579+S2578,IF(P2579="NÃO",S2578))</f>
        <v>0</v>
      </c>
      <c r="T2579" s="333">
        <f t="shared" si="218"/>
        <v>0</v>
      </c>
    </row>
    <row r="2580" spans="2:20" ht="24.9" customHeight="1" x14ac:dyDescent="0.3">
      <c r="B2580" s="446"/>
      <c r="C2580" s="267">
        <f t="shared" si="228"/>
        <v>1</v>
      </c>
      <c r="D2580" s="268" t="str">
        <f t="shared" si="229"/>
        <v>Janeiro</v>
      </c>
      <c r="E2580" s="269">
        <v>178</v>
      </c>
      <c r="F2580" s="270">
        <f>IF(E2580="","",VLOOKUP(Conciliação!E2580,Relatório!B:I,2,FALSE))</f>
        <v>0</v>
      </c>
      <c r="G2580" s="709"/>
      <c r="H2580" s="334" t="str">
        <f>IF(G2580="","",VLOOKUP(G2580,Fundos!B:C,2,FALSE))</f>
        <v/>
      </c>
      <c r="I2580" s="272"/>
      <c r="J2580" s="443"/>
      <c r="K2580" s="443"/>
      <c r="L2580" s="685"/>
      <c r="M2580" s="353"/>
      <c r="N2580" s="271"/>
      <c r="O2580" s="576"/>
      <c r="P2580" s="276" t="s">
        <v>277</v>
      </c>
      <c r="Q2580" s="279"/>
      <c r="R2580" s="449"/>
      <c r="S2580" s="279">
        <f>IF(P2580="sim",Q2580-R2580+S2579,IF(P2580="NÃO",S2579))</f>
        <v>0</v>
      </c>
      <c r="T2580" s="333">
        <f t="shared" si="218"/>
        <v>0</v>
      </c>
    </row>
    <row r="2581" spans="2:20" ht="24.9" customHeight="1" x14ac:dyDescent="0.3">
      <c r="B2581" s="446"/>
      <c r="C2581" s="267">
        <f t="shared" si="228"/>
        <v>1</v>
      </c>
      <c r="D2581" s="268" t="str">
        <f t="shared" si="229"/>
        <v>Janeiro</v>
      </c>
      <c r="E2581" s="269">
        <v>362</v>
      </c>
      <c r="F2581" s="270">
        <f>IF(E2581="","",VLOOKUP(Conciliação!E2581,Relatório!B:I,2,FALSE))</f>
        <v>0</v>
      </c>
      <c r="G2581" s="709"/>
      <c r="H2581" s="334" t="str">
        <f>IF(G2581="","",VLOOKUP(G2581,Fundos!B:C,2,FALSE))</f>
        <v/>
      </c>
      <c r="I2581" s="272"/>
      <c r="J2581" s="443"/>
      <c r="K2581" s="443"/>
      <c r="L2581" s="685"/>
      <c r="M2581" s="353"/>
      <c r="N2581" s="271"/>
      <c r="O2581" s="576"/>
      <c r="P2581" s="276" t="s">
        <v>277</v>
      </c>
      <c r="Q2581" s="279"/>
      <c r="R2581" s="449"/>
      <c r="S2581" s="279">
        <f t="shared" si="230"/>
        <v>0</v>
      </c>
      <c r="T2581" s="333">
        <f t="shared" si="218"/>
        <v>0</v>
      </c>
    </row>
    <row r="2582" spans="2:20" ht="24.9" customHeight="1" x14ac:dyDescent="0.3">
      <c r="B2582" s="446"/>
      <c r="C2582" s="267">
        <f t="shared" si="228"/>
        <v>1</v>
      </c>
      <c r="D2582" s="268" t="str">
        <f t="shared" si="229"/>
        <v>Janeiro</v>
      </c>
      <c r="E2582" s="269">
        <v>122</v>
      </c>
      <c r="F2582" s="270">
        <f>IF(E2582="","",VLOOKUP(Conciliação!E2582,Relatório!B:I,2,FALSE))</f>
        <v>0</v>
      </c>
      <c r="G2582" s="709"/>
      <c r="H2582" s="334" t="str">
        <f>IF(G2582="","",VLOOKUP(G2582,Fundos!B:C,2,FALSE))</f>
        <v/>
      </c>
      <c r="I2582" s="272"/>
      <c r="J2582" s="443"/>
      <c r="K2582" s="443"/>
      <c r="L2582" s="685"/>
      <c r="M2582" s="353"/>
      <c r="N2582" s="271"/>
      <c r="O2582" s="576"/>
      <c r="P2582" s="276" t="s">
        <v>277</v>
      </c>
      <c r="Q2582" s="279"/>
      <c r="R2582" s="449"/>
      <c r="S2582" s="279">
        <f t="shared" si="230"/>
        <v>0</v>
      </c>
      <c r="T2582" s="333">
        <f t="shared" si="218"/>
        <v>0</v>
      </c>
    </row>
    <row r="2583" spans="2:20" ht="24.9" customHeight="1" x14ac:dyDescent="0.3">
      <c r="B2583" s="446"/>
      <c r="C2583" s="267">
        <f t="shared" si="228"/>
        <v>1</v>
      </c>
      <c r="D2583" s="268" t="str">
        <f t="shared" si="229"/>
        <v>Janeiro</v>
      </c>
      <c r="E2583" s="269">
        <v>254</v>
      </c>
      <c r="F2583" s="270" t="str">
        <f>IF(E2583="","",VLOOKUP(Conciliação!E2583,Relatório!B:I,2,FALSE))</f>
        <v>Correos</v>
      </c>
      <c r="G2583" s="709"/>
      <c r="H2583" s="334" t="str">
        <f>IF(G2583="","",VLOOKUP(G2583,Fundos!B:C,2,FALSE))</f>
        <v/>
      </c>
      <c r="I2583" s="272"/>
      <c r="J2583" s="443"/>
      <c r="K2583" s="443"/>
      <c r="L2583" s="685"/>
      <c r="M2583" s="353"/>
      <c r="N2583" s="271"/>
      <c r="O2583" s="576"/>
      <c r="P2583" s="276" t="s">
        <v>277</v>
      </c>
      <c r="Q2583" s="279"/>
      <c r="R2583" s="449"/>
      <c r="S2583" s="279">
        <f t="shared" si="230"/>
        <v>0</v>
      </c>
      <c r="T2583" s="333">
        <f t="shared" si="218"/>
        <v>0</v>
      </c>
    </row>
    <row r="2584" spans="2:20" ht="24.9" customHeight="1" x14ac:dyDescent="0.3">
      <c r="B2584" s="446"/>
      <c r="C2584" s="267">
        <f t="shared" si="228"/>
        <v>1</v>
      </c>
      <c r="D2584" s="268" t="str">
        <f t="shared" si="229"/>
        <v>Janeiro</v>
      </c>
      <c r="E2584" s="269">
        <v>143</v>
      </c>
      <c r="F2584" s="270">
        <f>IF(E2584="","",VLOOKUP(Conciliação!E2584,Relatório!B:I,2,FALSE))</f>
        <v>0</v>
      </c>
      <c r="G2584" s="709"/>
      <c r="H2584" s="334" t="str">
        <f>IF(G2584="","",VLOOKUP(G2584,Fundos!B:C,2,FALSE))</f>
        <v/>
      </c>
      <c r="I2584" s="272"/>
      <c r="J2584" s="443"/>
      <c r="K2584" s="443"/>
      <c r="L2584" s="685"/>
      <c r="M2584" s="353"/>
      <c r="N2584" s="271"/>
      <c r="O2584" s="576"/>
      <c r="P2584" s="276" t="s">
        <v>277</v>
      </c>
      <c r="Q2584" s="279"/>
      <c r="R2584" s="449"/>
      <c r="S2584" s="279">
        <f t="shared" si="230"/>
        <v>0</v>
      </c>
      <c r="T2584" s="333">
        <f t="shared" si="218"/>
        <v>0</v>
      </c>
    </row>
    <row r="2585" spans="2:20" ht="24.9" customHeight="1" x14ac:dyDescent="0.3">
      <c r="B2585" s="446"/>
      <c r="C2585" s="267">
        <f t="shared" si="228"/>
        <v>1</v>
      </c>
      <c r="D2585" s="268" t="str">
        <f t="shared" si="229"/>
        <v>Janeiro</v>
      </c>
      <c r="E2585" s="269">
        <v>258</v>
      </c>
      <c r="F2585" s="270" t="str">
        <f>IF(E2585="","",VLOOKUP(Conciliação!E2585,Relatório!B:I,2,FALSE))</f>
        <v>Telefonia</v>
      </c>
      <c r="G2585" s="709"/>
      <c r="H2585" s="334" t="str">
        <f>IF(G2585="","",VLOOKUP(G2585,Fundos!B:C,2,FALSE))</f>
        <v/>
      </c>
      <c r="I2585" s="272"/>
      <c r="J2585" s="443"/>
      <c r="K2585" s="443"/>
      <c r="L2585" s="685"/>
      <c r="M2585" s="353"/>
      <c r="N2585" s="271"/>
      <c r="O2585" s="576"/>
      <c r="P2585" s="276" t="s">
        <v>277</v>
      </c>
      <c r="Q2585" s="279"/>
      <c r="R2585" s="449"/>
      <c r="S2585" s="279">
        <f t="shared" si="230"/>
        <v>0</v>
      </c>
      <c r="T2585" s="333">
        <f t="shared" si="218"/>
        <v>0</v>
      </c>
    </row>
    <row r="2586" spans="2:20" ht="24.9" customHeight="1" x14ac:dyDescent="0.3">
      <c r="B2586" s="446"/>
      <c r="C2586" s="267">
        <f t="shared" si="228"/>
        <v>1</v>
      </c>
      <c r="D2586" s="268" t="str">
        <f t="shared" si="229"/>
        <v>Janeiro</v>
      </c>
      <c r="E2586" s="269">
        <v>273</v>
      </c>
      <c r="F2586" s="270">
        <f>IF(E2586="","",VLOOKUP(Conciliação!E2586,Relatório!B:I,2,FALSE))</f>
        <v>0</v>
      </c>
      <c r="G2586" s="709"/>
      <c r="H2586" s="334" t="str">
        <f>IF(G2586="","",VLOOKUP(G2586,Fundos!B:C,2,FALSE))</f>
        <v/>
      </c>
      <c r="I2586" s="272"/>
      <c r="J2586" s="443"/>
      <c r="K2586" s="443"/>
      <c r="L2586" s="685"/>
      <c r="M2586" s="353"/>
      <c r="N2586" s="271"/>
      <c r="O2586" s="576"/>
      <c r="P2586" s="276" t="s">
        <v>277</v>
      </c>
      <c r="Q2586" s="279"/>
      <c r="R2586" s="449"/>
      <c r="S2586" s="279">
        <f t="shared" si="230"/>
        <v>0</v>
      </c>
      <c r="T2586" s="333">
        <f t="shared" si="218"/>
        <v>0</v>
      </c>
    </row>
    <row r="2587" spans="2:20" ht="24.9" customHeight="1" x14ac:dyDescent="0.3">
      <c r="B2587" s="446"/>
      <c r="C2587" s="267">
        <f t="shared" si="228"/>
        <v>1</v>
      </c>
      <c r="D2587" s="268" t="str">
        <f t="shared" si="229"/>
        <v>Janeiro</v>
      </c>
      <c r="E2587" s="269">
        <v>274</v>
      </c>
      <c r="F2587" s="270">
        <f>IF(E2587="","",VLOOKUP(Conciliação!E2587,Relatório!B:I,2,FALSE))</f>
        <v>0</v>
      </c>
      <c r="G2587" s="709"/>
      <c r="H2587" s="334" t="str">
        <f>IF(G2587="","",VLOOKUP(G2587,Fundos!B:C,2,FALSE))</f>
        <v/>
      </c>
      <c r="I2587" s="272"/>
      <c r="J2587" s="443"/>
      <c r="K2587" s="443"/>
      <c r="L2587" s="685"/>
      <c r="M2587" s="353"/>
      <c r="N2587" s="271"/>
      <c r="O2587" s="576"/>
      <c r="P2587" s="276" t="s">
        <v>277</v>
      </c>
      <c r="Q2587" s="279"/>
      <c r="R2587" s="449"/>
      <c r="S2587" s="279">
        <f t="shared" si="230"/>
        <v>0</v>
      </c>
      <c r="T2587" s="333">
        <f t="shared" si="218"/>
        <v>0</v>
      </c>
    </row>
    <row r="2588" spans="2:20" ht="24.9" customHeight="1" x14ac:dyDescent="0.3">
      <c r="B2588" s="446"/>
      <c r="C2588" s="267">
        <f t="shared" si="228"/>
        <v>1</v>
      </c>
      <c r="D2588" s="268" t="str">
        <f t="shared" si="229"/>
        <v>Janeiro</v>
      </c>
      <c r="E2588" s="269">
        <v>274</v>
      </c>
      <c r="F2588" s="270">
        <f>IF(E2588="","",VLOOKUP(Conciliação!E2588,Relatório!B:I,2,FALSE))</f>
        <v>0</v>
      </c>
      <c r="G2588" s="709"/>
      <c r="H2588" s="334" t="str">
        <f>IF(G2588="","",VLOOKUP(G2588,Fundos!B:C,2,FALSE))</f>
        <v/>
      </c>
      <c r="I2588" s="272"/>
      <c r="J2588" s="443"/>
      <c r="K2588" s="443"/>
      <c r="L2588" s="685"/>
      <c r="M2588" s="353"/>
      <c r="N2588" s="271"/>
      <c r="O2588" s="576"/>
      <c r="P2588" s="276" t="s">
        <v>277</v>
      </c>
      <c r="Q2588" s="279"/>
      <c r="R2588" s="449"/>
      <c r="S2588" s="279">
        <f t="shared" si="230"/>
        <v>0</v>
      </c>
      <c r="T2588" s="333">
        <f t="shared" si="218"/>
        <v>0</v>
      </c>
    </row>
    <row r="2589" spans="2:20" ht="24.9" customHeight="1" x14ac:dyDescent="0.3">
      <c r="B2589" s="446"/>
      <c r="C2589" s="267">
        <f t="shared" si="228"/>
        <v>1</v>
      </c>
      <c r="D2589" s="268" t="str">
        <f t="shared" si="229"/>
        <v>Janeiro</v>
      </c>
      <c r="E2589" s="269">
        <v>361</v>
      </c>
      <c r="F2589" s="270">
        <f>IF(E2589="","",VLOOKUP(Conciliação!E2589,Relatório!B:I,2,FALSE))</f>
        <v>0</v>
      </c>
      <c r="G2589" s="709"/>
      <c r="H2589" s="334" t="str">
        <f>IF(G2589="","",VLOOKUP(G2589,Fundos!B:C,2,FALSE))</f>
        <v/>
      </c>
      <c r="I2589" s="272"/>
      <c r="J2589" s="443"/>
      <c r="K2589" s="443"/>
      <c r="L2589" s="685"/>
      <c r="M2589" s="353"/>
      <c r="N2589" s="271"/>
      <c r="O2589" s="576"/>
      <c r="P2589" s="276" t="s">
        <v>277</v>
      </c>
      <c r="Q2589" s="279"/>
      <c r="R2589" s="449"/>
      <c r="S2589" s="279">
        <f t="shared" si="230"/>
        <v>0</v>
      </c>
      <c r="T2589" s="333">
        <f t="shared" si="218"/>
        <v>0</v>
      </c>
    </row>
    <row r="2590" spans="2:20" ht="24.9" customHeight="1" x14ac:dyDescent="0.3">
      <c r="B2590" s="446"/>
      <c r="C2590" s="267">
        <f t="shared" si="228"/>
        <v>1</v>
      </c>
      <c r="D2590" s="268" t="str">
        <f t="shared" si="229"/>
        <v>Janeiro</v>
      </c>
      <c r="E2590" s="269">
        <v>85</v>
      </c>
      <c r="F2590" s="270" t="str">
        <f>IF(E2590="","",VLOOKUP(Conciliação!E2590,Relatório!B:I,2,FALSE))</f>
        <v>Cursos</v>
      </c>
      <c r="G2590" s="709"/>
      <c r="H2590" s="334" t="str">
        <f>IF(G2590="","",VLOOKUP(G2590,Fundos!B:C,2,FALSE))</f>
        <v/>
      </c>
      <c r="I2590" s="272"/>
      <c r="J2590" s="443"/>
      <c r="K2590" s="443"/>
      <c r="L2590" s="686"/>
      <c r="M2590" s="353"/>
      <c r="N2590" s="271"/>
      <c r="O2590" s="576"/>
      <c r="P2590" s="276" t="s">
        <v>277</v>
      </c>
      <c r="Q2590" s="279"/>
      <c r="R2590" s="449"/>
      <c r="S2590" s="279">
        <f t="shared" si="230"/>
        <v>0</v>
      </c>
      <c r="T2590" s="333">
        <f t="shared" si="218"/>
        <v>0</v>
      </c>
    </row>
    <row r="2591" spans="2:20" ht="24.9" customHeight="1" x14ac:dyDescent="0.3">
      <c r="B2591" s="446"/>
      <c r="C2591" s="267">
        <f t="shared" si="228"/>
        <v>1</v>
      </c>
      <c r="D2591" s="268" t="str">
        <f t="shared" si="229"/>
        <v>Janeiro</v>
      </c>
      <c r="E2591" s="269">
        <v>306</v>
      </c>
      <c r="F2591" s="270" t="str">
        <f>IF(E2591="","",VLOOKUP(Conciliação!E2591,Relatório!B:I,2,FALSE))</f>
        <v>Suporte informática (Assistência)</v>
      </c>
      <c r="G2591" s="709"/>
      <c r="H2591" s="334" t="str">
        <f>IF(G2591="","",VLOOKUP(G2591,Fundos!B:C,2,FALSE))</f>
        <v/>
      </c>
      <c r="I2591" s="272"/>
      <c r="J2591" s="443"/>
      <c r="K2591" s="443"/>
      <c r="L2591" s="685"/>
      <c r="M2591" s="353"/>
      <c r="N2591" s="271"/>
      <c r="O2591" s="576"/>
      <c r="P2591" s="276" t="s">
        <v>277</v>
      </c>
      <c r="Q2591" s="998"/>
      <c r="R2591" s="449"/>
      <c r="S2591" s="279">
        <f t="shared" si="230"/>
        <v>0</v>
      </c>
      <c r="T2591" s="333">
        <f t="shared" si="218"/>
        <v>0</v>
      </c>
    </row>
    <row r="2592" spans="2:20" ht="24.9" customHeight="1" x14ac:dyDescent="0.3">
      <c r="B2592" s="446"/>
      <c r="C2592" s="267">
        <f t="shared" si="228"/>
        <v>1</v>
      </c>
      <c r="D2592" s="268" t="str">
        <f t="shared" si="229"/>
        <v>Janeiro</v>
      </c>
      <c r="E2592" s="269">
        <v>361</v>
      </c>
      <c r="F2592" s="270">
        <f>IF(E2592="","",VLOOKUP(Conciliação!E2592,Relatório!B:I,2,FALSE))</f>
        <v>0</v>
      </c>
      <c r="G2592" s="709"/>
      <c r="H2592" s="334" t="str">
        <f>IF(G2592="","",VLOOKUP(G2592,Fundos!B:C,2,FALSE))</f>
        <v/>
      </c>
      <c r="I2592" s="272"/>
      <c r="J2592" s="443"/>
      <c r="K2592" s="443"/>
      <c r="L2592" s="685"/>
      <c r="M2592" s="353"/>
      <c r="N2592" s="271"/>
      <c r="O2592" s="576"/>
      <c r="P2592" s="276" t="s">
        <v>277</v>
      </c>
      <c r="Q2592" s="279"/>
      <c r="R2592" s="449"/>
      <c r="S2592" s="279">
        <f t="shared" si="230"/>
        <v>0</v>
      </c>
      <c r="T2592" s="333">
        <f t="shared" si="218"/>
        <v>0</v>
      </c>
    </row>
    <row r="2593" spans="2:20" ht="24.9" customHeight="1" x14ac:dyDescent="0.3">
      <c r="B2593" s="446"/>
      <c r="C2593" s="267">
        <f t="shared" si="228"/>
        <v>1</v>
      </c>
      <c r="D2593" s="268" t="str">
        <f t="shared" si="229"/>
        <v>Janeiro</v>
      </c>
      <c r="E2593" s="269">
        <v>361</v>
      </c>
      <c r="F2593" s="270">
        <f>IF(E2593="","",VLOOKUP(Conciliação!E2593,Relatório!B:I,2,FALSE))</f>
        <v>0</v>
      </c>
      <c r="G2593" s="709"/>
      <c r="H2593" s="334" t="str">
        <f>IF(G2593="","",VLOOKUP(G2593,Fundos!B:C,2,FALSE))</f>
        <v/>
      </c>
      <c r="I2593" s="272"/>
      <c r="J2593" s="443"/>
      <c r="K2593" s="443"/>
      <c r="L2593" s="685"/>
      <c r="M2593" s="353"/>
      <c r="N2593" s="271"/>
      <c r="O2593" s="576"/>
      <c r="P2593" s="276" t="s">
        <v>277</v>
      </c>
      <c r="Q2593" s="279"/>
      <c r="R2593" s="449"/>
      <c r="S2593" s="279">
        <f t="shared" si="230"/>
        <v>0</v>
      </c>
      <c r="T2593" s="333">
        <f t="shared" si="218"/>
        <v>0</v>
      </c>
    </row>
    <row r="2594" spans="2:20" ht="24.9" customHeight="1" x14ac:dyDescent="0.3">
      <c r="B2594" s="446"/>
      <c r="C2594" s="267">
        <f t="shared" si="228"/>
        <v>1</v>
      </c>
      <c r="D2594" s="268" t="str">
        <f t="shared" si="229"/>
        <v>Janeiro</v>
      </c>
      <c r="E2594" s="269">
        <v>143</v>
      </c>
      <c r="F2594" s="270">
        <f>IF(E2594="","",VLOOKUP(Conciliação!E2594,Relatório!B:I,2,FALSE))</f>
        <v>0</v>
      </c>
      <c r="G2594" s="709"/>
      <c r="H2594" s="334" t="str">
        <f>IF(G2594="","",VLOOKUP(G2594,Fundos!B:C,2,FALSE))</f>
        <v/>
      </c>
      <c r="I2594" s="272"/>
      <c r="J2594" s="443"/>
      <c r="K2594" s="443"/>
      <c r="L2594" s="685"/>
      <c r="M2594" s="353"/>
      <c r="N2594" s="271"/>
      <c r="O2594" s="576"/>
      <c r="P2594" s="276" t="s">
        <v>277</v>
      </c>
      <c r="Q2594" s="279"/>
      <c r="R2594" s="449"/>
      <c r="S2594" s="279">
        <f t="shared" si="230"/>
        <v>0</v>
      </c>
      <c r="T2594" s="333">
        <f t="shared" si="218"/>
        <v>0</v>
      </c>
    </row>
    <row r="2595" spans="2:20" ht="24.9" customHeight="1" x14ac:dyDescent="0.3">
      <c r="B2595" s="446"/>
      <c r="C2595" s="267">
        <f t="shared" si="228"/>
        <v>1</v>
      </c>
      <c r="D2595" s="268" t="str">
        <f t="shared" si="229"/>
        <v>Janeiro</v>
      </c>
      <c r="E2595" s="269">
        <v>407</v>
      </c>
      <c r="F2595" s="270" t="str">
        <f>IF(E2595="","",VLOOKUP(Conciliação!E2595,Relatório!B:I,2,FALSE))</f>
        <v>Reformas do Imóvel (Estrutura)</v>
      </c>
      <c r="G2595" s="709"/>
      <c r="H2595" s="334" t="str">
        <f>IF(G2595="","",VLOOKUP(G2595,Fundos!B:C,2,FALSE))</f>
        <v/>
      </c>
      <c r="I2595" s="272"/>
      <c r="J2595" s="443"/>
      <c r="K2595" s="448"/>
      <c r="L2595" s="685"/>
      <c r="M2595" s="353"/>
      <c r="N2595" s="271"/>
      <c r="O2595" s="576"/>
      <c r="P2595" s="276" t="s">
        <v>277</v>
      </c>
      <c r="Q2595" s="279"/>
      <c r="R2595" s="449"/>
      <c r="S2595" s="279">
        <f t="shared" ref="S2595:S2661" si="231">IF(P2595="sim",Q2595-R2595+S2594,IF(P2595="NÃO",S2594))</f>
        <v>0</v>
      </c>
      <c r="T2595" s="333">
        <f t="shared" si="218"/>
        <v>0</v>
      </c>
    </row>
    <row r="2596" spans="2:20" ht="24.9" customHeight="1" x14ac:dyDescent="0.3">
      <c r="B2596" s="446"/>
      <c r="C2596" s="267">
        <f t="shared" si="228"/>
        <v>1</v>
      </c>
      <c r="D2596" s="268" t="str">
        <f t="shared" si="229"/>
        <v>Janeiro</v>
      </c>
      <c r="E2596" s="269">
        <v>143</v>
      </c>
      <c r="F2596" s="270">
        <f>IF(E2596="","",VLOOKUP(Conciliação!E2596,Relatório!B:I,2,FALSE))</f>
        <v>0</v>
      </c>
      <c r="G2596" s="709"/>
      <c r="H2596" s="334" t="str">
        <f>IF(G2596="","",VLOOKUP(G2596,Fundos!B:C,2,FALSE))</f>
        <v/>
      </c>
      <c r="I2596" s="272"/>
      <c r="J2596" s="443"/>
      <c r="K2596" s="443"/>
      <c r="L2596" s="685"/>
      <c r="M2596" s="353"/>
      <c r="N2596" s="271"/>
      <c r="O2596" s="576"/>
      <c r="P2596" s="276" t="s">
        <v>277</v>
      </c>
      <c r="Q2596" s="279"/>
      <c r="R2596" s="449"/>
      <c r="S2596" s="279">
        <f t="shared" si="231"/>
        <v>0</v>
      </c>
      <c r="T2596" s="333">
        <f t="shared" si="218"/>
        <v>0</v>
      </c>
    </row>
    <row r="2597" spans="2:20" ht="24.9" customHeight="1" x14ac:dyDescent="0.3">
      <c r="B2597" s="446"/>
      <c r="C2597" s="267">
        <f t="shared" si="228"/>
        <v>1</v>
      </c>
      <c r="D2597" s="268" t="str">
        <f t="shared" si="229"/>
        <v>Janeiro</v>
      </c>
      <c r="E2597" s="269">
        <v>60</v>
      </c>
      <c r="F2597" s="270" t="str">
        <f>IF(E2597="","",VLOOKUP(Conciliação!E2597,Relatório!B:I,2,FALSE))</f>
        <v>Taxas bancárias</v>
      </c>
      <c r="G2597" s="709"/>
      <c r="H2597" s="334" t="str">
        <f>IF(G2597="","",VLOOKUP(G2597,Fundos!B:C,2,FALSE))</f>
        <v/>
      </c>
      <c r="I2597" s="272"/>
      <c r="J2597" s="443"/>
      <c r="K2597" s="443"/>
      <c r="L2597" s="685"/>
      <c r="M2597" s="353"/>
      <c r="N2597" s="271"/>
      <c r="O2597" s="576"/>
      <c r="P2597" s="276" t="s">
        <v>277</v>
      </c>
      <c r="Q2597" s="279"/>
      <c r="R2597" s="449"/>
      <c r="S2597" s="279">
        <f t="shared" si="231"/>
        <v>0</v>
      </c>
      <c r="T2597" s="333">
        <f t="shared" si="218"/>
        <v>0</v>
      </c>
    </row>
    <row r="2598" spans="2:20" ht="24.9" customHeight="1" x14ac:dyDescent="0.3">
      <c r="B2598" s="446"/>
      <c r="C2598" s="267">
        <f t="shared" si="228"/>
        <v>1</v>
      </c>
      <c r="D2598" s="268" t="str">
        <f t="shared" si="229"/>
        <v>Janeiro</v>
      </c>
      <c r="E2598" s="269">
        <v>60</v>
      </c>
      <c r="F2598" s="270" t="str">
        <f>IF(E2598="","",VLOOKUP(Conciliação!E2598,Relatório!B:I,2,FALSE))</f>
        <v>Taxas bancárias</v>
      </c>
      <c r="G2598" s="709"/>
      <c r="H2598" s="334" t="str">
        <f>IF(G2598="","",VLOOKUP(G2598,Fundos!B:C,2,FALSE))</f>
        <v/>
      </c>
      <c r="I2598" s="272"/>
      <c r="J2598" s="443"/>
      <c r="K2598" s="443"/>
      <c r="L2598" s="685"/>
      <c r="M2598" s="353"/>
      <c r="N2598" s="271"/>
      <c r="O2598" s="576"/>
      <c r="P2598" s="276" t="s">
        <v>277</v>
      </c>
      <c r="Q2598" s="279"/>
      <c r="R2598" s="449"/>
      <c r="S2598" s="279">
        <f t="shared" si="231"/>
        <v>0</v>
      </c>
      <c r="T2598" s="333">
        <f t="shared" si="218"/>
        <v>0</v>
      </c>
    </row>
    <row r="2599" spans="2:20" ht="24.9" customHeight="1" x14ac:dyDescent="0.3">
      <c r="B2599" s="446"/>
      <c r="C2599" s="267">
        <f t="shared" si="228"/>
        <v>1</v>
      </c>
      <c r="D2599" s="268" t="str">
        <f t="shared" si="229"/>
        <v>Janeiro</v>
      </c>
      <c r="E2599" s="269">
        <v>60</v>
      </c>
      <c r="F2599" s="270" t="str">
        <f>IF(E2599="","",VLOOKUP(Conciliação!E2599,Relatório!B:I,2,FALSE))</f>
        <v>Taxas bancárias</v>
      </c>
      <c r="G2599" s="709"/>
      <c r="H2599" s="334" t="str">
        <f>IF(G2599="","",VLOOKUP(G2599,Fundos!B:C,2,FALSE))</f>
        <v/>
      </c>
      <c r="I2599" s="272"/>
      <c r="J2599" s="443"/>
      <c r="K2599" s="443"/>
      <c r="L2599" s="685"/>
      <c r="M2599" s="353"/>
      <c r="N2599" s="271"/>
      <c r="O2599" s="576"/>
      <c r="P2599" s="276" t="s">
        <v>277</v>
      </c>
      <c r="Q2599" s="279"/>
      <c r="R2599" s="449"/>
      <c r="S2599" s="279">
        <f t="shared" si="231"/>
        <v>0</v>
      </c>
      <c r="T2599" s="333">
        <f t="shared" si="218"/>
        <v>0</v>
      </c>
    </row>
    <row r="2600" spans="2:20" ht="24.9" customHeight="1" x14ac:dyDescent="0.3">
      <c r="B2600" s="446"/>
      <c r="C2600" s="267">
        <f t="shared" si="228"/>
        <v>1</v>
      </c>
      <c r="D2600" s="268" t="str">
        <f t="shared" si="229"/>
        <v>Janeiro</v>
      </c>
      <c r="E2600" s="269">
        <v>60</v>
      </c>
      <c r="F2600" s="270" t="str">
        <f>IF(E2600="","",VLOOKUP(Conciliação!E2600,Relatório!B:I,2,FALSE))</f>
        <v>Taxas bancárias</v>
      </c>
      <c r="G2600" s="709"/>
      <c r="H2600" s="334" t="str">
        <f>IF(G2600="","",VLOOKUP(G2600,Fundos!B:C,2,FALSE))</f>
        <v/>
      </c>
      <c r="I2600" s="272"/>
      <c r="J2600" s="443"/>
      <c r="K2600" s="443"/>
      <c r="L2600" s="685"/>
      <c r="M2600" s="353"/>
      <c r="N2600" s="271"/>
      <c r="O2600" s="576"/>
      <c r="P2600" s="276" t="s">
        <v>277</v>
      </c>
      <c r="Q2600" s="279"/>
      <c r="R2600" s="449"/>
      <c r="S2600" s="279">
        <f t="shared" si="231"/>
        <v>0</v>
      </c>
      <c r="T2600" s="333">
        <f t="shared" si="218"/>
        <v>0</v>
      </c>
    </row>
    <row r="2601" spans="2:20" ht="24.9" customHeight="1" x14ac:dyDescent="0.3">
      <c r="B2601" s="446"/>
      <c r="C2601" s="267">
        <f t="shared" si="228"/>
        <v>1</v>
      </c>
      <c r="D2601" s="268" t="str">
        <f t="shared" si="229"/>
        <v>Janeiro</v>
      </c>
      <c r="E2601" s="269">
        <v>60</v>
      </c>
      <c r="F2601" s="270" t="str">
        <f>IF(E2601="","",VLOOKUP(Conciliação!E2601,Relatório!B:I,2,FALSE))</f>
        <v>Taxas bancárias</v>
      </c>
      <c r="G2601" s="709"/>
      <c r="H2601" s="334" t="str">
        <f>IF(G2601="","",VLOOKUP(G2601,Fundos!B:C,2,FALSE))</f>
        <v/>
      </c>
      <c r="I2601" s="272"/>
      <c r="J2601" s="443"/>
      <c r="K2601" s="443"/>
      <c r="L2601" s="685"/>
      <c r="M2601" s="353"/>
      <c r="N2601" s="271"/>
      <c r="O2601" s="576"/>
      <c r="P2601" s="276" t="s">
        <v>277</v>
      </c>
      <c r="Q2601" s="279"/>
      <c r="R2601" s="449"/>
      <c r="S2601" s="279">
        <f t="shared" si="231"/>
        <v>0</v>
      </c>
      <c r="T2601" s="333">
        <f t="shared" si="218"/>
        <v>0</v>
      </c>
    </row>
    <row r="2602" spans="2:20" ht="24.9" customHeight="1" x14ac:dyDescent="0.3">
      <c r="B2602" s="446"/>
      <c r="C2602" s="267">
        <f t="shared" si="228"/>
        <v>1</v>
      </c>
      <c r="D2602" s="268" t="str">
        <f t="shared" si="229"/>
        <v>Janeiro</v>
      </c>
      <c r="E2602" s="269">
        <v>60</v>
      </c>
      <c r="F2602" s="270" t="str">
        <f>IF(E2602="","",VLOOKUP(Conciliação!E2602,Relatório!B:I,2,FALSE))</f>
        <v>Taxas bancárias</v>
      </c>
      <c r="G2602" s="709"/>
      <c r="H2602" s="334" t="str">
        <f>IF(G2602="","",VLOOKUP(G2602,Fundos!B:C,2,FALSE))</f>
        <v/>
      </c>
      <c r="I2602" s="272"/>
      <c r="J2602" s="443"/>
      <c r="K2602" s="443"/>
      <c r="L2602" s="685"/>
      <c r="M2602" s="353"/>
      <c r="N2602" s="271"/>
      <c r="O2602" s="576"/>
      <c r="P2602" s="276" t="s">
        <v>277</v>
      </c>
      <c r="Q2602" s="279"/>
      <c r="R2602" s="449"/>
      <c r="S2602" s="279">
        <f t="shared" si="231"/>
        <v>0</v>
      </c>
      <c r="T2602" s="333">
        <f t="shared" si="218"/>
        <v>0</v>
      </c>
    </row>
    <row r="2603" spans="2:20" ht="24.9" customHeight="1" x14ac:dyDescent="0.3">
      <c r="B2603" s="446"/>
      <c r="C2603" s="267">
        <f t="shared" si="228"/>
        <v>1</v>
      </c>
      <c r="D2603" s="268" t="str">
        <f t="shared" si="229"/>
        <v>Janeiro</v>
      </c>
      <c r="E2603" s="269">
        <v>60</v>
      </c>
      <c r="F2603" s="270" t="str">
        <f>IF(E2603="","",VLOOKUP(Conciliação!E2603,Relatório!B:I,2,FALSE))</f>
        <v>Taxas bancárias</v>
      </c>
      <c r="G2603" s="709"/>
      <c r="H2603" s="334" t="str">
        <f>IF(G2603="","",VLOOKUP(G2603,Fundos!B:C,2,FALSE))</f>
        <v/>
      </c>
      <c r="I2603" s="272"/>
      <c r="J2603" s="443"/>
      <c r="K2603" s="443"/>
      <c r="L2603" s="685"/>
      <c r="M2603" s="353"/>
      <c r="N2603" s="271"/>
      <c r="O2603" s="576"/>
      <c r="P2603" s="276" t="s">
        <v>277</v>
      </c>
      <c r="Q2603" s="279"/>
      <c r="R2603" s="449"/>
      <c r="S2603" s="279">
        <f t="shared" si="231"/>
        <v>0</v>
      </c>
      <c r="T2603" s="333">
        <f t="shared" si="218"/>
        <v>0</v>
      </c>
    </row>
    <row r="2604" spans="2:20" ht="24.9" customHeight="1" x14ac:dyDescent="0.3">
      <c r="B2604" s="446"/>
      <c r="C2604" s="267">
        <f t="shared" si="228"/>
        <v>1</v>
      </c>
      <c r="D2604" s="268" t="str">
        <f t="shared" si="229"/>
        <v>Janeiro</v>
      </c>
      <c r="E2604" s="269">
        <v>60</v>
      </c>
      <c r="F2604" s="270" t="str">
        <f>IF(E2604="","",VLOOKUP(Conciliação!E2604,Relatório!B:I,2,FALSE))</f>
        <v>Taxas bancárias</v>
      </c>
      <c r="G2604" s="709"/>
      <c r="H2604" s="334" t="str">
        <f>IF(G2604="","",VLOOKUP(G2604,Fundos!B:C,2,FALSE))</f>
        <v/>
      </c>
      <c r="I2604" s="272"/>
      <c r="J2604" s="443"/>
      <c r="K2604" s="443"/>
      <c r="L2604" s="685"/>
      <c r="M2604" s="353"/>
      <c r="N2604" s="271"/>
      <c r="O2604" s="576"/>
      <c r="P2604" s="276" t="s">
        <v>277</v>
      </c>
      <c r="Q2604" s="279"/>
      <c r="R2604" s="449"/>
      <c r="S2604" s="279">
        <f t="shared" si="231"/>
        <v>0</v>
      </c>
      <c r="T2604" s="333">
        <f t="shared" si="218"/>
        <v>0</v>
      </c>
    </row>
    <row r="2605" spans="2:20" ht="24.9" customHeight="1" x14ac:dyDescent="0.3">
      <c r="B2605" s="446"/>
      <c r="C2605" s="267">
        <f t="shared" si="228"/>
        <v>1</v>
      </c>
      <c r="D2605" s="268" t="str">
        <f t="shared" si="229"/>
        <v>Janeiro</v>
      </c>
      <c r="E2605" s="269">
        <v>60</v>
      </c>
      <c r="F2605" s="270" t="str">
        <f>IF(E2605="","",VLOOKUP(Conciliação!E2605,Relatório!B:I,2,FALSE))</f>
        <v>Taxas bancárias</v>
      </c>
      <c r="G2605" s="709"/>
      <c r="H2605" s="334" t="str">
        <f>IF(G2605="","",VLOOKUP(G2605,Fundos!B:C,2,FALSE))</f>
        <v/>
      </c>
      <c r="I2605" s="272"/>
      <c r="J2605" s="443"/>
      <c r="K2605" s="443"/>
      <c r="L2605" s="685"/>
      <c r="M2605" s="353"/>
      <c r="N2605" s="271"/>
      <c r="O2605" s="576"/>
      <c r="P2605" s="276" t="s">
        <v>277</v>
      </c>
      <c r="Q2605" s="279"/>
      <c r="R2605" s="449"/>
      <c r="S2605" s="279">
        <f t="shared" si="231"/>
        <v>0</v>
      </c>
      <c r="T2605" s="333">
        <f t="shared" si="218"/>
        <v>0</v>
      </c>
    </row>
    <row r="2606" spans="2:20" ht="24.9" customHeight="1" x14ac:dyDescent="0.3">
      <c r="B2606" s="446"/>
      <c r="C2606" s="267">
        <f t="shared" si="228"/>
        <v>1</v>
      </c>
      <c r="D2606" s="268" t="str">
        <f t="shared" si="229"/>
        <v>Janeiro</v>
      </c>
      <c r="E2606" s="269">
        <v>60</v>
      </c>
      <c r="F2606" s="270" t="str">
        <f>IF(E2606="","",VLOOKUP(Conciliação!E2606,Relatório!B:I,2,FALSE))</f>
        <v>Taxas bancárias</v>
      </c>
      <c r="G2606" s="709"/>
      <c r="H2606" s="334" t="str">
        <f>IF(G2606="","",VLOOKUP(G2606,Fundos!B:C,2,FALSE))</f>
        <v/>
      </c>
      <c r="I2606" s="272"/>
      <c r="J2606" s="443"/>
      <c r="K2606" s="443"/>
      <c r="L2606" s="685"/>
      <c r="M2606" s="353"/>
      <c r="N2606" s="271"/>
      <c r="O2606" s="576"/>
      <c r="P2606" s="276" t="s">
        <v>277</v>
      </c>
      <c r="Q2606" s="279"/>
      <c r="R2606" s="449"/>
      <c r="S2606" s="279">
        <f t="shared" si="231"/>
        <v>0</v>
      </c>
      <c r="T2606" s="333">
        <f t="shared" si="218"/>
        <v>0</v>
      </c>
    </row>
    <row r="2607" spans="2:20" ht="24.9" customHeight="1" x14ac:dyDescent="0.3">
      <c r="B2607" s="446"/>
      <c r="C2607" s="267">
        <f t="shared" si="228"/>
        <v>1</v>
      </c>
      <c r="D2607" s="268" t="str">
        <f t="shared" si="229"/>
        <v>Janeiro</v>
      </c>
      <c r="E2607" s="269">
        <v>26</v>
      </c>
      <c r="F2607" s="270" t="str">
        <f>IF(E2607="","",VLOOKUP(Conciliação!E2607,Relatório!B:I,2,FALSE))</f>
        <v>Multas recebidas</v>
      </c>
      <c r="G2607" s="709"/>
      <c r="H2607" s="334" t="str">
        <f>IF(G2607="","",VLOOKUP(G2607,Fundos!B:C,2,FALSE))</f>
        <v/>
      </c>
      <c r="I2607" s="272"/>
      <c r="J2607" s="443"/>
      <c r="K2607" s="443"/>
      <c r="L2607" s="686"/>
      <c r="M2607" s="353"/>
      <c r="N2607" s="271"/>
      <c r="O2607" s="576"/>
      <c r="P2607" s="276" t="s">
        <v>277</v>
      </c>
      <c r="Q2607" s="279"/>
      <c r="R2607" s="449"/>
      <c r="S2607" s="279">
        <f t="shared" si="231"/>
        <v>0</v>
      </c>
      <c r="T2607" s="333">
        <f t="shared" si="218"/>
        <v>0</v>
      </c>
    </row>
    <row r="2608" spans="2:20" ht="24.9" customHeight="1" x14ac:dyDescent="0.3">
      <c r="B2608" s="446"/>
      <c r="C2608" s="267">
        <f>MONTH(B2608)</f>
        <v>1</v>
      </c>
      <c r="D2608" s="268" t="str">
        <f>IF(C2608=1,"Janeiro",IF(C2608=2,"Fevereiro",IF(C2608=3,"Março",IF(C2608=4,"Abril",IF(C2608=5,"Maio",IF(C2608=6,"Junho",IF(C2608=7,"Julho",IF(C2608=8,"Agosto",IF(C2608=9,"Setembro",IF(C2608=10,"Outubro",IF(C2608=11,"Novembro",IF(C2608=12,"Dezembro",""))))))))))))</f>
        <v>Janeiro</v>
      </c>
      <c r="E2608" s="269">
        <v>27</v>
      </c>
      <c r="F2608" s="270" t="str">
        <f>IF(E2608="","",VLOOKUP(Conciliação!E2608,Relatório!B:I,2,FALSE))</f>
        <v>Juros recebdos</v>
      </c>
      <c r="G2608" s="709"/>
      <c r="H2608" s="334" t="str">
        <f>IF(G2608="","",VLOOKUP(G2608,Fundos!B:C,2,FALSE))</f>
        <v/>
      </c>
      <c r="I2608" s="272"/>
      <c r="J2608" s="443"/>
      <c r="K2608" s="443"/>
      <c r="L2608" s="686"/>
      <c r="M2608" s="353"/>
      <c r="N2608" s="271"/>
      <c r="O2608" s="576"/>
      <c r="P2608" s="276" t="s">
        <v>277</v>
      </c>
      <c r="Q2608" s="279"/>
      <c r="R2608" s="449"/>
      <c r="S2608" s="279">
        <f t="shared" ref="S2608:S2613" si="232">IF(P2608="sim",Q2608-R2608+S2607,IF(P2608="NÃO",S2607))</f>
        <v>0</v>
      </c>
      <c r="T2608" s="333">
        <f t="shared" si="218"/>
        <v>0</v>
      </c>
    </row>
    <row r="2609" spans="2:20" ht="24.9" customHeight="1" x14ac:dyDescent="0.3">
      <c r="B2609" s="446"/>
      <c r="C2609" s="267">
        <f>MONTH(B2609)</f>
        <v>1</v>
      </c>
      <c r="D2609" s="268" t="str">
        <f>IF(C2609=1,"Janeiro",IF(C2609=2,"Fevereiro",IF(C2609=3,"Março",IF(C2609=4,"Abril",IF(C2609=5,"Maio",IF(C2609=6,"Junho",IF(C2609=7,"Julho",IF(C2609=8,"Agosto",IF(C2609=9,"Setembro",IF(C2609=10,"Outubro",IF(C2609=11,"Novembro",IF(C2609=12,"Dezembro",""))))))))))))</f>
        <v>Janeiro</v>
      </c>
      <c r="E2609" s="269">
        <v>27</v>
      </c>
      <c r="F2609" s="270" t="str">
        <f>IF(E2609="","",VLOOKUP(Conciliação!E2609,Relatório!B:I,2,FALSE))</f>
        <v>Juros recebdos</v>
      </c>
      <c r="G2609" s="709"/>
      <c r="H2609" s="334" t="str">
        <f>IF(G2609="","",VLOOKUP(G2609,Fundos!B:C,2,FALSE))</f>
        <v/>
      </c>
      <c r="I2609" s="272"/>
      <c r="J2609" s="443"/>
      <c r="K2609" s="443"/>
      <c r="L2609" s="686"/>
      <c r="M2609" s="353"/>
      <c r="N2609" s="271"/>
      <c r="O2609" s="576"/>
      <c r="P2609" s="276" t="s">
        <v>277</v>
      </c>
      <c r="Q2609" s="279"/>
      <c r="R2609" s="449"/>
      <c r="S2609" s="279">
        <f t="shared" si="232"/>
        <v>0</v>
      </c>
      <c r="T2609" s="333">
        <f t="shared" si="218"/>
        <v>0</v>
      </c>
    </row>
    <row r="2610" spans="2:20" ht="24.9" customHeight="1" x14ac:dyDescent="0.3">
      <c r="B2610" s="446"/>
      <c r="C2610" s="267">
        <f t="shared" si="228"/>
        <v>1</v>
      </c>
      <c r="D2610" s="268" t="str">
        <f t="shared" si="229"/>
        <v>Janeiro</v>
      </c>
      <c r="E2610" s="269">
        <v>26</v>
      </c>
      <c r="F2610" s="270" t="str">
        <f>IF(E2610="","",VLOOKUP(Conciliação!E2610,Relatório!B:I,2,FALSE))</f>
        <v>Multas recebidas</v>
      </c>
      <c r="G2610" s="709"/>
      <c r="H2610" s="334" t="str">
        <f>IF(G2610="","",VLOOKUP(G2610,Fundos!B:C,2,FALSE))</f>
        <v/>
      </c>
      <c r="I2610" s="272"/>
      <c r="J2610" s="443"/>
      <c r="K2610" s="443"/>
      <c r="L2610" s="686"/>
      <c r="M2610" s="353"/>
      <c r="N2610" s="271"/>
      <c r="O2610" s="576"/>
      <c r="P2610" s="276" t="s">
        <v>277</v>
      </c>
      <c r="Q2610" s="279"/>
      <c r="R2610" s="449"/>
      <c r="S2610" s="279">
        <f t="shared" si="232"/>
        <v>0</v>
      </c>
      <c r="T2610" s="333">
        <f t="shared" si="218"/>
        <v>0</v>
      </c>
    </row>
    <row r="2611" spans="2:20" ht="24.9" customHeight="1" x14ac:dyDescent="0.3">
      <c r="B2611" s="446"/>
      <c r="C2611" s="267">
        <f t="shared" si="228"/>
        <v>1</v>
      </c>
      <c r="D2611" s="268" t="str">
        <f t="shared" si="229"/>
        <v>Janeiro</v>
      </c>
      <c r="E2611" s="269">
        <v>143</v>
      </c>
      <c r="F2611" s="270">
        <f>IF(E2611="","",VLOOKUP(Conciliação!E2611,Relatório!B:I,2,FALSE))</f>
        <v>0</v>
      </c>
      <c r="G2611" s="709"/>
      <c r="H2611" s="334" t="str">
        <f>IF(G2611="","",VLOOKUP(G2611,Fundos!B:C,2,FALSE))</f>
        <v/>
      </c>
      <c r="I2611" s="272"/>
      <c r="J2611" s="443"/>
      <c r="K2611" s="443"/>
      <c r="L2611" s="685"/>
      <c r="M2611" s="353"/>
      <c r="N2611" s="271"/>
      <c r="O2611" s="576"/>
      <c r="P2611" s="276" t="s">
        <v>277</v>
      </c>
      <c r="Q2611" s="279"/>
      <c r="R2611" s="449"/>
      <c r="S2611" s="279">
        <f t="shared" si="232"/>
        <v>0</v>
      </c>
      <c r="T2611" s="333">
        <f t="shared" si="218"/>
        <v>0</v>
      </c>
    </row>
    <row r="2612" spans="2:20" ht="24.9" customHeight="1" x14ac:dyDescent="0.3">
      <c r="B2612" s="446"/>
      <c r="C2612" s="267">
        <f t="shared" si="228"/>
        <v>1</v>
      </c>
      <c r="D2612" s="268" t="str">
        <f t="shared" si="229"/>
        <v>Janeiro</v>
      </c>
      <c r="E2612" s="269">
        <v>211</v>
      </c>
      <c r="F2612" s="270" t="str">
        <f>IF(E2612="","",VLOOKUP(Conciliação!E2612,Relatório!B:I,2,FALSE))</f>
        <v>Assistente de Pedagogia</v>
      </c>
      <c r="G2612" s="709"/>
      <c r="H2612" s="334" t="str">
        <f>IF(G2612="","",VLOOKUP(G2612,Fundos!B:C,2,FALSE))</f>
        <v/>
      </c>
      <c r="I2612" s="272"/>
      <c r="J2612" s="443"/>
      <c r="K2612" s="443"/>
      <c r="L2612" s="685"/>
      <c r="M2612" s="353"/>
      <c r="N2612" s="271"/>
      <c r="O2612" s="576"/>
      <c r="P2612" s="276" t="s">
        <v>277</v>
      </c>
      <c r="Q2612" s="279"/>
      <c r="R2612" s="449"/>
      <c r="S2612" s="279">
        <f t="shared" si="232"/>
        <v>0</v>
      </c>
      <c r="T2612" s="333">
        <f t="shared" si="218"/>
        <v>0</v>
      </c>
    </row>
    <row r="2613" spans="2:20" ht="24.9" customHeight="1" x14ac:dyDescent="0.3">
      <c r="B2613" s="446"/>
      <c r="C2613" s="267">
        <f t="shared" si="228"/>
        <v>1</v>
      </c>
      <c r="D2613" s="268" t="str">
        <f t="shared" si="229"/>
        <v>Janeiro</v>
      </c>
      <c r="E2613" s="269">
        <v>208</v>
      </c>
      <c r="F2613" s="270" t="str">
        <f>IF(E2613="","",VLOOKUP(Conciliação!E2613,Relatório!B:I,2,FALSE))</f>
        <v>Coordenação</v>
      </c>
      <c r="G2613" s="709"/>
      <c r="H2613" s="334" t="str">
        <f>IF(G2613="","",VLOOKUP(G2613,Fundos!B:C,2,FALSE))</f>
        <v/>
      </c>
      <c r="I2613" s="272"/>
      <c r="J2613" s="443"/>
      <c r="K2613" s="443"/>
      <c r="L2613" s="685"/>
      <c r="M2613" s="353"/>
      <c r="N2613" s="271"/>
      <c r="O2613" s="576"/>
      <c r="P2613" s="276" t="s">
        <v>277</v>
      </c>
      <c r="Q2613" s="279"/>
      <c r="R2613" s="449"/>
      <c r="S2613" s="279">
        <f t="shared" si="232"/>
        <v>0</v>
      </c>
      <c r="T2613" s="333">
        <f t="shared" si="218"/>
        <v>0</v>
      </c>
    </row>
    <row r="2614" spans="2:20" ht="24.9" customHeight="1" x14ac:dyDescent="0.3">
      <c r="B2614" s="446"/>
      <c r="C2614" s="267">
        <f t="shared" si="228"/>
        <v>1</v>
      </c>
      <c r="D2614" s="268" t="str">
        <f t="shared" si="229"/>
        <v>Janeiro</v>
      </c>
      <c r="E2614" s="269">
        <v>209</v>
      </c>
      <c r="F2614" s="270" t="str">
        <f>IF(E2614="","",VLOOKUP(Conciliação!E2614,Relatório!B:I,2,FALSE))</f>
        <v>Designer</v>
      </c>
      <c r="G2614" s="709"/>
      <c r="H2614" s="334" t="str">
        <f>IF(G2614="","",VLOOKUP(G2614,Fundos!B:C,2,FALSE))</f>
        <v/>
      </c>
      <c r="I2614" s="272"/>
      <c r="J2614" s="443"/>
      <c r="K2614" s="443"/>
      <c r="L2614" s="685"/>
      <c r="M2614" s="353"/>
      <c r="N2614" s="271"/>
      <c r="O2614" s="576"/>
      <c r="P2614" s="276" t="s">
        <v>277</v>
      </c>
      <c r="Q2614" s="279"/>
      <c r="R2614" s="449"/>
      <c r="S2614" s="279">
        <f t="shared" si="231"/>
        <v>0</v>
      </c>
      <c r="T2614" s="333">
        <f t="shared" si="218"/>
        <v>0</v>
      </c>
    </row>
    <row r="2615" spans="2:20" ht="24.9" customHeight="1" x14ac:dyDescent="0.3">
      <c r="B2615" s="446"/>
      <c r="C2615" s="267">
        <f t="shared" si="228"/>
        <v>1</v>
      </c>
      <c r="D2615" s="268" t="str">
        <f t="shared" si="229"/>
        <v>Janeiro</v>
      </c>
      <c r="E2615" s="269">
        <v>211</v>
      </c>
      <c r="F2615" s="270" t="str">
        <f>IF(E2615="","",VLOOKUP(Conciliação!E2615,Relatório!B:I,2,FALSE))</f>
        <v>Assistente de Pedagogia</v>
      </c>
      <c r="G2615" s="709"/>
      <c r="H2615" s="334" t="str">
        <f>IF(G2615="","",VLOOKUP(G2615,Fundos!B:C,2,FALSE))</f>
        <v/>
      </c>
      <c r="I2615" s="272"/>
      <c r="J2615" s="443"/>
      <c r="K2615" s="443"/>
      <c r="L2615" s="685"/>
      <c r="M2615" s="353"/>
      <c r="N2615" s="271"/>
      <c r="O2615" s="576"/>
      <c r="P2615" s="276" t="s">
        <v>277</v>
      </c>
      <c r="Q2615" s="279"/>
      <c r="R2615" s="449"/>
      <c r="S2615" s="279">
        <f t="shared" si="231"/>
        <v>0</v>
      </c>
      <c r="T2615" s="333">
        <f t="shared" si="218"/>
        <v>0</v>
      </c>
    </row>
    <row r="2616" spans="2:20" ht="24.9" customHeight="1" x14ac:dyDescent="0.3">
      <c r="B2616" s="446"/>
      <c r="C2616" s="267">
        <f t="shared" si="228"/>
        <v>1</v>
      </c>
      <c r="D2616" s="268" t="str">
        <f t="shared" si="229"/>
        <v>Janeiro</v>
      </c>
      <c r="E2616" s="269">
        <v>208</v>
      </c>
      <c r="F2616" s="270" t="str">
        <f>IF(E2616="","",VLOOKUP(Conciliação!E2616,Relatório!B:I,2,FALSE))</f>
        <v>Coordenação</v>
      </c>
      <c r="G2616" s="709"/>
      <c r="H2616" s="334" t="str">
        <f>IF(G2616="","",VLOOKUP(G2616,Fundos!B:C,2,FALSE))</f>
        <v/>
      </c>
      <c r="I2616" s="272"/>
      <c r="J2616" s="443"/>
      <c r="K2616" s="443"/>
      <c r="L2616" s="685"/>
      <c r="M2616" s="353"/>
      <c r="N2616" s="271"/>
      <c r="O2616" s="576"/>
      <c r="P2616" s="276" t="s">
        <v>277</v>
      </c>
      <c r="Q2616" s="279"/>
      <c r="R2616" s="449"/>
      <c r="S2616" s="279">
        <f t="shared" si="231"/>
        <v>0</v>
      </c>
      <c r="T2616" s="333">
        <f t="shared" si="218"/>
        <v>0</v>
      </c>
    </row>
    <row r="2617" spans="2:20" ht="24.9" customHeight="1" x14ac:dyDescent="0.3">
      <c r="B2617" s="446"/>
      <c r="C2617" s="267">
        <f t="shared" si="228"/>
        <v>1</v>
      </c>
      <c r="D2617" s="268" t="str">
        <f t="shared" si="229"/>
        <v>Janeiro</v>
      </c>
      <c r="E2617" s="269">
        <v>209</v>
      </c>
      <c r="F2617" s="270" t="str">
        <f>IF(E2617="","",VLOOKUP(Conciliação!E2617,Relatório!B:I,2,FALSE))</f>
        <v>Designer</v>
      </c>
      <c r="G2617" s="709"/>
      <c r="H2617" s="334" t="str">
        <f>IF(G2617="","",VLOOKUP(G2617,Fundos!B:C,2,FALSE))</f>
        <v/>
      </c>
      <c r="I2617" s="272"/>
      <c r="J2617" s="443"/>
      <c r="K2617" s="443"/>
      <c r="L2617" s="685"/>
      <c r="M2617" s="353"/>
      <c r="N2617" s="271"/>
      <c r="O2617" s="576"/>
      <c r="P2617" s="276" t="s">
        <v>277</v>
      </c>
      <c r="Q2617" s="279"/>
      <c r="R2617" s="449"/>
      <c r="S2617" s="279">
        <f t="shared" si="231"/>
        <v>0</v>
      </c>
      <c r="T2617" s="333">
        <f t="shared" si="218"/>
        <v>0</v>
      </c>
    </row>
    <row r="2618" spans="2:20" ht="24.9" customHeight="1" x14ac:dyDescent="0.3">
      <c r="B2618" s="446"/>
      <c r="C2618" s="267">
        <f t="shared" si="228"/>
        <v>1</v>
      </c>
      <c r="D2618" s="268" t="str">
        <f t="shared" si="229"/>
        <v>Janeiro</v>
      </c>
      <c r="E2618" s="269">
        <v>176</v>
      </c>
      <c r="F2618" s="270" t="str">
        <f>IF(E2618="","",VLOOKUP(Conciliação!E2618,Relatório!B:I,2,FALSE))</f>
        <v>Repasse Aliança COMUNITÁRIA</v>
      </c>
      <c r="G2618" s="709"/>
      <c r="H2618" s="334" t="str">
        <f>IF(G2618="","",VLOOKUP(G2618,Fundos!B:C,2,FALSE))</f>
        <v/>
      </c>
      <c r="I2618" s="272"/>
      <c r="J2618" s="443"/>
      <c r="K2618" s="448"/>
      <c r="L2618" s="685"/>
      <c r="M2618" s="353"/>
      <c r="N2618" s="271"/>
      <c r="O2618" s="576"/>
      <c r="P2618" s="276" t="s">
        <v>277</v>
      </c>
      <c r="Q2618" s="279"/>
      <c r="R2618" s="449"/>
      <c r="S2618" s="279">
        <f t="shared" si="231"/>
        <v>0</v>
      </c>
      <c r="T2618" s="333">
        <f t="shared" si="218"/>
        <v>0</v>
      </c>
    </row>
    <row r="2619" spans="2:20" ht="24.9" customHeight="1" x14ac:dyDescent="0.3">
      <c r="B2619" s="446"/>
      <c r="C2619" s="267">
        <f t="shared" si="228"/>
        <v>1</v>
      </c>
      <c r="D2619" s="268" t="str">
        <f t="shared" si="229"/>
        <v>Janeiro</v>
      </c>
      <c r="E2619" s="269">
        <v>361</v>
      </c>
      <c r="F2619" s="270">
        <f>IF(E2619="","",VLOOKUP(Conciliação!E2619,Relatório!B:I,2,FALSE))</f>
        <v>0</v>
      </c>
      <c r="G2619" s="709"/>
      <c r="H2619" s="334" t="str">
        <f>IF(G2619="","",VLOOKUP(G2619,Fundos!B:C,2,FALSE))</f>
        <v/>
      </c>
      <c r="I2619" s="272"/>
      <c r="J2619" s="443"/>
      <c r="K2619" s="443"/>
      <c r="L2619" s="685"/>
      <c r="M2619" s="353"/>
      <c r="N2619" s="271"/>
      <c r="O2619" s="576"/>
      <c r="P2619" s="276" t="s">
        <v>277</v>
      </c>
      <c r="Q2619" s="279"/>
      <c r="R2619" s="449"/>
      <c r="S2619" s="279">
        <f t="shared" ref="S2619:S2625" si="233">IF(P2619="sim",Q2619-R2619+S2618,IF(P2619="NÃO",S2618))</f>
        <v>0</v>
      </c>
      <c r="T2619" s="333">
        <f t="shared" si="218"/>
        <v>0</v>
      </c>
    </row>
    <row r="2620" spans="2:20" ht="24.9" customHeight="1" x14ac:dyDescent="0.3">
      <c r="B2620" s="446"/>
      <c r="C2620" s="267">
        <f t="shared" si="228"/>
        <v>1</v>
      </c>
      <c r="D2620" s="268" t="str">
        <f t="shared" si="229"/>
        <v>Janeiro</v>
      </c>
      <c r="E2620" s="269">
        <v>361</v>
      </c>
      <c r="F2620" s="270">
        <f>IF(E2620="","",VLOOKUP(Conciliação!E2620,Relatório!B:I,2,FALSE))</f>
        <v>0</v>
      </c>
      <c r="G2620" s="709"/>
      <c r="H2620" s="334" t="str">
        <f>IF(G2620="","",VLOOKUP(G2620,Fundos!B:C,2,FALSE))</f>
        <v/>
      </c>
      <c r="I2620" s="272"/>
      <c r="J2620" s="443"/>
      <c r="K2620" s="443"/>
      <c r="L2620" s="685"/>
      <c r="M2620" s="353"/>
      <c r="N2620" s="271"/>
      <c r="O2620" s="576"/>
      <c r="P2620" s="276" t="s">
        <v>277</v>
      </c>
      <c r="Q2620" s="279"/>
      <c r="R2620" s="449"/>
      <c r="S2620" s="279">
        <f t="shared" si="233"/>
        <v>0</v>
      </c>
      <c r="T2620" s="333">
        <f t="shared" si="218"/>
        <v>0</v>
      </c>
    </row>
    <row r="2621" spans="2:20" ht="24.9" customHeight="1" x14ac:dyDescent="0.3">
      <c r="B2621" s="446"/>
      <c r="C2621" s="267">
        <f t="shared" si="228"/>
        <v>1</v>
      </c>
      <c r="D2621" s="268" t="str">
        <f t="shared" si="229"/>
        <v>Janeiro</v>
      </c>
      <c r="E2621" s="269">
        <v>176</v>
      </c>
      <c r="F2621" s="270" t="str">
        <f>IF(E2621="","",VLOOKUP(Conciliação!E2621,Relatório!B:I,2,FALSE))</f>
        <v>Repasse Aliança COMUNITÁRIA</v>
      </c>
      <c r="G2621" s="709"/>
      <c r="H2621" s="334" t="str">
        <f>IF(G2621="","",VLOOKUP(G2621,Fundos!B:C,2,FALSE))</f>
        <v/>
      </c>
      <c r="I2621" s="272"/>
      <c r="J2621" s="448"/>
      <c r="K2621" s="448"/>
      <c r="L2621" s="685"/>
      <c r="M2621" s="353"/>
      <c r="N2621" s="271"/>
      <c r="O2621" s="576"/>
      <c r="P2621" s="276" t="s">
        <v>277</v>
      </c>
      <c r="Q2621" s="279"/>
      <c r="R2621" s="449"/>
      <c r="S2621" s="279">
        <f t="shared" si="233"/>
        <v>0</v>
      </c>
      <c r="T2621" s="333">
        <f>T2620</f>
        <v>0</v>
      </c>
    </row>
    <row r="2622" spans="2:20" ht="24.9" customHeight="1" x14ac:dyDescent="0.3">
      <c r="B2622" s="446"/>
      <c r="C2622" s="267">
        <f t="shared" ref="C2622:C2648" si="234">MONTH(B2622)</f>
        <v>1</v>
      </c>
      <c r="D2622" s="268" t="str">
        <f t="shared" ref="D2622:D2648" si="235">IF(C2622=1,"Janeiro",IF(C2622=2,"Fevereiro",IF(C2622=3,"Março",IF(C2622=4,"Abril",IF(C2622=5,"Maio",IF(C2622=6,"Junho",IF(C2622=7,"Julho",IF(C2622=8,"Agosto",IF(C2622=9,"Setembro",IF(C2622=10,"Outubro",IF(C2622=11,"Novembro",IF(C2622=12,"Dezembro",""))))))))))))</f>
        <v>Janeiro</v>
      </c>
      <c r="E2622" s="269">
        <v>52</v>
      </c>
      <c r="F2622" s="270" t="str">
        <f>IF(E2622="","",VLOOKUP(Conciliação!E2622,Relatório!B:I,2,FALSE))</f>
        <v>IOF (Sobre operações de crédito)</v>
      </c>
      <c r="G2622" s="709"/>
      <c r="H2622" s="334" t="str">
        <f>IF(G2622="","",VLOOKUP(G2622,Fundos!B:C,2,FALSE))</f>
        <v/>
      </c>
      <c r="I2622" s="272"/>
      <c r="J2622" s="443"/>
      <c r="K2622" s="448"/>
      <c r="L2622" s="685"/>
      <c r="M2622" s="353"/>
      <c r="N2622" s="271"/>
      <c r="O2622" s="576"/>
      <c r="P2622" s="276" t="s">
        <v>277</v>
      </c>
      <c r="Q2622" s="279"/>
      <c r="R2622" s="449"/>
      <c r="S2622" s="279">
        <f t="shared" si="233"/>
        <v>0</v>
      </c>
      <c r="T2622" s="333">
        <f>T2621</f>
        <v>0</v>
      </c>
    </row>
    <row r="2623" spans="2:20" ht="24.9" customHeight="1" x14ac:dyDescent="0.3">
      <c r="B2623" s="446"/>
      <c r="C2623" s="267">
        <f t="shared" si="234"/>
        <v>1</v>
      </c>
      <c r="D2623" s="268" t="str">
        <f t="shared" si="235"/>
        <v>Janeiro</v>
      </c>
      <c r="E2623" s="269">
        <v>52</v>
      </c>
      <c r="F2623" s="270" t="str">
        <f>IF(E2623="","",VLOOKUP(Conciliação!E2623,Relatório!B:I,2,FALSE))</f>
        <v>IOF (Sobre operações de crédito)</v>
      </c>
      <c r="G2623" s="709"/>
      <c r="H2623" s="334" t="str">
        <f>IF(G2623="","",VLOOKUP(G2623,Fundos!B:C,2,FALSE))</f>
        <v/>
      </c>
      <c r="I2623" s="272"/>
      <c r="J2623" s="443"/>
      <c r="K2623" s="448"/>
      <c r="L2623" s="685"/>
      <c r="M2623" s="353"/>
      <c r="N2623" s="271"/>
      <c r="O2623" s="576"/>
      <c r="P2623" s="276" t="s">
        <v>277</v>
      </c>
      <c r="Q2623" s="279"/>
      <c r="R2623" s="449"/>
      <c r="S2623" s="279">
        <f t="shared" si="233"/>
        <v>0</v>
      </c>
      <c r="T2623" s="333">
        <f>T2622</f>
        <v>0</v>
      </c>
    </row>
    <row r="2624" spans="2:20" ht="24.9" customHeight="1" x14ac:dyDescent="0.3">
      <c r="B2624" s="446"/>
      <c r="C2624" s="267">
        <f t="shared" si="234"/>
        <v>1</v>
      </c>
      <c r="D2624" s="268" t="str">
        <f t="shared" si="235"/>
        <v>Janeiro</v>
      </c>
      <c r="E2624" s="269">
        <v>143</v>
      </c>
      <c r="F2624" s="270">
        <f>IF(E2624="","",VLOOKUP(Conciliação!E2624,Relatório!B:I,2,FALSE))</f>
        <v>0</v>
      </c>
      <c r="G2624" s="709"/>
      <c r="H2624" s="334" t="str">
        <f>IF(G2624="","",VLOOKUP(G2624,Fundos!B:C,2,FALSE))</f>
        <v/>
      </c>
      <c r="I2624" s="272"/>
      <c r="J2624" s="443"/>
      <c r="K2624" s="443"/>
      <c r="L2624" s="685"/>
      <c r="M2624" s="353"/>
      <c r="N2624" s="271"/>
      <c r="O2624" s="576"/>
      <c r="P2624" s="276" t="s">
        <v>277</v>
      </c>
      <c r="Q2624" s="279"/>
      <c r="R2624" s="449"/>
      <c r="S2624" s="279">
        <f t="shared" si="233"/>
        <v>0</v>
      </c>
      <c r="T2624" s="333">
        <f>T2623</f>
        <v>0</v>
      </c>
    </row>
    <row r="2625" spans="2:20" ht="24.9" customHeight="1" x14ac:dyDescent="0.3">
      <c r="B2625" s="446"/>
      <c r="C2625" s="267">
        <f t="shared" si="234"/>
        <v>1</v>
      </c>
      <c r="D2625" s="268" t="str">
        <f t="shared" si="235"/>
        <v>Janeiro</v>
      </c>
      <c r="E2625" s="269">
        <v>173</v>
      </c>
      <c r="F2625" s="270">
        <f>IF(E2625="","",VLOOKUP(Conciliação!E2625,Relatório!B:I,2,FALSE))</f>
        <v>0</v>
      </c>
      <c r="G2625" s="709"/>
      <c r="H2625" s="334" t="str">
        <f>IF(G2625="","",VLOOKUP(G2625,Fundos!B:C,2,FALSE))</f>
        <v/>
      </c>
      <c r="I2625" s="272"/>
      <c r="J2625" s="443"/>
      <c r="K2625" s="448"/>
      <c r="L2625" s="685"/>
      <c r="M2625" s="353"/>
      <c r="N2625" s="271"/>
      <c r="O2625" s="576"/>
      <c r="P2625" s="276" t="s">
        <v>277</v>
      </c>
      <c r="Q2625" s="279"/>
      <c r="R2625" s="449"/>
      <c r="S2625" s="279">
        <f t="shared" si="233"/>
        <v>0</v>
      </c>
      <c r="T2625" s="333">
        <f>T2624</f>
        <v>0</v>
      </c>
    </row>
    <row r="2626" spans="2:20" ht="24.9" customHeight="1" x14ac:dyDescent="0.3">
      <c r="B2626" s="446"/>
      <c r="C2626" s="267">
        <f t="shared" si="234"/>
        <v>1</v>
      </c>
      <c r="D2626" s="268" t="str">
        <f t="shared" si="235"/>
        <v>Janeiro</v>
      </c>
      <c r="E2626" s="269">
        <v>176</v>
      </c>
      <c r="F2626" s="270" t="str">
        <f>IF(E2626="","",VLOOKUP(Conciliação!E2626,Relatório!B:I,2,FALSE))</f>
        <v>Repasse Aliança COMUNITÁRIA</v>
      </c>
      <c r="G2626" s="709"/>
      <c r="H2626" s="334" t="str">
        <f>IF(G2626="","",VLOOKUP(G2626,Fundos!B:C,2,FALSE))</f>
        <v/>
      </c>
      <c r="I2626" s="272"/>
      <c r="J2626" s="443"/>
      <c r="K2626" s="448"/>
      <c r="L2626" s="685"/>
      <c r="M2626" s="353"/>
      <c r="N2626" s="271"/>
      <c r="O2626" s="576"/>
      <c r="P2626" s="276" t="s">
        <v>277</v>
      </c>
      <c r="Q2626" s="279"/>
      <c r="R2626" s="449"/>
      <c r="S2626" s="279">
        <f t="shared" si="231"/>
        <v>0</v>
      </c>
      <c r="T2626" s="333">
        <f t="shared" ref="T2626:T2633" si="236">T2599</f>
        <v>0</v>
      </c>
    </row>
    <row r="2627" spans="2:20" ht="24.9" customHeight="1" x14ac:dyDescent="0.3">
      <c r="B2627" s="446"/>
      <c r="C2627" s="267">
        <f t="shared" si="234"/>
        <v>1</v>
      </c>
      <c r="D2627" s="268" t="str">
        <f t="shared" si="235"/>
        <v>Janeiro</v>
      </c>
      <c r="E2627" s="269">
        <v>205</v>
      </c>
      <c r="F2627" s="270" t="str">
        <f>IF(E2627="","",VLOOKUP(Conciliação!E2627,Relatório!B:I,2,FALSE))</f>
        <v>Auxiliar Administrativo</v>
      </c>
      <c r="G2627" s="709"/>
      <c r="H2627" s="334" t="str">
        <f>IF(G2627="","",VLOOKUP(G2627,Fundos!B:C,2,FALSE))</f>
        <v/>
      </c>
      <c r="I2627" s="272"/>
      <c r="J2627" s="443"/>
      <c r="K2627" s="443"/>
      <c r="L2627" s="685"/>
      <c r="M2627" s="353"/>
      <c r="N2627" s="271"/>
      <c r="O2627" s="576"/>
      <c r="P2627" s="276" t="s">
        <v>277</v>
      </c>
      <c r="Q2627" s="279"/>
      <c r="R2627" s="449"/>
      <c r="S2627" s="279">
        <f t="shared" si="231"/>
        <v>0</v>
      </c>
      <c r="T2627" s="333">
        <f t="shared" si="236"/>
        <v>0</v>
      </c>
    </row>
    <row r="2628" spans="2:20" ht="24.9" customHeight="1" x14ac:dyDescent="0.3">
      <c r="B2628" s="446"/>
      <c r="C2628" s="267">
        <f t="shared" si="234"/>
        <v>1</v>
      </c>
      <c r="D2628" s="268" t="str">
        <f t="shared" si="235"/>
        <v>Janeiro</v>
      </c>
      <c r="E2628" s="269">
        <v>205</v>
      </c>
      <c r="F2628" s="270" t="str">
        <f>IF(E2628="","",VLOOKUP(Conciliação!E2628,Relatório!B:I,2,FALSE))</f>
        <v>Auxiliar Administrativo</v>
      </c>
      <c r="G2628" s="709"/>
      <c r="H2628" s="334" t="str">
        <f>IF(G2628="","",VLOOKUP(G2628,Fundos!B:C,2,FALSE))</f>
        <v/>
      </c>
      <c r="I2628" s="272"/>
      <c r="J2628" s="443"/>
      <c r="K2628" s="443"/>
      <c r="L2628" s="685"/>
      <c r="M2628" s="353"/>
      <c r="N2628" s="271"/>
      <c r="O2628" s="576"/>
      <c r="P2628" s="276" t="s">
        <v>277</v>
      </c>
      <c r="Q2628" s="279"/>
      <c r="R2628" s="449"/>
      <c r="S2628" s="279">
        <f t="shared" si="231"/>
        <v>0</v>
      </c>
      <c r="T2628" s="333">
        <f t="shared" si="236"/>
        <v>0</v>
      </c>
    </row>
    <row r="2629" spans="2:20" ht="24.9" customHeight="1" x14ac:dyDescent="0.3">
      <c r="B2629" s="446"/>
      <c r="C2629" s="267">
        <f t="shared" si="234"/>
        <v>1</v>
      </c>
      <c r="D2629" s="268" t="str">
        <f t="shared" si="235"/>
        <v>Janeiro</v>
      </c>
      <c r="E2629" s="269">
        <v>210</v>
      </c>
      <c r="F2629" s="270" t="str">
        <f>IF(E2629="","",VLOOKUP(Conciliação!E2629,Relatório!B:I,2,FALSE))</f>
        <v>Serviços Gerais</v>
      </c>
      <c r="G2629" s="709"/>
      <c r="H2629" s="334" t="str">
        <f>IF(G2629="","",VLOOKUP(G2629,Fundos!B:C,2,FALSE))</f>
        <v/>
      </c>
      <c r="I2629" s="272"/>
      <c r="J2629" s="443"/>
      <c r="K2629" s="443"/>
      <c r="L2629" s="685"/>
      <c r="M2629" s="353"/>
      <c r="N2629" s="271"/>
      <c r="O2629" s="576"/>
      <c r="P2629" s="276" t="s">
        <v>277</v>
      </c>
      <c r="Q2629" s="279"/>
      <c r="R2629" s="449"/>
      <c r="S2629" s="279">
        <f t="shared" si="231"/>
        <v>0</v>
      </c>
      <c r="T2629" s="333">
        <f t="shared" si="236"/>
        <v>0</v>
      </c>
    </row>
    <row r="2630" spans="2:20" ht="24.9" customHeight="1" x14ac:dyDescent="0.3">
      <c r="B2630" s="446"/>
      <c r="C2630" s="267">
        <f t="shared" si="234"/>
        <v>1</v>
      </c>
      <c r="D2630" s="268" t="str">
        <f t="shared" si="235"/>
        <v>Janeiro</v>
      </c>
      <c r="E2630" s="269">
        <v>210</v>
      </c>
      <c r="F2630" s="270" t="str">
        <f>IF(E2630="","",VLOOKUP(Conciliação!E2630,Relatório!B:I,2,FALSE))</f>
        <v>Serviços Gerais</v>
      </c>
      <c r="G2630" s="709"/>
      <c r="H2630" s="334" t="str">
        <f>IF(G2630="","",VLOOKUP(G2630,Fundos!B:C,2,FALSE))</f>
        <v/>
      </c>
      <c r="I2630" s="272"/>
      <c r="J2630" s="443"/>
      <c r="K2630" s="443"/>
      <c r="L2630" s="685"/>
      <c r="M2630" s="353"/>
      <c r="N2630" s="271"/>
      <c r="O2630" s="576"/>
      <c r="P2630" s="276" t="s">
        <v>277</v>
      </c>
      <c r="Q2630" s="279"/>
      <c r="R2630" s="449"/>
      <c r="S2630" s="279">
        <f t="shared" si="231"/>
        <v>0</v>
      </c>
      <c r="T2630" s="333">
        <f t="shared" si="236"/>
        <v>0</v>
      </c>
    </row>
    <row r="2631" spans="2:20" ht="24.9" customHeight="1" x14ac:dyDescent="0.3">
      <c r="B2631" s="446"/>
      <c r="C2631" s="267">
        <f t="shared" si="234"/>
        <v>1</v>
      </c>
      <c r="D2631" s="268" t="str">
        <f t="shared" si="235"/>
        <v>Janeiro</v>
      </c>
      <c r="E2631" s="269">
        <v>121</v>
      </c>
      <c r="F2631" s="270">
        <f>IF(E2631="","",VLOOKUP(Conciliação!E2631,Relatório!B:I,2,FALSE))</f>
        <v>0</v>
      </c>
      <c r="G2631" s="709"/>
      <c r="H2631" s="334" t="str">
        <f>IF(G2631="","",VLOOKUP(G2631,Fundos!B:C,2,FALSE))</f>
        <v/>
      </c>
      <c r="I2631" s="272"/>
      <c r="J2631" s="443"/>
      <c r="K2631" s="448"/>
      <c r="L2631" s="686"/>
      <c r="M2631" s="353"/>
      <c r="N2631" s="271"/>
      <c r="O2631" s="576"/>
      <c r="P2631" s="276" t="s">
        <v>277</v>
      </c>
      <c r="Q2631" s="279"/>
      <c r="R2631" s="449"/>
      <c r="S2631" s="279">
        <f t="shared" si="231"/>
        <v>0</v>
      </c>
      <c r="T2631" s="333">
        <f t="shared" si="236"/>
        <v>0</v>
      </c>
    </row>
    <row r="2632" spans="2:20" ht="24.9" customHeight="1" x14ac:dyDescent="0.3">
      <c r="B2632" s="446"/>
      <c r="C2632" s="267">
        <f t="shared" si="234"/>
        <v>1</v>
      </c>
      <c r="D2632" s="268" t="str">
        <f t="shared" si="235"/>
        <v>Janeiro</v>
      </c>
      <c r="E2632" s="269">
        <v>143</v>
      </c>
      <c r="F2632" s="270">
        <f>IF(E2632="","",VLOOKUP(Conciliação!E2632,Relatório!B:I,2,FALSE))</f>
        <v>0</v>
      </c>
      <c r="G2632" s="709"/>
      <c r="H2632" s="334" t="str">
        <f>IF(G2632="","",VLOOKUP(G2632,Fundos!B:C,2,FALSE))</f>
        <v/>
      </c>
      <c r="I2632" s="272"/>
      <c r="J2632" s="443"/>
      <c r="K2632" s="448"/>
      <c r="L2632" s="686"/>
      <c r="M2632" s="353"/>
      <c r="N2632" s="271"/>
      <c r="O2632" s="576"/>
      <c r="P2632" s="276" t="s">
        <v>277</v>
      </c>
      <c r="Q2632" s="279"/>
      <c r="R2632" s="449"/>
      <c r="S2632" s="279">
        <f>IF(P2632="sim",Q2632-R2632+S2631,IF(P2632="NÃO",S2631))</f>
        <v>0</v>
      </c>
      <c r="T2632" s="333">
        <f t="shared" si="236"/>
        <v>0</v>
      </c>
    </row>
    <row r="2633" spans="2:20" ht="24.9" customHeight="1" x14ac:dyDescent="0.3">
      <c r="B2633" s="446"/>
      <c r="C2633" s="267">
        <f t="shared" si="234"/>
        <v>1</v>
      </c>
      <c r="D2633" s="268" t="str">
        <f t="shared" si="235"/>
        <v>Janeiro</v>
      </c>
      <c r="E2633" s="269">
        <v>60</v>
      </c>
      <c r="F2633" s="270" t="str">
        <f>IF(E2633="","",VLOOKUP(Conciliação!E2633,Relatório!B:I,2,FALSE))</f>
        <v>Taxas bancárias</v>
      </c>
      <c r="G2633" s="709"/>
      <c r="H2633" s="334" t="str">
        <f>IF(G2633="","",VLOOKUP(G2633,Fundos!B:C,2,FALSE))</f>
        <v/>
      </c>
      <c r="I2633" s="272"/>
      <c r="J2633" s="443"/>
      <c r="K2633" s="443"/>
      <c r="L2633" s="685"/>
      <c r="M2633" s="353"/>
      <c r="N2633" s="271"/>
      <c r="O2633" s="576"/>
      <c r="P2633" s="276" t="s">
        <v>277</v>
      </c>
      <c r="Q2633" s="279"/>
      <c r="R2633" s="449"/>
      <c r="S2633" s="279">
        <f>IF(P2633="sim",Q2633-R2633+S2632,IF(P2633="NÃO",S2632))</f>
        <v>0</v>
      </c>
      <c r="T2633" s="333">
        <f t="shared" si="236"/>
        <v>0</v>
      </c>
    </row>
    <row r="2634" spans="2:20" ht="24.9" customHeight="1" x14ac:dyDescent="0.3">
      <c r="B2634" s="446"/>
      <c r="C2634" s="267">
        <f t="shared" si="234"/>
        <v>1</v>
      </c>
      <c r="D2634" s="268" t="str">
        <f t="shared" si="235"/>
        <v>Janeiro</v>
      </c>
      <c r="E2634" s="269">
        <v>60</v>
      </c>
      <c r="F2634" s="270" t="str">
        <f>IF(E2634="","",VLOOKUP(Conciliação!E2634,Relatório!B:I,2,FALSE))</f>
        <v>Taxas bancárias</v>
      </c>
      <c r="G2634" s="709"/>
      <c r="H2634" s="334" t="str">
        <f>IF(G2634="","",VLOOKUP(G2634,Fundos!B:C,2,FALSE))</f>
        <v/>
      </c>
      <c r="I2634" s="272"/>
      <c r="J2634" s="443"/>
      <c r="K2634" s="443"/>
      <c r="L2634" s="685"/>
      <c r="M2634" s="353"/>
      <c r="N2634" s="271"/>
      <c r="O2634" s="576"/>
      <c r="P2634" s="276" t="s">
        <v>277</v>
      </c>
      <c r="Q2634" s="279"/>
      <c r="R2634" s="449"/>
      <c r="S2634" s="279">
        <f t="shared" si="231"/>
        <v>0</v>
      </c>
      <c r="T2634" s="333">
        <f>T2606</f>
        <v>0</v>
      </c>
    </row>
    <row r="2635" spans="2:20" ht="24.9" customHeight="1" x14ac:dyDescent="0.3">
      <c r="B2635" s="446"/>
      <c r="C2635" s="267">
        <f t="shared" si="234"/>
        <v>1</v>
      </c>
      <c r="D2635" s="268" t="str">
        <f t="shared" si="235"/>
        <v>Janeiro</v>
      </c>
      <c r="E2635" s="269">
        <v>60</v>
      </c>
      <c r="F2635" s="270" t="str">
        <f>IF(E2635="","",VLOOKUP(Conciliação!E2635,Relatório!B:I,2,FALSE))</f>
        <v>Taxas bancárias</v>
      </c>
      <c r="G2635" s="709"/>
      <c r="H2635" s="334" t="str">
        <f>IF(G2635="","",VLOOKUP(G2635,Fundos!B:C,2,FALSE))</f>
        <v/>
      </c>
      <c r="I2635" s="272"/>
      <c r="J2635" s="443"/>
      <c r="K2635" s="443"/>
      <c r="L2635" s="685"/>
      <c r="M2635" s="353"/>
      <c r="N2635" s="271"/>
      <c r="O2635" s="576"/>
      <c r="P2635" s="276" t="s">
        <v>277</v>
      </c>
      <c r="Q2635" s="279"/>
      <c r="R2635" s="449"/>
      <c r="S2635" s="279">
        <f t="shared" si="231"/>
        <v>0</v>
      </c>
      <c r="T2635" s="333">
        <f>T2607</f>
        <v>0</v>
      </c>
    </row>
    <row r="2636" spans="2:20" ht="24.9" customHeight="1" x14ac:dyDescent="0.3">
      <c r="B2636" s="446"/>
      <c r="C2636" s="267">
        <f t="shared" si="234"/>
        <v>1</v>
      </c>
      <c r="D2636" s="268" t="str">
        <f t="shared" si="235"/>
        <v>Janeiro</v>
      </c>
      <c r="E2636" s="269">
        <v>60</v>
      </c>
      <c r="F2636" s="270" t="str">
        <f>IF(E2636="","",VLOOKUP(Conciliação!E2636,Relatório!B:I,2,FALSE))</f>
        <v>Taxas bancárias</v>
      </c>
      <c r="G2636" s="709"/>
      <c r="H2636" s="334" t="str">
        <f>IF(G2636="","",VLOOKUP(G2636,Fundos!B:C,2,FALSE))</f>
        <v/>
      </c>
      <c r="I2636" s="272"/>
      <c r="J2636" s="443"/>
      <c r="K2636" s="443"/>
      <c r="L2636" s="685"/>
      <c r="M2636" s="353"/>
      <c r="N2636" s="271"/>
      <c r="O2636" s="576"/>
      <c r="P2636" s="276" t="s">
        <v>277</v>
      </c>
      <c r="Q2636" s="279"/>
      <c r="R2636" s="449"/>
      <c r="S2636" s="279">
        <f t="shared" si="231"/>
        <v>0</v>
      </c>
      <c r="T2636" s="333">
        <f t="shared" ref="T2636:T2657" si="237">T2610</f>
        <v>0</v>
      </c>
    </row>
    <row r="2637" spans="2:20" ht="24.9" customHeight="1" x14ac:dyDescent="0.3">
      <c r="B2637" s="446"/>
      <c r="C2637" s="267">
        <f t="shared" si="234"/>
        <v>1</v>
      </c>
      <c r="D2637" s="268" t="str">
        <f t="shared" si="235"/>
        <v>Janeiro</v>
      </c>
      <c r="E2637" s="269">
        <v>60</v>
      </c>
      <c r="F2637" s="270" t="str">
        <f>IF(E2637="","",VLOOKUP(Conciliação!E2637,Relatório!B:I,2,FALSE))</f>
        <v>Taxas bancárias</v>
      </c>
      <c r="G2637" s="709"/>
      <c r="H2637" s="334" t="str">
        <f>IF(G2637="","",VLOOKUP(G2637,Fundos!B:C,2,FALSE))</f>
        <v/>
      </c>
      <c r="I2637" s="272"/>
      <c r="J2637" s="443"/>
      <c r="K2637" s="443"/>
      <c r="L2637" s="685"/>
      <c r="M2637" s="353"/>
      <c r="N2637" s="271"/>
      <c r="O2637" s="576"/>
      <c r="P2637" s="276" t="s">
        <v>277</v>
      </c>
      <c r="Q2637" s="279"/>
      <c r="R2637" s="449"/>
      <c r="S2637" s="279">
        <f t="shared" si="231"/>
        <v>0</v>
      </c>
      <c r="T2637" s="333">
        <f t="shared" si="237"/>
        <v>0</v>
      </c>
    </row>
    <row r="2638" spans="2:20" ht="24.9" customHeight="1" x14ac:dyDescent="0.3">
      <c r="B2638" s="446"/>
      <c r="C2638" s="267">
        <f t="shared" si="234"/>
        <v>1</v>
      </c>
      <c r="D2638" s="268" t="str">
        <f t="shared" si="235"/>
        <v>Janeiro</v>
      </c>
      <c r="E2638" s="269">
        <v>60</v>
      </c>
      <c r="F2638" s="270" t="str">
        <f>IF(E2638="","",VLOOKUP(Conciliação!E2638,Relatório!B:I,2,FALSE))</f>
        <v>Taxas bancárias</v>
      </c>
      <c r="G2638" s="709"/>
      <c r="H2638" s="334" t="str">
        <f>IF(G2638="","",VLOOKUP(G2638,Fundos!B:C,2,FALSE))</f>
        <v/>
      </c>
      <c r="I2638" s="272"/>
      <c r="J2638" s="443"/>
      <c r="K2638" s="443"/>
      <c r="L2638" s="685"/>
      <c r="M2638" s="353"/>
      <c r="N2638" s="271"/>
      <c r="O2638" s="576"/>
      <c r="P2638" s="276" t="s">
        <v>277</v>
      </c>
      <c r="Q2638" s="279"/>
      <c r="R2638" s="449"/>
      <c r="S2638" s="279">
        <f t="shared" si="231"/>
        <v>0</v>
      </c>
      <c r="T2638" s="333">
        <f t="shared" si="237"/>
        <v>0</v>
      </c>
    </row>
    <row r="2639" spans="2:20" ht="24.9" customHeight="1" x14ac:dyDescent="0.3">
      <c r="B2639" s="446"/>
      <c r="C2639" s="267">
        <f t="shared" si="234"/>
        <v>1</v>
      </c>
      <c r="D2639" s="268" t="str">
        <f t="shared" si="235"/>
        <v>Janeiro</v>
      </c>
      <c r="E2639" s="269">
        <v>60</v>
      </c>
      <c r="F2639" s="270" t="str">
        <f>IF(E2639="","",VLOOKUP(Conciliação!E2639,Relatório!B:I,2,FALSE))</f>
        <v>Taxas bancárias</v>
      </c>
      <c r="G2639" s="709"/>
      <c r="H2639" s="334" t="str">
        <f>IF(G2639="","",VLOOKUP(G2639,Fundos!B:C,2,FALSE))</f>
        <v/>
      </c>
      <c r="I2639" s="272"/>
      <c r="J2639" s="443"/>
      <c r="K2639" s="443"/>
      <c r="L2639" s="685"/>
      <c r="M2639" s="353"/>
      <c r="N2639" s="271"/>
      <c r="O2639" s="576"/>
      <c r="P2639" s="276" t="s">
        <v>277</v>
      </c>
      <c r="Q2639" s="279"/>
      <c r="R2639" s="449"/>
      <c r="S2639" s="279">
        <f t="shared" si="231"/>
        <v>0</v>
      </c>
      <c r="T2639" s="333">
        <f t="shared" si="237"/>
        <v>0</v>
      </c>
    </row>
    <row r="2640" spans="2:20" ht="24.9" customHeight="1" x14ac:dyDescent="0.3">
      <c r="B2640" s="446"/>
      <c r="C2640" s="267">
        <f t="shared" si="234"/>
        <v>1</v>
      </c>
      <c r="D2640" s="268" t="str">
        <f t="shared" si="235"/>
        <v>Janeiro</v>
      </c>
      <c r="E2640" s="269">
        <v>60</v>
      </c>
      <c r="F2640" s="270" t="str">
        <f>IF(E2640="","",VLOOKUP(Conciliação!E2640,Relatório!B:I,2,FALSE))</f>
        <v>Taxas bancárias</v>
      </c>
      <c r="G2640" s="709"/>
      <c r="H2640" s="334" t="str">
        <f>IF(G2640="","",VLOOKUP(G2640,Fundos!B:C,2,FALSE))</f>
        <v/>
      </c>
      <c r="I2640" s="272"/>
      <c r="J2640" s="443"/>
      <c r="K2640" s="443"/>
      <c r="L2640" s="685"/>
      <c r="M2640" s="353"/>
      <c r="N2640" s="271"/>
      <c r="O2640" s="576"/>
      <c r="P2640" s="276" t="s">
        <v>277</v>
      </c>
      <c r="Q2640" s="279"/>
      <c r="R2640" s="449"/>
      <c r="S2640" s="279">
        <f t="shared" si="231"/>
        <v>0</v>
      </c>
      <c r="T2640" s="333">
        <f t="shared" si="237"/>
        <v>0</v>
      </c>
    </row>
    <row r="2641" spans="2:20" ht="24.9" customHeight="1" x14ac:dyDescent="0.3">
      <c r="B2641" s="446"/>
      <c r="C2641" s="267">
        <f t="shared" si="234"/>
        <v>1</v>
      </c>
      <c r="D2641" s="268" t="str">
        <f t="shared" si="235"/>
        <v>Janeiro</v>
      </c>
      <c r="E2641" s="269">
        <v>60</v>
      </c>
      <c r="F2641" s="270" t="str">
        <f>IF(E2641="","",VLOOKUP(Conciliação!E2641,Relatório!B:I,2,FALSE))</f>
        <v>Taxas bancárias</v>
      </c>
      <c r="G2641" s="709"/>
      <c r="H2641" s="334" t="str">
        <f>IF(G2641="","",VLOOKUP(G2641,Fundos!B:C,2,FALSE))</f>
        <v/>
      </c>
      <c r="I2641" s="272"/>
      <c r="J2641" s="443"/>
      <c r="K2641" s="443"/>
      <c r="L2641" s="685"/>
      <c r="M2641" s="353"/>
      <c r="N2641" s="271"/>
      <c r="O2641" s="576"/>
      <c r="P2641" s="276" t="s">
        <v>277</v>
      </c>
      <c r="Q2641" s="279"/>
      <c r="R2641" s="449"/>
      <c r="S2641" s="279">
        <f t="shared" si="231"/>
        <v>0</v>
      </c>
      <c r="T2641" s="333">
        <f t="shared" si="237"/>
        <v>0</v>
      </c>
    </row>
    <row r="2642" spans="2:20" ht="24.9" customHeight="1" x14ac:dyDescent="0.3">
      <c r="B2642" s="446"/>
      <c r="C2642" s="267">
        <f t="shared" si="234"/>
        <v>1</v>
      </c>
      <c r="D2642" s="268" t="str">
        <f t="shared" si="235"/>
        <v>Janeiro</v>
      </c>
      <c r="E2642" s="269">
        <v>60</v>
      </c>
      <c r="F2642" s="270" t="str">
        <f>IF(E2642="","",VLOOKUP(Conciliação!E2642,Relatório!B:I,2,FALSE))</f>
        <v>Taxas bancárias</v>
      </c>
      <c r="G2642" s="709"/>
      <c r="H2642" s="334" t="str">
        <f>IF(G2642="","",VLOOKUP(G2642,Fundos!B:C,2,FALSE))</f>
        <v/>
      </c>
      <c r="I2642" s="272"/>
      <c r="J2642" s="443"/>
      <c r="K2642" s="443"/>
      <c r="L2642" s="685"/>
      <c r="M2642" s="353"/>
      <c r="N2642" s="271"/>
      <c r="O2642" s="576"/>
      <c r="P2642" s="276" t="s">
        <v>277</v>
      </c>
      <c r="Q2642" s="279"/>
      <c r="R2642" s="449"/>
      <c r="S2642" s="279">
        <f t="shared" si="231"/>
        <v>0</v>
      </c>
      <c r="T2642" s="333">
        <f t="shared" si="237"/>
        <v>0</v>
      </c>
    </row>
    <row r="2643" spans="2:20" ht="24.9" customHeight="1" x14ac:dyDescent="0.3">
      <c r="B2643" s="446"/>
      <c r="C2643" s="267">
        <f t="shared" si="234"/>
        <v>1</v>
      </c>
      <c r="D2643" s="268" t="str">
        <f t="shared" si="235"/>
        <v>Janeiro</v>
      </c>
      <c r="E2643" s="269">
        <v>60</v>
      </c>
      <c r="F2643" s="270" t="str">
        <f>IF(E2643="","",VLOOKUP(Conciliação!E2643,Relatório!B:I,2,FALSE))</f>
        <v>Taxas bancárias</v>
      </c>
      <c r="G2643" s="709"/>
      <c r="H2643" s="334" t="str">
        <f>IF(G2643="","",VLOOKUP(G2643,Fundos!B:C,2,FALSE))</f>
        <v/>
      </c>
      <c r="I2643" s="272"/>
      <c r="J2643" s="443"/>
      <c r="K2643" s="443"/>
      <c r="L2643" s="685"/>
      <c r="M2643" s="353"/>
      <c r="N2643" s="271"/>
      <c r="O2643" s="576"/>
      <c r="P2643" s="276" t="s">
        <v>277</v>
      </c>
      <c r="Q2643" s="279"/>
      <c r="R2643" s="449"/>
      <c r="S2643" s="279">
        <f t="shared" si="231"/>
        <v>0</v>
      </c>
      <c r="T2643" s="333">
        <f t="shared" si="237"/>
        <v>0</v>
      </c>
    </row>
    <row r="2644" spans="2:20" ht="24.9" customHeight="1" x14ac:dyDescent="0.3">
      <c r="B2644" s="446"/>
      <c r="C2644" s="267">
        <f t="shared" si="234"/>
        <v>1</v>
      </c>
      <c r="D2644" s="268" t="str">
        <f t="shared" si="235"/>
        <v>Janeiro</v>
      </c>
      <c r="E2644" s="269">
        <v>60</v>
      </c>
      <c r="F2644" s="270" t="str">
        <f>IF(E2644="","",VLOOKUP(Conciliação!E2644,Relatório!B:I,2,FALSE))</f>
        <v>Taxas bancárias</v>
      </c>
      <c r="G2644" s="709"/>
      <c r="H2644" s="334" t="str">
        <f>IF(G2644="","",VLOOKUP(G2644,Fundos!B:C,2,FALSE))</f>
        <v/>
      </c>
      <c r="I2644" s="272"/>
      <c r="J2644" s="443"/>
      <c r="K2644" s="443"/>
      <c r="L2644" s="685"/>
      <c r="M2644" s="353"/>
      <c r="N2644" s="271"/>
      <c r="O2644" s="576"/>
      <c r="P2644" s="276" t="s">
        <v>277</v>
      </c>
      <c r="Q2644" s="279"/>
      <c r="R2644" s="449"/>
      <c r="S2644" s="279">
        <f t="shared" si="231"/>
        <v>0</v>
      </c>
      <c r="T2644" s="333">
        <f t="shared" si="237"/>
        <v>0</v>
      </c>
    </row>
    <row r="2645" spans="2:20" ht="24.9" customHeight="1" x14ac:dyDescent="0.3">
      <c r="B2645" s="446"/>
      <c r="C2645" s="267">
        <f t="shared" si="234"/>
        <v>1</v>
      </c>
      <c r="D2645" s="268" t="str">
        <f t="shared" si="235"/>
        <v>Janeiro</v>
      </c>
      <c r="E2645" s="269">
        <v>60</v>
      </c>
      <c r="F2645" s="270" t="str">
        <f>IF(E2645="","",VLOOKUP(Conciliação!E2645,Relatório!B:I,2,FALSE))</f>
        <v>Taxas bancárias</v>
      </c>
      <c r="G2645" s="709"/>
      <c r="H2645" s="334" t="str">
        <f>IF(G2645="","",VLOOKUP(G2645,Fundos!B:C,2,FALSE))</f>
        <v/>
      </c>
      <c r="I2645" s="272"/>
      <c r="J2645" s="443"/>
      <c r="K2645" s="443"/>
      <c r="L2645" s="685"/>
      <c r="M2645" s="353"/>
      <c r="N2645" s="271"/>
      <c r="O2645" s="576"/>
      <c r="P2645" s="276" t="s">
        <v>277</v>
      </c>
      <c r="Q2645" s="279"/>
      <c r="R2645" s="449"/>
      <c r="S2645" s="279">
        <f t="shared" si="231"/>
        <v>0</v>
      </c>
      <c r="T2645" s="333">
        <f t="shared" si="237"/>
        <v>0</v>
      </c>
    </row>
    <row r="2646" spans="2:20" ht="24.9" customHeight="1" x14ac:dyDescent="0.3">
      <c r="B2646" s="446"/>
      <c r="C2646" s="267">
        <f t="shared" si="234"/>
        <v>1</v>
      </c>
      <c r="D2646" s="268" t="str">
        <f t="shared" si="235"/>
        <v>Janeiro</v>
      </c>
      <c r="E2646" s="269">
        <v>60</v>
      </c>
      <c r="F2646" s="270" t="str">
        <f>IF(E2646="","",VLOOKUP(Conciliação!E2646,Relatório!B:I,2,FALSE))</f>
        <v>Taxas bancárias</v>
      </c>
      <c r="G2646" s="709"/>
      <c r="H2646" s="334" t="str">
        <f>IF(G2646="","",VLOOKUP(G2646,Fundos!B:C,2,FALSE))</f>
        <v/>
      </c>
      <c r="I2646" s="272"/>
      <c r="J2646" s="443"/>
      <c r="K2646" s="443"/>
      <c r="L2646" s="685"/>
      <c r="M2646" s="353"/>
      <c r="N2646" s="271"/>
      <c r="O2646" s="576"/>
      <c r="P2646" s="276" t="s">
        <v>277</v>
      </c>
      <c r="Q2646" s="279"/>
      <c r="R2646" s="449"/>
      <c r="S2646" s="279">
        <f t="shared" si="231"/>
        <v>0</v>
      </c>
      <c r="T2646" s="333">
        <f t="shared" si="237"/>
        <v>0</v>
      </c>
    </row>
    <row r="2647" spans="2:20" ht="24.9" customHeight="1" x14ac:dyDescent="0.3">
      <c r="B2647" s="446"/>
      <c r="C2647" s="267">
        <f t="shared" si="234"/>
        <v>1</v>
      </c>
      <c r="D2647" s="268" t="str">
        <f t="shared" si="235"/>
        <v>Janeiro</v>
      </c>
      <c r="E2647" s="269">
        <v>60</v>
      </c>
      <c r="F2647" s="270" t="str">
        <f>IF(E2647="","",VLOOKUP(Conciliação!E2647,Relatório!B:I,2,FALSE))</f>
        <v>Taxas bancárias</v>
      </c>
      <c r="G2647" s="709"/>
      <c r="H2647" s="334" t="str">
        <f>IF(G2647="","",VLOOKUP(G2647,Fundos!B:C,2,FALSE))</f>
        <v/>
      </c>
      <c r="I2647" s="272"/>
      <c r="J2647" s="443"/>
      <c r="K2647" s="443"/>
      <c r="L2647" s="685"/>
      <c r="M2647" s="353"/>
      <c r="N2647" s="271"/>
      <c r="O2647" s="576"/>
      <c r="P2647" s="276" t="s">
        <v>277</v>
      </c>
      <c r="Q2647" s="279"/>
      <c r="R2647" s="449"/>
      <c r="S2647" s="279">
        <f t="shared" si="231"/>
        <v>0</v>
      </c>
      <c r="T2647" s="333">
        <f t="shared" si="237"/>
        <v>0</v>
      </c>
    </row>
    <row r="2648" spans="2:20" ht="24.9" customHeight="1" x14ac:dyDescent="0.3">
      <c r="B2648" s="446"/>
      <c r="C2648" s="267">
        <f t="shared" si="234"/>
        <v>1</v>
      </c>
      <c r="D2648" s="268" t="str">
        <f t="shared" si="235"/>
        <v>Janeiro</v>
      </c>
      <c r="E2648" s="269">
        <v>24</v>
      </c>
      <c r="F2648" s="270" t="str">
        <f>IF(E2648="","",VLOOKUP(Conciliação!E2648,Relatório!B:I,2,FALSE))</f>
        <v>Resgate de Aplicações Financeiras</v>
      </c>
      <c r="G2648" s="709"/>
      <c r="H2648" s="334" t="str">
        <f>IF(G2648="","",VLOOKUP(G2648,Fundos!B:C,2,FALSE))</f>
        <v/>
      </c>
      <c r="I2648" s="272"/>
      <c r="J2648" s="443"/>
      <c r="K2648" s="443"/>
      <c r="L2648" s="685"/>
      <c r="M2648" s="353"/>
      <c r="N2648" s="271"/>
      <c r="O2648" s="576"/>
      <c r="P2648" s="276" t="s">
        <v>277</v>
      </c>
      <c r="Q2648" s="279"/>
      <c r="R2648" s="449"/>
      <c r="S2648" s="279">
        <f t="shared" si="231"/>
        <v>0</v>
      </c>
      <c r="T2648" s="333">
        <f t="shared" si="237"/>
        <v>0</v>
      </c>
    </row>
    <row r="2649" spans="2:20" ht="24.9" customHeight="1" x14ac:dyDescent="0.3">
      <c r="B2649" s="446"/>
      <c r="C2649" s="267">
        <f t="shared" ref="C2649:C2670" si="238">MONTH(B2649)</f>
        <v>1</v>
      </c>
      <c r="D2649" s="268" t="str">
        <f t="shared" ref="D2649:D2670" si="239">IF(C2649=1,"Janeiro",IF(C2649=2,"Fevereiro",IF(C2649=3,"Março",IF(C2649=4,"Abril",IF(C2649=5,"Maio",IF(C2649=6,"Junho",IF(C2649=7,"Julho",IF(C2649=8,"Agosto",IF(C2649=9,"Setembro",IF(C2649=10,"Outubro",IF(C2649=11,"Novembro",IF(C2649=12,"Dezembro",""))))))))))))</f>
        <v>Janeiro</v>
      </c>
      <c r="E2649" s="269">
        <v>501</v>
      </c>
      <c r="F2649" s="270" t="str">
        <f>IF(E2649="","",VLOOKUP(Conciliação!E2649,Relatório!B:I,2,FALSE))</f>
        <v>CDB Flex Empresarial/FIC SIGMA DI/GIRO FLEX</v>
      </c>
      <c r="G2649" s="709"/>
      <c r="H2649" s="334" t="str">
        <f>IF(G2649="","",VLOOKUP(G2649,Fundos!B:C,2,FALSE))</f>
        <v/>
      </c>
      <c r="I2649" s="272"/>
      <c r="J2649" s="443"/>
      <c r="K2649" s="443"/>
      <c r="L2649" s="685"/>
      <c r="M2649" s="353"/>
      <c r="N2649" s="271"/>
      <c r="O2649" s="576"/>
      <c r="P2649" s="276" t="s">
        <v>277</v>
      </c>
      <c r="Q2649" s="279"/>
      <c r="R2649" s="449"/>
      <c r="S2649" s="279">
        <f t="shared" si="231"/>
        <v>0</v>
      </c>
      <c r="T2649" s="333">
        <f t="shared" si="237"/>
        <v>0</v>
      </c>
    </row>
    <row r="2650" spans="2:20" ht="24.9" customHeight="1" x14ac:dyDescent="0.3">
      <c r="B2650" s="446"/>
      <c r="C2650" s="267">
        <f t="shared" si="238"/>
        <v>1</v>
      </c>
      <c r="D2650" s="268" t="str">
        <f t="shared" si="239"/>
        <v>Janeiro</v>
      </c>
      <c r="E2650" s="269">
        <v>10</v>
      </c>
      <c r="F2650" s="270" t="str">
        <f>IF(E2650="","",VLOOKUP(Conciliação!E2650,Relatório!B:I,2,FALSE))</f>
        <v>Instituto x</v>
      </c>
      <c r="G2650" s="709"/>
      <c r="H2650" s="334" t="str">
        <f>IF(G2650="","",VLOOKUP(G2650,Fundos!B:C,2,FALSE))</f>
        <v/>
      </c>
      <c r="I2650" s="272"/>
      <c r="J2650" s="443"/>
      <c r="K2650" s="443"/>
      <c r="L2650" s="685"/>
      <c r="M2650" s="353"/>
      <c r="N2650" s="271"/>
      <c r="O2650" s="576"/>
      <c r="P2650" s="276" t="s">
        <v>277</v>
      </c>
      <c r="Q2650" s="279"/>
      <c r="R2650" s="449"/>
      <c r="S2650" s="279">
        <f t="shared" si="231"/>
        <v>0</v>
      </c>
      <c r="T2650" s="333">
        <f t="shared" si="237"/>
        <v>0</v>
      </c>
    </row>
    <row r="2651" spans="2:20" ht="24.9" customHeight="1" x14ac:dyDescent="0.3">
      <c r="B2651" s="446"/>
      <c r="C2651" s="267">
        <f t="shared" si="238"/>
        <v>1</v>
      </c>
      <c r="D2651" s="268" t="str">
        <f t="shared" si="239"/>
        <v>Janeiro</v>
      </c>
      <c r="E2651" s="269">
        <v>361</v>
      </c>
      <c r="F2651" s="270">
        <f>IF(E2651="","",VLOOKUP(Conciliação!E2651,Relatório!B:I,2,FALSE))</f>
        <v>0</v>
      </c>
      <c r="G2651" s="709"/>
      <c r="H2651" s="334" t="str">
        <f>IF(G2651="","",VLOOKUP(G2651,Fundos!B:C,2,FALSE))</f>
        <v/>
      </c>
      <c r="I2651" s="272"/>
      <c r="J2651" s="443"/>
      <c r="K2651" s="443"/>
      <c r="L2651" s="685"/>
      <c r="M2651" s="353"/>
      <c r="N2651" s="271"/>
      <c r="O2651" s="576"/>
      <c r="P2651" s="276" t="s">
        <v>277</v>
      </c>
      <c r="Q2651" s="279"/>
      <c r="R2651" s="449"/>
      <c r="S2651" s="279">
        <f t="shared" si="231"/>
        <v>0</v>
      </c>
      <c r="T2651" s="333">
        <f t="shared" si="237"/>
        <v>0</v>
      </c>
    </row>
    <row r="2652" spans="2:20" ht="24.9" customHeight="1" x14ac:dyDescent="0.3">
      <c r="B2652" s="446"/>
      <c r="C2652" s="267">
        <f t="shared" si="238"/>
        <v>1</v>
      </c>
      <c r="D2652" s="268" t="str">
        <f t="shared" si="239"/>
        <v>Janeiro</v>
      </c>
      <c r="E2652" s="269">
        <v>178</v>
      </c>
      <c r="F2652" s="270">
        <f>IF(E2652="","",VLOOKUP(Conciliação!E2652,Relatório!B:I,2,FALSE))</f>
        <v>0</v>
      </c>
      <c r="G2652" s="709"/>
      <c r="H2652" s="334" t="str">
        <f>IF(G2652="","",VLOOKUP(G2652,Fundos!B:C,2,FALSE))</f>
        <v/>
      </c>
      <c r="I2652" s="272"/>
      <c r="J2652" s="443"/>
      <c r="K2652" s="443"/>
      <c r="L2652" s="685"/>
      <c r="M2652" s="353"/>
      <c r="N2652" s="271"/>
      <c r="O2652" s="576"/>
      <c r="P2652" s="276" t="s">
        <v>277</v>
      </c>
      <c r="Q2652" s="279"/>
      <c r="R2652" s="449"/>
      <c r="S2652" s="279">
        <f t="shared" si="231"/>
        <v>0</v>
      </c>
      <c r="T2652" s="333">
        <f t="shared" si="237"/>
        <v>0</v>
      </c>
    </row>
    <row r="2653" spans="2:20" ht="24.9" customHeight="1" x14ac:dyDescent="0.3">
      <c r="B2653" s="446"/>
      <c r="C2653" s="267">
        <f t="shared" si="238"/>
        <v>1</v>
      </c>
      <c r="D2653" s="268" t="str">
        <f t="shared" si="239"/>
        <v>Janeiro</v>
      </c>
      <c r="E2653" s="269">
        <v>178</v>
      </c>
      <c r="F2653" s="270">
        <f>IF(E2653="","",VLOOKUP(Conciliação!E2653,Relatório!B:I,2,FALSE))</f>
        <v>0</v>
      </c>
      <c r="G2653" s="709"/>
      <c r="H2653" s="334" t="str">
        <f>IF(G2653="","",VLOOKUP(G2653,Fundos!B:C,2,FALSE))</f>
        <v/>
      </c>
      <c r="I2653" s="272"/>
      <c r="J2653" s="443"/>
      <c r="K2653" s="443"/>
      <c r="L2653" s="685"/>
      <c r="M2653" s="353"/>
      <c r="N2653" s="271"/>
      <c r="O2653" s="576"/>
      <c r="P2653" s="276" t="s">
        <v>277</v>
      </c>
      <c r="Q2653" s="279"/>
      <c r="R2653" s="449"/>
      <c r="S2653" s="279">
        <f t="shared" si="231"/>
        <v>0</v>
      </c>
      <c r="T2653" s="333">
        <f t="shared" si="237"/>
        <v>0</v>
      </c>
    </row>
    <row r="2654" spans="2:20" ht="24.9" customHeight="1" x14ac:dyDescent="0.3">
      <c r="B2654" s="446"/>
      <c r="C2654" s="267">
        <f t="shared" si="238"/>
        <v>1</v>
      </c>
      <c r="D2654" s="268" t="str">
        <f t="shared" si="239"/>
        <v>Janeiro</v>
      </c>
      <c r="E2654" s="269">
        <v>178</v>
      </c>
      <c r="F2654" s="270">
        <f>IF(E2654="","",VLOOKUP(Conciliação!E2654,Relatório!B:I,2,FALSE))</f>
        <v>0</v>
      </c>
      <c r="G2654" s="709"/>
      <c r="H2654" s="334" t="str">
        <f>IF(G2654="","",VLOOKUP(G2654,Fundos!B:C,2,FALSE))</f>
        <v/>
      </c>
      <c r="I2654" s="272"/>
      <c r="J2654" s="443"/>
      <c r="K2654" s="443"/>
      <c r="L2654" s="685"/>
      <c r="M2654" s="353"/>
      <c r="N2654" s="271"/>
      <c r="O2654" s="576"/>
      <c r="P2654" s="276" t="s">
        <v>277</v>
      </c>
      <c r="Q2654" s="279"/>
      <c r="R2654" s="449"/>
      <c r="S2654" s="279">
        <f t="shared" si="231"/>
        <v>0</v>
      </c>
      <c r="T2654" s="333">
        <f t="shared" si="237"/>
        <v>0</v>
      </c>
    </row>
    <row r="2655" spans="2:20" ht="24.9" customHeight="1" x14ac:dyDescent="0.3">
      <c r="B2655" s="446"/>
      <c r="C2655" s="267">
        <f t="shared" si="238"/>
        <v>1</v>
      </c>
      <c r="D2655" s="268" t="str">
        <f t="shared" si="239"/>
        <v>Janeiro</v>
      </c>
      <c r="E2655" s="269">
        <v>143</v>
      </c>
      <c r="F2655" s="270">
        <f>IF(E2655="","",VLOOKUP(Conciliação!E2655,Relatório!B:I,2,FALSE))</f>
        <v>0</v>
      </c>
      <c r="G2655" s="709"/>
      <c r="H2655" s="334" t="str">
        <f>IF(G2655="","",VLOOKUP(G2655,Fundos!B:C,2,FALSE))</f>
        <v/>
      </c>
      <c r="I2655" s="272"/>
      <c r="J2655" s="443"/>
      <c r="K2655" s="443"/>
      <c r="L2655" s="685"/>
      <c r="M2655" s="353"/>
      <c r="N2655" s="271"/>
      <c r="O2655" s="576"/>
      <c r="P2655" s="276" t="s">
        <v>277</v>
      </c>
      <c r="Q2655" s="279"/>
      <c r="R2655" s="449"/>
      <c r="S2655" s="279">
        <f t="shared" si="231"/>
        <v>0</v>
      </c>
      <c r="T2655" s="333">
        <f t="shared" si="237"/>
        <v>0</v>
      </c>
    </row>
    <row r="2656" spans="2:20" ht="24.9" customHeight="1" x14ac:dyDescent="0.3">
      <c r="B2656" s="446"/>
      <c r="C2656" s="267">
        <f t="shared" si="238"/>
        <v>1</v>
      </c>
      <c r="D2656" s="268" t="str">
        <f t="shared" si="239"/>
        <v>Janeiro</v>
      </c>
      <c r="E2656" s="269">
        <v>85</v>
      </c>
      <c r="F2656" s="270" t="str">
        <f>IF(E2656="","",VLOOKUP(Conciliação!E2656,Relatório!B:I,2,FALSE))</f>
        <v>Cursos</v>
      </c>
      <c r="G2656" s="709"/>
      <c r="H2656" s="334" t="str">
        <f>IF(G2656="","",VLOOKUP(G2656,Fundos!B:C,2,FALSE))</f>
        <v/>
      </c>
      <c r="I2656" s="272"/>
      <c r="J2656" s="443"/>
      <c r="K2656" s="443"/>
      <c r="L2656" s="685"/>
      <c r="M2656" s="353"/>
      <c r="N2656" s="271"/>
      <c r="O2656" s="576"/>
      <c r="P2656" s="276" t="s">
        <v>277</v>
      </c>
      <c r="Q2656" s="279"/>
      <c r="R2656" s="449"/>
      <c r="S2656" s="279">
        <f t="shared" si="231"/>
        <v>0</v>
      </c>
      <c r="T2656" s="333">
        <f t="shared" si="237"/>
        <v>0</v>
      </c>
    </row>
    <row r="2657" spans="2:20" ht="24.9" customHeight="1" x14ac:dyDescent="0.3">
      <c r="B2657" s="446"/>
      <c r="C2657" s="267">
        <f t="shared" si="238"/>
        <v>1</v>
      </c>
      <c r="D2657" s="268" t="str">
        <f t="shared" si="239"/>
        <v>Janeiro</v>
      </c>
      <c r="E2657" s="269">
        <v>306</v>
      </c>
      <c r="F2657" s="270" t="str">
        <f>IF(E2657="","",VLOOKUP(Conciliação!E2657,Relatório!B:I,2,FALSE))</f>
        <v>Suporte informática (Assistência)</v>
      </c>
      <c r="G2657" s="709"/>
      <c r="H2657" s="334" t="str">
        <f>IF(G2657="","",VLOOKUP(G2657,Fundos!B:C,2,FALSE))</f>
        <v/>
      </c>
      <c r="I2657" s="272"/>
      <c r="J2657" s="443"/>
      <c r="K2657" s="443"/>
      <c r="L2657" s="685"/>
      <c r="M2657" s="353"/>
      <c r="N2657" s="271"/>
      <c r="O2657" s="576"/>
      <c r="P2657" s="276" t="s">
        <v>277</v>
      </c>
      <c r="Q2657" s="279"/>
      <c r="R2657" s="449"/>
      <c r="S2657" s="279">
        <f t="shared" si="231"/>
        <v>0</v>
      </c>
      <c r="T2657" s="333">
        <f t="shared" si="237"/>
        <v>0</v>
      </c>
    </row>
    <row r="2658" spans="2:20" ht="24.9" customHeight="1" x14ac:dyDescent="0.3">
      <c r="B2658" s="446"/>
      <c r="C2658" s="267">
        <f t="shared" si="238"/>
        <v>1</v>
      </c>
      <c r="D2658" s="268" t="str">
        <f t="shared" si="239"/>
        <v>Janeiro</v>
      </c>
      <c r="E2658" s="269">
        <v>306</v>
      </c>
      <c r="F2658" s="270" t="str">
        <f>IF(E2658="","",VLOOKUP(Conciliação!E2658,Relatório!B:I,2,FALSE))</f>
        <v>Suporte informática (Assistência)</v>
      </c>
      <c r="G2658" s="709"/>
      <c r="H2658" s="334" t="str">
        <f>IF(G2658="","",VLOOKUP(G2658,Fundos!B:C,2,FALSE))</f>
        <v/>
      </c>
      <c r="I2658" s="272"/>
      <c r="J2658" s="443"/>
      <c r="K2658" s="443"/>
      <c r="L2658" s="685"/>
      <c r="M2658" s="353"/>
      <c r="N2658" s="271"/>
      <c r="O2658" s="576"/>
      <c r="P2658" s="276" t="s">
        <v>277</v>
      </c>
      <c r="Q2658" s="279"/>
      <c r="R2658" s="449"/>
      <c r="S2658" s="279">
        <f t="shared" si="231"/>
        <v>0</v>
      </c>
      <c r="T2658" s="333">
        <f t="shared" ref="T2658:T2698" si="240">T2633</f>
        <v>0</v>
      </c>
    </row>
    <row r="2659" spans="2:20" ht="24.9" customHeight="1" x14ac:dyDescent="0.3">
      <c r="B2659" s="446"/>
      <c r="C2659" s="267">
        <f t="shared" si="238"/>
        <v>1</v>
      </c>
      <c r="D2659" s="268" t="str">
        <f t="shared" si="239"/>
        <v>Janeiro</v>
      </c>
      <c r="E2659" s="269">
        <v>60</v>
      </c>
      <c r="F2659" s="270" t="str">
        <f>IF(E2659="","",VLOOKUP(Conciliação!E2659,Relatório!B:I,2,FALSE))</f>
        <v>Taxas bancárias</v>
      </c>
      <c r="G2659" s="709"/>
      <c r="H2659" s="334" t="str">
        <f>IF(G2659="","",VLOOKUP(G2659,Fundos!B:C,2,FALSE))</f>
        <v/>
      </c>
      <c r="I2659" s="272"/>
      <c r="J2659" s="443"/>
      <c r="K2659" s="443"/>
      <c r="L2659" s="685"/>
      <c r="M2659" s="353"/>
      <c r="N2659" s="271"/>
      <c r="O2659" s="576"/>
      <c r="P2659" s="276" t="s">
        <v>277</v>
      </c>
      <c r="Q2659" s="279"/>
      <c r="R2659" s="449"/>
      <c r="S2659" s="279">
        <f t="shared" si="231"/>
        <v>0</v>
      </c>
      <c r="T2659" s="333">
        <f t="shared" si="240"/>
        <v>0</v>
      </c>
    </row>
    <row r="2660" spans="2:20" ht="24.9" customHeight="1" x14ac:dyDescent="0.3">
      <c r="B2660" s="446"/>
      <c r="C2660" s="267">
        <f t="shared" si="238"/>
        <v>1</v>
      </c>
      <c r="D2660" s="268" t="str">
        <f t="shared" si="239"/>
        <v>Janeiro</v>
      </c>
      <c r="E2660" s="269">
        <v>60</v>
      </c>
      <c r="F2660" s="270" t="str">
        <f>IF(E2660="","",VLOOKUP(Conciliação!E2660,Relatório!B:I,2,FALSE))</f>
        <v>Taxas bancárias</v>
      </c>
      <c r="G2660" s="709"/>
      <c r="H2660" s="334" t="str">
        <f>IF(G2660="","",VLOOKUP(G2660,Fundos!B:C,2,FALSE))</f>
        <v/>
      </c>
      <c r="I2660" s="272"/>
      <c r="J2660" s="443"/>
      <c r="K2660" s="443"/>
      <c r="L2660" s="685"/>
      <c r="M2660" s="353"/>
      <c r="N2660" s="271"/>
      <c r="O2660" s="576"/>
      <c r="P2660" s="276" t="s">
        <v>277</v>
      </c>
      <c r="Q2660" s="279"/>
      <c r="R2660" s="449"/>
      <c r="S2660" s="279">
        <f t="shared" si="231"/>
        <v>0</v>
      </c>
      <c r="T2660" s="333">
        <f t="shared" si="240"/>
        <v>0</v>
      </c>
    </row>
    <row r="2661" spans="2:20" ht="24.9" customHeight="1" x14ac:dyDescent="0.3">
      <c r="B2661" s="446"/>
      <c r="C2661" s="267">
        <f t="shared" si="238"/>
        <v>1</v>
      </c>
      <c r="D2661" s="268" t="str">
        <f t="shared" si="239"/>
        <v>Janeiro</v>
      </c>
      <c r="E2661" s="269">
        <v>60</v>
      </c>
      <c r="F2661" s="270" t="str">
        <f>IF(E2661="","",VLOOKUP(Conciliação!E2661,Relatório!B:I,2,FALSE))</f>
        <v>Taxas bancárias</v>
      </c>
      <c r="G2661" s="709"/>
      <c r="H2661" s="334" t="str">
        <f>IF(G2661="","",VLOOKUP(G2661,Fundos!B:C,2,FALSE))</f>
        <v/>
      </c>
      <c r="I2661" s="272"/>
      <c r="J2661" s="443"/>
      <c r="K2661" s="443"/>
      <c r="L2661" s="685"/>
      <c r="M2661" s="353"/>
      <c r="N2661" s="271"/>
      <c r="O2661" s="576"/>
      <c r="P2661" s="276" t="s">
        <v>277</v>
      </c>
      <c r="Q2661" s="279"/>
      <c r="R2661" s="449"/>
      <c r="S2661" s="279">
        <f t="shared" si="231"/>
        <v>0</v>
      </c>
      <c r="T2661" s="333">
        <f t="shared" si="240"/>
        <v>0</v>
      </c>
    </row>
    <row r="2662" spans="2:20" ht="24.9" customHeight="1" x14ac:dyDescent="0.3">
      <c r="B2662" s="446"/>
      <c r="C2662" s="267">
        <f t="shared" si="238"/>
        <v>1</v>
      </c>
      <c r="D2662" s="268" t="str">
        <f t="shared" si="239"/>
        <v>Janeiro</v>
      </c>
      <c r="E2662" s="269">
        <v>60</v>
      </c>
      <c r="F2662" s="270" t="str">
        <f>IF(E2662="","",VLOOKUP(Conciliação!E2662,Relatório!B:I,2,FALSE))</f>
        <v>Taxas bancárias</v>
      </c>
      <c r="G2662" s="709"/>
      <c r="H2662" s="334" t="str">
        <f>IF(G2662="","",VLOOKUP(G2662,Fundos!B:C,2,FALSE))</f>
        <v/>
      </c>
      <c r="I2662" s="272"/>
      <c r="J2662" s="443"/>
      <c r="K2662" s="443"/>
      <c r="L2662" s="685"/>
      <c r="M2662" s="353"/>
      <c r="N2662" s="271"/>
      <c r="O2662" s="576"/>
      <c r="P2662" s="276" t="s">
        <v>277</v>
      </c>
      <c r="Q2662" s="279"/>
      <c r="R2662" s="449"/>
      <c r="S2662" s="279">
        <f t="shared" ref="S2662:S2671" si="241">IF(P2662="sim",Q2662-R2662+S2661,IF(P2662="NÃO",S2661))</f>
        <v>0</v>
      </c>
      <c r="T2662" s="333">
        <f t="shared" si="240"/>
        <v>0</v>
      </c>
    </row>
    <row r="2663" spans="2:20" ht="24.9" customHeight="1" x14ac:dyDescent="0.3">
      <c r="B2663" s="446"/>
      <c r="C2663" s="267">
        <f t="shared" si="238"/>
        <v>1</v>
      </c>
      <c r="D2663" s="268" t="str">
        <f t="shared" si="239"/>
        <v>Janeiro</v>
      </c>
      <c r="E2663" s="269">
        <v>60</v>
      </c>
      <c r="F2663" s="270" t="str">
        <f>IF(E2663="","",VLOOKUP(Conciliação!E2663,Relatório!B:I,2,FALSE))</f>
        <v>Taxas bancárias</v>
      </c>
      <c r="G2663" s="709"/>
      <c r="H2663" s="334" t="str">
        <f>IF(G2663="","",VLOOKUP(G2663,Fundos!B:C,2,FALSE))</f>
        <v/>
      </c>
      <c r="I2663" s="272"/>
      <c r="J2663" s="443"/>
      <c r="K2663" s="443"/>
      <c r="L2663" s="685"/>
      <c r="M2663" s="353"/>
      <c r="N2663" s="271"/>
      <c r="O2663" s="576"/>
      <c r="P2663" s="276" t="s">
        <v>277</v>
      </c>
      <c r="Q2663" s="279"/>
      <c r="R2663" s="449"/>
      <c r="S2663" s="279">
        <f t="shared" si="241"/>
        <v>0</v>
      </c>
      <c r="T2663" s="333">
        <f t="shared" si="240"/>
        <v>0</v>
      </c>
    </row>
    <row r="2664" spans="2:20" ht="24.9" customHeight="1" x14ac:dyDescent="0.3">
      <c r="B2664" s="446"/>
      <c r="C2664" s="267">
        <f t="shared" si="238"/>
        <v>1</v>
      </c>
      <c r="D2664" s="268" t="str">
        <f t="shared" si="239"/>
        <v>Janeiro</v>
      </c>
      <c r="E2664" s="269">
        <v>60</v>
      </c>
      <c r="F2664" s="270" t="str">
        <f>IF(E2664="","",VLOOKUP(Conciliação!E2664,Relatório!B:I,2,FALSE))</f>
        <v>Taxas bancárias</v>
      </c>
      <c r="G2664" s="709"/>
      <c r="H2664" s="334" t="str">
        <f>IF(G2664="","",VLOOKUP(G2664,Fundos!B:C,2,FALSE))</f>
        <v/>
      </c>
      <c r="I2664" s="272"/>
      <c r="J2664" s="443"/>
      <c r="K2664" s="443"/>
      <c r="L2664" s="685"/>
      <c r="M2664" s="353"/>
      <c r="N2664" s="271"/>
      <c r="O2664" s="576"/>
      <c r="P2664" s="276" t="s">
        <v>277</v>
      </c>
      <c r="Q2664" s="279"/>
      <c r="R2664" s="449"/>
      <c r="S2664" s="279">
        <f t="shared" si="241"/>
        <v>0</v>
      </c>
      <c r="T2664" s="333">
        <f t="shared" si="240"/>
        <v>0</v>
      </c>
    </row>
    <row r="2665" spans="2:20" ht="24.9" customHeight="1" x14ac:dyDescent="0.3">
      <c r="B2665" s="446"/>
      <c r="C2665" s="267">
        <f t="shared" si="238"/>
        <v>1</v>
      </c>
      <c r="D2665" s="268" t="str">
        <f t="shared" si="239"/>
        <v>Janeiro</v>
      </c>
      <c r="E2665" s="269">
        <v>26</v>
      </c>
      <c r="F2665" s="270" t="str">
        <f>IF(E2665="","",VLOOKUP(Conciliação!E2665,Relatório!B:I,2,FALSE))</f>
        <v>Multas recebidas</v>
      </c>
      <c r="G2665" s="709"/>
      <c r="H2665" s="334" t="str">
        <f>IF(G2665="","",VLOOKUP(G2665,Fundos!B:C,2,FALSE))</f>
        <v/>
      </c>
      <c r="I2665" s="272"/>
      <c r="J2665" s="443"/>
      <c r="K2665" s="443"/>
      <c r="L2665" s="685"/>
      <c r="M2665" s="353"/>
      <c r="N2665" s="271"/>
      <c r="O2665" s="576"/>
      <c r="P2665" s="276" t="s">
        <v>277</v>
      </c>
      <c r="Q2665" s="279"/>
      <c r="R2665" s="449"/>
      <c r="S2665" s="279">
        <f t="shared" si="241"/>
        <v>0</v>
      </c>
      <c r="T2665" s="333">
        <f t="shared" si="240"/>
        <v>0</v>
      </c>
    </row>
    <row r="2666" spans="2:20" ht="24.9" customHeight="1" x14ac:dyDescent="0.3">
      <c r="B2666" s="446"/>
      <c r="C2666" s="267">
        <f t="shared" si="238"/>
        <v>1</v>
      </c>
      <c r="D2666" s="268" t="str">
        <f t="shared" si="239"/>
        <v>Janeiro</v>
      </c>
      <c r="E2666" s="269">
        <v>60</v>
      </c>
      <c r="F2666" s="270" t="str">
        <f>IF(E2666="","",VLOOKUP(Conciliação!E2666,Relatório!B:I,2,FALSE))</f>
        <v>Taxas bancárias</v>
      </c>
      <c r="G2666" s="709"/>
      <c r="H2666" s="334" t="str">
        <f>IF(G2666="","",VLOOKUP(G2666,Fundos!B:C,2,FALSE))</f>
        <v/>
      </c>
      <c r="I2666" s="272"/>
      <c r="J2666" s="443"/>
      <c r="K2666" s="443"/>
      <c r="L2666" s="685"/>
      <c r="M2666" s="353"/>
      <c r="N2666" s="271"/>
      <c r="O2666" s="576"/>
      <c r="P2666" s="276" t="s">
        <v>277</v>
      </c>
      <c r="Q2666" s="279"/>
      <c r="R2666" s="449"/>
      <c r="S2666" s="279">
        <f t="shared" si="241"/>
        <v>0</v>
      </c>
      <c r="T2666" s="333">
        <f t="shared" si="240"/>
        <v>0</v>
      </c>
    </row>
    <row r="2667" spans="2:20" ht="24.9" customHeight="1" x14ac:dyDescent="0.3">
      <c r="B2667" s="446"/>
      <c r="C2667" s="267">
        <f t="shared" si="238"/>
        <v>1</v>
      </c>
      <c r="D2667" s="268" t="str">
        <f t="shared" si="239"/>
        <v>Janeiro</v>
      </c>
      <c r="E2667" s="269">
        <v>254</v>
      </c>
      <c r="F2667" s="270" t="str">
        <f>IF(E2667="","",VLOOKUP(Conciliação!E2667,Relatório!B:I,2,FALSE))</f>
        <v>Correos</v>
      </c>
      <c r="G2667" s="709"/>
      <c r="H2667" s="334" t="str">
        <f>IF(G2667="","",VLOOKUP(G2667,Fundos!B:C,2,FALSE))</f>
        <v/>
      </c>
      <c r="I2667" s="272"/>
      <c r="J2667" s="443"/>
      <c r="K2667" s="443"/>
      <c r="L2667" s="685"/>
      <c r="M2667" s="353"/>
      <c r="N2667" s="271"/>
      <c r="O2667" s="576"/>
      <c r="P2667" s="276" t="s">
        <v>277</v>
      </c>
      <c r="Q2667" s="279"/>
      <c r="R2667" s="449"/>
      <c r="S2667" s="279">
        <f t="shared" si="241"/>
        <v>0</v>
      </c>
      <c r="T2667" s="333">
        <f t="shared" si="240"/>
        <v>0</v>
      </c>
    </row>
    <row r="2668" spans="2:20" ht="24.9" customHeight="1" x14ac:dyDescent="0.3">
      <c r="B2668" s="446"/>
      <c r="C2668" s="267">
        <f t="shared" si="238"/>
        <v>1</v>
      </c>
      <c r="D2668" s="268" t="str">
        <f t="shared" si="239"/>
        <v>Janeiro</v>
      </c>
      <c r="E2668" s="269">
        <v>24</v>
      </c>
      <c r="F2668" s="270" t="str">
        <f>IF(E2668="","",VLOOKUP(Conciliação!E2668,Relatório!B:I,2,FALSE))</f>
        <v>Resgate de Aplicações Financeiras</v>
      </c>
      <c r="G2668" s="709"/>
      <c r="H2668" s="334" t="str">
        <f>IF(G2668="","",VLOOKUP(G2668,Fundos!B:C,2,FALSE))</f>
        <v/>
      </c>
      <c r="I2668" s="272"/>
      <c r="J2668" s="443"/>
      <c r="K2668" s="443"/>
      <c r="L2668" s="685"/>
      <c r="M2668" s="353"/>
      <c r="N2668" s="271"/>
      <c r="O2668" s="576"/>
      <c r="P2668" s="276" t="s">
        <v>277</v>
      </c>
      <c r="Q2668" s="279"/>
      <c r="R2668" s="449"/>
      <c r="S2668" s="279">
        <f t="shared" si="241"/>
        <v>0</v>
      </c>
      <c r="T2668" s="333">
        <f t="shared" si="240"/>
        <v>0</v>
      </c>
    </row>
    <row r="2669" spans="2:20" ht="24.9" customHeight="1" x14ac:dyDescent="0.3">
      <c r="B2669" s="446"/>
      <c r="C2669" s="267">
        <f t="shared" si="238"/>
        <v>1</v>
      </c>
      <c r="D2669" s="268" t="str">
        <f t="shared" si="239"/>
        <v>Janeiro</v>
      </c>
      <c r="E2669" s="269">
        <v>26</v>
      </c>
      <c r="F2669" s="270" t="str">
        <f>IF(E2669="","",VLOOKUP(Conciliação!E2669,Relatório!B:I,2,FALSE))</f>
        <v>Multas recebidas</v>
      </c>
      <c r="G2669" s="709"/>
      <c r="H2669" s="334" t="str">
        <f>IF(G2669="","",VLOOKUP(G2669,Fundos!B:C,2,FALSE))</f>
        <v/>
      </c>
      <c r="I2669" s="272"/>
      <c r="J2669" s="443"/>
      <c r="K2669" s="443"/>
      <c r="L2669" s="685"/>
      <c r="M2669" s="353"/>
      <c r="N2669" s="271"/>
      <c r="O2669" s="576"/>
      <c r="P2669" s="276" t="s">
        <v>277</v>
      </c>
      <c r="Q2669" s="279"/>
      <c r="R2669" s="449"/>
      <c r="S2669" s="279">
        <f t="shared" si="241"/>
        <v>0</v>
      </c>
      <c r="T2669" s="333">
        <f t="shared" si="240"/>
        <v>0</v>
      </c>
    </row>
    <row r="2670" spans="2:20" ht="24.9" customHeight="1" x14ac:dyDescent="0.3">
      <c r="B2670" s="446"/>
      <c r="C2670" s="267">
        <f t="shared" si="238"/>
        <v>1</v>
      </c>
      <c r="D2670" s="268" t="str">
        <f t="shared" si="239"/>
        <v>Janeiro</v>
      </c>
      <c r="E2670" s="269">
        <v>313</v>
      </c>
      <c r="F2670" s="270">
        <f>IF(E2670="","",VLOOKUP(Conciliação!E2670,Relatório!B:I,2,FALSE))</f>
        <v>0</v>
      </c>
      <c r="G2670" s="709"/>
      <c r="H2670" s="334" t="str">
        <f>IF(G2670="","",VLOOKUP(G2670,Fundos!B:C,2,FALSE))</f>
        <v/>
      </c>
      <c r="I2670" s="272"/>
      <c r="J2670" s="448"/>
      <c r="K2670" s="443"/>
      <c r="L2670" s="685"/>
      <c r="M2670" s="353"/>
      <c r="N2670" s="271"/>
      <c r="O2670" s="576"/>
      <c r="P2670" s="276" t="s">
        <v>277</v>
      </c>
      <c r="Q2670" s="279"/>
      <c r="R2670" s="449"/>
      <c r="S2670" s="279">
        <f t="shared" si="241"/>
        <v>0</v>
      </c>
      <c r="T2670" s="333">
        <f t="shared" si="240"/>
        <v>0</v>
      </c>
    </row>
    <row r="2671" spans="2:20" ht="24.9" customHeight="1" x14ac:dyDescent="0.3">
      <c r="B2671" s="446"/>
      <c r="C2671" s="267">
        <f t="shared" ref="C2671:C2676" si="242">MONTH(B2671)</f>
        <v>1</v>
      </c>
      <c r="D2671" s="268" t="str">
        <f t="shared" ref="D2671:D2676" si="243">IF(C2671=1,"Janeiro",IF(C2671=2,"Fevereiro",IF(C2671=3,"Março",IF(C2671=4,"Abril",IF(C2671=5,"Maio",IF(C2671=6,"Junho",IF(C2671=7,"Julho",IF(C2671=8,"Agosto",IF(C2671=9,"Setembro",IF(C2671=10,"Outubro",IF(C2671=11,"Novembro",IF(C2671=12,"Dezembro",""))))))))))))</f>
        <v>Janeiro</v>
      </c>
      <c r="E2671" s="269">
        <v>263</v>
      </c>
      <c r="F2671" s="270" t="str">
        <f>IF(E2671="","",VLOOKUP(Conciliação!E2671,Relatório!B:I,2,FALSE))</f>
        <v>Material de escritório/papelaria</v>
      </c>
      <c r="G2671" s="709"/>
      <c r="H2671" s="334" t="str">
        <f>IF(G2671="","",VLOOKUP(G2671,Fundos!B:C,2,FALSE))</f>
        <v/>
      </c>
      <c r="I2671" s="272"/>
      <c r="J2671" s="443"/>
      <c r="K2671" s="443"/>
      <c r="L2671" s="685"/>
      <c r="M2671" s="353"/>
      <c r="N2671" s="271"/>
      <c r="O2671" s="576"/>
      <c r="P2671" s="276" t="s">
        <v>277</v>
      </c>
      <c r="Q2671" s="279"/>
      <c r="R2671" s="449"/>
      <c r="S2671" s="279">
        <f t="shared" si="241"/>
        <v>0</v>
      </c>
      <c r="T2671" s="333">
        <f t="shared" si="240"/>
        <v>0</v>
      </c>
    </row>
    <row r="2672" spans="2:20" ht="24.9" customHeight="1" x14ac:dyDescent="0.3">
      <c r="B2672" s="446"/>
      <c r="C2672" s="267">
        <f t="shared" si="242"/>
        <v>1</v>
      </c>
      <c r="D2672" s="268" t="str">
        <f t="shared" si="243"/>
        <v>Janeiro</v>
      </c>
      <c r="E2672" s="269">
        <v>53</v>
      </c>
      <c r="F2672" s="270" t="str">
        <f>IF(E2672="","",VLOOKUP(Conciliação!E2672,Relatório!B:I,2,FALSE))</f>
        <v>ITD (Sobre Doações PF)</v>
      </c>
      <c r="G2672" s="709"/>
      <c r="H2672" s="334" t="str">
        <f>IF(G2672="","",VLOOKUP(G2672,Fundos!B:C,2,FALSE))</f>
        <v/>
      </c>
      <c r="I2672" s="272"/>
      <c r="J2672" s="443"/>
      <c r="K2672" s="443"/>
      <c r="L2672" s="685"/>
      <c r="M2672" s="353"/>
      <c r="N2672" s="271"/>
      <c r="O2672" s="576"/>
      <c r="P2672" s="276" t="s">
        <v>277</v>
      </c>
      <c r="Q2672" s="279"/>
      <c r="R2672" s="449"/>
      <c r="S2672" s="279">
        <f t="shared" ref="S2672:S2792" si="244">IF(P2672="sim",Q2672-R2672+S2671,IF(P2672="NÃO",S2671))</f>
        <v>0</v>
      </c>
      <c r="T2672" s="333">
        <f t="shared" si="240"/>
        <v>0</v>
      </c>
    </row>
    <row r="2673" spans="2:20" ht="24.9" customHeight="1" x14ac:dyDescent="0.3">
      <c r="B2673" s="446"/>
      <c r="C2673" s="267">
        <f t="shared" si="242"/>
        <v>1</v>
      </c>
      <c r="D2673" s="268" t="str">
        <f t="shared" si="243"/>
        <v>Janeiro</v>
      </c>
      <c r="E2673" s="269">
        <v>85</v>
      </c>
      <c r="F2673" s="270" t="str">
        <f>IF(E2673="","",VLOOKUP(Conciliação!E2673,Relatório!B:I,2,FALSE))</f>
        <v>Cursos</v>
      </c>
      <c r="G2673" s="709"/>
      <c r="H2673" s="334" t="str">
        <f>IF(G2673="","",VLOOKUP(G2673,Fundos!B:C,2,FALSE))</f>
        <v/>
      </c>
      <c r="I2673" s="272"/>
      <c r="J2673" s="443"/>
      <c r="K2673" s="443"/>
      <c r="L2673" s="685"/>
      <c r="M2673" s="353"/>
      <c r="N2673" s="271"/>
      <c r="O2673" s="576"/>
      <c r="P2673" s="276" t="s">
        <v>277</v>
      </c>
      <c r="Q2673" s="279"/>
      <c r="R2673" s="449"/>
      <c r="S2673" s="279">
        <f t="shared" si="244"/>
        <v>0</v>
      </c>
      <c r="T2673" s="333">
        <f t="shared" si="240"/>
        <v>0</v>
      </c>
    </row>
    <row r="2674" spans="2:20" ht="24.9" customHeight="1" x14ac:dyDescent="0.3">
      <c r="B2674" s="446"/>
      <c r="C2674" s="267">
        <f t="shared" si="242"/>
        <v>1</v>
      </c>
      <c r="D2674" s="268" t="str">
        <f t="shared" si="243"/>
        <v>Janeiro</v>
      </c>
      <c r="E2674" s="269">
        <v>60</v>
      </c>
      <c r="F2674" s="270" t="str">
        <f>IF(E2674="","",VLOOKUP(Conciliação!E2674,Relatório!B:I,2,FALSE))</f>
        <v>Taxas bancárias</v>
      </c>
      <c r="G2674" s="709"/>
      <c r="H2674" s="334" t="str">
        <f>IF(G2674="","",VLOOKUP(G2674,Fundos!B:C,2,FALSE))</f>
        <v/>
      </c>
      <c r="I2674" s="272"/>
      <c r="J2674" s="443"/>
      <c r="K2674" s="443"/>
      <c r="L2674" s="685"/>
      <c r="M2674" s="353"/>
      <c r="N2674" s="271"/>
      <c r="O2674" s="576"/>
      <c r="P2674" s="276" t="s">
        <v>277</v>
      </c>
      <c r="Q2674" s="279"/>
      <c r="R2674" s="449"/>
      <c r="S2674" s="279">
        <f t="shared" si="244"/>
        <v>0</v>
      </c>
      <c r="T2674" s="333">
        <f t="shared" si="240"/>
        <v>0</v>
      </c>
    </row>
    <row r="2675" spans="2:20" ht="24.9" customHeight="1" x14ac:dyDescent="0.3">
      <c r="B2675" s="446"/>
      <c r="C2675" s="267">
        <f t="shared" si="242"/>
        <v>1</v>
      </c>
      <c r="D2675" s="268" t="str">
        <f t="shared" si="243"/>
        <v>Janeiro</v>
      </c>
      <c r="E2675" s="269">
        <v>24</v>
      </c>
      <c r="F2675" s="270" t="str">
        <f>IF(E2675="","",VLOOKUP(Conciliação!E2675,Relatório!B:I,2,FALSE))</f>
        <v>Resgate de Aplicações Financeiras</v>
      </c>
      <c r="G2675" s="709"/>
      <c r="H2675" s="334" t="str">
        <f>IF(G2675="","",VLOOKUP(G2675,Fundos!B:C,2,FALSE))</f>
        <v/>
      </c>
      <c r="I2675" s="272"/>
      <c r="J2675" s="443"/>
      <c r="K2675" s="443"/>
      <c r="L2675" s="685"/>
      <c r="M2675" s="353"/>
      <c r="N2675" s="271"/>
      <c r="O2675" s="576"/>
      <c r="P2675" s="276" t="s">
        <v>277</v>
      </c>
      <c r="Q2675" s="279"/>
      <c r="R2675" s="449"/>
      <c r="S2675" s="279">
        <f t="shared" si="244"/>
        <v>0</v>
      </c>
      <c r="T2675" s="333">
        <f t="shared" si="240"/>
        <v>0</v>
      </c>
    </row>
    <row r="2676" spans="2:20" ht="24.9" customHeight="1" x14ac:dyDescent="0.3">
      <c r="B2676" s="1035"/>
      <c r="C2676" s="267">
        <f t="shared" si="242"/>
        <v>1</v>
      </c>
      <c r="D2676" s="268" t="str">
        <f t="shared" si="243"/>
        <v>Janeiro</v>
      </c>
      <c r="E2676" s="269">
        <v>607</v>
      </c>
      <c r="F2676" s="270">
        <f>IF(E2676="","",VLOOKUP(Conciliação!E2676,Relatório!B:I,2,FALSE))</f>
        <v>0</v>
      </c>
      <c r="G2676" s="709"/>
      <c r="H2676" s="334"/>
      <c r="I2676" s="685" t="s">
        <v>863</v>
      </c>
      <c r="J2676" s="1160"/>
      <c r="K2676" s="1161"/>
      <c r="L2676" s="685"/>
      <c r="M2676" s="1168"/>
      <c r="N2676" s="828"/>
      <c r="O2676" s="576"/>
      <c r="P2676" s="276" t="s">
        <v>277</v>
      </c>
      <c r="Q2676" s="279"/>
      <c r="R2676" s="449"/>
      <c r="S2676" s="279">
        <f t="shared" si="244"/>
        <v>0</v>
      </c>
      <c r="T2676" s="333">
        <f t="shared" si="240"/>
        <v>0</v>
      </c>
    </row>
    <row r="2677" spans="2:20" ht="24.9" customHeight="1" x14ac:dyDescent="0.3">
      <c r="B2677" s="1035"/>
      <c r="C2677" s="267">
        <f t="shared" ref="C2677:C2795" si="245">MONTH(B2677)</f>
        <v>1</v>
      </c>
      <c r="D2677" s="268" t="str">
        <f t="shared" ref="D2677:D2795" si="246">IF(C2677=1,"Janeiro",IF(C2677=2,"Fevereiro",IF(C2677=3,"Março",IF(C2677=4,"Abril",IF(C2677=5,"Maio",IF(C2677=6,"Junho",IF(C2677=7,"Julho",IF(C2677=8,"Agosto",IF(C2677=9,"Setembro",IF(C2677=10,"Outubro",IF(C2677=11,"Novembro",IF(C2677=12,"Dezembro",""))))))))))))</f>
        <v>Janeiro</v>
      </c>
      <c r="E2677" s="269">
        <v>609</v>
      </c>
      <c r="F2677" s="270">
        <f>IF(E2677="","",VLOOKUP(Conciliação!E2677,Relatório!B:I,2,FALSE))</f>
        <v>0</v>
      </c>
      <c r="G2677" s="709"/>
      <c r="H2677" s="334"/>
      <c r="I2677" s="685" t="s">
        <v>863</v>
      </c>
      <c r="J2677" s="1160"/>
      <c r="K2677" s="1161"/>
      <c r="L2677" s="685"/>
      <c r="M2677" s="1168"/>
      <c r="N2677" s="828"/>
      <c r="O2677" s="576"/>
      <c r="P2677" s="276" t="s">
        <v>277</v>
      </c>
      <c r="Q2677" s="279"/>
      <c r="R2677" s="449"/>
      <c r="S2677" s="279">
        <f t="shared" si="244"/>
        <v>0</v>
      </c>
      <c r="T2677" s="333">
        <f t="shared" si="240"/>
        <v>0</v>
      </c>
    </row>
    <row r="2678" spans="2:20" ht="24.9" customHeight="1" x14ac:dyDescent="0.3">
      <c r="B2678" s="1035"/>
      <c r="C2678" s="267">
        <f t="shared" si="245"/>
        <v>1</v>
      </c>
      <c r="D2678" s="268" t="str">
        <f t="shared" si="246"/>
        <v>Janeiro</v>
      </c>
      <c r="E2678" s="269">
        <v>157</v>
      </c>
      <c r="F2678" s="270">
        <f>IF(E2678="","",VLOOKUP(Conciliação!E2678,Relatório!B:I,2,FALSE))</f>
        <v>0</v>
      </c>
      <c r="G2678" s="709"/>
      <c r="H2678" s="334"/>
      <c r="I2678" s="685" t="s">
        <v>863</v>
      </c>
      <c r="J2678" s="1160"/>
      <c r="K2678" s="1161"/>
      <c r="L2678" s="685"/>
      <c r="M2678" s="1168"/>
      <c r="N2678" s="828"/>
      <c r="O2678" s="576"/>
      <c r="P2678" s="276" t="s">
        <v>277</v>
      </c>
      <c r="Q2678" s="279"/>
      <c r="R2678" s="449"/>
      <c r="S2678" s="279">
        <f t="shared" si="244"/>
        <v>0</v>
      </c>
      <c r="T2678" s="333">
        <f t="shared" si="240"/>
        <v>0</v>
      </c>
    </row>
    <row r="2679" spans="2:20" ht="24.9" customHeight="1" x14ac:dyDescent="0.3">
      <c r="B2679" s="1035"/>
      <c r="C2679" s="267">
        <f t="shared" si="245"/>
        <v>1</v>
      </c>
      <c r="D2679" s="268" t="str">
        <f t="shared" si="246"/>
        <v>Janeiro</v>
      </c>
      <c r="E2679" s="269">
        <v>157</v>
      </c>
      <c r="F2679" s="270">
        <f>IF(E2679="","",VLOOKUP(Conciliação!E2679,Relatório!B:I,2,FALSE))</f>
        <v>0</v>
      </c>
      <c r="G2679" s="709"/>
      <c r="H2679" s="334"/>
      <c r="I2679" s="685" t="s">
        <v>863</v>
      </c>
      <c r="J2679" s="1160"/>
      <c r="K2679" s="1161"/>
      <c r="L2679" s="685"/>
      <c r="M2679" s="1168"/>
      <c r="N2679" s="828"/>
      <c r="O2679" s="576"/>
      <c r="P2679" s="276" t="s">
        <v>277</v>
      </c>
      <c r="Q2679" s="279"/>
      <c r="R2679" s="449"/>
      <c r="S2679" s="279">
        <f t="shared" si="244"/>
        <v>0</v>
      </c>
      <c r="T2679" s="333">
        <f t="shared" si="240"/>
        <v>0</v>
      </c>
    </row>
    <row r="2680" spans="2:20" ht="24.9" customHeight="1" x14ac:dyDescent="0.3">
      <c r="B2680" s="1035"/>
      <c r="C2680" s="267">
        <f t="shared" si="245"/>
        <v>1</v>
      </c>
      <c r="D2680" s="268" t="str">
        <f t="shared" si="246"/>
        <v>Janeiro</v>
      </c>
      <c r="E2680" s="269">
        <v>609</v>
      </c>
      <c r="F2680" s="270">
        <f>IF(E2680="","",VLOOKUP(Conciliação!E2680,Relatório!B:I,2,FALSE))</f>
        <v>0</v>
      </c>
      <c r="G2680" s="709"/>
      <c r="H2680" s="334"/>
      <c r="I2680" s="685" t="s">
        <v>863</v>
      </c>
      <c r="J2680" s="1160"/>
      <c r="K2680" s="1161"/>
      <c r="L2680" s="685"/>
      <c r="M2680" s="1168"/>
      <c r="N2680" s="828"/>
      <c r="O2680" s="576"/>
      <c r="P2680" s="276" t="s">
        <v>277</v>
      </c>
      <c r="Q2680" s="279"/>
      <c r="R2680" s="449"/>
      <c r="S2680" s="279">
        <f t="shared" si="244"/>
        <v>0</v>
      </c>
      <c r="T2680" s="333">
        <f t="shared" si="240"/>
        <v>0</v>
      </c>
    </row>
    <row r="2681" spans="2:20" ht="24.9" customHeight="1" x14ac:dyDescent="0.3">
      <c r="B2681" s="1035"/>
      <c r="C2681" s="267">
        <f t="shared" si="245"/>
        <v>1</v>
      </c>
      <c r="D2681" s="268" t="str">
        <f t="shared" si="246"/>
        <v>Janeiro</v>
      </c>
      <c r="E2681" s="269">
        <v>157</v>
      </c>
      <c r="F2681" s="270">
        <f>IF(E2681="","",VLOOKUP(Conciliação!E2681,Relatório!B:I,2,FALSE))</f>
        <v>0</v>
      </c>
      <c r="G2681" s="709"/>
      <c r="H2681" s="334"/>
      <c r="I2681" s="685" t="s">
        <v>863</v>
      </c>
      <c r="J2681" s="1160"/>
      <c r="K2681" s="1161"/>
      <c r="L2681" s="685"/>
      <c r="M2681" s="1168"/>
      <c r="N2681" s="828"/>
      <c r="O2681" s="576"/>
      <c r="P2681" s="276" t="s">
        <v>277</v>
      </c>
      <c r="Q2681" s="279"/>
      <c r="R2681" s="449"/>
      <c r="S2681" s="279">
        <f t="shared" si="244"/>
        <v>0</v>
      </c>
      <c r="T2681" s="333">
        <f t="shared" si="240"/>
        <v>0</v>
      </c>
    </row>
    <row r="2682" spans="2:20" ht="24.9" customHeight="1" x14ac:dyDescent="0.3">
      <c r="B2682" s="1035"/>
      <c r="C2682" s="267">
        <f t="shared" si="245"/>
        <v>1</v>
      </c>
      <c r="D2682" s="268" t="str">
        <f t="shared" si="246"/>
        <v>Janeiro</v>
      </c>
      <c r="E2682" s="269">
        <v>122</v>
      </c>
      <c r="F2682" s="270">
        <f>IF(E2682="","",VLOOKUP(Conciliação!E2682,Relatório!B:I,2,FALSE))</f>
        <v>0</v>
      </c>
      <c r="G2682" s="709"/>
      <c r="H2682" s="334"/>
      <c r="I2682" s="685" t="s">
        <v>863</v>
      </c>
      <c r="J2682" s="1160"/>
      <c r="K2682" s="1161"/>
      <c r="L2682" s="685"/>
      <c r="M2682" s="1168"/>
      <c r="N2682" s="828"/>
      <c r="O2682" s="576"/>
      <c r="P2682" s="276" t="s">
        <v>277</v>
      </c>
      <c r="Q2682" s="279"/>
      <c r="R2682" s="449"/>
      <c r="S2682" s="279">
        <f t="shared" si="244"/>
        <v>0</v>
      </c>
      <c r="T2682" s="333">
        <f t="shared" si="240"/>
        <v>0</v>
      </c>
    </row>
    <row r="2683" spans="2:20" ht="24.9" customHeight="1" x14ac:dyDescent="0.3">
      <c r="B2683" s="1035"/>
      <c r="C2683" s="267">
        <f t="shared" si="245"/>
        <v>1</v>
      </c>
      <c r="D2683" s="268" t="str">
        <f t="shared" si="246"/>
        <v>Janeiro</v>
      </c>
      <c r="E2683" s="269">
        <v>609</v>
      </c>
      <c r="F2683" s="270">
        <f>IF(E2683="","",VLOOKUP(Conciliação!E2683,Relatório!B:I,2,FALSE))</f>
        <v>0</v>
      </c>
      <c r="G2683" s="709"/>
      <c r="H2683" s="334"/>
      <c r="I2683" s="685" t="s">
        <v>863</v>
      </c>
      <c r="J2683" s="1160"/>
      <c r="K2683" s="1161"/>
      <c r="L2683" s="685"/>
      <c r="M2683" s="1168"/>
      <c r="N2683" s="828"/>
      <c r="O2683" s="576"/>
      <c r="P2683" s="276" t="s">
        <v>277</v>
      </c>
      <c r="Q2683" s="279"/>
      <c r="R2683" s="449"/>
      <c r="S2683" s="279">
        <f t="shared" si="244"/>
        <v>0</v>
      </c>
      <c r="T2683" s="333">
        <f t="shared" si="240"/>
        <v>0</v>
      </c>
    </row>
    <row r="2684" spans="2:20" ht="24.9" customHeight="1" x14ac:dyDescent="0.3">
      <c r="B2684" s="1035"/>
      <c r="C2684" s="267">
        <f t="shared" si="245"/>
        <v>1</v>
      </c>
      <c r="D2684" s="268" t="str">
        <f t="shared" si="246"/>
        <v>Janeiro</v>
      </c>
      <c r="E2684" s="269">
        <v>157</v>
      </c>
      <c r="F2684" s="270">
        <f>IF(E2684="","",VLOOKUP(Conciliação!E2684,Relatório!B:I,2,FALSE))</f>
        <v>0</v>
      </c>
      <c r="G2684" s="709"/>
      <c r="H2684" s="334"/>
      <c r="I2684" s="685" t="s">
        <v>863</v>
      </c>
      <c r="J2684" s="1160"/>
      <c r="K2684" s="1161"/>
      <c r="L2684" s="685"/>
      <c r="M2684" s="1168"/>
      <c r="N2684" s="828"/>
      <c r="O2684" s="576"/>
      <c r="P2684" s="276" t="s">
        <v>277</v>
      </c>
      <c r="Q2684" s="279"/>
      <c r="R2684" s="449"/>
      <c r="S2684" s="279">
        <f t="shared" si="244"/>
        <v>0</v>
      </c>
      <c r="T2684" s="333">
        <f t="shared" si="240"/>
        <v>0</v>
      </c>
    </row>
    <row r="2685" spans="2:20" ht="24.9" customHeight="1" x14ac:dyDescent="0.3">
      <c r="B2685" s="1035"/>
      <c r="C2685" s="267">
        <f t="shared" si="245"/>
        <v>1</v>
      </c>
      <c r="D2685" s="268" t="str">
        <f t="shared" si="246"/>
        <v>Janeiro</v>
      </c>
      <c r="E2685" s="269">
        <v>87</v>
      </c>
      <c r="F2685" s="270" t="str">
        <f>IF(E2685="","",VLOOKUP(Conciliação!E2685,Relatório!B:I,2,FALSE))</f>
        <v>Logística</v>
      </c>
      <c r="G2685" s="709"/>
      <c r="H2685" s="334"/>
      <c r="I2685" s="685" t="s">
        <v>863</v>
      </c>
      <c r="J2685" s="1160"/>
      <c r="K2685" s="1161"/>
      <c r="L2685" s="685"/>
      <c r="M2685" s="1168"/>
      <c r="N2685" s="828"/>
      <c r="O2685" s="576"/>
      <c r="P2685" s="276" t="s">
        <v>277</v>
      </c>
      <c r="Q2685" s="279"/>
      <c r="R2685" s="449"/>
      <c r="S2685" s="279">
        <f t="shared" si="244"/>
        <v>0</v>
      </c>
      <c r="T2685" s="333">
        <f t="shared" si="240"/>
        <v>0</v>
      </c>
    </row>
    <row r="2686" spans="2:20" ht="24.9" customHeight="1" x14ac:dyDescent="0.3">
      <c r="B2686" s="1035"/>
      <c r="C2686" s="267">
        <f t="shared" si="245"/>
        <v>1</v>
      </c>
      <c r="D2686" s="268" t="str">
        <f t="shared" si="246"/>
        <v>Janeiro</v>
      </c>
      <c r="E2686" s="269">
        <v>611</v>
      </c>
      <c r="F2686" s="270">
        <f>IF(E2686="","",VLOOKUP(Conciliação!E2686,Relatório!B:I,2,FALSE))</f>
        <v>0</v>
      </c>
      <c r="G2686" s="709"/>
      <c r="H2686" s="334"/>
      <c r="I2686" s="685" t="s">
        <v>863</v>
      </c>
      <c r="J2686" s="1160"/>
      <c r="K2686" s="1161"/>
      <c r="L2686" s="685"/>
      <c r="M2686" s="1168"/>
      <c r="N2686" s="828"/>
      <c r="O2686" s="576"/>
      <c r="P2686" s="276" t="s">
        <v>277</v>
      </c>
      <c r="Q2686" s="279"/>
      <c r="R2686" s="449"/>
      <c r="S2686" s="279">
        <f t="shared" si="244"/>
        <v>0</v>
      </c>
      <c r="T2686" s="333">
        <f t="shared" si="240"/>
        <v>0</v>
      </c>
    </row>
    <row r="2687" spans="2:20" ht="24.9" customHeight="1" x14ac:dyDescent="0.3">
      <c r="B2687" s="1035"/>
      <c r="C2687" s="267">
        <f t="shared" si="245"/>
        <v>1</v>
      </c>
      <c r="D2687" s="268" t="str">
        <f t="shared" si="246"/>
        <v>Janeiro</v>
      </c>
      <c r="E2687" s="269">
        <v>605</v>
      </c>
      <c r="F2687" s="270">
        <f>IF(E2687="","",VLOOKUP(Conciliação!E2687,Relatório!B:I,2,FALSE))</f>
        <v>0</v>
      </c>
      <c r="G2687" s="709"/>
      <c r="H2687" s="334"/>
      <c r="I2687" s="685" t="s">
        <v>863</v>
      </c>
      <c r="J2687" s="1160"/>
      <c r="K2687" s="1161"/>
      <c r="L2687" s="685"/>
      <c r="M2687" s="1168"/>
      <c r="N2687" s="828"/>
      <c r="O2687" s="576"/>
      <c r="P2687" s="276" t="s">
        <v>277</v>
      </c>
      <c r="Q2687" s="279"/>
      <c r="R2687" s="449"/>
      <c r="S2687" s="279">
        <f t="shared" si="244"/>
        <v>0</v>
      </c>
      <c r="T2687" s="333">
        <f t="shared" si="240"/>
        <v>0</v>
      </c>
    </row>
    <row r="2688" spans="2:20" ht="24.9" customHeight="1" x14ac:dyDescent="0.3">
      <c r="B2688" s="1035"/>
      <c r="C2688" s="267">
        <f t="shared" si="245"/>
        <v>1</v>
      </c>
      <c r="D2688" s="268" t="str">
        <f t="shared" si="246"/>
        <v>Janeiro</v>
      </c>
      <c r="E2688" s="269">
        <v>123</v>
      </c>
      <c r="F2688" s="270">
        <f>IF(E2688="","",VLOOKUP(Conciliação!E2688,Relatório!B:I,2,FALSE))</f>
        <v>0</v>
      </c>
      <c r="G2688" s="709"/>
      <c r="H2688" s="334"/>
      <c r="I2688" s="685" t="s">
        <v>863</v>
      </c>
      <c r="J2688" s="1160"/>
      <c r="K2688" s="1161"/>
      <c r="L2688" s="685"/>
      <c r="M2688" s="1168"/>
      <c r="N2688" s="828"/>
      <c r="O2688" s="576"/>
      <c r="P2688" s="276" t="s">
        <v>277</v>
      </c>
      <c r="Q2688" s="279"/>
      <c r="R2688" s="449"/>
      <c r="S2688" s="279">
        <f t="shared" si="244"/>
        <v>0</v>
      </c>
      <c r="T2688" s="333">
        <f t="shared" si="240"/>
        <v>0</v>
      </c>
    </row>
    <row r="2689" spans="2:20" ht="24.9" customHeight="1" x14ac:dyDescent="0.3">
      <c r="B2689" s="1035"/>
      <c r="C2689" s="267">
        <f t="shared" si="245"/>
        <v>1</v>
      </c>
      <c r="D2689" s="268" t="str">
        <f t="shared" si="246"/>
        <v>Janeiro</v>
      </c>
      <c r="E2689" s="269">
        <v>157</v>
      </c>
      <c r="F2689" s="270">
        <f>IF(E2689="","",VLOOKUP(Conciliação!E2689,Relatório!B:I,2,FALSE))</f>
        <v>0</v>
      </c>
      <c r="G2689" s="709"/>
      <c r="H2689" s="334"/>
      <c r="I2689" s="685" t="s">
        <v>863</v>
      </c>
      <c r="J2689" s="1160"/>
      <c r="K2689" s="1161"/>
      <c r="L2689" s="685"/>
      <c r="M2689" s="1168"/>
      <c r="N2689" s="828"/>
      <c r="O2689" s="576"/>
      <c r="P2689" s="276" t="s">
        <v>277</v>
      </c>
      <c r="Q2689" s="279"/>
      <c r="R2689" s="449"/>
      <c r="S2689" s="279">
        <f t="shared" si="244"/>
        <v>0</v>
      </c>
      <c r="T2689" s="333">
        <f t="shared" si="240"/>
        <v>0</v>
      </c>
    </row>
    <row r="2690" spans="2:20" ht="24.9" customHeight="1" x14ac:dyDescent="0.3">
      <c r="B2690" s="1035"/>
      <c r="C2690" s="267">
        <f t="shared" si="245"/>
        <v>1</v>
      </c>
      <c r="D2690" s="268" t="str">
        <f t="shared" si="246"/>
        <v>Janeiro</v>
      </c>
      <c r="E2690" s="269">
        <v>611</v>
      </c>
      <c r="F2690" s="270">
        <f>IF(E2690="","",VLOOKUP(Conciliação!E2690,Relatório!B:I,2,FALSE))</f>
        <v>0</v>
      </c>
      <c r="G2690" s="709"/>
      <c r="H2690" s="334"/>
      <c r="I2690" s="685" t="s">
        <v>863</v>
      </c>
      <c r="J2690" s="1160"/>
      <c r="K2690" s="1161"/>
      <c r="L2690" s="685"/>
      <c r="M2690" s="1168"/>
      <c r="N2690" s="828"/>
      <c r="O2690" s="576"/>
      <c r="P2690" s="276" t="s">
        <v>277</v>
      </c>
      <c r="Q2690" s="279"/>
      <c r="R2690" s="449"/>
      <c r="S2690" s="279">
        <f t="shared" si="244"/>
        <v>0</v>
      </c>
      <c r="T2690" s="333">
        <f t="shared" si="240"/>
        <v>0</v>
      </c>
    </row>
    <row r="2691" spans="2:20" ht="24.9" customHeight="1" x14ac:dyDescent="0.3">
      <c r="B2691" s="1035"/>
      <c r="C2691" s="267">
        <f t="shared" si="245"/>
        <v>1</v>
      </c>
      <c r="D2691" s="268" t="str">
        <f t="shared" si="246"/>
        <v>Janeiro</v>
      </c>
      <c r="E2691" s="269">
        <v>157</v>
      </c>
      <c r="F2691" s="270">
        <f>IF(E2691="","",VLOOKUP(Conciliação!E2691,Relatório!B:I,2,FALSE))</f>
        <v>0</v>
      </c>
      <c r="G2691" s="709"/>
      <c r="H2691" s="334"/>
      <c r="I2691" s="685" t="s">
        <v>863</v>
      </c>
      <c r="J2691" s="1160"/>
      <c r="K2691" s="1161"/>
      <c r="L2691" s="685"/>
      <c r="M2691" s="1168"/>
      <c r="N2691" s="828"/>
      <c r="O2691" s="576"/>
      <c r="P2691" s="276" t="s">
        <v>277</v>
      </c>
      <c r="Q2691" s="279"/>
      <c r="R2691" s="449"/>
      <c r="S2691" s="279">
        <f t="shared" si="244"/>
        <v>0</v>
      </c>
      <c r="T2691" s="333">
        <f t="shared" si="240"/>
        <v>0</v>
      </c>
    </row>
    <row r="2692" spans="2:20" ht="24.9" customHeight="1" x14ac:dyDescent="0.3">
      <c r="B2692" s="1035"/>
      <c r="C2692" s="267">
        <f t="shared" si="245"/>
        <v>1</v>
      </c>
      <c r="D2692" s="268" t="str">
        <f t="shared" si="246"/>
        <v>Janeiro</v>
      </c>
      <c r="E2692" s="269">
        <v>157</v>
      </c>
      <c r="F2692" s="270">
        <f>IF(E2692="","",VLOOKUP(Conciliação!E2692,Relatório!B:I,2,FALSE))</f>
        <v>0</v>
      </c>
      <c r="G2692" s="709"/>
      <c r="H2692" s="334"/>
      <c r="I2692" s="685" t="s">
        <v>863</v>
      </c>
      <c r="J2692" s="1160"/>
      <c r="K2692" s="1161"/>
      <c r="L2692" s="685"/>
      <c r="M2692" s="1168"/>
      <c r="N2692" s="828"/>
      <c r="O2692" s="576"/>
      <c r="P2692" s="276" t="s">
        <v>277</v>
      </c>
      <c r="Q2692" s="279"/>
      <c r="R2692" s="449"/>
      <c r="S2692" s="279">
        <f t="shared" si="244"/>
        <v>0</v>
      </c>
      <c r="T2692" s="333">
        <f t="shared" si="240"/>
        <v>0</v>
      </c>
    </row>
    <row r="2693" spans="2:20" ht="24.9" customHeight="1" x14ac:dyDescent="0.3">
      <c r="B2693" s="1035"/>
      <c r="C2693" s="267">
        <f t="shared" si="245"/>
        <v>1</v>
      </c>
      <c r="D2693" s="268" t="str">
        <f t="shared" si="246"/>
        <v>Janeiro</v>
      </c>
      <c r="E2693" s="269">
        <v>157</v>
      </c>
      <c r="F2693" s="270">
        <f>IF(E2693="","",VLOOKUP(Conciliação!E2693,Relatório!B:I,2,FALSE))</f>
        <v>0</v>
      </c>
      <c r="G2693" s="709"/>
      <c r="H2693" s="334"/>
      <c r="I2693" s="685" t="s">
        <v>863</v>
      </c>
      <c r="J2693" s="1160"/>
      <c r="K2693" s="1161"/>
      <c r="L2693" s="685"/>
      <c r="M2693" s="1168"/>
      <c r="N2693" s="828"/>
      <c r="O2693" s="576"/>
      <c r="P2693" s="276" t="s">
        <v>277</v>
      </c>
      <c r="Q2693" s="279"/>
      <c r="R2693" s="449"/>
      <c r="S2693" s="279">
        <f t="shared" si="244"/>
        <v>0</v>
      </c>
      <c r="T2693" s="333">
        <f t="shared" si="240"/>
        <v>0</v>
      </c>
    </row>
    <row r="2694" spans="2:20" ht="24.9" customHeight="1" x14ac:dyDescent="0.3">
      <c r="B2694" s="1035"/>
      <c r="C2694" s="267">
        <f t="shared" si="245"/>
        <v>1</v>
      </c>
      <c r="D2694" s="268" t="str">
        <f t="shared" si="246"/>
        <v>Janeiro</v>
      </c>
      <c r="E2694" s="269">
        <v>605</v>
      </c>
      <c r="F2694" s="270">
        <f>IF(E2694="","",VLOOKUP(Conciliação!E2694,Relatório!B:I,2,FALSE))</f>
        <v>0</v>
      </c>
      <c r="G2694" s="709"/>
      <c r="H2694" s="334"/>
      <c r="I2694" s="685" t="s">
        <v>863</v>
      </c>
      <c r="J2694" s="1160"/>
      <c r="K2694" s="1161"/>
      <c r="L2694" s="685"/>
      <c r="M2694" s="1168"/>
      <c r="N2694" s="828"/>
      <c r="O2694" s="576"/>
      <c r="P2694" s="276" t="s">
        <v>277</v>
      </c>
      <c r="Q2694" s="279"/>
      <c r="R2694" s="449"/>
      <c r="S2694" s="279">
        <f t="shared" si="244"/>
        <v>0</v>
      </c>
      <c r="T2694" s="333">
        <f t="shared" si="240"/>
        <v>0</v>
      </c>
    </row>
    <row r="2695" spans="2:20" ht="24.9" customHeight="1" x14ac:dyDescent="0.3">
      <c r="B2695" s="446"/>
      <c r="C2695" s="267">
        <f t="shared" si="245"/>
        <v>1</v>
      </c>
      <c r="D2695" s="268" t="str">
        <f t="shared" si="246"/>
        <v>Janeiro</v>
      </c>
      <c r="E2695" s="269">
        <v>9</v>
      </c>
      <c r="F2695" s="270" t="str">
        <f>IF(E2695="","",VLOOKUP(Conciliação!E2695,Relatório!B:I,2,FALSE))</f>
        <v>Instituto x</v>
      </c>
      <c r="G2695" s="709"/>
      <c r="H2695" s="334"/>
      <c r="I2695" s="685" t="s">
        <v>863</v>
      </c>
      <c r="J2695" s="1160"/>
      <c r="K2695" s="1161"/>
      <c r="L2695" s="685"/>
      <c r="M2695" s="1168"/>
      <c r="N2695" s="828"/>
      <c r="O2695" s="576"/>
      <c r="P2695" s="276" t="s">
        <v>277</v>
      </c>
      <c r="Q2695" s="279"/>
      <c r="R2695" s="449"/>
      <c r="S2695" s="279">
        <f t="shared" si="244"/>
        <v>0</v>
      </c>
      <c r="T2695" s="333">
        <f t="shared" si="240"/>
        <v>0</v>
      </c>
    </row>
    <row r="2696" spans="2:20" ht="24.9" customHeight="1" x14ac:dyDescent="0.3">
      <c r="B2696" s="446"/>
      <c r="C2696" s="267">
        <f t="shared" si="245"/>
        <v>1</v>
      </c>
      <c r="D2696" s="268" t="str">
        <f t="shared" si="246"/>
        <v>Janeiro</v>
      </c>
      <c r="E2696" s="269">
        <v>13</v>
      </c>
      <c r="F2696" s="270" t="str">
        <f>IF(E2696="","",VLOOKUP(Conciliação!E2696,Relatório!B:I,2,FALSE))</f>
        <v>Outras Parcerias</v>
      </c>
      <c r="G2696" s="709"/>
      <c r="H2696" s="334" t="str">
        <f>IF(G2696="","",VLOOKUP(G2696,Fundos!B:C,2,FALSE))</f>
        <v/>
      </c>
      <c r="I2696" s="686"/>
      <c r="J2696" s="443"/>
      <c r="K2696" s="448"/>
      <c r="L2696" s="1169"/>
      <c r="M2696" s="353"/>
      <c r="N2696" s="828"/>
      <c r="O2696" s="576"/>
      <c r="P2696" s="276" t="s">
        <v>277</v>
      </c>
      <c r="Q2696" s="279"/>
      <c r="R2696" s="449"/>
      <c r="S2696" s="279">
        <f t="shared" si="244"/>
        <v>0</v>
      </c>
      <c r="T2696" s="333">
        <f t="shared" si="240"/>
        <v>0</v>
      </c>
    </row>
    <row r="2697" spans="2:20" ht="24.9" customHeight="1" x14ac:dyDescent="0.3">
      <c r="B2697" s="446"/>
      <c r="C2697" s="267">
        <f t="shared" si="245"/>
        <v>1</v>
      </c>
      <c r="D2697" s="268" t="str">
        <f t="shared" si="246"/>
        <v>Janeiro</v>
      </c>
      <c r="E2697" s="269">
        <v>13</v>
      </c>
      <c r="F2697" s="270" t="str">
        <f>IF(E2697="","",VLOOKUP(Conciliação!E2697,Relatório!B:I,2,FALSE))</f>
        <v>Outras Parcerias</v>
      </c>
      <c r="G2697" s="709"/>
      <c r="H2697" s="334" t="str">
        <f>IF(G2697="","",VLOOKUP(G2697,Fundos!B:C,2,FALSE))</f>
        <v/>
      </c>
      <c r="I2697" s="686"/>
      <c r="J2697" s="443"/>
      <c r="K2697" s="448"/>
      <c r="L2697" s="685"/>
      <c r="M2697" s="353"/>
      <c r="N2697" s="828"/>
      <c r="O2697" s="576"/>
      <c r="P2697" s="276" t="s">
        <v>277</v>
      </c>
      <c r="Q2697" s="279"/>
      <c r="R2697" s="449"/>
      <c r="S2697" s="279">
        <f t="shared" ref="S2697:S2728" si="247">IF(P2697="sim",Q2697-R2697+S2696,IF(P2697="NÃO",S2696))</f>
        <v>0</v>
      </c>
      <c r="T2697" s="333">
        <f t="shared" si="240"/>
        <v>0</v>
      </c>
    </row>
    <row r="2698" spans="2:20" ht="24.9" customHeight="1" x14ac:dyDescent="0.3">
      <c r="B2698" s="446"/>
      <c r="C2698" s="267">
        <f t="shared" si="245"/>
        <v>1</v>
      </c>
      <c r="D2698" s="268" t="str">
        <f t="shared" si="246"/>
        <v>Janeiro</v>
      </c>
      <c r="E2698" s="269"/>
      <c r="F2698" s="270" t="str">
        <f>IF(E2698="","",VLOOKUP(Conciliação!E2698,Relatório!B:I,2,FALSE))</f>
        <v/>
      </c>
      <c r="G2698" s="709"/>
      <c r="H2698" s="334" t="str">
        <f>IF(G2698="","",VLOOKUP(G2698,Fundos!B:C,2,FALSE))</f>
        <v/>
      </c>
      <c r="I2698" s="686"/>
      <c r="J2698" s="443"/>
      <c r="K2698" s="443"/>
      <c r="L2698" s="686"/>
      <c r="M2698" s="581"/>
      <c r="N2698" s="828"/>
      <c r="O2698" s="576"/>
      <c r="P2698" s="276" t="s">
        <v>277</v>
      </c>
      <c r="Q2698" s="279"/>
      <c r="R2698" s="449"/>
      <c r="S2698" s="279">
        <f t="shared" si="247"/>
        <v>0</v>
      </c>
      <c r="T2698" s="333">
        <f t="shared" si="240"/>
        <v>0</v>
      </c>
    </row>
    <row r="2699" spans="2:20" ht="24.9" customHeight="1" x14ac:dyDescent="0.3">
      <c r="B2699" s="1039"/>
      <c r="C2699" s="267">
        <f t="shared" si="245"/>
        <v>1</v>
      </c>
      <c r="D2699" s="268" t="str">
        <f t="shared" si="246"/>
        <v>Janeiro</v>
      </c>
      <c r="E2699" s="269">
        <v>126</v>
      </c>
      <c r="F2699" s="270">
        <f>IF(E2699="","",VLOOKUP(Conciliação!E2699,Relatório!B:I,2,FALSE))</f>
        <v>0</v>
      </c>
      <c r="G2699" s="709"/>
      <c r="H2699" s="334" t="str">
        <f>IF(G2699="","",VLOOKUP(G2699,Fundos!B:C,2,FALSE))</f>
        <v/>
      </c>
      <c r="I2699" s="272"/>
      <c r="J2699" s="443"/>
      <c r="K2699" s="685"/>
      <c r="L2699" s="686"/>
      <c r="M2699" s="353"/>
      <c r="N2699" s="271"/>
      <c r="O2699" s="576"/>
      <c r="P2699" s="276" t="s">
        <v>277</v>
      </c>
      <c r="Q2699" s="279"/>
      <c r="R2699" s="449"/>
      <c r="S2699" s="279">
        <f t="shared" si="247"/>
        <v>0</v>
      </c>
      <c r="T2699" s="333">
        <f t="shared" ref="T2699:T2762" si="248">T2698</f>
        <v>0</v>
      </c>
    </row>
    <row r="2700" spans="2:20" ht="24.9" customHeight="1" x14ac:dyDescent="0.3">
      <c r="B2700" s="1039"/>
      <c r="C2700" s="267">
        <f t="shared" si="245"/>
        <v>1</v>
      </c>
      <c r="D2700" s="268" t="str">
        <f t="shared" si="246"/>
        <v>Janeiro</v>
      </c>
      <c r="E2700" s="269">
        <v>126</v>
      </c>
      <c r="F2700" s="270">
        <f>IF(E2700="","",VLOOKUP(Conciliação!E2700,Relatório!B:I,2,FALSE))</f>
        <v>0</v>
      </c>
      <c r="G2700" s="709"/>
      <c r="H2700" s="334" t="str">
        <f>IF(G2700="","",VLOOKUP(G2700,Fundos!B:C,2,FALSE))</f>
        <v/>
      </c>
      <c r="I2700" s="272"/>
      <c r="J2700" s="443"/>
      <c r="K2700" s="685"/>
      <c r="L2700" s="686"/>
      <c r="M2700" s="353"/>
      <c r="N2700" s="686"/>
      <c r="O2700" s="576"/>
      <c r="P2700" s="276" t="s">
        <v>277</v>
      </c>
      <c r="Q2700" s="279"/>
      <c r="R2700" s="449"/>
      <c r="S2700" s="279">
        <f t="shared" si="247"/>
        <v>0</v>
      </c>
      <c r="T2700" s="333">
        <f t="shared" si="248"/>
        <v>0</v>
      </c>
    </row>
    <row r="2701" spans="2:20" ht="24.9" customHeight="1" x14ac:dyDescent="0.3">
      <c r="B2701" s="1039"/>
      <c r="C2701" s="267">
        <f t="shared" si="245"/>
        <v>1</v>
      </c>
      <c r="D2701" s="268" t="str">
        <f t="shared" si="246"/>
        <v>Janeiro</v>
      </c>
      <c r="E2701" s="269">
        <v>126</v>
      </c>
      <c r="F2701" s="270">
        <f>IF(E2701="","",VLOOKUP(Conciliação!E2701,Relatório!B:I,2,FALSE))</f>
        <v>0</v>
      </c>
      <c r="G2701" s="709"/>
      <c r="H2701" s="334" t="str">
        <f>IF(G2701="","",VLOOKUP(G2701,Fundos!B:C,2,FALSE))</f>
        <v/>
      </c>
      <c r="I2701" s="272"/>
      <c r="J2701" s="443"/>
      <c r="K2701" s="685"/>
      <c r="L2701" s="686"/>
      <c r="M2701" s="353"/>
      <c r="N2701" s="686"/>
      <c r="O2701" s="576"/>
      <c r="P2701" s="276" t="s">
        <v>277</v>
      </c>
      <c r="Q2701" s="279"/>
      <c r="R2701" s="449"/>
      <c r="S2701" s="279">
        <f t="shared" si="247"/>
        <v>0</v>
      </c>
      <c r="T2701" s="333">
        <f t="shared" si="248"/>
        <v>0</v>
      </c>
    </row>
    <row r="2702" spans="2:20" ht="24.9" customHeight="1" x14ac:dyDescent="0.3">
      <c r="B2702" s="1039"/>
      <c r="C2702" s="267">
        <f t="shared" si="245"/>
        <v>1</v>
      </c>
      <c r="D2702" s="268" t="str">
        <f t="shared" si="246"/>
        <v>Janeiro</v>
      </c>
      <c r="E2702" s="269">
        <v>126</v>
      </c>
      <c r="F2702" s="270">
        <f>IF(E2702="","",VLOOKUP(Conciliação!E2702,Relatório!B:I,2,FALSE))</f>
        <v>0</v>
      </c>
      <c r="G2702" s="709"/>
      <c r="H2702" s="334" t="str">
        <f>IF(G2702="","",VLOOKUP(G2702,Fundos!B:C,2,FALSE))</f>
        <v/>
      </c>
      <c r="I2702" s="272"/>
      <c r="J2702" s="443"/>
      <c r="K2702" s="685"/>
      <c r="L2702" s="686"/>
      <c r="M2702" s="353"/>
      <c r="N2702" s="686"/>
      <c r="O2702" s="576"/>
      <c r="P2702" s="276" t="s">
        <v>277</v>
      </c>
      <c r="Q2702" s="279"/>
      <c r="R2702" s="449"/>
      <c r="S2702" s="279">
        <f t="shared" si="247"/>
        <v>0</v>
      </c>
      <c r="T2702" s="333">
        <f t="shared" si="248"/>
        <v>0</v>
      </c>
    </row>
    <row r="2703" spans="2:20" ht="24.9" customHeight="1" x14ac:dyDescent="0.3">
      <c r="B2703" s="1039"/>
      <c r="C2703" s="267">
        <f t="shared" si="245"/>
        <v>1</v>
      </c>
      <c r="D2703" s="268" t="str">
        <f t="shared" si="246"/>
        <v>Janeiro</v>
      </c>
      <c r="E2703" s="269">
        <v>126</v>
      </c>
      <c r="F2703" s="270">
        <f>IF(E2703="","",VLOOKUP(Conciliação!E2703,Relatório!B:I,2,FALSE))</f>
        <v>0</v>
      </c>
      <c r="G2703" s="709"/>
      <c r="H2703" s="334" t="str">
        <f>IF(G2703="","",VLOOKUP(G2703,Fundos!B:C,2,FALSE))</f>
        <v/>
      </c>
      <c r="I2703" s="272"/>
      <c r="J2703" s="443"/>
      <c r="K2703" s="685"/>
      <c r="L2703" s="686"/>
      <c r="M2703" s="353"/>
      <c r="N2703" s="686"/>
      <c r="O2703" s="576"/>
      <c r="P2703" s="276" t="s">
        <v>277</v>
      </c>
      <c r="Q2703" s="279"/>
      <c r="R2703" s="449"/>
      <c r="S2703" s="279">
        <f t="shared" si="247"/>
        <v>0</v>
      </c>
      <c r="T2703" s="333">
        <f t="shared" si="248"/>
        <v>0</v>
      </c>
    </row>
    <row r="2704" spans="2:20" ht="24.9" customHeight="1" x14ac:dyDescent="0.3">
      <c r="B2704" s="1039"/>
      <c r="C2704" s="267">
        <f t="shared" si="245"/>
        <v>1</v>
      </c>
      <c r="D2704" s="268" t="str">
        <f t="shared" si="246"/>
        <v>Janeiro</v>
      </c>
      <c r="E2704" s="269">
        <v>126</v>
      </c>
      <c r="F2704" s="270">
        <f>IF(E2704="","",VLOOKUP(Conciliação!E2704,Relatório!B:I,2,FALSE))</f>
        <v>0</v>
      </c>
      <c r="G2704" s="709"/>
      <c r="H2704" s="334" t="str">
        <f>IF(G2704="","",VLOOKUP(G2704,Fundos!B:C,2,FALSE))</f>
        <v/>
      </c>
      <c r="I2704" s="272"/>
      <c r="J2704" s="443"/>
      <c r="K2704" s="685"/>
      <c r="L2704" s="686"/>
      <c r="M2704" s="353"/>
      <c r="N2704" s="271"/>
      <c r="O2704" s="576"/>
      <c r="P2704" s="276" t="s">
        <v>277</v>
      </c>
      <c r="Q2704" s="279"/>
      <c r="R2704" s="449"/>
      <c r="S2704" s="279">
        <f t="shared" si="247"/>
        <v>0</v>
      </c>
      <c r="T2704" s="333">
        <f t="shared" si="248"/>
        <v>0</v>
      </c>
    </row>
    <row r="2705" spans="2:20" ht="24.9" customHeight="1" x14ac:dyDescent="0.3">
      <c r="B2705" s="1039"/>
      <c r="C2705" s="267">
        <f t="shared" si="245"/>
        <v>1</v>
      </c>
      <c r="D2705" s="268" t="str">
        <f t="shared" si="246"/>
        <v>Janeiro</v>
      </c>
      <c r="E2705" s="269">
        <v>126</v>
      </c>
      <c r="F2705" s="270">
        <f>IF(E2705="","",VLOOKUP(Conciliação!E2705,Relatório!B:I,2,FALSE))</f>
        <v>0</v>
      </c>
      <c r="G2705" s="709"/>
      <c r="H2705" s="334" t="str">
        <f>IF(G2705="","",VLOOKUP(G2705,Fundos!B:C,2,FALSE))</f>
        <v/>
      </c>
      <c r="I2705" s="272"/>
      <c r="J2705" s="443"/>
      <c r="K2705" s="685"/>
      <c r="L2705" s="686"/>
      <c r="M2705" s="353"/>
      <c r="N2705" s="271"/>
      <c r="O2705" s="576"/>
      <c r="P2705" s="276" t="s">
        <v>277</v>
      </c>
      <c r="Q2705" s="279"/>
      <c r="R2705" s="449"/>
      <c r="S2705" s="279">
        <f t="shared" si="247"/>
        <v>0</v>
      </c>
      <c r="T2705" s="333">
        <f t="shared" si="248"/>
        <v>0</v>
      </c>
    </row>
    <row r="2706" spans="2:20" ht="24.9" customHeight="1" x14ac:dyDescent="0.3">
      <c r="B2706" s="1039"/>
      <c r="C2706" s="267">
        <f t="shared" si="245"/>
        <v>1</v>
      </c>
      <c r="D2706" s="268" t="str">
        <f t="shared" si="246"/>
        <v>Janeiro</v>
      </c>
      <c r="E2706" s="269">
        <v>126</v>
      </c>
      <c r="F2706" s="270">
        <f>IF(E2706="","",VLOOKUP(Conciliação!E2706,Relatório!B:I,2,FALSE))</f>
        <v>0</v>
      </c>
      <c r="G2706" s="709"/>
      <c r="H2706" s="334" t="str">
        <f>IF(G2706="","",VLOOKUP(G2706,Fundos!B:C,2,FALSE))</f>
        <v/>
      </c>
      <c r="I2706" s="272"/>
      <c r="J2706" s="443"/>
      <c r="K2706" s="685"/>
      <c r="L2706" s="686"/>
      <c r="M2706" s="353"/>
      <c r="N2706" s="271"/>
      <c r="O2706" s="576"/>
      <c r="P2706" s="276" t="s">
        <v>277</v>
      </c>
      <c r="Q2706" s="279"/>
      <c r="R2706" s="449"/>
      <c r="S2706" s="279">
        <f t="shared" si="247"/>
        <v>0</v>
      </c>
      <c r="T2706" s="333">
        <f t="shared" si="248"/>
        <v>0</v>
      </c>
    </row>
    <row r="2707" spans="2:20" ht="24.9" customHeight="1" x14ac:dyDescent="0.3">
      <c r="B2707" s="1039"/>
      <c r="C2707" s="267">
        <f t="shared" si="245"/>
        <v>1</v>
      </c>
      <c r="D2707" s="268" t="str">
        <f t="shared" si="246"/>
        <v>Janeiro</v>
      </c>
      <c r="E2707" s="269">
        <v>126</v>
      </c>
      <c r="F2707" s="270">
        <f>IF(E2707="","",VLOOKUP(Conciliação!E2707,Relatório!B:I,2,FALSE))</f>
        <v>0</v>
      </c>
      <c r="G2707" s="709"/>
      <c r="H2707" s="334" t="str">
        <f>IF(G2707="","",VLOOKUP(G2707,Fundos!B:C,2,FALSE))</f>
        <v/>
      </c>
      <c r="I2707" s="272"/>
      <c r="J2707" s="443"/>
      <c r="K2707" s="685"/>
      <c r="L2707" s="686"/>
      <c r="M2707" s="353"/>
      <c r="N2707" s="271"/>
      <c r="O2707" s="576"/>
      <c r="P2707" s="276" t="s">
        <v>277</v>
      </c>
      <c r="Q2707" s="279"/>
      <c r="R2707" s="449"/>
      <c r="S2707" s="279">
        <f t="shared" si="247"/>
        <v>0</v>
      </c>
      <c r="T2707" s="333">
        <f t="shared" si="248"/>
        <v>0</v>
      </c>
    </row>
    <row r="2708" spans="2:20" ht="24.9" customHeight="1" x14ac:dyDescent="0.3">
      <c r="B2708" s="1039"/>
      <c r="C2708" s="267">
        <f t="shared" si="245"/>
        <v>1</v>
      </c>
      <c r="D2708" s="268" t="str">
        <f t="shared" si="246"/>
        <v>Janeiro</v>
      </c>
      <c r="E2708" s="269">
        <v>126</v>
      </c>
      <c r="F2708" s="270">
        <f>IF(E2708="","",VLOOKUP(Conciliação!E2708,Relatório!B:I,2,FALSE))</f>
        <v>0</v>
      </c>
      <c r="G2708" s="709"/>
      <c r="H2708" s="334" t="str">
        <f>IF(G2708="","",VLOOKUP(G2708,Fundos!B:C,2,FALSE))</f>
        <v/>
      </c>
      <c r="I2708" s="272"/>
      <c r="J2708" s="443"/>
      <c r="K2708" s="685"/>
      <c r="L2708" s="686"/>
      <c r="M2708" s="353"/>
      <c r="N2708" s="271"/>
      <c r="O2708" s="576"/>
      <c r="P2708" s="276" t="s">
        <v>277</v>
      </c>
      <c r="Q2708" s="279"/>
      <c r="R2708" s="449"/>
      <c r="S2708" s="279">
        <f t="shared" si="247"/>
        <v>0</v>
      </c>
      <c r="T2708" s="333">
        <f t="shared" si="248"/>
        <v>0</v>
      </c>
    </row>
    <row r="2709" spans="2:20" ht="24.9" customHeight="1" x14ac:dyDescent="0.3">
      <c r="B2709" s="1039"/>
      <c r="C2709" s="267">
        <f t="shared" si="245"/>
        <v>1</v>
      </c>
      <c r="D2709" s="268" t="str">
        <f t="shared" si="246"/>
        <v>Janeiro</v>
      </c>
      <c r="E2709" s="269">
        <v>126</v>
      </c>
      <c r="F2709" s="270">
        <f>IF(E2709="","",VLOOKUP(Conciliação!E2709,Relatório!B:I,2,FALSE))</f>
        <v>0</v>
      </c>
      <c r="G2709" s="709"/>
      <c r="H2709" s="334" t="str">
        <f>IF(G2709="","",VLOOKUP(G2709,Fundos!B:C,2,FALSE))</f>
        <v/>
      </c>
      <c r="I2709" s="272"/>
      <c r="J2709" s="443"/>
      <c r="K2709" s="685"/>
      <c r="L2709" s="686"/>
      <c r="M2709" s="353"/>
      <c r="N2709" s="271"/>
      <c r="O2709" s="576"/>
      <c r="P2709" s="276" t="s">
        <v>277</v>
      </c>
      <c r="Q2709" s="279"/>
      <c r="R2709" s="449"/>
      <c r="S2709" s="279">
        <f t="shared" si="247"/>
        <v>0</v>
      </c>
      <c r="T2709" s="333">
        <f t="shared" si="248"/>
        <v>0</v>
      </c>
    </row>
    <row r="2710" spans="2:20" ht="24.9" customHeight="1" x14ac:dyDescent="0.3">
      <c r="B2710" s="1039"/>
      <c r="C2710" s="267">
        <f t="shared" si="245"/>
        <v>1</v>
      </c>
      <c r="D2710" s="268" t="str">
        <f t="shared" si="246"/>
        <v>Janeiro</v>
      </c>
      <c r="E2710" s="269">
        <v>126</v>
      </c>
      <c r="F2710" s="270">
        <f>IF(E2710="","",VLOOKUP(Conciliação!E2710,Relatório!B:I,2,FALSE))</f>
        <v>0</v>
      </c>
      <c r="G2710" s="709"/>
      <c r="H2710" s="334" t="str">
        <f>IF(G2710="","",VLOOKUP(G2710,Fundos!B:C,2,FALSE))</f>
        <v/>
      </c>
      <c r="I2710" s="272"/>
      <c r="J2710" s="443"/>
      <c r="K2710" s="685"/>
      <c r="L2710" s="686"/>
      <c r="M2710" s="353"/>
      <c r="N2710" s="271"/>
      <c r="O2710" s="576"/>
      <c r="P2710" s="276" t="s">
        <v>277</v>
      </c>
      <c r="Q2710" s="279"/>
      <c r="R2710" s="449"/>
      <c r="S2710" s="279">
        <f t="shared" si="247"/>
        <v>0</v>
      </c>
      <c r="T2710" s="333">
        <f t="shared" si="248"/>
        <v>0</v>
      </c>
    </row>
    <row r="2711" spans="2:20" ht="24.9" customHeight="1" x14ac:dyDescent="0.3">
      <c r="B2711" s="1039"/>
      <c r="C2711" s="267">
        <f t="shared" si="245"/>
        <v>1</v>
      </c>
      <c r="D2711" s="268" t="str">
        <f t="shared" si="246"/>
        <v>Janeiro</v>
      </c>
      <c r="E2711" s="269">
        <v>126</v>
      </c>
      <c r="F2711" s="270">
        <f>IF(E2711="","",VLOOKUP(Conciliação!E2711,Relatório!B:I,2,FALSE))</f>
        <v>0</v>
      </c>
      <c r="G2711" s="709"/>
      <c r="H2711" s="334" t="str">
        <f>IF(G2711="","",VLOOKUP(G2711,Fundos!B:C,2,FALSE))</f>
        <v/>
      </c>
      <c r="I2711" s="272"/>
      <c r="J2711" s="443"/>
      <c r="K2711" s="685"/>
      <c r="L2711" s="686"/>
      <c r="M2711" s="353"/>
      <c r="N2711" s="271"/>
      <c r="O2711" s="576"/>
      <c r="P2711" s="276" t="s">
        <v>277</v>
      </c>
      <c r="Q2711" s="279"/>
      <c r="R2711" s="449"/>
      <c r="S2711" s="279">
        <f t="shared" si="247"/>
        <v>0</v>
      </c>
      <c r="T2711" s="333">
        <f t="shared" si="248"/>
        <v>0</v>
      </c>
    </row>
    <row r="2712" spans="2:20" ht="24.9" customHeight="1" x14ac:dyDescent="0.3">
      <c r="B2712" s="1039"/>
      <c r="C2712" s="267">
        <f t="shared" si="245"/>
        <v>1</v>
      </c>
      <c r="D2712" s="268" t="str">
        <f t="shared" si="246"/>
        <v>Janeiro</v>
      </c>
      <c r="E2712" s="269">
        <v>126</v>
      </c>
      <c r="F2712" s="270">
        <f>IF(E2712="","",VLOOKUP(Conciliação!E2712,Relatório!B:I,2,FALSE))</f>
        <v>0</v>
      </c>
      <c r="G2712" s="709"/>
      <c r="H2712" s="334" t="str">
        <f>IF(G2712="","",VLOOKUP(G2712,Fundos!B:C,2,FALSE))</f>
        <v/>
      </c>
      <c r="I2712" s="272"/>
      <c r="J2712" s="443"/>
      <c r="K2712" s="685"/>
      <c r="L2712" s="686"/>
      <c r="M2712" s="353"/>
      <c r="N2712" s="271"/>
      <c r="O2712" s="576"/>
      <c r="P2712" s="276" t="s">
        <v>277</v>
      </c>
      <c r="Q2712" s="279"/>
      <c r="R2712" s="449"/>
      <c r="S2712" s="279">
        <f t="shared" si="247"/>
        <v>0</v>
      </c>
      <c r="T2712" s="333">
        <f t="shared" si="248"/>
        <v>0</v>
      </c>
    </row>
    <row r="2713" spans="2:20" ht="24.9" customHeight="1" x14ac:dyDescent="0.3">
      <c r="B2713" s="1039"/>
      <c r="C2713" s="267">
        <f t="shared" si="245"/>
        <v>1</v>
      </c>
      <c r="D2713" s="268" t="str">
        <f t="shared" si="246"/>
        <v>Janeiro</v>
      </c>
      <c r="E2713" s="269">
        <v>126</v>
      </c>
      <c r="F2713" s="270">
        <f>IF(E2713="","",VLOOKUP(Conciliação!E2713,Relatório!B:I,2,FALSE))</f>
        <v>0</v>
      </c>
      <c r="G2713" s="709"/>
      <c r="H2713" s="334" t="str">
        <f>IF(G2713="","",VLOOKUP(G2713,Fundos!B:C,2,FALSE))</f>
        <v/>
      </c>
      <c r="I2713" s="272"/>
      <c r="J2713" s="443"/>
      <c r="K2713" s="685"/>
      <c r="L2713" s="686"/>
      <c r="M2713" s="353"/>
      <c r="N2713" s="271"/>
      <c r="O2713" s="576"/>
      <c r="P2713" s="276" t="s">
        <v>277</v>
      </c>
      <c r="Q2713" s="279"/>
      <c r="R2713" s="449"/>
      <c r="S2713" s="279">
        <f t="shared" si="247"/>
        <v>0</v>
      </c>
      <c r="T2713" s="333">
        <f t="shared" si="248"/>
        <v>0</v>
      </c>
    </row>
    <row r="2714" spans="2:20" ht="24.9" customHeight="1" x14ac:dyDescent="0.3">
      <c r="B2714" s="1039"/>
      <c r="C2714" s="267">
        <f t="shared" si="245"/>
        <v>1</v>
      </c>
      <c r="D2714" s="268" t="str">
        <f t="shared" si="246"/>
        <v>Janeiro</v>
      </c>
      <c r="E2714" s="269">
        <v>126</v>
      </c>
      <c r="F2714" s="270">
        <f>IF(E2714="","",VLOOKUP(Conciliação!E2714,Relatório!B:I,2,FALSE))</f>
        <v>0</v>
      </c>
      <c r="G2714" s="709"/>
      <c r="H2714" s="334" t="str">
        <f>IF(G2714="","",VLOOKUP(G2714,Fundos!B:C,2,FALSE))</f>
        <v/>
      </c>
      <c r="I2714" s="272"/>
      <c r="J2714" s="443"/>
      <c r="K2714" s="685"/>
      <c r="L2714" s="686"/>
      <c r="M2714" s="353"/>
      <c r="N2714" s="271"/>
      <c r="O2714" s="576"/>
      <c r="P2714" s="276" t="s">
        <v>277</v>
      </c>
      <c r="Q2714" s="279"/>
      <c r="R2714" s="449"/>
      <c r="S2714" s="279">
        <f t="shared" si="247"/>
        <v>0</v>
      </c>
      <c r="T2714" s="333">
        <f t="shared" si="248"/>
        <v>0</v>
      </c>
    </row>
    <row r="2715" spans="2:20" ht="24.9" customHeight="1" x14ac:dyDescent="0.3">
      <c r="B2715" s="1039"/>
      <c r="C2715" s="267">
        <f t="shared" si="245"/>
        <v>1</v>
      </c>
      <c r="D2715" s="268" t="str">
        <f t="shared" si="246"/>
        <v>Janeiro</v>
      </c>
      <c r="E2715" s="269">
        <v>126</v>
      </c>
      <c r="F2715" s="270">
        <f>IF(E2715="","",VLOOKUP(Conciliação!E2715,Relatório!B:I,2,FALSE))</f>
        <v>0</v>
      </c>
      <c r="G2715" s="709"/>
      <c r="H2715" s="334" t="str">
        <f>IF(G2715="","",VLOOKUP(G2715,Fundos!B:C,2,FALSE))</f>
        <v/>
      </c>
      <c r="I2715" s="272"/>
      <c r="J2715" s="443"/>
      <c r="K2715" s="685"/>
      <c r="L2715" s="686"/>
      <c r="M2715" s="353"/>
      <c r="N2715" s="271"/>
      <c r="O2715" s="576"/>
      <c r="P2715" s="276" t="s">
        <v>277</v>
      </c>
      <c r="Q2715" s="279"/>
      <c r="R2715" s="449"/>
      <c r="S2715" s="279">
        <f t="shared" si="247"/>
        <v>0</v>
      </c>
      <c r="T2715" s="333">
        <f t="shared" si="248"/>
        <v>0</v>
      </c>
    </row>
    <row r="2716" spans="2:20" ht="24.9" customHeight="1" x14ac:dyDescent="0.3">
      <c r="B2716" s="1039"/>
      <c r="C2716" s="267">
        <f t="shared" si="245"/>
        <v>1</v>
      </c>
      <c r="D2716" s="268" t="str">
        <f t="shared" si="246"/>
        <v>Janeiro</v>
      </c>
      <c r="E2716" s="269">
        <v>126</v>
      </c>
      <c r="F2716" s="270">
        <f>IF(E2716="","",VLOOKUP(Conciliação!E2716,Relatório!B:I,2,FALSE))</f>
        <v>0</v>
      </c>
      <c r="G2716" s="709"/>
      <c r="H2716" s="334" t="str">
        <f>IF(G2716="","",VLOOKUP(G2716,Fundos!B:C,2,FALSE))</f>
        <v/>
      </c>
      <c r="I2716" s="272"/>
      <c r="J2716" s="443"/>
      <c r="K2716" s="685"/>
      <c r="L2716" s="686"/>
      <c r="M2716" s="353"/>
      <c r="N2716" s="271"/>
      <c r="O2716" s="576"/>
      <c r="P2716" s="276" t="s">
        <v>277</v>
      </c>
      <c r="Q2716" s="279"/>
      <c r="R2716" s="449"/>
      <c r="S2716" s="279">
        <f t="shared" si="247"/>
        <v>0</v>
      </c>
      <c r="T2716" s="333">
        <f t="shared" si="248"/>
        <v>0</v>
      </c>
    </row>
    <row r="2717" spans="2:20" ht="24.9" customHeight="1" x14ac:dyDescent="0.3">
      <c r="B2717" s="1039"/>
      <c r="C2717" s="267">
        <f t="shared" si="245"/>
        <v>1</v>
      </c>
      <c r="D2717" s="268" t="str">
        <f t="shared" si="246"/>
        <v>Janeiro</v>
      </c>
      <c r="E2717" s="269">
        <v>126</v>
      </c>
      <c r="F2717" s="270">
        <f>IF(E2717="","",VLOOKUP(Conciliação!E2717,Relatório!B:I,2,FALSE))</f>
        <v>0</v>
      </c>
      <c r="G2717" s="709"/>
      <c r="H2717" s="334" t="str">
        <f>IF(G2717="","",VLOOKUP(G2717,Fundos!B:C,2,FALSE))</f>
        <v/>
      </c>
      <c r="I2717" s="272"/>
      <c r="J2717" s="443"/>
      <c r="K2717" s="685"/>
      <c r="L2717" s="686"/>
      <c r="M2717" s="353"/>
      <c r="N2717" s="271"/>
      <c r="O2717" s="576"/>
      <c r="P2717" s="276" t="s">
        <v>277</v>
      </c>
      <c r="Q2717" s="279"/>
      <c r="R2717" s="449"/>
      <c r="S2717" s="279">
        <f t="shared" si="247"/>
        <v>0</v>
      </c>
      <c r="T2717" s="333">
        <f t="shared" si="248"/>
        <v>0</v>
      </c>
    </row>
    <row r="2718" spans="2:20" ht="24.9" customHeight="1" x14ac:dyDescent="0.3">
      <c r="B2718" s="1039"/>
      <c r="C2718" s="267">
        <f t="shared" si="245"/>
        <v>1</v>
      </c>
      <c r="D2718" s="268" t="str">
        <f t="shared" si="246"/>
        <v>Janeiro</v>
      </c>
      <c r="E2718" s="269">
        <v>126</v>
      </c>
      <c r="F2718" s="270">
        <f>IF(E2718="","",VLOOKUP(Conciliação!E2718,Relatório!B:I,2,FALSE))</f>
        <v>0</v>
      </c>
      <c r="G2718" s="709"/>
      <c r="H2718" s="334" t="str">
        <f>IF(G2718="","",VLOOKUP(G2718,Fundos!B:C,2,FALSE))</f>
        <v/>
      </c>
      <c r="I2718" s="272"/>
      <c r="J2718" s="443"/>
      <c r="K2718" s="685"/>
      <c r="L2718" s="686"/>
      <c r="M2718" s="353"/>
      <c r="N2718" s="686"/>
      <c r="O2718" s="576"/>
      <c r="P2718" s="276" t="s">
        <v>277</v>
      </c>
      <c r="Q2718" s="279"/>
      <c r="R2718" s="449"/>
      <c r="S2718" s="279">
        <f t="shared" si="247"/>
        <v>0</v>
      </c>
      <c r="T2718" s="333">
        <f t="shared" si="248"/>
        <v>0</v>
      </c>
    </row>
    <row r="2719" spans="2:20" ht="24.9" customHeight="1" x14ac:dyDescent="0.3">
      <c r="B2719" s="1039"/>
      <c r="C2719" s="267">
        <f t="shared" si="245"/>
        <v>1</v>
      </c>
      <c r="D2719" s="268" t="str">
        <f t="shared" si="246"/>
        <v>Janeiro</v>
      </c>
      <c r="E2719" s="269">
        <v>126</v>
      </c>
      <c r="F2719" s="270">
        <f>IF(E2719="","",VLOOKUP(Conciliação!E2719,Relatório!B:I,2,FALSE))</f>
        <v>0</v>
      </c>
      <c r="G2719" s="709"/>
      <c r="H2719" s="334" t="str">
        <f>IF(G2719="","",VLOOKUP(G2719,Fundos!B:C,2,FALSE))</f>
        <v/>
      </c>
      <c r="I2719" s="272"/>
      <c r="J2719" s="443"/>
      <c r="K2719" s="685"/>
      <c r="L2719" s="686"/>
      <c r="M2719" s="353"/>
      <c r="N2719" s="686"/>
      <c r="O2719" s="576"/>
      <c r="P2719" s="276" t="s">
        <v>277</v>
      </c>
      <c r="Q2719" s="279"/>
      <c r="R2719" s="449"/>
      <c r="S2719" s="279">
        <f t="shared" si="247"/>
        <v>0</v>
      </c>
      <c r="T2719" s="333">
        <f t="shared" si="248"/>
        <v>0</v>
      </c>
    </row>
    <row r="2720" spans="2:20" ht="24.9" customHeight="1" x14ac:dyDescent="0.3">
      <c r="B2720" s="1039"/>
      <c r="C2720" s="267">
        <f t="shared" si="245"/>
        <v>1</v>
      </c>
      <c r="D2720" s="268" t="str">
        <f t="shared" si="246"/>
        <v>Janeiro</v>
      </c>
      <c r="E2720" s="269">
        <v>126</v>
      </c>
      <c r="F2720" s="270">
        <f>IF(E2720="","",VLOOKUP(Conciliação!E2720,Relatório!B:I,2,FALSE))</f>
        <v>0</v>
      </c>
      <c r="G2720" s="709"/>
      <c r="H2720" s="334" t="str">
        <f>IF(G2720="","",VLOOKUP(G2720,Fundos!B:C,2,FALSE))</f>
        <v/>
      </c>
      <c r="I2720" s="272"/>
      <c r="J2720" s="443"/>
      <c r="K2720" s="685"/>
      <c r="L2720" s="686"/>
      <c r="M2720" s="353"/>
      <c r="N2720" s="271"/>
      <c r="O2720" s="576"/>
      <c r="P2720" s="276" t="s">
        <v>277</v>
      </c>
      <c r="Q2720" s="279"/>
      <c r="R2720" s="449"/>
      <c r="S2720" s="279">
        <f t="shared" si="247"/>
        <v>0</v>
      </c>
      <c r="T2720" s="333">
        <f t="shared" si="248"/>
        <v>0</v>
      </c>
    </row>
    <row r="2721" spans="2:20" ht="24.9" customHeight="1" x14ac:dyDescent="0.3">
      <c r="B2721" s="1039"/>
      <c r="C2721" s="267">
        <f t="shared" si="245"/>
        <v>1</v>
      </c>
      <c r="D2721" s="268" t="str">
        <f t="shared" si="246"/>
        <v>Janeiro</v>
      </c>
      <c r="E2721" s="269">
        <v>126</v>
      </c>
      <c r="F2721" s="270">
        <f>IF(E2721="","",VLOOKUP(Conciliação!E2721,Relatório!B:I,2,FALSE))</f>
        <v>0</v>
      </c>
      <c r="G2721" s="709"/>
      <c r="H2721" s="334" t="str">
        <f>IF(G2721="","",VLOOKUP(G2721,Fundos!B:C,2,FALSE))</f>
        <v/>
      </c>
      <c r="I2721" s="272"/>
      <c r="J2721" s="443"/>
      <c r="K2721" s="685"/>
      <c r="L2721" s="686"/>
      <c r="M2721" s="353"/>
      <c r="N2721" s="271"/>
      <c r="O2721" s="576"/>
      <c r="P2721" s="276" t="s">
        <v>277</v>
      </c>
      <c r="Q2721" s="279"/>
      <c r="R2721" s="449"/>
      <c r="S2721" s="279">
        <f t="shared" si="247"/>
        <v>0</v>
      </c>
      <c r="T2721" s="333">
        <f t="shared" si="248"/>
        <v>0</v>
      </c>
    </row>
    <row r="2722" spans="2:20" ht="24.9" customHeight="1" x14ac:dyDescent="0.3">
      <c r="B2722" s="1039"/>
      <c r="C2722" s="267">
        <f t="shared" si="245"/>
        <v>1</v>
      </c>
      <c r="D2722" s="268" t="str">
        <f t="shared" si="246"/>
        <v>Janeiro</v>
      </c>
      <c r="E2722" s="269">
        <v>126</v>
      </c>
      <c r="F2722" s="270">
        <f>IF(E2722="","",VLOOKUP(Conciliação!E2722,Relatório!B:I,2,FALSE))</f>
        <v>0</v>
      </c>
      <c r="G2722" s="709"/>
      <c r="H2722" s="334" t="str">
        <f>IF(G2722="","",VLOOKUP(G2722,Fundos!B:C,2,FALSE))</f>
        <v/>
      </c>
      <c r="I2722" s="272"/>
      <c r="J2722" s="443"/>
      <c r="K2722" s="685"/>
      <c r="L2722" s="686"/>
      <c r="M2722" s="353"/>
      <c r="N2722" s="271"/>
      <c r="O2722" s="576"/>
      <c r="P2722" s="276" t="s">
        <v>277</v>
      </c>
      <c r="Q2722" s="279"/>
      <c r="R2722" s="449"/>
      <c r="S2722" s="279">
        <f t="shared" si="247"/>
        <v>0</v>
      </c>
      <c r="T2722" s="333">
        <f t="shared" si="248"/>
        <v>0</v>
      </c>
    </row>
    <row r="2723" spans="2:20" ht="24.9" customHeight="1" x14ac:dyDescent="0.3">
      <c r="B2723" s="1039"/>
      <c r="C2723" s="267">
        <f t="shared" si="245"/>
        <v>1</v>
      </c>
      <c r="D2723" s="268" t="str">
        <f t="shared" si="246"/>
        <v>Janeiro</v>
      </c>
      <c r="E2723" s="269">
        <v>126</v>
      </c>
      <c r="F2723" s="270">
        <f>IF(E2723="","",VLOOKUP(Conciliação!E2723,Relatório!B:I,2,FALSE))</f>
        <v>0</v>
      </c>
      <c r="G2723" s="709"/>
      <c r="H2723" s="334" t="str">
        <f>IF(G2723="","",VLOOKUP(G2723,Fundos!B:C,2,FALSE))</f>
        <v/>
      </c>
      <c r="I2723" s="272"/>
      <c r="J2723" s="443"/>
      <c r="K2723" s="685"/>
      <c r="L2723" s="686"/>
      <c r="M2723" s="353"/>
      <c r="N2723" s="271"/>
      <c r="O2723" s="576"/>
      <c r="P2723" s="276" t="s">
        <v>277</v>
      </c>
      <c r="Q2723" s="279"/>
      <c r="R2723" s="449"/>
      <c r="S2723" s="279">
        <f t="shared" si="247"/>
        <v>0</v>
      </c>
      <c r="T2723" s="333">
        <f t="shared" si="248"/>
        <v>0</v>
      </c>
    </row>
    <row r="2724" spans="2:20" ht="24.9" customHeight="1" x14ac:dyDescent="0.3">
      <c r="B2724" s="1039"/>
      <c r="C2724" s="267">
        <f t="shared" si="245"/>
        <v>1</v>
      </c>
      <c r="D2724" s="268" t="str">
        <f t="shared" si="246"/>
        <v>Janeiro</v>
      </c>
      <c r="E2724" s="269">
        <v>126</v>
      </c>
      <c r="F2724" s="270">
        <f>IF(E2724="","",VLOOKUP(Conciliação!E2724,Relatório!B:I,2,FALSE))</f>
        <v>0</v>
      </c>
      <c r="G2724" s="709"/>
      <c r="H2724" s="334" t="str">
        <f>IF(G2724="","",VLOOKUP(G2724,Fundos!B:C,2,FALSE))</f>
        <v/>
      </c>
      <c r="I2724" s="272"/>
      <c r="J2724" s="443"/>
      <c r="K2724" s="685"/>
      <c r="L2724" s="686"/>
      <c r="M2724" s="353"/>
      <c r="N2724" s="271"/>
      <c r="O2724" s="576"/>
      <c r="P2724" s="276" t="s">
        <v>277</v>
      </c>
      <c r="Q2724" s="279"/>
      <c r="R2724" s="449"/>
      <c r="S2724" s="279">
        <f t="shared" si="247"/>
        <v>0</v>
      </c>
      <c r="T2724" s="333">
        <f t="shared" si="248"/>
        <v>0</v>
      </c>
    </row>
    <row r="2725" spans="2:20" ht="24.9" customHeight="1" x14ac:dyDescent="0.3">
      <c r="B2725" s="1039"/>
      <c r="C2725" s="267">
        <f t="shared" si="245"/>
        <v>1</v>
      </c>
      <c r="D2725" s="268" t="str">
        <f t="shared" si="246"/>
        <v>Janeiro</v>
      </c>
      <c r="E2725" s="269">
        <v>126</v>
      </c>
      <c r="F2725" s="270">
        <f>IF(E2725="","",VLOOKUP(Conciliação!E2725,Relatório!B:I,2,FALSE))</f>
        <v>0</v>
      </c>
      <c r="G2725" s="709"/>
      <c r="H2725" s="334" t="str">
        <f>IF(G2725="","",VLOOKUP(G2725,Fundos!B:C,2,FALSE))</f>
        <v/>
      </c>
      <c r="I2725" s="272"/>
      <c r="J2725" s="443"/>
      <c r="K2725" s="685"/>
      <c r="L2725" s="686"/>
      <c r="M2725" s="353"/>
      <c r="N2725" s="271"/>
      <c r="O2725" s="576"/>
      <c r="P2725" s="276" t="s">
        <v>277</v>
      </c>
      <c r="Q2725" s="279"/>
      <c r="R2725" s="449"/>
      <c r="S2725" s="279">
        <f t="shared" si="247"/>
        <v>0</v>
      </c>
      <c r="T2725" s="333">
        <f t="shared" si="248"/>
        <v>0</v>
      </c>
    </row>
    <row r="2726" spans="2:20" ht="24.9" customHeight="1" x14ac:dyDescent="0.3">
      <c r="B2726" s="1039"/>
      <c r="C2726" s="267">
        <f t="shared" si="245"/>
        <v>1</v>
      </c>
      <c r="D2726" s="268" t="str">
        <f t="shared" si="246"/>
        <v>Janeiro</v>
      </c>
      <c r="E2726" s="269">
        <v>126</v>
      </c>
      <c r="F2726" s="270">
        <f>IF(E2726="","",VLOOKUP(Conciliação!E2726,Relatório!B:I,2,FALSE))</f>
        <v>0</v>
      </c>
      <c r="G2726" s="709"/>
      <c r="H2726" s="334" t="str">
        <f>IF(G2726="","",VLOOKUP(G2726,Fundos!B:C,2,FALSE))</f>
        <v/>
      </c>
      <c r="I2726" s="272"/>
      <c r="J2726" s="443"/>
      <c r="K2726" s="685"/>
      <c r="L2726" s="686"/>
      <c r="M2726" s="353"/>
      <c r="N2726" s="271"/>
      <c r="O2726" s="576"/>
      <c r="P2726" s="276" t="s">
        <v>277</v>
      </c>
      <c r="Q2726" s="279"/>
      <c r="R2726" s="449"/>
      <c r="S2726" s="279">
        <f t="shared" si="247"/>
        <v>0</v>
      </c>
      <c r="T2726" s="333">
        <f t="shared" si="248"/>
        <v>0</v>
      </c>
    </row>
    <row r="2727" spans="2:20" ht="24.9" customHeight="1" x14ac:dyDescent="0.3">
      <c r="B2727" s="1039"/>
      <c r="C2727" s="267">
        <f t="shared" si="245"/>
        <v>1</v>
      </c>
      <c r="D2727" s="268" t="str">
        <f t="shared" si="246"/>
        <v>Janeiro</v>
      </c>
      <c r="E2727" s="269">
        <v>126</v>
      </c>
      <c r="F2727" s="270">
        <f>IF(E2727="","",VLOOKUP(Conciliação!E2727,Relatório!B:I,2,FALSE))</f>
        <v>0</v>
      </c>
      <c r="G2727" s="709"/>
      <c r="H2727" s="334" t="str">
        <f>IF(G2727="","",VLOOKUP(G2727,Fundos!B:C,2,FALSE))</f>
        <v/>
      </c>
      <c r="I2727" s="272"/>
      <c r="J2727" s="443"/>
      <c r="K2727" s="685"/>
      <c r="L2727" s="686"/>
      <c r="M2727" s="353"/>
      <c r="N2727" s="271"/>
      <c r="O2727" s="576"/>
      <c r="P2727" s="276" t="s">
        <v>277</v>
      </c>
      <c r="Q2727" s="279"/>
      <c r="R2727" s="449"/>
      <c r="S2727" s="279">
        <f t="shared" si="247"/>
        <v>0</v>
      </c>
      <c r="T2727" s="333">
        <f t="shared" si="248"/>
        <v>0</v>
      </c>
    </row>
    <row r="2728" spans="2:20" ht="24.9" customHeight="1" x14ac:dyDescent="0.3">
      <c r="B2728" s="1039"/>
      <c r="C2728" s="267">
        <f t="shared" si="245"/>
        <v>1</v>
      </c>
      <c r="D2728" s="268" t="str">
        <f t="shared" si="246"/>
        <v>Janeiro</v>
      </c>
      <c r="E2728" s="269">
        <v>126</v>
      </c>
      <c r="F2728" s="270">
        <f>IF(E2728="","",VLOOKUP(Conciliação!E2728,Relatório!B:I,2,FALSE))</f>
        <v>0</v>
      </c>
      <c r="G2728" s="709"/>
      <c r="H2728" s="334" t="str">
        <f>IF(G2728="","",VLOOKUP(G2728,Fundos!B:C,2,FALSE))</f>
        <v/>
      </c>
      <c r="I2728" s="272"/>
      <c r="J2728" s="443"/>
      <c r="K2728" s="685"/>
      <c r="L2728" s="686"/>
      <c r="M2728" s="353"/>
      <c r="N2728" s="271"/>
      <c r="O2728" s="576"/>
      <c r="P2728" s="276" t="s">
        <v>277</v>
      </c>
      <c r="Q2728" s="279"/>
      <c r="R2728" s="449"/>
      <c r="S2728" s="279">
        <f t="shared" si="247"/>
        <v>0</v>
      </c>
      <c r="T2728" s="333">
        <f t="shared" si="248"/>
        <v>0</v>
      </c>
    </row>
    <row r="2729" spans="2:20" ht="24.9" customHeight="1" x14ac:dyDescent="0.3">
      <c r="B2729" s="1039"/>
      <c r="C2729" s="267">
        <f t="shared" si="245"/>
        <v>1</v>
      </c>
      <c r="D2729" s="268" t="str">
        <f t="shared" si="246"/>
        <v>Janeiro</v>
      </c>
      <c r="E2729" s="269">
        <v>126</v>
      </c>
      <c r="F2729" s="270">
        <f>IF(E2729="","",VLOOKUP(Conciliação!E2729,Relatório!B:I,2,FALSE))</f>
        <v>0</v>
      </c>
      <c r="G2729" s="709"/>
      <c r="H2729" s="334" t="str">
        <f>IF(G2729="","",VLOOKUP(G2729,Fundos!B:C,2,FALSE))</f>
        <v/>
      </c>
      <c r="I2729" s="272"/>
      <c r="J2729" s="443"/>
      <c r="K2729" s="685"/>
      <c r="L2729" s="686"/>
      <c r="M2729" s="353"/>
      <c r="N2729" s="271"/>
      <c r="O2729" s="576"/>
      <c r="P2729" s="276" t="s">
        <v>277</v>
      </c>
      <c r="Q2729" s="279"/>
      <c r="R2729" s="449"/>
      <c r="S2729" s="279">
        <f>IF(P2729="sim",Q2729-R2729+S2728,IF(P2729="NÃO",S2728))</f>
        <v>0</v>
      </c>
      <c r="T2729" s="333">
        <f t="shared" si="248"/>
        <v>0</v>
      </c>
    </row>
    <row r="2730" spans="2:20" ht="24.9" customHeight="1" x14ac:dyDescent="0.3">
      <c r="B2730" s="1039"/>
      <c r="C2730" s="267">
        <f t="shared" si="245"/>
        <v>1</v>
      </c>
      <c r="D2730" s="268" t="str">
        <f t="shared" si="246"/>
        <v>Janeiro</v>
      </c>
      <c r="E2730" s="269">
        <v>126</v>
      </c>
      <c r="F2730" s="270">
        <f>IF(E2730="","",VLOOKUP(Conciliação!E2730,Relatório!B:I,2,FALSE))</f>
        <v>0</v>
      </c>
      <c r="G2730" s="709"/>
      <c r="H2730" s="334" t="str">
        <f>IF(G2730="","",VLOOKUP(G2730,Fundos!B:C,2,FALSE))</f>
        <v/>
      </c>
      <c r="I2730" s="272"/>
      <c r="J2730" s="443"/>
      <c r="K2730" s="685"/>
      <c r="L2730" s="686"/>
      <c r="M2730" s="353"/>
      <c r="N2730" s="271"/>
      <c r="O2730" s="576"/>
      <c r="P2730" s="276" t="s">
        <v>277</v>
      </c>
      <c r="Q2730" s="279"/>
      <c r="R2730" s="449"/>
      <c r="S2730" s="279">
        <f>IF(P2730="sim",Q2730-R2730+S2729,IF(P2730="NÃO",S2729))</f>
        <v>0</v>
      </c>
      <c r="T2730" s="333">
        <f t="shared" si="248"/>
        <v>0</v>
      </c>
    </row>
    <row r="2731" spans="2:20" ht="24.9" customHeight="1" x14ac:dyDescent="0.3">
      <c r="B2731" s="1039"/>
      <c r="C2731" s="267">
        <f t="shared" si="245"/>
        <v>1</v>
      </c>
      <c r="D2731" s="268" t="str">
        <f t="shared" si="246"/>
        <v>Janeiro</v>
      </c>
      <c r="E2731" s="269">
        <v>126</v>
      </c>
      <c r="F2731" s="270">
        <f>IF(E2731="","",VLOOKUP(Conciliação!E2731,Relatório!B:I,2,FALSE))</f>
        <v>0</v>
      </c>
      <c r="G2731" s="709"/>
      <c r="H2731" s="334" t="str">
        <f>IF(G2731="","",VLOOKUP(G2731,Fundos!B:C,2,FALSE))</f>
        <v/>
      </c>
      <c r="I2731" s="272"/>
      <c r="J2731" s="443"/>
      <c r="K2731" s="685"/>
      <c r="L2731" s="686"/>
      <c r="M2731" s="353"/>
      <c r="N2731" s="271"/>
      <c r="O2731" s="576"/>
      <c r="P2731" s="276" t="s">
        <v>277</v>
      </c>
      <c r="Q2731" s="279"/>
      <c r="R2731" s="449"/>
      <c r="S2731" s="279">
        <f>IF(P2731="sim",Q2731-R2731+S2730,IF(P2731="NÃO",S2730))</f>
        <v>0</v>
      </c>
      <c r="T2731" s="333">
        <f t="shared" si="248"/>
        <v>0</v>
      </c>
    </row>
    <row r="2732" spans="2:20" ht="24.9" customHeight="1" x14ac:dyDescent="0.3">
      <c r="B2732" s="1039"/>
      <c r="C2732" s="267">
        <f t="shared" si="245"/>
        <v>1</v>
      </c>
      <c r="D2732" s="268" t="str">
        <f t="shared" si="246"/>
        <v>Janeiro</v>
      </c>
      <c r="E2732" s="269">
        <v>126</v>
      </c>
      <c r="F2732" s="270">
        <f>IF(E2732="","",VLOOKUP(Conciliação!E2732,Relatório!B:I,2,FALSE))</f>
        <v>0</v>
      </c>
      <c r="G2732" s="709"/>
      <c r="H2732" s="334" t="str">
        <f>IF(G2732="","",VLOOKUP(G2732,Fundos!B:C,2,FALSE))</f>
        <v/>
      </c>
      <c r="I2732" s="272"/>
      <c r="J2732" s="443"/>
      <c r="K2732" s="685"/>
      <c r="L2732" s="686"/>
      <c r="M2732" s="353"/>
      <c r="N2732" s="271"/>
      <c r="O2732" s="576"/>
      <c r="P2732" s="276" t="s">
        <v>277</v>
      </c>
      <c r="Q2732" s="279"/>
      <c r="R2732" s="449"/>
      <c r="S2732" s="279">
        <f t="shared" ref="S2732:S2767" si="249">IF(P2732="sim",Q2732-R2732+S2731,IF(P2732="NÃO",S2731))</f>
        <v>0</v>
      </c>
      <c r="T2732" s="333">
        <f t="shared" si="248"/>
        <v>0</v>
      </c>
    </row>
    <row r="2733" spans="2:20" ht="24.9" customHeight="1" x14ac:dyDescent="0.3">
      <c r="B2733" s="1039"/>
      <c r="C2733" s="267">
        <f t="shared" si="245"/>
        <v>1</v>
      </c>
      <c r="D2733" s="268" t="str">
        <f t="shared" si="246"/>
        <v>Janeiro</v>
      </c>
      <c r="E2733" s="269">
        <v>126</v>
      </c>
      <c r="F2733" s="270">
        <f>IF(E2733="","",VLOOKUP(Conciliação!E2733,Relatório!B:I,2,FALSE))</f>
        <v>0</v>
      </c>
      <c r="G2733" s="709"/>
      <c r="H2733" s="334" t="str">
        <f>IF(G2733="","",VLOOKUP(G2733,Fundos!B:C,2,FALSE))</f>
        <v/>
      </c>
      <c r="I2733" s="272"/>
      <c r="J2733" s="443"/>
      <c r="K2733" s="685"/>
      <c r="L2733" s="686"/>
      <c r="M2733" s="353"/>
      <c r="N2733" s="686"/>
      <c r="O2733" s="576"/>
      <c r="P2733" s="276" t="s">
        <v>277</v>
      </c>
      <c r="Q2733" s="279"/>
      <c r="R2733" s="449"/>
      <c r="S2733" s="279">
        <f t="shared" si="249"/>
        <v>0</v>
      </c>
      <c r="T2733" s="333">
        <f t="shared" si="248"/>
        <v>0</v>
      </c>
    </row>
    <row r="2734" spans="2:20" ht="24.9" customHeight="1" x14ac:dyDescent="0.3">
      <c r="B2734" s="1039"/>
      <c r="C2734" s="267">
        <f t="shared" si="245"/>
        <v>1</v>
      </c>
      <c r="D2734" s="268" t="str">
        <f t="shared" si="246"/>
        <v>Janeiro</v>
      </c>
      <c r="E2734" s="269">
        <v>126</v>
      </c>
      <c r="F2734" s="270">
        <f>IF(E2734="","",VLOOKUP(Conciliação!E2734,Relatório!B:I,2,FALSE))</f>
        <v>0</v>
      </c>
      <c r="G2734" s="709"/>
      <c r="H2734" s="334" t="str">
        <f>IF(G2734="","",VLOOKUP(G2734,Fundos!B:C,2,FALSE))</f>
        <v/>
      </c>
      <c r="I2734" s="272"/>
      <c r="J2734" s="443"/>
      <c r="K2734" s="685"/>
      <c r="L2734" s="686"/>
      <c r="M2734" s="353"/>
      <c r="N2734" s="271"/>
      <c r="O2734" s="576"/>
      <c r="P2734" s="276" t="s">
        <v>277</v>
      </c>
      <c r="Q2734" s="279"/>
      <c r="R2734" s="449"/>
      <c r="S2734" s="279">
        <f t="shared" si="249"/>
        <v>0</v>
      </c>
      <c r="T2734" s="333">
        <f t="shared" si="248"/>
        <v>0</v>
      </c>
    </row>
    <row r="2735" spans="2:20" ht="24.9" customHeight="1" x14ac:dyDescent="0.3">
      <c r="B2735" s="1039"/>
      <c r="C2735" s="267">
        <f t="shared" si="245"/>
        <v>1</v>
      </c>
      <c r="D2735" s="268" t="str">
        <f t="shared" si="246"/>
        <v>Janeiro</v>
      </c>
      <c r="E2735" s="269">
        <v>126</v>
      </c>
      <c r="F2735" s="270">
        <f>IF(E2735="","",VLOOKUP(Conciliação!E2735,Relatório!B:I,2,FALSE))</f>
        <v>0</v>
      </c>
      <c r="G2735" s="709"/>
      <c r="H2735" s="334" t="str">
        <f>IF(G2735="","",VLOOKUP(G2735,Fundos!B:C,2,FALSE))</f>
        <v/>
      </c>
      <c r="I2735" s="272"/>
      <c r="J2735" s="443"/>
      <c r="K2735" s="685"/>
      <c r="L2735" s="686"/>
      <c r="M2735" s="353"/>
      <c r="N2735" s="271"/>
      <c r="O2735" s="576"/>
      <c r="P2735" s="276" t="s">
        <v>277</v>
      </c>
      <c r="Q2735" s="279"/>
      <c r="R2735" s="449"/>
      <c r="S2735" s="279">
        <f t="shared" si="249"/>
        <v>0</v>
      </c>
      <c r="T2735" s="333">
        <f t="shared" si="248"/>
        <v>0</v>
      </c>
    </row>
    <row r="2736" spans="2:20" ht="24.9" customHeight="1" x14ac:dyDescent="0.3">
      <c r="B2736" s="1039"/>
      <c r="C2736" s="267">
        <f t="shared" si="245"/>
        <v>1</v>
      </c>
      <c r="D2736" s="268" t="str">
        <f t="shared" si="246"/>
        <v>Janeiro</v>
      </c>
      <c r="E2736" s="269">
        <v>126</v>
      </c>
      <c r="F2736" s="270">
        <f>IF(E2736="","",VLOOKUP(Conciliação!E2736,Relatório!B:I,2,FALSE))</f>
        <v>0</v>
      </c>
      <c r="G2736" s="709"/>
      <c r="H2736" s="334" t="str">
        <f>IF(G2736="","",VLOOKUP(G2736,Fundos!B:C,2,FALSE))</f>
        <v/>
      </c>
      <c r="I2736" s="272"/>
      <c r="J2736" s="443"/>
      <c r="K2736" s="685"/>
      <c r="L2736" s="686"/>
      <c r="M2736" s="353"/>
      <c r="N2736" s="686"/>
      <c r="O2736" s="576"/>
      <c r="P2736" s="276" t="s">
        <v>277</v>
      </c>
      <c r="Q2736" s="279"/>
      <c r="R2736" s="449"/>
      <c r="S2736" s="279">
        <f t="shared" si="249"/>
        <v>0</v>
      </c>
      <c r="T2736" s="333">
        <f t="shared" si="248"/>
        <v>0</v>
      </c>
    </row>
    <row r="2737" spans="2:20" ht="24.9" customHeight="1" x14ac:dyDescent="0.3">
      <c r="B2737" s="1039"/>
      <c r="C2737" s="267">
        <f t="shared" si="245"/>
        <v>1</v>
      </c>
      <c r="D2737" s="268" t="str">
        <f t="shared" si="246"/>
        <v>Janeiro</v>
      </c>
      <c r="E2737" s="269">
        <v>126</v>
      </c>
      <c r="F2737" s="270">
        <f>IF(E2737="","",VLOOKUP(Conciliação!E2737,Relatório!B:I,2,FALSE))</f>
        <v>0</v>
      </c>
      <c r="G2737" s="709"/>
      <c r="H2737" s="334" t="str">
        <f>IF(G2737="","",VLOOKUP(G2737,Fundos!B:C,2,FALSE))</f>
        <v/>
      </c>
      <c r="I2737" s="272"/>
      <c r="J2737" s="443"/>
      <c r="K2737" s="685"/>
      <c r="L2737" s="686"/>
      <c r="M2737" s="353"/>
      <c r="N2737" s="271"/>
      <c r="O2737" s="576"/>
      <c r="P2737" s="276" t="s">
        <v>277</v>
      </c>
      <c r="Q2737" s="279"/>
      <c r="R2737" s="449"/>
      <c r="S2737" s="279">
        <f t="shared" si="249"/>
        <v>0</v>
      </c>
      <c r="T2737" s="333">
        <f t="shared" si="248"/>
        <v>0</v>
      </c>
    </row>
    <row r="2738" spans="2:20" ht="24.9" customHeight="1" x14ac:dyDescent="0.3">
      <c r="B2738" s="1039"/>
      <c r="C2738" s="267">
        <f t="shared" si="245"/>
        <v>1</v>
      </c>
      <c r="D2738" s="268" t="str">
        <f t="shared" si="246"/>
        <v>Janeiro</v>
      </c>
      <c r="E2738" s="269">
        <v>126</v>
      </c>
      <c r="F2738" s="270">
        <f>IF(E2738="","",VLOOKUP(Conciliação!E2738,Relatório!B:I,2,FALSE))</f>
        <v>0</v>
      </c>
      <c r="G2738" s="709"/>
      <c r="H2738" s="334" t="str">
        <f>IF(G2738="","",VLOOKUP(G2738,Fundos!B:C,2,FALSE))</f>
        <v/>
      </c>
      <c r="I2738" s="272"/>
      <c r="J2738" s="443"/>
      <c r="K2738" s="685"/>
      <c r="L2738" s="686"/>
      <c r="M2738" s="353"/>
      <c r="N2738" s="271"/>
      <c r="O2738" s="576"/>
      <c r="P2738" s="276" t="s">
        <v>277</v>
      </c>
      <c r="Q2738" s="279"/>
      <c r="R2738" s="449"/>
      <c r="S2738" s="279">
        <f t="shared" si="249"/>
        <v>0</v>
      </c>
      <c r="T2738" s="333">
        <f t="shared" si="248"/>
        <v>0</v>
      </c>
    </row>
    <row r="2739" spans="2:20" ht="24.9" customHeight="1" x14ac:dyDescent="0.3">
      <c r="B2739" s="1039"/>
      <c r="C2739" s="267">
        <f t="shared" si="245"/>
        <v>1</v>
      </c>
      <c r="D2739" s="268" t="str">
        <f t="shared" si="246"/>
        <v>Janeiro</v>
      </c>
      <c r="E2739" s="269">
        <v>126</v>
      </c>
      <c r="F2739" s="270">
        <f>IF(E2739="","",VLOOKUP(Conciliação!E2739,Relatório!B:I,2,FALSE))</f>
        <v>0</v>
      </c>
      <c r="G2739" s="709"/>
      <c r="H2739" s="334" t="str">
        <f>IF(G2739="","",VLOOKUP(G2739,Fundos!B:C,2,FALSE))</f>
        <v/>
      </c>
      <c r="I2739" s="272"/>
      <c r="J2739" s="443"/>
      <c r="K2739" s="685"/>
      <c r="L2739" s="686"/>
      <c r="M2739" s="353"/>
      <c r="N2739" s="271"/>
      <c r="O2739" s="576"/>
      <c r="P2739" s="276" t="s">
        <v>277</v>
      </c>
      <c r="Q2739" s="279"/>
      <c r="R2739" s="449"/>
      <c r="S2739" s="279">
        <f t="shared" si="249"/>
        <v>0</v>
      </c>
      <c r="T2739" s="333">
        <f t="shared" si="248"/>
        <v>0</v>
      </c>
    </row>
    <row r="2740" spans="2:20" ht="24.9" customHeight="1" x14ac:dyDescent="0.3">
      <c r="B2740" s="1039"/>
      <c r="C2740" s="267">
        <f t="shared" si="245"/>
        <v>1</v>
      </c>
      <c r="D2740" s="268" t="str">
        <f t="shared" si="246"/>
        <v>Janeiro</v>
      </c>
      <c r="E2740" s="269">
        <v>126</v>
      </c>
      <c r="F2740" s="270">
        <f>IF(E2740="","",VLOOKUP(Conciliação!E2740,Relatório!B:I,2,FALSE))</f>
        <v>0</v>
      </c>
      <c r="G2740" s="709"/>
      <c r="H2740" s="334" t="str">
        <f>IF(G2740="","",VLOOKUP(G2740,Fundos!B:C,2,FALSE))</f>
        <v/>
      </c>
      <c r="I2740" s="272"/>
      <c r="J2740" s="443"/>
      <c r="K2740" s="685"/>
      <c r="L2740" s="686"/>
      <c r="M2740" s="353"/>
      <c r="N2740" s="271"/>
      <c r="O2740" s="576"/>
      <c r="P2740" s="276" t="s">
        <v>277</v>
      </c>
      <c r="Q2740" s="279"/>
      <c r="R2740" s="449"/>
      <c r="S2740" s="279">
        <f t="shared" si="249"/>
        <v>0</v>
      </c>
      <c r="T2740" s="333">
        <f t="shared" si="248"/>
        <v>0</v>
      </c>
    </row>
    <row r="2741" spans="2:20" ht="24.9" customHeight="1" x14ac:dyDescent="0.3">
      <c r="B2741" s="1039"/>
      <c r="C2741" s="267">
        <f t="shared" si="245"/>
        <v>1</v>
      </c>
      <c r="D2741" s="268" t="str">
        <f t="shared" si="246"/>
        <v>Janeiro</v>
      </c>
      <c r="E2741" s="269">
        <v>126</v>
      </c>
      <c r="F2741" s="270">
        <f>IF(E2741="","",VLOOKUP(Conciliação!E2741,Relatório!B:I,2,FALSE))</f>
        <v>0</v>
      </c>
      <c r="G2741" s="709"/>
      <c r="H2741" s="334" t="str">
        <f>IF(G2741="","",VLOOKUP(G2741,Fundos!B:C,2,FALSE))</f>
        <v/>
      </c>
      <c r="I2741" s="272"/>
      <c r="J2741" s="443"/>
      <c r="K2741" s="685"/>
      <c r="L2741" s="686"/>
      <c r="M2741" s="353"/>
      <c r="N2741" s="271"/>
      <c r="O2741" s="576"/>
      <c r="P2741" s="276" t="s">
        <v>277</v>
      </c>
      <c r="Q2741" s="279"/>
      <c r="R2741" s="449"/>
      <c r="S2741" s="279">
        <f t="shared" si="249"/>
        <v>0</v>
      </c>
      <c r="T2741" s="333">
        <f t="shared" si="248"/>
        <v>0</v>
      </c>
    </row>
    <row r="2742" spans="2:20" ht="24.9" customHeight="1" x14ac:dyDescent="0.3">
      <c r="B2742" s="1039"/>
      <c r="C2742" s="267">
        <f t="shared" si="245"/>
        <v>1</v>
      </c>
      <c r="D2742" s="268" t="str">
        <f t="shared" si="246"/>
        <v>Janeiro</v>
      </c>
      <c r="E2742" s="269">
        <v>13</v>
      </c>
      <c r="F2742" s="270" t="str">
        <f>IF(E2742="","",VLOOKUP(Conciliação!E2742,Relatório!B:I,2,FALSE))</f>
        <v>Outras Parcerias</v>
      </c>
      <c r="G2742" s="709"/>
      <c r="H2742" s="334" t="str">
        <f>IF(G2742="","",VLOOKUP(G2742,Fundos!B:C,2,FALSE))</f>
        <v/>
      </c>
      <c r="I2742" s="272"/>
      <c r="J2742" s="443"/>
      <c r="K2742" s="443"/>
      <c r="L2742" s="686"/>
      <c r="M2742" s="353"/>
      <c r="N2742" s="271"/>
      <c r="O2742" s="576"/>
      <c r="P2742" s="276" t="s">
        <v>277</v>
      </c>
      <c r="Q2742" s="279"/>
      <c r="R2742" s="449"/>
      <c r="S2742" s="279">
        <f t="shared" si="249"/>
        <v>0</v>
      </c>
      <c r="T2742" s="333">
        <f t="shared" si="248"/>
        <v>0</v>
      </c>
    </row>
    <row r="2743" spans="2:20" ht="24.9" customHeight="1" x14ac:dyDescent="0.3">
      <c r="B2743" s="1039"/>
      <c r="C2743" s="267">
        <f t="shared" si="245"/>
        <v>1</v>
      </c>
      <c r="D2743" s="268" t="str">
        <f t="shared" si="246"/>
        <v>Janeiro</v>
      </c>
      <c r="E2743" s="269">
        <v>13</v>
      </c>
      <c r="F2743" s="270" t="str">
        <f>IF(E2743="","",VLOOKUP(Conciliação!E2743,Relatório!B:I,2,FALSE))</f>
        <v>Outras Parcerias</v>
      </c>
      <c r="G2743" s="709"/>
      <c r="H2743" s="334" t="str">
        <f>IF(G2743="","",VLOOKUP(G2743,Fundos!B:C,2,FALSE))</f>
        <v/>
      </c>
      <c r="I2743" s="272"/>
      <c r="J2743" s="443"/>
      <c r="K2743" s="443"/>
      <c r="L2743" s="686"/>
      <c r="M2743" s="353"/>
      <c r="N2743" s="271"/>
      <c r="O2743" s="576"/>
      <c r="P2743" s="276" t="s">
        <v>277</v>
      </c>
      <c r="Q2743" s="279"/>
      <c r="R2743" s="449"/>
      <c r="S2743" s="279">
        <f t="shared" si="249"/>
        <v>0</v>
      </c>
      <c r="T2743" s="333">
        <f t="shared" si="248"/>
        <v>0</v>
      </c>
    </row>
    <row r="2744" spans="2:20" ht="24.9" customHeight="1" x14ac:dyDescent="0.3">
      <c r="B2744" s="1039"/>
      <c r="C2744" s="267">
        <f t="shared" si="245"/>
        <v>1</v>
      </c>
      <c r="D2744" s="268" t="str">
        <f t="shared" si="246"/>
        <v>Janeiro</v>
      </c>
      <c r="E2744" s="269">
        <v>13</v>
      </c>
      <c r="F2744" s="270" t="str">
        <f>IF(E2744="","",VLOOKUP(Conciliação!E2744,Relatório!B:I,2,FALSE))</f>
        <v>Outras Parcerias</v>
      </c>
      <c r="G2744" s="709"/>
      <c r="H2744" s="334" t="str">
        <f>IF(G2744="","",VLOOKUP(G2744,Fundos!B:C,2,FALSE))</f>
        <v/>
      </c>
      <c r="I2744" s="272"/>
      <c r="J2744" s="443"/>
      <c r="K2744" s="443"/>
      <c r="L2744" s="686"/>
      <c r="M2744" s="353"/>
      <c r="N2744" s="271"/>
      <c r="O2744" s="576"/>
      <c r="P2744" s="276" t="s">
        <v>277</v>
      </c>
      <c r="Q2744" s="279"/>
      <c r="R2744" s="449"/>
      <c r="S2744" s="279">
        <f t="shared" si="249"/>
        <v>0</v>
      </c>
      <c r="T2744" s="333">
        <f t="shared" si="248"/>
        <v>0</v>
      </c>
    </row>
    <row r="2745" spans="2:20" ht="24.9" customHeight="1" x14ac:dyDescent="0.3">
      <c r="B2745" s="1039"/>
      <c r="C2745" s="267">
        <f t="shared" si="245"/>
        <v>1</v>
      </c>
      <c r="D2745" s="268" t="str">
        <f t="shared" si="246"/>
        <v>Janeiro</v>
      </c>
      <c r="E2745" s="269">
        <v>13</v>
      </c>
      <c r="F2745" s="270" t="str">
        <f>IF(E2745="","",VLOOKUP(Conciliação!E2745,Relatório!B:I,2,FALSE))</f>
        <v>Outras Parcerias</v>
      </c>
      <c r="G2745" s="709"/>
      <c r="H2745" s="334" t="str">
        <f>IF(G2745="","",VLOOKUP(G2745,Fundos!B:C,2,FALSE))</f>
        <v/>
      </c>
      <c r="I2745" s="272"/>
      <c r="J2745" s="443"/>
      <c r="K2745" s="443"/>
      <c r="L2745" s="686"/>
      <c r="M2745" s="353"/>
      <c r="N2745" s="271"/>
      <c r="O2745" s="576"/>
      <c r="P2745" s="276" t="s">
        <v>277</v>
      </c>
      <c r="Q2745" s="279"/>
      <c r="R2745" s="449"/>
      <c r="S2745" s="279">
        <f t="shared" si="249"/>
        <v>0</v>
      </c>
      <c r="T2745" s="333">
        <f t="shared" si="248"/>
        <v>0</v>
      </c>
    </row>
    <row r="2746" spans="2:20" ht="24.9" customHeight="1" x14ac:dyDescent="0.3">
      <c r="B2746" s="1039"/>
      <c r="C2746" s="267">
        <f t="shared" si="245"/>
        <v>1</v>
      </c>
      <c r="D2746" s="268" t="str">
        <f t="shared" si="246"/>
        <v>Janeiro</v>
      </c>
      <c r="E2746" s="269">
        <v>13</v>
      </c>
      <c r="F2746" s="270" t="str">
        <f>IF(E2746="","",VLOOKUP(Conciliação!E2746,Relatório!B:I,2,FALSE))</f>
        <v>Outras Parcerias</v>
      </c>
      <c r="G2746" s="709"/>
      <c r="H2746" s="334" t="str">
        <f>IF(G2746="","",VLOOKUP(G2746,Fundos!B:C,2,FALSE))</f>
        <v/>
      </c>
      <c r="I2746" s="272"/>
      <c r="J2746" s="443"/>
      <c r="K2746" s="443"/>
      <c r="L2746" s="686"/>
      <c r="M2746" s="353"/>
      <c r="N2746" s="271"/>
      <c r="O2746" s="576"/>
      <c r="P2746" s="276" t="s">
        <v>277</v>
      </c>
      <c r="Q2746" s="279"/>
      <c r="R2746" s="449"/>
      <c r="S2746" s="279">
        <f t="shared" si="249"/>
        <v>0</v>
      </c>
      <c r="T2746" s="333">
        <f t="shared" si="248"/>
        <v>0</v>
      </c>
    </row>
    <row r="2747" spans="2:20" ht="24.9" customHeight="1" x14ac:dyDescent="0.3">
      <c r="B2747" s="1039"/>
      <c r="C2747" s="267">
        <f t="shared" si="245"/>
        <v>1</v>
      </c>
      <c r="D2747" s="268" t="str">
        <f t="shared" si="246"/>
        <v>Janeiro</v>
      </c>
      <c r="E2747" s="269">
        <v>13</v>
      </c>
      <c r="F2747" s="270" t="str">
        <f>IF(E2747="","",VLOOKUP(Conciliação!E2747,Relatório!B:I,2,FALSE))</f>
        <v>Outras Parcerias</v>
      </c>
      <c r="G2747" s="709"/>
      <c r="H2747" s="334" t="str">
        <f>IF(G2747="","",VLOOKUP(G2747,Fundos!B:C,2,FALSE))</f>
        <v/>
      </c>
      <c r="I2747" s="272"/>
      <c r="J2747" s="443"/>
      <c r="K2747" s="443"/>
      <c r="L2747" s="686"/>
      <c r="M2747" s="353"/>
      <c r="N2747" s="271"/>
      <c r="O2747" s="576"/>
      <c r="P2747" s="276" t="s">
        <v>277</v>
      </c>
      <c r="Q2747" s="279"/>
      <c r="R2747" s="449"/>
      <c r="S2747" s="279">
        <f t="shared" si="249"/>
        <v>0</v>
      </c>
      <c r="T2747" s="333">
        <f t="shared" si="248"/>
        <v>0</v>
      </c>
    </row>
    <row r="2748" spans="2:20" ht="24.9" customHeight="1" x14ac:dyDescent="0.3">
      <c r="B2748" s="1039"/>
      <c r="C2748" s="267">
        <f t="shared" si="245"/>
        <v>1</v>
      </c>
      <c r="D2748" s="268" t="str">
        <f t="shared" si="246"/>
        <v>Janeiro</v>
      </c>
      <c r="E2748" s="269">
        <v>13</v>
      </c>
      <c r="F2748" s="270" t="str">
        <f>IF(E2748="","",VLOOKUP(Conciliação!E2748,Relatório!B:I,2,FALSE))</f>
        <v>Outras Parcerias</v>
      </c>
      <c r="G2748" s="709"/>
      <c r="H2748" s="334" t="str">
        <f>IF(G2748="","",VLOOKUP(G2748,Fundos!B:C,2,FALSE))</f>
        <v/>
      </c>
      <c r="I2748" s="272"/>
      <c r="J2748" s="443"/>
      <c r="K2748" s="443"/>
      <c r="L2748" s="686"/>
      <c r="M2748" s="353"/>
      <c r="N2748" s="271"/>
      <c r="O2748" s="576"/>
      <c r="P2748" s="276" t="s">
        <v>277</v>
      </c>
      <c r="Q2748" s="279"/>
      <c r="R2748" s="449"/>
      <c r="S2748" s="279">
        <f t="shared" si="249"/>
        <v>0</v>
      </c>
      <c r="T2748" s="333">
        <f t="shared" si="248"/>
        <v>0</v>
      </c>
    </row>
    <row r="2749" spans="2:20" ht="24.9" customHeight="1" x14ac:dyDescent="0.3">
      <c r="B2749" s="1039"/>
      <c r="C2749" s="267">
        <f t="shared" si="245"/>
        <v>1</v>
      </c>
      <c r="D2749" s="268" t="str">
        <f t="shared" si="246"/>
        <v>Janeiro</v>
      </c>
      <c r="E2749" s="269">
        <v>13</v>
      </c>
      <c r="F2749" s="270" t="str">
        <f>IF(E2749="","",VLOOKUP(Conciliação!E2749,Relatório!B:I,2,FALSE))</f>
        <v>Outras Parcerias</v>
      </c>
      <c r="G2749" s="709"/>
      <c r="H2749" s="334" t="str">
        <f>IF(G2749="","",VLOOKUP(G2749,Fundos!B:C,2,FALSE))</f>
        <v/>
      </c>
      <c r="I2749" s="272"/>
      <c r="J2749" s="443"/>
      <c r="K2749" s="443"/>
      <c r="L2749" s="686"/>
      <c r="M2749" s="353"/>
      <c r="N2749" s="271"/>
      <c r="O2749" s="576"/>
      <c r="P2749" s="276" t="s">
        <v>277</v>
      </c>
      <c r="Q2749" s="279"/>
      <c r="R2749" s="449"/>
      <c r="S2749" s="279">
        <f t="shared" si="249"/>
        <v>0</v>
      </c>
      <c r="T2749" s="333">
        <f t="shared" si="248"/>
        <v>0</v>
      </c>
    </row>
    <row r="2750" spans="2:20" ht="24.9" customHeight="1" x14ac:dyDescent="0.3">
      <c r="B2750" s="1039"/>
      <c r="C2750" s="267">
        <f t="shared" si="245"/>
        <v>1</v>
      </c>
      <c r="D2750" s="268" t="str">
        <f t="shared" si="246"/>
        <v>Janeiro</v>
      </c>
      <c r="E2750" s="269">
        <v>13</v>
      </c>
      <c r="F2750" s="270" t="str">
        <f>IF(E2750="","",VLOOKUP(Conciliação!E2750,Relatório!B:I,2,FALSE))</f>
        <v>Outras Parcerias</v>
      </c>
      <c r="G2750" s="709"/>
      <c r="H2750" s="334" t="str">
        <f>IF(G2750="","",VLOOKUP(G2750,Fundos!B:C,2,FALSE))</f>
        <v/>
      </c>
      <c r="I2750" s="272"/>
      <c r="J2750" s="443"/>
      <c r="K2750" s="443"/>
      <c r="L2750" s="686"/>
      <c r="M2750" s="353"/>
      <c r="N2750" s="271"/>
      <c r="O2750" s="576"/>
      <c r="P2750" s="276" t="s">
        <v>277</v>
      </c>
      <c r="Q2750" s="279"/>
      <c r="R2750" s="449"/>
      <c r="S2750" s="279">
        <f t="shared" si="249"/>
        <v>0</v>
      </c>
      <c r="T2750" s="333">
        <f t="shared" si="248"/>
        <v>0</v>
      </c>
    </row>
    <row r="2751" spans="2:20" ht="24.9" customHeight="1" x14ac:dyDescent="0.3">
      <c r="B2751" s="1039"/>
      <c r="C2751" s="267">
        <f t="shared" si="245"/>
        <v>1</v>
      </c>
      <c r="D2751" s="268" t="str">
        <f t="shared" si="246"/>
        <v>Janeiro</v>
      </c>
      <c r="E2751" s="269">
        <v>13</v>
      </c>
      <c r="F2751" s="270" t="str">
        <f>IF(E2751="","",VLOOKUP(Conciliação!E2751,Relatório!B:I,2,FALSE))</f>
        <v>Outras Parcerias</v>
      </c>
      <c r="G2751" s="709"/>
      <c r="H2751" s="334" t="str">
        <f>IF(G2751="","",VLOOKUP(G2751,Fundos!B:C,2,FALSE))</f>
        <v/>
      </c>
      <c r="I2751" s="272"/>
      <c r="J2751" s="443"/>
      <c r="K2751" s="443"/>
      <c r="L2751" s="686"/>
      <c r="M2751" s="353"/>
      <c r="N2751" s="271"/>
      <c r="O2751" s="576"/>
      <c r="P2751" s="276" t="s">
        <v>277</v>
      </c>
      <c r="Q2751" s="279"/>
      <c r="R2751" s="449"/>
      <c r="S2751" s="279">
        <f t="shared" si="249"/>
        <v>0</v>
      </c>
      <c r="T2751" s="333">
        <f t="shared" si="248"/>
        <v>0</v>
      </c>
    </row>
    <row r="2752" spans="2:20" ht="24.9" customHeight="1" x14ac:dyDescent="0.3">
      <c r="B2752" s="1039"/>
      <c r="C2752" s="267">
        <f t="shared" si="245"/>
        <v>1</v>
      </c>
      <c r="D2752" s="268" t="str">
        <f t="shared" si="246"/>
        <v>Janeiro</v>
      </c>
      <c r="E2752" s="269">
        <v>13</v>
      </c>
      <c r="F2752" s="270" t="str">
        <f>IF(E2752="","",VLOOKUP(Conciliação!E2752,Relatório!B:I,2,FALSE))</f>
        <v>Outras Parcerias</v>
      </c>
      <c r="G2752" s="709"/>
      <c r="H2752" s="334" t="str">
        <f>IF(G2752="","",VLOOKUP(G2752,Fundos!B:C,2,FALSE))</f>
        <v/>
      </c>
      <c r="I2752" s="272"/>
      <c r="J2752" s="443"/>
      <c r="K2752" s="443"/>
      <c r="L2752" s="686"/>
      <c r="M2752" s="353"/>
      <c r="N2752" s="271"/>
      <c r="O2752" s="576"/>
      <c r="P2752" s="276" t="s">
        <v>277</v>
      </c>
      <c r="Q2752" s="279"/>
      <c r="R2752" s="449"/>
      <c r="S2752" s="279">
        <f t="shared" si="249"/>
        <v>0</v>
      </c>
      <c r="T2752" s="333">
        <f t="shared" si="248"/>
        <v>0</v>
      </c>
    </row>
    <row r="2753" spans="2:20" ht="24.9" customHeight="1" x14ac:dyDescent="0.3">
      <c r="B2753" s="1039"/>
      <c r="C2753" s="267">
        <f t="shared" si="245"/>
        <v>1</v>
      </c>
      <c r="D2753" s="268" t="str">
        <f t="shared" si="246"/>
        <v>Janeiro</v>
      </c>
      <c r="E2753" s="269">
        <v>13</v>
      </c>
      <c r="F2753" s="270" t="str">
        <f>IF(E2753="","",VLOOKUP(Conciliação!E2753,Relatório!B:I,2,FALSE))</f>
        <v>Outras Parcerias</v>
      </c>
      <c r="G2753" s="709"/>
      <c r="H2753" s="334" t="str">
        <f>IF(G2753="","",VLOOKUP(G2753,Fundos!B:C,2,FALSE))</f>
        <v/>
      </c>
      <c r="I2753" s="272"/>
      <c r="J2753" s="443"/>
      <c r="K2753" s="443"/>
      <c r="L2753" s="686"/>
      <c r="M2753" s="353"/>
      <c r="N2753" s="271"/>
      <c r="O2753" s="576"/>
      <c r="P2753" s="276" t="s">
        <v>277</v>
      </c>
      <c r="Q2753" s="279"/>
      <c r="R2753" s="449"/>
      <c r="S2753" s="279">
        <f t="shared" si="249"/>
        <v>0</v>
      </c>
      <c r="T2753" s="333">
        <f t="shared" si="248"/>
        <v>0</v>
      </c>
    </row>
    <row r="2754" spans="2:20" ht="24.9" customHeight="1" x14ac:dyDescent="0.3">
      <c r="B2754" s="1039"/>
      <c r="C2754" s="267">
        <f t="shared" si="245"/>
        <v>1</v>
      </c>
      <c r="D2754" s="268" t="str">
        <f t="shared" si="246"/>
        <v>Janeiro</v>
      </c>
      <c r="E2754" s="269">
        <v>13</v>
      </c>
      <c r="F2754" s="270" t="str">
        <f>IF(E2754="","",VLOOKUP(Conciliação!E2754,Relatório!B:I,2,FALSE))</f>
        <v>Outras Parcerias</v>
      </c>
      <c r="G2754" s="709"/>
      <c r="H2754" s="334" t="str">
        <f>IF(G2754="","",VLOOKUP(G2754,Fundos!B:C,2,FALSE))</f>
        <v/>
      </c>
      <c r="I2754" s="272"/>
      <c r="J2754" s="443"/>
      <c r="K2754" s="443"/>
      <c r="L2754" s="686"/>
      <c r="M2754" s="353"/>
      <c r="N2754" s="271"/>
      <c r="O2754" s="576"/>
      <c r="P2754" s="276" t="s">
        <v>277</v>
      </c>
      <c r="Q2754" s="279"/>
      <c r="R2754" s="449"/>
      <c r="S2754" s="279">
        <f t="shared" si="249"/>
        <v>0</v>
      </c>
      <c r="T2754" s="333">
        <f t="shared" si="248"/>
        <v>0</v>
      </c>
    </row>
    <row r="2755" spans="2:20" ht="24.9" customHeight="1" x14ac:dyDescent="0.3">
      <c r="B2755" s="1039"/>
      <c r="C2755" s="267">
        <f t="shared" si="245"/>
        <v>1</v>
      </c>
      <c r="D2755" s="268" t="str">
        <f t="shared" si="246"/>
        <v>Janeiro</v>
      </c>
      <c r="E2755" s="269">
        <v>13</v>
      </c>
      <c r="F2755" s="270" t="str">
        <f>IF(E2755="","",VLOOKUP(Conciliação!E2755,Relatório!B:I,2,FALSE))</f>
        <v>Outras Parcerias</v>
      </c>
      <c r="G2755" s="709"/>
      <c r="H2755" s="334" t="str">
        <f>IF(G2755="","",VLOOKUP(G2755,Fundos!B:C,2,FALSE))</f>
        <v/>
      </c>
      <c r="I2755" s="272"/>
      <c r="J2755" s="443"/>
      <c r="K2755" s="443"/>
      <c r="L2755" s="686"/>
      <c r="M2755" s="353"/>
      <c r="N2755" s="271"/>
      <c r="O2755" s="576"/>
      <c r="P2755" s="276" t="s">
        <v>277</v>
      </c>
      <c r="Q2755" s="279"/>
      <c r="R2755" s="449"/>
      <c r="S2755" s="279">
        <f t="shared" si="249"/>
        <v>0</v>
      </c>
      <c r="T2755" s="333">
        <f t="shared" si="248"/>
        <v>0</v>
      </c>
    </row>
    <row r="2756" spans="2:20" ht="24.9" customHeight="1" x14ac:dyDescent="0.3">
      <c r="B2756" s="1039"/>
      <c r="C2756" s="267">
        <f t="shared" si="245"/>
        <v>1</v>
      </c>
      <c r="D2756" s="268" t="str">
        <f t="shared" si="246"/>
        <v>Janeiro</v>
      </c>
      <c r="E2756" s="269">
        <v>13</v>
      </c>
      <c r="F2756" s="270" t="str">
        <f>IF(E2756="","",VLOOKUP(Conciliação!E2756,Relatório!B:I,2,FALSE))</f>
        <v>Outras Parcerias</v>
      </c>
      <c r="G2756" s="709"/>
      <c r="H2756" s="334" t="str">
        <f>IF(G2756="","",VLOOKUP(G2756,Fundos!B:C,2,FALSE))</f>
        <v/>
      </c>
      <c r="I2756" s="272"/>
      <c r="J2756" s="443"/>
      <c r="K2756" s="443"/>
      <c r="L2756" s="686"/>
      <c r="M2756" s="353"/>
      <c r="N2756" s="271"/>
      <c r="O2756" s="576"/>
      <c r="P2756" s="276" t="s">
        <v>277</v>
      </c>
      <c r="Q2756" s="279"/>
      <c r="R2756" s="449"/>
      <c r="S2756" s="279">
        <f t="shared" si="249"/>
        <v>0</v>
      </c>
      <c r="T2756" s="333">
        <f t="shared" si="248"/>
        <v>0</v>
      </c>
    </row>
    <row r="2757" spans="2:20" ht="24.9" customHeight="1" x14ac:dyDescent="0.3">
      <c r="B2757" s="1039"/>
      <c r="C2757" s="267">
        <f t="shared" si="245"/>
        <v>1</v>
      </c>
      <c r="D2757" s="268" t="str">
        <f t="shared" si="246"/>
        <v>Janeiro</v>
      </c>
      <c r="E2757" s="269">
        <v>13</v>
      </c>
      <c r="F2757" s="270" t="str">
        <f>IF(E2757="","",VLOOKUP(Conciliação!E2757,Relatório!B:I,2,FALSE))</f>
        <v>Outras Parcerias</v>
      </c>
      <c r="G2757" s="709"/>
      <c r="H2757" s="334" t="str">
        <f>IF(G2757="","",VLOOKUP(G2757,Fundos!B:C,2,FALSE))</f>
        <v/>
      </c>
      <c r="I2757" s="272"/>
      <c r="J2757" s="443"/>
      <c r="K2757" s="443"/>
      <c r="L2757" s="686"/>
      <c r="M2757" s="353"/>
      <c r="N2757" s="271"/>
      <c r="O2757" s="576"/>
      <c r="P2757" s="276" t="s">
        <v>277</v>
      </c>
      <c r="Q2757" s="279"/>
      <c r="R2757" s="449"/>
      <c r="S2757" s="279">
        <f t="shared" si="249"/>
        <v>0</v>
      </c>
      <c r="T2757" s="333">
        <f t="shared" si="248"/>
        <v>0</v>
      </c>
    </row>
    <row r="2758" spans="2:20" ht="24.9" customHeight="1" x14ac:dyDescent="0.3">
      <c r="B2758" s="1039"/>
      <c r="C2758" s="267">
        <f t="shared" si="245"/>
        <v>1</v>
      </c>
      <c r="D2758" s="268" t="str">
        <f t="shared" si="246"/>
        <v>Janeiro</v>
      </c>
      <c r="E2758" s="269">
        <v>13</v>
      </c>
      <c r="F2758" s="270" t="str">
        <f>IF(E2758="","",VLOOKUP(Conciliação!E2758,Relatório!B:I,2,FALSE))</f>
        <v>Outras Parcerias</v>
      </c>
      <c r="G2758" s="709"/>
      <c r="H2758" s="334" t="str">
        <f>IF(G2758="","",VLOOKUP(G2758,Fundos!B:C,2,FALSE))</f>
        <v/>
      </c>
      <c r="I2758" s="272"/>
      <c r="J2758" s="443"/>
      <c r="K2758" s="443"/>
      <c r="L2758" s="686"/>
      <c r="M2758" s="353"/>
      <c r="N2758" s="271"/>
      <c r="O2758" s="576"/>
      <c r="P2758" s="276" t="s">
        <v>277</v>
      </c>
      <c r="Q2758" s="279"/>
      <c r="R2758" s="449"/>
      <c r="S2758" s="279">
        <f t="shared" si="249"/>
        <v>0</v>
      </c>
      <c r="T2758" s="333">
        <f t="shared" si="248"/>
        <v>0</v>
      </c>
    </row>
    <row r="2759" spans="2:20" ht="24.9" customHeight="1" x14ac:dyDescent="0.3">
      <c r="B2759" s="1039"/>
      <c r="C2759" s="267">
        <f t="shared" si="245"/>
        <v>1</v>
      </c>
      <c r="D2759" s="268" t="str">
        <f t="shared" si="246"/>
        <v>Janeiro</v>
      </c>
      <c r="E2759" s="269">
        <v>13</v>
      </c>
      <c r="F2759" s="270" t="str">
        <f>IF(E2759="","",VLOOKUP(Conciliação!E2759,Relatório!B:I,2,FALSE))</f>
        <v>Outras Parcerias</v>
      </c>
      <c r="G2759" s="709"/>
      <c r="H2759" s="334" t="str">
        <f>IF(G2759="","",VLOOKUP(G2759,Fundos!B:C,2,FALSE))</f>
        <v/>
      </c>
      <c r="I2759" s="272"/>
      <c r="J2759" s="443"/>
      <c r="K2759" s="443"/>
      <c r="L2759" s="686"/>
      <c r="M2759" s="353"/>
      <c r="N2759" s="271"/>
      <c r="O2759" s="576"/>
      <c r="P2759" s="276" t="s">
        <v>277</v>
      </c>
      <c r="Q2759" s="279"/>
      <c r="R2759" s="449"/>
      <c r="S2759" s="279">
        <f t="shared" si="249"/>
        <v>0</v>
      </c>
      <c r="T2759" s="333">
        <f t="shared" si="248"/>
        <v>0</v>
      </c>
    </row>
    <row r="2760" spans="2:20" ht="24.9" customHeight="1" x14ac:dyDescent="0.3">
      <c r="B2760" s="1039"/>
      <c r="C2760" s="267">
        <f t="shared" si="245"/>
        <v>1</v>
      </c>
      <c r="D2760" s="268" t="str">
        <f t="shared" si="246"/>
        <v>Janeiro</v>
      </c>
      <c r="E2760" s="269">
        <v>13</v>
      </c>
      <c r="F2760" s="270" t="str">
        <f>IF(E2760="","",VLOOKUP(Conciliação!E2760,Relatório!B:I,2,FALSE))</f>
        <v>Outras Parcerias</v>
      </c>
      <c r="G2760" s="709"/>
      <c r="H2760" s="334" t="str">
        <f>IF(G2760="","",VLOOKUP(G2760,Fundos!B:C,2,FALSE))</f>
        <v/>
      </c>
      <c r="I2760" s="272"/>
      <c r="J2760" s="443"/>
      <c r="K2760" s="443"/>
      <c r="L2760" s="686"/>
      <c r="M2760" s="353"/>
      <c r="N2760" s="271"/>
      <c r="O2760" s="576"/>
      <c r="P2760" s="276" t="s">
        <v>277</v>
      </c>
      <c r="Q2760" s="279"/>
      <c r="R2760" s="449"/>
      <c r="S2760" s="279">
        <f t="shared" si="249"/>
        <v>0</v>
      </c>
      <c r="T2760" s="333">
        <f t="shared" si="248"/>
        <v>0</v>
      </c>
    </row>
    <row r="2761" spans="2:20" ht="24.9" customHeight="1" x14ac:dyDescent="0.3">
      <c r="B2761" s="1039"/>
      <c r="C2761" s="267">
        <f t="shared" si="245"/>
        <v>1</v>
      </c>
      <c r="D2761" s="268" t="str">
        <f t="shared" si="246"/>
        <v>Janeiro</v>
      </c>
      <c r="E2761" s="269">
        <v>13</v>
      </c>
      <c r="F2761" s="270" t="str">
        <f>IF(E2761="","",VLOOKUP(Conciliação!E2761,Relatório!B:I,2,FALSE))</f>
        <v>Outras Parcerias</v>
      </c>
      <c r="G2761" s="709"/>
      <c r="H2761" s="334" t="str">
        <f>IF(G2761="","",VLOOKUP(G2761,Fundos!B:C,2,FALSE))</f>
        <v/>
      </c>
      <c r="I2761" s="272"/>
      <c r="J2761" s="443"/>
      <c r="K2761" s="443"/>
      <c r="L2761" s="686"/>
      <c r="M2761" s="353"/>
      <c r="N2761" s="271"/>
      <c r="O2761" s="576"/>
      <c r="P2761" s="276" t="s">
        <v>277</v>
      </c>
      <c r="Q2761" s="279"/>
      <c r="R2761" s="449"/>
      <c r="S2761" s="279">
        <f t="shared" si="249"/>
        <v>0</v>
      </c>
      <c r="T2761" s="333">
        <f t="shared" si="248"/>
        <v>0</v>
      </c>
    </row>
    <row r="2762" spans="2:20" ht="24.9" customHeight="1" x14ac:dyDescent="0.3">
      <c r="B2762" s="1039"/>
      <c r="C2762" s="267">
        <f t="shared" si="245"/>
        <v>1</v>
      </c>
      <c r="D2762" s="268" t="str">
        <f t="shared" si="246"/>
        <v>Janeiro</v>
      </c>
      <c r="E2762" s="269">
        <v>13</v>
      </c>
      <c r="F2762" s="270" t="str">
        <f>IF(E2762="","",VLOOKUP(Conciliação!E2762,Relatório!B:I,2,FALSE))</f>
        <v>Outras Parcerias</v>
      </c>
      <c r="G2762" s="709"/>
      <c r="H2762" s="334" t="str">
        <f>IF(G2762="","",VLOOKUP(G2762,Fundos!B:C,2,FALSE))</f>
        <v/>
      </c>
      <c r="I2762" s="272"/>
      <c r="J2762" s="443"/>
      <c r="K2762" s="443"/>
      <c r="L2762" s="686"/>
      <c r="M2762" s="353"/>
      <c r="N2762" s="271"/>
      <c r="O2762" s="576"/>
      <c r="P2762" s="276" t="s">
        <v>277</v>
      </c>
      <c r="Q2762" s="279"/>
      <c r="R2762" s="449"/>
      <c r="S2762" s="279">
        <f t="shared" si="249"/>
        <v>0</v>
      </c>
      <c r="T2762" s="333">
        <f t="shared" si="248"/>
        <v>0</v>
      </c>
    </row>
    <row r="2763" spans="2:20" ht="24.9" customHeight="1" x14ac:dyDescent="0.3">
      <c r="B2763" s="1039"/>
      <c r="C2763" s="267">
        <f t="shared" si="245"/>
        <v>1</v>
      </c>
      <c r="D2763" s="268" t="str">
        <f t="shared" si="246"/>
        <v>Janeiro</v>
      </c>
      <c r="E2763" s="269">
        <v>13</v>
      </c>
      <c r="F2763" s="270" t="str">
        <f>IF(E2763="","",VLOOKUP(Conciliação!E2763,Relatório!B:I,2,FALSE))</f>
        <v>Outras Parcerias</v>
      </c>
      <c r="G2763" s="709"/>
      <c r="H2763" s="334" t="str">
        <f>IF(G2763="","",VLOOKUP(G2763,Fundos!B:C,2,FALSE))</f>
        <v/>
      </c>
      <c r="I2763" s="272"/>
      <c r="J2763" s="443"/>
      <c r="K2763" s="443"/>
      <c r="L2763" s="686"/>
      <c r="M2763" s="353"/>
      <c r="N2763" s="271"/>
      <c r="O2763" s="576"/>
      <c r="P2763" s="276" t="s">
        <v>277</v>
      </c>
      <c r="Q2763" s="279"/>
      <c r="R2763" s="449"/>
      <c r="S2763" s="279">
        <f t="shared" si="249"/>
        <v>0</v>
      </c>
      <c r="T2763" s="333">
        <f t="shared" ref="T2763:T2776" si="250">T2762</f>
        <v>0</v>
      </c>
    </row>
    <row r="2764" spans="2:20" ht="24.9" customHeight="1" x14ac:dyDescent="0.3">
      <c r="B2764" s="1039"/>
      <c r="C2764" s="267">
        <f t="shared" si="245"/>
        <v>1</v>
      </c>
      <c r="D2764" s="268" t="str">
        <f t="shared" si="246"/>
        <v>Janeiro</v>
      </c>
      <c r="E2764" s="269">
        <v>13</v>
      </c>
      <c r="F2764" s="270" t="str">
        <f>IF(E2764="","",VLOOKUP(Conciliação!E2764,Relatório!B:I,2,FALSE))</f>
        <v>Outras Parcerias</v>
      </c>
      <c r="G2764" s="709"/>
      <c r="H2764" s="334" t="str">
        <f>IF(G2764="","",VLOOKUP(G2764,Fundos!B:C,2,FALSE))</f>
        <v/>
      </c>
      <c r="I2764" s="272"/>
      <c r="J2764" s="443"/>
      <c r="K2764" s="443"/>
      <c r="L2764" s="686"/>
      <c r="M2764" s="353"/>
      <c r="N2764" s="271"/>
      <c r="O2764" s="576"/>
      <c r="P2764" s="276" t="s">
        <v>277</v>
      </c>
      <c r="Q2764" s="279"/>
      <c r="R2764" s="449"/>
      <c r="S2764" s="279">
        <f t="shared" si="249"/>
        <v>0</v>
      </c>
      <c r="T2764" s="333">
        <f t="shared" si="250"/>
        <v>0</v>
      </c>
    </row>
    <row r="2765" spans="2:20" ht="24.9" customHeight="1" x14ac:dyDescent="0.3">
      <c r="B2765" s="1039"/>
      <c r="C2765" s="267">
        <f t="shared" si="245"/>
        <v>1</v>
      </c>
      <c r="D2765" s="268" t="str">
        <f t="shared" si="246"/>
        <v>Janeiro</v>
      </c>
      <c r="E2765" s="269">
        <v>13</v>
      </c>
      <c r="F2765" s="270" t="str">
        <f>IF(E2765="","",VLOOKUP(Conciliação!E2765,Relatório!B:I,2,FALSE))</f>
        <v>Outras Parcerias</v>
      </c>
      <c r="G2765" s="709"/>
      <c r="H2765" s="334" t="str">
        <f>IF(G2765="","",VLOOKUP(G2765,Fundos!B:C,2,FALSE))</f>
        <v/>
      </c>
      <c r="I2765" s="272"/>
      <c r="J2765" s="443"/>
      <c r="K2765" s="443"/>
      <c r="L2765" s="686"/>
      <c r="M2765" s="353"/>
      <c r="N2765" s="271"/>
      <c r="O2765" s="576"/>
      <c r="P2765" s="276" t="s">
        <v>277</v>
      </c>
      <c r="Q2765" s="279"/>
      <c r="R2765" s="449"/>
      <c r="S2765" s="279">
        <f t="shared" si="249"/>
        <v>0</v>
      </c>
      <c r="T2765" s="333">
        <f t="shared" si="250"/>
        <v>0</v>
      </c>
    </row>
    <row r="2766" spans="2:20" ht="24.9" customHeight="1" x14ac:dyDescent="0.3">
      <c r="B2766" s="1039"/>
      <c r="C2766" s="267">
        <f t="shared" si="245"/>
        <v>1</v>
      </c>
      <c r="D2766" s="268" t="str">
        <f t="shared" si="246"/>
        <v>Janeiro</v>
      </c>
      <c r="E2766" s="269">
        <v>13</v>
      </c>
      <c r="F2766" s="270" t="str">
        <f>IF(E2766="","",VLOOKUP(Conciliação!E2766,Relatório!B:I,2,FALSE))</f>
        <v>Outras Parcerias</v>
      </c>
      <c r="G2766" s="709"/>
      <c r="H2766" s="334" t="str">
        <f>IF(G2766="","",VLOOKUP(G2766,Fundos!B:C,2,FALSE))</f>
        <v/>
      </c>
      <c r="I2766" s="272"/>
      <c r="J2766" s="443"/>
      <c r="K2766" s="443"/>
      <c r="L2766" s="686"/>
      <c r="M2766" s="353"/>
      <c r="N2766" s="271"/>
      <c r="O2766" s="576"/>
      <c r="P2766" s="276" t="s">
        <v>277</v>
      </c>
      <c r="Q2766" s="279"/>
      <c r="R2766" s="449"/>
      <c r="S2766" s="279">
        <f t="shared" si="249"/>
        <v>0</v>
      </c>
      <c r="T2766" s="333">
        <f t="shared" si="250"/>
        <v>0</v>
      </c>
    </row>
    <row r="2767" spans="2:20" ht="24.9" customHeight="1" x14ac:dyDescent="0.3">
      <c r="B2767" s="1039"/>
      <c r="C2767" s="267">
        <f t="shared" si="245"/>
        <v>1</v>
      </c>
      <c r="D2767" s="268" t="str">
        <f t="shared" si="246"/>
        <v>Janeiro</v>
      </c>
      <c r="E2767" s="269">
        <v>13</v>
      </c>
      <c r="F2767" s="270" t="str">
        <f>IF(E2767="","",VLOOKUP(Conciliação!E2767,Relatório!B:I,2,FALSE))</f>
        <v>Outras Parcerias</v>
      </c>
      <c r="G2767" s="709"/>
      <c r="H2767" s="334" t="str">
        <f>IF(G2767="","",VLOOKUP(G2767,Fundos!B:C,2,FALSE))</f>
        <v/>
      </c>
      <c r="I2767" s="272"/>
      <c r="J2767" s="443"/>
      <c r="K2767" s="443"/>
      <c r="L2767" s="686"/>
      <c r="M2767" s="353"/>
      <c r="N2767" s="271"/>
      <c r="O2767" s="576"/>
      <c r="P2767" s="276" t="s">
        <v>277</v>
      </c>
      <c r="Q2767" s="279"/>
      <c r="R2767" s="449"/>
      <c r="S2767" s="279">
        <f t="shared" si="249"/>
        <v>0</v>
      </c>
      <c r="T2767" s="333">
        <f t="shared" si="250"/>
        <v>0</v>
      </c>
    </row>
    <row r="2768" spans="2:20" ht="24.9" customHeight="1" x14ac:dyDescent="0.3">
      <c r="B2768" s="1039"/>
      <c r="C2768" s="267">
        <f t="shared" si="245"/>
        <v>1</v>
      </c>
      <c r="D2768" s="268" t="str">
        <f t="shared" si="246"/>
        <v>Janeiro</v>
      </c>
      <c r="E2768" s="269">
        <v>13</v>
      </c>
      <c r="F2768" s="270" t="str">
        <f>IF(E2768="","",VLOOKUP(Conciliação!E2768,Relatório!B:I,2,FALSE))</f>
        <v>Outras Parcerias</v>
      </c>
      <c r="G2768" s="709"/>
      <c r="H2768" s="334" t="str">
        <f>IF(G2768="","",VLOOKUP(G2768,Fundos!B:C,2,FALSE))</f>
        <v/>
      </c>
      <c r="I2768" s="272"/>
      <c r="J2768" s="443"/>
      <c r="K2768" s="443"/>
      <c r="L2768" s="686"/>
      <c r="M2768" s="353"/>
      <c r="N2768" s="453"/>
      <c r="O2768" s="576"/>
      <c r="P2768" s="276" t="s">
        <v>277</v>
      </c>
      <c r="Q2768" s="279"/>
      <c r="R2768" s="449"/>
      <c r="S2768" s="279">
        <f t="shared" ref="S2768:S2776" si="251">IF(P2768="sim",Q2768-R2768+S2767,IF(P2768="NÃO",S2767))</f>
        <v>0</v>
      </c>
      <c r="T2768" s="333">
        <f t="shared" si="250"/>
        <v>0</v>
      </c>
    </row>
    <row r="2769" spans="2:20" ht="24.9" customHeight="1" x14ac:dyDescent="0.3">
      <c r="B2769" s="446"/>
      <c r="C2769" s="267">
        <f t="shared" si="245"/>
        <v>1</v>
      </c>
      <c r="D2769" s="268" t="str">
        <f t="shared" si="246"/>
        <v>Janeiro</v>
      </c>
      <c r="E2769" s="269">
        <v>183</v>
      </c>
      <c r="F2769" s="270">
        <f>IF(E2769="","",VLOOKUP(Conciliação!E2769,Relatório!B:I,2,FALSE))</f>
        <v>0</v>
      </c>
      <c r="G2769" s="709"/>
      <c r="H2769" s="334" t="str">
        <f>IF(G2769="","",VLOOKUP(G2769,Fundos!B:C,2,FALSE))</f>
        <v/>
      </c>
      <c r="I2769" s="686" t="s">
        <v>1132</v>
      </c>
      <c r="J2769" s="443"/>
      <c r="K2769" s="443"/>
      <c r="L2769" s="686"/>
      <c r="M2769" s="353"/>
      <c r="N2769" s="271"/>
      <c r="O2769" s="576"/>
      <c r="P2769" s="276" t="s">
        <v>277</v>
      </c>
      <c r="Q2769" s="279"/>
      <c r="R2769" s="449"/>
      <c r="S2769" s="279">
        <f t="shared" si="251"/>
        <v>0</v>
      </c>
      <c r="T2769" s="333">
        <f t="shared" si="250"/>
        <v>0</v>
      </c>
    </row>
    <row r="2770" spans="2:20" ht="24.9" customHeight="1" x14ac:dyDescent="0.3">
      <c r="B2770" s="446"/>
      <c r="C2770" s="267">
        <f t="shared" si="245"/>
        <v>1</v>
      </c>
      <c r="D2770" s="268" t="str">
        <f t="shared" si="246"/>
        <v>Janeiro</v>
      </c>
      <c r="E2770" s="269">
        <v>183</v>
      </c>
      <c r="F2770" s="270">
        <f>IF(E2770="","",VLOOKUP(Conciliação!E2770,Relatório!B:I,2,FALSE))</f>
        <v>0</v>
      </c>
      <c r="G2770" s="709"/>
      <c r="H2770" s="334" t="str">
        <f>IF(G2770="","",VLOOKUP(G2770,Fundos!B:C,2,FALSE))</f>
        <v/>
      </c>
      <c r="I2770" s="272"/>
      <c r="J2770" s="443"/>
      <c r="K2770" s="443"/>
      <c r="L2770" s="685"/>
      <c r="M2770" s="353"/>
      <c r="N2770" s="271"/>
      <c r="O2770" s="576"/>
      <c r="P2770" s="276" t="s">
        <v>277</v>
      </c>
      <c r="Q2770" s="279"/>
      <c r="R2770" s="449"/>
      <c r="S2770" s="279">
        <f t="shared" si="251"/>
        <v>0</v>
      </c>
      <c r="T2770" s="333">
        <f t="shared" si="250"/>
        <v>0</v>
      </c>
    </row>
    <row r="2771" spans="2:20" ht="24.9" customHeight="1" x14ac:dyDescent="0.3">
      <c r="B2771" s="446"/>
      <c r="C2771" s="267">
        <f t="shared" si="245"/>
        <v>1</v>
      </c>
      <c r="D2771" s="268" t="str">
        <f t="shared" si="246"/>
        <v>Janeiro</v>
      </c>
      <c r="E2771" s="269">
        <v>312</v>
      </c>
      <c r="F2771" s="270">
        <f>IF(E2771="","",VLOOKUP(Conciliação!E2771,Relatório!B:I,2,FALSE))</f>
        <v>0</v>
      </c>
      <c r="G2771" s="709"/>
      <c r="H2771" s="334" t="str">
        <f>IF(G2771="","",VLOOKUP(G2771,Fundos!B:C,2,FALSE))</f>
        <v/>
      </c>
      <c r="I2771" s="272"/>
      <c r="J2771" s="443"/>
      <c r="K2771" s="443"/>
      <c r="L2771" s="685"/>
      <c r="M2771" s="353"/>
      <c r="N2771" s="271"/>
      <c r="O2771" s="576"/>
      <c r="P2771" s="276" t="s">
        <v>277</v>
      </c>
      <c r="Q2771" s="279"/>
      <c r="R2771" s="449"/>
      <c r="S2771" s="279">
        <f t="shared" si="251"/>
        <v>0</v>
      </c>
      <c r="T2771" s="333">
        <f t="shared" si="250"/>
        <v>0</v>
      </c>
    </row>
    <row r="2772" spans="2:20" ht="24.9" customHeight="1" x14ac:dyDescent="0.3">
      <c r="B2772" s="446"/>
      <c r="C2772" s="267">
        <f t="shared" si="245"/>
        <v>1</v>
      </c>
      <c r="D2772" s="268" t="str">
        <f t="shared" si="246"/>
        <v>Janeiro</v>
      </c>
      <c r="E2772" s="269">
        <v>60</v>
      </c>
      <c r="F2772" s="270" t="str">
        <f>IF(E2772="","",VLOOKUP(Conciliação!E2772,Relatório!B:I,2,FALSE))</f>
        <v>Taxas bancárias</v>
      </c>
      <c r="G2772" s="709"/>
      <c r="H2772" s="334" t="str">
        <f>IF(G2772="","",VLOOKUP(G2772,Fundos!B:C,2,FALSE))</f>
        <v/>
      </c>
      <c r="I2772" s="272"/>
      <c r="J2772" s="443"/>
      <c r="K2772" s="443"/>
      <c r="L2772" s="685"/>
      <c r="M2772" s="353"/>
      <c r="N2772" s="271"/>
      <c r="O2772" s="576"/>
      <c r="P2772" s="276" t="s">
        <v>277</v>
      </c>
      <c r="Q2772" s="279"/>
      <c r="R2772" s="449"/>
      <c r="S2772" s="279">
        <f t="shared" si="251"/>
        <v>0</v>
      </c>
      <c r="T2772" s="333">
        <f t="shared" si="250"/>
        <v>0</v>
      </c>
    </row>
    <row r="2773" spans="2:20" ht="24.9" customHeight="1" x14ac:dyDescent="0.3">
      <c r="B2773" s="446"/>
      <c r="C2773" s="267">
        <f t="shared" si="245"/>
        <v>1</v>
      </c>
      <c r="D2773" s="268" t="str">
        <f t="shared" si="246"/>
        <v>Janeiro</v>
      </c>
      <c r="E2773" s="269">
        <v>24</v>
      </c>
      <c r="F2773" s="270" t="str">
        <f>IF(E2773="","",VLOOKUP(Conciliação!E2773,Relatório!B:I,2,FALSE))</f>
        <v>Resgate de Aplicações Financeiras</v>
      </c>
      <c r="G2773" s="709"/>
      <c r="H2773" s="334" t="str">
        <f>IF(G2773="","",VLOOKUP(G2773,Fundos!B:C,2,FALSE))</f>
        <v/>
      </c>
      <c r="I2773" s="272"/>
      <c r="J2773" s="443"/>
      <c r="K2773" s="443"/>
      <c r="L2773" s="685"/>
      <c r="M2773" s="353"/>
      <c r="N2773" s="271"/>
      <c r="O2773" s="576"/>
      <c r="P2773" s="276" t="s">
        <v>277</v>
      </c>
      <c r="Q2773" s="279"/>
      <c r="R2773" s="449"/>
      <c r="S2773" s="279">
        <f t="shared" si="251"/>
        <v>0</v>
      </c>
      <c r="T2773" s="333">
        <f t="shared" si="250"/>
        <v>0</v>
      </c>
    </row>
    <row r="2774" spans="2:20" ht="24.9" customHeight="1" x14ac:dyDescent="0.3">
      <c r="B2774" s="446"/>
      <c r="C2774" s="267">
        <f t="shared" si="245"/>
        <v>1</v>
      </c>
      <c r="D2774" s="268" t="str">
        <f t="shared" si="246"/>
        <v>Janeiro</v>
      </c>
      <c r="E2774" s="269"/>
      <c r="F2774" s="270" t="str">
        <f>IF(E2774="","",VLOOKUP(Conciliação!E2774,Relatório!B:I,2,FALSE))</f>
        <v/>
      </c>
      <c r="G2774" s="709"/>
      <c r="H2774" s="334" t="str">
        <f>IF(G2774="","",VLOOKUP(G2774,Fundos!B:C,2,FALSE))</f>
        <v/>
      </c>
      <c r="I2774" s="272"/>
      <c r="J2774" s="443"/>
      <c r="K2774" s="443"/>
      <c r="L2774" s="685"/>
      <c r="M2774" s="353"/>
      <c r="N2774" s="271"/>
      <c r="O2774" s="576"/>
      <c r="P2774" s="276" t="s">
        <v>277</v>
      </c>
      <c r="Q2774" s="279"/>
      <c r="R2774" s="449"/>
      <c r="S2774" s="279">
        <f t="shared" si="251"/>
        <v>0</v>
      </c>
      <c r="T2774" s="333">
        <f t="shared" si="250"/>
        <v>0</v>
      </c>
    </row>
    <row r="2775" spans="2:20" ht="24.9" customHeight="1" x14ac:dyDescent="0.3">
      <c r="B2775" s="446"/>
      <c r="C2775" s="267">
        <f t="shared" si="245"/>
        <v>1</v>
      </c>
      <c r="D2775" s="268" t="str">
        <f t="shared" si="246"/>
        <v>Janeiro</v>
      </c>
      <c r="E2775" s="269"/>
      <c r="F2775" s="270"/>
      <c r="G2775" s="709"/>
      <c r="H2775" s="334"/>
      <c r="I2775" s="272"/>
      <c r="J2775" s="443"/>
      <c r="K2775" s="443"/>
      <c r="L2775" s="685"/>
      <c r="M2775" s="353"/>
      <c r="N2775" s="271"/>
      <c r="O2775" s="576"/>
      <c r="P2775" s="276" t="s">
        <v>277</v>
      </c>
      <c r="Q2775" s="279"/>
      <c r="R2775" s="449"/>
      <c r="S2775" s="279">
        <f t="shared" si="251"/>
        <v>0</v>
      </c>
      <c r="T2775" s="333">
        <f t="shared" si="250"/>
        <v>0</v>
      </c>
    </row>
    <row r="2776" spans="2:20" ht="24.9" customHeight="1" x14ac:dyDescent="0.3">
      <c r="B2776" s="446"/>
      <c r="C2776" s="267">
        <f t="shared" si="245"/>
        <v>1</v>
      </c>
      <c r="D2776" s="268" t="str">
        <f t="shared" si="246"/>
        <v>Janeiro</v>
      </c>
      <c r="E2776" s="269"/>
      <c r="F2776" s="270" t="str">
        <f>IF(E2776="","",VLOOKUP(Conciliação!E2776,Relatório!B:I,2,FALSE))</f>
        <v/>
      </c>
      <c r="G2776" s="709"/>
      <c r="H2776" s="334" t="str">
        <f>IF(G2776="","",VLOOKUP(G2776,Fundos!B:C,2,FALSE))</f>
        <v/>
      </c>
      <c r="I2776" s="272"/>
      <c r="J2776" s="443"/>
      <c r="K2776" s="443"/>
      <c r="L2776" s="685"/>
      <c r="M2776" s="353"/>
      <c r="N2776" s="271"/>
      <c r="O2776" s="576"/>
      <c r="P2776" s="276" t="s">
        <v>277</v>
      </c>
      <c r="Q2776" s="279"/>
      <c r="R2776" s="449"/>
      <c r="S2776" s="279">
        <f t="shared" si="251"/>
        <v>0</v>
      </c>
      <c r="T2776" s="333">
        <f t="shared" si="250"/>
        <v>0</v>
      </c>
    </row>
    <row r="2777" spans="2:20" ht="24.9" customHeight="1" x14ac:dyDescent="0.3">
      <c r="B2777" s="446"/>
      <c r="C2777" s="267">
        <f t="shared" si="245"/>
        <v>1</v>
      </c>
      <c r="D2777" s="268" t="str">
        <f t="shared" si="246"/>
        <v>Janeiro</v>
      </c>
      <c r="E2777" s="269"/>
      <c r="F2777" s="270" t="str">
        <f>IF(E2777="","",VLOOKUP(Conciliação!E2777,Relatório!B:I,2,FALSE))</f>
        <v/>
      </c>
      <c r="G2777" s="709"/>
      <c r="H2777" s="334" t="str">
        <f>IF(G2777="","",VLOOKUP(G2777,Fundos!B:C,2,FALSE))</f>
        <v/>
      </c>
      <c r="I2777" s="272"/>
      <c r="J2777" s="443"/>
      <c r="K2777" s="443"/>
      <c r="L2777" s="685"/>
      <c r="M2777" s="353"/>
      <c r="N2777" s="271"/>
      <c r="O2777" s="576"/>
      <c r="P2777" s="276" t="s">
        <v>277</v>
      </c>
      <c r="Q2777" s="279"/>
      <c r="R2777" s="449"/>
      <c r="S2777" s="279">
        <f t="shared" ref="S2777" si="252">IF(P2777="sim",Q2777-R2777+S2776,IF(P2777="NÃO",S2776))</f>
        <v>0</v>
      </c>
      <c r="T2777" s="333">
        <f t="shared" ref="T2777:T2789" si="253">T2682</f>
        <v>0</v>
      </c>
    </row>
    <row r="2778" spans="2:20" ht="24.9" customHeight="1" x14ac:dyDescent="0.3">
      <c r="B2778" s="446"/>
      <c r="C2778" s="267">
        <f t="shared" si="245"/>
        <v>1</v>
      </c>
      <c r="D2778" s="268" t="str">
        <f t="shared" si="246"/>
        <v>Janeiro</v>
      </c>
      <c r="E2778" s="269"/>
      <c r="F2778" s="270" t="str">
        <f>IF(E2778="","",VLOOKUP(Conciliação!E2778,Relatório!B:I,2,FALSE))</f>
        <v/>
      </c>
      <c r="G2778" s="709"/>
      <c r="H2778" s="334" t="str">
        <f>IF(G2778="","",VLOOKUP(G2778,Fundos!B:C,2,FALSE))</f>
        <v/>
      </c>
      <c r="I2778" s="272"/>
      <c r="J2778" s="443"/>
      <c r="K2778" s="443"/>
      <c r="L2778" s="685"/>
      <c r="M2778" s="353"/>
      <c r="N2778" s="271"/>
      <c r="O2778" s="576"/>
      <c r="P2778" s="276" t="s">
        <v>277</v>
      </c>
      <c r="Q2778" s="279"/>
      <c r="R2778" s="449"/>
      <c r="S2778" s="279">
        <f t="shared" ref="S2778:S2789" si="254">IF(P2778="sim",Q2778-R2778+S2777,IF(P2778="NÃO",S2777))</f>
        <v>0</v>
      </c>
      <c r="T2778" s="333">
        <f t="shared" si="253"/>
        <v>0</v>
      </c>
    </row>
    <row r="2779" spans="2:20" ht="24.9" customHeight="1" x14ac:dyDescent="0.3">
      <c r="B2779" s="446"/>
      <c r="C2779" s="267">
        <f t="shared" si="245"/>
        <v>1</v>
      </c>
      <c r="D2779" s="268" t="str">
        <f t="shared" si="246"/>
        <v>Janeiro</v>
      </c>
      <c r="E2779" s="269"/>
      <c r="F2779" s="270" t="str">
        <f>IF(E2779="","",VLOOKUP(Conciliação!E2779,Relatório!B:I,2,FALSE))</f>
        <v/>
      </c>
      <c r="G2779" s="709"/>
      <c r="H2779" s="334" t="str">
        <f>IF(G2779="","",VLOOKUP(G2779,Fundos!B:C,2,FALSE))</f>
        <v/>
      </c>
      <c r="I2779" s="272"/>
      <c r="J2779" s="443"/>
      <c r="K2779" s="443"/>
      <c r="L2779" s="685"/>
      <c r="M2779" s="353"/>
      <c r="N2779" s="271"/>
      <c r="O2779" s="576"/>
      <c r="P2779" s="276" t="s">
        <v>277</v>
      </c>
      <c r="Q2779" s="279"/>
      <c r="R2779" s="449"/>
      <c r="S2779" s="279">
        <f t="shared" si="254"/>
        <v>0</v>
      </c>
      <c r="T2779" s="333">
        <f t="shared" si="253"/>
        <v>0</v>
      </c>
    </row>
    <row r="2780" spans="2:20" ht="24.9" customHeight="1" x14ac:dyDescent="0.3">
      <c r="B2780" s="446"/>
      <c r="C2780" s="267">
        <f t="shared" si="245"/>
        <v>1</v>
      </c>
      <c r="D2780" s="268" t="str">
        <f t="shared" si="246"/>
        <v>Janeiro</v>
      </c>
      <c r="E2780" s="269"/>
      <c r="F2780" s="270" t="str">
        <f>IF(E2780="","",VLOOKUP(Conciliação!E2780,Relatório!B:I,2,FALSE))</f>
        <v/>
      </c>
      <c r="G2780" s="709"/>
      <c r="H2780" s="334" t="str">
        <f>IF(G2780="","",VLOOKUP(G2780,Fundos!B:C,2,FALSE))</f>
        <v/>
      </c>
      <c r="I2780" s="272"/>
      <c r="J2780" s="443"/>
      <c r="K2780" s="443"/>
      <c r="L2780" s="685"/>
      <c r="M2780" s="353"/>
      <c r="N2780" s="271"/>
      <c r="O2780" s="576"/>
      <c r="P2780" s="276" t="s">
        <v>277</v>
      </c>
      <c r="Q2780" s="279"/>
      <c r="R2780" s="449"/>
      <c r="S2780" s="279">
        <f t="shared" si="254"/>
        <v>0</v>
      </c>
      <c r="T2780" s="333">
        <f t="shared" si="253"/>
        <v>0</v>
      </c>
    </row>
    <row r="2781" spans="2:20" ht="24.9" customHeight="1" x14ac:dyDescent="0.3">
      <c r="B2781" s="446"/>
      <c r="C2781" s="267">
        <f t="shared" si="245"/>
        <v>1</v>
      </c>
      <c r="D2781" s="268" t="str">
        <f t="shared" si="246"/>
        <v>Janeiro</v>
      </c>
      <c r="E2781" s="269"/>
      <c r="F2781" s="270" t="str">
        <f>IF(E2781="","",VLOOKUP(Conciliação!E2781,Relatório!B:I,2,FALSE))</f>
        <v/>
      </c>
      <c r="G2781" s="709"/>
      <c r="H2781" s="334" t="str">
        <f>IF(G2781="","",VLOOKUP(G2781,Fundos!B:C,2,FALSE))</f>
        <v/>
      </c>
      <c r="I2781" s="272"/>
      <c r="J2781" s="443"/>
      <c r="K2781" s="443"/>
      <c r="L2781" s="685"/>
      <c r="M2781" s="353"/>
      <c r="N2781" s="271"/>
      <c r="O2781" s="576"/>
      <c r="P2781" s="276" t="s">
        <v>277</v>
      </c>
      <c r="Q2781" s="279"/>
      <c r="R2781" s="449"/>
      <c r="S2781" s="279">
        <f t="shared" si="254"/>
        <v>0</v>
      </c>
      <c r="T2781" s="333">
        <f t="shared" si="253"/>
        <v>0</v>
      </c>
    </row>
    <row r="2782" spans="2:20" ht="24.9" customHeight="1" x14ac:dyDescent="0.3">
      <c r="B2782" s="446"/>
      <c r="C2782" s="267">
        <f t="shared" si="245"/>
        <v>1</v>
      </c>
      <c r="D2782" s="268" t="str">
        <f t="shared" si="246"/>
        <v>Janeiro</v>
      </c>
      <c r="E2782" s="269"/>
      <c r="F2782" s="270" t="str">
        <f>IF(E2782="","",VLOOKUP(Conciliação!E2782,Relatório!B:I,2,FALSE))</f>
        <v/>
      </c>
      <c r="G2782" s="709"/>
      <c r="H2782" s="334" t="str">
        <f>IF(G2782="","",VLOOKUP(G2782,Fundos!B:C,2,FALSE))</f>
        <v/>
      </c>
      <c r="I2782" s="272"/>
      <c r="J2782" s="443"/>
      <c r="K2782" s="443"/>
      <c r="L2782" s="685"/>
      <c r="M2782" s="353"/>
      <c r="N2782" s="271"/>
      <c r="O2782" s="576"/>
      <c r="P2782" s="276" t="s">
        <v>277</v>
      </c>
      <c r="Q2782" s="279"/>
      <c r="R2782" s="449"/>
      <c r="S2782" s="279">
        <f t="shared" si="254"/>
        <v>0</v>
      </c>
      <c r="T2782" s="333">
        <f t="shared" si="253"/>
        <v>0</v>
      </c>
    </row>
    <row r="2783" spans="2:20" ht="24.9" customHeight="1" x14ac:dyDescent="0.3">
      <c r="B2783" s="446"/>
      <c r="C2783" s="267">
        <f t="shared" si="245"/>
        <v>1</v>
      </c>
      <c r="D2783" s="268" t="str">
        <f t="shared" si="246"/>
        <v>Janeiro</v>
      </c>
      <c r="E2783" s="269"/>
      <c r="F2783" s="270" t="str">
        <f>IF(E2783="","",VLOOKUP(Conciliação!E2783,Relatório!B:I,2,FALSE))</f>
        <v/>
      </c>
      <c r="G2783" s="709"/>
      <c r="H2783" s="334" t="str">
        <f>IF(G2783="","",VLOOKUP(G2783,Fundos!B:C,2,FALSE))</f>
        <v/>
      </c>
      <c r="I2783" s="272"/>
      <c r="J2783" s="443"/>
      <c r="K2783" s="443"/>
      <c r="L2783" s="685"/>
      <c r="M2783" s="353"/>
      <c r="N2783" s="271"/>
      <c r="O2783" s="576"/>
      <c r="P2783" s="276" t="s">
        <v>277</v>
      </c>
      <c r="Q2783" s="279"/>
      <c r="R2783" s="449"/>
      <c r="S2783" s="279">
        <f t="shared" si="254"/>
        <v>0</v>
      </c>
      <c r="T2783" s="333">
        <f t="shared" si="253"/>
        <v>0</v>
      </c>
    </row>
    <row r="2784" spans="2:20" ht="24.9" customHeight="1" x14ac:dyDescent="0.3">
      <c r="B2784" s="446"/>
      <c r="C2784" s="267">
        <f t="shared" si="245"/>
        <v>1</v>
      </c>
      <c r="D2784" s="268" t="str">
        <f t="shared" si="246"/>
        <v>Janeiro</v>
      </c>
      <c r="E2784" s="269"/>
      <c r="F2784" s="270" t="str">
        <f>IF(E2784="","",VLOOKUP(Conciliação!E2784,Relatório!B:I,2,FALSE))</f>
        <v/>
      </c>
      <c r="G2784" s="709"/>
      <c r="H2784" s="334" t="str">
        <f>IF(G2784="","",VLOOKUP(G2784,Fundos!B:C,2,FALSE))</f>
        <v/>
      </c>
      <c r="I2784" s="272"/>
      <c r="J2784" s="443"/>
      <c r="K2784" s="443"/>
      <c r="L2784" s="685"/>
      <c r="M2784" s="353"/>
      <c r="N2784" s="271"/>
      <c r="O2784" s="576"/>
      <c r="P2784" s="276" t="s">
        <v>277</v>
      </c>
      <c r="Q2784" s="279"/>
      <c r="R2784" s="449"/>
      <c r="S2784" s="279">
        <f t="shared" si="254"/>
        <v>0</v>
      </c>
      <c r="T2784" s="333">
        <f t="shared" si="253"/>
        <v>0</v>
      </c>
    </row>
    <row r="2785" spans="2:20" ht="24.9" customHeight="1" x14ac:dyDescent="0.3">
      <c r="B2785" s="446"/>
      <c r="C2785" s="267">
        <f t="shared" si="245"/>
        <v>1</v>
      </c>
      <c r="D2785" s="268" t="str">
        <f t="shared" si="246"/>
        <v>Janeiro</v>
      </c>
      <c r="E2785" s="269"/>
      <c r="F2785" s="270" t="str">
        <f>IF(E2785="","",VLOOKUP(Conciliação!E2785,Relatório!B:I,2,FALSE))</f>
        <v/>
      </c>
      <c r="G2785" s="709"/>
      <c r="H2785" s="334" t="str">
        <f>IF(G2785="","",VLOOKUP(G2785,Fundos!B:C,2,FALSE))</f>
        <v/>
      </c>
      <c r="I2785" s="272"/>
      <c r="J2785" s="443"/>
      <c r="K2785" s="443"/>
      <c r="L2785" s="685"/>
      <c r="M2785" s="353"/>
      <c r="N2785" s="271"/>
      <c r="O2785" s="576"/>
      <c r="P2785" s="276" t="s">
        <v>277</v>
      </c>
      <c r="Q2785" s="279"/>
      <c r="R2785" s="449"/>
      <c r="S2785" s="279">
        <f t="shared" si="254"/>
        <v>0</v>
      </c>
      <c r="T2785" s="333">
        <f t="shared" si="253"/>
        <v>0</v>
      </c>
    </row>
    <row r="2786" spans="2:20" ht="24.9" customHeight="1" x14ac:dyDescent="0.3">
      <c r="B2786" s="446"/>
      <c r="C2786" s="267">
        <f t="shared" si="245"/>
        <v>1</v>
      </c>
      <c r="D2786" s="268" t="str">
        <f t="shared" si="246"/>
        <v>Janeiro</v>
      </c>
      <c r="E2786" s="269"/>
      <c r="F2786" s="270" t="str">
        <f>IF(E2786="","",VLOOKUP(Conciliação!E2786,Relatório!B:I,2,FALSE))</f>
        <v/>
      </c>
      <c r="G2786" s="709"/>
      <c r="H2786" s="334" t="str">
        <f>IF(G2786="","",VLOOKUP(G2786,Fundos!B:C,2,FALSE))</f>
        <v/>
      </c>
      <c r="I2786" s="272"/>
      <c r="J2786" s="443"/>
      <c r="K2786" s="443"/>
      <c r="L2786" s="685"/>
      <c r="M2786" s="353"/>
      <c r="N2786" s="271"/>
      <c r="O2786" s="576"/>
      <c r="P2786" s="276" t="s">
        <v>277</v>
      </c>
      <c r="Q2786" s="279"/>
      <c r="R2786" s="449"/>
      <c r="S2786" s="279">
        <f t="shared" si="254"/>
        <v>0</v>
      </c>
      <c r="T2786" s="333">
        <f t="shared" si="253"/>
        <v>0</v>
      </c>
    </row>
    <row r="2787" spans="2:20" ht="24.9" customHeight="1" x14ac:dyDescent="0.3">
      <c r="B2787" s="446"/>
      <c r="C2787" s="267">
        <f t="shared" si="245"/>
        <v>1</v>
      </c>
      <c r="D2787" s="268" t="str">
        <f t="shared" si="246"/>
        <v>Janeiro</v>
      </c>
      <c r="E2787" s="269"/>
      <c r="F2787" s="270" t="str">
        <f>IF(E2787="","",VLOOKUP(Conciliação!E2787,Relatório!B:I,2,FALSE))</f>
        <v/>
      </c>
      <c r="G2787" s="709"/>
      <c r="H2787" s="334" t="str">
        <f>IF(G2787="","",VLOOKUP(G2787,Fundos!B:C,2,FALSE))</f>
        <v/>
      </c>
      <c r="I2787" s="272"/>
      <c r="J2787" s="443"/>
      <c r="K2787" s="443"/>
      <c r="L2787" s="685"/>
      <c r="M2787" s="353"/>
      <c r="N2787" s="271"/>
      <c r="O2787" s="576"/>
      <c r="P2787" s="276" t="s">
        <v>277</v>
      </c>
      <c r="Q2787" s="279"/>
      <c r="R2787" s="449"/>
      <c r="S2787" s="279">
        <f t="shared" si="254"/>
        <v>0</v>
      </c>
      <c r="T2787" s="333">
        <f t="shared" si="253"/>
        <v>0</v>
      </c>
    </row>
    <row r="2788" spans="2:20" ht="24.9" customHeight="1" x14ac:dyDescent="0.3">
      <c r="B2788" s="446"/>
      <c r="C2788" s="267">
        <f t="shared" si="245"/>
        <v>1</v>
      </c>
      <c r="D2788" s="268" t="str">
        <f t="shared" si="246"/>
        <v>Janeiro</v>
      </c>
      <c r="E2788" s="269"/>
      <c r="F2788" s="270" t="str">
        <f>IF(E2788="","",VLOOKUP(Conciliação!E2788,Relatório!B:I,2,FALSE))</f>
        <v/>
      </c>
      <c r="G2788" s="709"/>
      <c r="H2788" s="334" t="str">
        <f>IF(G2788="","",VLOOKUP(G2788,Fundos!B:C,2,FALSE))</f>
        <v/>
      </c>
      <c r="I2788" s="272"/>
      <c r="J2788" s="443"/>
      <c r="K2788" s="443"/>
      <c r="L2788" s="685"/>
      <c r="M2788" s="353"/>
      <c r="N2788" s="271"/>
      <c r="O2788" s="576"/>
      <c r="P2788" s="276" t="s">
        <v>277</v>
      </c>
      <c r="Q2788" s="279"/>
      <c r="R2788" s="449"/>
      <c r="S2788" s="279">
        <f t="shared" si="254"/>
        <v>0</v>
      </c>
      <c r="T2788" s="333">
        <f t="shared" si="253"/>
        <v>0</v>
      </c>
    </row>
    <row r="2789" spans="2:20" ht="24.9" customHeight="1" x14ac:dyDescent="0.3">
      <c r="B2789" s="446"/>
      <c r="C2789" s="267">
        <f t="shared" si="245"/>
        <v>1</v>
      </c>
      <c r="D2789" s="268" t="str">
        <f t="shared" si="246"/>
        <v>Janeiro</v>
      </c>
      <c r="E2789" s="269"/>
      <c r="F2789" s="270" t="str">
        <f>IF(E2789="","",VLOOKUP(Conciliação!E2789,Relatório!B:I,2,FALSE))</f>
        <v/>
      </c>
      <c r="G2789" s="709"/>
      <c r="H2789" s="334" t="str">
        <f>IF(G2789="","",VLOOKUP(G2789,Fundos!B:C,2,FALSE))</f>
        <v/>
      </c>
      <c r="I2789" s="272"/>
      <c r="J2789" s="443"/>
      <c r="K2789" s="443"/>
      <c r="L2789" s="685"/>
      <c r="M2789" s="353"/>
      <c r="N2789" s="271"/>
      <c r="O2789" s="576"/>
      <c r="P2789" s="276" t="s">
        <v>277</v>
      </c>
      <c r="Q2789" s="279"/>
      <c r="R2789" s="449"/>
      <c r="S2789" s="279">
        <f t="shared" si="254"/>
        <v>0</v>
      </c>
      <c r="T2789" s="333">
        <f t="shared" si="253"/>
        <v>0</v>
      </c>
    </row>
    <row r="2790" spans="2:20" ht="24.9" customHeight="1" x14ac:dyDescent="0.3">
      <c r="B2790" s="446"/>
      <c r="C2790" s="267">
        <f t="shared" si="245"/>
        <v>1</v>
      </c>
      <c r="D2790" s="268" t="str">
        <f t="shared" si="246"/>
        <v>Janeiro</v>
      </c>
      <c r="E2790" s="269"/>
      <c r="F2790" s="270" t="str">
        <f>IF(E2790="","",VLOOKUP(Conciliação!E2790,Relatório!B:I,2,FALSE))</f>
        <v/>
      </c>
      <c r="G2790" s="709"/>
      <c r="H2790" s="334" t="str">
        <f>IF(G2790="","",VLOOKUP(G2790,Fundos!B:C,2,FALSE))</f>
        <v/>
      </c>
      <c r="I2790" s="272"/>
      <c r="J2790" s="443"/>
      <c r="K2790" s="443"/>
      <c r="L2790" s="685"/>
      <c r="M2790" s="353"/>
      <c r="N2790" s="271"/>
      <c r="O2790" s="576"/>
      <c r="P2790" s="276" t="s">
        <v>277</v>
      </c>
      <c r="Q2790" s="279"/>
      <c r="R2790" s="449"/>
      <c r="S2790" s="279">
        <f t="shared" si="244"/>
        <v>0</v>
      </c>
      <c r="T2790" s="333">
        <f>T2653</f>
        <v>0</v>
      </c>
    </row>
    <row r="2791" spans="2:20" ht="24.9" customHeight="1" x14ac:dyDescent="0.3">
      <c r="B2791" s="446"/>
      <c r="C2791" s="267">
        <f t="shared" si="245"/>
        <v>1</v>
      </c>
      <c r="D2791" s="268" t="str">
        <f t="shared" si="246"/>
        <v>Janeiro</v>
      </c>
      <c r="E2791" s="269"/>
      <c r="F2791" s="270" t="str">
        <f>IF(E2791="","",VLOOKUP(Conciliação!E2791,Relatório!B:I,2,FALSE))</f>
        <v/>
      </c>
      <c r="G2791" s="709"/>
      <c r="H2791" s="334" t="str">
        <f>IF(G2791="","",VLOOKUP(G2791,Fundos!B:C,2,FALSE))</f>
        <v/>
      </c>
      <c r="I2791" s="272"/>
      <c r="J2791" s="443"/>
      <c r="K2791" s="443"/>
      <c r="L2791" s="685"/>
      <c r="M2791" s="353"/>
      <c r="N2791" s="271"/>
      <c r="O2791" s="576"/>
      <c r="P2791" s="276" t="s">
        <v>277</v>
      </c>
      <c r="Q2791" s="279"/>
      <c r="R2791" s="449"/>
      <c r="S2791" s="279">
        <f t="shared" si="244"/>
        <v>0</v>
      </c>
      <c r="T2791" s="333">
        <f>T2654</f>
        <v>0</v>
      </c>
    </row>
    <row r="2792" spans="2:20" ht="24.9" customHeight="1" x14ac:dyDescent="0.3">
      <c r="B2792" s="446"/>
      <c r="C2792" s="267">
        <f t="shared" si="245"/>
        <v>1</v>
      </c>
      <c r="D2792" s="268" t="str">
        <f t="shared" si="246"/>
        <v>Janeiro</v>
      </c>
      <c r="E2792" s="269"/>
      <c r="F2792" s="270" t="str">
        <f>IF(E2792="","",VLOOKUP(Conciliação!E2792,Relatório!B:I,2,FALSE))</f>
        <v/>
      </c>
      <c r="G2792" s="709"/>
      <c r="H2792" s="334" t="str">
        <f>IF(G2792="","",VLOOKUP(G2792,Fundos!B:C,2,FALSE))</f>
        <v/>
      </c>
      <c r="I2792" s="272"/>
      <c r="J2792" s="443"/>
      <c r="K2792" s="443"/>
      <c r="L2792" s="685"/>
      <c r="M2792" s="353"/>
      <c r="N2792" s="271"/>
      <c r="O2792" s="576"/>
      <c r="P2792" s="276" t="s">
        <v>277</v>
      </c>
      <c r="Q2792" s="279"/>
      <c r="R2792" s="449"/>
      <c r="S2792" s="279">
        <f t="shared" si="244"/>
        <v>0</v>
      </c>
      <c r="T2792" s="333">
        <f>T2655</f>
        <v>0</v>
      </c>
    </row>
    <row r="2793" spans="2:20" ht="24.9" customHeight="1" x14ac:dyDescent="0.3">
      <c r="B2793" s="446"/>
      <c r="C2793" s="267">
        <f t="shared" si="245"/>
        <v>1</v>
      </c>
      <c r="D2793" s="268" t="str">
        <f t="shared" si="246"/>
        <v>Janeiro</v>
      </c>
      <c r="E2793" s="269"/>
      <c r="F2793" s="270" t="str">
        <f>IF(E2793="","",VLOOKUP(Conciliação!E2793,Relatório!B:I,2,FALSE))</f>
        <v/>
      </c>
      <c r="G2793" s="709"/>
      <c r="H2793" s="334" t="str">
        <f>IF(G2793="","",VLOOKUP(G2793,Fundos!B:C,2,FALSE))</f>
        <v/>
      </c>
      <c r="I2793" s="272"/>
      <c r="J2793" s="443"/>
      <c r="K2793" s="443"/>
      <c r="L2793" s="685"/>
      <c r="M2793" s="353"/>
      <c r="N2793" s="271"/>
      <c r="O2793" s="576"/>
      <c r="P2793" s="276" t="s">
        <v>277</v>
      </c>
      <c r="Q2793" s="279"/>
      <c r="R2793" s="449"/>
      <c r="S2793" s="279">
        <f>IF(P2793="sim",Q2793-R2793+S2792,IF(P2793="NÃO",S2792))</f>
        <v>0</v>
      </c>
      <c r="T2793" s="333">
        <f>T2601</f>
        <v>0</v>
      </c>
    </row>
    <row r="2794" spans="2:20" ht="24.9" customHeight="1" x14ac:dyDescent="0.3">
      <c r="B2794" s="446"/>
      <c r="C2794" s="267">
        <f t="shared" si="245"/>
        <v>1</v>
      </c>
      <c r="D2794" s="268" t="str">
        <f t="shared" si="246"/>
        <v>Janeiro</v>
      </c>
      <c r="E2794" s="269"/>
      <c r="F2794" s="270" t="str">
        <f>IF(E2794="","",VLOOKUP(Conciliação!E2794,Relatório!B:I,2,FALSE))</f>
        <v/>
      </c>
      <c r="G2794" s="709"/>
      <c r="H2794" s="334" t="str">
        <f>IF(G2794="","",VLOOKUP(G2794,Fundos!B:C,2,FALSE))</f>
        <v/>
      </c>
      <c r="I2794" s="272"/>
      <c r="J2794" s="443"/>
      <c r="K2794" s="443"/>
      <c r="L2794" s="685"/>
      <c r="M2794" s="353"/>
      <c r="N2794" s="271"/>
      <c r="O2794" s="576"/>
      <c r="P2794" s="276" t="s">
        <v>277</v>
      </c>
      <c r="Q2794" s="279"/>
      <c r="R2794" s="449"/>
      <c r="S2794" s="279">
        <f>IF(P2794="sim",Q2794-R2794+S2793,IF(P2794="NÃO",S2793))</f>
        <v>0</v>
      </c>
      <c r="T2794" s="333">
        <f>T2602</f>
        <v>0</v>
      </c>
    </row>
    <row r="2795" spans="2:20" ht="24.9" customHeight="1" x14ac:dyDescent="0.3">
      <c r="B2795" s="446"/>
      <c r="C2795" s="267">
        <f t="shared" si="245"/>
        <v>1</v>
      </c>
      <c r="D2795" s="268" t="str">
        <f t="shared" si="246"/>
        <v>Janeiro</v>
      </c>
      <c r="E2795" s="269"/>
      <c r="F2795" s="270" t="str">
        <f>IF(E2795="","",VLOOKUP(Conciliação!E2795,Relatório!B:I,2,FALSE))</f>
        <v/>
      </c>
      <c r="G2795" s="709"/>
      <c r="H2795" s="334" t="str">
        <f>IF(G2795="","",VLOOKUP(G2795,Fundos!B:C,2,FALSE))</f>
        <v/>
      </c>
      <c r="I2795" s="272"/>
      <c r="J2795" s="443"/>
      <c r="K2795" s="443"/>
      <c r="L2795" s="685"/>
      <c r="M2795" s="353"/>
      <c r="N2795" s="271"/>
      <c r="O2795" s="576"/>
      <c r="P2795" s="276" t="s">
        <v>277</v>
      </c>
      <c r="Q2795" s="279"/>
      <c r="R2795" s="449"/>
      <c r="S2795" s="279">
        <f>IF(P2795="sim",Q2795-R2795+S2794,IF(P2795="NÃO",S2794))</f>
        <v>0</v>
      </c>
      <c r="T2795" s="333">
        <f>T2603</f>
        <v>0</v>
      </c>
    </row>
    <row r="2796" spans="2:20" ht="24.9" customHeight="1" x14ac:dyDescent="0.3">
      <c r="B2796" s="446"/>
      <c r="C2796" s="267">
        <f>MONTH(B2796)</f>
        <v>1</v>
      </c>
      <c r="D2796" s="268" t="str">
        <f>IF(C2796=1,"Janeiro",IF(C2796=2,"Fevereiro",IF(C2796=3,"Março",IF(C2796=4,"Abril",IF(C2796=5,"Maio",IF(C2796=6,"Junho",IF(C2796=7,"Julho",IF(C2796=8,"Agosto",IF(C2796=9,"Setembro",IF(C2796=10,"Outubro",IF(C2796=11,"Novembro",IF(C2796=12,"Dezembro",""))))))))))))</f>
        <v>Janeiro</v>
      </c>
      <c r="E2796" s="269"/>
      <c r="F2796" s="270" t="str">
        <f>IF(E2796="","",VLOOKUP(Conciliação!E2796,Relatório!B:I,2,FALSE))</f>
        <v/>
      </c>
      <c r="G2796" s="709"/>
      <c r="H2796" s="334" t="str">
        <f>IF(G2796="","",VLOOKUP(G2796,Fundos!B:C,2,FALSE))</f>
        <v/>
      </c>
      <c r="I2796" s="272"/>
      <c r="J2796" s="443"/>
      <c r="K2796" s="443"/>
      <c r="L2796" s="685"/>
      <c r="M2796" s="353"/>
      <c r="N2796" s="271"/>
      <c r="O2796" s="576"/>
      <c r="P2796" s="276" t="s">
        <v>277</v>
      </c>
      <c r="Q2796" s="279"/>
      <c r="R2796" s="449"/>
      <c r="S2796" s="279">
        <f>IF(P2796="sim",Q2796-R2796+S2795,IF(P2796="NÃO",S2795))</f>
        <v>0</v>
      </c>
      <c r="T2796" s="333">
        <f>T2621</f>
        <v>0</v>
      </c>
    </row>
    <row r="2797" spans="2:20" x14ac:dyDescent="0.3">
      <c r="B2797" s="447"/>
      <c r="H2797" s="2"/>
      <c r="P2797" s="72" t="s">
        <v>397</v>
      </c>
      <c r="Q2797" s="74">
        <f>SUM(Q7:Q2796)</f>
        <v>0</v>
      </c>
      <c r="R2797" s="75">
        <f>SUM(R7:R2796)</f>
        <v>0</v>
      </c>
      <c r="S2797" s="74">
        <f>Q2797-R2797</f>
        <v>0</v>
      </c>
    </row>
    <row r="2798" spans="2:20" x14ac:dyDescent="0.3">
      <c r="B2798" s="447"/>
    </row>
    <row r="2799" spans="2:20" x14ac:dyDescent="0.3">
      <c r="B2799" s="447"/>
      <c r="Q2799" s="693" t="s">
        <v>398</v>
      </c>
      <c r="R2799" s="451">
        <f>R4</f>
        <v>0</v>
      </c>
      <c r="S2799" s="373">
        <f>S2797+R2799</f>
        <v>0</v>
      </c>
      <c r="T2799" s="20">
        <f>S2799-R2799</f>
        <v>0</v>
      </c>
    </row>
    <row r="2800" spans="2:20" x14ac:dyDescent="0.3">
      <c r="L2800" s="20"/>
    </row>
    <row r="2801" spans="12:18" x14ac:dyDescent="0.3">
      <c r="R2801" s="450">
        <f>8765.42-8695.42</f>
        <v>70</v>
      </c>
    </row>
    <row r="2803" spans="12:18" x14ac:dyDescent="0.3">
      <c r="L2803" s="10">
        <f>260208.38-68000-3625.68</f>
        <v>188582.7</v>
      </c>
      <c r="O2803" s="574" t="s">
        <v>1137</v>
      </c>
    </row>
  </sheetData>
  <autoFilter ref="B6:T2797" xr:uid="{00000000-0009-0000-0000-000005000000}"/>
  <mergeCells count="2">
    <mergeCell ref="G5:H5"/>
    <mergeCell ref="E4:E5"/>
  </mergeCells>
  <conditionalFormatting sqref="P747:P773 P544:P744 P775 P777:P787 P789:P829 P831:P921 P924:P931 P935:P949 P951 P954:P959 P967:P969 P963:P965 P971:P988 P990:P1029 P1031:P1052 P1054:P1076 P1082:P1091 P1079:P1080 P1096:P1108 P1111:P1133 P1135:P1139 P1143:P1200 P1248:P1282 P1240:P1246 P1202:P1218 P1224:P1236 P1284:P1301 P108:P542 P1341:P1355 P1304:P1318 P1320:P1322 P1324:P1325 P1358:P1381 P1385:P1437 P1440:P1446 P1448:P1467 P1569:P1585 P1587 P1590:P1615 P1620:P1627 P1629:P1631 P1633 P1635:P1637 P1639:P1645 P1647 P1670:P1692 P1695:P1702 P1704:P1741 P1743:P1755 P1757:P1846 P1905:P1912 P1915:P1935 P1469:P1505 P1509:P1566 P1884:P1898 P1939:P1940 P1942:P1979 P2019:P2043 P1982:P2017 P2045:P2070 P2072:P2095 P2163:P2187 P2189:P2203 P2134:P2161 P2206:P2237 P2112:P2128 P2239:P2268 P2284:P2311 P2313:P2314 P2335:P2417 P2419 P2445 P2442 P2516:P2527 P2562:P2574 P2529:P2534 P2537:P2541 P2543:P2560 P2576:P2578 P2580:P2607 P2610:P2631 P1859:P1865 P1867:P1882 P2447:P2513 P2633:P2796 P7:P16 P79:P106 P18:P77">
    <cfRule type="cellIs" dxfId="5826" priority="6870" operator="equal">
      <formula>"NÃO"</formula>
    </cfRule>
    <cfRule type="cellIs" dxfId="5825" priority="6871" operator="equal">
      <formula>"SIM"</formula>
    </cfRule>
  </conditionalFormatting>
  <conditionalFormatting sqref="S2038:S2796 S7:S2026">
    <cfRule type="cellIs" dxfId="5824" priority="6868" operator="greaterThan">
      <formula>0</formula>
    </cfRule>
    <cfRule type="cellIs" dxfId="5823" priority="6869" operator="lessThan">
      <formula>0</formula>
    </cfRule>
  </conditionalFormatting>
  <conditionalFormatting sqref="S2797">
    <cfRule type="cellIs" dxfId="5822" priority="6866" operator="greaterThanOrEqual">
      <formula>0</formula>
    </cfRule>
    <cfRule type="cellIs" dxfId="5821" priority="6867" operator="lessThan">
      <formula>0</formula>
    </cfRule>
  </conditionalFormatting>
  <conditionalFormatting sqref="Q371:Q400 Q7:Q168">
    <cfRule type="cellIs" dxfId="5820" priority="6864" operator="equal">
      <formula>"não"</formula>
    </cfRule>
    <cfRule type="cellIs" dxfId="5819" priority="6865" operator="equal">
      <formula>"sim"</formula>
    </cfRule>
  </conditionalFormatting>
  <conditionalFormatting sqref="Q170:Q370">
    <cfRule type="cellIs" dxfId="5818" priority="6862" operator="equal">
      <formula>"não"</formula>
    </cfRule>
    <cfRule type="cellIs" dxfId="5817" priority="6863" operator="equal">
      <formula>"sim"</formula>
    </cfRule>
  </conditionalFormatting>
  <conditionalFormatting sqref="Q169">
    <cfRule type="cellIs" dxfId="5816" priority="6860" operator="equal">
      <formula>"não"</formula>
    </cfRule>
    <cfRule type="cellIs" dxfId="5815" priority="6861" operator="equal">
      <formula>"sim"</formula>
    </cfRule>
  </conditionalFormatting>
  <conditionalFormatting sqref="Q401:Q481">
    <cfRule type="cellIs" dxfId="5814" priority="6858" operator="equal">
      <formula>"não"</formula>
    </cfRule>
    <cfRule type="cellIs" dxfId="5813" priority="6859" operator="equal">
      <formula>"sim"</formula>
    </cfRule>
  </conditionalFormatting>
  <conditionalFormatting sqref="P543">
    <cfRule type="cellIs" dxfId="5812" priority="6856" operator="equal">
      <formula>"NÃO"</formula>
    </cfRule>
    <cfRule type="cellIs" dxfId="5811" priority="6857" operator="equal">
      <formula>"SIM"</formula>
    </cfRule>
  </conditionalFormatting>
  <conditionalFormatting sqref="P745:P746">
    <cfRule type="cellIs" dxfId="5810" priority="6854" operator="equal">
      <formula>"NÃO"</formula>
    </cfRule>
    <cfRule type="cellIs" dxfId="5809" priority="6855" operator="equal">
      <formula>"SIM"</formula>
    </cfRule>
  </conditionalFormatting>
  <conditionalFormatting sqref="P788">
    <cfRule type="cellIs" dxfId="5808" priority="6852" operator="equal">
      <formula>"NÃO"</formula>
    </cfRule>
    <cfRule type="cellIs" dxfId="5807" priority="6853" operator="equal">
      <formula>"SIM"</formula>
    </cfRule>
  </conditionalFormatting>
  <conditionalFormatting sqref="P774">
    <cfRule type="cellIs" dxfId="5806" priority="6850" operator="equal">
      <formula>"NÃO"</formula>
    </cfRule>
    <cfRule type="cellIs" dxfId="5805" priority="6851" operator="equal">
      <formula>"SIM"</formula>
    </cfRule>
  </conditionalFormatting>
  <conditionalFormatting sqref="P776">
    <cfRule type="cellIs" dxfId="5804" priority="6848" operator="equal">
      <formula>"NÃO"</formula>
    </cfRule>
    <cfRule type="cellIs" dxfId="5803" priority="6849" operator="equal">
      <formula>"SIM"</formula>
    </cfRule>
  </conditionalFormatting>
  <conditionalFormatting sqref="P830">
    <cfRule type="cellIs" dxfId="5802" priority="6846" operator="equal">
      <formula>"NÃO"</formula>
    </cfRule>
    <cfRule type="cellIs" dxfId="5801" priority="6847" operator="equal">
      <formula>"SIM"</formula>
    </cfRule>
  </conditionalFormatting>
  <conditionalFormatting sqref="P922">
    <cfRule type="cellIs" dxfId="5800" priority="6844" operator="equal">
      <formula>"NÃO"</formula>
    </cfRule>
    <cfRule type="cellIs" dxfId="5799" priority="6845" operator="equal">
      <formula>"SIM"</formula>
    </cfRule>
  </conditionalFormatting>
  <conditionalFormatting sqref="P923">
    <cfRule type="cellIs" dxfId="5798" priority="6842" operator="equal">
      <formula>"NÃO"</formula>
    </cfRule>
    <cfRule type="cellIs" dxfId="5797" priority="6843" operator="equal">
      <formula>"SIM"</formula>
    </cfRule>
  </conditionalFormatting>
  <conditionalFormatting sqref="P932:P934">
    <cfRule type="cellIs" dxfId="5796" priority="6840" operator="equal">
      <formula>"NÃO"</formula>
    </cfRule>
    <cfRule type="cellIs" dxfId="5795" priority="6841" operator="equal">
      <formula>"SIM"</formula>
    </cfRule>
  </conditionalFormatting>
  <conditionalFormatting sqref="P950">
    <cfRule type="cellIs" dxfId="5794" priority="6838" operator="equal">
      <formula>"NÃO"</formula>
    </cfRule>
    <cfRule type="cellIs" dxfId="5793" priority="6839" operator="equal">
      <formula>"SIM"</formula>
    </cfRule>
  </conditionalFormatting>
  <conditionalFormatting sqref="P952">
    <cfRule type="cellIs" dxfId="5792" priority="6836" operator="equal">
      <formula>"NÃO"</formula>
    </cfRule>
    <cfRule type="cellIs" dxfId="5791" priority="6837" operator="equal">
      <formula>"SIM"</formula>
    </cfRule>
  </conditionalFormatting>
  <conditionalFormatting sqref="P953">
    <cfRule type="cellIs" dxfId="5790" priority="6834" operator="equal">
      <formula>"NÃO"</formula>
    </cfRule>
    <cfRule type="cellIs" dxfId="5789" priority="6835" operator="equal">
      <formula>"SIM"</formula>
    </cfRule>
  </conditionalFormatting>
  <conditionalFormatting sqref="P966">
    <cfRule type="cellIs" dxfId="5788" priority="6832" operator="equal">
      <formula>"NÃO"</formula>
    </cfRule>
    <cfRule type="cellIs" dxfId="5787" priority="6833" operator="equal">
      <formula>"SIM"</formula>
    </cfRule>
  </conditionalFormatting>
  <conditionalFormatting sqref="P960">
    <cfRule type="cellIs" dxfId="5786" priority="6830" operator="equal">
      <formula>"NÃO"</formula>
    </cfRule>
    <cfRule type="cellIs" dxfId="5785" priority="6831" operator="equal">
      <formula>"SIM"</formula>
    </cfRule>
  </conditionalFormatting>
  <conditionalFormatting sqref="P961">
    <cfRule type="cellIs" dxfId="5784" priority="6828" operator="equal">
      <formula>"NÃO"</formula>
    </cfRule>
    <cfRule type="cellIs" dxfId="5783" priority="6829" operator="equal">
      <formula>"SIM"</formula>
    </cfRule>
  </conditionalFormatting>
  <conditionalFormatting sqref="P962">
    <cfRule type="cellIs" dxfId="5782" priority="6826" operator="equal">
      <formula>"NÃO"</formula>
    </cfRule>
    <cfRule type="cellIs" dxfId="5781" priority="6827" operator="equal">
      <formula>"SIM"</formula>
    </cfRule>
  </conditionalFormatting>
  <conditionalFormatting sqref="P989">
    <cfRule type="cellIs" dxfId="5780" priority="6824" operator="equal">
      <formula>"NÃO"</formula>
    </cfRule>
    <cfRule type="cellIs" dxfId="5779" priority="6825" operator="equal">
      <formula>"SIM"</formula>
    </cfRule>
  </conditionalFormatting>
  <conditionalFormatting sqref="P970">
    <cfRule type="cellIs" dxfId="5778" priority="6822" operator="equal">
      <formula>"NÃO"</formula>
    </cfRule>
    <cfRule type="cellIs" dxfId="5777" priority="6823" operator="equal">
      <formula>"SIM"</formula>
    </cfRule>
  </conditionalFormatting>
  <conditionalFormatting sqref="G1341:G1344 G1320 G1322:G1325 G1346:G1347 G1350:G1353 G1355 G1055:G1318 G1357:G1364 G1395:G1396 G1366:G1386 G1468:G1479 G1541:G1583 G1585:G1606 G1533:G1538 G1608:G1628 G1641 G1684:G1685 G1631:G1639 G1645:G1647 G1670:G1681 G1690:G1691 G1695 G1701:G1710 G1714 G1716:G1723 G1733:G1735 G1740:G1748 G1728:G1730 G1738 G1782:G1783 G1755:G1761 G1798 G1789:G1795 G1819:G1823 G1800:G1810 G1879:G1880 G1892:G1897 G1930:G1934 G1905:G1910 G1882:G1888 G1912:G1916 G1920:G1922 G1962:G1966 G1979 G2011:G2022 G2027:G2029 G2032 G1996 G2034 G2036:G2041 G2062:G2063 G2043:G2047 G2051:G2056 G2065:G2070 G2072:G2074 G2076:G2082 G2160:G2161 G1940:G1949 G1968:G1971 G1982:G1994 G2163:G2176 G2186:G2189 G2191:G2197 G2203 G2095 G2225:G2227 G2231 G2233:G2234 G2237 G2220:G2223 G2239:G2240 G2251:G2259 G2243:G2246 G1835:G1856 G2305 G2301 G2286:G2298 G2266:G2271 G2277:G2278 G2284 G2350:G2358 G2362:G2368 G2336:G2342 G2311:G2314 G2332:G2334 G2373 G2417 G2449 G2376 G2344 G2396 G2452 G2455 G2419 G2445 G2447 G2442 G2460:G2463 G2470:G2474 G2495:G2499 G2481:G2489 G2476 G2503:G2511 G2501 G2573:G2575 G2539:G2540 G2556:G2561 G2650 G2563:G2564 G2527:G2529 G2534:G2536 G2544 G2665 G2669 G2676:G2696 G2769:G2770 G2774 G2776:G1048576 G1766:G1775 G2111:G2129 G2134:G2138 G2151:G2157 G2206:G2212 G2380:G2392 G2398:G2400 G2402:G2403 G2652:G2654 G2579:G2580 G2519 G2515 G2513 G1399:G1466 G1485:G1531 G1858:G1862 G1864:G1871 G1:G1053">
    <cfRule type="cellIs" dxfId="5776" priority="6811" operator="equal">
      <formula>"z3"</formula>
    </cfRule>
    <cfRule type="cellIs" dxfId="5775" priority="6812" operator="equal">
      <formula>"Z1"</formula>
    </cfRule>
    <cfRule type="cellIs" dxfId="5774" priority="6813" operator="equal">
      <formula>"H2"</formula>
    </cfRule>
    <cfRule type="cellIs" dxfId="5773" priority="6814" operator="equal">
      <formula>"H1"</formula>
    </cfRule>
    <cfRule type="cellIs" dxfId="5772" priority="6815" operator="equal">
      <formula>"F1"</formula>
    </cfRule>
    <cfRule type="cellIs" dxfId="5771" priority="6816" operator="equal">
      <formula>"G2"</formula>
    </cfRule>
    <cfRule type="cellIs" dxfId="5770" priority="6817" operator="equal">
      <formula>"G1"</formula>
    </cfRule>
    <cfRule type="cellIs" dxfId="5769" priority="6818" operator="equal">
      <formula>"E1"</formula>
    </cfRule>
    <cfRule type="cellIs" dxfId="5768" priority="6819" operator="equal">
      <formula>"D2"</formula>
    </cfRule>
    <cfRule type="cellIs" dxfId="5767" priority="6820" operator="equal">
      <formula>"D1"</formula>
    </cfRule>
    <cfRule type="cellIs" dxfId="5766" priority="6821" operator="equal">
      <formula>"A"</formula>
    </cfRule>
  </conditionalFormatting>
  <conditionalFormatting sqref="P1030">
    <cfRule type="cellIs" dxfId="5765" priority="6809" operator="equal">
      <formula>"NÃO"</formula>
    </cfRule>
    <cfRule type="cellIs" dxfId="5764" priority="6810" operator="equal">
      <formula>"SIM"</formula>
    </cfRule>
  </conditionalFormatting>
  <conditionalFormatting sqref="P1053">
    <cfRule type="cellIs" dxfId="5763" priority="6807" operator="equal">
      <formula>"NÃO"</formula>
    </cfRule>
    <cfRule type="cellIs" dxfId="5762" priority="6808" operator="equal">
      <formula>"SIM"</formula>
    </cfRule>
  </conditionalFormatting>
  <conditionalFormatting sqref="G1054">
    <cfRule type="cellIs" dxfId="5761" priority="6796" operator="equal">
      <formula>"z3"</formula>
    </cfRule>
    <cfRule type="cellIs" dxfId="5760" priority="6797" operator="equal">
      <formula>"Z1"</formula>
    </cfRule>
    <cfRule type="cellIs" dxfId="5759" priority="6798" operator="equal">
      <formula>"H2"</formula>
    </cfRule>
    <cfRule type="cellIs" dxfId="5758" priority="6799" operator="equal">
      <formula>"H1"</formula>
    </cfRule>
    <cfRule type="cellIs" dxfId="5757" priority="6800" operator="equal">
      <formula>"F1"</formula>
    </cfRule>
    <cfRule type="cellIs" dxfId="5756" priority="6801" operator="equal">
      <formula>"G2"</formula>
    </cfRule>
    <cfRule type="cellIs" dxfId="5755" priority="6802" operator="equal">
      <formula>"G1"</formula>
    </cfRule>
    <cfRule type="cellIs" dxfId="5754" priority="6803" operator="equal">
      <formula>"E1"</formula>
    </cfRule>
    <cfRule type="cellIs" dxfId="5753" priority="6804" operator="equal">
      <formula>"D2"</formula>
    </cfRule>
    <cfRule type="cellIs" dxfId="5752" priority="6805" operator="equal">
      <formula>"D1"</formula>
    </cfRule>
    <cfRule type="cellIs" dxfId="5751" priority="6806" operator="equal">
      <formula>"A"</formula>
    </cfRule>
  </conditionalFormatting>
  <conditionalFormatting sqref="P1081">
    <cfRule type="cellIs" dxfId="5750" priority="6794" operator="equal">
      <formula>"NÃO"</formula>
    </cfRule>
    <cfRule type="cellIs" dxfId="5749" priority="6795" operator="equal">
      <formula>"SIM"</formula>
    </cfRule>
  </conditionalFormatting>
  <conditionalFormatting sqref="P1092">
    <cfRule type="cellIs" dxfId="5748" priority="6792" operator="equal">
      <formula>"NÃO"</formula>
    </cfRule>
    <cfRule type="cellIs" dxfId="5747" priority="6793" operator="equal">
      <formula>"SIM"</formula>
    </cfRule>
  </conditionalFormatting>
  <conditionalFormatting sqref="P1093">
    <cfRule type="cellIs" dxfId="5746" priority="6790" operator="equal">
      <formula>"NÃO"</formula>
    </cfRule>
    <cfRule type="cellIs" dxfId="5745" priority="6791" operator="equal">
      <formula>"SIM"</formula>
    </cfRule>
  </conditionalFormatting>
  <conditionalFormatting sqref="P1077">
    <cfRule type="cellIs" dxfId="5744" priority="6788" operator="equal">
      <formula>"NÃO"</formula>
    </cfRule>
    <cfRule type="cellIs" dxfId="5743" priority="6789" operator="equal">
      <formula>"SIM"</formula>
    </cfRule>
  </conditionalFormatting>
  <conditionalFormatting sqref="P1078">
    <cfRule type="cellIs" dxfId="5742" priority="6786" operator="equal">
      <formula>"NÃO"</formula>
    </cfRule>
    <cfRule type="cellIs" dxfId="5741" priority="6787" operator="equal">
      <formula>"SIM"</formula>
    </cfRule>
  </conditionalFormatting>
  <conditionalFormatting sqref="P1109">
    <cfRule type="cellIs" dxfId="5740" priority="6784" operator="equal">
      <formula>"NÃO"</formula>
    </cfRule>
    <cfRule type="cellIs" dxfId="5739" priority="6785" operator="equal">
      <formula>"SIM"</formula>
    </cfRule>
  </conditionalFormatting>
  <conditionalFormatting sqref="P1110">
    <cfRule type="cellIs" dxfId="5738" priority="6782" operator="equal">
      <formula>"NÃO"</formula>
    </cfRule>
    <cfRule type="cellIs" dxfId="5737" priority="6783" operator="equal">
      <formula>"SIM"</formula>
    </cfRule>
  </conditionalFormatting>
  <conditionalFormatting sqref="P1134">
    <cfRule type="cellIs" dxfId="5736" priority="6780" operator="equal">
      <formula>"NÃO"</formula>
    </cfRule>
    <cfRule type="cellIs" dxfId="5735" priority="6781" operator="equal">
      <formula>"SIM"</formula>
    </cfRule>
  </conditionalFormatting>
  <conditionalFormatting sqref="P1140">
    <cfRule type="cellIs" dxfId="5734" priority="6778" operator="equal">
      <formula>"NÃO"</formula>
    </cfRule>
    <cfRule type="cellIs" dxfId="5733" priority="6779" operator="equal">
      <formula>"SIM"</formula>
    </cfRule>
  </conditionalFormatting>
  <conditionalFormatting sqref="P1141">
    <cfRule type="cellIs" dxfId="5732" priority="6776" operator="equal">
      <formula>"NÃO"</formula>
    </cfRule>
    <cfRule type="cellIs" dxfId="5731" priority="6777" operator="equal">
      <formula>"SIM"</formula>
    </cfRule>
  </conditionalFormatting>
  <conditionalFormatting sqref="P1142">
    <cfRule type="cellIs" dxfId="5730" priority="6774" operator="equal">
      <formula>"NÃO"</formula>
    </cfRule>
    <cfRule type="cellIs" dxfId="5729" priority="6775" operator="equal">
      <formula>"SIM"</formula>
    </cfRule>
  </conditionalFormatting>
  <conditionalFormatting sqref="P1247">
    <cfRule type="cellIs" dxfId="5728" priority="6770" operator="equal">
      <formula>"NÃO"</formula>
    </cfRule>
    <cfRule type="cellIs" dxfId="5727" priority="6771" operator="equal">
      <formula>"SIM"</formula>
    </cfRule>
  </conditionalFormatting>
  <conditionalFormatting sqref="P1237">
    <cfRule type="cellIs" dxfId="5726" priority="6768" operator="equal">
      <formula>"NÃO"</formula>
    </cfRule>
    <cfRule type="cellIs" dxfId="5725" priority="6769" operator="equal">
      <formula>"SIM"</formula>
    </cfRule>
  </conditionalFormatting>
  <conditionalFormatting sqref="P1238">
    <cfRule type="cellIs" dxfId="5724" priority="6766" operator="equal">
      <formula>"NÃO"</formula>
    </cfRule>
    <cfRule type="cellIs" dxfId="5723" priority="6767" operator="equal">
      <formula>"SIM"</formula>
    </cfRule>
  </conditionalFormatting>
  <conditionalFormatting sqref="P1239">
    <cfRule type="cellIs" dxfId="5722" priority="6764" operator="equal">
      <formula>"NÃO"</formula>
    </cfRule>
    <cfRule type="cellIs" dxfId="5721" priority="6765" operator="equal">
      <formula>"SIM"</formula>
    </cfRule>
  </conditionalFormatting>
  <conditionalFormatting sqref="P1201">
    <cfRule type="cellIs" dxfId="5720" priority="6762" operator="equal">
      <formula>"NÃO"</formula>
    </cfRule>
    <cfRule type="cellIs" dxfId="5719" priority="6763" operator="equal">
      <formula>"SIM"</formula>
    </cfRule>
  </conditionalFormatting>
  <conditionalFormatting sqref="P1219:P1222">
    <cfRule type="cellIs" dxfId="5718" priority="6760" operator="equal">
      <formula>"NÃO"</formula>
    </cfRule>
    <cfRule type="cellIs" dxfId="5717" priority="6761" operator="equal">
      <formula>"SIM"</formula>
    </cfRule>
  </conditionalFormatting>
  <conditionalFormatting sqref="P1223">
    <cfRule type="cellIs" dxfId="5716" priority="6758" operator="equal">
      <formula>"NÃO"</formula>
    </cfRule>
    <cfRule type="cellIs" dxfId="5715" priority="6759" operator="equal">
      <formula>"SIM"</formula>
    </cfRule>
  </conditionalFormatting>
  <conditionalFormatting sqref="P1095">
    <cfRule type="cellIs" dxfId="5714" priority="6754" operator="equal">
      <formula>"NÃO"</formula>
    </cfRule>
    <cfRule type="cellIs" dxfId="5713" priority="6755" operator="equal">
      <formula>"SIM"</formula>
    </cfRule>
  </conditionalFormatting>
  <conditionalFormatting sqref="P1283">
    <cfRule type="cellIs" dxfId="5712" priority="6752" operator="equal">
      <formula>"NÃO"</formula>
    </cfRule>
    <cfRule type="cellIs" dxfId="5711" priority="6753" operator="equal">
      <formula>"SIM"</formula>
    </cfRule>
  </conditionalFormatting>
  <conditionalFormatting sqref="P1302">
    <cfRule type="cellIs" dxfId="5710" priority="6750" operator="equal">
      <formula>"NÃO"</formula>
    </cfRule>
    <cfRule type="cellIs" dxfId="5709" priority="6751" operator="equal">
      <formula>"SIM"</formula>
    </cfRule>
  </conditionalFormatting>
  <conditionalFormatting sqref="P1303">
    <cfRule type="cellIs" dxfId="5708" priority="6748" operator="equal">
      <formula>"NÃO"</formula>
    </cfRule>
    <cfRule type="cellIs" dxfId="5707" priority="6749" operator="equal">
      <formula>"SIM"</formula>
    </cfRule>
  </conditionalFormatting>
  <conditionalFormatting sqref="P107">
    <cfRule type="cellIs" dxfId="5706" priority="6746" operator="equal">
      <formula>"NÃO"</formula>
    </cfRule>
    <cfRule type="cellIs" dxfId="5705" priority="6747" operator="equal">
      <formula>"SIM"</formula>
    </cfRule>
  </conditionalFormatting>
  <conditionalFormatting sqref="P1326:P1340">
    <cfRule type="cellIs" dxfId="5704" priority="6744" operator="equal">
      <formula>"NÃO"</formula>
    </cfRule>
    <cfRule type="cellIs" dxfId="5703" priority="6745" operator="equal">
      <formula>"SIM"</formula>
    </cfRule>
  </conditionalFormatting>
  <conditionalFormatting sqref="G1326:G1335">
    <cfRule type="cellIs" dxfId="5702" priority="6733" operator="equal">
      <formula>"z3"</formula>
    </cfRule>
    <cfRule type="cellIs" dxfId="5701" priority="6734" operator="equal">
      <formula>"Z1"</formula>
    </cfRule>
    <cfRule type="cellIs" dxfId="5700" priority="6735" operator="equal">
      <formula>"H2"</formula>
    </cfRule>
    <cfRule type="cellIs" dxfId="5699" priority="6736" operator="equal">
      <formula>"H1"</formula>
    </cfRule>
    <cfRule type="cellIs" dxfId="5698" priority="6737" operator="equal">
      <formula>"F1"</formula>
    </cfRule>
    <cfRule type="cellIs" dxfId="5697" priority="6738" operator="equal">
      <formula>"G2"</formula>
    </cfRule>
    <cfRule type="cellIs" dxfId="5696" priority="6739" operator="equal">
      <formula>"G1"</formula>
    </cfRule>
    <cfRule type="cellIs" dxfId="5695" priority="6740" operator="equal">
      <formula>"E1"</formula>
    </cfRule>
    <cfRule type="cellIs" dxfId="5694" priority="6741" operator="equal">
      <formula>"D2"</formula>
    </cfRule>
    <cfRule type="cellIs" dxfId="5693" priority="6742" operator="equal">
      <formula>"D1"</formula>
    </cfRule>
    <cfRule type="cellIs" dxfId="5692" priority="6743" operator="equal">
      <formula>"A"</formula>
    </cfRule>
  </conditionalFormatting>
  <conditionalFormatting sqref="G1336:G1340">
    <cfRule type="cellIs" dxfId="5691" priority="6722" operator="equal">
      <formula>"z3"</formula>
    </cfRule>
    <cfRule type="cellIs" dxfId="5690" priority="6723" operator="equal">
      <formula>"Z1"</formula>
    </cfRule>
    <cfRule type="cellIs" dxfId="5689" priority="6724" operator="equal">
      <formula>"H2"</formula>
    </cfRule>
    <cfRule type="cellIs" dxfId="5688" priority="6725" operator="equal">
      <formula>"H1"</formula>
    </cfRule>
    <cfRule type="cellIs" dxfId="5687" priority="6726" operator="equal">
      <formula>"F1"</formula>
    </cfRule>
    <cfRule type="cellIs" dxfId="5686" priority="6727" operator="equal">
      <formula>"G2"</formula>
    </cfRule>
    <cfRule type="cellIs" dxfId="5685" priority="6728" operator="equal">
      <formula>"G1"</formula>
    </cfRule>
    <cfRule type="cellIs" dxfId="5684" priority="6729" operator="equal">
      <formula>"E1"</formula>
    </cfRule>
    <cfRule type="cellIs" dxfId="5683" priority="6730" operator="equal">
      <formula>"D2"</formula>
    </cfRule>
    <cfRule type="cellIs" dxfId="5682" priority="6731" operator="equal">
      <formula>"D1"</formula>
    </cfRule>
    <cfRule type="cellIs" dxfId="5681" priority="6732" operator="equal">
      <formula>"A"</formula>
    </cfRule>
  </conditionalFormatting>
  <conditionalFormatting sqref="G1319">
    <cfRule type="cellIs" dxfId="5680" priority="6711" operator="equal">
      <formula>"z3"</formula>
    </cfRule>
    <cfRule type="cellIs" dxfId="5679" priority="6712" operator="equal">
      <formula>"Z1"</formula>
    </cfRule>
    <cfRule type="cellIs" dxfId="5678" priority="6713" operator="equal">
      <formula>"H2"</formula>
    </cfRule>
    <cfRule type="cellIs" dxfId="5677" priority="6714" operator="equal">
      <formula>"H1"</formula>
    </cfRule>
    <cfRule type="cellIs" dxfId="5676" priority="6715" operator="equal">
      <formula>"F1"</formula>
    </cfRule>
    <cfRule type="cellIs" dxfId="5675" priority="6716" operator="equal">
      <formula>"G2"</formula>
    </cfRule>
    <cfRule type="cellIs" dxfId="5674" priority="6717" operator="equal">
      <formula>"G1"</formula>
    </cfRule>
    <cfRule type="cellIs" dxfId="5673" priority="6718" operator="equal">
      <formula>"E1"</formula>
    </cfRule>
    <cfRule type="cellIs" dxfId="5672" priority="6719" operator="equal">
      <formula>"D2"</formula>
    </cfRule>
    <cfRule type="cellIs" dxfId="5671" priority="6720" operator="equal">
      <formula>"D1"</formula>
    </cfRule>
    <cfRule type="cellIs" dxfId="5670" priority="6721" operator="equal">
      <formula>"A"</formula>
    </cfRule>
  </conditionalFormatting>
  <conditionalFormatting sqref="P1319">
    <cfRule type="cellIs" dxfId="5669" priority="6709" operator="equal">
      <formula>"NÃO"</formula>
    </cfRule>
    <cfRule type="cellIs" dxfId="5668" priority="6710" operator="equal">
      <formula>"SIM"</formula>
    </cfRule>
  </conditionalFormatting>
  <conditionalFormatting sqref="G1348">
    <cfRule type="cellIs" dxfId="5667" priority="6698" operator="equal">
      <formula>"z3"</formula>
    </cfRule>
    <cfRule type="cellIs" dxfId="5666" priority="6699" operator="equal">
      <formula>"Z1"</formula>
    </cfRule>
    <cfRule type="cellIs" dxfId="5665" priority="6700" operator="equal">
      <formula>"H2"</formula>
    </cfRule>
    <cfRule type="cellIs" dxfId="5664" priority="6701" operator="equal">
      <formula>"H1"</formula>
    </cfRule>
    <cfRule type="cellIs" dxfId="5663" priority="6702" operator="equal">
      <formula>"F1"</formula>
    </cfRule>
    <cfRule type="cellIs" dxfId="5662" priority="6703" operator="equal">
      <formula>"G2"</formula>
    </cfRule>
    <cfRule type="cellIs" dxfId="5661" priority="6704" operator="equal">
      <formula>"G1"</formula>
    </cfRule>
    <cfRule type="cellIs" dxfId="5660" priority="6705" operator="equal">
      <formula>"E1"</formula>
    </cfRule>
    <cfRule type="cellIs" dxfId="5659" priority="6706" operator="equal">
      <formula>"D2"</formula>
    </cfRule>
    <cfRule type="cellIs" dxfId="5658" priority="6707" operator="equal">
      <formula>"D1"</formula>
    </cfRule>
    <cfRule type="cellIs" dxfId="5657" priority="6708" operator="equal">
      <formula>"A"</formula>
    </cfRule>
  </conditionalFormatting>
  <conditionalFormatting sqref="G1321">
    <cfRule type="cellIs" dxfId="5656" priority="6687" operator="equal">
      <formula>"z3"</formula>
    </cfRule>
    <cfRule type="cellIs" dxfId="5655" priority="6688" operator="equal">
      <formula>"Z1"</formula>
    </cfRule>
    <cfRule type="cellIs" dxfId="5654" priority="6689" operator="equal">
      <formula>"H2"</formula>
    </cfRule>
    <cfRule type="cellIs" dxfId="5653" priority="6690" operator="equal">
      <formula>"H1"</formula>
    </cfRule>
    <cfRule type="cellIs" dxfId="5652" priority="6691" operator="equal">
      <formula>"F1"</formula>
    </cfRule>
    <cfRule type="cellIs" dxfId="5651" priority="6692" operator="equal">
      <formula>"G2"</formula>
    </cfRule>
    <cfRule type="cellIs" dxfId="5650" priority="6693" operator="equal">
      <formula>"G1"</formula>
    </cfRule>
    <cfRule type="cellIs" dxfId="5649" priority="6694" operator="equal">
      <formula>"E1"</formula>
    </cfRule>
    <cfRule type="cellIs" dxfId="5648" priority="6695" operator="equal">
      <formula>"D2"</formula>
    </cfRule>
    <cfRule type="cellIs" dxfId="5647" priority="6696" operator="equal">
      <formula>"D1"</formula>
    </cfRule>
    <cfRule type="cellIs" dxfId="5646" priority="6697" operator="equal">
      <formula>"A"</formula>
    </cfRule>
  </conditionalFormatting>
  <conditionalFormatting sqref="P1323">
    <cfRule type="cellIs" dxfId="5645" priority="6685" operator="equal">
      <formula>"NÃO"</formula>
    </cfRule>
    <cfRule type="cellIs" dxfId="5644" priority="6686" operator="equal">
      <formula>"SIM"</formula>
    </cfRule>
  </conditionalFormatting>
  <conditionalFormatting sqref="G1345">
    <cfRule type="cellIs" dxfId="5643" priority="6674" operator="equal">
      <formula>"z3"</formula>
    </cfRule>
    <cfRule type="cellIs" dxfId="5642" priority="6675" operator="equal">
      <formula>"Z1"</formula>
    </cfRule>
    <cfRule type="cellIs" dxfId="5641" priority="6676" operator="equal">
      <formula>"H2"</formula>
    </cfRule>
    <cfRule type="cellIs" dxfId="5640" priority="6677" operator="equal">
      <formula>"H1"</formula>
    </cfRule>
    <cfRule type="cellIs" dxfId="5639" priority="6678" operator="equal">
      <formula>"F1"</formula>
    </cfRule>
    <cfRule type="cellIs" dxfId="5638" priority="6679" operator="equal">
      <formula>"G2"</formula>
    </cfRule>
    <cfRule type="cellIs" dxfId="5637" priority="6680" operator="equal">
      <formula>"G1"</formula>
    </cfRule>
    <cfRule type="cellIs" dxfId="5636" priority="6681" operator="equal">
      <formula>"E1"</formula>
    </cfRule>
    <cfRule type="cellIs" dxfId="5635" priority="6682" operator="equal">
      <formula>"D2"</formula>
    </cfRule>
    <cfRule type="cellIs" dxfId="5634" priority="6683" operator="equal">
      <formula>"D1"</formula>
    </cfRule>
    <cfRule type="cellIs" dxfId="5633" priority="6684" operator="equal">
      <formula>"A"</formula>
    </cfRule>
  </conditionalFormatting>
  <conditionalFormatting sqref="G1349">
    <cfRule type="cellIs" dxfId="5632" priority="6663" operator="equal">
      <formula>"z3"</formula>
    </cfRule>
    <cfRule type="cellIs" dxfId="5631" priority="6664" operator="equal">
      <formula>"Z1"</formula>
    </cfRule>
    <cfRule type="cellIs" dxfId="5630" priority="6665" operator="equal">
      <formula>"H2"</formula>
    </cfRule>
    <cfRule type="cellIs" dxfId="5629" priority="6666" operator="equal">
      <formula>"H1"</formula>
    </cfRule>
    <cfRule type="cellIs" dxfId="5628" priority="6667" operator="equal">
      <formula>"F1"</formula>
    </cfRule>
    <cfRule type="cellIs" dxfId="5627" priority="6668" operator="equal">
      <formula>"G2"</formula>
    </cfRule>
    <cfRule type="cellIs" dxfId="5626" priority="6669" operator="equal">
      <formula>"G1"</formula>
    </cfRule>
    <cfRule type="cellIs" dxfId="5625" priority="6670" operator="equal">
      <formula>"E1"</formula>
    </cfRule>
    <cfRule type="cellIs" dxfId="5624" priority="6671" operator="equal">
      <formula>"D2"</formula>
    </cfRule>
    <cfRule type="cellIs" dxfId="5623" priority="6672" operator="equal">
      <formula>"D1"</formula>
    </cfRule>
    <cfRule type="cellIs" dxfId="5622" priority="6673" operator="equal">
      <formula>"A"</formula>
    </cfRule>
  </conditionalFormatting>
  <conditionalFormatting sqref="G1354">
    <cfRule type="cellIs" dxfId="5621" priority="6652" operator="equal">
      <formula>"z3"</formula>
    </cfRule>
    <cfRule type="cellIs" dxfId="5620" priority="6653" operator="equal">
      <formula>"Z1"</formula>
    </cfRule>
    <cfRule type="cellIs" dxfId="5619" priority="6654" operator="equal">
      <formula>"H2"</formula>
    </cfRule>
    <cfRule type="cellIs" dxfId="5618" priority="6655" operator="equal">
      <formula>"H1"</formula>
    </cfRule>
    <cfRule type="cellIs" dxfId="5617" priority="6656" operator="equal">
      <formula>"F1"</formula>
    </cfRule>
    <cfRule type="cellIs" dxfId="5616" priority="6657" operator="equal">
      <formula>"G2"</formula>
    </cfRule>
    <cfRule type="cellIs" dxfId="5615" priority="6658" operator="equal">
      <formula>"G1"</formula>
    </cfRule>
    <cfRule type="cellIs" dxfId="5614" priority="6659" operator="equal">
      <formula>"E1"</formula>
    </cfRule>
    <cfRule type="cellIs" dxfId="5613" priority="6660" operator="equal">
      <formula>"D2"</formula>
    </cfRule>
    <cfRule type="cellIs" dxfId="5612" priority="6661" operator="equal">
      <formula>"D1"</formula>
    </cfRule>
    <cfRule type="cellIs" dxfId="5611" priority="6662" operator="equal">
      <formula>"A"</formula>
    </cfRule>
  </conditionalFormatting>
  <conditionalFormatting sqref="P1094">
    <cfRule type="cellIs" dxfId="5610" priority="6650" operator="equal">
      <formula>"NÃO"</formula>
    </cfRule>
    <cfRule type="cellIs" dxfId="5609" priority="6651" operator="equal">
      <formula>"SIM"</formula>
    </cfRule>
  </conditionalFormatting>
  <conditionalFormatting sqref="G1365">
    <cfRule type="cellIs" dxfId="5608" priority="6639" operator="equal">
      <formula>"z3"</formula>
    </cfRule>
    <cfRule type="cellIs" dxfId="5607" priority="6640" operator="equal">
      <formula>"Z1"</formula>
    </cfRule>
    <cfRule type="cellIs" dxfId="5606" priority="6641" operator="equal">
      <formula>"H2"</formula>
    </cfRule>
    <cfRule type="cellIs" dxfId="5605" priority="6642" operator="equal">
      <formula>"H1"</formula>
    </cfRule>
    <cfRule type="cellIs" dxfId="5604" priority="6643" operator="equal">
      <formula>"F1"</formula>
    </cfRule>
    <cfRule type="cellIs" dxfId="5603" priority="6644" operator="equal">
      <formula>"G2"</formula>
    </cfRule>
    <cfRule type="cellIs" dxfId="5602" priority="6645" operator="equal">
      <formula>"G1"</formula>
    </cfRule>
    <cfRule type="cellIs" dxfId="5601" priority="6646" operator="equal">
      <formula>"E1"</formula>
    </cfRule>
    <cfRule type="cellIs" dxfId="5600" priority="6647" operator="equal">
      <formula>"D2"</formula>
    </cfRule>
    <cfRule type="cellIs" dxfId="5599" priority="6648" operator="equal">
      <formula>"D1"</formula>
    </cfRule>
    <cfRule type="cellIs" dxfId="5598" priority="6649" operator="equal">
      <formula>"A"</formula>
    </cfRule>
  </conditionalFormatting>
  <conditionalFormatting sqref="G1356">
    <cfRule type="cellIs" dxfId="5597" priority="6628" operator="equal">
      <formula>"z3"</formula>
    </cfRule>
    <cfRule type="cellIs" dxfId="5596" priority="6629" operator="equal">
      <formula>"Z1"</formula>
    </cfRule>
    <cfRule type="cellIs" dxfId="5595" priority="6630" operator="equal">
      <formula>"H2"</formula>
    </cfRule>
    <cfRule type="cellIs" dxfId="5594" priority="6631" operator="equal">
      <formula>"H1"</formula>
    </cfRule>
    <cfRule type="cellIs" dxfId="5593" priority="6632" operator="equal">
      <formula>"F1"</formula>
    </cfRule>
    <cfRule type="cellIs" dxfId="5592" priority="6633" operator="equal">
      <formula>"G2"</formula>
    </cfRule>
    <cfRule type="cellIs" dxfId="5591" priority="6634" operator="equal">
      <formula>"G1"</formula>
    </cfRule>
    <cfRule type="cellIs" dxfId="5590" priority="6635" operator="equal">
      <formula>"E1"</formula>
    </cfRule>
    <cfRule type="cellIs" dxfId="5589" priority="6636" operator="equal">
      <formula>"D2"</formula>
    </cfRule>
    <cfRule type="cellIs" dxfId="5588" priority="6637" operator="equal">
      <formula>"D1"</formula>
    </cfRule>
    <cfRule type="cellIs" dxfId="5587" priority="6638" operator="equal">
      <formula>"A"</formula>
    </cfRule>
  </conditionalFormatting>
  <conditionalFormatting sqref="P1356">
    <cfRule type="cellIs" dxfId="5586" priority="6626" operator="equal">
      <formula>"NÃO"</formula>
    </cfRule>
    <cfRule type="cellIs" dxfId="5585" priority="6627" operator="equal">
      <formula>"SIM"</formula>
    </cfRule>
  </conditionalFormatting>
  <conditionalFormatting sqref="P1357">
    <cfRule type="cellIs" dxfId="5584" priority="6624" operator="equal">
      <formula>"NÃO"</formula>
    </cfRule>
    <cfRule type="cellIs" dxfId="5583" priority="6625" operator="equal">
      <formula>"SIM"</formula>
    </cfRule>
  </conditionalFormatting>
  <conditionalFormatting sqref="G1387">
    <cfRule type="cellIs" dxfId="5582" priority="6613" operator="equal">
      <formula>"z3"</formula>
    </cfRule>
    <cfRule type="cellIs" dxfId="5581" priority="6614" operator="equal">
      <formula>"Z1"</formula>
    </cfRule>
    <cfRule type="cellIs" dxfId="5580" priority="6615" operator="equal">
      <formula>"H2"</formula>
    </cfRule>
    <cfRule type="cellIs" dxfId="5579" priority="6616" operator="equal">
      <formula>"H1"</formula>
    </cfRule>
    <cfRule type="cellIs" dxfId="5578" priority="6617" operator="equal">
      <formula>"F1"</formula>
    </cfRule>
    <cfRule type="cellIs" dxfId="5577" priority="6618" operator="equal">
      <formula>"G2"</formula>
    </cfRule>
    <cfRule type="cellIs" dxfId="5576" priority="6619" operator="equal">
      <formula>"G1"</formula>
    </cfRule>
    <cfRule type="cellIs" dxfId="5575" priority="6620" operator="equal">
      <formula>"E1"</formula>
    </cfRule>
    <cfRule type="cellIs" dxfId="5574" priority="6621" operator="equal">
      <formula>"D2"</formula>
    </cfRule>
    <cfRule type="cellIs" dxfId="5573" priority="6622" operator="equal">
      <formula>"D1"</formula>
    </cfRule>
    <cfRule type="cellIs" dxfId="5572" priority="6623" operator="equal">
      <formula>"A"</formula>
    </cfRule>
  </conditionalFormatting>
  <conditionalFormatting sqref="G1394">
    <cfRule type="cellIs" dxfId="5571" priority="6602" operator="equal">
      <formula>"z3"</formula>
    </cfRule>
    <cfRule type="cellIs" dxfId="5570" priority="6603" operator="equal">
      <formula>"Z1"</formula>
    </cfRule>
    <cfRule type="cellIs" dxfId="5569" priority="6604" operator="equal">
      <formula>"H2"</formula>
    </cfRule>
    <cfRule type="cellIs" dxfId="5568" priority="6605" operator="equal">
      <formula>"H1"</formula>
    </cfRule>
    <cfRule type="cellIs" dxfId="5567" priority="6606" operator="equal">
      <formula>"F1"</formula>
    </cfRule>
    <cfRule type="cellIs" dxfId="5566" priority="6607" operator="equal">
      <formula>"G2"</formula>
    </cfRule>
    <cfRule type="cellIs" dxfId="5565" priority="6608" operator="equal">
      <formula>"G1"</formula>
    </cfRule>
    <cfRule type="cellIs" dxfId="5564" priority="6609" operator="equal">
      <formula>"E1"</formula>
    </cfRule>
    <cfRule type="cellIs" dxfId="5563" priority="6610" operator="equal">
      <formula>"D2"</formula>
    </cfRule>
    <cfRule type="cellIs" dxfId="5562" priority="6611" operator="equal">
      <formula>"D1"</formula>
    </cfRule>
    <cfRule type="cellIs" dxfId="5561" priority="6612" operator="equal">
      <formula>"A"</formula>
    </cfRule>
  </conditionalFormatting>
  <conditionalFormatting sqref="G1393">
    <cfRule type="cellIs" dxfId="5560" priority="6591" operator="equal">
      <formula>"z3"</formula>
    </cfRule>
    <cfRule type="cellIs" dxfId="5559" priority="6592" operator="equal">
      <formula>"Z1"</formula>
    </cfRule>
    <cfRule type="cellIs" dxfId="5558" priority="6593" operator="equal">
      <formula>"H2"</formula>
    </cfRule>
    <cfRule type="cellIs" dxfId="5557" priority="6594" operator="equal">
      <formula>"H1"</formula>
    </cfRule>
    <cfRule type="cellIs" dxfId="5556" priority="6595" operator="equal">
      <formula>"F1"</formula>
    </cfRule>
    <cfRule type="cellIs" dxfId="5555" priority="6596" operator="equal">
      <formula>"G2"</formula>
    </cfRule>
    <cfRule type="cellIs" dxfId="5554" priority="6597" operator="equal">
      <formula>"G1"</formula>
    </cfRule>
    <cfRule type="cellIs" dxfId="5553" priority="6598" operator="equal">
      <formula>"E1"</formula>
    </cfRule>
    <cfRule type="cellIs" dxfId="5552" priority="6599" operator="equal">
      <formula>"D2"</formula>
    </cfRule>
    <cfRule type="cellIs" dxfId="5551" priority="6600" operator="equal">
      <formula>"D1"</formula>
    </cfRule>
    <cfRule type="cellIs" dxfId="5550" priority="6601" operator="equal">
      <formula>"A"</formula>
    </cfRule>
  </conditionalFormatting>
  <conditionalFormatting sqref="G1392">
    <cfRule type="cellIs" dxfId="5549" priority="6580" operator="equal">
      <formula>"z3"</formula>
    </cfRule>
    <cfRule type="cellIs" dxfId="5548" priority="6581" operator="equal">
      <formula>"Z1"</formula>
    </cfRule>
    <cfRule type="cellIs" dxfId="5547" priority="6582" operator="equal">
      <formula>"H2"</formula>
    </cfRule>
    <cfRule type="cellIs" dxfId="5546" priority="6583" operator="equal">
      <formula>"H1"</formula>
    </cfRule>
    <cfRule type="cellIs" dxfId="5545" priority="6584" operator="equal">
      <formula>"F1"</formula>
    </cfRule>
    <cfRule type="cellIs" dxfId="5544" priority="6585" operator="equal">
      <formula>"G2"</formula>
    </cfRule>
    <cfRule type="cellIs" dxfId="5543" priority="6586" operator="equal">
      <formula>"G1"</formula>
    </cfRule>
    <cfRule type="cellIs" dxfId="5542" priority="6587" operator="equal">
      <formula>"E1"</formula>
    </cfRule>
    <cfRule type="cellIs" dxfId="5541" priority="6588" operator="equal">
      <formula>"D2"</formula>
    </cfRule>
    <cfRule type="cellIs" dxfId="5540" priority="6589" operator="equal">
      <formula>"D1"</formula>
    </cfRule>
    <cfRule type="cellIs" dxfId="5539" priority="6590" operator="equal">
      <formula>"A"</formula>
    </cfRule>
  </conditionalFormatting>
  <conditionalFormatting sqref="G1391">
    <cfRule type="cellIs" dxfId="5538" priority="6569" operator="equal">
      <formula>"z3"</formula>
    </cfRule>
    <cfRule type="cellIs" dxfId="5537" priority="6570" operator="equal">
      <formula>"Z1"</formula>
    </cfRule>
    <cfRule type="cellIs" dxfId="5536" priority="6571" operator="equal">
      <formula>"H2"</formula>
    </cfRule>
    <cfRule type="cellIs" dxfId="5535" priority="6572" operator="equal">
      <formula>"H1"</formula>
    </cfRule>
    <cfRule type="cellIs" dxfId="5534" priority="6573" operator="equal">
      <formula>"F1"</formula>
    </cfRule>
    <cfRule type="cellIs" dxfId="5533" priority="6574" operator="equal">
      <formula>"G2"</formula>
    </cfRule>
    <cfRule type="cellIs" dxfId="5532" priority="6575" operator="equal">
      <formula>"G1"</formula>
    </cfRule>
    <cfRule type="cellIs" dxfId="5531" priority="6576" operator="equal">
      <formula>"E1"</formula>
    </cfRule>
    <cfRule type="cellIs" dxfId="5530" priority="6577" operator="equal">
      <formula>"D2"</formula>
    </cfRule>
    <cfRule type="cellIs" dxfId="5529" priority="6578" operator="equal">
      <formula>"D1"</formula>
    </cfRule>
    <cfRule type="cellIs" dxfId="5528" priority="6579" operator="equal">
      <formula>"A"</formula>
    </cfRule>
  </conditionalFormatting>
  <conditionalFormatting sqref="G1390">
    <cfRule type="cellIs" dxfId="5527" priority="6558" operator="equal">
      <formula>"z3"</formula>
    </cfRule>
    <cfRule type="cellIs" dxfId="5526" priority="6559" operator="equal">
      <formula>"Z1"</formula>
    </cfRule>
    <cfRule type="cellIs" dxfId="5525" priority="6560" operator="equal">
      <formula>"H2"</formula>
    </cfRule>
    <cfRule type="cellIs" dxfId="5524" priority="6561" operator="equal">
      <formula>"H1"</formula>
    </cfRule>
    <cfRule type="cellIs" dxfId="5523" priority="6562" operator="equal">
      <formula>"F1"</formula>
    </cfRule>
    <cfRule type="cellIs" dxfId="5522" priority="6563" operator="equal">
      <formula>"G2"</formula>
    </cfRule>
    <cfRule type="cellIs" dxfId="5521" priority="6564" operator="equal">
      <formula>"G1"</formula>
    </cfRule>
    <cfRule type="cellIs" dxfId="5520" priority="6565" operator="equal">
      <formula>"E1"</formula>
    </cfRule>
    <cfRule type="cellIs" dxfId="5519" priority="6566" operator="equal">
      <formula>"D2"</formula>
    </cfRule>
    <cfRule type="cellIs" dxfId="5518" priority="6567" operator="equal">
      <formula>"D1"</formula>
    </cfRule>
    <cfRule type="cellIs" dxfId="5517" priority="6568" operator="equal">
      <formula>"A"</formula>
    </cfRule>
  </conditionalFormatting>
  <conditionalFormatting sqref="G1389">
    <cfRule type="cellIs" dxfId="5516" priority="6547" operator="equal">
      <formula>"z3"</formula>
    </cfRule>
    <cfRule type="cellIs" dxfId="5515" priority="6548" operator="equal">
      <formula>"Z1"</formula>
    </cfRule>
    <cfRule type="cellIs" dxfId="5514" priority="6549" operator="equal">
      <formula>"H2"</formula>
    </cfRule>
    <cfRule type="cellIs" dxfId="5513" priority="6550" operator="equal">
      <formula>"H1"</formula>
    </cfRule>
    <cfRule type="cellIs" dxfId="5512" priority="6551" operator="equal">
      <formula>"F1"</formula>
    </cfRule>
    <cfRule type="cellIs" dxfId="5511" priority="6552" operator="equal">
      <formula>"G2"</formula>
    </cfRule>
    <cfRule type="cellIs" dxfId="5510" priority="6553" operator="equal">
      <formula>"G1"</formula>
    </cfRule>
    <cfRule type="cellIs" dxfId="5509" priority="6554" operator="equal">
      <formula>"E1"</formula>
    </cfRule>
    <cfRule type="cellIs" dxfId="5508" priority="6555" operator="equal">
      <formula>"D2"</formula>
    </cfRule>
    <cfRule type="cellIs" dxfId="5507" priority="6556" operator="equal">
      <formula>"D1"</formula>
    </cfRule>
    <cfRule type="cellIs" dxfId="5506" priority="6557" operator="equal">
      <formula>"A"</formula>
    </cfRule>
  </conditionalFormatting>
  <conditionalFormatting sqref="G1388">
    <cfRule type="cellIs" dxfId="5505" priority="6536" operator="equal">
      <formula>"z3"</formula>
    </cfRule>
    <cfRule type="cellIs" dxfId="5504" priority="6537" operator="equal">
      <formula>"Z1"</formula>
    </cfRule>
    <cfRule type="cellIs" dxfId="5503" priority="6538" operator="equal">
      <formula>"H2"</formula>
    </cfRule>
    <cfRule type="cellIs" dxfId="5502" priority="6539" operator="equal">
      <formula>"H1"</formula>
    </cfRule>
    <cfRule type="cellIs" dxfId="5501" priority="6540" operator="equal">
      <formula>"F1"</formula>
    </cfRule>
    <cfRule type="cellIs" dxfId="5500" priority="6541" operator="equal">
      <formula>"G2"</formula>
    </cfRule>
    <cfRule type="cellIs" dxfId="5499" priority="6542" operator="equal">
      <formula>"G1"</formula>
    </cfRule>
    <cfRule type="cellIs" dxfId="5498" priority="6543" operator="equal">
      <formula>"E1"</formula>
    </cfRule>
    <cfRule type="cellIs" dxfId="5497" priority="6544" operator="equal">
      <formula>"D2"</formula>
    </cfRule>
    <cfRule type="cellIs" dxfId="5496" priority="6545" operator="equal">
      <formula>"D1"</formula>
    </cfRule>
    <cfRule type="cellIs" dxfId="5495" priority="6546" operator="equal">
      <formula>"A"</formula>
    </cfRule>
  </conditionalFormatting>
  <conditionalFormatting sqref="G1397">
    <cfRule type="cellIs" dxfId="5494" priority="6525" operator="equal">
      <formula>"z3"</formula>
    </cfRule>
    <cfRule type="cellIs" dxfId="5493" priority="6526" operator="equal">
      <formula>"Z1"</formula>
    </cfRule>
    <cfRule type="cellIs" dxfId="5492" priority="6527" operator="equal">
      <formula>"H2"</formula>
    </cfRule>
    <cfRule type="cellIs" dxfId="5491" priority="6528" operator="equal">
      <formula>"H1"</formula>
    </cfRule>
    <cfRule type="cellIs" dxfId="5490" priority="6529" operator="equal">
      <formula>"F1"</formula>
    </cfRule>
    <cfRule type="cellIs" dxfId="5489" priority="6530" operator="equal">
      <formula>"G2"</formula>
    </cfRule>
    <cfRule type="cellIs" dxfId="5488" priority="6531" operator="equal">
      <formula>"G1"</formula>
    </cfRule>
    <cfRule type="cellIs" dxfId="5487" priority="6532" operator="equal">
      <formula>"E1"</formula>
    </cfRule>
    <cfRule type="cellIs" dxfId="5486" priority="6533" operator="equal">
      <formula>"D2"</formula>
    </cfRule>
    <cfRule type="cellIs" dxfId="5485" priority="6534" operator="equal">
      <formula>"D1"</formula>
    </cfRule>
    <cfRule type="cellIs" dxfId="5484" priority="6535" operator="equal">
      <formula>"A"</formula>
    </cfRule>
  </conditionalFormatting>
  <conditionalFormatting sqref="G1398">
    <cfRule type="cellIs" dxfId="5483" priority="6514" operator="equal">
      <formula>"z3"</formula>
    </cfRule>
    <cfRule type="cellIs" dxfId="5482" priority="6515" operator="equal">
      <formula>"Z1"</formula>
    </cfRule>
    <cfRule type="cellIs" dxfId="5481" priority="6516" operator="equal">
      <formula>"H2"</formula>
    </cfRule>
    <cfRule type="cellIs" dxfId="5480" priority="6517" operator="equal">
      <formula>"H1"</formula>
    </cfRule>
    <cfRule type="cellIs" dxfId="5479" priority="6518" operator="equal">
      <formula>"F1"</formula>
    </cfRule>
    <cfRule type="cellIs" dxfId="5478" priority="6519" operator="equal">
      <formula>"G2"</formula>
    </cfRule>
    <cfRule type="cellIs" dxfId="5477" priority="6520" operator="equal">
      <formula>"G1"</formula>
    </cfRule>
    <cfRule type="cellIs" dxfId="5476" priority="6521" operator="equal">
      <formula>"E1"</formula>
    </cfRule>
    <cfRule type="cellIs" dxfId="5475" priority="6522" operator="equal">
      <formula>"D2"</formula>
    </cfRule>
    <cfRule type="cellIs" dxfId="5474" priority="6523" operator="equal">
      <formula>"D1"</formula>
    </cfRule>
    <cfRule type="cellIs" dxfId="5473" priority="6524" operator="equal">
      <formula>"A"</formula>
    </cfRule>
  </conditionalFormatting>
  <conditionalFormatting sqref="P1382">
    <cfRule type="cellIs" dxfId="5472" priority="6512" operator="equal">
      <formula>"NÃO"</formula>
    </cfRule>
    <cfRule type="cellIs" dxfId="5471" priority="6513" operator="equal">
      <formula>"SIM"</formula>
    </cfRule>
  </conditionalFormatting>
  <conditionalFormatting sqref="P1383">
    <cfRule type="cellIs" dxfId="5470" priority="6510" operator="equal">
      <formula>"NÃO"</formula>
    </cfRule>
    <cfRule type="cellIs" dxfId="5469" priority="6511" operator="equal">
      <formula>"SIM"</formula>
    </cfRule>
  </conditionalFormatting>
  <conditionalFormatting sqref="P1384">
    <cfRule type="cellIs" dxfId="5468" priority="6508" operator="equal">
      <formula>"NÃO"</formula>
    </cfRule>
    <cfRule type="cellIs" dxfId="5467" priority="6509" operator="equal">
      <formula>"SIM"</formula>
    </cfRule>
  </conditionalFormatting>
  <conditionalFormatting sqref="P1438">
    <cfRule type="cellIs" dxfId="5466" priority="6504" operator="equal">
      <formula>"NÃO"</formula>
    </cfRule>
    <cfRule type="cellIs" dxfId="5465" priority="6505" operator="equal">
      <formula>"SIM"</formula>
    </cfRule>
  </conditionalFormatting>
  <conditionalFormatting sqref="P1439">
    <cfRule type="cellIs" dxfId="5464" priority="6502" operator="equal">
      <formula>"NÃO"</formula>
    </cfRule>
    <cfRule type="cellIs" dxfId="5463" priority="6503" operator="equal">
      <formula>"SIM"</formula>
    </cfRule>
  </conditionalFormatting>
  <conditionalFormatting sqref="P1447">
    <cfRule type="cellIs" dxfId="5462" priority="6500" operator="equal">
      <formula>"NÃO"</formula>
    </cfRule>
    <cfRule type="cellIs" dxfId="5461" priority="6501" operator="equal">
      <formula>"SIM"</formula>
    </cfRule>
  </conditionalFormatting>
  <conditionalFormatting sqref="G1480">
    <cfRule type="cellIs" dxfId="5460" priority="6489" operator="equal">
      <formula>"z3"</formula>
    </cfRule>
    <cfRule type="cellIs" dxfId="5459" priority="6490" operator="equal">
      <formula>"Z1"</formula>
    </cfRule>
    <cfRule type="cellIs" dxfId="5458" priority="6491" operator="equal">
      <formula>"H2"</formula>
    </cfRule>
    <cfRule type="cellIs" dxfId="5457" priority="6492" operator="equal">
      <formula>"H1"</formula>
    </cfRule>
    <cfRule type="cellIs" dxfId="5456" priority="6493" operator="equal">
      <formula>"F1"</formula>
    </cfRule>
    <cfRule type="cellIs" dxfId="5455" priority="6494" operator="equal">
      <formula>"G2"</formula>
    </cfRule>
    <cfRule type="cellIs" dxfId="5454" priority="6495" operator="equal">
      <formula>"G1"</formula>
    </cfRule>
    <cfRule type="cellIs" dxfId="5453" priority="6496" operator="equal">
      <formula>"E1"</formula>
    </cfRule>
    <cfRule type="cellIs" dxfId="5452" priority="6497" operator="equal">
      <formula>"D2"</formula>
    </cfRule>
    <cfRule type="cellIs" dxfId="5451" priority="6498" operator="equal">
      <formula>"D1"</formula>
    </cfRule>
    <cfRule type="cellIs" dxfId="5450" priority="6499" operator="equal">
      <formula>"A"</formula>
    </cfRule>
  </conditionalFormatting>
  <conditionalFormatting sqref="G1467">
    <cfRule type="cellIs" dxfId="5449" priority="6478" operator="equal">
      <formula>"z3"</formula>
    </cfRule>
    <cfRule type="cellIs" dxfId="5448" priority="6479" operator="equal">
      <formula>"Z1"</formula>
    </cfRule>
    <cfRule type="cellIs" dxfId="5447" priority="6480" operator="equal">
      <formula>"H2"</formula>
    </cfRule>
    <cfRule type="cellIs" dxfId="5446" priority="6481" operator="equal">
      <formula>"H1"</formula>
    </cfRule>
    <cfRule type="cellIs" dxfId="5445" priority="6482" operator="equal">
      <formula>"F1"</formula>
    </cfRule>
    <cfRule type="cellIs" dxfId="5444" priority="6483" operator="equal">
      <formula>"G2"</formula>
    </cfRule>
    <cfRule type="cellIs" dxfId="5443" priority="6484" operator="equal">
      <formula>"G1"</formula>
    </cfRule>
    <cfRule type="cellIs" dxfId="5442" priority="6485" operator="equal">
      <formula>"E1"</formula>
    </cfRule>
    <cfRule type="cellIs" dxfId="5441" priority="6486" operator="equal">
      <formula>"D2"</formula>
    </cfRule>
    <cfRule type="cellIs" dxfId="5440" priority="6487" operator="equal">
      <formula>"D1"</formula>
    </cfRule>
    <cfRule type="cellIs" dxfId="5439" priority="6488" operator="equal">
      <formula>"A"</formula>
    </cfRule>
  </conditionalFormatting>
  <conditionalFormatting sqref="P1468">
    <cfRule type="cellIs" dxfId="5438" priority="6476" operator="equal">
      <formula>"NÃO"</formula>
    </cfRule>
    <cfRule type="cellIs" dxfId="5437" priority="6477" operator="equal">
      <formula>"SIM"</formula>
    </cfRule>
  </conditionalFormatting>
  <conditionalFormatting sqref="G1484">
    <cfRule type="cellIs" dxfId="5436" priority="6454" operator="equal">
      <formula>"z3"</formula>
    </cfRule>
    <cfRule type="cellIs" dxfId="5435" priority="6455" operator="equal">
      <formula>"Z1"</formula>
    </cfRule>
    <cfRule type="cellIs" dxfId="5434" priority="6456" operator="equal">
      <formula>"H2"</formula>
    </cfRule>
    <cfRule type="cellIs" dxfId="5433" priority="6457" operator="equal">
      <formula>"H1"</formula>
    </cfRule>
    <cfRule type="cellIs" dxfId="5432" priority="6458" operator="equal">
      <formula>"F1"</formula>
    </cfRule>
    <cfRule type="cellIs" dxfId="5431" priority="6459" operator="equal">
      <formula>"G2"</formula>
    </cfRule>
    <cfRule type="cellIs" dxfId="5430" priority="6460" operator="equal">
      <formula>"G1"</formula>
    </cfRule>
    <cfRule type="cellIs" dxfId="5429" priority="6461" operator="equal">
      <formula>"E1"</formula>
    </cfRule>
    <cfRule type="cellIs" dxfId="5428" priority="6462" operator="equal">
      <formula>"D2"</formula>
    </cfRule>
    <cfRule type="cellIs" dxfId="5427" priority="6463" operator="equal">
      <formula>"D1"</formula>
    </cfRule>
    <cfRule type="cellIs" dxfId="5426" priority="6464" operator="equal">
      <formula>"A"</formula>
    </cfRule>
  </conditionalFormatting>
  <conditionalFormatting sqref="G1532">
    <cfRule type="cellIs" dxfId="5425" priority="6443" operator="equal">
      <formula>"z3"</formula>
    </cfRule>
    <cfRule type="cellIs" dxfId="5424" priority="6444" operator="equal">
      <formula>"Z1"</formula>
    </cfRule>
    <cfRule type="cellIs" dxfId="5423" priority="6445" operator="equal">
      <formula>"H2"</formula>
    </cfRule>
    <cfRule type="cellIs" dxfId="5422" priority="6446" operator="equal">
      <formula>"H1"</formula>
    </cfRule>
    <cfRule type="cellIs" dxfId="5421" priority="6447" operator="equal">
      <formula>"F1"</formula>
    </cfRule>
    <cfRule type="cellIs" dxfId="5420" priority="6448" operator="equal">
      <formula>"G2"</formula>
    </cfRule>
    <cfRule type="cellIs" dxfId="5419" priority="6449" operator="equal">
      <formula>"G1"</formula>
    </cfRule>
    <cfRule type="cellIs" dxfId="5418" priority="6450" operator="equal">
      <formula>"E1"</formula>
    </cfRule>
    <cfRule type="cellIs" dxfId="5417" priority="6451" operator="equal">
      <formula>"D2"</formula>
    </cfRule>
    <cfRule type="cellIs" dxfId="5416" priority="6452" operator="equal">
      <formula>"D1"</formula>
    </cfRule>
    <cfRule type="cellIs" dxfId="5415" priority="6453" operator="equal">
      <formula>"A"</formula>
    </cfRule>
  </conditionalFormatting>
  <conditionalFormatting sqref="G1540">
    <cfRule type="cellIs" dxfId="5414" priority="6432" operator="equal">
      <formula>"z3"</formula>
    </cfRule>
    <cfRule type="cellIs" dxfId="5413" priority="6433" operator="equal">
      <formula>"Z1"</formula>
    </cfRule>
    <cfRule type="cellIs" dxfId="5412" priority="6434" operator="equal">
      <formula>"H2"</formula>
    </cfRule>
    <cfRule type="cellIs" dxfId="5411" priority="6435" operator="equal">
      <formula>"H1"</formula>
    </cfRule>
    <cfRule type="cellIs" dxfId="5410" priority="6436" operator="equal">
      <formula>"F1"</formula>
    </cfRule>
    <cfRule type="cellIs" dxfId="5409" priority="6437" operator="equal">
      <formula>"G2"</formula>
    </cfRule>
    <cfRule type="cellIs" dxfId="5408" priority="6438" operator="equal">
      <formula>"G1"</formula>
    </cfRule>
    <cfRule type="cellIs" dxfId="5407" priority="6439" operator="equal">
      <formula>"E1"</formula>
    </cfRule>
    <cfRule type="cellIs" dxfId="5406" priority="6440" operator="equal">
      <formula>"D2"</formula>
    </cfRule>
    <cfRule type="cellIs" dxfId="5405" priority="6441" operator="equal">
      <formula>"D1"</formula>
    </cfRule>
    <cfRule type="cellIs" dxfId="5404" priority="6442" operator="equal">
      <formula>"A"</formula>
    </cfRule>
  </conditionalFormatting>
  <conditionalFormatting sqref="G1481:G1483">
    <cfRule type="cellIs" dxfId="5403" priority="6421" operator="equal">
      <formula>"z3"</formula>
    </cfRule>
    <cfRule type="cellIs" dxfId="5402" priority="6422" operator="equal">
      <formula>"Z1"</formula>
    </cfRule>
    <cfRule type="cellIs" dxfId="5401" priority="6423" operator="equal">
      <formula>"H2"</formula>
    </cfRule>
    <cfRule type="cellIs" dxfId="5400" priority="6424" operator="equal">
      <formula>"H1"</formula>
    </cfRule>
    <cfRule type="cellIs" dxfId="5399" priority="6425" operator="equal">
      <formula>"F1"</formula>
    </cfRule>
    <cfRule type="cellIs" dxfId="5398" priority="6426" operator="equal">
      <formula>"G2"</formula>
    </cfRule>
    <cfRule type="cellIs" dxfId="5397" priority="6427" operator="equal">
      <formula>"G1"</formula>
    </cfRule>
    <cfRule type="cellIs" dxfId="5396" priority="6428" operator="equal">
      <formula>"E1"</formula>
    </cfRule>
    <cfRule type="cellIs" dxfId="5395" priority="6429" operator="equal">
      <formula>"D2"</formula>
    </cfRule>
    <cfRule type="cellIs" dxfId="5394" priority="6430" operator="equal">
      <formula>"D1"</formula>
    </cfRule>
    <cfRule type="cellIs" dxfId="5393" priority="6431" operator="equal">
      <formula>"A"</formula>
    </cfRule>
  </conditionalFormatting>
  <conditionalFormatting sqref="P1567">
    <cfRule type="cellIs" dxfId="5392" priority="6419" operator="equal">
      <formula>"NÃO"</formula>
    </cfRule>
    <cfRule type="cellIs" dxfId="5391" priority="6420" operator="equal">
      <formula>"SIM"</formula>
    </cfRule>
  </conditionalFormatting>
  <conditionalFormatting sqref="P1568">
    <cfRule type="cellIs" dxfId="5390" priority="6417" operator="equal">
      <formula>"NÃO"</formula>
    </cfRule>
    <cfRule type="cellIs" dxfId="5389" priority="6418" operator="equal">
      <formula>"SIM"</formula>
    </cfRule>
  </conditionalFormatting>
  <conditionalFormatting sqref="G1584">
    <cfRule type="cellIs" dxfId="5388" priority="6406" operator="equal">
      <formula>"z3"</formula>
    </cfRule>
    <cfRule type="cellIs" dxfId="5387" priority="6407" operator="equal">
      <formula>"Z1"</formula>
    </cfRule>
    <cfRule type="cellIs" dxfId="5386" priority="6408" operator="equal">
      <formula>"H2"</formula>
    </cfRule>
    <cfRule type="cellIs" dxfId="5385" priority="6409" operator="equal">
      <formula>"H1"</formula>
    </cfRule>
    <cfRule type="cellIs" dxfId="5384" priority="6410" operator="equal">
      <formula>"F1"</formula>
    </cfRule>
    <cfRule type="cellIs" dxfId="5383" priority="6411" operator="equal">
      <formula>"G2"</formula>
    </cfRule>
    <cfRule type="cellIs" dxfId="5382" priority="6412" operator="equal">
      <formula>"G1"</formula>
    </cfRule>
    <cfRule type="cellIs" dxfId="5381" priority="6413" operator="equal">
      <formula>"E1"</formula>
    </cfRule>
    <cfRule type="cellIs" dxfId="5380" priority="6414" operator="equal">
      <formula>"D2"</formula>
    </cfRule>
    <cfRule type="cellIs" dxfId="5379" priority="6415" operator="equal">
      <formula>"D1"</formula>
    </cfRule>
    <cfRule type="cellIs" dxfId="5378" priority="6416" operator="equal">
      <formula>"A"</formula>
    </cfRule>
  </conditionalFormatting>
  <conditionalFormatting sqref="G1607">
    <cfRule type="cellIs" dxfId="5377" priority="6395" operator="equal">
      <formula>"z3"</formula>
    </cfRule>
    <cfRule type="cellIs" dxfId="5376" priority="6396" operator="equal">
      <formula>"Z1"</formula>
    </cfRule>
    <cfRule type="cellIs" dxfId="5375" priority="6397" operator="equal">
      <formula>"H2"</formula>
    </cfRule>
    <cfRule type="cellIs" dxfId="5374" priority="6398" operator="equal">
      <formula>"H1"</formula>
    </cfRule>
    <cfRule type="cellIs" dxfId="5373" priority="6399" operator="equal">
      <formula>"F1"</formula>
    </cfRule>
    <cfRule type="cellIs" dxfId="5372" priority="6400" operator="equal">
      <formula>"G2"</formula>
    </cfRule>
    <cfRule type="cellIs" dxfId="5371" priority="6401" operator="equal">
      <formula>"G1"</formula>
    </cfRule>
    <cfRule type="cellIs" dxfId="5370" priority="6402" operator="equal">
      <formula>"E1"</formula>
    </cfRule>
    <cfRule type="cellIs" dxfId="5369" priority="6403" operator="equal">
      <formula>"D2"</formula>
    </cfRule>
    <cfRule type="cellIs" dxfId="5368" priority="6404" operator="equal">
      <formula>"D1"</formula>
    </cfRule>
    <cfRule type="cellIs" dxfId="5367" priority="6405" operator="equal">
      <formula>"A"</formula>
    </cfRule>
  </conditionalFormatting>
  <conditionalFormatting sqref="P1586">
    <cfRule type="cellIs" dxfId="5366" priority="6393" operator="equal">
      <formula>"NÃO"</formula>
    </cfRule>
    <cfRule type="cellIs" dxfId="5365" priority="6394" operator="equal">
      <formula>"SIM"</formula>
    </cfRule>
  </conditionalFormatting>
  <conditionalFormatting sqref="P1588">
    <cfRule type="cellIs" dxfId="5364" priority="6391" operator="equal">
      <formula>"NÃO"</formula>
    </cfRule>
    <cfRule type="cellIs" dxfId="5363" priority="6392" operator="equal">
      <formula>"SIM"</formula>
    </cfRule>
  </conditionalFormatting>
  <conditionalFormatting sqref="P1589">
    <cfRule type="cellIs" dxfId="5362" priority="6389" operator="equal">
      <formula>"NÃO"</formula>
    </cfRule>
    <cfRule type="cellIs" dxfId="5361" priority="6390" operator="equal">
      <formula>"SIM"</formula>
    </cfRule>
  </conditionalFormatting>
  <conditionalFormatting sqref="G1539">
    <cfRule type="cellIs" dxfId="5360" priority="6376" operator="equal">
      <formula>"z3"</formula>
    </cfRule>
    <cfRule type="cellIs" dxfId="5359" priority="6377" operator="equal">
      <formula>"Z1"</formula>
    </cfRule>
    <cfRule type="cellIs" dxfId="5358" priority="6378" operator="equal">
      <formula>"H2"</formula>
    </cfRule>
    <cfRule type="cellIs" dxfId="5357" priority="6379" operator="equal">
      <formula>"H1"</formula>
    </cfRule>
    <cfRule type="cellIs" dxfId="5356" priority="6380" operator="equal">
      <formula>"F1"</formula>
    </cfRule>
    <cfRule type="cellIs" dxfId="5355" priority="6381" operator="equal">
      <formula>"G2"</formula>
    </cfRule>
    <cfRule type="cellIs" dxfId="5354" priority="6382" operator="equal">
      <formula>"G1"</formula>
    </cfRule>
    <cfRule type="cellIs" dxfId="5353" priority="6383" operator="equal">
      <formula>"E1"</formula>
    </cfRule>
    <cfRule type="cellIs" dxfId="5352" priority="6384" operator="equal">
      <formula>"D2"</formula>
    </cfRule>
    <cfRule type="cellIs" dxfId="5351" priority="6385" operator="equal">
      <formula>"D1"</formula>
    </cfRule>
    <cfRule type="cellIs" dxfId="5350" priority="6386" operator="equal">
      <formula>"A"</formula>
    </cfRule>
  </conditionalFormatting>
  <conditionalFormatting sqref="P1616">
    <cfRule type="cellIs" dxfId="5349" priority="6374" operator="equal">
      <formula>"NÃO"</formula>
    </cfRule>
    <cfRule type="cellIs" dxfId="5348" priority="6375" operator="equal">
      <formula>"SIM"</formula>
    </cfRule>
  </conditionalFormatting>
  <conditionalFormatting sqref="P1617">
    <cfRule type="cellIs" dxfId="5347" priority="6372" operator="equal">
      <formula>"NÃO"</formula>
    </cfRule>
    <cfRule type="cellIs" dxfId="5346" priority="6373" operator="equal">
      <formula>"SIM"</formula>
    </cfRule>
  </conditionalFormatting>
  <conditionalFormatting sqref="P1618">
    <cfRule type="cellIs" dxfId="5345" priority="6370" operator="equal">
      <formula>"NÃO"</formula>
    </cfRule>
    <cfRule type="cellIs" dxfId="5344" priority="6371" operator="equal">
      <formula>"SIM"</formula>
    </cfRule>
  </conditionalFormatting>
  <conditionalFormatting sqref="P1619">
    <cfRule type="cellIs" dxfId="5343" priority="6368" operator="equal">
      <formula>"NÃO"</formula>
    </cfRule>
    <cfRule type="cellIs" dxfId="5342" priority="6369" operator="equal">
      <formula>"SIM"</formula>
    </cfRule>
  </conditionalFormatting>
  <conditionalFormatting sqref="P1628">
    <cfRule type="cellIs" dxfId="5341" priority="6366" operator="equal">
      <formula>"NÃO"</formula>
    </cfRule>
    <cfRule type="cellIs" dxfId="5340" priority="6367" operator="equal">
      <formula>"SIM"</formula>
    </cfRule>
  </conditionalFormatting>
  <conditionalFormatting sqref="G1640">
    <cfRule type="cellIs" dxfId="5339" priority="6355" operator="equal">
      <formula>"z3"</formula>
    </cfRule>
    <cfRule type="cellIs" dxfId="5338" priority="6356" operator="equal">
      <formula>"Z1"</formula>
    </cfRule>
    <cfRule type="cellIs" dxfId="5337" priority="6357" operator="equal">
      <formula>"H2"</formula>
    </cfRule>
    <cfRule type="cellIs" dxfId="5336" priority="6358" operator="equal">
      <formula>"H1"</formula>
    </cfRule>
    <cfRule type="cellIs" dxfId="5335" priority="6359" operator="equal">
      <formula>"F1"</formula>
    </cfRule>
    <cfRule type="cellIs" dxfId="5334" priority="6360" operator="equal">
      <formula>"G2"</formula>
    </cfRule>
    <cfRule type="cellIs" dxfId="5333" priority="6361" operator="equal">
      <formula>"G1"</formula>
    </cfRule>
    <cfRule type="cellIs" dxfId="5332" priority="6362" operator="equal">
      <formula>"E1"</formula>
    </cfRule>
    <cfRule type="cellIs" dxfId="5331" priority="6363" operator="equal">
      <formula>"D2"</formula>
    </cfRule>
    <cfRule type="cellIs" dxfId="5330" priority="6364" operator="equal">
      <formula>"D1"</formula>
    </cfRule>
    <cfRule type="cellIs" dxfId="5329" priority="6365" operator="equal">
      <formula>"A"</formula>
    </cfRule>
  </conditionalFormatting>
  <conditionalFormatting sqref="G1682">
    <cfRule type="cellIs" dxfId="5328" priority="6344" operator="equal">
      <formula>"z3"</formula>
    </cfRule>
    <cfRule type="cellIs" dxfId="5327" priority="6345" operator="equal">
      <formula>"Z1"</formula>
    </cfRule>
    <cfRule type="cellIs" dxfId="5326" priority="6346" operator="equal">
      <formula>"H2"</formula>
    </cfRule>
    <cfRule type="cellIs" dxfId="5325" priority="6347" operator="equal">
      <formula>"H1"</formula>
    </cfRule>
    <cfRule type="cellIs" dxfId="5324" priority="6348" operator="equal">
      <formula>"F1"</formula>
    </cfRule>
    <cfRule type="cellIs" dxfId="5323" priority="6349" operator="equal">
      <formula>"G2"</formula>
    </cfRule>
    <cfRule type="cellIs" dxfId="5322" priority="6350" operator="equal">
      <formula>"G1"</formula>
    </cfRule>
    <cfRule type="cellIs" dxfId="5321" priority="6351" operator="equal">
      <formula>"E1"</formula>
    </cfRule>
    <cfRule type="cellIs" dxfId="5320" priority="6352" operator="equal">
      <formula>"D2"</formula>
    </cfRule>
    <cfRule type="cellIs" dxfId="5319" priority="6353" operator="equal">
      <formula>"D1"</formula>
    </cfRule>
    <cfRule type="cellIs" dxfId="5318" priority="6354" operator="equal">
      <formula>"A"</formula>
    </cfRule>
  </conditionalFormatting>
  <conditionalFormatting sqref="G1683">
    <cfRule type="cellIs" dxfId="5317" priority="6333" operator="equal">
      <formula>"z3"</formula>
    </cfRule>
    <cfRule type="cellIs" dxfId="5316" priority="6334" operator="equal">
      <formula>"Z1"</formula>
    </cfRule>
    <cfRule type="cellIs" dxfId="5315" priority="6335" operator="equal">
      <formula>"H2"</formula>
    </cfRule>
    <cfRule type="cellIs" dxfId="5314" priority="6336" operator="equal">
      <formula>"H1"</formula>
    </cfRule>
    <cfRule type="cellIs" dxfId="5313" priority="6337" operator="equal">
      <formula>"F1"</formula>
    </cfRule>
    <cfRule type="cellIs" dxfId="5312" priority="6338" operator="equal">
      <formula>"G2"</formula>
    </cfRule>
    <cfRule type="cellIs" dxfId="5311" priority="6339" operator="equal">
      <formula>"G1"</formula>
    </cfRule>
    <cfRule type="cellIs" dxfId="5310" priority="6340" operator="equal">
      <formula>"E1"</formula>
    </cfRule>
    <cfRule type="cellIs" dxfId="5309" priority="6341" operator="equal">
      <formula>"D2"</formula>
    </cfRule>
    <cfRule type="cellIs" dxfId="5308" priority="6342" operator="equal">
      <formula>"D1"</formula>
    </cfRule>
    <cfRule type="cellIs" dxfId="5307" priority="6343" operator="equal">
      <formula>"A"</formula>
    </cfRule>
  </conditionalFormatting>
  <conditionalFormatting sqref="G1629">
    <cfRule type="cellIs" dxfId="5306" priority="6322" operator="equal">
      <formula>"z3"</formula>
    </cfRule>
    <cfRule type="cellIs" dxfId="5305" priority="6323" operator="equal">
      <formula>"Z1"</formula>
    </cfRule>
    <cfRule type="cellIs" dxfId="5304" priority="6324" operator="equal">
      <formula>"H2"</formula>
    </cfRule>
    <cfRule type="cellIs" dxfId="5303" priority="6325" operator="equal">
      <formula>"H1"</formula>
    </cfRule>
    <cfRule type="cellIs" dxfId="5302" priority="6326" operator="equal">
      <formula>"F1"</formula>
    </cfRule>
    <cfRule type="cellIs" dxfId="5301" priority="6327" operator="equal">
      <formula>"G2"</formula>
    </cfRule>
    <cfRule type="cellIs" dxfId="5300" priority="6328" operator="equal">
      <formula>"G1"</formula>
    </cfRule>
    <cfRule type="cellIs" dxfId="5299" priority="6329" operator="equal">
      <formula>"E1"</formula>
    </cfRule>
    <cfRule type="cellIs" dxfId="5298" priority="6330" operator="equal">
      <formula>"D2"</formula>
    </cfRule>
    <cfRule type="cellIs" dxfId="5297" priority="6331" operator="equal">
      <formula>"D1"</formula>
    </cfRule>
    <cfRule type="cellIs" dxfId="5296" priority="6332" operator="equal">
      <formula>"A"</formula>
    </cfRule>
  </conditionalFormatting>
  <conditionalFormatting sqref="G1630">
    <cfRule type="cellIs" dxfId="5295" priority="6311" operator="equal">
      <formula>"z3"</formula>
    </cfRule>
    <cfRule type="cellIs" dxfId="5294" priority="6312" operator="equal">
      <formula>"Z1"</formula>
    </cfRule>
    <cfRule type="cellIs" dxfId="5293" priority="6313" operator="equal">
      <formula>"H2"</formula>
    </cfRule>
    <cfRule type="cellIs" dxfId="5292" priority="6314" operator="equal">
      <formula>"H1"</formula>
    </cfRule>
    <cfRule type="cellIs" dxfId="5291" priority="6315" operator="equal">
      <formula>"F1"</formula>
    </cfRule>
    <cfRule type="cellIs" dxfId="5290" priority="6316" operator="equal">
      <formula>"G2"</formula>
    </cfRule>
    <cfRule type="cellIs" dxfId="5289" priority="6317" operator="equal">
      <formula>"G1"</formula>
    </cfRule>
    <cfRule type="cellIs" dxfId="5288" priority="6318" operator="equal">
      <formula>"E1"</formula>
    </cfRule>
    <cfRule type="cellIs" dxfId="5287" priority="6319" operator="equal">
      <formula>"D2"</formula>
    </cfRule>
    <cfRule type="cellIs" dxfId="5286" priority="6320" operator="equal">
      <formula>"D1"</formula>
    </cfRule>
    <cfRule type="cellIs" dxfId="5285" priority="6321" operator="equal">
      <formula>"A"</formula>
    </cfRule>
  </conditionalFormatting>
  <conditionalFormatting sqref="G1642">
    <cfRule type="cellIs" dxfId="5284" priority="6300" operator="equal">
      <formula>"z3"</formula>
    </cfRule>
    <cfRule type="cellIs" dxfId="5283" priority="6301" operator="equal">
      <formula>"Z1"</formula>
    </cfRule>
    <cfRule type="cellIs" dxfId="5282" priority="6302" operator="equal">
      <formula>"H2"</formula>
    </cfRule>
    <cfRule type="cellIs" dxfId="5281" priority="6303" operator="equal">
      <formula>"H1"</formula>
    </cfRule>
    <cfRule type="cellIs" dxfId="5280" priority="6304" operator="equal">
      <formula>"F1"</formula>
    </cfRule>
    <cfRule type="cellIs" dxfId="5279" priority="6305" operator="equal">
      <formula>"G2"</formula>
    </cfRule>
    <cfRule type="cellIs" dxfId="5278" priority="6306" operator="equal">
      <formula>"G1"</formula>
    </cfRule>
    <cfRule type="cellIs" dxfId="5277" priority="6307" operator="equal">
      <formula>"E1"</formula>
    </cfRule>
    <cfRule type="cellIs" dxfId="5276" priority="6308" operator="equal">
      <formula>"D2"</formula>
    </cfRule>
    <cfRule type="cellIs" dxfId="5275" priority="6309" operator="equal">
      <formula>"D1"</formula>
    </cfRule>
    <cfRule type="cellIs" dxfId="5274" priority="6310" operator="equal">
      <formula>"A"</formula>
    </cfRule>
  </conditionalFormatting>
  <conditionalFormatting sqref="G1643">
    <cfRule type="cellIs" dxfId="5273" priority="6289" operator="equal">
      <formula>"z3"</formula>
    </cfRule>
    <cfRule type="cellIs" dxfId="5272" priority="6290" operator="equal">
      <formula>"Z1"</formula>
    </cfRule>
    <cfRule type="cellIs" dxfId="5271" priority="6291" operator="equal">
      <formula>"H2"</formula>
    </cfRule>
    <cfRule type="cellIs" dxfId="5270" priority="6292" operator="equal">
      <formula>"H1"</formula>
    </cfRule>
    <cfRule type="cellIs" dxfId="5269" priority="6293" operator="equal">
      <formula>"F1"</formula>
    </cfRule>
    <cfRule type="cellIs" dxfId="5268" priority="6294" operator="equal">
      <formula>"G2"</formula>
    </cfRule>
    <cfRule type="cellIs" dxfId="5267" priority="6295" operator="equal">
      <formula>"G1"</formula>
    </cfRule>
    <cfRule type="cellIs" dxfId="5266" priority="6296" operator="equal">
      <formula>"E1"</formula>
    </cfRule>
    <cfRule type="cellIs" dxfId="5265" priority="6297" operator="equal">
      <formula>"D2"</formula>
    </cfRule>
    <cfRule type="cellIs" dxfId="5264" priority="6298" operator="equal">
      <formula>"D1"</formula>
    </cfRule>
    <cfRule type="cellIs" dxfId="5263" priority="6299" operator="equal">
      <formula>"A"</formula>
    </cfRule>
  </conditionalFormatting>
  <conditionalFormatting sqref="G1687">
    <cfRule type="cellIs" dxfId="5262" priority="6278" operator="equal">
      <formula>"z3"</formula>
    </cfRule>
    <cfRule type="cellIs" dxfId="5261" priority="6279" operator="equal">
      <formula>"Z1"</formula>
    </cfRule>
    <cfRule type="cellIs" dxfId="5260" priority="6280" operator="equal">
      <formula>"H2"</formula>
    </cfRule>
    <cfRule type="cellIs" dxfId="5259" priority="6281" operator="equal">
      <formula>"H1"</formula>
    </cfRule>
    <cfRule type="cellIs" dxfId="5258" priority="6282" operator="equal">
      <formula>"F1"</formula>
    </cfRule>
    <cfRule type="cellIs" dxfId="5257" priority="6283" operator="equal">
      <formula>"G2"</formula>
    </cfRule>
    <cfRule type="cellIs" dxfId="5256" priority="6284" operator="equal">
      <formula>"G1"</formula>
    </cfRule>
    <cfRule type="cellIs" dxfId="5255" priority="6285" operator="equal">
      <formula>"E1"</formula>
    </cfRule>
    <cfRule type="cellIs" dxfId="5254" priority="6286" operator="equal">
      <formula>"D2"</formula>
    </cfRule>
    <cfRule type="cellIs" dxfId="5253" priority="6287" operator="equal">
      <formula>"D1"</formula>
    </cfRule>
    <cfRule type="cellIs" dxfId="5252" priority="6288" operator="equal">
      <formula>"A"</formula>
    </cfRule>
  </conditionalFormatting>
  <conditionalFormatting sqref="P1632">
    <cfRule type="cellIs" dxfId="5251" priority="6276" operator="equal">
      <formula>"NÃO"</formula>
    </cfRule>
    <cfRule type="cellIs" dxfId="5250" priority="6277" operator="equal">
      <formula>"SIM"</formula>
    </cfRule>
  </conditionalFormatting>
  <conditionalFormatting sqref="P1634">
    <cfRule type="cellIs" dxfId="5249" priority="6274" operator="equal">
      <formula>"NÃO"</formula>
    </cfRule>
    <cfRule type="cellIs" dxfId="5248" priority="6275" operator="equal">
      <formula>"SIM"</formula>
    </cfRule>
  </conditionalFormatting>
  <conditionalFormatting sqref="P1638">
    <cfRule type="cellIs" dxfId="5247" priority="6272" operator="equal">
      <formula>"NÃO"</formula>
    </cfRule>
    <cfRule type="cellIs" dxfId="5246" priority="6273" operator="equal">
      <formula>"SIM"</formula>
    </cfRule>
  </conditionalFormatting>
  <conditionalFormatting sqref="P1646">
    <cfRule type="cellIs" dxfId="5245" priority="6259" operator="equal">
      <formula>"NÃO"</formula>
    </cfRule>
    <cfRule type="cellIs" dxfId="5244" priority="6260" operator="equal">
      <formula>"SIM"</formula>
    </cfRule>
  </conditionalFormatting>
  <conditionalFormatting sqref="G1644">
    <cfRule type="cellIs" dxfId="5243" priority="6248" operator="equal">
      <formula>"z3"</formula>
    </cfRule>
    <cfRule type="cellIs" dxfId="5242" priority="6249" operator="equal">
      <formula>"Z1"</formula>
    </cfRule>
    <cfRule type="cellIs" dxfId="5241" priority="6250" operator="equal">
      <formula>"H2"</formula>
    </cfRule>
    <cfRule type="cellIs" dxfId="5240" priority="6251" operator="equal">
      <formula>"H1"</formula>
    </cfRule>
    <cfRule type="cellIs" dxfId="5239" priority="6252" operator="equal">
      <formula>"F1"</formula>
    </cfRule>
    <cfRule type="cellIs" dxfId="5238" priority="6253" operator="equal">
      <formula>"G2"</formula>
    </cfRule>
    <cfRule type="cellIs" dxfId="5237" priority="6254" operator="equal">
      <formula>"G1"</formula>
    </cfRule>
    <cfRule type="cellIs" dxfId="5236" priority="6255" operator="equal">
      <formula>"E1"</formula>
    </cfRule>
    <cfRule type="cellIs" dxfId="5235" priority="6256" operator="equal">
      <formula>"D2"</formula>
    </cfRule>
    <cfRule type="cellIs" dxfId="5234" priority="6257" operator="equal">
      <formula>"D1"</formula>
    </cfRule>
    <cfRule type="cellIs" dxfId="5233" priority="6258" operator="equal">
      <formula>"A"</formula>
    </cfRule>
  </conditionalFormatting>
  <conditionalFormatting sqref="G1686">
    <cfRule type="cellIs" dxfId="5232" priority="6237" operator="equal">
      <formula>"z3"</formula>
    </cfRule>
    <cfRule type="cellIs" dxfId="5231" priority="6238" operator="equal">
      <formula>"Z1"</formula>
    </cfRule>
    <cfRule type="cellIs" dxfId="5230" priority="6239" operator="equal">
      <formula>"H2"</formula>
    </cfRule>
    <cfRule type="cellIs" dxfId="5229" priority="6240" operator="equal">
      <formula>"H1"</formula>
    </cfRule>
    <cfRule type="cellIs" dxfId="5228" priority="6241" operator="equal">
      <formula>"F1"</formula>
    </cfRule>
    <cfRule type="cellIs" dxfId="5227" priority="6242" operator="equal">
      <formula>"G2"</formula>
    </cfRule>
    <cfRule type="cellIs" dxfId="5226" priority="6243" operator="equal">
      <formula>"G1"</formula>
    </cfRule>
    <cfRule type="cellIs" dxfId="5225" priority="6244" operator="equal">
      <formula>"E1"</formula>
    </cfRule>
    <cfRule type="cellIs" dxfId="5224" priority="6245" operator="equal">
      <formula>"D2"</formula>
    </cfRule>
    <cfRule type="cellIs" dxfId="5223" priority="6246" operator="equal">
      <formula>"D1"</formula>
    </cfRule>
    <cfRule type="cellIs" dxfId="5222" priority="6247" operator="equal">
      <formula>"A"</formula>
    </cfRule>
  </conditionalFormatting>
  <conditionalFormatting sqref="G1688">
    <cfRule type="cellIs" dxfId="5221" priority="6226" operator="equal">
      <formula>"z3"</formula>
    </cfRule>
    <cfRule type="cellIs" dxfId="5220" priority="6227" operator="equal">
      <formula>"Z1"</formula>
    </cfRule>
    <cfRule type="cellIs" dxfId="5219" priority="6228" operator="equal">
      <formula>"H2"</formula>
    </cfRule>
    <cfRule type="cellIs" dxfId="5218" priority="6229" operator="equal">
      <formula>"H1"</formula>
    </cfRule>
    <cfRule type="cellIs" dxfId="5217" priority="6230" operator="equal">
      <formula>"F1"</formula>
    </cfRule>
    <cfRule type="cellIs" dxfId="5216" priority="6231" operator="equal">
      <formula>"G2"</formula>
    </cfRule>
    <cfRule type="cellIs" dxfId="5215" priority="6232" operator="equal">
      <formula>"G1"</formula>
    </cfRule>
    <cfRule type="cellIs" dxfId="5214" priority="6233" operator="equal">
      <formula>"E1"</formula>
    </cfRule>
    <cfRule type="cellIs" dxfId="5213" priority="6234" operator="equal">
      <formula>"D2"</formula>
    </cfRule>
    <cfRule type="cellIs" dxfId="5212" priority="6235" operator="equal">
      <formula>"D1"</formula>
    </cfRule>
    <cfRule type="cellIs" dxfId="5211" priority="6236" operator="equal">
      <formula>"A"</formula>
    </cfRule>
  </conditionalFormatting>
  <conditionalFormatting sqref="P1648:P1656 P1669">
    <cfRule type="cellIs" dxfId="5210" priority="6224" operator="equal">
      <formula>"NÃO"</formula>
    </cfRule>
    <cfRule type="cellIs" dxfId="5209" priority="6225" operator="equal">
      <formula>"SIM"</formula>
    </cfRule>
  </conditionalFormatting>
  <conditionalFormatting sqref="G1648:G1656 G1669">
    <cfRule type="cellIs" dxfId="5208" priority="6213" operator="equal">
      <formula>"z3"</formula>
    </cfRule>
    <cfRule type="cellIs" dxfId="5207" priority="6214" operator="equal">
      <formula>"Z1"</formula>
    </cfRule>
    <cfRule type="cellIs" dxfId="5206" priority="6215" operator="equal">
      <formula>"H2"</formula>
    </cfRule>
    <cfRule type="cellIs" dxfId="5205" priority="6216" operator="equal">
      <formula>"H1"</formula>
    </cfRule>
    <cfRule type="cellIs" dxfId="5204" priority="6217" operator="equal">
      <formula>"F1"</formula>
    </cfRule>
    <cfRule type="cellIs" dxfId="5203" priority="6218" operator="equal">
      <formula>"G2"</formula>
    </cfRule>
    <cfRule type="cellIs" dxfId="5202" priority="6219" operator="equal">
      <formula>"G1"</formula>
    </cfRule>
    <cfRule type="cellIs" dxfId="5201" priority="6220" operator="equal">
      <formula>"E1"</formula>
    </cfRule>
    <cfRule type="cellIs" dxfId="5200" priority="6221" operator="equal">
      <formula>"D2"</formula>
    </cfRule>
    <cfRule type="cellIs" dxfId="5199" priority="6222" operator="equal">
      <formula>"D1"</formula>
    </cfRule>
    <cfRule type="cellIs" dxfId="5198" priority="6223" operator="equal">
      <formula>"A"</formula>
    </cfRule>
  </conditionalFormatting>
  <conditionalFormatting sqref="P1657:P1668">
    <cfRule type="cellIs" dxfId="5197" priority="6211" operator="equal">
      <formula>"NÃO"</formula>
    </cfRule>
    <cfRule type="cellIs" dxfId="5196" priority="6212" operator="equal">
      <formula>"SIM"</formula>
    </cfRule>
  </conditionalFormatting>
  <conditionalFormatting sqref="G1657:G1668">
    <cfRule type="cellIs" dxfId="5195" priority="6200" operator="equal">
      <formula>"z3"</formula>
    </cfRule>
    <cfRule type="cellIs" dxfId="5194" priority="6201" operator="equal">
      <formula>"Z1"</formula>
    </cfRule>
    <cfRule type="cellIs" dxfId="5193" priority="6202" operator="equal">
      <formula>"H2"</formula>
    </cfRule>
    <cfRule type="cellIs" dxfId="5192" priority="6203" operator="equal">
      <formula>"H1"</formula>
    </cfRule>
    <cfRule type="cellIs" dxfId="5191" priority="6204" operator="equal">
      <formula>"F1"</formula>
    </cfRule>
    <cfRule type="cellIs" dxfId="5190" priority="6205" operator="equal">
      <formula>"G2"</formula>
    </cfRule>
    <cfRule type="cellIs" dxfId="5189" priority="6206" operator="equal">
      <formula>"G1"</formula>
    </cfRule>
    <cfRule type="cellIs" dxfId="5188" priority="6207" operator="equal">
      <formula>"E1"</formula>
    </cfRule>
    <cfRule type="cellIs" dxfId="5187" priority="6208" operator="equal">
      <formula>"D2"</formula>
    </cfRule>
    <cfRule type="cellIs" dxfId="5186" priority="6209" operator="equal">
      <formula>"D1"</formula>
    </cfRule>
    <cfRule type="cellIs" dxfId="5185" priority="6210" operator="equal">
      <formula>"A"</formula>
    </cfRule>
  </conditionalFormatting>
  <conditionalFormatting sqref="G1689">
    <cfRule type="cellIs" dxfId="5184" priority="6189" operator="equal">
      <formula>"z3"</formula>
    </cfRule>
    <cfRule type="cellIs" dxfId="5183" priority="6190" operator="equal">
      <formula>"Z1"</formula>
    </cfRule>
    <cfRule type="cellIs" dxfId="5182" priority="6191" operator="equal">
      <formula>"H2"</formula>
    </cfRule>
    <cfRule type="cellIs" dxfId="5181" priority="6192" operator="equal">
      <formula>"H1"</formula>
    </cfRule>
    <cfRule type="cellIs" dxfId="5180" priority="6193" operator="equal">
      <formula>"F1"</formula>
    </cfRule>
    <cfRule type="cellIs" dxfId="5179" priority="6194" operator="equal">
      <formula>"G2"</formula>
    </cfRule>
    <cfRule type="cellIs" dxfId="5178" priority="6195" operator="equal">
      <formula>"G1"</formula>
    </cfRule>
    <cfRule type="cellIs" dxfId="5177" priority="6196" operator="equal">
      <formula>"E1"</formula>
    </cfRule>
    <cfRule type="cellIs" dxfId="5176" priority="6197" operator="equal">
      <formula>"D2"</formula>
    </cfRule>
    <cfRule type="cellIs" dxfId="5175" priority="6198" operator="equal">
      <formula>"D1"</formula>
    </cfRule>
    <cfRule type="cellIs" dxfId="5174" priority="6199" operator="equal">
      <formula>"A"</formula>
    </cfRule>
  </conditionalFormatting>
  <conditionalFormatting sqref="G1692">
    <cfRule type="cellIs" dxfId="5173" priority="6176" operator="equal">
      <formula>"z3"</formula>
    </cfRule>
    <cfRule type="cellIs" dxfId="5172" priority="6177" operator="equal">
      <formula>"Z1"</formula>
    </cfRule>
    <cfRule type="cellIs" dxfId="5171" priority="6178" operator="equal">
      <formula>"H2"</formula>
    </cfRule>
    <cfRule type="cellIs" dxfId="5170" priority="6179" operator="equal">
      <formula>"H1"</formula>
    </cfRule>
    <cfRule type="cellIs" dxfId="5169" priority="6180" operator="equal">
      <formula>"F1"</formula>
    </cfRule>
    <cfRule type="cellIs" dxfId="5168" priority="6181" operator="equal">
      <formula>"G2"</formula>
    </cfRule>
    <cfRule type="cellIs" dxfId="5167" priority="6182" operator="equal">
      <formula>"G1"</formula>
    </cfRule>
    <cfRule type="cellIs" dxfId="5166" priority="6183" operator="equal">
      <formula>"E1"</formula>
    </cfRule>
    <cfRule type="cellIs" dxfId="5165" priority="6184" operator="equal">
      <formula>"D2"</formula>
    </cfRule>
    <cfRule type="cellIs" dxfId="5164" priority="6185" operator="equal">
      <formula>"D1"</formula>
    </cfRule>
    <cfRule type="cellIs" dxfId="5163" priority="6186" operator="equal">
      <formula>"A"</formula>
    </cfRule>
  </conditionalFormatting>
  <conditionalFormatting sqref="G1693">
    <cfRule type="cellIs" dxfId="5162" priority="6165" operator="equal">
      <formula>"z3"</formula>
    </cfRule>
    <cfRule type="cellIs" dxfId="5161" priority="6166" operator="equal">
      <formula>"Z1"</formula>
    </cfRule>
    <cfRule type="cellIs" dxfId="5160" priority="6167" operator="equal">
      <formula>"H2"</formula>
    </cfRule>
    <cfRule type="cellIs" dxfId="5159" priority="6168" operator="equal">
      <formula>"H1"</formula>
    </cfRule>
    <cfRule type="cellIs" dxfId="5158" priority="6169" operator="equal">
      <formula>"F1"</formula>
    </cfRule>
    <cfRule type="cellIs" dxfId="5157" priority="6170" operator="equal">
      <formula>"G2"</formula>
    </cfRule>
    <cfRule type="cellIs" dxfId="5156" priority="6171" operator="equal">
      <formula>"G1"</formula>
    </cfRule>
    <cfRule type="cellIs" dxfId="5155" priority="6172" operator="equal">
      <formula>"E1"</formula>
    </cfRule>
    <cfRule type="cellIs" dxfId="5154" priority="6173" operator="equal">
      <formula>"D2"</formula>
    </cfRule>
    <cfRule type="cellIs" dxfId="5153" priority="6174" operator="equal">
      <formula>"D1"</formula>
    </cfRule>
    <cfRule type="cellIs" dxfId="5152" priority="6175" operator="equal">
      <formula>"A"</formula>
    </cfRule>
  </conditionalFormatting>
  <conditionalFormatting sqref="P1694">
    <cfRule type="cellIs" dxfId="5151" priority="6163" operator="equal">
      <formula>"NÃO"</formula>
    </cfRule>
    <cfRule type="cellIs" dxfId="5150" priority="6164" operator="equal">
      <formula>"SIM"</formula>
    </cfRule>
  </conditionalFormatting>
  <conditionalFormatting sqref="P1693">
    <cfRule type="cellIs" dxfId="5149" priority="6161" operator="equal">
      <formula>"NÃO"</formula>
    </cfRule>
    <cfRule type="cellIs" dxfId="5148" priority="6162" operator="equal">
      <formula>"SIM"</formula>
    </cfRule>
  </conditionalFormatting>
  <conditionalFormatting sqref="G1696">
    <cfRule type="cellIs" dxfId="5147" priority="6150" operator="equal">
      <formula>"z3"</formula>
    </cfRule>
    <cfRule type="cellIs" dxfId="5146" priority="6151" operator="equal">
      <formula>"Z1"</formula>
    </cfRule>
    <cfRule type="cellIs" dxfId="5145" priority="6152" operator="equal">
      <formula>"H2"</formula>
    </cfRule>
    <cfRule type="cellIs" dxfId="5144" priority="6153" operator="equal">
      <formula>"H1"</formula>
    </cfRule>
    <cfRule type="cellIs" dxfId="5143" priority="6154" operator="equal">
      <formula>"F1"</formula>
    </cfRule>
    <cfRule type="cellIs" dxfId="5142" priority="6155" operator="equal">
      <formula>"G2"</formula>
    </cfRule>
    <cfRule type="cellIs" dxfId="5141" priority="6156" operator="equal">
      <formula>"G1"</formula>
    </cfRule>
    <cfRule type="cellIs" dxfId="5140" priority="6157" operator="equal">
      <formula>"E1"</formula>
    </cfRule>
    <cfRule type="cellIs" dxfId="5139" priority="6158" operator="equal">
      <formula>"D2"</formula>
    </cfRule>
    <cfRule type="cellIs" dxfId="5138" priority="6159" operator="equal">
      <formula>"D1"</formula>
    </cfRule>
    <cfRule type="cellIs" dxfId="5137" priority="6160" operator="equal">
      <formula>"A"</formula>
    </cfRule>
  </conditionalFormatting>
  <conditionalFormatting sqref="G1697">
    <cfRule type="cellIs" dxfId="5136" priority="6139" operator="equal">
      <formula>"z3"</formula>
    </cfRule>
    <cfRule type="cellIs" dxfId="5135" priority="6140" operator="equal">
      <formula>"Z1"</formula>
    </cfRule>
    <cfRule type="cellIs" dxfId="5134" priority="6141" operator="equal">
      <formula>"H2"</formula>
    </cfRule>
    <cfRule type="cellIs" dxfId="5133" priority="6142" operator="equal">
      <formula>"H1"</formula>
    </cfRule>
    <cfRule type="cellIs" dxfId="5132" priority="6143" operator="equal">
      <formula>"F1"</formula>
    </cfRule>
    <cfRule type="cellIs" dxfId="5131" priority="6144" operator="equal">
      <formula>"G2"</formula>
    </cfRule>
    <cfRule type="cellIs" dxfId="5130" priority="6145" operator="equal">
      <formula>"G1"</formula>
    </cfRule>
    <cfRule type="cellIs" dxfId="5129" priority="6146" operator="equal">
      <formula>"E1"</formula>
    </cfRule>
    <cfRule type="cellIs" dxfId="5128" priority="6147" operator="equal">
      <formula>"D2"</formula>
    </cfRule>
    <cfRule type="cellIs" dxfId="5127" priority="6148" operator="equal">
      <formula>"D1"</formula>
    </cfRule>
    <cfRule type="cellIs" dxfId="5126" priority="6149" operator="equal">
      <formula>"A"</formula>
    </cfRule>
  </conditionalFormatting>
  <conditionalFormatting sqref="G1698">
    <cfRule type="cellIs" dxfId="5125" priority="6128" operator="equal">
      <formula>"z3"</formula>
    </cfRule>
    <cfRule type="cellIs" dxfId="5124" priority="6129" operator="equal">
      <formula>"Z1"</formula>
    </cfRule>
    <cfRule type="cellIs" dxfId="5123" priority="6130" operator="equal">
      <formula>"H2"</formula>
    </cfRule>
    <cfRule type="cellIs" dxfId="5122" priority="6131" operator="equal">
      <formula>"H1"</formula>
    </cfRule>
    <cfRule type="cellIs" dxfId="5121" priority="6132" operator="equal">
      <formula>"F1"</formula>
    </cfRule>
    <cfRule type="cellIs" dxfId="5120" priority="6133" operator="equal">
      <formula>"G2"</formula>
    </cfRule>
    <cfRule type="cellIs" dxfId="5119" priority="6134" operator="equal">
      <formula>"G1"</formula>
    </cfRule>
    <cfRule type="cellIs" dxfId="5118" priority="6135" operator="equal">
      <formula>"E1"</formula>
    </cfRule>
    <cfRule type="cellIs" dxfId="5117" priority="6136" operator="equal">
      <formula>"D2"</formula>
    </cfRule>
    <cfRule type="cellIs" dxfId="5116" priority="6137" operator="equal">
      <formula>"D1"</formula>
    </cfRule>
    <cfRule type="cellIs" dxfId="5115" priority="6138" operator="equal">
      <formula>"A"</formula>
    </cfRule>
  </conditionalFormatting>
  <conditionalFormatting sqref="G1699">
    <cfRule type="cellIs" dxfId="5114" priority="6117" operator="equal">
      <formula>"z3"</formula>
    </cfRule>
    <cfRule type="cellIs" dxfId="5113" priority="6118" operator="equal">
      <formula>"Z1"</formula>
    </cfRule>
    <cfRule type="cellIs" dxfId="5112" priority="6119" operator="equal">
      <formula>"H2"</formula>
    </cfRule>
    <cfRule type="cellIs" dxfId="5111" priority="6120" operator="equal">
      <formula>"H1"</formula>
    </cfRule>
    <cfRule type="cellIs" dxfId="5110" priority="6121" operator="equal">
      <formula>"F1"</formula>
    </cfRule>
    <cfRule type="cellIs" dxfId="5109" priority="6122" operator="equal">
      <formula>"G2"</formula>
    </cfRule>
    <cfRule type="cellIs" dxfId="5108" priority="6123" operator="equal">
      <formula>"G1"</formula>
    </cfRule>
    <cfRule type="cellIs" dxfId="5107" priority="6124" operator="equal">
      <formula>"E1"</formula>
    </cfRule>
    <cfRule type="cellIs" dxfId="5106" priority="6125" operator="equal">
      <formula>"D2"</formula>
    </cfRule>
    <cfRule type="cellIs" dxfId="5105" priority="6126" operator="equal">
      <formula>"D1"</formula>
    </cfRule>
    <cfRule type="cellIs" dxfId="5104" priority="6127" operator="equal">
      <formula>"A"</formula>
    </cfRule>
  </conditionalFormatting>
  <conditionalFormatting sqref="G1700">
    <cfRule type="cellIs" dxfId="5103" priority="6106" operator="equal">
      <formula>"z3"</formula>
    </cfRule>
    <cfRule type="cellIs" dxfId="5102" priority="6107" operator="equal">
      <formula>"Z1"</formula>
    </cfRule>
    <cfRule type="cellIs" dxfId="5101" priority="6108" operator="equal">
      <formula>"H2"</formula>
    </cfRule>
    <cfRule type="cellIs" dxfId="5100" priority="6109" operator="equal">
      <formula>"H1"</formula>
    </cfRule>
    <cfRule type="cellIs" dxfId="5099" priority="6110" operator="equal">
      <formula>"F1"</formula>
    </cfRule>
    <cfRule type="cellIs" dxfId="5098" priority="6111" operator="equal">
      <formula>"G2"</formula>
    </cfRule>
    <cfRule type="cellIs" dxfId="5097" priority="6112" operator="equal">
      <formula>"G1"</formula>
    </cfRule>
    <cfRule type="cellIs" dxfId="5096" priority="6113" operator="equal">
      <formula>"E1"</formula>
    </cfRule>
    <cfRule type="cellIs" dxfId="5095" priority="6114" operator="equal">
      <formula>"D2"</formula>
    </cfRule>
    <cfRule type="cellIs" dxfId="5094" priority="6115" operator="equal">
      <formula>"D1"</formula>
    </cfRule>
    <cfRule type="cellIs" dxfId="5093" priority="6116" operator="equal">
      <formula>"A"</formula>
    </cfRule>
  </conditionalFormatting>
  <conditionalFormatting sqref="P1703">
    <cfRule type="cellIs" dxfId="5092" priority="6104" operator="equal">
      <formula>"NÃO"</formula>
    </cfRule>
    <cfRule type="cellIs" dxfId="5091" priority="6105" operator="equal">
      <formula>"SIM"</formula>
    </cfRule>
  </conditionalFormatting>
  <conditionalFormatting sqref="G1711">
    <cfRule type="cellIs" dxfId="5090" priority="6093" operator="equal">
      <formula>"z3"</formula>
    </cfRule>
    <cfRule type="cellIs" dxfId="5089" priority="6094" operator="equal">
      <formula>"Z1"</formula>
    </cfRule>
    <cfRule type="cellIs" dxfId="5088" priority="6095" operator="equal">
      <formula>"H2"</formula>
    </cfRule>
    <cfRule type="cellIs" dxfId="5087" priority="6096" operator="equal">
      <formula>"H1"</formula>
    </cfRule>
    <cfRule type="cellIs" dxfId="5086" priority="6097" operator="equal">
      <formula>"F1"</formula>
    </cfRule>
    <cfRule type="cellIs" dxfId="5085" priority="6098" operator="equal">
      <formula>"G2"</formula>
    </cfRule>
    <cfRule type="cellIs" dxfId="5084" priority="6099" operator="equal">
      <formula>"G1"</formula>
    </cfRule>
    <cfRule type="cellIs" dxfId="5083" priority="6100" operator="equal">
      <formula>"E1"</formula>
    </cfRule>
    <cfRule type="cellIs" dxfId="5082" priority="6101" operator="equal">
      <formula>"D2"</formula>
    </cfRule>
    <cfRule type="cellIs" dxfId="5081" priority="6102" operator="equal">
      <formula>"D1"</formula>
    </cfRule>
    <cfRule type="cellIs" dxfId="5080" priority="6103" operator="equal">
      <formula>"A"</formula>
    </cfRule>
  </conditionalFormatting>
  <conditionalFormatting sqref="G1712">
    <cfRule type="cellIs" dxfId="5079" priority="6082" operator="equal">
      <formula>"z3"</formula>
    </cfRule>
    <cfRule type="cellIs" dxfId="5078" priority="6083" operator="equal">
      <formula>"Z1"</formula>
    </cfRule>
    <cfRule type="cellIs" dxfId="5077" priority="6084" operator="equal">
      <formula>"H2"</formula>
    </cfRule>
    <cfRule type="cellIs" dxfId="5076" priority="6085" operator="equal">
      <formula>"H1"</formula>
    </cfRule>
    <cfRule type="cellIs" dxfId="5075" priority="6086" operator="equal">
      <formula>"F1"</formula>
    </cfRule>
    <cfRule type="cellIs" dxfId="5074" priority="6087" operator="equal">
      <formula>"G2"</formula>
    </cfRule>
    <cfRule type="cellIs" dxfId="5073" priority="6088" operator="equal">
      <formula>"G1"</formula>
    </cfRule>
    <cfRule type="cellIs" dxfId="5072" priority="6089" operator="equal">
      <formula>"E1"</formula>
    </cfRule>
    <cfRule type="cellIs" dxfId="5071" priority="6090" operator="equal">
      <formula>"D2"</formula>
    </cfRule>
    <cfRule type="cellIs" dxfId="5070" priority="6091" operator="equal">
      <formula>"D1"</formula>
    </cfRule>
    <cfRule type="cellIs" dxfId="5069" priority="6092" operator="equal">
      <formula>"A"</formula>
    </cfRule>
  </conditionalFormatting>
  <conditionalFormatting sqref="G1713">
    <cfRule type="cellIs" dxfId="5068" priority="6071" operator="equal">
      <formula>"z3"</formula>
    </cfRule>
    <cfRule type="cellIs" dxfId="5067" priority="6072" operator="equal">
      <formula>"Z1"</formula>
    </cfRule>
    <cfRule type="cellIs" dxfId="5066" priority="6073" operator="equal">
      <formula>"H2"</formula>
    </cfRule>
    <cfRule type="cellIs" dxfId="5065" priority="6074" operator="equal">
      <formula>"H1"</formula>
    </cfRule>
    <cfRule type="cellIs" dxfId="5064" priority="6075" operator="equal">
      <formula>"F1"</formula>
    </cfRule>
    <cfRule type="cellIs" dxfId="5063" priority="6076" operator="equal">
      <formula>"G2"</formula>
    </cfRule>
    <cfRule type="cellIs" dxfId="5062" priority="6077" operator="equal">
      <formula>"G1"</formula>
    </cfRule>
    <cfRule type="cellIs" dxfId="5061" priority="6078" operator="equal">
      <formula>"E1"</formula>
    </cfRule>
    <cfRule type="cellIs" dxfId="5060" priority="6079" operator="equal">
      <formula>"D2"</formula>
    </cfRule>
    <cfRule type="cellIs" dxfId="5059" priority="6080" operator="equal">
      <formula>"D1"</formula>
    </cfRule>
    <cfRule type="cellIs" dxfId="5058" priority="6081" operator="equal">
      <formula>"A"</formula>
    </cfRule>
  </conditionalFormatting>
  <conditionalFormatting sqref="G1694">
    <cfRule type="cellIs" dxfId="5057" priority="6060" operator="equal">
      <formula>"z3"</formula>
    </cfRule>
    <cfRule type="cellIs" dxfId="5056" priority="6061" operator="equal">
      <formula>"Z1"</formula>
    </cfRule>
    <cfRule type="cellIs" dxfId="5055" priority="6062" operator="equal">
      <formula>"H2"</formula>
    </cfRule>
    <cfRule type="cellIs" dxfId="5054" priority="6063" operator="equal">
      <formula>"H1"</formula>
    </cfRule>
    <cfRule type="cellIs" dxfId="5053" priority="6064" operator="equal">
      <formula>"F1"</formula>
    </cfRule>
    <cfRule type="cellIs" dxfId="5052" priority="6065" operator="equal">
      <formula>"G2"</formula>
    </cfRule>
    <cfRule type="cellIs" dxfId="5051" priority="6066" operator="equal">
      <formula>"G1"</formula>
    </cfRule>
    <cfRule type="cellIs" dxfId="5050" priority="6067" operator="equal">
      <formula>"E1"</formula>
    </cfRule>
    <cfRule type="cellIs" dxfId="5049" priority="6068" operator="equal">
      <formula>"D2"</formula>
    </cfRule>
    <cfRule type="cellIs" dxfId="5048" priority="6069" operator="equal">
      <formula>"D1"</formula>
    </cfRule>
    <cfRule type="cellIs" dxfId="5047" priority="6070" operator="equal">
      <formula>"A"</formula>
    </cfRule>
  </conditionalFormatting>
  <conditionalFormatting sqref="G1715">
    <cfRule type="cellIs" dxfId="5046" priority="6049" operator="equal">
      <formula>"z3"</formula>
    </cfRule>
    <cfRule type="cellIs" dxfId="5045" priority="6050" operator="equal">
      <formula>"Z1"</formula>
    </cfRule>
    <cfRule type="cellIs" dxfId="5044" priority="6051" operator="equal">
      <formula>"H2"</formula>
    </cfRule>
    <cfRule type="cellIs" dxfId="5043" priority="6052" operator="equal">
      <formula>"H1"</formula>
    </cfRule>
    <cfRule type="cellIs" dxfId="5042" priority="6053" operator="equal">
      <formula>"F1"</formula>
    </cfRule>
    <cfRule type="cellIs" dxfId="5041" priority="6054" operator="equal">
      <formula>"G2"</formula>
    </cfRule>
    <cfRule type="cellIs" dxfId="5040" priority="6055" operator="equal">
      <formula>"G1"</formula>
    </cfRule>
    <cfRule type="cellIs" dxfId="5039" priority="6056" operator="equal">
      <formula>"E1"</formula>
    </cfRule>
    <cfRule type="cellIs" dxfId="5038" priority="6057" operator="equal">
      <formula>"D2"</formula>
    </cfRule>
    <cfRule type="cellIs" dxfId="5037" priority="6058" operator="equal">
      <formula>"D1"</formula>
    </cfRule>
    <cfRule type="cellIs" dxfId="5036" priority="6059" operator="equal">
      <formula>"A"</formula>
    </cfRule>
  </conditionalFormatting>
  <conditionalFormatting sqref="G1731">
    <cfRule type="cellIs" dxfId="5035" priority="6038" operator="equal">
      <formula>"z3"</formula>
    </cfRule>
    <cfRule type="cellIs" dxfId="5034" priority="6039" operator="equal">
      <formula>"Z1"</formula>
    </cfRule>
    <cfRule type="cellIs" dxfId="5033" priority="6040" operator="equal">
      <formula>"H2"</formula>
    </cfRule>
    <cfRule type="cellIs" dxfId="5032" priority="6041" operator="equal">
      <formula>"H1"</formula>
    </cfRule>
    <cfRule type="cellIs" dxfId="5031" priority="6042" operator="equal">
      <formula>"F1"</formula>
    </cfRule>
    <cfRule type="cellIs" dxfId="5030" priority="6043" operator="equal">
      <formula>"G2"</formula>
    </cfRule>
    <cfRule type="cellIs" dxfId="5029" priority="6044" operator="equal">
      <formula>"G1"</formula>
    </cfRule>
    <cfRule type="cellIs" dxfId="5028" priority="6045" operator="equal">
      <formula>"E1"</formula>
    </cfRule>
    <cfRule type="cellIs" dxfId="5027" priority="6046" operator="equal">
      <formula>"D2"</formula>
    </cfRule>
    <cfRule type="cellIs" dxfId="5026" priority="6047" operator="equal">
      <formula>"D1"</formula>
    </cfRule>
    <cfRule type="cellIs" dxfId="5025" priority="6048" operator="equal">
      <formula>"A"</formula>
    </cfRule>
  </conditionalFormatting>
  <conditionalFormatting sqref="G1739">
    <cfRule type="cellIs" dxfId="5024" priority="6027" operator="equal">
      <formula>"z3"</formula>
    </cfRule>
    <cfRule type="cellIs" dxfId="5023" priority="6028" operator="equal">
      <formula>"Z1"</formula>
    </cfRule>
    <cfRule type="cellIs" dxfId="5022" priority="6029" operator="equal">
      <formula>"H2"</formula>
    </cfRule>
    <cfRule type="cellIs" dxfId="5021" priority="6030" operator="equal">
      <formula>"H1"</formula>
    </cfRule>
    <cfRule type="cellIs" dxfId="5020" priority="6031" operator="equal">
      <formula>"F1"</formula>
    </cfRule>
    <cfRule type="cellIs" dxfId="5019" priority="6032" operator="equal">
      <formula>"G2"</formula>
    </cfRule>
    <cfRule type="cellIs" dxfId="5018" priority="6033" operator="equal">
      <formula>"G1"</formula>
    </cfRule>
    <cfRule type="cellIs" dxfId="5017" priority="6034" operator="equal">
      <formula>"E1"</formula>
    </cfRule>
    <cfRule type="cellIs" dxfId="5016" priority="6035" operator="equal">
      <formula>"D2"</formula>
    </cfRule>
    <cfRule type="cellIs" dxfId="5015" priority="6036" operator="equal">
      <formula>"D1"</formula>
    </cfRule>
    <cfRule type="cellIs" dxfId="5014" priority="6037" operator="equal">
      <formula>"A"</formula>
    </cfRule>
  </conditionalFormatting>
  <conditionalFormatting sqref="G1727">
    <cfRule type="cellIs" dxfId="5013" priority="6016" operator="equal">
      <formula>"z3"</formula>
    </cfRule>
    <cfRule type="cellIs" dxfId="5012" priority="6017" operator="equal">
      <formula>"Z1"</formula>
    </cfRule>
    <cfRule type="cellIs" dxfId="5011" priority="6018" operator="equal">
      <formula>"H2"</formula>
    </cfRule>
    <cfRule type="cellIs" dxfId="5010" priority="6019" operator="equal">
      <formula>"H1"</formula>
    </cfRule>
    <cfRule type="cellIs" dxfId="5009" priority="6020" operator="equal">
      <formula>"F1"</formula>
    </cfRule>
    <cfRule type="cellIs" dxfId="5008" priority="6021" operator="equal">
      <formula>"G2"</formula>
    </cfRule>
    <cfRule type="cellIs" dxfId="5007" priority="6022" operator="equal">
      <formula>"G1"</formula>
    </cfRule>
    <cfRule type="cellIs" dxfId="5006" priority="6023" operator="equal">
      <formula>"E1"</formula>
    </cfRule>
    <cfRule type="cellIs" dxfId="5005" priority="6024" operator="equal">
      <formula>"D2"</formula>
    </cfRule>
    <cfRule type="cellIs" dxfId="5004" priority="6025" operator="equal">
      <formula>"D1"</formula>
    </cfRule>
    <cfRule type="cellIs" dxfId="5003" priority="6026" operator="equal">
      <formula>"A"</formula>
    </cfRule>
  </conditionalFormatting>
  <conditionalFormatting sqref="G1737">
    <cfRule type="cellIs" dxfId="5002" priority="6005" operator="equal">
      <formula>"z3"</formula>
    </cfRule>
    <cfRule type="cellIs" dxfId="5001" priority="6006" operator="equal">
      <formula>"Z1"</formula>
    </cfRule>
    <cfRule type="cellIs" dxfId="5000" priority="6007" operator="equal">
      <formula>"H2"</formula>
    </cfRule>
    <cfRule type="cellIs" dxfId="4999" priority="6008" operator="equal">
      <formula>"H1"</formula>
    </cfRule>
    <cfRule type="cellIs" dxfId="4998" priority="6009" operator="equal">
      <formula>"F1"</formula>
    </cfRule>
    <cfRule type="cellIs" dxfId="4997" priority="6010" operator="equal">
      <formula>"G2"</formula>
    </cfRule>
    <cfRule type="cellIs" dxfId="4996" priority="6011" operator="equal">
      <formula>"G1"</formula>
    </cfRule>
    <cfRule type="cellIs" dxfId="4995" priority="6012" operator="equal">
      <formula>"E1"</formula>
    </cfRule>
    <cfRule type="cellIs" dxfId="4994" priority="6013" operator="equal">
      <formula>"D2"</formula>
    </cfRule>
    <cfRule type="cellIs" dxfId="4993" priority="6014" operator="equal">
      <formula>"D1"</formula>
    </cfRule>
    <cfRule type="cellIs" dxfId="4992" priority="6015" operator="equal">
      <formula>"A"</formula>
    </cfRule>
  </conditionalFormatting>
  <conditionalFormatting sqref="G1732">
    <cfRule type="cellIs" dxfId="4991" priority="5994" operator="equal">
      <formula>"z3"</formula>
    </cfRule>
    <cfRule type="cellIs" dxfId="4990" priority="5995" operator="equal">
      <formula>"Z1"</formula>
    </cfRule>
    <cfRule type="cellIs" dxfId="4989" priority="5996" operator="equal">
      <formula>"H2"</formula>
    </cfRule>
    <cfRule type="cellIs" dxfId="4988" priority="5997" operator="equal">
      <formula>"H1"</formula>
    </cfRule>
    <cfRule type="cellIs" dxfId="4987" priority="5998" operator="equal">
      <formula>"F1"</formula>
    </cfRule>
    <cfRule type="cellIs" dxfId="4986" priority="5999" operator="equal">
      <formula>"G2"</formula>
    </cfRule>
    <cfRule type="cellIs" dxfId="4985" priority="6000" operator="equal">
      <formula>"G1"</formula>
    </cfRule>
    <cfRule type="cellIs" dxfId="4984" priority="6001" operator="equal">
      <formula>"E1"</formula>
    </cfRule>
    <cfRule type="cellIs" dxfId="4983" priority="6002" operator="equal">
      <formula>"D2"</formula>
    </cfRule>
    <cfRule type="cellIs" dxfId="4982" priority="6003" operator="equal">
      <formula>"D1"</formula>
    </cfRule>
    <cfRule type="cellIs" dxfId="4981" priority="6004" operator="equal">
      <formula>"A"</formula>
    </cfRule>
  </conditionalFormatting>
  <conditionalFormatting sqref="G1724">
    <cfRule type="cellIs" dxfId="4980" priority="5983" operator="equal">
      <formula>"z3"</formula>
    </cfRule>
    <cfRule type="cellIs" dxfId="4979" priority="5984" operator="equal">
      <formula>"Z1"</formula>
    </cfRule>
    <cfRule type="cellIs" dxfId="4978" priority="5985" operator="equal">
      <formula>"H2"</formula>
    </cfRule>
    <cfRule type="cellIs" dxfId="4977" priority="5986" operator="equal">
      <formula>"H1"</formula>
    </cfRule>
    <cfRule type="cellIs" dxfId="4976" priority="5987" operator="equal">
      <formula>"F1"</formula>
    </cfRule>
    <cfRule type="cellIs" dxfId="4975" priority="5988" operator="equal">
      <formula>"G2"</formula>
    </cfRule>
    <cfRule type="cellIs" dxfId="4974" priority="5989" operator="equal">
      <formula>"G1"</formula>
    </cfRule>
    <cfRule type="cellIs" dxfId="4973" priority="5990" operator="equal">
      <formula>"E1"</formula>
    </cfRule>
    <cfRule type="cellIs" dxfId="4972" priority="5991" operator="equal">
      <formula>"D2"</formula>
    </cfRule>
    <cfRule type="cellIs" dxfId="4971" priority="5992" operator="equal">
      <formula>"D1"</formula>
    </cfRule>
    <cfRule type="cellIs" dxfId="4970" priority="5993" operator="equal">
      <formula>"A"</formula>
    </cfRule>
  </conditionalFormatting>
  <conditionalFormatting sqref="G1725">
    <cfRule type="cellIs" dxfId="4969" priority="5972" operator="equal">
      <formula>"z3"</formula>
    </cfRule>
    <cfRule type="cellIs" dxfId="4968" priority="5973" operator="equal">
      <formula>"Z1"</formula>
    </cfRule>
    <cfRule type="cellIs" dxfId="4967" priority="5974" operator="equal">
      <formula>"H2"</formula>
    </cfRule>
    <cfRule type="cellIs" dxfId="4966" priority="5975" operator="equal">
      <formula>"H1"</formula>
    </cfRule>
    <cfRule type="cellIs" dxfId="4965" priority="5976" operator="equal">
      <formula>"F1"</formula>
    </cfRule>
    <cfRule type="cellIs" dxfId="4964" priority="5977" operator="equal">
      <formula>"G2"</formula>
    </cfRule>
    <cfRule type="cellIs" dxfId="4963" priority="5978" operator="equal">
      <formula>"G1"</formula>
    </cfRule>
    <cfRule type="cellIs" dxfId="4962" priority="5979" operator="equal">
      <formula>"E1"</formula>
    </cfRule>
    <cfRule type="cellIs" dxfId="4961" priority="5980" operator="equal">
      <formula>"D2"</formula>
    </cfRule>
    <cfRule type="cellIs" dxfId="4960" priority="5981" operator="equal">
      <formula>"D1"</formula>
    </cfRule>
    <cfRule type="cellIs" dxfId="4959" priority="5982" operator="equal">
      <formula>"A"</formula>
    </cfRule>
  </conditionalFormatting>
  <conditionalFormatting sqref="G1726">
    <cfRule type="cellIs" dxfId="4958" priority="5961" operator="equal">
      <formula>"z3"</formula>
    </cfRule>
    <cfRule type="cellIs" dxfId="4957" priority="5962" operator="equal">
      <formula>"Z1"</formula>
    </cfRule>
    <cfRule type="cellIs" dxfId="4956" priority="5963" operator="equal">
      <formula>"H2"</formula>
    </cfRule>
    <cfRule type="cellIs" dxfId="4955" priority="5964" operator="equal">
      <formula>"H1"</formula>
    </cfRule>
    <cfRule type="cellIs" dxfId="4954" priority="5965" operator="equal">
      <formula>"F1"</formula>
    </cfRule>
    <cfRule type="cellIs" dxfId="4953" priority="5966" operator="equal">
      <formula>"G2"</formula>
    </cfRule>
    <cfRule type="cellIs" dxfId="4952" priority="5967" operator="equal">
      <formula>"G1"</formula>
    </cfRule>
    <cfRule type="cellIs" dxfId="4951" priority="5968" operator="equal">
      <formula>"E1"</formula>
    </cfRule>
    <cfRule type="cellIs" dxfId="4950" priority="5969" operator="equal">
      <formula>"D2"</formula>
    </cfRule>
    <cfRule type="cellIs" dxfId="4949" priority="5970" operator="equal">
      <formula>"D1"</formula>
    </cfRule>
    <cfRule type="cellIs" dxfId="4948" priority="5971" operator="equal">
      <formula>"A"</formula>
    </cfRule>
  </conditionalFormatting>
  <conditionalFormatting sqref="G1736">
    <cfRule type="cellIs" dxfId="4947" priority="5950" operator="equal">
      <formula>"z3"</formula>
    </cfRule>
    <cfRule type="cellIs" dxfId="4946" priority="5951" operator="equal">
      <formula>"Z1"</formula>
    </cfRule>
    <cfRule type="cellIs" dxfId="4945" priority="5952" operator="equal">
      <formula>"H2"</formula>
    </cfRule>
    <cfRule type="cellIs" dxfId="4944" priority="5953" operator="equal">
      <formula>"H1"</formula>
    </cfRule>
    <cfRule type="cellIs" dxfId="4943" priority="5954" operator="equal">
      <formula>"F1"</formula>
    </cfRule>
    <cfRule type="cellIs" dxfId="4942" priority="5955" operator="equal">
      <formula>"G2"</formula>
    </cfRule>
    <cfRule type="cellIs" dxfId="4941" priority="5956" operator="equal">
      <formula>"G1"</formula>
    </cfRule>
    <cfRule type="cellIs" dxfId="4940" priority="5957" operator="equal">
      <formula>"E1"</formula>
    </cfRule>
    <cfRule type="cellIs" dxfId="4939" priority="5958" operator="equal">
      <formula>"D2"</formula>
    </cfRule>
    <cfRule type="cellIs" dxfId="4938" priority="5959" operator="equal">
      <formula>"D1"</formula>
    </cfRule>
    <cfRule type="cellIs" dxfId="4937" priority="5960" operator="equal">
      <formula>"A"</formula>
    </cfRule>
  </conditionalFormatting>
  <conditionalFormatting sqref="G1752">
    <cfRule type="cellIs" dxfId="4936" priority="5939" operator="equal">
      <formula>"z3"</formula>
    </cfRule>
    <cfRule type="cellIs" dxfId="4935" priority="5940" operator="equal">
      <formula>"Z1"</formula>
    </cfRule>
    <cfRule type="cellIs" dxfId="4934" priority="5941" operator="equal">
      <formula>"H2"</formula>
    </cfRule>
    <cfRule type="cellIs" dxfId="4933" priority="5942" operator="equal">
      <formula>"H1"</formula>
    </cfRule>
    <cfRule type="cellIs" dxfId="4932" priority="5943" operator="equal">
      <formula>"F1"</formula>
    </cfRule>
    <cfRule type="cellIs" dxfId="4931" priority="5944" operator="equal">
      <formula>"G2"</formula>
    </cfRule>
    <cfRule type="cellIs" dxfId="4930" priority="5945" operator="equal">
      <formula>"G1"</formula>
    </cfRule>
    <cfRule type="cellIs" dxfId="4929" priority="5946" operator="equal">
      <formula>"E1"</formula>
    </cfRule>
    <cfRule type="cellIs" dxfId="4928" priority="5947" operator="equal">
      <formula>"D2"</formula>
    </cfRule>
    <cfRule type="cellIs" dxfId="4927" priority="5948" operator="equal">
      <formula>"D1"</formula>
    </cfRule>
    <cfRule type="cellIs" dxfId="4926" priority="5949" operator="equal">
      <formula>"A"</formula>
    </cfRule>
  </conditionalFormatting>
  <conditionalFormatting sqref="G1753">
    <cfRule type="cellIs" dxfId="4925" priority="5928" operator="equal">
      <formula>"z3"</formula>
    </cfRule>
    <cfRule type="cellIs" dxfId="4924" priority="5929" operator="equal">
      <formula>"Z1"</formula>
    </cfRule>
    <cfRule type="cellIs" dxfId="4923" priority="5930" operator="equal">
      <formula>"H2"</formula>
    </cfRule>
    <cfRule type="cellIs" dxfId="4922" priority="5931" operator="equal">
      <formula>"H1"</formula>
    </cfRule>
    <cfRule type="cellIs" dxfId="4921" priority="5932" operator="equal">
      <formula>"F1"</formula>
    </cfRule>
    <cfRule type="cellIs" dxfId="4920" priority="5933" operator="equal">
      <formula>"G2"</formula>
    </cfRule>
    <cfRule type="cellIs" dxfId="4919" priority="5934" operator="equal">
      <formula>"G1"</formula>
    </cfRule>
    <cfRule type="cellIs" dxfId="4918" priority="5935" operator="equal">
      <formula>"E1"</formula>
    </cfRule>
    <cfRule type="cellIs" dxfId="4917" priority="5936" operator="equal">
      <formula>"D2"</formula>
    </cfRule>
    <cfRule type="cellIs" dxfId="4916" priority="5937" operator="equal">
      <formula>"D1"</formula>
    </cfRule>
    <cfRule type="cellIs" dxfId="4915" priority="5938" operator="equal">
      <formula>"A"</formula>
    </cfRule>
  </conditionalFormatting>
  <conditionalFormatting sqref="G1754">
    <cfRule type="cellIs" dxfId="4914" priority="5917" operator="equal">
      <formula>"z3"</formula>
    </cfRule>
    <cfRule type="cellIs" dxfId="4913" priority="5918" operator="equal">
      <formula>"Z1"</formula>
    </cfRule>
    <cfRule type="cellIs" dxfId="4912" priority="5919" operator="equal">
      <formula>"H2"</formula>
    </cfRule>
    <cfRule type="cellIs" dxfId="4911" priority="5920" operator="equal">
      <formula>"H1"</formula>
    </cfRule>
    <cfRule type="cellIs" dxfId="4910" priority="5921" operator="equal">
      <formula>"F1"</formula>
    </cfRule>
    <cfRule type="cellIs" dxfId="4909" priority="5922" operator="equal">
      <formula>"G2"</formula>
    </cfRule>
    <cfRule type="cellIs" dxfId="4908" priority="5923" operator="equal">
      <formula>"G1"</formula>
    </cfRule>
    <cfRule type="cellIs" dxfId="4907" priority="5924" operator="equal">
      <formula>"E1"</formula>
    </cfRule>
    <cfRule type="cellIs" dxfId="4906" priority="5925" operator="equal">
      <formula>"D2"</formula>
    </cfRule>
    <cfRule type="cellIs" dxfId="4905" priority="5926" operator="equal">
      <formula>"D1"</formula>
    </cfRule>
    <cfRule type="cellIs" dxfId="4904" priority="5927" operator="equal">
      <formula>"A"</formula>
    </cfRule>
  </conditionalFormatting>
  <conditionalFormatting sqref="G1749">
    <cfRule type="cellIs" dxfId="4903" priority="5906" operator="equal">
      <formula>"z3"</formula>
    </cfRule>
    <cfRule type="cellIs" dxfId="4902" priority="5907" operator="equal">
      <formula>"Z1"</formula>
    </cfRule>
    <cfRule type="cellIs" dxfId="4901" priority="5908" operator="equal">
      <formula>"H2"</formula>
    </cfRule>
    <cfRule type="cellIs" dxfId="4900" priority="5909" operator="equal">
      <formula>"H1"</formula>
    </cfRule>
    <cfRule type="cellIs" dxfId="4899" priority="5910" operator="equal">
      <formula>"F1"</formula>
    </cfRule>
    <cfRule type="cellIs" dxfId="4898" priority="5911" operator="equal">
      <formula>"G2"</formula>
    </cfRule>
    <cfRule type="cellIs" dxfId="4897" priority="5912" operator="equal">
      <formula>"G1"</formula>
    </cfRule>
    <cfRule type="cellIs" dxfId="4896" priority="5913" operator="equal">
      <formula>"E1"</formula>
    </cfRule>
    <cfRule type="cellIs" dxfId="4895" priority="5914" operator="equal">
      <formula>"D2"</formula>
    </cfRule>
    <cfRule type="cellIs" dxfId="4894" priority="5915" operator="equal">
      <formula>"D1"</formula>
    </cfRule>
    <cfRule type="cellIs" dxfId="4893" priority="5916" operator="equal">
      <formula>"A"</formula>
    </cfRule>
  </conditionalFormatting>
  <conditionalFormatting sqref="G1750">
    <cfRule type="cellIs" dxfId="4892" priority="5895" operator="equal">
      <formula>"z3"</formula>
    </cfRule>
    <cfRule type="cellIs" dxfId="4891" priority="5896" operator="equal">
      <formula>"Z1"</formula>
    </cfRule>
    <cfRule type="cellIs" dxfId="4890" priority="5897" operator="equal">
      <formula>"H2"</formula>
    </cfRule>
    <cfRule type="cellIs" dxfId="4889" priority="5898" operator="equal">
      <formula>"H1"</formula>
    </cfRule>
    <cfRule type="cellIs" dxfId="4888" priority="5899" operator="equal">
      <formula>"F1"</formula>
    </cfRule>
    <cfRule type="cellIs" dxfId="4887" priority="5900" operator="equal">
      <formula>"G2"</formula>
    </cfRule>
    <cfRule type="cellIs" dxfId="4886" priority="5901" operator="equal">
      <formula>"G1"</formula>
    </cfRule>
    <cfRule type="cellIs" dxfId="4885" priority="5902" operator="equal">
      <formula>"E1"</formula>
    </cfRule>
    <cfRule type="cellIs" dxfId="4884" priority="5903" operator="equal">
      <formula>"D2"</formula>
    </cfRule>
    <cfRule type="cellIs" dxfId="4883" priority="5904" operator="equal">
      <formula>"D1"</formula>
    </cfRule>
    <cfRule type="cellIs" dxfId="4882" priority="5905" operator="equal">
      <formula>"A"</formula>
    </cfRule>
  </conditionalFormatting>
  <conditionalFormatting sqref="G1751">
    <cfRule type="cellIs" dxfId="4881" priority="5884" operator="equal">
      <formula>"z3"</formula>
    </cfRule>
    <cfRule type="cellIs" dxfId="4880" priority="5885" operator="equal">
      <formula>"Z1"</formula>
    </cfRule>
    <cfRule type="cellIs" dxfId="4879" priority="5886" operator="equal">
      <formula>"H2"</formula>
    </cfRule>
    <cfRule type="cellIs" dxfId="4878" priority="5887" operator="equal">
      <formula>"H1"</formula>
    </cfRule>
    <cfRule type="cellIs" dxfId="4877" priority="5888" operator="equal">
      <formula>"F1"</formula>
    </cfRule>
    <cfRule type="cellIs" dxfId="4876" priority="5889" operator="equal">
      <formula>"G2"</formula>
    </cfRule>
    <cfRule type="cellIs" dxfId="4875" priority="5890" operator="equal">
      <formula>"G1"</formula>
    </cfRule>
    <cfRule type="cellIs" dxfId="4874" priority="5891" operator="equal">
      <formula>"E1"</formula>
    </cfRule>
    <cfRule type="cellIs" dxfId="4873" priority="5892" operator="equal">
      <formula>"D2"</formula>
    </cfRule>
    <cfRule type="cellIs" dxfId="4872" priority="5893" operator="equal">
      <formula>"D1"</formula>
    </cfRule>
    <cfRule type="cellIs" dxfId="4871" priority="5894" operator="equal">
      <formula>"A"</formula>
    </cfRule>
  </conditionalFormatting>
  <conditionalFormatting sqref="P1742">
    <cfRule type="cellIs" dxfId="4870" priority="5882" operator="equal">
      <formula>"NÃO"</formula>
    </cfRule>
    <cfRule type="cellIs" dxfId="4869" priority="5883" operator="equal">
      <formula>"SIM"</formula>
    </cfRule>
  </conditionalFormatting>
  <conditionalFormatting sqref="G1764">
    <cfRule type="cellIs" dxfId="4868" priority="5871" operator="equal">
      <formula>"z3"</formula>
    </cfRule>
    <cfRule type="cellIs" dxfId="4867" priority="5872" operator="equal">
      <formula>"Z1"</formula>
    </cfRule>
    <cfRule type="cellIs" dxfId="4866" priority="5873" operator="equal">
      <formula>"H2"</formula>
    </cfRule>
    <cfRule type="cellIs" dxfId="4865" priority="5874" operator="equal">
      <formula>"H1"</formula>
    </cfRule>
    <cfRule type="cellIs" dxfId="4864" priority="5875" operator="equal">
      <formula>"F1"</formula>
    </cfRule>
    <cfRule type="cellIs" dxfId="4863" priority="5876" operator="equal">
      <formula>"G2"</formula>
    </cfRule>
    <cfRule type="cellIs" dxfId="4862" priority="5877" operator="equal">
      <formula>"G1"</formula>
    </cfRule>
    <cfRule type="cellIs" dxfId="4861" priority="5878" operator="equal">
      <formula>"E1"</formula>
    </cfRule>
    <cfRule type="cellIs" dxfId="4860" priority="5879" operator="equal">
      <formula>"D2"</formula>
    </cfRule>
    <cfRule type="cellIs" dxfId="4859" priority="5880" operator="equal">
      <formula>"D1"</formula>
    </cfRule>
    <cfRule type="cellIs" dxfId="4858" priority="5881" operator="equal">
      <formula>"A"</formula>
    </cfRule>
  </conditionalFormatting>
  <conditionalFormatting sqref="G1776">
    <cfRule type="cellIs" dxfId="4857" priority="5860" operator="equal">
      <formula>"z3"</formula>
    </cfRule>
    <cfRule type="cellIs" dxfId="4856" priority="5861" operator="equal">
      <formula>"Z1"</formula>
    </cfRule>
    <cfRule type="cellIs" dxfId="4855" priority="5862" operator="equal">
      <formula>"H2"</formula>
    </cfRule>
    <cfRule type="cellIs" dxfId="4854" priority="5863" operator="equal">
      <formula>"H1"</formula>
    </cfRule>
    <cfRule type="cellIs" dxfId="4853" priority="5864" operator="equal">
      <formula>"F1"</formula>
    </cfRule>
    <cfRule type="cellIs" dxfId="4852" priority="5865" operator="equal">
      <formula>"G2"</formula>
    </cfRule>
    <cfRule type="cellIs" dxfId="4851" priority="5866" operator="equal">
      <formula>"G1"</formula>
    </cfRule>
    <cfRule type="cellIs" dxfId="4850" priority="5867" operator="equal">
      <formula>"E1"</formula>
    </cfRule>
    <cfRule type="cellIs" dxfId="4849" priority="5868" operator="equal">
      <formula>"D2"</formula>
    </cfRule>
    <cfRule type="cellIs" dxfId="4848" priority="5869" operator="equal">
      <formula>"D1"</formula>
    </cfRule>
    <cfRule type="cellIs" dxfId="4847" priority="5870" operator="equal">
      <formula>"A"</formula>
    </cfRule>
  </conditionalFormatting>
  <conditionalFormatting sqref="G1777">
    <cfRule type="cellIs" dxfId="4846" priority="5849" operator="equal">
      <formula>"z3"</formula>
    </cfRule>
    <cfRule type="cellIs" dxfId="4845" priority="5850" operator="equal">
      <formula>"Z1"</formula>
    </cfRule>
    <cfRule type="cellIs" dxfId="4844" priority="5851" operator="equal">
      <formula>"H2"</formula>
    </cfRule>
    <cfRule type="cellIs" dxfId="4843" priority="5852" operator="equal">
      <formula>"H1"</formula>
    </cfRule>
    <cfRule type="cellIs" dxfId="4842" priority="5853" operator="equal">
      <formula>"F1"</formula>
    </cfRule>
    <cfRule type="cellIs" dxfId="4841" priority="5854" operator="equal">
      <formula>"G2"</formula>
    </cfRule>
    <cfRule type="cellIs" dxfId="4840" priority="5855" operator="equal">
      <formula>"G1"</formula>
    </cfRule>
    <cfRule type="cellIs" dxfId="4839" priority="5856" operator="equal">
      <formula>"E1"</formula>
    </cfRule>
    <cfRule type="cellIs" dxfId="4838" priority="5857" operator="equal">
      <formula>"D2"</formula>
    </cfRule>
    <cfRule type="cellIs" dxfId="4837" priority="5858" operator="equal">
      <formula>"D1"</formula>
    </cfRule>
    <cfRule type="cellIs" dxfId="4836" priority="5859" operator="equal">
      <formula>"A"</formula>
    </cfRule>
  </conditionalFormatting>
  <conditionalFormatting sqref="G1778">
    <cfRule type="cellIs" dxfId="4835" priority="5838" operator="equal">
      <formula>"z3"</formula>
    </cfRule>
    <cfRule type="cellIs" dxfId="4834" priority="5839" operator="equal">
      <formula>"Z1"</formula>
    </cfRule>
    <cfRule type="cellIs" dxfId="4833" priority="5840" operator="equal">
      <formula>"H2"</formula>
    </cfRule>
    <cfRule type="cellIs" dxfId="4832" priority="5841" operator="equal">
      <formula>"H1"</formula>
    </cfRule>
    <cfRule type="cellIs" dxfId="4831" priority="5842" operator="equal">
      <formula>"F1"</formula>
    </cfRule>
    <cfRule type="cellIs" dxfId="4830" priority="5843" operator="equal">
      <formula>"G2"</formula>
    </cfRule>
    <cfRule type="cellIs" dxfId="4829" priority="5844" operator="equal">
      <formula>"G1"</formula>
    </cfRule>
    <cfRule type="cellIs" dxfId="4828" priority="5845" operator="equal">
      <formula>"E1"</formula>
    </cfRule>
    <cfRule type="cellIs" dxfId="4827" priority="5846" operator="equal">
      <formula>"D2"</formula>
    </cfRule>
    <cfRule type="cellIs" dxfId="4826" priority="5847" operator="equal">
      <formula>"D1"</formula>
    </cfRule>
    <cfRule type="cellIs" dxfId="4825" priority="5848" operator="equal">
      <formula>"A"</formula>
    </cfRule>
  </conditionalFormatting>
  <conditionalFormatting sqref="G1779">
    <cfRule type="cellIs" dxfId="4824" priority="5827" operator="equal">
      <formula>"z3"</formula>
    </cfRule>
    <cfRule type="cellIs" dxfId="4823" priority="5828" operator="equal">
      <formula>"Z1"</formula>
    </cfRule>
    <cfRule type="cellIs" dxfId="4822" priority="5829" operator="equal">
      <formula>"H2"</formula>
    </cfRule>
    <cfRule type="cellIs" dxfId="4821" priority="5830" operator="equal">
      <formula>"H1"</formula>
    </cfRule>
    <cfRule type="cellIs" dxfId="4820" priority="5831" operator="equal">
      <formula>"F1"</formula>
    </cfRule>
    <cfRule type="cellIs" dxfId="4819" priority="5832" operator="equal">
      <formula>"G2"</formula>
    </cfRule>
    <cfRule type="cellIs" dxfId="4818" priority="5833" operator="equal">
      <formula>"G1"</formula>
    </cfRule>
    <cfRule type="cellIs" dxfId="4817" priority="5834" operator="equal">
      <formula>"E1"</formula>
    </cfRule>
    <cfRule type="cellIs" dxfId="4816" priority="5835" operator="equal">
      <formula>"D2"</formula>
    </cfRule>
    <cfRule type="cellIs" dxfId="4815" priority="5836" operator="equal">
      <formula>"D1"</formula>
    </cfRule>
    <cfRule type="cellIs" dxfId="4814" priority="5837" operator="equal">
      <formula>"A"</formula>
    </cfRule>
  </conditionalFormatting>
  <conditionalFormatting sqref="G1762">
    <cfRule type="cellIs" dxfId="4813" priority="5816" operator="equal">
      <formula>"z3"</formula>
    </cfRule>
    <cfRule type="cellIs" dxfId="4812" priority="5817" operator="equal">
      <formula>"Z1"</formula>
    </cfRule>
    <cfRule type="cellIs" dxfId="4811" priority="5818" operator="equal">
      <formula>"H2"</formula>
    </cfRule>
    <cfRule type="cellIs" dxfId="4810" priority="5819" operator="equal">
      <formula>"H1"</formula>
    </cfRule>
    <cfRule type="cellIs" dxfId="4809" priority="5820" operator="equal">
      <formula>"F1"</formula>
    </cfRule>
    <cfRule type="cellIs" dxfId="4808" priority="5821" operator="equal">
      <formula>"G2"</formula>
    </cfRule>
    <cfRule type="cellIs" dxfId="4807" priority="5822" operator="equal">
      <formula>"G1"</formula>
    </cfRule>
    <cfRule type="cellIs" dxfId="4806" priority="5823" operator="equal">
      <formula>"E1"</formula>
    </cfRule>
    <cfRule type="cellIs" dxfId="4805" priority="5824" operator="equal">
      <formula>"D2"</formula>
    </cfRule>
    <cfRule type="cellIs" dxfId="4804" priority="5825" operator="equal">
      <formula>"D1"</formula>
    </cfRule>
    <cfRule type="cellIs" dxfId="4803" priority="5826" operator="equal">
      <formula>"A"</formula>
    </cfRule>
  </conditionalFormatting>
  <conditionalFormatting sqref="G1763">
    <cfRule type="cellIs" dxfId="4802" priority="5805" operator="equal">
      <formula>"z3"</formula>
    </cfRule>
    <cfRule type="cellIs" dxfId="4801" priority="5806" operator="equal">
      <formula>"Z1"</formula>
    </cfRule>
    <cfRule type="cellIs" dxfId="4800" priority="5807" operator="equal">
      <formula>"H2"</formula>
    </cfRule>
    <cfRule type="cellIs" dxfId="4799" priority="5808" operator="equal">
      <formula>"H1"</formula>
    </cfRule>
    <cfRule type="cellIs" dxfId="4798" priority="5809" operator="equal">
      <formula>"F1"</formula>
    </cfRule>
    <cfRule type="cellIs" dxfId="4797" priority="5810" operator="equal">
      <formula>"G2"</formula>
    </cfRule>
    <cfRule type="cellIs" dxfId="4796" priority="5811" operator="equal">
      <formula>"G1"</formula>
    </cfRule>
    <cfRule type="cellIs" dxfId="4795" priority="5812" operator="equal">
      <formula>"E1"</formula>
    </cfRule>
    <cfRule type="cellIs" dxfId="4794" priority="5813" operator="equal">
      <formula>"D2"</formula>
    </cfRule>
    <cfRule type="cellIs" dxfId="4793" priority="5814" operator="equal">
      <formula>"D1"</formula>
    </cfRule>
    <cfRule type="cellIs" dxfId="4792" priority="5815" operator="equal">
      <formula>"A"</formula>
    </cfRule>
  </conditionalFormatting>
  <conditionalFormatting sqref="G1765">
    <cfRule type="cellIs" dxfId="4791" priority="5794" operator="equal">
      <formula>"z3"</formula>
    </cfRule>
    <cfRule type="cellIs" dxfId="4790" priority="5795" operator="equal">
      <formula>"Z1"</formula>
    </cfRule>
    <cfRule type="cellIs" dxfId="4789" priority="5796" operator="equal">
      <formula>"H2"</formula>
    </cfRule>
    <cfRule type="cellIs" dxfId="4788" priority="5797" operator="equal">
      <formula>"H1"</formula>
    </cfRule>
    <cfRule type="cellIs" dxfId="4787" priority="5798" operator="equal">
      <formula>"F1"</formula>
    </cfRule>
    <cfRule type="cellIs" dxfId="4786" priority="5799" operator="equal">
      <formula>"G2"</formula>
    </cfRule>
    <cfRule type="cellIs" dxfId="4785" priority="5800" operator="equal">
      <formula>"G1"</formula>
    </cfRule>
    <cfRule type="cellIs" dxfId="4784" priority="5801" operator="equal">
      <formula>"E1"</formula>
    </cfRule>
    <cfRule type="cellIs" dxfId="4783" priority="5802" operator="equal">
      <formula>"D2"</formula>
    </cfRule>
    <cfRule type="cellIs" dxfId="4782" priority="5803" operator="equal">
      <formula>"D1"</formula>
    </cfRule>
    <cfRule type="cellIs" dxfId="4781" priority="5804" operator="equal">
      <formula>"A"</formula>
    </cfRule>
  </conditionalFormatting>
  <conditionalFormatting sqref="G1780">
    <cfRule type="cellIs" dxfId="4780" priority="5783" operator="equal">
      <formula>"z3"</formula>
    </cfRule>
    <cfRule type="cellIs" dxfId="4779" priority="5784" operator="equal">
      <formula>"Z1"</formula>
    </cfRule>
    <cfRule type="cellIs" dxfId="4778" priority="5785" operator="equal">
      <formula>"H2"</formula>
    </cfRule>
    <cfRule type="cellIs" dxfId="4777" priority="5786" operator="equal">
      <formula>"H1"</formula>
    </cfRule>
    <cfRule type="cellIs" dxfId="4776" priority="5787" operator="equal">
      <formula>"F1"</formula>
    </cfRule>
    <cfRule type="cellIs" dxfId="4775" priority="5788" operator="equal">
      <formula>"G2"</formula>
    </cfRule>
    <cfRule type="cellIs" dxfId="4774" priority="5789" operator="equal">
      <formula>"G1"</formula>
    </cfRule>
    <cfRule type="cellIs" dxfId="4773" priority="5790" operator="equal">
      <formula>"E1"</formula>
    </cfRule>
    <cfRule type="cellIs" dxfId="4772" priority="5791" operator="equal">
      <formula>"D2"</formula>
    </cfRule>
    <cfRule type="cellIs" dxfId="4771" priority="5792" operator="equal">
      <formula>"D1"</formula>
    </cfRule>
    <cfRule type="cellIs" dxfId="4770" priority="5793" operator="equal">
      <formula>"A"</formula>
    </cfRule>
  </conditionalFormatting>
  <conditionalFormatting sqref="P1756">
    <cfRule type="cellIs" dxfId="4769" priority="5781" operator="equal">
      <formula>"NÃO"</formula>
    </cfRule>
    <cfRule type="cellIs" dxfId="4768" priority="5782" operator="equal">
      <formula>"SIM"</formula>
    </cfRule>
  </conditionalFormatting>
  <conditionalFormatting sqref="G1788">
    <cfRule type="cellIs" dxfId="4767" priority="5770" operator="equal">
      <formula>"z3"</formula>
    </cfRule>
    <cfRule type="cellIs" dxfId="4766" priority="5771" operator="equal">
      <formula>"Z1"</formula>
    </cfRule>
    <cfRule type="cellIs" dxfId="4765" priority="5772" operator="equal">
      <formula>"H2"</formula>
    </cfRule>
    <cfRule type="cellIs" dxfId="4764" priority="5773" operator="equal">
      <formula>"H1"</formula>
    </cfRule>
    <cfRule type="cellIs" dxfId="4763" priority="5774" operator="equal">
      <formula>"F1"</formula>
    </cfRule>
    <cfRule type="cellIs" dxfId="4762" priority="5775" operator="equal">
      <formula>"G2"</formula>
    </cfRule>
    <cfRule type="cellIs" dxfId="4761" priority="5776" operator="equal">
      <formula>"G1"</formula>
    </cfRule>
    <cfRule type="cellIs" dxfId="4760" priority="5777" operator="equal">
      <formula>"E1"</formula>
    </cfRule>
    <cfRule type="cellIs" dxfId="4759" priority="5778" operator="equal">
      <formula>"D2"</formula>
    </cfRule>
    <cfRule type="cellIs" dxfId="4758" priority="5779" operator="equal">
      <formula>"D1"</formula>
    </cfRule>
    <cfRule type="cellIs" dxfId="4757" priority="5780" operator="equal">
      <formula>"A"</formula>
    </cfRule>
  </conditionalFormatting>
  <conditionalFormatting sqref="G1784:G1785">
    <cfRule type="cellIs" dxfId="4756" priority="5759" operator="equal">
      <formula>"z3"</formula>
    </cfRule>
    <cfRule type="cellIs" dxfId="4755" priority="5760" operator="equal">
      <formula>"Z1"</formula>
    </cfRule>
    <cfRule type="cellIs" dxfId="4754" priority="5761" operator="equal">
      <formula>"H2"</formula>
    </cfRule>
    <cfRule type="cellIs" dxfId="4753" priority="5762" operator="equal">
      <formula>"H1"</formula>
    </cfRule>
    <cfRule type="cellIs" dxfId="4752" priority="5763" operator="equal">
      <formula>"F1"</formula>
    </cfRule>
    <cfRule type="cellIs" dxfId="4751" priority="5764" operator="equal">
      <formula>"G2"</formula>
    </cfRule>
    <cfRule type="cellIs" dxfId="4750" priority="5765" operator="equal">
      <formula>"G1"</formula>
    </cfRule>
    <cfRule type="cellIs" dxfId="4749" priority="5766" operator="equal">
      <formula>"E1"</formula>
    </cfRule>
    <cfRule type="cellIs" dxfId="4748" priority="5767" operator="equal">
      <formula>"D2"</formula>
    </cfRule>
    <cfRule type="cellIs" dxfId="4747" priority="5768" operator="equal">
      <formula>"D1"</formula>
    </cfRule>
    <cfRule type="cellIs" dxfId="4746" priority="5769" operator="equal">
      <formula>"A"</formula>
    </cfRule>
  </conditionalFormatting>
  <conditionalFormatting sqref="G1781">
    <cfRule type="cellIs" dxfId="4745" priority="5748" operator="equal">
      <formula>"z3"</formula>
    </cfRule>
    <cfRule type="cellIs" dxfId="4744" priority="5749" operator="equal">
      <formula>"Z1"</formula>
    </cfRule>
    <cfRule type="cellIs" dxfId="4743" priority="5750" operator="equal">
      <formula>"H2"</formula>
    </cfRule>
    <cfRule type="cellIs" dxfId="4742" priority="5751" operator="equal">
      <formula>"H1"</formula>
    </cfRule>
    <cfRule type="cellIs" dxfId="4741" priority="5752" operator="equal">
      <formula>"F1"</formula>
    </cfRule>
    <cfRule type="cellIs" dxfId="4740" priority="5753" operator="equal">
      <formula>"G2"</formula>
    </cfRule>
    <cfRule type="cellIs" dxfId="4739" priority="5754" operator="equal">
      <formula>"G1"</formula>
    </cfRule>
    <cfRule type="cellIs" dxfId="4738" priority="5755" operator="equal">
      <formula>"E1"</formula>
    </cfRule>
    <cfRule type="cellIs" dxfId="4737" priority="5756" operator="equal">
      <formula>"D2"</formula>
    </cfRule>
    <cfRule type="cellIs" dxfId="4736" priority="5757" operator="equal">
      <formula>"D1"</formula>
    </cfRule>
    <cfRule type="cellIs" dxfId="4735" priority="5758" operator="equal">
      <formula>"A"</formula>
    </cfRule>
  </conditionalFormatting>
  <conditionalFormatting sqref="G1786">
    <cfRule type="cellIs" dxfId="4734" priority="5737" operator="equal">
      <formula>"z3"</formula>
    </cfRule>
    <cfRule type="cellIs" dxfId="4733" priority="5738" operator="equal">
      <formula>"Z1"</formula>
    </cfRule>
    <cfRule type="cellIs" dxfId="4732" priority="5739" operator="equal">
      <formula>"H2"</formula>
    </cfRule>
    <cfRule type="cellIs" dxfId="4731" priority="5740" operator="equal">
      <formula>"H1"</formula>
    </cfRule>
    <cfRule type="cellIs" dxfId="4730" priority="5741" operator="equal">
      <formula>"F1"</formula>
    </cfRule>
    <cfRule type="cellIs" dxfId="4729" priority="5742" operator="equal">
      <formula>"G2"</formula>
    </cfRule>
    <cfRule type="cellIs" dxfId="4728" priority="5743" operator="equal">
      <formula>"G1"</formula>
    </cfRule>
    <cfRule type="cellIs" dxfId="4727" priority="5744" operator="equal">
      <formula>"E1"</formula>
    </cfRule>
    <cfRule type="cellIs" dxfId="4726" priority="5745" operator="equal">
      <formula>"D2"</formula>
    </cfRule>
    <cfRule type="cellIs" dxfId="4725" priority="5746" operator="equal">
      <formula>"D1"</formula>
    </cfRule>
    <cfRule type="cellIs" dxfId="4724" priority="5747" operator="equal">
      <formula>"A"</formula>
    </cfRule>
  </conditionalFormatting>
  <conditionalFormatting sqref="G1787">
    <cfRule type="cellIs" dxfId="4723" priority="5726" operator="equal">
      <formula>"z3"</formula>
    </cfRule>
    <cfRule type="cellIs" dxfId="4722" priority="5727" operator="equal">
      <formula>"Z1"</formula>
    </cfRule>
    <cfRule type="cellIs" dxfId="4721" priority="5728" operator="equal">
      <formula>"H2"</formula>
    </cfRule>
    <cfRule type="cellIs" dxfId="4720" priority="5729" operator="equal">
      <formula>"H1"</formula>
    </cfRule>
    <cfRule type="cellIs" dxfId="4719" priority="5730" operator="equal">
      <formula>"F1"</formula>
    </cfRule>
    <cfRule type="cellIs" dxfId="4718" priority="5731" operator="equal">
      <formula>"G2"</formula>
    </cfRule>
    <cfRule type="cellIs" dxfId="4717" priority="5732" operator="equal">
      <formula>"G1"</formula>
    </cfRule>
    <cfRule type="cellIs" dxfId="4716" priority="5733" operator="equal">
      <formula>"E1"</formula>
    </cfRule>
    <cfRule type="cellIs" dxfId="4715" priority="5734" operator="equal">
      <formula>"D2"</formula>
    </cfRule>
    <cfRule type="cellIs" dxfId="4714" priority="5735" operator="equal">
      <formula>"D1"</formula>
    </cfRule>
    <cfRule type="cellIs" dxfId="4713" priority="5736" operator="equal">
      <formula>"A"</formula>
    </cfRule>
  </conditionalFormatting>
  <conditionalFormatting sqref="G1796">
    <cfRule type="cellIs" dxfId="4712" priority="5715" operator="equal">
      <formula>"z3"</formula>
    </cfRule>
    <cfRule type="cellIs" dxfId="4711" priority="5716" operator="equal">
      <formula>"Z1"</formula>
    </cfRule>
    <cfRule type="cellIs" dxfId="4710" priority="5717" operator="equal">
      <formula>"H2"</formula>
    </cfRule>
    <cfRule type="cellIs" dxfId="4709" priority="5718" operator="equal">
      <formula>"H1"</formula>
    </cfRule>
    <cfRule type="cellIs" dxfId="4708" priority="5719" operator="equal">
      <formula>"F1"</formula>
    </cfRule>
    <cfRule type="cellIs" dxfId="4707" priority="5720" operator="equal">
      <formula>"G2"</formula>
    </cfRule>
    <cfRule type="cellIs" dxfId="4706" priority="5721" operator="equal">
      <formula>"G1"</formula>
    </cfRule>
    <cfRule type="cellIs" dxfId="4705" priority="5722" operator="equal">
      <formula>"E1"</formula>
    </cfRule>
    <cfRule type="cellIs" dxfId="4704" priority="5723" operator="equal">
      <formula>"D2"</formula>
    </cfRule>
    <cfRule type="cellIs" dxfId="4703" priority="5724" operator="equal">
      <formula>"D1"</formula>
    </cfRule>
    <cfRule type="cellIs" dxfId="4702" priority="5725" operator="equal">
      <formula>"A"</formula>
    </cfRule>
  </conditionalFormatting>
  <conditionalFormatting sqref="G1797">
    <cfRule type="cellIs" dxfId="4701" priority="5704" operator="equal">
      <formula>"z3"</formula>
    </cfRule>
    <cfRule type="cellIs" dxfId="4700" priority="5705" operator="equal">
      <formula>"Z1"</formula>
    </cfRule>
    <cfRule type="cellIs" dxfId="4699" priority="5706" operator="equal">
      <formula>"H2"</formula>
    </cfRule>
    <cfRule type="cellIs" dxfId="4698" priority="5707" operator="equal">
      <formula>"H1"</formula>
    </cfRule>
    <cfRule type="cellIs" dxfId="4697" priority="5708" operator="equal">
      <formula>"F1"</formula>
    </cfRule>
    <cfRule type="cellIs" dxfId="4696" priority="5709" operator="equal">
      <formula>"G2"</formula>
    </cfRule>
    <cfRule type="cellIs" dxfId="4695" priority="5710" operator="equal">
      <formula>"G1"</formula>
    </cfRule>
    <cfRule type="cellIs" dxfId="4694" priority="5711" operator="equal">
      <formula>"E1"</formula>
    </cfRule>
    <cfRule type="cellIs" dxfId="4693" priority="5712" operator="equal">
      <formula>"D2"</formula>
    </cfRule>
    <cfRule type="cellIs" dxfId="4692" priority="5713" operator="equal">
      <formula>"D1"</formula>
    </cfRule>
    <cfRule type="cellIs" dxfId="4691" priority="5714" operator="equal">
      <formula>"A"</formula>
    </cfRule>
  </conditionalFormatting>
  <conditionalFormatting sqref="G1811">
    <cfRule type="cellIs" dxfId="4690" priority="5693" operator="equal">
      <formula>"z3"</formula>
    </cfRule>
    <cfRule type="cellIs" dxfId="4689" priority="5694" operator="equal">
      <formula>"Z1"</formula>
    </cfRule>
    <cfRule type="cellIs" dxfId="4688" priority="5695" operator="equal">
      <formula>"H2"</formula>
    </cfRule>
    <cfRule type="cellIs" dxfId="4687" priority="5696" operator="equal">
      <formula>"H1"</formula>
    </cfRule>
    <cfRule type="cellIs" dxfId="4686" priority="5697" operator="equal">
      <formula>"F1"</formula>
    </cfRule>
    <cfRule type="cellIs" dxfId="4685" priority="5698" operator="equal">
      <formula>"G2"</formula>
    </cfRule>
    <cfRule type="cellIs" dxfId="4684" priority="5699" operator="equal">
      <formula>"G1"</formula>
    </cfRule>
    <cfRule type="cellIs" dxfId="4683" priority="5700" operator="equal">
      <formula>"E1"</formula>
    </cfRule>
    <cfRule type="cellIs" dxfId="4682" priority="5701" operator="equal">
      <formula>"D2"</formula>
    </cfRule>
    <cfRule type="cellIs" dxfId="4681" priority="5702" operator="equal">
      <formula>"D1"</formula>
    </cfRule>
    <cfRule type="cellIs" dxfId="4680" priority="5703" operator="equal">
      <formula>"A"</formula>
    </cfRule>
  </conditionalFormatting>
  <conditionalFormatting sqref="G1812">
    <cfRule type="cellIs" dxfId="4679" priority="5682" operator="equal">
      <formula>"z3"</formula>
    </cfRule>
    <cfRule type="cellIs" dxfId="4678" priority="5683" operator="equal">
      <formula>"Z1"</formula>
    </cfRule>
    <cfRule type="cellIs" dxfId="4677" priority="5684" operator="equal">
      <formula>"H2"</formula>
    </cfRule>
    <cfRule type="cellIs" dxfId="4676" priority="5685" operator="equal">
      <formula>"H1"</formula>
    </cfRule>
    <cfRule type="cellIs" dxfId="4675" priority="5686" operator="equal">
      <formula>"F1"</formula>
    </cfRule>
    <cfRule type="cellIs" dxfId="4674" priority="5687" operator="equal">
      <formula>"G2"</formula>
    </cfRule>
    <cfRule type="cellIs" dxfId="4673" priority="5688" operator="equal">
      <formula>"G1"</formula>
    </cfRule>
    <cfRule type="cellIs" dxfId="4672" priority="5689" operator="equal">
      <formula>"E1"</formula>
    </cfRule>
    <cfRule type="cellIs" dxfId="4671" priority="5690" operator="equal">
      <formula>"D2"</formula>
    </cfRule>
    <cfRule type="cellIs" dxfId="4670" priority="5691" operator="equal">
      <formula>"D1"</formula>
    </cfRule>
    <cfRule type="cellIs" dxfId="4669" priority="5692" operator="equal">
      <formula>"A"</formula>
    </cfRule>
  </conditionalFormatting>
  <conditionalFormatting sqref="G1813">
    <cfRule type="cellIs" dxfId="4668" priority="5671" operator="equal">
      <formula>"z3"</formula>
    </cfRule>
    <cfRule type="cellIs" dxfId="4667" priority="5672" operator="equal">
      <formula>"Z1"</formula>
    </cfRule>
    <cfRule type="cellIs" dxfId="4666" priority="5673" operator="equal">
      <formula>"H2"</formula>
    </cfRule>
    <cfRule type="cellIs" dxfId="4665" priority="5674" operator="equal">
      <formula>"H1"</formula>
    </cfRule>
    <cfRule type="cellIs" dxfId="4664" priority="5675" operator="equal">
      <formula>"F1"</formula>
    </cfRule>
    <cfRule type="cellIs" dxfId="4663" priority="5676" operator="equal">
      <formula>"G2"</formula>
    </cfRule>
    <cfRule type="cellIs" dxfId="4662" priority="5677" operator="equal">
      <formula>"G1"</formula>
    </cfRule>
    <cfRule type="cellIs" dxfId="4661" priority="5678" operator="equal">
      <formula>"E1"</formula>
    </cfRule>
    <cfRule type="cellIs" dxfId="4660" priority="5679" operator="equal">
      <formula>"D2"</formula>
    </cfRule>
    <cfRule type="cellIs" dxfId="4659" priority="5680" operator="equal">
      <formula>"D1"</formula>
    </cfRule>
    <cfRule type="cellIs" dxfId="4658" priority="5681" operator="equal">
      <formula>"A"</formula>
    </cfRule>
  </conditionalFormatting>
  <conditionalFormatting sqref="G1814">
    <cfRule type="cellIs" dxfId="4657" priority="5660" operator="equal">
      <formula>"z3"</formula>
    </cfRule>
    <cfRule type="cellIs" dxfId="4656" priority="5661" operator="equal">
      <formula>"Z1"</formula>
    </cfRule>
    <cfRule type="cellIs" dxfId="4655" priority="5662" operator="equal">
      <formula>"H2"</formula>
    </cfRule>
    <cfRule type="cellIs" dxfId="4654" priority="5663" operator="equal">
      <formula>"H1"</formula>
    </cfRule>
    <cfRule type="cellIs" dxfId="4653" priority="5664" operator="equal">
      <formula>"F1"</formula>
    </cfRule>
    <cfRule type="cellIs" dxfId="4652" priority="5665" operator="equal">
      <formula>"G2"</formula>
    </cfRule>
    <cfRule type="cellIs" dxfId="4651" priority="5666" operator="equal">
      <formula>"G1"</formula>
    </cfRule>
    <cfRule type="cellIs" dxfId="4650" priority="5667" operator="equal">
      <formula>"E1"</formula>
    </cfRule>
    <cfRule type="cellIs" dxfId="4649" priority="5668" operator="equal">
      <formula>"D2"</formula>
    </cfRule>
    <cfRule type="cellIs" dxfId="4648" priority="5669" operator="equal">
      <formula>"D1"</formula>
    </cfRule>
    <cfRule type="cellIs" dxfId="4647" priority="5670" operator="equal">
      <formula>"A"</formula>
    </cfRule>
  </conditionalFormatting>
  <conditionalFormatting sqref="G1815">
    <cfRule type="cellIs" dxfId="4646" priority="5649" operator="equal">
      <formula>"z3"</formula>
    </cfRule>
    <cfRule type="cellIs" dxfId="4645" priority="5650" operator="equal">
      <formula>"Z1"</formula>
    </cfRule>
    <cfRule type="cellIs" dxfId="4644" priority="5651" operator="equal">
      <formula>"H2"</formula>
    </cfRule>
    <cfRule type="cellIs" dxfId="4643" priority="5652" operator="equal">
      <formula>"H1"</formula>
    </cfRule>
    <cfRule type="cellIs" dxfId="4642" priority="5653" operator="equal">
      <formula>"F1"</formula>
    </cfRule>
    <cfRule type="cellIs" dxfId="4641" priority="5654" operator="equal">
      <formula>"G2"</formula>
    </cfRule>
    <cfRule type="cellIs" dxfId="4640" priority="5655" operator="equal">
      <formula>"G1"</formula>
    </cfRule>
    <cfRule type="cellIs" dxfId="4639" priority="5656" operator="equal">
      <formula>"E1"</formula>
    </cfRule>
    <cfRule type="cellIs" dxfId="4638" priority="5657" operator="equal">
      <formula>"D2"</formula>
    </cfRule>
    <cfRule type="cellIs" dxfId="4637" priority="5658" operator="equal">
      <formula>"D1"</formula>
    </cfRule>
    <cfRule type="cellIs" dxfId="4636" priority="5659" operator="equal">
      <formula>"A"</formula>
    </cfRule>
  </conditionalFormatting>
  <conditionalFormatting sqref="G1816">
    <cfRule type="cellIs" dxfId="4635" priority="5638" operator="equal">
      <formula>"z3"</formula>
    </cfRule>
    <cfRule type="cellIs" dxfId="4634" priority="5639" operator="equal">
      <formula>"Z1"</formula>
    </cfRule>
    <cfRule type="cellIs" dxfId="4633" priority="5640" operator="equal">
      <formula>"H2"</formula>
    </cfRule>
    <cfRule type="cellIs" dxfId="4632" priority="5641" operator="equal">
      <formula>"H1"</formula>
    </cfRule>
    <cfRule type="cellIs" dxfId="4631" priority="5642" operator="equal">
      <formula>"F1"</formula>
    </cfRule>
    <cfRule type="cellIs" dxfId="4630" priority="5643" operator="equal">
      <formula>"G2"</formula>
    </cfRule>
    <cfRule type="cellIs" dxfId="4629" priority="5644" operator="equal">
      <formula>"G1"</formula>
    </cfRule>
    <cfRule type="cellIs" dxfId="4628" priority="5645" operator="equal">
      <formula>"E1"</formula>
    </cfRule>
    <cfRule type="cellIs" dxfId="4627" priority="5646" operator="equal">
      <formula>"D2"</formula>
    </cfRule>
    <cfRule type="cellIs" dxfId="4626" priority="5647" operator="equal">
      <formula>"D1"</formula>
    </cfRule>
    <cfRule type="cellIs" dxfId="4625" priority="5648" operator="equal">
      <formula>"A"</formula>
    </cfRule>
  </conditionalFormatting>
  <conditionalFormatting sqref="G1817">
    <cfRule type="cellIs" dxfId="4624" priority="5627" operator="equal">
      <formula>"z3"</formula>
    </cfRule>
    <cfRule type="cellIs" dxfId="4623" priority="5628" operator="equal">
      <formula>"Z1"</formula>
    </cfRule>
    <cfRule type="cellIs" dxfId="4622" priority="5629" operator="equal">
      <formula>"H2"</formula>
    </cfRule>
    <cfRule type="cellIs" dxfId="4621" priority="5630" operator="equal">
      <formula>"H1"</formula>
    </cfRule>
    <cfRule type="cellIs" dxfId="4620" priority="5631" operator="equal">
      <formula>"F1"</formula>
    </cfRule>
    <cfRule type="cellIs" dxfId="4619" priority="5632" operator="equal">
      <formula>"G2"</formula>
    </cfRule>
    <cfRule type="cellIs" dxfId="4618" priority="5633" operator="equal">
      <formula>"G1"</formula>
    </cfRule>
    <cfRule type="cellIs" dxfId="4617" priority="5634" operator="equal">
      <formula>"E1"</formula>
    </cfRule>
    <cfRule type="cellIs" dxfId="4616" priority="5635" operator="equal">
      <formula>"D2"</formula>
    </cfRule>
    <cfRule type="cellIs" dxfId="4615" priority="5636" operator="equal">
      <formula>"D1"</formula>
    </cfRule>
    <cfRule type="cellIs" dxfId="4614" priority="5637" operator="equal">
      <formula>"A"</formula>
    </cfRule>
  </conditionalFormatting>
  <conditionalFormatting sqref="G1818">
    <cfRule type="cellIs" dxfId="4613" priority="5616" operator="equal">
      <formula>"z3"</formula>
    </cfRule>
    <cfRule type="cellIs" dxfId="4612" priority="5617" operator="equal">
      <formula>"Z1"</formula>
    </cfRule>
    <cfRule type="cellIs" dxfId="4611" priority="5618" operator="equal">
      <formula>"H2"</formula>
    </cfRule>
    <cfRule type="cellIs" dxfId="4610" priority="5619" operator="equal">
      <formula>"H1"</formula>
    </cfRule>
    <cfRule type="cellIs" dxfId="4609" priority="5620" operator="equal">
      <formula>"F1"</formula>
    </cfRule>
    <cfRule type="cellIs" dxfId="4608" priority="5621" operator="equal">
      <formula>"G2"</formula>
    </cfRule>
    <cfRule type="cellIs" dxfId="4607" priority="5622" operator="equal">
      <formula>"G1"</formula>
    </cfRule>
    <cfRule type="cellIs" dxfId="4606" priority="5623" operator="equal">
      <formula>"E1"</formula>
    </cfRule>
    <cfRule type="cellIs" dxfId="4605" priority="5624" operator="equal">
      <formula>"D2"</formula>
    </cfRule>
    <cfRule type="cellIs" dxfId="4604" priority="5625" operator="equal">
      <formula>"D1"</formula>
    </cfRule>
    <cfRule type="cellIs" dxfId="4603" priority="5626" operator="equal">
      <formula>"A"</formula>
    </cfRule>
  </conditionalFormatting>
  <conditionalFormatting sqref="G1824">
    <cfRule type="cellIs" dxfId="4602" priority="5605" operator="equal">
      <formula>"z3"</formula>
    </cfRule>
    <cfRule type="cellIs" dxfId="4601" priority="5606" operator="equal">
      <formula>"Z1"</formula>
    </cfRule>
    <cfRule type="cellIs" dxfId="4600" priority="5607" operator="equal">
      <formula>"H2"</formula>
    </cfRule>
    <cfRule type="cellIs" dxfId="4599" priority="5608" operator="equal">
      <formula>"H1"</formula>
    </cfRule>
    <cfRule type="cellIs" dxfId="4598" priority="5609" operator="equal">
      <formula>"F1"</formula>
    </cfRule>
    <cfRule type="cellIs" dxfId="4597" priority="5610" operator="equal">
      <formula>"G2"</formula>
    </cfRule>
    <cfRule type="cellIs" dxfId="4596" priority="5611" operator="equal">
      <formula>"G1"</formula>
    </cfRule>
    <cfRule type="cellIs" dxfId="4595" priority="5612" operator="equal">
      <formula>"E1"</formula>
    </cfRule>
    <cfRule type="cellIs" dxfId="4594" priority="5613" operator="equal">
      <formula>"D2"</formula>
    </cfRule>
    <cfRule type="cellIs" dxfId="4593" priority="5614" operator="equal">
      <formula>"D1"</formula>
    </cfRule>
    <cfRule type="cellIs" dxfId="4592" priority="5615" operator="equal">
      <formula>"A"</formula>
    </cfRule>
  </conditionalFormatting>
  <conditionalFormatting sqref="G1825">
    <cfRule type="cellIs" dxfId="4591" priority="5594" operator="equal">
      <formula>"z3"</formula>
    </cfRule>
    <cfRule type="cellIs" dxfId="4590" priority="5595" operator="equal">
      <formula>"Z1"</formula>
    </cfRule>
    <cfRule type="cellIs" dxfId="4589" priority="5596" operator="equal">
      <formula>"H2"</formula>
    </cfRule>
    <cfRule type="cellIs" dxfId="4588" priority="5597" operator="equal">
      <formula>"H1"</formula>
    </cfRule>
    <cfRule type="cellIs" dxfId="4587" priority="5598" operator="equal">
      <formula>"F1"</formula>
    </cfRule>
    <cfRule type="cellIs" dxfId="4586" priority="5599" operator="equal">
      <formula>"G2"</formula>
    </cfRule>
    <cfRule type="cellIs" dxfId="4585" priority="5600" operator="equal">
      <formula>"G1"</formula>
    </cfRule>
    <cfRule type="cellIs" dxfId="4584" priority="5601" operator="equal">
      <formula>"E1"</formula>
    </cfRule>
    <cfRule type="cellIs" dxfId="4583" priority="5602" operator="equal">
      <formula>"D2"</formula>
    </cfRule>
    <cfRule type="cellIs" dxfId="4582" priority="5603" operator="equal">
      <formula>"D1"</formula>
    </cfRule>
    <cfRule type="cellIs" dxfId="4581" priority="5604" operator="equal">
      <formula>"A"</formula>
    </cfRule>
  </conditionalFormatting>
  <conditionalFormatting sqref="G1826">
    <cfRule type="cellIs" dxfId="4580" priority="5583" operator="equal">
      <formula>"z3"</formula>
    </cfRule>
    <cfRule type="cellIs" dxfId="4579" priority="5584" operator="equal">
      <formula>"Z1"</formula>
    </cfRule>
    <cfRule type="cellIs" dxfId="4578" priority="5585" operator="equal">
      <formula>"H2"</formula>
    </cfRule>
    <cfRule type="cellIs" dxfId="4577" priority="5586" operator="equal">
      <formula>"H1"</formula>
    </cfRule>
    <cfRule type="cellIs" dxfId="4576" priority="5587" operator="equal">
      <formula>"F1"</formula>
    </cfRule>
    <cfRule type="cellIs" dxfId="4575" priority="5588" operator="equal">
      <formula>"G2"</formula>
    </cfRule>
    <cfRule type="cellIs" dxfId="4574" priority="5589" operator="equal">
      <formula>"G1"</formula>
    </cfRule>
    <cfRule type="cellIs" dxfId="4573" priority="5590" operator="equal">
      <formula>"E1"</formula>
    </cfRule>
    <cfRule type="cellIs" dxfId="4572" priority="5591" operator="equal">
      <formula>"D2"</formula>
    </cfRule>
    <cfRule type="cellIs" dxfId="4571" priority="5592" operator="equal">
      <formula>"D1"</formula>
    </cfRule>
    <cfRule type="cellIs" dxfId="4570" priority="5593" operator="equal">
      <formula>"A"</formula>
    </cfRule>
  </conditionalFormatting>
  <conditionalFormatting sqref="G1799">
    <cfRule type="cellIs" dxfId="4569" priority="5572" operator="equal">
      <formula>"z3"</formula>
    </cfRule>
    <cfRule type="cellIs" dxfId="4568" priority="5573" operator="equal">
      <formula>"Z1"</formula>
    </cfRule>
    <cfRule type="cellIs" dxfId="4567" priority="5574" operator="equal">
      <formula>"H2"</formula>
    </cfRule>
    <cfRule type="cellIs" dxfId="4566" priority="5575" operator="equal">
      <formula>"H1"</formula>
    </cfRule>
    <cfRule type="cellIs" dxfId="4565" priority="5576" operator="equal">
      <formula>"F1"</formula>
    </cfRule>
    <cfRule type="cellIs" dxfId="4564" priority="5577" operator="equal">
      <formula>"G2"</formula>
    </cfRule>
    <cfRule type="cellIs" dxfId="4563" priority="5578" operator="equal">
      <formula>"G1"</formula>
    </cfRule>
    <cfRule type="cellIs" dxfId="4562" priority="5579" operator="equal">
      <formula>"E1"</formula>
    </cfRule>
    <cfRule type="cellIs" dxfId="4561" priority="5580" operator="equal">
      <formula>"D2"</formula>
    </cfRule>
    <cfRule type="cellIs" dxfId="4560" priority="5581" operator="equal">
      <formula>"D1"</formula>
    </cfRule>
    <cfRule type="cellIs" dxfId="4559" priority="5582" operator="equal">
      <formula>"A"</formula>
    </cfRule>
  </conditionalFormatting>
  <conditionalFormatting sqref="G1829:G1831">
    <cfRule type="cellIs" dxfId="4558" priority="5559" operator="equal">
      <formula>"z3"</formula>
    </cfRule>
    <cfRule type="cellIs" dxfId="4557" priority="5560" operator="equal">
      <formula>"Z1"</formula>
    </cfRule>
    <cfRule type="cellIs" dxfId="4556" priority="5561" operator="equal">
      <formula>"H2"</formula>
    </cfRule>
    <cfRule type="cellIs" dxfId="4555" priority="5562" operator="equal">
      <formula>"H1"</formula>
    </cfRule>
    <cfRule type="cellIs" dxfId="4554" priority="5563" operator="equal">
      <formula>"F1"</formula>
    </cfRule>
    <cfRule type="cellIs" dxfId="4553" priority="5564" operator="equal">
      <formula>"G2"</formula>
    </cfRule>
    <cfRule type="cellIs" dxfId="4552" priority="5565" operator="equal">
      <formula>"G1"</formula>
    </cfRule>
    <cfRule type="cellIs" dxfId="4551" priority="5566" operator="equal">
      <formula>"E1"</formula>
    </cfRule>
    <cfRule type="cellIs" dxfId="4550" priority="5567" operator="equal">
      <formula>"D2"</formula>
    </cfRule>
    <cfRule type="cellIs" dxfId="4549" priority="5568" operator="equal">
      <formula>"D1"</formula>
    </cfRule>
    <cfRule type="cellIs" dxfId="4548" priority="5569" operator="equal">
      <formula>"A"</formula>
    </cfRule>
  </conditionalFormatting>
  <conditionalFormatting sqref="G1834">
    <cfRule type="cellIs" dxfId="4547" priority="5515" operator="equal">
      <formula>"z3"</formula>
    </cfRule>
    <cfRule type="cellIs" dxfId="4546" priority="5516" operator="equal">
      <formula>"Z1"</formula>
    </cfRule>
    <cfRule type="cellIs" dxfId="4545" priority="5517" operator="equal">
      <formula>"H2"</formula>
    </cfRule>
    <cfRule type="cellIs" dxfId="4544" priority="5518" operator="equal">
      <formula>"H1"</formula>
    </cfRule>
    <cfRule type="cellIs" dxfId="4543" priority="5519" operator="equal">
      <formula>"F1"</formula>
    </cfRule>
    <cfRule type="cellIs" dxfId="4542" priority="5520" operator="equal">
      <formula>"G2"</formula>
    </cfRule>
    <cfRule type="cellIs" dxfId="4541" priority="5521" operator="equal">
      <formula>"G1"</formula>
    </cfRule>
    <cfRule type="cellIs" dxfId="4540" priority="5522" operator="equal">
      <formula>"E1"</formula>
    </cfRule>
    <cfRule type="cellIs" dxfId="4539" priority="5523" operator="equal">
      <formula>"D2"</formula>
    </cfRule>
    <cfRule type="cellIs" dxfId="4538" priority="5524" operator="equal">
      <formula>"D1"</formula>
    </cfRule>
    <cfRule type="cellIs" dxfId="4537" priority="5525" operator="equal">
      <formula>"A"</formula>
    </cfRule>
  </conditionalFormatting>
  <conditionalFormatting sqref="G1833">
    <cfRule type="cellIs" dxfId="4536" priority="5504" operator="equal">
      <formula>"z3"</formula>
    </cfRule>
    <cfRule type="cellIs" dxfId="4535" priority="5505" operator="equal">
      <formula>"Z1"</formula>
    </cfRule>
    <cfRule type="cellIs" dxfId="4534" priority="5506" operator="equal">
      <formula>"H2"</formula>
    </cfRule>
    <cfRule type="cellIs" dxfId="4533" priority="5507" operator="equal">
      <formula>"H1"</formula>
    </cfRule>
    <cfRule type="cellIs" dxfId="4532" priority="5508" operator="equal">
      <formula>"F1"</formula>
    </cfRule>
    <cfRule type="cellIs" dxfId="4531" priority="5509" operator="equal">
      <formula>"G2"</formula>
    </cfRule>
    <cfRule type="cellIs" dxfId="4530" priority="5510" operator="equal">
      <formula>"G1"</formula>
    </cfRule>
    <cfRule type="cellIs" dxfId="4529" priority="5511" operator="equal">
      <formula>"E1"</formula>
    </cfRule>
    <cfRule type="cellIs" dxfId="4528" priority="5512" operator="equal">
      <formula>"D2"</formula>
    </cfRule>
    <cfRule type="cellIs" dxfId="4527" priority="5513" operator="equal">
      <formula>"D1"</formula>
    </cfRule>
    <cfRule type="cellIs" dxfId="4526" priority="5514" operator="equal">
      <formula>"A"</formula>
    </cfRule>
  </conditionalFormatting>
  <conditionalFormatting sqref="G1828">
    <cfRule type="cellIs" dxfId="4525" priority="5493" operator="equal">
      <formula>"z3"</formula>
    </cfRule>
    <cfRule type="cellIs" dxfId="4524" priority="5494" operator="equal">
      <formula>"Z1"</formula>
    </cfRule>
    <cfRule type="cellIs" dxfId="4523" priority="5495" operator="equal">
      <formula>"H2"</formula>
    </cfRule>
    <cfRule type="cellIs" dxfId="4522" priority="5496" operator="equal">
      <formula>"H1"</formula>
    </cfRule>
    <cfRule type="cellIs" dxfId="4521" priority="5497" operator="equal">
      <formula>"F1"</formula>
    </cfRule>
    <cfRule type="cellIs" dxfId="4520" priority="5498" operator="equal">
      <formula>"G2"</formula>
    </cfRule>
    <cfRule type="cellIs" dxfId="4519" priority="5499" operator="equal">
      <formula>"G1"</formula>
    </cfRule>
    <cfRule type="cellIs" dxfId="4518" priority="5500" operator="equal">
      <formula>"E1"</formula>
    </cfRule>
    <cfRule type="cellIs" dxfId="4517" priority="5501" operator="equal">
      <formula>"D2"</formula>
    </cfRule>
    <cfRule type="cellIs" dxfId="4516" priority="5502" operator="equal">
      <formula>"D1"</formula>
    </cfRule>
    <cfRule type="cellIs" dxfId="4515" priority="5503" operator="equal">
      <formula>"A"</formula>
    </cfRule>
  </conditionalFormatting>
  <conditionalFormatting sqref="G1832">
    <cfRule type="cellIs" dxfId="4514" priority="5482" operator="equal">
      <formula>"z3"</formula>
    </cfRule>
    <cfRule type="cellIs" dxfId="4513" priority="5483" operator="equal">
      <formula>"Z1"</formula>
    </cfRule>
    <cfRule type="cellIs" dxfId="4512" priority="5484" operator="equal">
      <formula>"H2"</formula>
    </cfRule>
    <cfRule type="cellIs" dxfId="4511" priority="5485" operator="equal">
      <formula>"H1"</formula>
    </cfRule>
    <cfRule type="cellIs" dxfId="4510" priority="5486" operator="equal">
      <formula>"F1"</formula>
    </cfRule>
    <cfRule type="cellIs" dxfId="4509" priority="5487" operator="equal">
      <formula>"G2"</formula>
    </cfRule>
    <cfRule type="cellIs" dxfId="4508" priority="5488" operator="equal">
      <formula>"G1"</formula>
    </cfRule>
    <cfRule type="cellIs" dxfId="4507" priority="5489" operator="equal">
      <formula>"E1"</formula>
    </cfRule>
    <cfRule type="cellIs" dxfId="4506" priority="5490" operator="equal">
      <formula>"D2"</formula>
    </cfRule>
    <cfRule type="cellIs" dxfId="4505" priority="5491" operator="equal">
      <formula>"D1"</formula>
    </cfRule>
    <cfRule type="cellIs" dxfId="4504" priority="5492" operator="equal">
      <formula>"A"</formula>
    </cfRule>
  </conditionalFormatting>
  <conditionalFormatting sqref="G1827">
    <cfRule type="cellIs" dxfId="4503" priority="5471" operator="equal">
      <formula>"z3"</formula>
    </cfRule>
    <cfRule type="cellIs" dxfId="4502" priority="5472" operator="equal">
      <formula>"Z1"</formula>
    </cfRule>
    <cfRule type="cellIs" dxfId="4501" priority="5473" operator="equal">
      <formula>"H2"</formula>
    </cfRule>
    <cfRule type="cellIs" dxfId="4500" priority="5474" operator="equal">
      <formula>"H1"</formula>
    </cfRule>
    <cfRule type="cellIs" dxfId="4499" priority="5475" operator="equal">
      <formula>"F1"</formula>
    </cfRule>
    <cfRule type="cellIs" dxfId="4498" priority="5476" operator="equal">
      <formula>"G2"</formula>
    </cfRule>
    <cfRule type="cellIs" dxfId="4497" priority="5477" operator="equal">
      <formula>"G1"</formula>
    </cfRule>
    <cfRule type="cellIs" dxfId="4496" priority="5478" operator="equal">
      <formula>"E1"</formula>
    </cfRule>
    <cfRule type="cellIs" dxfId="4495" priority="5479" operator="equal">
      <formula>"D2"</formula>
    </cfRule>
    <cfRule type="cellIs" dxfId="4494" priority="5480" operator="equal">
      <formula>"D1"</formula>
    </cfRule>
    <cfRule type="cellIs" dxfId="4493" priority="5481" operator="equal">
      <formula>"A"</formula>
    </cfRule>
  </conditionalFormatting>
  <conditionalFormatting sqref="G1872">
    <cfRule type="cellIs" dxfId="4492" priority="5460" operator="equal">
      <formula>"z3"</formula>
    </cfRule>
    <cfRule type="cellIs" dxfId="4491" priority="5461" operator="equal">
      <formula>"Z1"</formula>
    </cfRule>
    <cfRule type="cellIs" dxfId="4490" priority="5462" operator="equal">
      <formula>"H2"</formula>
    </cfRule>
    <cfRule type="cellIs" dxfId="4489" priority="5463" operator="equal">
      <formula>"H1"</formula>
    </cfRule>
    <cfRule type="cellIs" dxfId="4488" priority="5464" operator="equal">
      <formula>"F1"</formula>
    </cfRule>
    <cfRule type="cellIs" dxfId="4487" priority="5465" operator="equal">
      <formula>"G2"</formula>
    </cfRule>
    <cfRule type="cellIs" dxfId="4486" priority="5466" operator="equal">
      <formula>"G1"</formula>
    </cfRule>
    <cfRule type="cellIs" dxfId="4485" priority="5467" operator="equal">
      <formula>"E1"</formula>
    </cfRule>
    <cfRule type="cellIs" dxfId="4484" priority="5468" operator="equal">
      <formula>"D2"</formula>
    </cfRule>
    <cfRule type="cellIs" dxfId="4483" priority="5469" operator="equal">
      <formula>"D1"</formula>
    </cfRule>
    <cfRule type="cellIs" dxfId="4482" priority="5470" operator="equal">
      <formula>"A"</formula>
    </cfRule>
  </conditionalFormatting>
  <conditionalFormatting sqref="G1878">
    <cfRule type="cellIs" dxfId="4481" priority="5449" operator="equal">
      <formula>"z3"</formula>
    </cfRule>
    <cfRule type="cellIs" dxfId="4480" priority="5450" operator="equal">
      <formula>"Z1"</formula>
    </cfRule>
    <cfRule type="cellIs" dxfId="4479" priority="5451" operator="equal">
      <formula>"H2"</formula>
    </cfRule>
    <cfRule type="cellIs" dxfId="4478" priority="5452" operator="equal">
      <formula>"H1"</formula>
    </cfRule>
    <cfRule type="cellIs" dxfId="4477" priority="5453" operator="equal">
      <formula>"F1"</formula>
    </cfRule>
    <cfRule type="cellIs" dxfId="4476" priority="5454" operator="equal">
      <formula>"G2"</formula>
    </cfRule>
    <cfRule type="cellIs" dxfId="4475" priority="5455" operator="equal">
      <formula>"G1"</formula>
    </cfRule>
    <cfRule type="cellIs" dxfId="4474" priority="5456" operator="equal">
      <formula>"E1"</formula>
    </cfRule>
    <cfRule type="cellIs" dxfId="4473" priority="5457" operator="equal">
      <formula>"D2"</formula>
    </cfRule>
    <cfRule type="cellIs" dxfId="4472" priority="5458" operator="equal">
      <formula>"D1"</formula>
    </cfRule>
    <cfRule type="cellIs" dxfId="4471" priority="5459" operator="equal">
      <formula>"A"</formula>
    </cfRule>
  </conditionalFormatting>
  <conditionalFormatting sqref="G1877">
    <cfRule type="cellIs" dxfId="4470" priority="5438" operator="equal">
      <formula>"z3"</formula>
    </cfRule>
    <cfRule type="cellIs" dxfId="4469" priority="5439" operator="equal">
      <formula>"Z1"</formula>
    </cfRule>
    <cfRule type="cellIs" dxfId="4468" priority="5440" operator="equal">
      <formula>"H2"</formula>
    </cfRule>
    <cfRule type="cellIs" dxfId="4467" priority="5441" operator="equal">
      <formula>"H1"</formula>
    </cfRule>
    <cfRule type="cellIs" dxfId="4466" priority="5442" operator="equal">
      <formula>"F1"</formula>
    </cfRule>
    <cfRule type="cellIs" dxfId="4465" priority="5443" operator="equal">
      <formula>"G2"</formula>
    </cfRule>
    <cfRule type="cellIs" dxfId="4464" priority="5444" operator="equal">
      <formula>"G1"</formula>
    </cfRule>
    <cfRule type="cellIs" dxfId="4463" priority="5445" operator="equal">
      <formula>"E1"</formula>
    </cfRule>
    <cfRule type="cellIs" dxfId="4462" priority="5446" operator="equal">
      <formula>"D2"</formula>
    </cfRule>
    <cfRule type="cellIs" dxfId="4461" priority="5447" operator="equal">
      <formula>"D1"</formula>
    </cfRule>
    <cfRule type="cellIs" dxfId="4460" priority="5448" operator="equal">
      <formula>"A"</formula>
    </cfRule>
  </conditionalFormatting>
  <conditionalFormatting sqref="G1876">
    <cfRule type="cellIs" dxfId="4459" priority="5427" operator="equal">
      <formula>"z3"</formula>
    </cfRule>
    <cfRule type="cellIs" dxfId="4458" priority="5428" operator="equal">
      <formula>"Z1"</formula>
    </cfRule>
    <cfRule type="cellIs" dxfId="4457" priority="5429" operator="equal">
      <formula>"H2"</formula>
    </cfRule>
    <cfRule type="cellIs" dxfId="4456" priority="5430" operator="equal">
      <formula>"H1"</formula>
    </cfRule>
    <cfRule type="cellIs" dxfId="4455" priority="5431" operator="equal">
      <formula>"F1"</formula>
    </cfRule>
    <cfRule type="cellIs" dxfId="4454" priority="5432" operator="equal">
      <formula>"G2"</formula>
    </cfRule>
    <cfRule type="cellIs" dxfId="4453" priority="5433" operator="equal">
      <formula>"G1"</formula>
    </cfRule>
    <cfRule type="cellIs" dxfId="4452" priority="5434" operator="equal">
      <formula>"E1"</formula>
    </cfRule>
    <cfRule type="cellIs" dxfId="4451" priority="5435" operator="equal">
      <formula>"D2"</formula>
    </cfRule>
    <cfRule type="cellIs" dxfId="4450" priority="5436" operator="equal">
      <formula>"D1"</formula>
    </cfRule>
    <cfRule type="cellIs" dxfId="4449" priority="5437" operator="equal">
      <formula>"A"</formula>
    </cfRule>
  </conditionalFormatting>
  <conditionalFormatting sqref="G1875">
    <cfRule type="cellIs" dxfId="4448" priority="5416" operator="equal">
      <formula>"z3"</formula>
    </cfRule>
    <cfRule type="cellIs" dxfId="4447" priority="5417" operator="equal">
      <formula>"Z1"</formula>
    </cfRule>
    <cfRule type="cellIs" dxfId="4446" priority="5418" operator="equal">
      <formula>"H2"</formula>
    </cfRule>
    <cfRule type="cellIs" dxfId="4445" priority="5419" operator="equal">
      <formula>"H1"</formula>
    </cfRule>
    <cfRule type="cellIs" dxfId="4444" priority="5420" operator="equal">
      <formula>"F1"</formula>
    </cfRule>
    <cfRule type="cellIs" dxfId="4443" priority="5421" operator="equal">
      <formula>"G2"</formula>
    </cfRule>
    <cfRule type="cellIs" dxfId="4442" priority="5422" operator="equal">
      <formula>"G1"</formula>
    </cfRule>
    <cfRule type="cellIs" dxfId="4441" priority="5423" operator="equal">
      <formula>"E1"</formula>
    </cfRule>
    <cfRule type="cellIs" dxfId="4440" priority="5424" operator="equal">
      <formula>"D2"</formula>
    </cfRule>
    <cfRule type="cellIs" dxfId="4439" priority="5425" operator="equal">
      <formula>"D1"</formula>
    </cfRule>
    <cfRule type="cellIs" dxfId="4438" priority="5426" operator="equal">
      <formula>"A"</formula>
    </cfRule>
  </conditionalFormatting>
  <conditionalFormatting sqref="G1874">
    <cfRule type="cellIs" dxfId="4437" priority="5405" operator="equal">
      <formula>"z3"</formula>
    </cfRule>
    <cfRule type="cellIs" dxfId="4436" priority="5406" operator="equal">
      <formula>"Z1"</formula>
    </cfRule>
    <cfRule type="cellIs" dxfId="4435" priority="5407" operator="equal">
      <formula>"H2"</formula>
    </cfRule>
    <cfRule type="cellIs" dxfId="4434" priority="5408" operator="equal">
      <formula>"H1"</formula>
    </cfRule>
    <cfRule type="cellIs" dxfId="4433" priority="5409" operator="equal">
      <formula>"F1"</formula>
    </cfRule>
    <cfRule type="cellIs" dxfId="4432" priority="5410" operator="equal">
      <formula>"G2"</formula>
    </cfRule>
    <cfRule type="cellIs" dxfId="4431" priority="5411" operator="equal">
      <formula>"G1"</formula>
    </cfRule>
    <cfRule type="cellIs" dxfId="4430" priority="5412" operator="equal">
      <formula>"E1"</formula>
    </cfRule>
    <cfRule type="cellIs" dxfId="4429" priority="5413" operator="equal">
      <formula>"D2"</formula>
    </cfRule>
    <cfRule type="cellIs" dxfId="4428" priority="5414" operator="equal">
      <formula>"D1"</formula>
    </cfRule>
    <cfRule type="cellIs" dxfId="4427" priority="5415" operator="equal">
      <formula>"A"</formula>
    </cfRule>
  </conditionalFormatting>
  <conditionalFormatting sqref="G1873">
    <cfRule type="cellIs" dxfId="4426" priority="5394" operator="equal">
      <formula>"z3"</formula>
    </cfRule>
    <cfRule type="cellIs" dxfId="4425" priority="5395" operator="equal">
      <formula>"Z1"</formula>
    </cfRule>
    <cfRule type="cellIs" dxfId="4424" priority="5396" operator="equal">
      <formula>"H2"</formula>
    </cfRule>
    <cfRule type="cellIs" dxfId="4423" priority="5397" operator="equal">
      <formula>"H1"</formula>
    </cfRule>
    <cfRule type="cellIs" dxfId="4422" priority="5398" operator="equal">
      <formula>"F1"</formula>
    </cfRule>
    <cfRule type="cellIs" dxfId="4421" priority="5399" operator="equal">
      <formula>"G2"</formula>
    </cfRule>
    <cfRule type="cellIs" dxfId="4420" priority="5400" operator="equal">
      <formula>"G1"</formula>
    </cfRule>
    <cfRule type="cellIs" dxfId="4419" priority="5401" operator="equal">
      <formula>"E1"</formula>
    </cfRule>
    <cfRule type="cellIs" dxfId="4418" priority="5402" operator="equal">
      <formula>"D2"</formula>
    </cfRule>
    <cfRule type="cellIs" dxfId="4417" priority="5403" operator="equal">
      <formula>"D1"</formula>
    </cfRule>
    <cfRule type="cellIs" dxfId="4416" priority="5404" operator="equal">
      <formula>"A"</formula>
    </cfRule>
  </conditionalFormatting>
  <conditionalFormatting sqref="G1881">
    <cfRule type="cellIs" dxfId="4415" priority="5383" operator="equal">
      <formula>"z3"</formula>
    </cfRule>
    <cfRule type="cellIs" dxfId="4414" priority="5384" operator="equal">
      <formula>"Z1"</formula>
    </cfRule>
    <cfRule type="cellIs" dxfId="4413" priority="5385" operator="equal">
      <formula>"H2"</formula>
    </cfRule>
    <cfRule type="cellIs" dxfId="4412" priority="5386" operator="equal">
      <formula>"H1"</formula>
    </cfRule>
    <cfRule type="cellIs" dxfId="4411" priority="5387" operator="equal">
      <formula>"F1"</formula>
    </cfRule>
    <cfRule type="cellIs" dxfId="4410" priority="5388" operator="equal">
      <formula>"G2"</formula>
    </cfRule>
    <cfRule type="cellIs" dxfId="4409" priority="5389" operator="equal">
      <formula>"G1"</formula>
    </cfRule>
    <cfRule type="cellIs" dxfId="4408" priority="5390" operator="equal">
      <formula>"E1"</formula>
    </cfRule>
    <cfRule type="cellIs" dxfId="4407" priority="5391" operator="equal">
      <formula>"D2"</formula>
    </cfRule>
    <cfRule type="cellIs" dxfId="4406" priority="5392" operator="equal">
      <formula>"D1"</formula>
    </cfRule>
    <cfRule type="cellIs" dxfId="4405" priority="5393" operator="equal">
      <formula>"A"</formula>
    </cfRule>
  </conditionalFormatting>
  <conditionalFormatting sqref="G1889">
    <cfRule type="cellIs" dxfId="4404" priority="5372" operator="equal">
      <formula>"z3"</formula>
    </cfRule>
    <cfRule type="cellIs" dxfId="4403" priority="5373" operator="equal">
      <formula>"Z1"</formula>
    </cfRule>
    <cfRule type="cellIs" dxfId="4402" priority="5374" operator="equal">
      <formula>"H2"</formula>
    </cfRule>
    <cfRule type="cellIs" dxfId="4401" priority="5375" operator="equal">
      <formula>"H1"</formula>
    </cfRule>
    <cfRule type="cellIs" dxfId="4400" priority="5376" operator="equal">
      <formula>"F1"</formula>
    </cfRule>
    <cfRule type="cellIs" dxfId="4399" priority="5377" operator="equal">
      <formula>"G2"</formula>
    </cfRule>
    <cfRule type="cellIs" dxfId="4398" priority="5378" operator="equal">
      <formula>"G1"</formula>
    </cfRule>
    <cfRule type="cellIs" dxfId="4397" priority="5379" operator="equal">
      <formula>"E1"</formula>
    </cfRule>
    <cfRule type="cellIs" dxfId="4396" priority="5380" operator="equal">
      <formula>"D2"</formula>
    </cfRule>
    <cfRule type="cellIs" dxfId="4395" priority="5381" operator="equal">
      <formula>"D1"</formula>
    </cfRule>
    <cfRule type="cellIs" dxfId="4394" priority="5382" operator="equal">
      <formula>"A"</formula>
    </cfRule>
  </conditionalFormatting>
  <conditionalFormatting sqref="G1891">
    <cfRule type="cellIs" dxfId="4393" priority="5361" operator="equal">
      <formula>"z3"</formula>
    </cfRule>
    <cfRule type="cellIs" dxfId="4392" priority="5362" operator="equal">
      <formula>"Z1"</formula>
    </cfRule>
    <cfRule type="cellIs" dxfId="4391" priority="5363" operator="equal">
      <formula>"H2"</formula>
    </cfRule>
    <cfRule type="cellIs" dxfId="4390" priority="5364" operator="equal">
      <formula>"H1"</formula>
    </cfRule>
    <cfRule type="cellIs" dxfId="4389" priority="5365" operator="equal">
      <formula>"F1"</formula>
    </cfRule>
    <cfRule type="cellIs" dxfId="4388" priority="5366" operator="equal">
      <formula>"G2"</formula>
    </cfRule>
    <cfRule type="cellIs" dxfId="4387" priority="5367" operator="equal">
      <formula>"G1"</formula>
    </cfRule>
    <cfRule type="cellIs" dxfId="4386" priority="5368" operator="equal">
      <formula>"E1"</formula>
    </cfRule>
    <cfRule type="cellIs" dxfId="4385" priority="5369" operator="equal">
      <formula>"D2"</formula>
    </cfRule>
    <cfRule type="cellIs" dxfId="4384" priority="5370" operator="equal">
      <formula>"D1"</formula>
    </cfRule>
    <cfRule type="cellIs" dxfId="4383" priority="5371" operator="equal">
      <formula>"A"</formula>
    </cfRule>
  </conditionalFormatting>
  <conditionalFormatting sqref="G1890">
    <cfRule type="cellIs" dxfId="4382" priority="5350" operator="equal">
      <formula>"z3"</formula>
    </cfRule>
    <cfRule type="cellIs" dxfId="4381" priority="5351" operator="equal">
      <formula>"Z1"</formula>
    </cfRule>
    <cfRule type="cellIs" dxfId="4380" priority="5352" operator="equal">
      <formula>"H2"</formula>
    </cfRule>
    <cfRule type="cellIs" dxfId="4379" priority="5353" operator="equal">
      <formula>"H1"</formula>
    </cfRule>
    <cfRule type="cellIs" dxfId="4378" priority="5354" operator="equal">
      <formula>"F1"</formula>
    </cfRule>
    <cfRule type="cellIs" dxfId="4377" priority="5355" operator="equal">
      <formula>"G2"</formula>
    </cfRule>
    <cfRule type="cellIs" dxfId="4376" priority="5356" operator="equal">
      <formula>"G1"</formula>
    </cfRule>
    <cfRule type="cellIs" dxfId="4375" priority="5357" operator="equal">
      <formula>"E1"</formula>
    </cfRule>
    <cfRule type="cellIs" dxfId="4374" priority="5358" operator="equal">
      <formula>"D2"</formula>
    </cfRule>
    <cfRule type="cellIs" dxfId="4373" priority="5359" operator="equal">
      <formula>"D1"</formula>
    </cfRule>
    <cfRule type="cellIs" dxfId="4372" priority="5360" operator="equal">
      <formula>"A"</formula>
    </cfRule>
  </conditionalFormatting>
  <conditionalFormatting sqref="G1923">
    <cfRule type="cellIs" dxfId="4371" priority="5339" operator="equal">
      <formula>"z3"</formula>
    </cfRule>
    <cfRule type="cellIs" dxfId="4370" priority="5340" operator="equal">
      <formula>"Z1"</formula>
    </cfRule>
    <cfRule type="cellIs" dxfId="4369" priority="5341" operator="equal">
      <formula>"H2"</formula>
    </cfRule>
    <cfRule type="cellIs" dxfId="4368" priority="5342" operator="equal">
      <formula>"H1"</formula>
    </cfRule>
    <cfRule type="cellIs" dxfId="4367" priority="5343" operator="equal">
      <formula>"F1"</formula>
    </cfRule>
    <cfRule type="cellIs" dxfId="4366" priority="5344" operator="equal">
      <formula>"G2"</formula>
    </cfRule>
    <cfRule type="cellIs" dxfId="4365" priority="5345" operator="equal">
      <formula>"G1"</formula>
    </cfRule>
    <cfRule type="cellIs" dxfId="4364" priority="5346" operator="equal">
      <formula>"E1"</formula>
    </cfRule>
    <cfRule type="cellIs" dxfId="4363" priority="5347" operator="equal">
      <formula>"D2"</formula>
    </cfRule>
    <cfRule type="cellIs" dxfId="4362" priority="5348" operator="equal">
      <formula>"D1"</formula>
    </cfRule>
    <cfRule type="cellIs" dxfId="4361" priority="5349" operator="equal">
      <formula>"A"</formula>
    </cfRule>
  </conditionalFormatting>
  <conditionalFormatting sqref="G1929">
    <cfRule type="cellIs" dxfId="4360" priority="5328" operator="equal">
      <formula>"z3"</formula>
    </cfRule>
    <cfRule type="cellIs" dxfId="4359" priority="5329" operator="equal">
      <formula>"Z1"</formula>
    </cfRule>
    <cfRule type="cellIs" dxfId="4358" priority="5330" operator="equal">
      <formula>"H2"</formula>
    </cfRule>
    <cfRule type="cellIs" dxfId="4357" priority="5331" operator="equal">
      <formula>"H1"</formula>
    </cfRule>
    <cfRule type="cellIs" dxfId="4356" priority="5332" operator="equal">
      <formula>"F1"</formula>
    </cfRule>
    <cfRule type="cellIs" dxfId="4355" priority="5333" operator="equal">
      <formula>"G2"</formula>
    </cfRule>
    <cfRule type="cellIs" dxfId="4354" priority="5334" operator="equal">
      <formula>"G1"</formula>
    </cfRule>
    <cfRule type="cellIs" dxfId="4353" priority="5335" operator="equal">
      <formula>"E1"</formula>
    </cfRule>
    <cfRule type="cellIs" dxfId="4352" priority="5336" operator="equal">
      <formula>"D2"</formula>
    </cfRule>
    <cfRule type="cellIs" dxfId="4351" priority="5337" operator="equal">
      <formula>"D1"</formula>
    </cfRule>
    <cfRule type="cellIs" dxfId="4350" priority="5338" operator="equal">
      <formula>"A"</formula>
    </cfRule>
  </conditionalFormatting>
  <conditionalFormatting sqref="G1924">
    <cfRule type="cellIs" dxfId="4349" priority="5317" operator="equal">
      <formula>"z3"</formula>
    </cfRule>
    <cfRule type="cellIs" dxfId="4348" priority="5318" operator="equal">
      <formula>"Z1"</formula>
    </cfRule>
    <cfRule type="cellIs" dxfId="4347" priority="5319" operator="equal">
      <formula>"H2"</formula>
    </cfRule>
    <cfRule type="cellIs" dxfId="4346" priority="5320" operator="equal">
      <formula>"H1"</formula>
    </cfRule>
    <cfRule type="cellIs" dxfId="4345" priority="5321" operator="equal">
      <formula>"F1"</formula>
    </cfRule>
    <cfRule type="cellIs" dxfId="4344" priority="5322" operator="equal">
      <formula>"G2"</formula>
    </cfRule>
    <cfRule type="cellIs" dxfId="4343" priority="5323" operator="equal">
      <formula>"G1"</formula>
    </cfRule>
    <cfRule type="cellIs" dxfId="4342" priority="5324" operator="equal">
      <formula>"E1"</formula>
    </cfRule>
    <cfRule type="cellIs" dxfId="4341" priority="5325" operator="equal">
      <formula>"D2"</formula>
    </cfRule>
    <cfRule type="cellIs" dxfId="4340" priority="5326" operator="equal">
      <formula>"D1"</formula>
    </cfRule>
    <cfRule type="cellIs" dxfId="4339" priority="5327" operator="equal">
      <formula>"A"</formula>
    </cfRule>
  </conditionalFormatting>
  <conditionalFormatting sqref="G1925">
    <cfRule type="cellIs" dxfId="4338" priority="5306" operator="equal">
      <formula>"z3"</formula>
    </cfRule>
    <cfRule type="cellIs" dxfId="4337" priority="5307" operator="equal">
      <formula>"Z1"</formula>
    </cfRule>
    <cfRule type="cellIs" dxfId="4336" priority="5308" operator="equal">
      <formula>"H2"</formula>
    </cfRule>
    <cfRule type="cellIs" dxfId="4335" priority="5309" operator="equal">
      <formula>"H1"</formula>
    </cfRule>
    <cfRule type="cellIs" dxfId="4334" priority="5310" operator="equal">
      <formula>"F1"</formula>
    </cfRule>
    <cfRule type="cellIs" dxfId="4333" priority="5311" operator="equal">
      <formula>"G2"</formula>
    </cfRule>
    <cfRule type="cellIs" dxfId="4332" priority="5312" operator="equal">
      <formula>"G1"</formula>
    </cfRule>
    <cfRule type="cellIs" dxfId="4331" priority="5313" operator="equal">
      <formula>"E1"</formula>
    </cfRule>
    <cfRule type="cellIs" dxfId="4330" priority="5314" operator="equal">
      <formula>"D2"</formula>
    </cfRule>
    <cfRule type="cellIs" dxfId="4329" priority="5315" operator="equal">
      <formula>"D1"</formula>
    </cfRule>
    <cfRule type="cellIs" dxfId="4328" priority="5316" operator="equal">
      <formula>"A"</formula>
    </cfRule>
  </conditionalFormatting>
  <conditionalFormatting sqref="G1926">
    <cfRule type="cellIs" dxfId="4327" priority="5295" operator="equal">
      <formula>"z3"</formula>
    </cfRule>
    <cfRule type="cellIs" dxfId="4326" priority="5296" operator="equal">
      <formula>"Z1"</formula>
    </cfRule>
    <cfRule type="cellIs" dxfId="4325" priority="5297" operator="equal">
      <formula>"H2"</formula>
    </cfRule>
    <cfRule type="cellIs" dxfId="4324" priority="5298" operator="equal">
      <formula>"H1"</formula>
    </cfRule>
    <cfRule type="cellIs" dxfId="4323" priority="5299" operator="equal">
      <formula>"F1"</formula>
    </cfRule>
    <cfRule type="cellIs" dxfId="4322" priority="5300" operator="equal">
      <formula>"G2"</formula>
    </cfRule>
    <cfRule type="cellIs" dxfId="4321" priority="5301" operator="equal">
      <formula>"G1"</formula>
    </cfRule>
    <cfRule type="cellIs" dxfId="4320" priority="5302" operator="equal">
      <formula>"E1"</formula>
    </cfRule>
    <cfRule type="cellIs" dxfId="4319" priority="5303" operator="equal">
      <formula>"D2"</formula>
    </cfRule>
    <cfRule type="cellIs" dxfId="4318" priority="5304" operator="equal">
      <formula>"D1"</formula>
    </cfRule>
    <cfRule type="cellIs" dxfId="4317" priority="5305" operator="equal">
      <formula>"A"</formula>
    </cfRule>
  </conditionalFormatting>
  <conditionalFormatting sqref="G1927">
    <cfRule type="cellIs" dxfId="4316" priority="5284" operator="equal">
      <formula>"z3"</formula>
    </cfRule>
    <cfRule type="cellIs" dxfId="4315" priority="5285" operator="equal">
      <formula>"Z1"</formula>
    </cfRule>
    <cfRule type="cellIs" dxfId="4314" priority="5286" operator="equal">
      <formula>"H2"</formula>
    </cfRule>
    <cfRule type="cellIs" dxfId="4313" priority="5287" operator="equal">
      <formula>"H1"</formula>
    </cfRule>
    <cfRule type="cellIs" dxfId="4312" priority="5288" operator="equal">
      <formula>"F1"</formula>
    </cfRule>
    <cfRule type="cellIs" dxfId="4311" priority="5289" operator="equal">
      <formula>"G2"</formula>
    </cfRule>
    <cfRule type="cellIs" dxfId="4310" priority="5290" operator="equal">
      <formula>"G1"</formula>
    </cfRule>
    <cfRule type="cellIs" dxfId="4309" priority="5291" operator="equal">
      <formula>"E1"</formula>
    </cfRule>
    <cfRule type="cellIs" dxfId="4308" priority="5292" operator="equal">
      <formula>"D2"</formula>
    </cfRule>
    <cfRule type="cellIs" dxfId="4307" priority="5293" operator="equal">
      <formula>"D1"</formula>
    </cfRule>
    <cfRule type="cellIs" dxfId="4306" priority="5294" operator="equal">
      <formula>"A"</formula>
    </cfRule>
  </conditionalFormatting>
  <conditionalFormatting sqref="G1928">
    <cfRule type="cellIs" dxfId="4305" priority="5273" operator="equal">
      <formula>"z3"</formula>
    </cfRule>
    <cfRule type="cellIs" dxfId="4304" priority="5274" operator="equal">
      <formula>"Z1"</formula>
    </cfRule>
    <cfRule type="cellIs" dxfId="4303" priority="5275" operator="equal">
      <formula>"H2"</formula>
    </cfRule>
    <cfRule type="cellIs" dxfId="4302" priority="5276" operator="equal">
      <formula>"H1"</formula>
    </cfRule>
    <cfRule type="cellIs" dxfId="4301" priority="5277" operator="equal">
      <formula>"F1"</formula>
    </cfRule>
    <cfRule type="cellIs" dxfId="4300" priority="5278" operator="equal">
      <formula>"G2"</formula>
    </cfRule>
    <cfRule type="cellIs" dxfId="4299" priority="5279" operator="equal">
      <formula>"G1"</formula>
    </cfRule>
    <cfRule type="cellIs" dxfId="4298" priority="5280" operator="equal">
      <formula>"E1"</formula>
    </cfRule>
    <cfRule type="cellIs" dxfId="4297" priority="5281" operator="equal">
      <formula>"D2"</formula>
    </cfRule>
    <cfRule type="cellIs" dxfId="4296" priority="5282" operator="equal">
      <formula>"D1"</formula>
    </cfRule>
    <cfRule type="cellIs" dxfId="4295" priority="5283" operator="equal">
      <formula>"A"</formula>
    </cfRule>
  </conditionalFormatting>
  <conditionalFormatting sqref="P1899">
    <cfRule type="cellIs" dxfId="4294" priority="5271" operator="equal">
      <formula>"NÃO"</formula>
    </cfRule>
    <cfRule type="cellIs" dxfId="4293" priority="5272" operator="equal">
      <formula>"SIM"</formula>
    </cfRule>
  </conditionalFormatting>
  <conditionalFormatting sqref="P1900">
    <cfRule type="cellIs" dxfId="4292" priority="5269" operator="equal">
      <formula>"NÃO"</formula>
    </cfRule>
    <cfRule type="cellIs" dxfId="4291" priority="5270" operator="equal">
      <formula>"SIM"</formula>
    </cfRule>
  </conditionalFormatting>
  <conditionalFormatting sqref="P1901">
    <cfRule type="cellIs" dxfId="4290" priority="5267" operator="equal">
      <formula>"NÃO"</formula>
    </cfRule>
    <cfRule type="cellIs" dxfId="4289" priority="5268" operator="equal">
      <formula>"SIM"</formula>
    </cfRule>
  </conditionalFormatting>
  <conditionalFormatting sqref="P1902">
    <cfRule type="cellIs" dxfId="4288" priority="5265" operator="equal">
      <formula>"NÃO"</formula>
    </cfRule>
    <cfRule type="cellIs" dxfId="4287" priority="5266" operator="equal">
      <formula>"SIM"</formula>
    </cfRule>
  </conditionalFormatting>
  <conditionalFormatting sqref="P1903">
    <cfRule type="cellIs" dxfId="4286" priority="5263" operator="equal">
      <formula>"NÃO"</formula>
    </cfRule>
    <cfRule type="cellIs" dxfId="4285" priority="5264" operator="equal">
      <formula>"SIM"</formula>
    </cfRule>
  </conditionalFormatting>
  <conditionalFormatting sqref="P1904">
    <cfRule type="cellIs" dxfId="4284" priority="5261" operator="equal">
      <formula>"NÃO"</formula>
    </cfRule>
    <cfRule type="cellIs" dxfId="4283" priority="5262" operator="equal">
      <formula>"SIM"</formula>
    </cfRule>
  </conditionalFormatting>
  <conditionalFormatting sqref="G1898">
    <cfRule type="cellIs" dxfId="4282" priority="5250" operator="equal">
      <formula>"z3"</formula>
    </cfRule>
    <cfRule type="cellIs" dxfId="4281" priority="5251" operator="equal">
      <formula>"Z1"</formula>
    </cfRule>
    <cfRule type="cellIs" dxfId="4280" priority="5252" operator="equal">
      <formula>"H2"</formula>
    </cfRule>
    <cfRule type="cellIs" dxfId="4279" priority="5253" operator="equal">
      <formula>"H1"</formula>
    </cfRule>
    <cfRule type="cellIs" dxfId="4278" priority="5254" operator="equal">
      <formula>"F1"</formula>
    </cfRule>
    <cfRule type="cellIs" dxfId="4277" priority="5255" operator="equal">
      <formula>"G2"</formula>
    </cfRule>
    <cfRule type="cellIs" dxfId="4276" priority="5256" operator="equal">
      <formula>"G1"</formula>
    </cfRule>
    <cfRule type="cellIs" dxfId="4275" priority="5257" operator="equal">
      <formula>"E1"</formula>
    </cfRule>
    <cfRule type="cellIs" dxfId="4274" priority="5258" operator="equal">
      <formula>"D2"</formula>
    </cfRule>
    <cfRule type="cellIs" dxfId="4273" priority="5259" operator="equal">
      <formula>"D1"</formula>
    </cfRule>
    <cfRule type="cellIs" dxfId="4272" priority="5260" operator="equal">
      <formula>"A"</formula>
    </cfRule>
  </conditionalFormatting>
  <conditionalFormatting sqref="G1899">
    <cfRule type="cellIs" dxfId="4271" priority="5239" operator="equal">
      <formula>"z3"</formula>
    </cfRule>
    <cfRule type="cellIs" dxfId="4270" priority="5240" operator="equal">
      <formula>"Z1"</formula>
    </cfRule>
    <cfRule type="cellIs" dxfId="4269" priority="5241" operator="equal">
      <formula>"H2"</formula>
    </cfRule>
    <cfRule type="cellIs" dxfId="4268" priority="5242" operator="equal">
      <formula>"H1"</formula>
    </cfRule>
    <cfRule type="cellIs" dxfId="4267" priority="5243" operator="equal">
      <formula>"F1"</formula>
    </cfRule>
    <cfRule type="cellIs" dxfId="4266" priority="5244" operator="equal">
      <formula>"G2"</formula>
    </cfRule>
    <cfRule type="cellIs" dxfId="4265" priority="5245" operator="equal">
      <formula>"G1"</formula>
    </cfRule>
    <cfRule type="cellIs" dxfId="4264" priority="5246" operator="equal">
      <formula>"E1"</formula>
    </cfRule>
    <cfRule type="cellIs" dxfId="4263" priority="5247" operator="equal">
      <formula>"D2"</formula>
    </cfRule>
    <cfRule type="cellIs" dxfId="4262" priority="5248" operator="equal">
      <formula>"D1"</formula>
    </cfRule>
    <cfRule type="cellIs" dxfId="4261" priority="5249" operator="equal">
      <formula>"A"</formula>
    </cfRule>
  </conditionalFormatting>
  <conditionalFormatting sqref="G1900">
    <cfRule type="cellIs" dxfId="4260" priority="5228" operator="equal">
      <formula>"z3"</formula>
    </cfRule>
    <cfRule type="cellIs" dxfId="4259" priority="5229" operator="equal">
      <formula>"Z1"</formula>
    </cfRule>
    <cfRule type="cellIs" dxfId="4258" priority="5230" operator="equal">
      <formula>"H2"</formula>
    </cfRule>
    <cfRule type="cellIs" dxfId="4257" priority="5231" operator="equal">
      <formula>"H1"</formula>
    </cfRule>
    <cfRule type="cellIs" dxfId="4256" priority="5232" operator="equal">
      <formula>"F1"</formula>
    </cfRule>
    <cfRule type="cellIs" dxfId="4255" priority="5233" operator="equal">
      <formula>"G2"</formula>
    </cfRule>
    <cfRule type="cellIs" dxfId="4254" priority="5234" operator="equal">
      <formula>"G1"</formula>
    </cfRule>
    <cfRule type="cellIs" dxfId="4253" priority="5235" operator="equal">
      <formula>"E1"</formula>
    </cfRule>
    <cfRule type="cellIs" dxfId="4252" priority="5236" operator="equal">
      <formula>"D2"</formula>
    </cfRule>
    <cfRule type="cellIs" dxfId="4251" priority="5237" operator="equal">
      <formula>"D1"</formula>
    </cfRule>
    <cfRule type="cellIs" dxfId="4250" priority="5238" operator="equal">
      <formula>"A"</formula>
    </cfRule>
  </conditionalFormatting>
  <conditionalFormatting sqref="G1901">
    <cfRule type="cellIs" dxfId="4249" priority="5217" operator="equal">
      <formula>"z3"</formula>
    </cfRule>
    <cfRule type="cellIs" dxfId="4248" priority="5218" operator="equal">
      <formula>"Z1"</formula>
    </cfRule>
    <cfRule type="cellIs" dxfId="4247" priority="5219" operator="equal">
      <formula>"H2"</formula>
    </cfRule>
    <cfRule type="cellIs" dxfId="4246" priority="5220" operator="equal">
      <formula>"H1"</formula>
    </cfRule>
    <cfRule type="cellIs" dxfId="4245" priority="5221" operator="equal">
      <formula>"F1"</formula>
    </cfRule>
    <cfRule type="cellIs" dxfId="4244" priority="5222" operator="equal">
      <formula>"G2"</formula>
    </cfRule>
    <cfRule type="cellIs" dxfId="4243" priority="5223" operator="equal">
      <formula>"G1"</formula>
    </cfRule>
    <cfRule type="cellIs" dxfId="4242" priority="5224" operator="equal">
      <formula>"E1"</formula>
    </cfRule>
    <cfRule type="cellIs" dxfId="4241" priority="5225" operator="equal">
      <formula>"D2"</formula>
    </cfRule>
    <cfRule type="cellIs" dxfId="4240" priority="5226" operator="equal">
      <formula>"D1"</formula>
    </cfRule>
    <cfRule type="cellIs" dxfId="4239" priority="5227" operator="equal">
      <formula>"A"</formula>
    </cfRule>
  </conditionalFormatting>
  <conditionalFormatting sqref="G1902">
    <cfRule type="cellIs" dxfId="4238" priority="5206" operator="equal">
      <formula>"z3"</formula>
    </cfRule>
    <cfRule type="cellIs" dxfId="4237" priority="5207" operator="equal">
      <formula>"Z1"</formula>
    </cfRule>
    <cfRule type="cellIs" dxfId="4236" priority="5208" operator="equal">
      <formula>"H2"</formula>
    </cfRule>
    <cfRule type="cellIs" dxfId="4235" priority="5209" operator="equal">
      <formula>"H1"</formula>
    </cfRule>
    <cfRule type="cellIs" dxfId="4234" priority="5210" operator="equal">
      <formula>"F1"</formula>
    </cfRule>
    <cfRule type="cellIs" dxfId="4233" priority="5211" operator="equal">
      <formula>"G2"</formula>
    </cfRule>
    <cfRule type="cellIs" dxfId="4232" priority="5212" operator="equal">
      <formula>"G1"</formula>
    </cfRule>
    <cfRule type="cellIs" dxfId="4231" priority="5213" operator="equal">
      <formula>"E1"</formula>
    </cfRule>
    <cfRule type="cellIs" dxfId="4230" priority="5214" operator="equal">
      <formula>"D2"</formula>
    </cfRule>
    <cfRule type="cellIs" dxfId="4229" priority="5215" operator="equal">
      <formula>"D1"</formula>
    </cfRule>
    <cfRule type="cellIs" dxfId="4228" priority="5216" operator="equal">
      <formula>"A"</formula>
    </cfRule>
  </conditionalFormatting>
  <conditionalFormatting sqref="G1903:G1904">
    <cfRule type="cellIs" dxfId="4227" priority="5195" operator="equal">
      <formula>"z3"</formula>
    </cfRule>
    <cfRule type="cellIs" dxfId="4226" priority="5196" operator="equal">
      <formula>"Z1"</formula>
    </cfRule>
    <cfRule type="cellIs" dxfId="4225" priority="5197" operator="equal">
      <formula>"H2"</formula>
    </cfRule>
    <cfRule type="cellIs" dxfId="4224" priority="5198" operator="equal">
      <formula>"H1"</formula>
    </cfRule>
    <cfRule type="cellIs" dxfId="4223" priority="5199" operator="equal">
      <formula>"F1"</formula>
    </cfRule>
    <cfRule type="cellIs" dxfId="4222" priority="5200" operator="equal">
      <formula>"G2"</formula>
    </cfRule>
    <cfRule type="cellIs" dxfId="4221" priority="5201" operator="equal">
      <formula>"G1"</formula>
    </cfRule>
    <cfRule type="cellIs" dxfId="4220" priority="5202" operator="equal">
      <formula>"E1"</formula>
    </cfRule>
    <cfRule type="cellIs" dxfId="4219" priority="5203" operator="equal">
      <formula>"D2"</formula>
    </cfRule>
    <cfRule type="cellIs" dxfId="4218" priority="5204" operator="equal">
      <formula>"D1"</formula>
    </cfRule>
    <cfRule type="cellIs" dxfId="4217" priority="5205" operator="equal">
      <formula>"A"</formula>
    </cfRule>
  </conditionalFormatting>
  <conditionalFormatting sqref="G1911">
    <cfRule type="cellIs" dxfId="4216" priority="5184" operator="equal">
      <formula>"z3"</formula>
    </cfRule>
    <cfRule type="cellIs" dxfId="4215" priority="5185" operator="equal">
      <formula>"Z1"</formula>
    </cfRule>
    <cfRule type="cellIs" dxfId="4214" priority="5186" operator="equal">
      <formula>"H2"</formula>
    </cfRule>
    <cfRule type="cellIs" dxfId="4213" priority="5187" operator="equal">
      <formula>"H1"</formula>
    </cfRule>
    <cfRule type="cellIs" dxfId="4212" priority="5188" operator="equal">
      <formula>"F1"</formula>
    </cfRule>
    <cfRule type="cellIs" dxfId="4211" priority="5189" operator="equal">
      <formula>"G2"</formula>
    </cfRule>
    <cfRule type="cellIs" dxfId="4210" priority="5190" operator="equal">
      <formula>"G1"</formula>
    </cfRule>
    <cfRule type="cellIs" dxfId="4209" priority="5191" operator="equal">
      <formula>"E1"</formula>
    </cfRule>
    <cfRule type="cellIs" dxfId="4208" priority="5192" operator="equal">
      <formula>"D2"</formula>
    </cfRule>
    <cfRule type="cellIs" dxfId="4207" priority="5193" operator="equal">
      <formula>"D1"</formula>
    </cfRule>
    <cfRule type="cellIs" dxfId="4206" priority="5194" operator="equal">
      <formula>"A"</formula>
    </cfRule>
  </conditionalFormatting>
  <conditionalFormatting sqref="G1918">
    <cfRule type="cellIs" dxfId="4205" priority="5173" operator="equal">
      <formula>"z3"</formula>
    </cfRule>
    <cfRule type="cellIs" dxfId="4204" priority="5174" operator="equal">
      <formula>"Z1"</formula>
    </cfRule>
    <cfRule type="cellIs" dxfId="4203" priority="5175" operator="equal">
      <formula>"H2"</formula>
    </cfRule>
    <cfRule type="cellIs" dxfId="4202" priority="5176" operator="equal">
      <formula>"H1"</formula>
    </cfRule>
    <cfRule type="cellIs" dxfId="4201" priority="5177" operator="equal">
      <formula>"F1"</formula>
    </cfRule>
    <cfRule type="cellIs" dxfId="4200" priority="5178" operator="equal">
      <formula>"G2"</formula>
    </cfRule>
    <cfRule type="cellIs" dxfId="4199" priority="5179" operator="equal">
      <formula>"G1"</formula>
    </cfRule>
    <cfRule type="cellIs" dxfId="4198" priority="5180" operator="equal">
      <formula>"E1"</formula>
    </cfRule>
    <cfRule type="cellIs" dxfId="4197" priority="5181" operator="equal">
      <formula>"D2"</formula>
    </cfRule>
    <cfRule type="cellIs" dxfId="4196" priority="5182" operator="equal">
      <formula>"D1"</formula>
    </cfRule>
    <cfRule type="cellIs" dxfId="4195" priority="5183" operator="equal">
      <formula>"A"</formula>
    </cfRule>
  </conditionalFormatting>
  <conditionalFormatting sqref="G1919">
    <cfRule type="cellIs" dxfId="4194" priority="5162" operator="equal">
      <formula>"z3"</formula>
    </cfRule>
    <cfRule type="cellIs" dxfId="4193" priority="5163" operator="equal">
      <formula>"Z1"</formula>
    </cfRule>
    <cfRule type="cellIs" dxfId="4192" priority="5164" operator="equal">
      <formula>"H2"</formula>
    </cfRule>
    <cfRule type="cellIs" dxfId="4191" priority="5165" operator="equal">
      <formula>"H1"</formula>
    </cfRule>
    <cfRule type="cellIs" dxfId="4190" priority="5166" operator="equal">
      <formula>"F1"</formula>
    </cfRule>
    <cfRule type="cellIs" dxfId="4189" priority="5167" operator="equal">
      <formula>"G2"</formula>
    </cfRule>
    <cfRule type="cellIs" dxfId="4188" priority="5168" operator="equal">
      <formula>"G1"</formula>
    </cfRule>
    <cfRule type="cellIs" dxfId="4187" priority="5169" operator="equal">
      <formula>"E1"</formula>
    </cfRule>
    <cfRule type="cellIs" dxfId="4186" priority="5170" operator="equal">
      <formula>"D2"</formula>
    </cfRule>
    <cfRule type="cellIs" dxfId="4185" priority="5171" operator="equal">
      <formula>"D1"</formula>
    </cfRule>
    <cfRule type="cellIs" dxfId="4184" priority="5172" operator="equal">
      <formula>"A"</formula>
    </cfRule>
  </conditionalFormatting>
  <conditionalFormatting sqref="G1917">
    <cfRule type="cellIs" dxfId="4183" priority="5151" operator="equal">
      <formula>"z3"</formula>
    </cfRule>
    <cfRule type="cellIs" dxfId="4182" priority="5152" operator="equal">
      <formula>"Z1"</formula>
    </cfRule>
    <cfRule type="cellIs" dxfId="4181" priority="5153" operator="equal">
      <formula>"H2"</formula>
    </cfRule>
    <cfRule type="cellIs" dxfId="4180" priority="5154" operator="equal">
      <formula>"H1"</formula>
    </cfRule>
    <cfRule type="cellIs" dxfId="4179" priority="5155" operator="equal">
      <formula>"F1"</formula>
    </cfRule>
    <cfRule type="cellIs" dxfId="4178" priority="5156" operator="equal">
      <formula>"G2"</formula>
    </cfRule>
    <cfRule type="cellIs" dxfId="4177" priority="5157" operator="equal">
      <formula>"G1"</formula>
    </cfRule>
    <cfRule type="cellIs" dxfId="4176" priority="5158" operator="equal">
      <formula>"E1"</formula>
    </cfRule>
    <cfRule type="cellIs" dxfId="4175" priority="5159" operator="equal">
      <formula>"D2"</formula>
    </cfRule>
    <cfRule type="cellIs" dxfId="4174" priority="5160" operator="equal">
      <formula>"D1"</formula>
    </cfRule>
    <cfRule type="cellIs" dxfId="4173" priority="5161" operator="equal">
      <formula>"A"</formula>
    </cfRule>
  </conditionalFormatting>
  <conditionalFormatting sqref="P1913">
    <cfRule type="cellIs" dxfId="4172" priority="5149" operator="equal">
      <formula>"NÃO"</formula>
    </cfRule>
    <cfRule type="cellIs" dxfId="4171" priority="5150" operator="equal">
      <formula>"SIM"</formula>
    </cfRule>
  </conditionalFormatting>
  <conditionalFormatting sqref="P1914">
    <cfRule type="cellIs" dxfId="4170" priority="5147" operator="equal">
      <formula>"NÃO"</formula>
    </cfRule>
    <cfRule type="cellIs" dxfId="4169" priority="5148" operator="equal">
      <formula>"SIM"</formula>
    </cfRule>
  </conditionalFormatting>
  <conditionalFormatting sqref="P1506:P1508">
    <cfRule type="cellIs" dxfId="4168" priority="5145" operator="equal">
      <formula>"NÃO"</formula>
    </cfRule>
    <cfRule type="cellIs" dxfId="4167" priority="5146" operator="equal">
      <formula>"SIM"</formula>
    </cfRule>
  </conditionalFormatting>
  <conditionalFormatting sqref="P1883">
    <cfRule type="cellIs" dxfId="4166" priority="5143" operator="equal">
      <formula>"NÃO"</formula>
    </cfRule>
    <cfRule type="cellIs" dxfId="4165" priority="5144" operator="equal">
      <formula>"SIM"</formula>
    </cfRule>
  </conditionalFormatting>
  <conditionalFormatting sqref="G1950">
    <cfRule type="cellIs" dxfId="4164" priority="5132" operator="equal">
      <formula>"z3"</formula>
    </cfRule>
    <cfRule type="cellIs" dxfId="4163" priority="5133" operator="equal">
      <formula>"Z1"</formula>
    </cfRule>
    <cfRule type="cellIs" dxfId="4162" priority="5134" operator="equal">
      <formula>"H2"</formula>
    </cfRule>
    <cfRule type="cellIs" dxfId="4161" priority="5135" operator="equal">
      <formula>"H1"</formula>
    </cfRule>
    <cfRule type="cellIs" dxfId="4160" priority="5136" operator="equal">
      <formula>"F1"</formula>
    </cfRule>
    <cfRule type="cellIs" dxfId="4159" priority="5137" operator="equal">
      <formula>"G2"</formula>
    </cfRule>
    <cfRule type="cellIs" dxfId="4158" priority="5138" operator="equal">
      <formula>"G1"</formula>
    </cfRule>
    <cfRule type="cellIs" dxfId="4157" priority="5139" operator="equal">
      <formula>"E1"</formula>
    </cfRule>
    <cfRule type="cellIs" dxfId="4156" priority="5140" operator="equal">
      <formula>"D2"</formula>
    </cfRule>
    <cfRule type="cellIs" dxfId="4155" priority="5141" operator="equal">
      <formula>"D1"</formula>
    </cfRule>
    <cfRule type="cellIs" dxfId="4154" priority="5142" operator="equal">
      <formula>"A"</formula>
    </cfRule>
  </conditionalFormatting>
  <conditionalFormatting sqref="G1951">
    <cfRule type="cellIs" dxfId="4153" priority="5121" operator="equal">
      <formula>"z3"</formula>
    </cfRule>
    <cfRule type="cellIs" dxfId="4152" priority="5122" operator="equal">
      <formula>"Z1"</formula>
    </cfRule>
    <cfRule type="cellIs" dxfId="4151" priority="5123" operator="equal">
      <formula>"H2"</formula>
    </cfRule>
    <cfRule type="cellIs" dxfId="4150" priority="5124" operator="equal">
      <formula>"H1"</formula>
    </cfRule>
    <cfRule type="cellIs" dxfId="4149" priority="5125" operator="equal">
      <formula>"F1"</formula>
    </cfRule>
    <cfRule type="cellIs" dxfId="4148" priority="5126" operator="equal">
      <formula>"G2"</formula>
    </cfRule>
    <cfRule type="cellIs" dxfId="4147" priority="5127" operator="equal">
      <formula>"G1"</formula>
    </cfRule>
    <cfRule type="cellIs" dxfId="4146" priority="5128" operator="equal">
      <formula>"E1"</formula>
    </cfRule>
    <cfRule type="cellIs" dxfId="4145" priority="5129" operator="equal">
      <formula>"D2"</formula>
    </cfRule>
    <cfRule type="cellIs" dxfId="4144" priority="5130" operator="equal">
      <formula>"D1"</formula>
    </cfRule>
    <cfRule type="cellIs" dxfId="4143" priority="5131" operator="equal">
      <formula>"A"</formula>
    </cfRule>
  </conditionalFormatting>
  <conditionalFormatting sqref="G1961">
    <cfRule type="cellIs" dxfId="4142" priority="5110" operator="equal">
      <formula>"z3"</formula>
    </cfRule>
    <cfRule type="cellIs" dxfId="4141" priority="5111" operator="equal">
      <formula>"Z1"</formula>
    </cfRule>
    <cfRule type="cellIs" dxfId="4140" priority="5112" operator="equal">
      <formula>"H2"</formula>
    </cfRule>
    <cfRule type="cellIs" dxfId="4139" priority="5113" operator="equal">
      <formula>"H1"</formula>
    </cfRule>
    <cfRule type="cellIs" dxfId="4138" priority="5114" operator="equal">
      <formula>"F1"</formula>
    </cfRule>
    <cfRule type="cellIs" dxfId="4137" priority="5115" operator="equal">
      <formula>"G2"</formula>
    </cfRule>
    <cfRule type="cellIs" dxfId="4136" priority="5116" operator="equal">
      <formula>"G1"</formula>
    </cfRule>
    <cfRule type="cellIs" dxfId="4135" priority="5117" operator="equal">
      <formula>"E1"</formula>
    </cfRule>
    <cfRule type="cellIs" dxfId="4134" priority="5118" operator="equal">
      <formula>"D2"</formula>
    </cfRule>
    <cfRule type="cellIs" dxfId="4133" priority="5119" operator="equal">
      <formula>"D1"</formula>
    </cfRule>
    <cfRule type="cellIs" dxfId="4132" priority="5120" operator="equal">
      <formula>"A"</formula>
    </cfRule>
  </conditionalFormatting>
  <conditionalFormatting sqref="G1960">
    <cfRule type="cellIs" dxfId="4131" priority="5099" operator="equal">
      <formula>"z3"</formula>
    </cfRule>
    <cfRule type="cellIs" dxfId="4130" priority="5100" operator="equal">
      <formula>"Z1"</formula>
    </cfRule>
    <cfRule type="cellIs" dxfId="4129" priority="5101" operator="equal">
      <formula>"H2"</formula>
    </cfRule>
    <cfRule type="cellIs" dxfId="4128" priority="5102" operator="equal">
      <formula>"H1"</formula>
    </cfRule>
    <cfRule type="cellIs" dxfId="4127" priority="5103" operator="equal">
      <formula>"F1"</formula>
    </cfRule>
    <cfRule type="cellIs" dxfId="4126" priority="5104" operator="equal">
      <formula>"G2"</formula>
    </cfRule>
    <cfRule type="cellIs" dxfId="4125" priority="5105" operator="equal">
      <formula>"G1"</formula>
    </cfRule>
    <cfRule type="cellIs" dxfId="4124" priority="5106" operator="equal">
      <formula>"E1"</formula>
    </cfRule>
    <cfRule type="cellIs" dxfId="4123" priority="5107" operator="equal">
      <formula>"D2"</formula>
    </cfRule>
    <cfRule type="cellIs" dxfId="4122" priority="5108" operator="equal">
      <formula>"D1"</formula>
    </cfRule>
    <cfRule type="cellIs" dxfId="4121" priority="5109" operator="equal">
      <formula>"A"</formula>
    </cfRule>
  </conditionalFormatting>
  <conditionalFormatting sqref="G1959">
    <cfRule type="cellIs" dxfId="4120" priority="5088" operator="equal">
      <formula>"z3"</formula>
    </cfRule>
    <cfRule type="cellIs" dxfId="4119" priority="5089" operator="equal">
      <formula>"Z1"</formula>
    </cfRule>
    <cfRule type="cellIs" dxfId="4118" priority="5090" operator="equal">
      <formula>"H2"</formula>
    </cfRule>
    <cfRule type="cellIs" dxfId="4117" priority="5091" operator="equal">
      <formula>"H1"</formula>
    </cfRule>
    <cfRule type="cellIs" dxfId="4116" priority="5092" operator="equal">
      <formula>"F1"</formula>
    </cfRule>
    <cfRule type="cellIs" dxfId="4115" priority="5093" operator="equal">
      <formula>"G2"</formula>
    </cfRule>
    <cfRule type="cellIs" dxfId="4114" priority="5094" operator="equal">
      <formula>"G1"</formula>
    </cfRule>
    <cfRule type="cellIs" dxfId="4113" priority="5095" operator="equal">
      <formula>"E1"</formula>
    </cfRule>
    <cfRule type="cellIs" dxfId="4112" priority="5096" operator="equal">
      <formula>"D2"</formula>
    </cfRule>
    <cfRule type="cellIs" dxfId="4111" priority="5097" operator="equal">
      <formula>"D1"</formula>
    </cfRule>
    <cfRule type="cellIs" dxfId="4110" priority="5098" operator="equal">
      <formula>"A"</formula>
    </cfRule>
  </conditionalFormatting>
  <conditionalFormatting sqref="G1952">
    <cfRule type="cellIs" dxfId="4109" priority="5077" operator="equal">
      <formula>"z3"</formula>
    </cfRule>
    <cfRule type="cellIs" dxfId="4108" priority="5078" operator="equal">
      <formula>"Z1"</formula>
    </cfRule>
    <cfRule type="cellIs" dxfId="4107" priority="5079" operator="equal">
      <formula>"H2"</formula>
    </cfRule>
    <cfRule type="cellIs" dxfId="4106" priority="5080" operator="equal">
      <formula>"H1"</formula>
    </cfRule>
    <cfRule type="cellIs" dxfId="4105" priority="5081" operator="equal">
      <formula>"F1"</formula>
    </cfRule>
    <cfRule type="cellIs" dxfId="4104" priority="5082" operator="equal">
      <formula>"G2"</formula>
    </cfRule>
    <cfRule type="cellIs" dxfId="4103" priority="5083" operator="equal">
      <formula>"G1"</formula>
    </cfRule>
    <cfRule type="cellIs" dxfId="4102" priority="5084" operator="equal">
      <formula>"E1"</formula>
    </cfRule>
    <cfRule type="cellIs" dxfId="4101" priority="5085" operator="equal">
      <formula>"D2"</formula>
    </cfRule>
    <cfRule type="cellIs" dxfId="4100" priority="5086" operator="equal">
      <formula>"D1"</formula>
    </cfRule>
    <cfRule type="cellIs" dxfId="4099" priority="5087" operator="equal">
      <formula>"A"</formula>
    </cfRule>
  </conditionalFormatting>
  <conditionalFormatting sqref="G1954">
    <cfRule type="cellIs" dxfId="4098" priority="5066" operator="equal">
      <formula>"z3"</formula>
    </cfRule>
    <cfRule type="cellIs" dxfId="4097" priority="5067" operator="equal">
      <formula>"Z1"</formula>
    </cfRule>
    <cfRule type="cellIs" dxfId="4096" priority="5068" operator="equal">
      <formula>"H2"</formula>
    </cfRule>
    <cfRule type="cellIs" dxfId="4095" priority="5069" operator="equal">
      <formula>"H1"</formula>
    </cfRule>
    <cfRule type="cellIs" dxfId="4094" priority="5070" operator="equal">
      <formula>"F1"</formula>
    </cfRule>
    <cfRule type="cellIs" dxfId="4093" priority="5071" operator="equal">
      <formula>"G2"</formula>
    </cfRule>
    <cfRule type="cellIs" dxfId="4092" priority="5072" operator="equal">
      <formula>"G1"</formula>
    </cfRule>
    <cfRule type="cellIs" dxfId="4091" priority="5073" operator="equal">
      <formula>"E1"</formula>
    </cfRule>
    <cfRule type="cellIs" dxfId="4090" priority="5074" operator="equal">
      <formula>"D2"</formula>
    </cfRule>
    <cfRule type="cellIs" dxfId="4089" priority="5075" operator="equal">
      <formula>"D1"</formula>
    </cfRule>
    <cfRule type="cellIs" dxfId="4088" priority="5076" operator="equal">
      <formula>"A"</formula>
    </cfRule>
  </conditionalFormatting>
  <conditionalFormatting sqref="G1953">
    <cfRule type="cellIs" dxfId="4087" priority="5055" operator="equal">
      <formula>"z3"</formula>
    </cfRule>
    <cfRule type="cellIs" dxfId="4086" priority="5056" operator="equal">
      <formula>"Z1"</formula>
    </cfRule>
    <cfRule type="cellIs" dxfId="4085" priority="5057" operator="equal">
      <formula>"H2"</formula>
    </cfRule>
    <cfRule type="cellIs" dxfId="4084" priority="5058" operator="equal">
      <formula>"H1"</formula>
    </cfRule>
    <cfRule type="cellIs" dxfId="4083" priority="5059" operator="equal">
      <formula>"F1"</formula>
    </cfRule>
    <cfRule type="cellIs" dxfId="4082" priority="5060" operator="equal">
      <formula>"G2"</formula>
    </cfRule>
    <cfRule type="cellIs" dxfId="4081" priority="5061" operator="equal">
      <formula>"G1"</formula>
    </cfRule>
    <cfRule type="cellIs" dxfId="4080" priority="5062" operator="equal">
      <formula>"E1"</formula>
    </cfRule>
    <cfRule type="cellIs" dxfId="4079" priority="5063" operator="equal">
      <formula>"D2"</formula>
    </cfRule>
    <cfRule type="cellIs" dxfId="4078" priority="5064" operator="equal">
      <formula>"D1"</formula>
    </cfRule>
    <cfRule type="cellIs" dxfId="4077" priority="5065" operator="equal">
      <formula>"A"</formula>
    </cfRule>
  </conditionalFormatting>
  <conditionalFormatting sqref="G1935:G1936">
    <cfRule type="cellIs" dxfId="4076" priority="5044" operator="equal">
      <formula>"z3"</formula>
    </cfRule>
    <cfRule type="cellIs" dxfId="4075" priority="5045" operator="equal">
      <formula>"Z1"</formula>
    </cfRule>
    <cfRule type="cellIs" dxfId="4074" priority="5046" operator="equal">
      <formula>"H2"</formula>
    </cfRule>
    <cfRule type="cellIs" dxfId="4073" priority="5047" operator="equal">
      <formula>"H1"</formula>
    </cfRule>
    <cfRule type="cellIs" dxfId="4072" priority="5048" operator="equal">
      <formula>"F1"</formula>
    </cfRule>
    <cfRule type="cellIs" dxfId="4071" priority="5049" operator="equal">
      <formula>"G2"</formula>
    </cfRule>
    <cfRule type="cellIs" dxfId="4070" priority="5050" operator="equal">
      <formula>"G1"</formula>
    </cfRule>
    <cfRule type="cellIs" dxfId="4069" priority="5051" operator="equal">
      <formula>"E1"</formula>
    </cfRule>
    <cfRule type="cellIs" dxfId="4068" priority="5052" operator="equal">
      <formula>"D2"</formula>
    </cfRule>
    <cfRule type="cellIs" dxfId="4067" priority="5053" operator="equal">
      <formula>"D1"</formula>
    </cfRule>
    <cfRule type="cellIs" dxfId="4066" priority="5054" operator="equal">
      <formula>"A"</formula>
    </cfRule>
  </conditionalFormatting>
  <conditionalFormatting sqref="P1941">
    <cfRule type="cellIs" dxfId="4065" priority="5042" operator="equal">
      <formula>"NÃO"</formula>
    </cfRule>
    <cfRule type="cellIs" dxfId="4064" priority="5043" operator="equal">
      <formula>"SIM"</formula>
    </cfRule>
  </conditionalFormatting>
  <conditionalFormatting sqref="G1937:G1939">
    <cfRule type="cellIs" dxfId="4063" priority="5031" operator="equal">
      <formula>"z3"</formula>
    </cfRule>
    <cfRule type="cellIs" dxfId="4062" priority="5032" operator="equal">
      <formula>"Z1"</formula>
    </cfRule>
    <cfRule type="cellIs" dxfId="4061" priority="5033" operator="equal">
      <formula>"H2"</formula>
    </cfRule>
    <cfRule type="cellIs" dxfId="4060" priority="5034" operator="equal">
      <formula>"H1"</formula>
    </cfRule>
    <cfRule type="cellIs" dxfId="4059" priority="5035" operator="equal">
      <formula>"F1"</formula>
    </cfRule>
    <cfRule type="cellIs" dxfId="4058" priority="5036" operator="equal">
      <formula>"G2"</formula>
    </cfRule>
    <cfRule type="cellIs" dxfId="4057" priority="5037" operator="equal">
      <formula>"G1"</formula>
    </cfRule>
    <cfRule type="cellIs" dxfId="4056" priority="5038" operator="equal">
      <formula>"E1"</formula>
    </cfRule>
    <cfRule type="cellIs" dxfId="4055" priority="5039" operator="equal">
      <formula>"D2"</formula>
    </cfRule>
    <cfRule type="cellIs" dxfId="4054" priority="5040" operator="equal">
      <formula>"D1"</formula>
    </cfRule>
    <cfRule type="cellIs" dxfId="4053" priority="5041" operator="equal">
      <formula>"A"</formula>
    </cfRule>
  </conditionalFormatting>
  <conditionalFormatting sqref="P1936">
    <cfRule type="cellIs" dxfId="4052" priority="5029" operator="equal">
      <formula>"NÃO"</formula>
    </cfRule>
    <cfRule type="cellIs" dxfId="4051" priority="5030" operator="equal">
      <formula>"SIM"</formula>
    </cfRule>
  </conditionalFormatting>
  <conditionalFormatting sqref="P1937">
    <cfRule type="cellIs" dxfId="4050" priority="5027" operator="equal">
      <formula>"NÃO"</formula>
    </cfRule>
    <cfRule type="cellIs" dxfId="4049" priority="5028" operator="equal">
      <formula>"SIM"</formula>
    </cfRule>
  </conditionalFormatting>
  <conditionalFormatting sqref="P1938">
    <cfRule type="cellIs" dxfId="4048" priority="5025" operator="equal">
      <formula>"NÃO"</formula>
    </cfRule>
    <cfRule type="cellIs" dxfId="4047" priority="5026" operator="equal">
      <formula>"SIM"</formula>
    </cfRule>
  </conditionalFormatting>
  <conditionalFormatting sqref="G1958">
    <cfRule type="cellIs" dxfId="4046" priority="5014" operator="equal">
      <formula>"z3"</formula>
    </cfRule>
    <cfRule type="cellIs" dxfId="4045" priority="5015" operator="equal">
      <formula>"Z1"</formula>
    </cfRule>
    <cfRule type="cellIs" dxfId="4044" priority="5016" operator="equal">
      <formula>"H2"</formula>
    </cfRule>
    <cfRule type="cellIs" dxfId="4043" priority="5017" operator="equal">
      <formula>"H1"</formula>
    </cfRule>
    <cfRule type="cellIs" dxfId="4042" priority="5018" operator="equal">
      <formula>"F1"</formula>
    </cfRule>
    <cfRule type="cellIs" dxfId="4041" priority="5019" operator="equal">
      <formula>"G2"</formula>
    </cfRule>
    <cfRule type="cellIs" dxfId="4040" priority="5020" operator="equal">
      <formula>"G1"</formula>
    </cfRule>
    <cfRule type="cellIs" dxfId="4039" priority="5021" operator="equal">
      <formula>"E1"</formula>
    </cfRule>
    <cfRule type="cellIs" dxfId="4038" priority="5022" operator="equal">
      <formula>"D2"</formula>
    </cfRule>
    <cfRule type="cellIs" dxfId="4037" priority="5023" operator="equal">
      <formula>"D1"</formula>
    </cfRule>
    <cfRule type="cellIs" dxfId="4036" priority="5024" operator="equal">
      <formula>"A"</formula>
    </cfRule>
  </conditionalFormatting>
  <conditionalFormatting sqref="G1957">
    <cfRule type="cellIs" dxfId="4035" priority="5003" operator="equal">
      <formula>"z3"</formula>
    </cfRule>
    <cfRule type="cellIs" dxfId="4034" priority="5004" operator="equal">
      <formula>"Z1"</formula>
    </cfRule>
    <cfRule type="cellIs" dxfId="4033" priority="5005" operator="equal">
      <formula>"H2"</formula>
    </cfRule>
    <cfRule type="cellIs" dxfId="4032" priority="5006" operator="equal">
      <formula>"H1"</formula>
    </cfRule>
    <cfRule type="cellIs" dxfId="4031" priority="5007" operator="equal">
      <formula>"F1"</formula>
    </cfRule>
    <cfRule type="cellIs" dxfId="4030" priority="5008" operator="equal">
      <formula>"G2"</formula>
    </cfRule>
    <cfRule type="cellIs" dxfId="4029" priority="5009" operator="equal">
      <formula>"G1"</formula>
    </cfRule>
    <cfRule type="cellIs" dxfId="4028" priority="5010" operator="equal">
      <formula>"E1"</formula>
    </cfRule>
    <cfRule type="cellIs" dxfId="4027" priority="5011" operator="equal">
      <formula>"D2"</formula>
    </cfRule>
    <cfRule type="cellIs" dxfId="4026" priority="5012" operator="equal">
      <formula>"D1"</formula>
    </cfRule>
    <cfRule type="cellIs" dxfId="4025" priority="5013" operator="equal">
      <formula>"A"</formula>
    </cfRule>
  </conditionalFormatting>
  <conditionalFormatting sqref="G1956">
    <cfRule type="cellIs" dxfId="4024" priority="4992" operator="equal">
      <formula>"z3"</formula>
    </cfRule>
    <cfRule type="cellIs" dxfId="4023" priority="4993" operator="equal">
      <formula>"Z1"</formula>
    </cfRule>
    <cfRule type="cellIs" dxfId="4022" priority="4994" operator="equal">
      <formula>"H2"</formula>
    </cfRule>
    <cfRule type="cellIs" dxfId="4021" priority="4995" operator="equal">
      <formula>"H1"</formula>
    </cfRule>
    <cfRule type="cellIs" dxfId="4020" priority="4996" operator="equal">
      <formula>"F1"</formula>
    </cfRule>
    <cfRule type="cellIs" dxfId="4019" priority="4997" operator="equal">
      <formula>"G2"</formula>
    </cfRule>
    <cfRule type="cellIs" dxfId="4018" priority="4998" operator="equal">
      <formula>"G1"</formula>
    </cfRule>
    <cfRule type="cellIs" dxfId="4017" priority="4999" operator="equal">
      <formula>"E1"</formula>
    </cfRule>
    <cfRule type="cellIs" dxfId="4016" priority="5000" operator="equal">
      <formula>"D2"</formula>
    </cfRule>
    <cfRule type="cellIs" dxfId="4015" priority="5001" operator="equal">
      <formula>"D1"</formula>
    </cfRule>
    <cfRule type="cellIs" dxfId="4014" priority="5002" operator="equal">
      <formula>"A"</formula>
    </cfRule>
  </conditionalFormatting>
  <conditionalFormatting sqref="G1955">
    <cfRule type="cellIs" dxfId="4013" priority="4981" operator="equal">
      <formula>"z3"</formula>
    </cfRule>
    <cfRule type="cellIs" dxfId="4012" priority="4982" operator="equal">
      <formula>"Z1"</formula>
    </cfRule>
    <cfRule type="cellIs" dxfId="4011" priority="4983" operator="equal">
      <formula>"H2"</formula>
    </cfRule>
    <cfRule type="cellIs" dxfId="4010" priority="4984" operator="equal">
      <formula>"H1"</formula>
    </cfRule>
    <cfRule type="cellIs" dxfId="4009" priority="4985" operator="equal">
      <formula>"F1"</formula>
    </cfRule>
    <cfRule type="cellIs" dxfId="4008" priority="4986" operator="equal">
      <formula>"G2"</formula>
    </cfRule>
    <cfRule type="cellIs" dxfId="4007" priority="4987" operator="equal">
      <formula>"G1"</formula>
    </cfRule>
    <cfRule type="cellIs" dxfId="4006" priority="4988" operator="equal">
      <formula>"E1"</formula>
    </cfRule>
    <cfRule type="cellIs" dxfId="4005" priority="4989" operator="equal">
      <formula>"D2"</formula>
    </cfRule>
    <cfRule type="cellIs" dxfId="4004" priority="4990" operator="equal">
      <formula>"D1"</formula>
    </cfRule>
    <cfRule type="cellIs" dxfId="4003" priority="4991" operator="equal">
      <formula>"A"</formula>
    </cfRule>
  </conditionalFormatting>
  <conditionalFormatting sqref="S2027:S2037">
    <cfRule type="cellIs" dxfId="4002" priority="4979" operator="greaterThan">
      <formula>0</formula>
    </cfRule>
    <cfRule type="cellIs" dxfId="4001" priority="4980" operator="lessThan">
      <formula>0</formula>
    </cfRule>
  </conditionalFormatting>
  <conditionalFormatting sqref="G1977">
    <cfRule type="cellIs" dxfId="4000" priority="4968" operator="equal">
      <formula>"z3"</formula>
    </cfRule>
    <cfRule type="cellIs" dxfId="3999" priority="4969" operator="equal">
      <formula>"Z1"</formula>
    </cfRule>
    <cfRule type="cellIs" dxfId="3998" priority="4970" operator="equal">
      <formula>"H2"</formula>
    </cfRule>
    <cfRule type="cellIs" dxfId="3997" priority="4971" operator="equal">
      <formula>"H1"</formula>
    </cfRule>
    <cfRule type="cellIs" dxfId="3996" priority="4972" operator="equal">
      <formula>"F1"</formula>
    </cfRule>
    <cfRule type="cellIs" dxfId="3995" priority="4973" operator="equal">
      <formula>"G2"</formula>
    </cfRule>
    <cfRule type="cellIs" dxfId="3994" priority="4974" operator="equal">
      <formula>"G1"</formula>
    </cfRule>
    <cfRule type="cellIs" dxfId="3993" priority="4975" operator="equal">
      <formula>"E1"</formula>
    </cfRule>
    <cfRule type="cellIs" dxfId="3992" priority="4976" operator="equal">
      <formula>"D2"</formula>
    </cfRule>
    <cfRule type="cellIs" dxfId="3991" priority="4977" operator="equal">
      <formula>"D1"</formula>
    </cfRule>
    <cfRule type="cellIs" dxfId="3990" priority="4978" operator="equal">
      <formula>"A"</formula>
    </cfRule>
  </conditionalFormatting>
  <conditionalFormatting sqref="G1978">
    <cfRule type="cellIs" dxfId="3989" priority="4957" operator="equal">
      <formula>"z3"</formula>
    </cfRule>
    <cfRule type="cellIs" dxfId="3988" priority="4958" operator="equal">
      <formula>"Z1"</formula>
    </cfRule>
    <cfRule type="cellIs" dxfId="3987" priority="4959" operator="equal">
      <formula>"H2"</formula>
    </cfRule>
    <cfRule type="cellIs" dxfId="3986" priority="4960" operator="equal">
      <formula>"H1"</formula>
    </cfRule>
    <cfRule type="cellIs" dxfId="3985" priority="4961" operator="equal">
      <formula>"F1"</formula>
    </cfRule>
    <cfRule type="cellIs" dxfId="3984" priority="4962" operator="equal">
      <formula>"G2"</formula>
    </cfRule>
    <cfRule type="cellIs" dxfId="3983" priority="4963" operator="equal">
      <formula>"G1"</formula>
    </cfRule>
    <cfRule type="cellIs" dxfId="3982" priority="4964" operator="equal">
      <formula>"E1"</formula>
    </cfRule>
    <cfRule type="cellIs" dxfId="3981" priority="4965" operator="equal">
      <formula>"D2"</formula>
    </cfRule>
    <cfRule type="cellIs" dxfId="3980" priority="4966" operator="equal">
      <formula>"D1"</formula>
    </cfRule>
    <cfRule type="cellIs" dxfId="3979" priority="4967" operator="equal">
      <formula>"A"</formula>
    </cfRule>
  </conditionalFormatting>
  <conditionalFormatting sqref="G2005">
    <cfRule type="cellIs" dxfId="3978" priority="4946" operator="equal">
      <formula>"z3"</formula>
    </cfRule>
    <cfRule type="cellIs" dxfId="3977" priority="4947" operator="equal">
      <formula>"Z1"</formula>
    </cfRule>
    <cfRule type="cellIs" dxfId="3976" priority="4948" operator="equal">
      <formula>"H2"</formula>
    </cfRule>
    <cfRule type="cellIs" dxfId="3975" priority="4949" operator="equal">
      <formula>"H1"</formula>
    </cfRule>
    <cfRule type="cellIs" dxfId="3974" priority="4950" operator="equal">
      <formula>"F1"</formula>
    </cfRule>
    <cfRule type="cellIs" dxfId="3973" priority="4951" operator="equal">
      <formula>"G2"</formula>
    </cfRule>
    <cfRule type="cellIs" dxfId="3972" priority="4952" operator="equal">
      <formula>"G1"</formula>
    </cfRule>
    <cfRule type="cellIs" dxfId="3971" priority="4953" operator="equal">
      <formula>"E1"</formula>
    </cfRule>
    <cfRule type="cellIs" dxfId="3970" priority="4954" operator="equal">
      <formula>"D2"</formula>
    </cfRule>
    <cfRule type="cellIs" dxfId="3969" priority="4955" operator="equal">
      <formula>"D1"</formula>
    </cfRule>
    <cfRule type="cellIs" dxfId="3968" priority="4956" operator="equal">
      <formula>"A"</formula>
    </cfRule>
  </conditionalFormatting>
  <conditionalFormatting sqref="G2006">
    <cfRule type="cellIs" dxfId="3967" priority="4935" operator="equal">
      <formula>"z3"</formula>
    </cfRule>
    <cfRule type="cellIs" dxfId="3966" priority="4936" operator="equal">
      <formula>"Z1"</formula>
    </cfRule>
    <cfRule type="cellIs" dxfId="3965" priority="4937" operator="equal">
      <formula>"H2"</formula>
    </cfRule>
    <cfRule type="cellIs" dxfId="3964" priority="4938" operator="equal">
      <formula>"H1"</formula>
    </cfRule>
    <cfRule type="cellIs" dxfId="3963" priority="4939" operator="equal">
      <formula>"F1"</formula>
    </cfRule>
    <cfRule type="cellIs" dxfId="3962" priority="4940" operator="equal">
      <formula>"G2"</formula>
    </cfRule>
    <cfRule type="cellIs" dxfId="3961" priority="4941" operator="equal">
      <formula>"G1"</formula>
    </cfRule>
    <cfRule type="cellIs" dxfId="3960" priority="4942" operator="equal">
      <formula>"E1"</formula>
    </cfRule>
    <cfRule type="cellIs" dxfId="3959" priority="4943" operator="equal">
      <formula>"D2"</formula>
    </cfRule>
    <cfRule type="cellIs" dxfId="3958" priority="4944" operator="equal">
      <formula>"D1"</formula>
    </cfRule>
    <cfRule type="cellIs" dxfId="3957" priority="4945" operator="equal">
      <formula>"A"</formula>
    </cfRule>
  </conditionalFormatting>
  <conditionalFormatting sqref="G2007">
    <cfRule type="cellIs" dxfId="3956" priority="4924" operator="equal">
      <formula>"z3"</formula>
    </cfRule>
    <cfRule type="cellIs" dxfId="3955" priority="4925" operator="equal">
      <formula>"Z1"</formula>
    </cfRule>
    <cfRule type="cellIs" dxfId="3954" priority="4926" operator="equal">
      <formula>"H2"</formula>
    </cfRule>
    <cfRule type="cellIs" dxfId="3953" priority="4927" operator="equal">
      <formula>"H1"</formula>
    </cfRule>
    <cfRule type="cellIs" dxfId="3952" priority="4928" operator="equal">
      <formula>"F1"</formula>
    </cfRule>
    <cfRule type="cellIs" dxfId="3951" priority="4929" operator="equal">
      <formula>"G2"</formula>
    </cfRule>
    <cfRule type="cellIs" dxfId="3950" priority="4930" operator="equal">
      <formula>"G1"</formula>
    </cfRule>
    <cfRule type="cellIs" dxfId="3949" priority="4931" operator="equal">
      <formula>"E1"</formula>
    </cfRule>
    <cfRule type="cellIs" dxfId="3948" priority="4932" operator="equal">
      <formula>"D2"</formula>
    </cfRule>
    <cfRule type="cellIs" dxfId="3947" priority="4933" operator="equal">
      <formula>"D1"</formula>
    </cfRule>
    <cfRule type="cellIs" dxfId="3946" priority="4934" operator="equal">
      <formula>"A"</formula>
    </cfRule>
  </conditionalFormatting>
  <conditionalFormatting sqref="G2008">
    <cfRule type="cellIs" dxfId="3945" priority="4913" operator="equal">
      <formula>"z3"</formula>
    </cfRule>
    <cfRule type="cellIs" dxfId="3944" priority="4914" operator="equal">
      <formula>"Z1"</formula>
    </cfRule>
    <cfRule type="cellIs" dxfId="3943" priority="4915" operator="equal">
      <formula>"H2"</formula>
    </cfRule>
    <cfRule type="cellIs" dxfId="3942" priority="4916" operator="equal">
      <formula>"H1"</formula>
    </cfRule>
    <cfRule type="cellIs" dxfId="3941" priority="4917" operator="equal">
      <formula>"F1"</formula>
    </cfRule>
    <cfRule type="cellIs" dxfId="3940" priority="4918" operator="equal">
      <formula>"G2"</formula>
    </cfRule>
    <cfRule type="cellIs" dxfId="3939" priority="4919" operator="equal">
      <formula>"G1"</formula>
    </cfRule>
    <cfRule type="cellIs" dxfId="3938" priority="4920" operator="equal">
      <formula>"E1"</formula>
    </cfRule>
    <cfRule type="cellIs" dxfId="3937" priority="4921" operator="equal">
      <formula>"D2"</formula>
    </cfRule>
    <cfRule type="cellIs" dxfId="3936" priority="4922" operator="equal">
      <formula>"D1"</formula>
    </cfRule>
    <cfRule type="cellIs" dxfId="3935" priority="4923" operator="equal">
      <formula>"A"</formula>
    </cfRule>
  </conditionalFormatting>
  <conditionalFormatting sqref="G2009">
    <cfRule type="cellIs" dxfId="3934" priority="4902" operator="equal">
      <formula>"z3"</formula>
    </cfRule>
    <cfRule type="cellIs" dxfId="3933" priority="4903" operator="equal">
      <formula>"Z1"</formula>
    </cfRule>
    <cfRule type="cellIs" dxfId="3932" priority="4904" operator="equal">
      <formula>"H2"</formula>
    </cfRule>
    <cfRule type="cellIs" dxfId="3931" priority="4905" operator="equal">
      <formula>"H1"</formula>
    </cfRule>
    <cfRule type="cellIs" dxfId="3930" priority="4906" operator="equal">
      <formula>"F1"</formula>
    </cfRule>
    <cfRule type="cellIs" dxfId="3929" priority="4907" operator="equal">
      <formula>"G2"</formula>
    </cfRule>
    <cfRule type="cellIs" dxfId="3928" priority="4908" operator="equal">
      <formula>"G1"</formula>
    </cfRule>
    <cfRule type="cellIs" dxfId="3927" priority="4909" operator="equal">
      <formula>"E1"</formula>
    </cfRule>
    <cfRule type="cellIs" dxfId="3926" priority="4910" operator="equal">
      <formula>"D2"</formula>
    </cfRule>
    <cfRule type="cellIs" dxfId="3925" priority="4911" operator="equal">
      <formula>"D1"</formula>
    </cfRule>
    <cfRule type="cellIs" dxfId="3924" priority="4912" operator="equal">
      <formula>"A"</formula>
    </cfRule>
  </conditionalFormatting>
  <conditionalFormatting sqref="G2010">
    <cfRule type="cellIs" dxfId="3923" priority="4891" operator="equal">
      <formula>"z3"</formula>
    </cfRule>
    <cfRule type="cellIs" dxfId="3922" priority="4892" operator="equal">
      <formula>"Z1"</formula>
    </cfRule>
    <cfRule type="cellIs" dxfId="3921" priority="4893" operator="equal">
      <formula>"H2"</formula>
    </cfRule>
    <cfRule type="cellIs" dxfId="3920" priority="4894" operator="equal">
      <formula>"H1"</formula>
    </cfRule>
    <cfRule type="cellIs" dxfId="3919" priority="4895" operator="equal">
      <formula>"F1"</formula>
    </cfRule>
    <cfRule type="cellIs" dxfId="3918" priority="4896" operator="equal">
      <formula>"G2"</formula>
    </cfRule>
    <cfRule type="cellIs" dxfId="3917" priority="4897" operator="equal">
      <formula>"G1"</formula>
    </cfRule>
    <cfRule type="cellIs" dxfId="3916" priority="4898" operator="equal">
      <formula>"E1"</formula>
    </cfRule>
    <cfRule type="cellIs" dxfId="3915" priority="4899" operator="equal">
      <formula>"D2"</formula>
    </cfRule>
    <cfRule type="cellIs" dxfId="3914" priority="4900" operator="equal">
      <formula>"D1"</formula>
    </cfRule>
    <cfRule type="cellIs" dxfId="3913" priority="4901" operator="equal">
      <formula>"A"</formula>
    </cfRule>
  </conditionalFormatting>
  <conditionalFormatting sqref="G1972">
    <cfRule type="cellIs" dxfId="3912" priority="4880" operator="equal">
      <formula>"z3"</formula>
    </cfRule>
    <cfRule type="cellIs" dxfId="3911" priority="4881" operator="equal">
      <formula>"Z1"</formula>
    </cfRule>
    <cfRule type="cellIs" dxfId="3910" priority="4882" operator="equal">
      <formula>"H2"</formula>
    </cfRule>
    <cfRule type="cellIs" dxfId="3909" priority="4883" operator="equal">
      <formula>"H1"</formula>
    </cfRule>
    <cfRule type="cellIs" dxfId="3908" priority="4884" operator="equal">
      <formula>"F1"</formula>
    </cfRule>
    <cfRule type="cellIs" dxfId="3907" priority="4885" operator="equal">
      <formula>"G2"</formula>
    </cfRule>
    <cfRule type="cellIs" dxfId="3906" priority="4886" operator="equal">
      <formula>"G1"</formula>
    </cfRule>
    <cfRule type="cellIs" dxfId="3905" priority="4887" operator="equal">
      <formula>"E1"</formula>
    </cfRule>
    <cfRule type="cellIs" dxfId="3904" priority="4888" operator="equal">
      <formula>"D2"</formula>
    </cfRule>
    <cfRule type="cellIs" dxfId="3903" priority="4889" operator="equal">
      <formula>"D1"</formula>
    </cfRule>
    <cfRule type="cellIs" dxfId="3902" priority="4890" operator="equal">
      <formula>"A"</formula>
    </cfRule>
  </conditionalFormatting>
  <conditionalFormatting sqref="G1974">
    <cfRule type="cellIs" dxfId="3901" priority="4869" operator="equal">
      <formula>"z3"</formula>
    </cfRule>
    <cfRule type="cellIs" dxfId="3900" priority="4870" operator="equal">
      <formula>"Z1"</formula>
    </cfRule>
    <cfRule type="cellIs" dxfId="3899" priority="4871" operator="equal">
      <formula>"H2"</formula>
    </cfRule>
    <cfRule type="cellIs" dxfId="3898" priority="4872" operator="equal">
      <formula>"H1"</formula>
    </cfRule>
    <cfRule type="cellIs" dxfId="3897" priority="4873" operator="equal">
      <formula>"F1"</formula>
    </cfRule>
    <cfRule type="cellIs" dxfId="3896" priority="4874" operator="equal">
      <formula>"G2"</formula>
    </cfRule>
    <cfRule type="cellIs" dxfId="3895" priority="4875" operator="equal">
      <formula>"G1"</formula>
    </cfRule>
    <cfRule type="cellIs" dxfId="3894" priority="4876" operator="equal">
      <formula>"E1"</formula>
    </cfRule>
    <cfRule type="cellIs" dxfId="3893" priority="4877" operator="equal">
      <formula>"D2"</formula>
    </cfRule>
    <cfRule type="cellIs" dxfId="3892" priority="4878" operator="equal">
      <formula>"D1"</formula>
    </cfRule>
    <cfRule type="cellIs" dxfId="3891" priority="4879" operator="equal">
      <formula>"A"</formula>
    </cfRule>
  </conditionalFormatting>
  <conditionalFormatting sqref="G1973">
    <cfRule type="cellIs" dxfId="3890" priority="4858" operator="equal">
      <formula>"z3"</formula>
    </cfRule>
    <cfRule type="cellIs" dxfId="3889" priority="4859" operator="equal">
      <formula>"Z1"</formula>
    </cfRule>
    <cfRule type="cellIs" dxfId="3888" priority="4860" operator="equal">
      <formula>"H2"</formula>
    </cfRule>
    <cfRule type="cellIs" dxfId="3887" priority="4861" operator="equal">
      <formula>"H1"</formula>
    </cfRule>
    <cfRule type="cellIs" dxfId="3886" priority="4862" operator="equal">
      <formula>"F1"</formula>
    </cfRule>
    <cfRule type="cellIs" dxfId="3885" priority="4863" operator="equal">
      <formula>"G2"</formula>
    </cfRule>
    <cfRule type="cellIs" dxfId="3884" priority="4864" operator="equal">
      <formula>"G1"</formula>
    </cfRule>
    <cfRule type="cellIs" dxfId="3883" priority="4865" operator="equal">
      <formula>"E1"</formula>
    </cfRule>
    <cfRule type="cellIs" dxfId="3882" priority="4866" operator="equal">
      <formula>"D2"</formula>
    </cfRule>
    <cfRule type="cellIs" dxfId="3881" priority="4867" operator="equal">
      <formula>"D1"</formula>
    </cfRule>
    <cfRule type="cellIs" dxfId="3880" priority="4868" operator="equal">
      <formula>"A"</formula>
    </cfRule>
  </conditionalFormatting>
  <conditionalFormatting sqref="G2002">
    <cfRule type="cellIs" dxfId="3879" priority="4847" operator="equal">
      <formula>"z3"</formula>
    </cfRule>
    <cfRule type="cellIs" dxfId="3878" priority="4848" operator="equal">
      <formula>"Z1"</formula>
    </cfRule>
    <cfRule type="cellIs" dxfId="3877" priority="4849" operator="equal">
      <formula>"H2"</formula>
    </cfRule>
    <cfRule type="cellIs" dxfId="3876" priority="4850" operator="equal">
      <formula>"H1"</formula>
    </cfRule>
    <cfRule type="cellIs" dxfId="3875" priority="4851" operator="equal">
      <formula>"F1"</formula>
    </cfRule>
    <cfRule type="cellIs" dxfId="3874" priority="4852" operator="equal">
      <formula>"G2"</formula>
    </cfRule>
    <cfRule type="cellIs" dxfId="3873" priority="4853" operator="equal">
      <formula>"G1"</formula>
    </cfRule>
    <cfRule type="cellIs" dxfId="3872" priority="4854" operator="equal">
      <formula>"E1"</formula>
    </cfRule>
    <cfRule type="cellIs" dxfId="3871" priority="4855" operator="equal">
      <formula>"D2"</formula>
    </cfRule>
    <cfRule type="cellIs" dxfId="3870" priority="4856" operator="equal">
      <formula>"D1"</formula>
    </cfRule>
    <cfRule type="cellIs" dxfId="3869" priority="4857" operator="equal">
      <formula>"A"</formula>
    </cfRule>
  </conditionalFormatting>
  <conditionalFormatting sqref="G1997">
    <cfRule type="cellIs" dxfId="3868" priority="4836" operator="equal">
      <formula>"z3"</formula>
    </cfRule>
    <cfRule type="cellIs" dxfId="3867" priority="4837" operator="equal">
      <formula>"Z1"</formula>
    </cfRule>
    <cfRule type="cellIs" dxfId="3866" priority="4838" operator="equal">
      <formula>"H2"</formula>
    </cfRule>
    <cfRule type="cellIs" dxfId="3865" priority="4839" operator="equal">
      <formula>"H1"</formula>
    </cfRule>
    <cfRule type="cellIs" dxfId="3864" priority="4840" operator="equal">
      <formula>"F1"</formula>
    </cfRule>
    <cfRule type="cellIs" dxfId="3863" priority="4841" operator="equal">
      <formula>"G2"</formula>
    </cfRule>
    <cfRule type="cellIs" dxfId="3862" priority="4842" operator="equal">
      <formula>"G1"</formula>
    </cfRule>
    <cfRule type="cellIs" dxfId="3861" priority="4843" operator="equal">
      <formula>"E1"</formula>
    </cfRule>
    <cfRule type="cellIs" dxfId="3860" priority="4844" operator="equal">
      <formula>"D2"</formula>
    </cfRule>
    <cfRule type="cellIs" dxfId="3859" priority="4845" operator="equal">
      <formula>"D1"</formula>
    </cfRule>
    <cfRule type="cellIs" dxfId="3858" priority="4846" operator="equal">
      <formula>"A"</formula>
    </cfRule>
  </conditionalFormatting>
  <conditionalFormatting sqref="G1998">
    <cfRule type="cellIs" dxfId="3857" priority="4825" operator="equal">
      <formula>"z3"</formula>
    </cfRule>
    <cfRule type="cellIs" dxfId="3856" priority="4826" operator="equal">
      <formula>"Z1"</formula>
    </cfRule>
    <cfRule type="cellIs" dxfId="3855" priority="4827" operator="equal">
      <formula>"H2"</formula>
    </cfRule>
    <cfRule type="cellIs" dxfId="3854" priority="4828" operator="equal">
      <formula>"H1"</formula>
    </cfRule>
    <cfRule type="cellIs" dxfId="3853" priority="4829" operator="equal">
      <formula>"F1"</formula>
    </cfRule>
    <cfRule type="cellIs" dxfId="3852" priority="4830" operator="equal">
      <formula>"G2"</formula>
    </cfRule>
    <cfRule type="cellIs" dxfId="3851" priority="4831" operator="equal">
      <formula>"G1"</formula>
    </cfRule>
    <cfRule type="cellIs" dxfId="3850" priority="4832" operator="equal">
      <formula>"E1"</formula>
    </cfRule>
    <cfRule type="cellIs" dxfId="3849" priority="4833" operator="equal">
      <formula>"D2"</formula>
    </cfRule>
    <cfRule type="cellIs" dxfId="3848" priority="4834" operator="equal">
      <formula>"D1"</formula>
    </cfRule>
    <cfRule type="cellIs" dxfId="3847" priority="4835" operator="equal">
      <formula>"A"</formula>
    </cfRule>
  </conditionalFormatting>
  <conditionalFormatting sqref="G1999">
    <cfRule type="cellIs" dxfId="3846" priority="4814" operator="equal">
      <formula>"z3"</formula>
    </cfRule>
    <cfRule type="cellIs" dxfId="3845" priority="4815" operator="equal">
      <formula>"Z1"</formula>
    </cfRule>
    <cfRule type="cellIs" dxfId="3844" priority="4816" operator="equal">
      <formula>"H2"</formula>
    </cfRule>
    <cfRule type="cellIs" dxfId="3843" priority="4817" operator="equal">
      <formula>"H1"</formula>
    </cfRule>
    <cfRule type="cellIs" dxfId="3842" priority="4818" operator="equal">
      <formula>"F1"</formula>
    </cfRule>
    <cfRule type="cellIs" dxfId="3841" priority="4819" operator="equal">
      <formula>"G2"</formula>
    </cfRule>
    <cfRule type="cellIs" dxfId="3840" priority="4820" operator="equal">
      <formula>"G1"</formula>
    </cfRule>
    <cfRule type="cellIs" dxfId="3839" priority="4821" operator="equal">
      <formula>"E1"</formula>
    </cfRule>
    <cfRule type="cellIs" dxfId="3838" priority="4822" operator="equal">
      <formula>"D2"</formula>
    </cfRule>
    <cfRule type="cellIs" dxfId="3837" priority="4823" operator="equal">
      <formula>"D1"</formula>
    </cfRule>
    <cfRule type="cellIs" dxfId="3836" priority="4824" operator="equal">
      <formula>"A"</formula>
    </cfRule>
  </conditionalFormatting>
  <conditionalFormatting sqref="G2000">
    <cfRule type="cellIs" dxfId="3835" priority="4803" operator="equal">
      <formula>"z3"</formula>
    </cfRule>
    <cfRule type="cellIs" dxfId="3834" priority="4804" operator="equal">
      <formula>"Z1"</formula>
    </cfRule>
    <cfRule type="cellIs" dxfId="3833" priority="4805" operator="equal">
      <formula>"H2"</formula>
    </cfRule>
    <cfRule type="cellIs" dxfId="3832" priority="4806" operator="equal">
      <formula>"H1"</formula>
    </cfRule>
    <cfRule type="cellIs" dxfId="3831" priority="4807" operator="equal">
      <formula>"F1"</formula>
    </cfRule>
    <cfRule type="cellIs" dxfId="3830" priority="4808" operator="equal">
      <formula>"G2"</formula>
    </cfRule>
    <cfRule type="cellIs" dxfId="3829" priority="4809" operator="equal">
      <formula>"G1"</formula>
    </cfRule>
    <cfRule type="cellIs" dxfId="3828" priority="4810" operator="equal">
      <formula>"E1"</formula>
    </cfRule>
    <cfRule type="cellIs" dxfId="3827" priority="4811" operator="equal">
      <formula>"D2"</formula>
    </cfRule>
    <cfRule type="cellIs" dxfId="3826" priority="4812" operator="equal">
      <formula>"D1"</formula>
    </cfRule>
    <cfRule type="cellIs" dxfId="3825" priority="4813" operator="equal">
      <formula>"A"</formula>
    </cfRule>
  </conditionalFormatting>
  <conditionalFormatting sqref="G2001">
    <cfRule type="cellIs" dxfId="3824" priority="4792" operator="equal">
      <formula>"z3"</formula>
    </cfRule>
    <cfRule type="cellIs" dxfId="3823" priority="4793" operator="equal">
      <formula>"Z1"</formula>
    </cfRule>
    <cfRule type="cellIs" dxfId="3822" priority="4794" operator="equal">
      <formula>"H2"</formula>
    </cfRule>
    <cfRule type="cellIs" dxfId="3821" priority="4795" operator="equal">
      <formula>"H1"</formula>
    </cfRule>
    <cfRule type="cellIs" dxfId="3820" priority="4796" operator="equal">
      <formula>"F1"</formula>
    </cfRule>
    <cfRule type="cellIs" dxfId="3819" priority="4797" operator="equal">
      <formula>"G2"</formula>
    </cfRule>
    <cfRule type="cellIs" dxfId="3818" priority="4798" operator="equal">
      <formula>"G1"</formula>
    </cfRule>
    <cfRule type="cellIs" dxfId="3817" priority="4799" operator="equal">
      <formula>"E1"</formula>
    </cfRule>
    <cfRule type="cellIs" dxfId="3816" priority="4800" operator="equal">
      <formula>"D2"</formula>
    </cfRule>
    <cfRule type="cellIs" dxfId="3815" priority="4801" operator="equal">
      <formula>"D1"</formula>
    </cfRule>
    <cfRule type="cellIs" dxfId="3814" priority="4802" operator="equal">
      <formula>"A"</formula>
    </cfRule>
  </conditionalFormatting>
  <conditionalFormatting sqref="G2023">
    <cfRule type="cellIs" dxfId="3813" priority="4781" operator="equal">
      <formula>"z3"</formula>
    </cfRule>
    <cfRule type="cellIs" dxfId="3812" priority="4782" operator="equal">
      <formula>"Z1"</formula>
    </cfRule>
    <cfRule type="cellIs" dxfId="3811" priority="4783" operator="equal">
      <formula>"H2"</formula>
    </cfRule>
    <cfRule type="cellIs" dxfId="3810" priority="4784" operator="equal">
      <formula>"H1"</formula>
    </cfRule>
    <cfRule type="cellIs" dxfId="3809" priority="4785" operator="equal">
      <formula>"F1"</formula>
    </cfRule>
    <cfRule type="cellIs" dxfId="3808" priority="4786" operator="equal">
      <formula>"G2"</formula>
    </cfRule>
    <cfRule type="cellIs" dxfId="3807" priority="4787" operator="equal">
      <formula>"G1"</formula>
    </cfRule>
    <cfRule type="cellIs" dxfId="3806" priority="4788" operator="equal">
      <formula>"E1"</formula>
    </cfRule>
    <cfRule type="cellIs" dxfId="3805" priority="4789" operator="equal">
      <formula>"D2"</formula>
    </cfRule>
    <cfRule type="cellIs" dxfId="3804" priority="4790" operator="equal">
      <formula>"D1"</formula>
    </cfRule>
    <cfRule type="cellIs" dxfId="3803" priority="4791" operator="equal">
      <formula>"A"</formula>
    </cfRule>
  </conditionalFormatting>
  <conditionalFormatting sqref="G2024">
    <cfRule type="cellIs" dxfId="3802" priority="4770" operator="equal">
      <formula>"z3"</formula>
    </cfRule>
    <cfRule type="cellIs" dxfId="3801" priority="4771" operator="equal">
      <formula>"Z1"</formula>
    </cfRule>
    <cfRule type="cellIs" dxfId="3800" priority="4772" operator="equal">
      <formula>"H2"</formula>
    </cfRule>
    <cfRule type="cellIs" dxfId="3799" priority="4773" operator="equal">
      <formula>"H1"</formula>
    </cfRule>
    <cfRule type="cellIs" dxfId="3798" priority="4774" operator="equal">
      <formula>"F1"</formula>
    </cfRule>
    <cfRule type="cellIs" dxfId="3797" priority="4775" operator="equal">
      <formula>"G2"</formula>
    </cfRule>
    <cfRule type="cellIs" dxfId="3796" priority="4776" operator="equal">
      <formula>"G1"</formula>
    </cfRule>
    <cfRule type="cellIs" dxfId="3795" priority="4777" operator="equal">
      <formula>"E1"</formula>
    </cfRule>
    <cfRule type="cellIs" dxfId="3794" priority="4778" operator="equal">
      <formula>"D2"</formula>
    </cfRule>
    <cfRule type="cellIs" dxfId="3793" priority="4779" operator="equal">
      <formula>"D1"</formula>
    </cfRule>
    <cfRule type="cellIs" dxfId="3792" priority="4780" operator="equal">
      <formula>"A"</formula>
    </cfRule>
  </conditionalFormatting>
  <conditionalFormatting sqref="G2025">
    <cfRule type="cellIs" dxfId="3791" priority="4759" operator="equal">
      <formula>"z3"</formula>
    </cfRule>
    <cfRule type="cellIs" dxfId="3790" priority="4760" operator="equal">
      <formula>"Z1"</formula>
    </cfRule>
    <cfRule type="cellIs" dxfId="3789" priority="4761" operator="equal">
      <formula>"H2"</formula>
    </cfRule>
    <cfRule type="cellIs" dxfId="3788" priority="4762" operator="equal">
      <formula>"H1"</formula>
    </cfRule>
    <cfRule type="cellIs" dxfId="3787" priority="4763" operator="equal">
      <formula>"F1"</formula>
    </cfRule>
    <cfRule type="cellIs" dxfId="3786" priority="4764" operator="equal">
      <formula>"G2"</formula>
    </cfRule>
    <cfRule type="cellIs" dxfId="3785" priority="4765" operator="equal">
      <formula>"G1"</formula>
    </cfRule>
    <cfRule type="cellIs" dxfId="3784" priority="4766" operator="equal">
      <formula>"E1"</formula>
    </cfRule>
    <cfRule type="cellIs" dxfId="3783" priority="4767" operator="equal">
      <formula>"D2"</formula>
    </cfRule>
    <cfRule type="cellIs" dxfId="3782" priority="4768" operator="equal">
      <formula>"D1"</formula>
    </cfRule>
    <cfRule type="cellIs" dxfId="3781" priority="4769" operator="equal">
      <formula>"A"</formula>
    </cfRule>
  </conditionalFormatting>
  <conditionalFormatting sqref="G2030">
    <cfRule type="cellIs" dxfId="3780" priority="4748" operator="equal">
      <formula>"z3"</formula>
    </cfRule>
    <cfRule type="cellIs" dxfId="3779" priority="4749" operator="equal">
      <formula>"Z1"</formula>
    </cfRule>
    <cfRule type="cellIs" dxfId="3778" priority="4750" operator="equal">
      <formula>"H2"</formula>
    </cfRule>
    <cfRule type="cellIs" dxfId="3777" priority="4751" operator="equal">
      <formula>"H1"</formula>
    </cfRule>
    <cfRule type="cellIs" dxfId="3776" priority="4752" operator="equal">
      <formula>"F1"</formula>
    </cfRule>
    <cfRule type="cellIs" dxfId="3775" priority="4753" operator="equal">
      <formula>"G2"</formula>
    </cfRule>
    <cfRule type="cellIs" dxfId="3774" priority="4754" operator="equal">
      <formula>"G1"</formula>
    </cfRule>
    <cfRule type="cellIs" dxfId="3773" priority="4755" operator="equal">
      <formula>"E1"</formula>
    </cfRule>
    <cfRule type="cellIs" dxfId="3772" priority="4756" operator="equal">
      <formula>"D2"</formula>
    </cfRule>
    <cfRule type="cellIs" dxfId="3771" priority="4757" operator="equal">
      <formula>"D1"</formula>
    </cfRule>
    <cfRule type="cellIs" dxfId="3770" priority="4758" operator="equal">
      <formula>"A"</formula>
    </cfRule>
  </conditionalFormatting>
  <conditionalFormatting sqref="G2031">
    <cfRule type="cellIs" dxfId="3769" priority="4737" operator="equal">
      <formula>"z3"</formula>
    </cfRule>
    <cfRule type="cellIs" dxfId="3768" priority="4738" operator="equal">
      <formula>"Z1"</formula>
    </cfRule>
    <cfRule type="cellIs" dxfId="3767" priority="4739" operator="equal">
      <formula>"H2"</formula>
    </cfRule>
    <cfRule type="cellIs" dxfId="3766" priority="4740" operator="equal">
      <formula>"H1"</formula>
    </cfRule>
    <cfRule type="cellIs" dxfId="3765" priority="4741" operator="equal">
      <formula>"F1"</formula>
    </cfRule>
    <cfRule type="cellIs" dxfId="3764" priority="4742" operator="equal">
      <formula>"G2"</formula>
    </cfRule>
    <cfRule type="cellIs" dxfId="3763" priority="4743" operator="equal">
      <formula>"G1"</formula>
    </cfRule>
    <cfRule type="cellIs" dxfId="3762" priority="4744" operator="equal">
      <formula>"E1"</formula>
    </cfRule>
    <cfRule type="cellIs" dxfId="3761" priority="4745" operator="equal">
      <formula>"D2"</formula>
    </cfRule>
    <cfRule type="cellIs" dxfId="3760" priority="4746" operator="equal">
      <formula>"D1"</formula>
    </cfRule>
    <cfRule type="cellIs" dxfId="3759" priority="4747" operator="equal">
      <formula>"A"</formula>
    </cfRule>
  </conditionalFormatting>
  <conditionalFormatting sqref="G1975">
    <cfRule type="cellIs" dxfId="3758" priority="4726" operator="equal">
      <formula>"z3"</formula>
    </cfRule>
    <cfRule type="cellIs" dxfId="3757" priority="4727" operator="equal">
      <formula>"Z1"</formula>
    </cfRule>
    <cfRule type="cellIs" dxfId="3756" priority="4728" operator="equal">
      <formula>"H2"</formula>
    </cfRule>
    <cfRule type="cellIs" dxfId="3755" priority="4729" operator="equal">
      <formula>"H1"</formula>
    </cfRule>
    <cfRule type="cellIs" dxfId="3754" priority="4730" operator="equal">
      <formula>"F1"</formula>
    </cfRule>
    <cfRule type="cellIs" dxfId="3753" priority="4731" operator="equal">
      <formula>"G2"</formula>
    </cfRule>
    <cfRule type="cellIs" dxfId="3752" priority="4732" operator="equal">
      <formula>"G1"</formula>
    </cfRule>
    <cfRule type="cellIs" dxfId="3751" priority="4733" operator="equal">
      <formula>"E1"</formula>
    </cfRule>
    <cfRule type="cellIs" dxfId="3750" priority="4734" operator="equal">
      <formula>"D2"</formula>
    </cfRule>
    <cfRule type="cellIs" dxfId="3749" priority="4735" operator="equal">
      <formula>"D1"</formula>
    </cfRule>
    <cfRule type="cellIs" dxfId="3748" priority="4736" operator="equal">
      <formula>"A"</formula>
    </cfRule>
  </conditionalFormatting>
  <conditionalFormatting sqref="G1976">
    <cfRule type="cellIs" dxfId="3747" priority="4715" operator="equal">
      <formula>"z3"</formula>
    </cfRule>
    <cfRule type="cellIs" dxfId="3746" priority="4716" operator="equal">
      <formula>"Z1"</formula>
    </cfRule>
    <cfRule type="cellIs" dxfId="3745" priority="4717" operator="equal">
      <formula>"H2"</formula>
    </cfRule>
    <cfRule type="cellIs" dxfId="3744" priority="4718" operator="equal">
      <formula>"H1"</formula>
    </cfRule>
    <cfRule type="cellIs" dxfId="3743" priority="4719" operator="equal">
      <formula>"F1"</formula>
    </cfRule>
    <cfRule type="cellIs" dxfId="3742" priority="4720" operator="equal">
      <formula>"G2"</formula>
    </cfRule>
    <cfRule type="cellIs" dxfId="3741" priority="4721" operator="equal">
      <formula>"G1"</formula>
    </cfRule>
    <cfRule type="cellIs" dxfId="3740" priority="4722" operator="equal">
      <formula>"E1"</formula>
    </cfRule>
    <cfRule type="cellIs" dxfId="3739" priority="4723" operator="equal">
      <formula>"D2"</formula>
    </cfRule>
    <cfRule type="cellIs" dxfId="3738" priority="4724" operator="equal">
      <formula>"D1"</formula>
    </cfRule>
    <cfRule type="cellIs" dxfId="3737" priority="4725" operator="equal">
      <formula>"A"</formula>
    </cfRule>
  </conditionalFormatting>
  <conditionalFormatting sqref="G2003">
    <cfRule type="cellIs" dxfId="3736" priority="4704" operator="equal">
      <formula>"z3"</formula>
    </cfRule>
    <cfRule type="cellIs" dxfId="3735" priority="4705" operator="equal">
      <formula>"Z1"</formula>
    </cfRule>
    <cfRule type="cellIs" dxfId="3734" priority="4706" operator="equal">
      <formula>"H2"</formula>
    </cfRule>
    <cfRule type="cellIs" dxfId="3733" priority="4707" operator="equal">
      <formula>"H1"</formula>
    </cfRule>
    <cfRule type="cellIs" dxfId="3732" priority="4708" operator="equal">
      <formula>"F1"</formula>
    </cfRule>
    <cfRule type="cellIs" dxfId="3731" priority="4709" operator="equal">
      <formula>"G2"</formula>
    </cfRule>
    <cfRule type="cellIs" dxfId="3730" priority="4710" operator="equal">
      <formula>"G1"</formula>
    </cfRule>
    <cfRule type="cellIs" dxfId="3729" priority="4711" operator="equal">
      <formula>"E1"</formula>
    </cfRule>
    <cfRule type="cellIs" dxfId="3728" priority="4712" operator="equal">
      <formula>"D2"</formula>
    </cfRule>
    <cfRule type="cellIs" dxfId="3727" priority="4713" operator="equal">
      <formula>"D1"</formula>
    </cfRule>
    <cfRule type="cellIs" dxfId="3726" priority="4714" operator="equal">
      <formula>"A"</formula>
    </cfRule>
  </conditionalFormatting>
  <conditionalFormatting sqref="G2004">
    <cfRule type="cellIs" dxfId="3725" priority="4693" operator="equal">
      <formula>"z3"</formula>
    </cfRule>
    <cfRule type="cellIs" dxfId="3724" priority="4694" operator="equal">
      <formula>"Z1"</formula>
    </cfRule>
    <cfRule type="cellIs" dxfId="3723" priority="4695" operator="equal">
      <formula>"H2"</formula>
    </cfRule>
    <cfRule type="cellIs" dxfId="3722" priority="4696" operator="equal">
      <formula>"H1"</formula>
    </cfRule>
    <cfRule type="cellIs" dxfId="3721" priority="4697" operator="equal">
      <formula>"F1"</formula>
    </cfRule>
    <cfRule type="cellIs" dxfId="3720" priority="4698" operator="equal">
      <formula>"G2"</formula>
    </cfRule>
    <cfRule type="cellIs" dxfId="3719" priority="4699" operator="equal">
      <formula>"G1"</formula>
    </cfRule>
    <cfRule type="cellIs" dxfId="3718" priority="4700" operator="equal">
      <formula>"E1"</formula>
    </cfRule>
    <cfRule type="cellIs" dxfId="3717" priority="4701" operator="equal">
      <formula>"D2"</formula>
    </cfRule>
    <cfRule type="cellIs" dxfId="3716" priority="4702" operator="equal">
      <formula>"D1"</formula>
    </cfRule>
    <cfRule type="cellIs" dxfId="3715" priority="4703" operator="equal">
      <formula>"A"</formula>
    </cfRule>
  </conditionalFormatting>
  <conditionalFormatting sqref="G1995">
    <cfRule type="cellIs" dxfId="3714" priority="4671" operator="equal">
      <formula>"z3"</formula>
    </cfRule>
    <cfRule type="cellIs" dxfId="3713" priority="4672" operator="equal">
      <formula>"Z1"</formula>
    </cfRule>
    <cfRule type="cellIs" dxfId="3712" priority="4673" operator="equal">
      <formula>"H2"</formula>
    </cfRule>
    <cfRule type="cellIs" dxfId="3711" priority="4674" operator="equal">
      <formula>"H1"</formula>
    </cfRule>
    <cfRule type="cellIs" dxfId="3710" priority="4675" operator="equal">
      <formula>"F1"</formula>
    </cfRule>
    <cfRule type="cellIs" dxfId="3709" priority="4676" operator="equal">
      <formula>"G2"</formula>
    </cfRule>
    <cfRule type="cellIs" dxfId="3708" priority="4677" operator="equal">
      <formula>"G1"</formula>
    </cfRule>
    <cfRule type="cellIs" dxfId="3707" priority="4678" operator="equal">
      <formula>"E1"</formula>
    </cfRule>
    <cfRule type="cellIs" dxfId="3706" priority="4679" operator="equal">
      <formula>"D2"</formula>
    </cfRule>
    <cfRule type="cellIs" dxfId="3705" priority="4680" operator="equal">
      <formula>"D1"</formula>
    </cfRule>
    <cfRule type="cellIs" dxfId="3704" priority="4681" operator="equal">
      <formula>"A"</formula>
    </cfRule>
  </conditionalFormatting>
  <conditionalFormatting sqref="P2018">
    <cfRule type="cellIs" dxfId="3703" priority="4669" operator="equal">
      <formula>"NÃO"</formula>
    </cfRule>
    <cfRule type="cellIs" dxfId="3702" priority="4670" operator="equal">
      <formula>"SIM"</formula>
    </cfRule>
  </conditionalFormatting>
  <conditionalFormatting sqref="G2026">
    <cfRule type="cellIs" dxfId="3701" priority="4658" operator="equal">
      <formula>"z3"</formula>
    </cfRule>
    <cfRule type="cellIs" dxfId="3700" priority="4659" operator="equal">
      <formula>"Z1"</formula>
    </cfRule>
    <cfRule type="cellIs" dxfId="3699" priority="4660" operator="equal">
      <formula>"H2"</formula>
    </cfRule>
    <cfRule type="cellIs" dxfId="3698" priority="4661" operator="equal">
      <formula>"H1"</formula>
    </cfRule>
    <cfRule type="cellIs" dxfId="3697" priority="4662" operator="equal">
      <formula>"F1"</formula>
    </cfRule>
    <cfRule type="cellIs" dxfId="3696" priority="4663" operator="equal">
      <formula>"G2"</formula>
    </cfRule>
    <cfRule type="cellIs" dxfId="3695" priority="4664" operator="equal">
      <formula>"G1"</formula>
    </cfRule>
    <cfRule type="cellIs" dxfId="3694" priority="4665" operator="equal">
      <formula>"E1"</formula>
    </cfRule>
    <cfRule type="cellIs" dxfId="3693" priority="4666" operator="equal">
      <formula>"D2"</formula>
    </cfRule>
    <cfRule type="cellIs" dxfId="3692" priority="4667" operator="equal">
      <formula>"D1"</formula>
    </cfRule>
    <cfRule type="cellIs" dxfId="3691" priority="4668" operator="equal">
      <formula>"A"</formula>
    </cfRule>
  </conditionalFormatting>
  <conditionalFormatting sqref="G2033">
    <cfRule type="cellIs" dxfId="3690" priority="4647" operator="equal">
      <formula>"z3"</formula>
    </cfRule>
    <cfRule type="cellIs" dxfId="3689" priority="4648" operator="equal">
      <formula>"Z1"</formula>
    </cfRule>
    <cfRule type="cellIs" dxfId="3688" priority="4649" operator="equal">
      <formula>"H2"</formula>
    </cfRule>
    <cfRule type="cellIs" dxfId="3687" priority="4650" operator="equal">
      <formula>"H1"</formula>
    </cfRule>
    <cfRule type="cellIs" dxfId="3686" priority="4651" operator="equal">
      <formula>"F1"</formula>
    </cfRule>
    <cfRule type="cellIs" dxfId="3685" priority="4652" operator="equal">
      <formula>"G2"</formula>
    </cfRule>
    <cfRule type="cellIs" dxfId="3684" priority="4653" operator="equal">
      <formula>"G1"</formula>
    </cfRule>
    <cfRule type="cellIs" dxfId="3683" priority="4654" operator="equal">
      <formula>"E1"</formula>
    </cfRule>
    <cfRule type="cellIs" dxfId="3682" priority="4655" operator="equal">
      <formula>"D2"</formula>
    </cfRule>
    <cfRule type="cellIs" dxfId="3681" priority="4656" operator="equal">
      <formula>"D1"</formula>
    </cfRule>
    <cfRule type="cellIs" dxfId="3680" priority="4657" operator="equal">
      <formula>"A"</formula>
    </cfRule>
  </conditionalFormatting>
  <conditionalFormatting sqref="G2042">
    <cfRule type="cellIs" dxfId="3679" priority="4339" operator="equal">
      <formula>"z3"</formula>
    </cfRule>
    <cfRule type="cellIs" dxfId="3678" priority="4340" operator="equal">
      <formula>"Z1"</formula>
    </cfRule>
    <cfRule type="cellIs" dxfId="3677" priority="4341" operator="equal">
      <formula>"H2"</formula>
    </cfRule>
    <cfRule type="cellIs" dxfId="3676" priority="4342" operator="equal">
      <formula>"H1"</formula>
    </cfRule>
    <cfRule type="cellIs" dxfId="3675" priority="4343" operator="equal">
      <formula>"F1"</formula>
    </cfRule>
    <cfRule type="cellIs" dxfId="3674" priority="4344" operator="equal">
      <formula>"G2"</formula>
    </cfRule>
    <cfRule type="cellIs" dxfId="3673" priority="4345" operator="equal">
      <formula>"G1"</formula>
    </cfRule>
    <cfRule type="cellIs" dxfId="3672" priority="4346" operator="equal">
      <formula>"E1"</formula>
    </cfRule>
    <cfRule type="cellIs" dxfId="3671" priority="4347" operator="equal">
      <formula>"D2"</formula>
    </cfRule>
    <cfRule type="cellIs" dxfId="3670" priority="4348" operator="equal">
      <formula>"D1"</formula>
    </cfRule>
    <cfRule type="cellIs" dxfId="3669" priority="4349" operator="equal">
      <formula>"A"</formula>
    </cfRule>
  </conditionalFormatting>
  <conditionalFormatting sqref="G2035">
    <cfRule type="cellIs" dxfId="3668" priority="4636" operator="equal">
      <formula>"z3"</formula>
    </cfRule>
    <cfRule type="cellIs" dxfId="3667" priority="4637" operator="equal">
      <formula>"Z1"</formula>
    </cfRule>
    <cfRule type="cellIs" dxfId="3666" priority="4638" operator="equal">
      <formula>"H2"</formula>
    </cfRule>
    <cfRule type="cellIs" dxfId="3665" priority="4639" operator="equal">
      <formula>"H1"</formula>
    </cfRule>
    <cfRule type="cellIs" dxfId="3664" priority="4640" operator="equal">
      <formula>"F1"</formula>
    </cfRule>
    <cfRule type="cellIs" dxfId="3663" priority="4641" operator="equal">
      <formula>"G2"</formula>
    </cfRule>
    <cfRule type="cellIs" dxfId="3662" priority="4642" operator="equal">
      <formula>"G1"</formula>
    </cfRule>
    <cfRule type="cellIs" dxfId="3661" priority="4643" operator="equal">
      <formula>"E1"</formula>
    </cfRule>
    <cfRule type="cellIs" dxfId="3660" priority="4644" operator="equal">
      <formula>"D2"</formula>
    </cfRule>
    <cfRule type="cellIs" dxfId="3659" priority="4645" operator="equal">
      <formula>"D1"</formula>
    </cfRule>
    <cfRule type="cellIs" dxfId="3658" priority="4646" operator="equal">
      <formula>"A"</formula>
    </cfRule>
  </conditionalFormatting>
  <conditionalFormatting sqref="G2064">
    <cfRule type="cellIs" dxfId="3657" priority="4256" operator="equal">
      <formula>"z3"</formula>
    </cfRule>
    <cfRule type="cellIs" dxfId="3656" priority="4257" operator="equal">
      <formula>"Z1"</formula>
    </cfRule>
    <cfRule type="cellIs" dxfId="3655" priority="4258" operator="equal">
      <formula>"H2"</formula>
    </cfRule>
    <cfRule type="cellIs" dxfId="3654" priority="4259" operator="equal">
      <formula>"H1"</formula>
    </cfRule>
    <cfRule type="cellIs" dxfId="3653" priority="4260" operator="equal">
      <formula>"F1"</formula>
    </cfRule>
    <cfRule type="cellIs" dxfId="3652" priority="4261" operator="equal">
      <formula>"G2"</formula>
    </cfRule>
    <cfRule type="cellIs" dxfId="3651" priority="4262" operator="equal">
      <formula>"G1"</formula>
    </cfRule>
    <cfRule type="cellIs" dxfId="3650" priority="4263" operator="equal">
      <formula>"E1"</formula>
    </cfRule>
    <cfRule type="cellIs" dxfId="3649" priority="4264" operator="equal">
      <formula>"D2"</formula>
    </cfRule>
    <cfRule type="cellIs" dxfId="3648" priority="4265" operator="equal">
      <formula>"D1"</formula>
    </cfRule>
    <cfRule type="cellIs" dxfId="3647" priority="4266" operator="equal">
      <formula>"A"</formula>
    </cfRule>
  </conditionalFormatting>
  <conditionalFormatting sqref="G2057">
    <cfRule type="cellIs" dxfId="3646" priority="4625" operator="equal">
      <formula>"z3"</formula>
    </cfRule>
    <cfRule type="cellIs" dxfId="3645" priority="4626" operator="equal">
      <formula>"Z1"</formula>
    </cfRule>
    <cfRule type="cellIs" dxfId="3644" priority="4627" operator="equal">
      <formula>"H2"</formula>
    </cfRule>
    <cfRule type="cellIs" dxfId="3643" priority="4628" operator="equal">
      <formula>"H1"</formula>
    </cfRule>
    <cfRule type="cellIs" dxfId="3642" priority="4629" operator="equal">
      <formula>"F1"</formula>
    </cfRule>
    <cfRule type="cellIs" dxfId="3641" priority="4630" operator="equal">
      <formula>"G2"</formula>
    </cfRule>
    <cfRule type="cellIs" dxfId="3640" priority="4631" operator="equal">
      <formula>"G1"</formula>
    </cfRule>
    <cfRule type="cellIs" dxfId="3639" priority="4632" operator="equal">
      <formula>"E1"</formula>
    </cfRule>
    <cfRule type="cellIs" dxfId="3638" priority="4633" operator="equal">
      <formula>"D2"</formula>
    </cfRule>
    <cfRule type="cellIs" dxfId="3637" priority="4634" operator="equal">
      <formula>"D1"</formula>
    </cfRule>
    <cfRule type="cellIs" dxfId="3636" priority="4635" operator="equal">
      <formula>"A"</formula>
    </cfRule>
  </conditionalFormatting>
  <conditionalFormatting sqref="G2058">
    <cfRule type="cellIs" dxfId="3635" priority="4614" operator="equal">
      <formula>"z3"</formula>
    </cfRule>
    <cfRule type="cellIs" dxfId="3634" priority="4615" operator="equal">
      <formula>"Z1"</formula>
    </cfRule>
    <cfRule type="cellIs" dxfId="3633" priority="4616" operator="equal">
      <formula>"H2"</formula>
    </cfRule>
    <cfRule type="cellIs" dxfId="3632" priority="4617" operator="equal">
      <formula>"H1"</formula>
    </cfRule>
    <cfRule type="cellIs" dxfId="3631" priority="4618" operator="equal">
      <formula>"F1"</formula>
    </cfRule>
    <cfRule type="cellIs" dxfId="3630" priority="4619" operator="equal">
      <formula>"G2"</formula>
    </cfRule>
    <cfRule type="cellIs" dxfId="3629" priority="4620" operator="equal">
      <formula>"G1"</formula>
    </cfRule>
    <cfRule type="cellIs" dxfId="3628" priority="4621" operator="equal">
      <formula>"E1"</formula>
    </cfRule>
    <cfRule type="cellIs" dxfId="3627" priority="4622" operator="equal">
      <formula>"D2"</formula>
    </cfRule>
    <cfRule type="cellIs" dxfId="3626" priority="4623" operator="equal">
      <formula>"D1"</formula>
    </cfRule>
    <cfRule type="cellIs" dxfId="3625" priority="4624" operator="equal">
      <formula>"A"</formula>
    </cfRule>
  </conditionalFormatting>
  <conditionalFormatting sqref="G2059">
    <cfRule type="cellIs" dxfId="3624" priority="4603" operator="equal">
      <formula>"z3"</formula>
    </cfRule>
    <cfRule type="cellIs" dxfId="3623" priority="4604" operator="equal">
      <formula>"Z1"</formula>
    </cfRule>
    <cfRule type="cellIs" dxfId="3622" priority="4605" operator="equal">
      <formula>"H2"</formula>
    </cfRule>
    <cfRule type="cellIs" dxfId="3621" priority="4606" operator="equal">
      <formula>"H1"</formula>
    </cfRule>
    <cfRule type="cellIs" dxfId="3620" priority="4607" operator="equal">
      <formula>"F1"</formula>
    </cfRule>
    <cfRule type="cellIs" dxfId="3619" priority="4608" operator="equal">
      <formula>"G2"</formula>
    </cfRule>
    <cfRule type="cellIs" dxfId="3618" priority="4609" operator="equal">
      <formula>"G1"</formula>
    </cfRule>
    <cfRule type="cellIs" dxfId="3617" priority="4610" operator="equal">
      <formula>"E1"</formula>
    </cfRule>
    <cfRule type="cellIs" dxfId="3616" priority="4611" operator="equal">
      <formula>"D2"</formula>
    </cfRule>
    <cfRule type="cellIs" dxfId="3615" priority="4612" operator="equal">
      <formula>"D1"</formula>
    </cfRule>
    <cfRule type="cellIs" dxfId="3614" priority="4613" operator="equal">
      <formula>"A"</formula>
    </cfRule>
  </conditionalFormatting>
  <conditionalFormatting sqref="G2060">
    <cfRule type="cellIs" dxfId="3613" priority="4592" operator="equal">
      <formula>"z3"</formula>
    </cfRule>
    <cfRule type="cellIs" dxfId="3612" priority="4593" operator="equal">
      <formula>"Z1"</formula>
    </cfRule>
    <cfRule type="cellIs" dxfId="3611" priority="4594" operator="equal">
      <formula>"H2"</formula>
    </cfRule>
    <cfRule type="cellIs" dxfId="3610" priority="4595" operator="equal">
      <formula>"H1"</formula>
    </cfRule>
    <cfRule type="cellIs" dxfId="3609" priority="4596" operator="equal">
      <formula>"F1"</formula>
    </cfRule>
    <cfRule type="cellIs" dxfId="3608" priority="4597" operator="equal">
      <formula>"G2"</formula>
    </cfRule>
    <cfRule type="cellIs" dxfId="3607" priority="4598" operator="equal">
      <formula>"G1"</formula>
    </cfRule>
    <cfRule type="cellIs" dxfId="3606" priority="4599" operator="equal">
      <formula>"E1"</formula>
    </cfRule>
    <cfRule type="cellIs" dxfId="3605" priority="4600" operator="equal">
      <formula>"D2"</formula>
    </cfRule>
    <cfRule type="cellIs" dxfId="3604" priority="4601" operator="equal">
      <formula>"D1"</formula>
    </cfRule>
    <cfRule type="cellIs" dxfId="3603" priority="4602" operator="equal">
      <formula>"A"</formula>
    </cfRule>
  </conditionalFormatting>
  <conditionalFormatting sqref="G2061">
    <cfRule type="cellIs" dxfId="3602" priority="4581" operator="equal">
      <formula>"z3"</formula>
    </cfRule>
    <cfRule type="cellIs" dxfId="3601" priority="4582" operator="equal">
      <formula>"Z1"</formula>
    </cfRule>
    <cfRule type="cellIs" dxfId="3600" priority="4583" operator="equal">
      <formula>"H2"</formula>
    </cfRule>
    <cfRule type="cellIs" dxfId="3599" priority="4584" operator="equal">
      <formula>"H1"</formula>
    </cfRule>
    <cfRule type="cellIs" dxfId="3598" priority="4585" operator="equal">
      <formula>"F1"</formula>
    </cfRule>
    <cfRule type="cellIs" dxfId="3597" priority="4586" operator="equal">
      <formula>"G2"</formula>
    </cfRule>
    <cfRule type="cellIs" dxfId="3596" priority="4587" operator="equal">
      <formula>"G1"</formula>
    </cfRule>
    <cfRule type="cellIs" dxfId="3595" priority="4588" operator="equal">
      <formula>"E1"</formula>
    </cfRule>
    <cfRule type="cellIs" dxfId="3594" priority="4589" operator="equal">
      <formula>"D2"</formula>
    </cfRule>
    <cfRule type="cellIs" dxfId="3593" priority="4590" operator="equal">
      <formula>"D1"</formula>
    </cfRule>
    <cfRule type="cellIs" dxfId="3592" priority="4591" operator="equal">
      <formula>"A"</formula>
    </cfRule>
  </conditionalFormatting>
  <conditionalFormatting sqref="G2083">
    <cfRule type="cellIs" dxfId="3591" priority="4570" operator="equal">
      <formula>"z3"</formula>
    </cfRule>
    <cfRule type="cellIs" dxfId="3590" priority="4571" operator="equal">
      <formula>"Z1"</formula>
    </cfRule>
    <cfRule type="cellIs" dxfId="3589" priority="4572" operator="equal">
      <formula>"H2"</formula>
    </cfRule>
    <cfRule type="cellIs" dxfId="3588" priority="4573" operator="equal">
      <formula>"H1"</formula>
    </cfRule>
    <cfRule type="cellIs" dxfId="3587" priority="4574" operator="equal">
      <formula>"F1"</formula>
    </cfRule>
    <cfRule type="cellIs" dxfId="3586" priority="4575" operator="equal">
      <formula>"G2"</formula>
    </cfRule>
    <cfRule type="cellIs" dxfId="3585" priority="4576" operator="equal">
      <formula>"G1"</formula>
    </cfRule>
    <cfRule type="cellIs" dxfId="3584" priority="4577" operator="equal">
      <formula>"E1"</formula>
    </cfRule>
    <cfRule type="cellIs" dxfId="3583" priority="4578" operator="equal">
      <formula>"D2"</formula>
    </cfRule>
    <cfRule type="cellIs" dxfId="3582" priority="4579" operator="equal">
      <formula>"D1"</formula>
    </cfRule>
    <cfRule type="cellIs" dxfId="3581" priority="4580" operator="equal">
      <formula>"A"</formula>
    </cfRule>
  </conditionalFormatting>
  <conditionalFormatting sqref="G2084">
    <cfRule type="cellIs" dxfId="3580" priority="4559" operator="equal">
      <formula>"z3"</formula>
    </cfRule>
    <cfRule type="cellIs" dxfId="3579" priority="4560" operator="equal">
      <formula>"Z1"</formula>
    </cfRule>
    <cfRule type="cellIs" dxfId="3578" priority="4561" operator="equal">
      <formula>"H2"</formula>
    </cfRule>
    <cfRule type="cellIs" dxfId="3577" priority="4562" operator="equal">
      <formula>"H1"</formula>
    </cfRule>
    <cfRule type="cellIs" dxfId="3576" priority="4563" operator="equal">
      <formula>"F1"</formula>
    </cfRule>
    <cfRule type="cellIs" dxfId="3575" priority="4564" operator="equal">
      <formula>"G2"</formula>
    </cfRule>
    <cfRule type="cellIs" dxfId="3574" priority="4565" operator="equal">
      <formula>"G1"</formula>
    </cfRule>
    <cfRule type="cellIs" dxfId="3573" priority="4566" operator="equal">
      <formula>"E1"</formula>
    </cfRule>
    <cfRule type="cellIs" dxfId="3572" priority="4567" operator="equal">
      <formula>"D2"</formula>
    </cfRule>
    <cfRule type="cellIs" dxfId="3571" priority="4568" operator="equal">
      <formula>"D1"</formula>
    </cfRule>
    <cfRule type="cellIs" dxfId="3570" priority="4569" operator="equal">
      <formula>"A"</formula>
    </cfRule>
  </conditionalFormatting>
  <conditionalFormatting sqref="G2085">
    <cfRule type="cellIs" dxfId="3569" priority="4548" operator="equal">
      <formula>"z3"</formula>
    </cfRule>
    <cfRule type="cellIs" dxfId="3568" priority="4549" operator="equal">
      <formula>"Z1"</formula>
    </cfRule>
    <cfRule type="cellIs" dxfId="3567" priority="4550" operator="equal">
      <formula>"H2"</formula>
    </cfRule>
    <cfRule type="cellIs" dxfId="3566" priority="4551" operator="equal">
      <formula>"H1"</formula>
    </cfRule>
    <cfRule type="cellIs" dxfId="3565" priority="4552" operator="equal">
      <formula>"F1"</formula>
    </cfRule>
    <cfRule type="cellIs" dxfId="3564" priority="4553" operator="equal">
      <formula>"G2"</formula>
    </cfRule>
    <cfRule type="cellIs" dxfId="3563" priority="4554" operator="equal">
      <formula>"G1"</formula>
    </cfRule>
    <cfRule type="cellIs" dxfId="3562" priority="4555" operator="equal">
      <formula>"E1"</formula>
    </cfRule>
    <cfRule type="cellIs" dxfId="3561" priority="4556" operator="equal">
      <formula>"D2"</formula>
    </cfRule>
    <cfRule type="cellIs" dxfId="3560" priority="4557" operator="equal">
      <formula>"D1"</formula>
    </cfRule>
    <cfRule type="cellIs" dxfId="3559" priority="4558" operator="equal">
      <formula>"A"</formula>
    </cfRule>
  </conditionalFormatting>
  <conditionalFormatting sqref="G2086">
    <cfRule type="cellIs" dxfId="3558" priority="4537" operator="equal">
      <formula>"z3"</formula>
    </cfRule>
    <cfRule type="cellIs" dxfId="3557" priority="4538" operator="equal">
      <formula>"Z1"</formula>
    </cfRule>
    <cfRule type="cellIs" dxfId="3556" priority="4539" operator="equal">
      <formula>"H2"</formula>
    </cfRule>
    <cfRule type="cellIs" dxfId="3555" priority="4540" operator="equal">
      <formula>"H1"</formula>
    </cfRule>
    <cfRule type="cellIs" dxfId="3554" priority="4541" operator="equal">
      <formula>"F1"</formula>
    </cfRule>
    <cfRule type="cellIs" dxfId="3553" priority="4542" operator="equal">
      <formula>"G2"</formula>
    </cfRule>
    <cfRule type="cellIs" dxfId="3552" priority="4543" operator="equal">
      <formula>"G1"</formula>
    </cfRule>
    <cfRule type="cellIs" dxfId="3551" priority="4544" operator="equal">
      <formula>"E1"</formula>
    </cfRule>
    <cfRule type="cellIs" dxfId="3550" priority="4545" operator="equal">
      <formula>"D2"</formula>
    </cfRule>
    <cfRule type="cellIs" dxfId="3549" priority="4546" operator="equal">
      <formula>"D1"</formula>
    </cfRule>
    <cfRule type="cellIs" dxfId="3548" priority="4547" operator="equal">
      <formula>"A"</formula>
    </cfRule>
  </conditionalFormatting>
  <conditionalFormatting sqref="G2087">
    <cfRule type="cellIs" dxfId="3547" priority="4526" operator="equal">
      <formula>"z3"</formula>
    </cfRule>
    <cfRule type="cellIs" dxfId="3546" priority="4527" operator="equal">
      <formula>"Z1"</formula>
    </cfRule>
    <cfRule type="cellIs" dxfId="3545" priority="4528" operator="equal">
      <formula>"H2"</formula>
    </cfRule>
    <cfRule type="cellIs" dxfId="3544" priority="4529" operator="equal">
      <formula>"H1"</formula>
    </cfRule>
    <cfRule type="cellIs" dxfId="3543" priority="4530" operator="equal">
      <formula>"F1"</formula>
    </cfRule>
    <cfRule type="cellIs" dxfId="3542" priority="4531" operator="equal">
      <formula>"G2"</formula>
    </cfRule>
    <cfRule type="cellIs" dxfId="3541" priority="4532" operator="equal">
      <formula>"G1"</formula>
    </cfRule>
    <cfRule type="cellIs" dxfId="3540" priority="4533" operator="equal">
      <formula>"E1"</formula>
    </cfRule>
    <cfRule type="cellIs" dxfId="3539" priority="4534" operator="equal">
      <formula>"D2"</formula>
    </cfRule>
    <cfRule type="cellIs" dxfId="3538" priority="4535" operator="equal">
      <formula>"D1"</formula>
    </cfRule>
    <cfRule type="cellIs" dxfId="3537" priority="4536" operator="equal">
      <formula>"A"</formula>
    </cfRule>
  </conditionalFormatting>
  <conditionalFormatting sqref="G2088">
    <cfRule type="cellIs" dxfId="3536" priority="4515" operator="equal">
      <formula>"z3"</formula>
    </cfRule>
    <cfRule type="cellIs" dxfId="3535" priority="4516" operator="equal">
      <formula>"Z1"</formula>
    </cfRule>
    <cfRule type="cellIs" dxfId="3534" priority="4517" operator="equal">
      <formula>"H2"</formula>
    </cfRule>
    <cfRule type="cellIs" dxfId="3533" priority="4518" operator="equal">
      <formula>"H1"</formula>
    </cfRule>
    <cfRule type="cellIs" dxfId="3532" priority="4519" operator="equal">
      <formula>"F1"</formula>
    </cfRule>
    <cfRule type="cellIs" dxfId="3531" priority="4520" operator="equal">
      <formula>"G2"</formula>
    </cfRule>
    <cfRule type="cellIs" dxfId="3530" priority="4521" operator="equal">
      <formula>"G1"</formula>
    </cfRule>
    <cfRule type="cellIs" dxfId="3529" priority="4522" operator="equal">
      <formula>"E1"</formula>
    </cfRule>
    <cfRule type="cellIs" dxfId="3528" priority="4523" operator="equal">
      <formula>"D2"</formula>
    </cfRule>
    <cfRule type="cellIs" dxfId="3527" priority="4524" operator="equal">
      <formula>"D1"</formula>
    </cfRule>
    <cfRule type="cellIs" dxfId="3526" priority="4525" operator="equal">
      <formula>"A"</formula>
    </cfRule>
  </conditionalFormatting>
  <conditionalFormatting sqref="G2089">
    <cfRule type="cellIs" dxfId="3525" priority="4504" operator="equal">
      <formula>"z3"</formula>
    </cfRule>
    <cfRule type="cellIs" dxfId="3524" priority="4505" operator="equal">
      <formula>"Z1"</formula>
    </cfRule>
    <cfRule type="cellIs" dxfId="3523" priority="4506" operator="equal">
      <formula>"H2"</formula>
    </cfRule>
    <cfRule type="cellIs" dxfId="3522" priority="4507" operator="equal">
      <formula>"H1"</formula>
    </cfRule>
    <cfRule type="cellIs" dxfId="3521" priority="4508" operator="equal">
      <formula>"F1"</formula>
    </cfRule>
    <cfRule type="cellIs" dxfId="3520" priority="4509" operator="equal">
      <formula>"G2"</formula>
    </cfRule>
    <cfRule type="cellIs" dxfId="3519" priority="4510" operator="equal">
      <formula>"G1"</formula>
    </cfRule>
    <cfRule type="cellIs" dxfId="3518" priority="4511" operator="equal">
      <formula>"E1"</formula>
    </cfRule>
    <cfRule type="cellIs" dxfId="3517" priority="4512" operator="equal">
      <formula>"D2"</formula>
    </cfRule>
    <cfRule type="cellIs" dxfId="3516" priority="4513" operator="equal">
      <formula>"D1"</formula>
    </cfRule>
    <cfRule type="cellIs" dxfId="3515" priority="4514" operator="equal">
      <formula>"A"</formula>
    </cfRule>
  </conditionalFormatting>
  <conditionalFormatting sqref="G2090">
    <cfRule type="cellIs" dxfId="3514" priority="4493" operator="equal">
      <formula>"z3"</formula>
    </cfRule>
    <cfRule type="cellIs" dxfId="3513" priority="4494" operator="equal">
      <formula>"Z1"</formula>
    </cfRule>
    <cfRule type="cellIs" dxfId="3512" priority="4495" operator="equal">
      <formula>"H2"</formula>
    </cfRule>
    <cfRule type="cellIs" dxfId="3511" priority="4496" operator="equal">
      <formula>"H1"</formula>
    </cfRule>
    <cfRule type="cellIs" dxfId="3510" priority="4497" operator="equal">
      <formula>"F1"</formula>
    </cfRule>
    <cfRule type="cellIs" dxfId="3509" priority="4498" operator="equal">
      <formula>"G2"</formula>
    </cfRule>
    <cfRule type="cellIs" dxfId="3508" priority="4499" operator="equal">
      <formula>"G1"</formula>
    </cfRule>
    <cfRule type="cellIs" dxfId="3507" priority="4500" operator="equal">
      <formula>"E1"</formula>
    </cfRule>
    <cfRule type="cellIs" dxfId="3506" priority="4501" operator="equal">
      <formula>"D2"</formula>
    </cfRule>
    <cfRule type="cellIs" dxfId="3505" priority="4502" operator="equal">
      <formula>"D1"</formula>
    </cfRule>
    <cfRule type="cellIs" dxfId="3504" priority="4503" operator="equal">
      <formula>"A"</formula>
    </cfRule>
  </conditionalFormatting>
  <conditionalFormatting sqref="G2091">
    <cfRule type="cellIs" dxfId="3503" priority="4482" operator="equal">
      <formula>"z3"</formula>
    </cfRule>
    <cfRule type="cellIs" dxfId="3502" priority="4483" operator="equal">
      <formula>"Z1"</formula>
    </cfRule>
    <cfRule type="cellIs" dxfId="3501" priority="4484" operator="equal">
      <formula>"H2"</formula>
    </cfRule>
    <cfRule type="cellIs" dxfId="3500" priority="4485" operator="equal">
      <formula>"H1"</formula>
    </cfRule>
    <cfRule type="cellIs" dxfId="3499" priority="4486" operator="equal">
      <formula>"F1"</formula>
    </cfRule>
    <cfRule type="cellIs" dxfId="3498" priority="4487" operator="equal">
      <formula>"G2"</formula>
    </cfRule>
    <cfRule type="cellIs" dxfId="3497" priority="4488" operator="equal">
      <formula>"G1"</formula>
    </cfRule>
    <cfRule type="cellIs" dxfId="3496" priority="4489" operator="equal">
      <formula>"E1"</formula>
    </cfRule>
    <cfRule type="cellIs" dxfId="3495" priority="4490" operator="equal">
      <formula>"D2"</formula>
    </cfRule>
    <cfRule type="cellIs" dxfId="3494" priority="4491" operator="equal">
      <formula>"D1"</formula>
    </cfRule>
    <cfRule type="cellIs" dxfId="3493" priority="4492" operator="equal">
      <formula>"A"</formula>
    </cfRule>
  </conditionalFormatting>
  <conditionalFormatting sqref="G2139">
    <cfRule type="cellIs" dxfId="3492" priority="4471" operator="equal">
      <formula>"z3"</formula>
    </cfRule>
    <cfRule type="cellIs" dxfId="3491" priority="4472" operator="equal">
      <formula>"Z1"</formula>
    </cfRule>
    <cfRule type="cellIs" dxfId="3490" priority="4473" operator="equal">
      <formula>"H2"</formula>
    </cfRule>
    <cfRule type="cellIs" dxfId="3489" priority="4474" operator="equal">
      <formula>"H1"</formula>
    </cfRule>
    <cfRule type="cellIs" dxfId="3488" priority="4475" operator="equal">
      <formula>"F1"</formula>
    </cfRule>
    <cfRule type="cellIs" dxfId="3487" priority="4476" operator="equal">
      <formula>"G2"</formula>
    </cfRule>
    <cfRule type="cellIs" dxfId="3486" priority="4477" operator="equal">
      <formula>"G1"</formula>
    </cfRule>
    <cfRule type="cellIs" dxfId="3485" priority="4478" operator="equal">
      <formula>"E1"</formula>
    </cfRule>
    <cfRule type="cellIs" dxfId="3484" priority="4479" operator="equal">
      <formula>"D2"</formula>
    </cfRule>
    <cfRule type="cellIs" dxfId="3483" priority="4480" operator="equal">
      <formula>"D1"</formula>
    </cfRule>
    <cfRule type="cellIs" dxfId="3482" priority="4481" operator="equal">
      <formula>"A"</formula>
    </cfRule>
  </conditionalFormatting>
  <conditionalFormatting sqref="G2140">
    <cfRule type="cellIs" dxfId="3481" priority="4460" operator="equal">
      <formula>"z3"</formula>
    </cfRule>
    <cfRule type="cellIs" dxfId="3480" priority="4461" operator="equal">
      <formula>"Z1"</formula>
    </cfRule>
    <cfRule type="cellIs" dxfId="3479" priority="4462" operator="equal">
      <formula>"H2"</formula>
    </cfRule>
    <cfRule type="cellIs" dxfId="3478" priority="4463" operator="equal">
      <formula>"H1"</formula>
    </cfRule>
    <cfRule type="cellIs" dxfId="3477" priority="4464" operator="equal">
      <formula>"F1"</formula>
    </cfRule>
    <cfRule type="cellIs" dxfId="3476" priority="4465" operator="equal">
      <formula>"G2"</formula>
    </cfRule>
    <cfRule type="cellIs" dxfId="3475" priority="4466" operator="equal">
      <formula>"G1"</formula>
    </cfRule>
    <cfRule type="cellIs" dxfId="3474" priority="4467" operator="equal">
      <formula>"E1"</formula>
    </cfRule>
    <cfRule type="cellIs" dxfId="3473" priority="4468" operator="equal">
      <formula>"D2"</formula>
    </cfRule>
    <cfRule type="cellIs" dxfId="3472" priority="4469" operator="equal">
      <formula>"D1"</formula>
    </cfRule>
    <cfRule type="cellIs" dxfId="3471" priority="4470" operator="equal">
      <formula>"A"</formula>
    </cfRule>
  </conditionalFormatting>
  <conditionalFormatting sqref="G2141">
    <cfRule type="cellIs" dxfId="3470" priority="4449" operator="equal">
      <formula>"z3"</formula>
    </cfRule>
    <cfRule type="cellIs" dxfId="3469" priority="4450" operator="equal">
      <formula>"Z1"</formula>
    </cfRule>
    <cfRule type="cellIs" dxfId="3468" priority="4451" operator="equal">
      <formula>"H2"</formula>
    </cfRule>
    <cfRule type="cellIs" dxfId="3467" priority="4452" operator="equal">
      <formula>"H1"</formula>
    </cfRule>
    <cfRule type="cellIs" dxfId="3466" priority="4453" operator="equal">
      <formula>"F1"</formula>
    </cfRule>
    <cfRule type="cellIs" dxfId="3465" priority="4454" operator="equal">
      <formula>"G2"</formula>
    </cfRule>
    <cfRule type="cellIs" dxfId="3464" priority="4455" operator="equal">
      <formula>"G1"</formula>
    </cfRule>
    <cfRule type="cellIs" dxfId="3463" priority="4456" operator="equal">
      <formula>"E1"</formula>
    </cfRule>
    <cfRule type="cellIs" dxfId="3462" priority="4457" operator="equal">
      <formula>"D2"</formula>
    </cfRule>
    <cfRule type="cellIs" dxfId="3461" priority="4458" operator="equal">
      <formula>"D1"</formula>
    </cfRule>
    <cfRule type="cellIs" dxfId="3460" priority="4459" operator="equal">
      <formula>"A"</formula>
    </cfRule>
  </conditionalFormatting>
  <conditionalFormatting sqref="G2142">
    <cfRule type="cellIs" dxfId="3459" priority="4438" operator="equal">
      <formula>"z3"</formula>
    </cfRule>
    <cfRule type="cellIs" dxfId="3458" priority="4439" operator="equal">
      <formula>"Z1"</formula>
    </cfRule>
    <cfRule type="cellIs" dxfId="3457" priority="4440" operator="equal">
      <formula>"H2"</formula>
    </cfRule>
    <cfRule type="cellIs" dxfId="3456" priority="4441" operator="equal">
      <formula>"H1"</formula>
    </cfRule>
    <cfRule type="cellIs" dxfId="3455" priority="4442" operator="equal">
      <formula>"F1"</formula>
    </cfRule>
    <cfRule type="cellIs" dxfId="3454" priority="4443" operator="equal">
      <formula>"G2"</formula>
    </cfRule>
    <cfRule type="cellIs" dxfId="3453" priority="4444" operator="equal">
      <formula>"G1"</formula>
    </cfRule>
    <cfRule type="cellIs" dxfId="3452" priority="4445" operator="equal">
      <formula>"E1"</formula>
    </cfRule>
    <cfRule type="cellIs" dxfId="3451" priority="4446" operator="equal">
      <formula>"D2"</formula>
    </cfRule>
    <cfRule type="cellIs" dxfId="3450" priority="4447" operator="equal">
      <formula>"D1"</formula>
    </cfRule>
    <cfRule type="cellIs" dxfId="3449" priority="4448" operator="equal">
      <formula>"A"</formula>
    </cfRule>
  </conditionalFormatting>
  <conditionalFormatting sqref="G2143">
    <cfRule type="cellIs" dxfId="3448" priority="4427" operator="equal">
      <formula>"z3"</formula>
    </cfRule>
    <cfRule type="cellIs" dxfId="3447" priority="4428" operator="equal">
      <formula>"Z1"</formula>
    </cfRule>
    <cfRule type="cellIs" dxfId="3446" priority="4429" operator="equal">
      <formula>"H2"</formula>
    </cfRule>
    <cfRule type="cellIs" dxfId="3445" priority="4430" operator="equal">
      <formula>"H1"</formula>
    </cfRule>
    <cfRule type="cellIs" dxfId="3444" priority="4431" operator="equal">
      <formula>"F1"</formula>
    </cfRule>
    <cfRule type="cellIs" dxfId="3443" priority="4432" operator="equal">
      <formula>"G2"</formula>
    </cfRule>
    <cfRule type="cellIs" dxfId="3442" priority="4433" operator="equal">
      <formula>"G1"</formula>
    </cfRule>
    <cfRule type="cellIs" dxfId="3441" priority="4434" operator="equal">
      <formula>"E1"</formula>
    </cfRule>
    <cfRule type="cellIs" dxfId="3440" priority="4435" operator="equal">
      <formula>"D2"</formula>
    </cfRule>
    <cfRule type="cellIs" dxfId="3439" priority="4436" operator="equal">
      <formula>"D1"</formula>
    </cfRule>
    <cfRule type="cellIs" dxfId="3438" priority="4437" operator="equal">
      <formula>"A"</formula>
    </cfRule>
  </conditionalFormatting>
  <conditionalFormatting sqref="G2144">
    <cfRule type="cellIs" dxfId="3437" priority="4416" operator="equal">
      <formula>"z3"</formula>
    </cfRule>
    <cfRule type="cellIs" dxfId="3436" priority="4417" operator="equal">
      <formula>"Z1"</formula>
    </cfRule>
    <cfRule type="cellIs" dxfId="3435" priority="4418" operator="equal">
      <formula>"H2"</formula>
    </cfRule>
    <cfRule type="cellIs" dxfId="3434" priority="4419" operator="equal">
      <formula>"H1"</formula>
    </cfRule>
    <cfRule type="cellIs" dxfId="3433" priority="4420" operator="equal">
      <formula>"F1"</formula>
    </cfRule>
    <cfRule type="cellIs" dxfId="3432" priority="4421" operator="equal">
      <formula>"G2"</formula>
    </cfRule>
    <cfRule type="cellIs" dxfId="3431" priority="4422" operator="equal">
      <formula>"G1"</formula>
    </cfRule>
    <cfRule type="cellIs" dxfId="3430" priority="4423" operator="equal">
      <formula>"E1"</formula>
    </cfRule>
    <cfRule type="cellIs" dxfId="3429" priority="4424" operator="equal">
      <formula>"D2"</formula>
    </cfRule>
    <cfRule type="cellIs" dxfId="3428" priority="4425" operator="equal">
      <formula>"D1"</formula>
    </cfRule>
    <cfRule type="cellIs" dxfId="3427" priority="4426" operator="equal">
      <formula>"A"</formula>
    </cfRule>
  </conditionalFormatting>
  <conditionalFormatting sqref="G2145">
    <cfRule type="cellIs" dxfId="3426" priority="4405" operator="equal">
      <formula>"z3"</formula>
    </cfRule>
    <cfRule type="cellIs" dxfId="3425" priority="4406" operator="equal">
      <formula>"Z1"</formula>
    </cfRule>
    <cfRule type="cellIs" dxfId="3424" priority="4407" operator="equal">
      <formula>"H2"</formula>
    </cfRule>
    <cfRule type="cellIs" dxfId="3423" priority="4408" operator="equal">
      <formula>"H1"</formula>
    </cfRule>
    <cfRule type="cellIs" dxfId="3422" priority="4409" operator="equal">
      <formula>"F1"</formula>
    </cfRule>
    <cfRule type="cellIs" dxfId="3421" priority="4410" operator="equal">
      <formula>"G2"</formula>
    </cfRule>
    <cfRule type="cellIs" dxfId="3420" priority="4411" operator="equal">
      <formula>"G1"</formula>
    </cfRule>
    <cfRule type="cellIs" dxfId="3419" priority="4412" operator="equal">
      <formula>"E1"</formula>
    </cfRule>
    <cfRule type="cellIs" dxfId="3418" priority="4413" operator="equal">
      <formula>"D2"</formula>
    </cfRule>
    <cfRule type="cellIs" dxfId="3417" priority="4414" operator="equal">
      <formula>"D1"</formula>
    </cfRule>
    <cfRule type="cellIs" dxfId="3416" priority="4415" operator="equal">
      <formula>"A"</formula>
    </cfRule>
  </conditionalFormatting>
  <conditionalFormatting sqref="G2146">
    <cfRule type="cellIs" dxfId="3415" priority="4394" operator="equal">
      <formula>"z3"</formula>
    </cfRule>
    <cfRule type="cellIs" dxfId="3414" priority="4395" operator="equal">
      <formula>"Z1"</formula>
    </cfRule>
    <cfRule type="cellIs" dxfId="3413" priority="4396" operator="equal">
      <formula>"H2"</formula>
    </cfRule>
    <cfRule type="cellIs" dxfId="3412" priority="4397" operator="equal">
      <formula>"H1"</formula>
    </cfRule>
    <cfRule type="cellIs" dxfId="3411" priority="4398" operator="equal">
      <formula>"F1"</formula>
    </cfRule>
    <cfRule type="cellIs" dxfId="3410" priority="4399" operator="equal">
      <formula>"G2"</formula>
    </cfRule>
    <cfRule type="cellIs" dxfId="3409" priority="4400" operator="equal">
      <formula>"G1"</formula>
    </cfRule>
    <cfRule type="cellIs" dxfId="3408" priority="4401" operator="equal">
      <formula>"E1"</formula>
    </cfRule>
    <cfRule type="cellIs" dxfId="3407" priority="4402" operator="equal">
      <formula>"D2"</formula>
    </cfRule>
    <cfRule type="cellIs" dxfId="3406" priority="4403" operator="equal">
      <formula>"D1"</formula>
    </cfRule>
    <cfRule type="cellIs" dxfId="3405" priority="4404" operator="equal">
      <formula>"A"</formula>
    </cfRule>
  </conditionalFormatting>
  <conditionalFormatting sqref="G2147">
    <cfRule type="cellIs" dxfId="3404" priority="4383" operator="equal">
      <formula>"z3"</formula>
    </cfRule>
    <cfRule type="cellIs" dxfId="3403" priority="4384" operator="equal">
      <formula>"Z1"</formula>
    </cfRule>
    <cfRule type="cellIs" dxfId="3402" priority="4385" operator="equal">
      <formula>"H2"</formula>
    </cfRule>
    <cfRule type="cellIs" dxfId="3401" priority="4386" operator="equal">
      <formula>"H1"</formula>
    </cfRule>
    <cfRule type="cellIs" dxfId="3400" priority="4387" operator="equal">
      <formula>"F1"</formula>
    </cfRule>
    <cfRule type="cellIs" dxfId="3399" priority="4388" operator="equal">
      <formula>"G2"</formula>
    </cfRule>
    <cfRule type="cellIs" dxfId="3398" priority="4389" operator="equal">
      <formula>"G1"</formula>
    </cfRule>
    <cfRule type="cellIs" dxfId="3397" priority="4390" operator="equal">
      <formula>"E1"</formula>
    </cfRule>
    <cfRule type="cellIs" dxfId="3396" priority="4391" operator="equal">
      <formula>"D2"</formula>
    </cfRule>
    <cfRule type="cellIs" dxfId="3395" priority="4392" operator="equal">
      <formula>"D1"</formula>
    </cfRule>
    <cfRule type="cellIs" dxfId="3394" priority="4393" operator="equal">
      <formula>"A"</formula>
    </cfRule>
  </conditionalFormatting>
  <conditionalFormatting sqref="G2148">
    <cfRule type="cellIs" dxfId="3393" priority="4372" operator="equal">
      <formula>"z3"</formula>
    </cfRule>
    <cfRule type="cellIs" dxfId="3392" priority="4373" operator="equal">
      <formula>"Z1"</formula>
    </cfRule>
    <cfRule type="cellIs" dxfId="3391" priority="4374" operator="equal">
      <formula>"H2"</formula>
    </cfRule>
    <cfRule type="cellIs" dxfId="3390" priority="4375" operator="equal">
      <formula>"H1"</formula>
    </cfRule>
    <cfRule type="cellIs" dxfId="3389" priority="4376" operator="equal">
      <formula>"F1"</formula>
    </cfRule>
    <cfRule type="cellIs" dxfId="3388" priority="4377" operator="equal">
      <formula>"G2"</formula>
    </cfRule>
    <cfRule type="cellIs" dxfId="3387" priority="4378" operator="equal">
      <formula>"G1"</formula>
    </cfRule>
    <cfRule type="cellIs" dxfId="3386" priority="4379" operator="equal">
      <formula>"E1"</formula>
    </cfRule>
    <cfRule type="cellIs" dxfId="3385" priority="4380" operator="equal">
      <formula>"D2"</formula>
    </cfRule>
    <cfRule type="cellIs" dxfId="3384" priority="4381" operator="equal">
      <formula>"D1"</formula>
    </cfRule>
    <cfRule type="cellIs" dxfId="3383" priority="4382" operator="equal">
      <formula>"A"</formula>
    </cfRule>
  </conditionalFormatting>
  <conditionalFormatting sqref="G2149">
    <cfRule type="cellIs" dxfId="3382" priority="4361" operator="equal">
      <formula>"z3"</formula>
    </cfRule>
    <cfRule type="cellIs" dxfId="3381" priority="4362" operator="equal">
      <formula>"Z1"</formula>
    </cfRule>
    <cfRule type="cellIs" dxfId="3380" priority="4363" operator="equal">
      <formula>"H2"</formula>
    </cfRule>
    <cfRule type="cellIs" dxfId="3379" priority="4364" operator="equal">
      <formula>"H1"</formula>
    </cfRule>
    <cfRule type="cellIs" dxfId="3378" priority="4365" operator="equal">
      <formula>"F1"</formula>
    </cfRule>
    <cfRule type="cellIs" dxfId="3377" priority="4366" operator="equal">
      <formula>"G2"</formula>
    </cfRule>
    <cfRule type="cellIs" dxfId="3376" priority="4367" operator="equal">
      <formula>"G1"</formula>
    </cfRule>
    <cfRule type="cellIs" dxfId="3375" priority="4368" operator="equal">
      <formula>"E1"</formula>
    </cfRule>
    <cfRule type="cellIs" dxfId="3374" priority="4369" operator="equal">
      <formula>"D2"</formula>
    </cfRule>
    <cfRule type="cellIs" dxfId="3373" priority="4370" operator="equal">
      <formula>"D1"</formula>
    </cfRule>
    <cfRule type="cellIs" dxfId="3372" priority="4371" operator="equal">
      <formula>"A"</formula>
    </cfRule>
  </conditionalFormatting>
  <conditionalFormatting sqref="G2150">
    <cfRule type="cellIs" dxfId="3371" priority="4350" operator="equal">
      <formula>"z3"</formula>
    </cfRule>
    <cfRule type="cellIs" dxfId="3370" priority="4351" operator="equal">
      <formula>"Z1"</formula>
    </cfRule>
    <cfRule type="cellIs" dxfId="3369" priority="4352" operator="equal">
      <formula>"H2"</formula>
    </cfRule>
    <cfRule type="cellIs" dxfId="3368" priority="4353" operator="equal">
      <formula>"H1"</formula>
    </cfRule>
    <cfRule type="cellIs" dxfId="3367" priority="4354" operator="equal">
      <formula>"F1"</formula>
    </cfRule>
    <cfRule type="cellIs" dxfId="3366" priority="4355" operator="equal">
      <formula>"G2"</formula>
    </cfRule>
    <cfRule type="cellIs" dxfId="3365" priority="4356" operator="equal">
      <formula>"G1"</formula>
    </cfRule>
    <cfRule type="cellIs" dxfId="3364" priority="4357" operator="equal">
      <formula>"E1"</formula>
    </cfRule>
    <cfRule type="cellIs" dxfId="3363" priority="4358" operator="equal">
      <formula>"D2"</formula>
    </cfRule>
    <cfRule type="cellIs" dxfId="3362" priority="4359" operator="equal">
      <formula>"D1"</formula>
    </cfRule>
    <cfRule type="cellIs" dxfId="3361" priority="4360" operator="equal">
      <formula>"A"</formula>
    </cfRule>
  </conditionalFormatting>
  <conditionalFormatting sqref="G2094">
    <cfRule type="cellIs" dxfId="3360" priority="4199" operator="equal">
      <formula>"z3"</formula>
    </cfRule>
    <cfRule type="cellIs" dxfId="3359" priority="4200" operator="equal">
      <formula>"Z1"</formula>
    </cfRule>
    <cfRule type="cellIs" dxfId="3358" priority="4201" operator="equal">
      <formula>"H2"</formula>
    </cfRule>
    <cfRule type="cellIs" dxfId="3357" priority="4202" operator="equal">
      <formula>"H1"</formula>
    </cfRule>
    <cfRule type="cellIs" dxfId="3356" priority="4203" operator="equal">
      <formula>"F1"</formula>
    </cfRule>
    <cfRule type="cellIs" dxfId="3355" priority="4204" operator="equal">
      <formula>"G2"</formula>
    </cfRule>
    <cfRule type="cellIs" dxfId="3354" priority="4205" operator="equal">
      <formula>"G1"</formula>
    </cfRule>
    <cfRule type="cellIs" dxfId="3353" priority="4206" operator="equal">
      <formula>"E1"</formula>
    </cfRule>
    <cfRule type="cellIs" dxfId="3352" priority="4207" operator="equal">
      <formula>"D2"</formula>
    </cfRule>
    <cfRule type="cellIs" dxfId="3351" priority="4208" operator="equal">
      <formula>"D1"</formula>
    </cfRule>
    <cfRule type="cellIs" dxfId="3350" priority="4209" operator="equal">
      <formula>"A"</formula>
    </cfRule>
  </conditionalFormatting>
  <conditionalFormatting sqref="G1980">
    <cfRule type="cellIs" dxfId="3349" priority="4328" operator="equal">
      <formula>"z3"</formula>
    </cfRule>
    <cfRule type="cellIs" dxfId="3348" priority="4329" operator="equal">
      <formula>"Z1"</formula>
    </cfRule>
    <cfRule type="cellIs" dxfId="3347" priority="4330" operator="equal">
      <formula>"H2"</formula>
    </cfRule>
    <cfRule type="cellIs" dxfId="3346" priority="4331" operator="equal">
      <formula>"H1"</formula>
    </cfRule>
    <cfRule type="cellIs" dxfId="3345" priority="4332" operator="equal">
      <formula>"F1"</formula>
    </cfRule>
    <cfRule type="cellIs" dxfId="3344" priority="4333" operator="equal">
      <formula>"G2"</formula>
    </cfRule>
    <cfRule type="cellIs" dxfId="3343" priority="4334" operator="equal">
      <formula>"G1"</formula>
    </cfRule>
    <cfRule type="cellIs" dxfId="3342" priority="4335" operator="equal">
      <formula>"E1"</formula>
    </cfRule>
    <cfRule type="cellIs" dxfId="3341" priority="4336" operator="equal">
      <formula>"D2"</formula>
    </cfRule>
    <cfRule type="cellIs" dxfId="3340" priority="4337" operator="equal">
      <formula>"D1"</formula>
    </cfRule>
    <cfRule type="cellIs" dxfId="3339" priority="4338" operator="equal">
      <formula>"A"</formula>
    </cfRule>
  </conditionalFormatting>
  <conditionalFormatting sqref="G1981">
    <cfRule type="cellIs" dxfId="3338" priority="4317" operator="equal">
      <formula>"z3"</formula>
    </cfRule>
    <cfRule type="cellIs" dxfId="3337" priority="4318" operator="equal">
      <formula>"Z1"</formula>
    </cfRule>
    <cfRule type="cellIs" dxfId="3336" priority="4319" operator="equal">
      <formula>"H2"</formula>
    </cfRule>
    <cfRule type="cellIs" dxfId="3335" priority="4320" operator="equal">
      <formula>"H1"</formula>
    </cfRule>
    <cfRule type="cellIs" dxfId="3334" priority="4321" operator="equal">
      <formula>"F1"</formula>
    </cfRule>
    <cfRule type="cellIs" dxfId="3333" priority="4322" operator="equal">
      <formula>"G2"</formula>
    </cfRule>
    <cfRule type="cellIs" dxfId="3332" priority="4323" operator="equal">
      <formula>"G1"</formula>
    </cfRule>
    <cfRule type="cellIs" dxfId="3331" priority="4324" operator="equal">
      <formula>"E1"</formula>
    </cfRule>
    <cfRule type="cellIs" dxfId="3330" priority="4325" operator="equal">
      <formula>"D2"</formula>
    </cfRule>
    <cfRule type="cellIs" dxfId="3329" priority="4326" operator="equal">
      <formula>"D1"</formula>
    </cfRule>
    <cfRule type="cellIs" dxfId="3328" priority="4327" operator="equal">
      <formula>"A"</formula>
    </cfRule>
  </conditionalFormatting>
  <conditionalFormatting sqref="P1980">
    <cfRule type="cellIs" dxfId="3327" priority="4315" operator="equal">
      <formula>"NÃO"</formula>
    </cfRule>
    <cfRule type="cellIs" dxfId="3326" priority="4316" operator="equal">
      <formula>"SIM"</formula>
    </cfRule>
  </conditionalFormatting>
  <conditionalFormatting sqref="P1981">
    <cfRule type="cellIs" dxfId="3325" priority="4313" operator="equal">
      <formula>"NÃO"</formula>
    </cfRule>
    <cfRule type="cellIs" dxfId="3324" priority="4314" operator="equal">
      <formula>"SIM"</formula>
    </cfRule>
  </conditionalFormatting>
  <conditionalFormatting sqref="P2044">
    <cfRule type="cellIs" dxfId="3323" priority="4311" operator="equal">
      <formula>"NÃO"</formula>
    </cfRule>
    <cfRule type="cellIs" dxfId="3322" priority="4312" operator="equal">
      <formula>"SIM"</formula>
    </cfRule>
  </conditionalFormatting>
  <conditionalFormatting sqref="G2050">
    <cfRule type="cellIs" dxfId="3321" priority="4278" operator="equal">
      <formula>"z3"</formula>
    </cfRule>
    <cfRule type="cellIs" dxfId="3320" priority="4279" operator="equal">
      <formula>"Z1"</formula>
    </cfRule>
    <cfRule type="cellIs" dxfId="3319" priority="4280" operator="equal">
      <formula>"H2"</formula>
    </cfRule>
    <cfRule type="cellIs" dxfId="3318" priority="4281" operator="equal">
      <formula>"H1"</formula>
    </cfRule>
    <cfRule type="cellIs" dxfId="3317" priority="4282" operator="equal">
      <formula>"F1"</formula>
    </cfRule>
    <cfRule type="cellIs" dxfId="3316" priority="4283" operator="equal">
      <formula>"G2"</formula>
    </cfRule>
    <cfRule type="cellIs" dxfId="3315" priority="4284" operator="equal">
      <formula>"G1"</formula>
    </cfRule>
    <cfRule type="cellIs" dxfId="3314" priority="4285" operator="equal">
      <formula>"E1"</formula>
    </cfRule>
    <cfRule type="cellIs" dxfId="3313" priority="4286" operator="equal">
      <formula>"D2"</formula>
    </cfRule>
    <cfRule type="cellIs" dxfId="3312" priority="4287" operator="equal">
      <formula>"D1"</formula>
    </cfRule>
    <cfRule type="cellIs" dxfId="3311" priority="4288" operator="equal">
      <formula>"A"</formula>
    </cfRule>
  </conditionalFormatting>
  <conditionalFormatting sqref="G2049">
    <cfRule type="cellIs" dxfId="3310" priority="4289" operator="equal">
      <formula>"z3"</formula>
    </cfRule>
    <cfRule type="cellIs" dxfId="3309" priority="4290" operator="equal">
      <formula>"Z1"</formula>
    </cfRule>
    <cfRule type="cellIs" dxfId="3308" priority="4291" operator="equal">
      <formula>"H2"</formula>
    </cfRule>
    <cfRule type="cellIs" dxfId="3307" priority="4292" operator="equal">
      <formula>"H1"</formula>
    </cfRule>
    <cfRule type="cellIs" dxfId="3306" priority="4293" operator="equal">
      <formula>"F1"</formula>
    </cfRule>
    <cfRule type="cellIs" dxfId="3305" priority="4294" operator="equal">
      <formula>"G2"</formula>
    </cfRule>
    <cfRule type="cellIs" dxfId="3304" priority="4295" operator="equal">
      <formula>"G1"</formula>
    </cfRule>
    <cfRule type="cellIs" dxfId="3303" priority="4296" operator="equal">
      <formula>"E1"</formula>
    </cfRule>
    <cfRule type="cellIs" dxfId="3302" priority="4297" operator="equal">
      <formula>"D2"</formula>
    </cfRule>
    <cfRule type="cellIs" dxfId="3301" priority="4298" operator="equal">
      <formula>"D1"</formula>
    </cfRule>
    <cfRule type="cellIs" dxfId="3300" priority="4299" operator="equal">
      <formula>"A"</formula>
    </cfRule>
  </conditionalFormatting>
  <conditionalFormatting sqref="G2092">
    <cfRule type="cellIs" dxfId="3299" priority="4221" operator="equal">
      <formula>"z3"</formula>
    </cfRule>
    <cfRule type="cellIs" dxfId="3298" priority="4222" operator="equal">
      <formula>"Z1"</formula>
    </cfRule>
    <cfRule type="cellIs" dxfId="3297" priority="4223" operator="equal">
      <formula>"H2"</formula>
    </cfRule>
    <cfRule type="cellIs" dxfId="3296" priority="4224" operator="equal">
      <formula>"H1"</formula>
    </cfRule>
    <cfRule type="cellIs" dxfId="3295" priority="4225" operator="equal">
      <formula>"F1"</formula>
    </cfRule>
    <cfRule type="cellIs" dxfId="3294" priority="4226" operator="equal">
      <formula>"G2"</formula>
    </cfRule>
    <cfRule type="cellIs" dxfId="3293" priority="4227" operator="equal">
      <formula>"G1"</formula>
    </cfRule>
    <cfRule type="cellIs" dxfId="3292" priority="4228" operator="equal">
      <formula>"E1"</formula>
    </cfRule>
    <cfRule type="cellIs" dxfId="3291" priority="4229" operator="equal">
      <formula>"D2"</formula>
    </cfRule>
    <cfRule type="cellIs" dxfId="3290" priority="4230" operator="equal">
      <formula>"D1"</formula>
    </cfRule>
    <cfRule type="cellIs" dxfId="3289" priority="4231" operator="equal">
      <formula>"A"</formula>
    </cfRule>
  </conditionalFormatting>
  <conditionalFormatting sqref="G2048">
    <cfRule type="cellIs" dxfId="3288" priority="4267" operator="equal">
      <formula>"z3"</formula>
    </cfRule>
    <cfRule type="cellIs" dxfId="3287" priority="4268" operator="equal">
      <formula>"Z1"</formula>
    </cfRule>
    <cfRule type="cellIs" dxfId="3286" priority="4269" operator="equal">
      <formula>"H2"</formula>
    </cfRule>
    <cfRule type="cellIs" dxfId="3285" priority="4270" operator="equal">
      <formula>"H1"</formula>
    </cfRule>
    <cfRule type="cellIs" dxfId="3284" priority="4271" operator="equal">
      <formula>"F1"</formula>
    </cfRule>
    <cfRule type="cellIs" dxfId="3283" priority="4272" operator="equal">
      <formula>"G2"</formula>
    </cfRule>
    <cfRule type="cellIs" dxfId="3282" priority="4273" operator="equal">
      <formula>"G1"</formula>
    </cfRule>
    <cfRule type="cellIs" dxfId="3281" priority="4274" operator="equal">
      <formula>"E1"</formula>
    </cfRule>
    <cfRule type="cellIs" dxfId="3280" priority="4275" operator="equal">
      <formula>"D2"</formula>
    </cfRule>
    <cfRule type="cellIs" dxfId="3279" priority="4276" operator="equal">
      <formula>"D1"</formula>
    </cfRule>
    <cfRule type="cellIs" dxfId="3278" priority="4277" operator="equal">
      <formula>"A"</formula>
    </cfRule>
  </conditionalFormatting>
  <conditionalFormatting sqref="G2071">
    <cfRule type="cellIs" dxfId="3277" priority="4245" operator="equal">
      <formula>"z3"</formula>
    </cfRule>
    <cfRule type="cellIs" dxfId="3276" priority="4246" operator="equal">
      <formula>"Z1"</formula>
    </cfRule>
    <cfRule type="cellIs" dxfId="3275" priority="4247" operator="equal">
      <formula>"H2"</formula>
    </cfRule>
    <cfRule type="cellIs" dxfId="3274" priority="4248" operator="equal">
      <formula>"H1"</formula>
    </cfRule>
    <cfRule type="cellIs" dxfId="3273" priority="4249" operator="equal">
      <formula>"F1"</formula>
    </cfRule>
    <cfRule type="cellIs" dxfId="3272" priority="4250" operator="equal">
      <formula>"G2"</formula>
    </cfRule>
    <cfRule type="cellIs" dxfId="3271" priority="4251" operator="equal">
      <formula>"G1"</formula>
    </cfRule>
    <cfRule type="cellIs" dxfId="3270" priority="4252" operator="equal">
      <formula>"E1"</formula>
    </cfRule>
    <cfRule type="cellIs" dxfId="3269" priority="4253" operator="equal">
      <formula>"D2"</formula>
    </cfRule>
    <cfRule type="cellIs" dxfId="3268" priority="4254" operator="equal">
      <formula>"D1"</formula>
    </cfRule>
    <cfRule type="cellIs" dxfId="3267" priority="4255" operator="equal">
      <formula>"A"</formula>
    </cfRule>
  </conditionalFormatting>
  <conditionalFormatting sqref="P2071">
    <cfRule type="cellIs" dxfId="3266" priority="4243" operator="equal">
      <formula>"NÃO"</formula>
    </cfRule>
    <cfRule type="cellIs" dxfId="3265" priority="4244" operator="equal">
      <formula>"SIM"</formula>
    </cfRule>
  </conditionalFormatting>
  <conditionalFormatting sqref="G2075">
    <cfRule type="cellIs" dxfId="3264" priority="4232" operator="equal">
      <formula>"z3"</formula>
    </cfRule>
    <cfRule type="cellIs" dxfId="3263" priority="4233" operator="equal">
      <formula>"Z1"</formula>
    </cfRule>
    <cfRule type="cellIs" dxfId="3262" priority="4234" operator="equal">
      <formula>"H2"</formula>
    </cfRule>
    <cfRule type="cellIs" dxfId="3261" priority="4235" operator="equal">
      <formula>"H1"</formula>
    </cfRule>
    <cfRule type="cellIs" dxfId="3260" priority="4236" operator="equal">
      <formula>"F1"</formula>
    </cfRule>
    <cfRule type="cellIs" dxfId="3259" priority="4237" operator="equal">
      <formula>"G2"</formula>
    </cfRule>
    <cfRule type="cellIs" dxfId="3258" priority="4238" operator="equal">
      <formula>"G1"</formula>
    </cfRule>
    <cfRule type="cellIs" dxfId="3257" priority="4239" operator="equal">
      <formula>"E1"</formula>
    </cfRule>
    <cfRule type="cellIs" dxfId="3256" priority="4240" operator="equal">
      <formula>"D2"</formula>
    </cfRule>
    <cfRule type="cellIs" dxfId="3255" priority="4241" operator="equal">
      <formula>"D1"</formula>
    </cfRule>
    <cfRule type="cellIs" dxfId="3254" priority="4242" operator="equal">
      <formula>"A"</formula>
    </cfRule>
  </conditionalFormatting>
  <conditionalFormatting sqref="G2093">
    <cfRule type="cellIs" dxfId="3253" priority="4210" operator="equal">
      <formula>"z3"</formula>
    </cfRule>
    <cfRule type="cellIs" dxfId="3252" priority="4211" operator="equal">
      <formula>"Z1"</formula>
    </cfRule>
    <cfRule type="cellIs" dxfId="3251" priority="4212" operator="equal">
      <formula>"H2"</formula>
    </cfRule>
    <cfRule type="cellIs" dxfId="3250" priority="4213" operator="equal">
      <formula>"H1"</formula>
    </cfRule>
    <cfRule type="cellIs" dxfId="3249" priority="4214" operator="equal">
      <formula>"F1"</formula>
    </cfRule>
    <cfRule type="cellIs" dxfId="3248" priority="4215" operator="equal">
      <formula>"G2"</formula>
    </cfRule>
    <cfRule type="cellIs" dxfId="3247" priority="4216" operator="equal">
      <formula>"G1"</formula>
    </cfRule>
    <cfRule type="cellIs" dxfId="3246" priority="4217" operator="equal">
      <formula>"E1"</formula>
    </cfRule>
    <cfRule type="cellIs" dxfId="3245" priority="4218" operator="equal">
      <formula>"D2"</formula>
    </cfRule>
    <cfRule type="cellIs" dxfId="3244" priority="4219" operator="equal">
      <formula>"D1"</formula>
    </cfRule>
    <cfRule type="cellIs" dxfId="3243" priority="4220" operator="equal">
      <formula>"A"</formula>
    </cfRule>
  </conditionalFormatting>
  <conditionalFormatting sqref="G2158">
    <cfRule type="cellIs" dxfId="3242" priority="4188" operator="equal">
      <formula>"z3"</formula>
    </cfRule>
    <cfRule type="cellIs" dxfId="3241" priority="4189" operator="equal">
      <formula>"Z1"</formula>
    </cfRule>
    <cfRule type="cellIs" dxfId="3240" priority="4190" operator="equal">
      <formula>"H2"</formula>
    </cfRule>
    <cfRule type="cellIs" dxfId="3239" priority="4191" operator="equal">
      <formula>"H1"</formula>
    </cfRule>
    <cfRule type="cellIs" dxfId="3238" priority="4192" operator="equal">
      <formula>"F1"</formula>
    </cfRule>
    <cfRule type="cellIs" dxfId="3237" priority="4193" operator="equal">
      <formula>"G2"</formula>
    </cfRule>
    <cfRule type="cellIs" dxfId="3236" priority="4194" operator="equal">
      <formula>"G1"</formula>
    </cfRule>
    <cfRule type="cellIs" dxfId="3235" priority="4195" operator="equal">
      <formula>"E1"</formula>
    </cfRule>
    <cfRule type="cellIs" dxfId="3234" priority="4196" operator="equal">
      <formula>"D2"</formula>
    </cfRule>
    <cfRule type="cellIs" dxfId="3233" priority="4197" operator="equal">
      <formula>"D1"</formula>
    </cfRule>
    <cfRule type="cellIs" dxfId="3232" priority="4198" operator="equal">
      <formula>"A"</formula>
    </cfRule>
  </conditionalFormatting>
  <conditionalFormatting sqref="G2159">
    <cfRule type="cellIs" dxfId="3231" priority="4177" operator="equal">
      <formula>"z3"</formula>
    </cfRule>
    <cfRule type="cellIs" dxfId="3230" priority="4178" operator="equal">
      <formula>"Z1"</formula>
    </cfRule>
    <cfRule type="cellIs" dxfId="3229" priority="4179" operator="equal">
      <formula>"H2"</formula>
    </cfRule>
    <cfRule type="cellIs" dxfId="3228" priority="4180" operator="equal">
      <formula>"H1"</formula>
    </cfRule>
    <cfRule type="cellIs" dxfId="3227" priority="4181" operator="equal">
      <formula>"F1"</formula>
    </cfRule>
    <cfRule type="cellIs" dxfId="3226" priority="4182" operator="equal">
      <formula>"G2"</formula>
    </cfRule>
    <cfRule type="cellIs" dxfId="3225" priority="4183" operator="equal">
      <formula>"G1"</formula>
    </cfRule>
    <cfRule type="cellIs" dxfId="3224" priority="4184" operator="equal">
      <formula>"E1"</formula>
    </cfRule>
    <cfRule type="cellIs" dxfId="3223" priority="4185" operator="equal">
      <formula>"D2"</formula>
    </cfRule>
    <cfRule type="cellIs" dxfId="3222" priority="4186" operator="equal">
      <formula>"D1"</formula>
    </cfRule>
    <cfRule type="cellIs" dxfId="3221" priority="4187" operator="equal">
      <formula>"A"</formula>
    </cfRule>
  </conditionalFormatting>
  <conditionalFormatting sqref="P2162">
    <cfRule type="cellIs" dxfId="3220" priority="4175" operator="equal">
      <formula>"NÃO"</formula>
    </cfRule>
    <cfRule type="cellIs" dxfId="3219" priority="4176" operator="equal">
      <formula>"SIM"</formula>
    </cfRule>
  </conditionalFormatting>
  <conditionalFormatting sqref="G2162">
    <cfRule type="cellIs" dxfId="3218" priority="4164" operator="equal">
      <formula>"z3"</formula>
    </cfRule>
    <cfRule type="cellIs" dxfId="3217" priority="4165" operator="equal">
      <formula>"Z1"</formula>
    </cfRule>
    <cfRule type="cellIs" dxfId="3216" priority="4166" operator="equal">
      <formula>"H2"</formula>
    </cfRule>
    <cfRule type="cellIs" dxfId="3215" priority="4167" operator="equal">
      <formula>"H1"</formula>
    </cfRule>
    <cfRule type="cellIs" dxfId="3214" priority="4168" operator="equal">
      <formula>"F1"</formula>
    </cfRule>
    <cfRule type="cellIs" dxfId="3213" priority="4169" operator="equal">
      <formula>"G2"</formula>
    </cfRule>
    <cfRule type="cellIs" dxfId="3212" priority="4170" operator="equal">
      <formula>"G1"</formula>
    </cfRule>
    <cfRule type="cellIs" dxfId="3211" priority="4171" operator="equal">
      <formula>"E1"</formula>
    </cfRule>
    <cfRule type="cellIs" dxfId="3210" priority="4172" operator="equal">
      <formula>"D2"</formula>
    </cfRule>
    <cfRule type="cellIs" dxfId="3209" priority="4173" operator="equal">
      <formula>"D1"</formula>
    </cfRule>
    <cfRule type="cellIs" dxfId="3208" priority="4174" operator="equal">
      <formula>"A"</formula>
    </cfRule>
  </conditionalFormatting>
  <conditionalFormatting sqref="G2177">
    <cfRule type="cellIs" dxfId="3207" priority="4153" operator="equal">
      <formula>"z3"</formula>
    </cfRule>
    <cfRule type="cellIs" dxfId="3206" priority="4154" operator="equal">
      <formula>"Z1"</formula>
    </cfRule>
    <cfRule type="cellIs" dxfId="3205" priority="4155" operator="equal">
      <formula>"H2"</formula>
    </cfRule>
    <cfRule type="cellIs" dxfId="3204" priority="4156" operator="equal">
      <formula>"H1"</formula>
    </cfRule>
    <cfRule type="cellIs" dxfId="3203" priority="4157" operator="equal">
      <formula>"F1"</formula>
    </cfRule>
    <cfRule type="cellIs" dxfId="3202" priority="4158" operator="equal">
      <formula>"G2"</formula>
    </cfRule>
    <cfRule type="cellIs" dxfId="3201" priority="4159" operator="equal">
      <formula>"G1"</formula>
    </cfRule>
    <cfRule type="cellIs" dxfId="3200" priority="4160" operator="equal">
      <formula>"E1"</formula>
    </cfRule>
    <cfRule type="cellIs" dxfId="3199" priority="4161" operator="equal">
      <formula>"D2"</formula>
    </cfRule>
    <cfRule type="cellIs" dxfId="3198" priority="4162" operator="equal">
      <formula>"D1"</formula>
    </cfRule>
    <cfRule type="cellIs" dxfId="3197" priority="4163" operator="equal">
      <formula>"A"</formula>
    </cfRule>
  </conditionalFormatting>
  <conditionalFormatting sqref="G2178">
    <cfRule type="cellIs" dxfId="3196" priority="4142" operator="equal">
      <formula>"z3"</formula>
    </cfRule>
    <cfRule type="cellIs" dxfId="3195" priority="4143" operator="equal">
      <formula>"Z1"</formula>
    </cfRule>
    <cfRule type="cellIs" dxfId="3194" priority="4144" operator="equal">
      <formula>"H2"</formula>
    </cfRule>
    <cfRule type="cellIs" dxfId="3193" priority="4145" operator="equal">
      <formula>"H1"</formula>
    </cfRule>
    <cfRule type="cellIs" dxfId="3192" priority="4146" operator="equal">
      <formula>"F1"</formula>
    </cfRule>
    <cfRule type="cellIs" dxfId="3191" priority="4147" operator="equal">
      <formula>"G2"</formula>
    </cfRule>
    <cfRule type="cellIs" dxfId="3190" priority="4148" operator="equal">
      <formula>"G1"</formula>
    </cfRule>
    <cfRule type="cellIs" dxfId="3189" priority="4149" operator="equal">
      <formula>"E1"</formula>
    </cfRule>
    <cfRule type="cellIs" dxfId="3188" priority="4150" operator="equal">
      <formula>"D2"</formula>
    </cfRule>
    <cfRule type="cellIs" dxfId="3187" priority="4151" operator="equal">
      <formula>"D1"</formula>
    </cfRule>
    <cfRule type="cellIs" dxfId="3186" priority="4152" operator="equal">
      <formula>"A"</formula>
    </cfRule>
  </conditionalFormatting>
  <conditionalFormatting sqref="G2179">
    <cfRule type="cellIs" dxfId="3185" priority="4131" operator="equal">
      <formula>"z3"</formula>
    </cfRule>
    <cfRule type="cellIs" dxfId="3184" priority="4132" operator="equal">
      <formula>"Z1"</formula>
    </cfRule>
    <cfRule type="cellIs" dxfId="3183" priority="4133" operator="equal">
      <formula>"H2"</formula>
    </cfRule>
    <cfRule type="cellIs" dxfId="3182" priority="4134" operator="equal">
      <formula>"H1"</formula>
    </cfRule>
    <cfRule type="cellIs" dxfId="3181" priority="4135" operator="equal">
      <formula>"F1"</formula>
    </cfRule>
    <cfRule type="cellIs" dxfId="3180" priority="4136" operator="equal">
      <formula>"G2"</formula>
    </cfRule>
    <cfRule type="cellIs" dxfId="3179" priority="4137" operator="equal">
      <formula>"G1"</formula>
    </cfRule>
    <cfRule type="cellIs" dxfId="3178" priority="4138" operator="equal">
      <formula>"E1"</formula>
    </cfRule>
    <cfRule type="cellIs" dxfId="3177" priority="4139" operator="equal">
      <formula>"D2"</formula>
    </cfRule>
    <cfRule type="cellIs" dxfId="3176" priority="4140" operator="equal">
      <formula>"D1"</formula>
    </cfRule>
    <cfRule type="cellIs" dxfId="3175" priority="4141" operator="equal">
      <formula>"A"</formula>
    </cfRule>
  </conditionalFormatting>
  <conditionalFormatting sqref="G2180">
    <cfRule type="cellIs" dxfId="3174" priority="4120" operator="equal">
      <formula>"z3"</formula>
    </cfRule>
    <cfRule type="cellIs" dxfId="3173" priority="4121" operator="equal">
      <formula>"Z1"</formula>
    </cfRule>
    <cfRule type="cellIs" dxfId="3172" priority="4122" operator="equal">
      <formula>"H2"</formula>
    </cfRule>
    <cfRule type="cellIs" dxfId="3171" priority="4123" operator="equal">
      <formula>"H1"</formula>
    </cfRule>
    <cfRule type="cellIs" dxfId="3170" priority="4124" operator="equal">
      <formula>"F1"</formula>
    </cfRule>
    <cfRule type="cellIs" dxfId="3169" priority="4125" operator="equal">
      <formula>"G2"</formula>
    </cfRule>
    <cfRule type="cellIs" dxfId="3168" priority="4126" operator="equal">
      <formula>"G1"</formula>
    </cfRule>
    <cfRule type="cellIs" dxfId="3167" priority="4127" operator="equal">
      <formula>"E1"</formula>
    </cfRule>
    <cfRule type="cellIs" dxfId="3166" priority="4128" operator="equal">
      <formula>"D2"</formula>
    </cfRule>
    <cfRule type="cellIs" dxfId="3165" priority="4129" operator="equal">
      <formula>"D1"</formula>
    </cfRule>
    <cfRule type="cellIs" dxfId="3164" priority="4130" operator="equal">
      <formula>"A"</formula>
    </cfRule>
  </conditionalFormatting>
  <conditionalFormatting sqref="G2181">
    <cfRule type="cellIs" dxfId="3163" priority="4109" operator="equal">
      <formula>"z3"</formula>
    </cfRule>
    <cfRule type="cellIs" dxfId="3162" priority="4110" operator="equal">
      <formula>"Z1"</formula>
    </cfRule>
    <cfRule type="cellIs" dxfId="3161" priority="4111" operator="equal">
      <formula>"H2"</formula>
    </cfRule>
    <cfRule type="cellIs" dxfId="3160" priority="4112" operator="equal">
      <formula>"H1"</formula>
    </cfRule>
    <cfRule type="cellIs" dxfId="3159" priority="4113" operator="equal">
      <formula>"F1"</formula>
    </cfRule>
    <cfRule type="cellIs" dxfId="3158" priority="4114" operator="equal">
      <formula>"G2"</formula>
    </cfRule>
    <cfRule type="cellIs" dxfId="3157" priority="4115" operator="equal">
      <formula>"G1"</formula>
    </cfRule>
    <cfRule type="cellIs" dxfId="3156" priority="4116" operator="equal">
      <formula>"E1"</formula>
    </cfRule>
    <cfRule type="cellIs" dxfId="3155" priority="4117" operator="equal">
      <formula>"D2"</formula>
    </cfRule>
    <cfRule type="cellIs" dxfId="3154" priority="4118" operator="equal">
      <formula>"D1"</formula>
    </cfRule>
    <cfRule type="cellIs" dxfId="3153" priority="4119" operator="equal">
      <formula>"A"</formula>
    </cfRule>
  </conditionalFormatting>
  <conditionalFormatting sqref="G2182">
    <cfRule type="cellIs" dxfId="3152" priority="4098" operator="equal">
      <formula>"z3"</formula>
    </cfRule>
    <cfRule type="cellIs" dxfId="3151" priority="4099" operator="equal">
      <formula>"Z1"</formula>
    </cfRule>
    <cfRule type="cellIs" dxfId="3150" priority="4100" operator="equal">
      <formula>"H2"</formula>
    </cfRule>
    <cfRule type="cellIs" dxfId="3149" priority="4101" operator="equal">
      <formula>"H1"</formula>
    </cfRule>
    <cfRule type="cellIs" dxfId="3148" priority="4102" operator="equal">
      <formula>"F1"</formula>
    </cfRule>
    <cfRule type="cellIs" dxfId="3147" priority="4103" operator="equal">
      <formula>"G2"</formula>
    </cfRule>
    <cfRule type="cellIs" dxfId="3146" priority="4104" operator="equal">
      <formula>"G1"</formula>
    </cfRule>
    <cfRule type="cellIs" dxfId="3145" priority="4105" operator="equal">
      <formula>"E1"</formula>
    </cfRule>
    <cfRule type="cellIs" dxfId="3144" priority="4106" operator="equal">
      <formula>"D2"</formula>
    </cfRule>
    <cfRule type="cellIs" dxfId="3143" priority="4107" operator="equal">
      <formula>"D1"</formula>
    </cfRule>
    <cfRule type="cellIs" dxfId="3142" priority="4108" operator="equal">
      <formula>"A"</formula>
    </cfRule>
  </conditionalFormatting>
  <conditionalFormatting sqref="G2183">
    <cfRule type="cellIs" dxfId="3141" priority="4087" operator="equal">
      <formula>"z3"</formula>
    </cfRule>
    <cfRule type="cellIs" dxfId="3140" priority="4088" operator="equal">
      <formula>"Z1"</formula>
    </cfRule>
    <cfRule type="cellIs" dxfId="3139" priority="4089" operator="equal">
      <formula>"H2"</formula>
    </cfRule>
    <cfRule type="cellIs" dxfId="3138" priority="4090" operator="equal">
      <formula>"H1"</formula>
    </cfRule>
    <cfRule type="cellIs" dxfId="3137" priority="4091" operator="equal">
      <formula>"F1"</formula>
    </cfRule>
    <cfRule type="cellIs" dxfId="3136" priority="4092" operator="equal">
      <formula>"G2"</formula>
    </cfRule>
    <cfRule type="cellIs" dxfId="3135" priority="4093" operator="equal">
      <formula>"G1"</formula>
    </cfRule>
    <cfRule type="cellIs" dxfId="3134" priority="4094" operator="equal">
      <formula>"E1"</formula>
    </cfRule>
    <cfRule type="cellIs" dxfId="3133" priority="4095" operator="equal">
      <formula>"D2"</formula>
    </cfRule>
    <cfRule type="cellIs" dxfId="3132" priority="4096" operator="equal">
      <formula>"D1"</formula>
    </cfRule>
    <cfRule type="cellIs" dxfId="3131" priority="4097" operator="equal">
      <formula>"A"</formula>
    </cfRule>
  </conditionalFormatting>
  <conditionalFormatting sqref="G2184">
    <cfRule type="cellIs" dxfId="3130" priority="4076" operator="equal">
      <formula>"z3"</formula>
    </cfRule>
    <cfRule type="cellIs" dxfId="3129" priority="4077" operator="equal">
      <formula>"Z1"</formula>
    </cfRule>
    <cfRule type="cellIs" dxfId="3128" priority="4078" operator="equal">
      <formula>"H2"</formula>
    </cfRule>
    <cfRule type="cellIs" dxfId="3127" priority="4079" operator="equal">
      <formula>"H1"</formula>
    </cfRule>
    <cfRule type="cellIs" dxfId="3126" priority="4080" operator="equal">
      <formula>"F1"</formula>
    </cfRule>
    <cfRule type="cellIs" dxfId="3125" priority="4081" operator="equal">
      <formula>"G2"</formula>
    </cfRule>
    <cfRule type="cellIs" dxfId="3124" priority="4082" operator="equal">
      <formula>"G1"</formula>
    </cfRule>
    <cfRule type="cellIs" dxfId="3123" priority="4083" operator="equal">
      <formula>"E1"</formula>
    </cfRule>
    <cfRule type="cellIs" dxfId="3122" priority="4084" operator="equal">
      <formula>"D2"</formula>
    </cfRule>
    <cfRule type="cellIs" dxfId="3121" priority="4085" operator="equal">
      <formula>"D1"</formula>
    </cfRule>
    <cfRule type="cellIs" dxfId="3120" priority="4086" operator="equal">
      <formula>"A"</formula>
    </cfRule>
  </conditionalFormatting>
  <conditionalFormatting sqref="G2185">
    <cfRule type="cellIs" dxfId="3119" priority="4065" operator="equal">
      <formula>"z3"</formula>
    </cfRule>
    <cfRule type="cellIs" dxfId="3118" priority="4066" operator="equal">
      <formula>"Z1"</formula>
    </cfRule>
    <cfRule type="cellIs" dxfId="3117" priority="4067" operator="equal">
      <formula>"H2"</formula>
    </cfRule>
    <cfRule type="cellIs" dxfId="3116" priority="4068" operator="equal">
      <formula>"H1"</formula>
    </cfRule>
    <cfRule type="cellIs" dxfId="3115" priority="4069" operator="equal">
      <formula>"F1"</formula>
    </cfRule>
    <cfRule type="cellIs" dxfId="3114" priority="4070" operator="equal">
      <formula>"G2"</formula>
    </cfRule>
    <cfRule type="cellIs" dxfId="3113" priority="4071" operator="equal">
      <formula>"G1"</formula>
    </cfRule>
    <cfRule type="cellIs" dxfId="3112" priority="4072" operator="equal">
      <formula>"E1"</formula>
    </cfRule>
    <cfRule type="cellIs" dxfId="3111" priority="4073" operator="equal">
      <formula>"D2"</formula>
    </cfRule>
    <cfRule type="cellIs" dxfId="3110" priority="4074" operator="equal">
      <formula>"D1"</formula>
    </cfRule>
    <cfRule type="cellIs" dxfId="3109" priority="4075" operator="equal">
      <formula>"A"</formula>
    </cfRule>
  </conditionalFormatting>
  <conditionalFormatting sqref="G1967">
    <cfRule type="cellIs" dxfId="3108" priority="4054" operator="equal">
      <formula>"z3"</formula>
    </cfRule>
    <cfRule type="cellIs" dxfId="3107" priority="4055" operator="equal">
      <formula>"Z1"</formula>
    </cfRule>
    <cfRule type="cellIs" dxfId="3106" priority="4056" operator="equal">
      <formula>"H2"</formula>
    </cfRule>
    <cfRule type="cellIs" dxfId="3105" priority="4057" operator="equal">
      <formula>"H1"</formula>
    </cfRule>
    <cfRule type="cellIs" dxfId="3104" priority="4058" operator="equal">
      <formula>"F1"</formula>
    </cfRule>
    <cfRule type="cellIs" dxfId="3103" priority="4059" operator="equal">
      <formula>"G2"</formula>
    </cfRule>
    <cfRule type="cellIs" dxfId="3102" priority="4060" operator="equal">
      <formula>"G1"</formula>
    </cfRule>
    <cfRule type="cellIs" dxfId="3101" priority="4061" operator="equal">
      <formula>"E1"</formula>
    </cfRule>
    <cfRule type="cellIs" dxfId="3100" priority="4062" operator="equal">
      <formula>"D2"</formula>
    </cfRule>
    <cfRule type="cellIs" dxfId="3099" priority="4063" operator="equal">
      <formula>"D1"</formula>
    </cfRule>
    <cfRule type="cellIs" dxfId="3098" priority="4064" operator="equal">
      <formula>"A"</formula>
    </cfRule>
  </conditionalFormatting>
  <conditionalFormatting sqref="P2188">
    <cfRule type="cellIs" dxfId="3097" priority="4052" operator="equal">
      <formula>"NÃO"</formula>
    </cfRule>
    <cfRule type="cellIs" dxfId="3096" priority="4053" operator="equal">
      <formula>"SIM"</formula>
    </cfRule>
  </conditionalFormatting>
  <conditionalFormatting sqref="G2190">
    <cfRule type="cellIs" dxfId="3095" priority="4041" operator="equal">
      <formula>"z3"</formula>
    </cfRule>
    <cfRule type="cellIs" dxfId="3094" priority="4042" operator="equal">
      <formula>"Z1"</formula>
    </cfRule>
    <cfRule type="cellIs" dxfId="3093" priority="4043" operator="equal">
      <formula>"H2"</formula>
    </cfRule>
    <cfRule type="cellIs" dxfId="3092" priority="4044" operator="equal">
      <formula>"H1"</formula>
    </cfRule>
    <cfRule type="cellIs" dxfId="3091" priority="4045" operator="equal">
      <formula>"F1"</formula>
    </cfRule>
    <cfRule type="cellIs" dxfId="3090" priority="4046" operator="equal">
      <formula>"G2"</formula>
    </cfRule>
    <cfRule type="cellIs" dxfId="3089" priority="4047" operator="equal">
      <formula>"G1"</formula>
    </cfRule>
    <cfRule type="cellIs" dxfId="3088" priority="4048" operator="equal">
      <formula>"E1"</formula>
    </cfRule>
    <cfRule type="cellIs" dxfId="3087" priority="4049" operator="equal">
      <formula>"D2"</formula>
    </cfRule>
    <cfRule type="cellIs" dxfId="3086" priority="4050" operator="equal">
      <formula>"D1"</formula>
    </cfRule>
    <cfRule type="cellIs" dxfId="3085" priority="4051" operator="equal">
      <formula>"A"</formula>
    </cfRule>
  </conditionalFormatting>
  <conditionalFormatting sqref="G2198">
    <cfRule type="cellIs" dxfId="3084" priority="4030" operator="equal">
      <formula>"z3"</formula>
    </cfRule>
    <cfRule type="cellIs" dxfId="3083" priority="4031" operator="equal">
      <formula>"Z1"</formula>
    </cfRule>
    <cfRule type="cellIs" dxfId="3082" priority="4032" operator="equal">
      <formula>"H2"</formula>
    </cfRule>
    <cfRule type="cellIs" dxfId="3081" priority="4033" operator="equal">
      <formula>"H1"</formula>
    </cfRule>
    <cfRule type="cellIs" dxfId="3080" priority="4034" operator="equal">
      <formula>"F1"</formula>
    </cfRule>
    <cfRule type="cellIs" dxfId="3079" priority="4035" operator="equal">
      <formula>"G2"</formula>
    </cfRule>
    <cfRule type="cellIs" dxfId="3078" priority="4036" operator="equal">
      <formula>"G1"</formula>
    </cfRule>
    <cfRule type="cellIs" dxfId="3077" priority="4037" operator="equal">
      <formula>"E1"</formula>
    </cfRule>
    <cfRule type="cellIs" dxfId="3076" priority="4038" operator="equal">
      <formula>"D2"</formula>
    </cfRule>
    <cfRule type="cellIs" dxfId="3075" priority="4039" operator="equal">
      <formula>"D1"</formula>
    </cfRule>
    <cfRule type="cellIs" dxfId="3074" priority="4040" operator="equal">
      <formula>"A"</formula>
    </cfRule>
  </conditionalFormatting>
  <conditionalFormatting sqref="G2199">
    <cfRule type="cellIs" dxfId="3073" priority="4019" operator="equal">
      <formula>"z3"</formula>
    </cfRule>
    <cfRule type="cellIs" dxfId="3072" priority="4020" operator="equal">
      <formula>"Z1"</formula>
    </cfRule>
    <cfRule type="cellIs" dxfId="3071" priority="4021" operator="equal">
      <formula>"H2"</formula>
    </cfRule>
    <cfRule type="cellIs" dxfId="3070" priority="4022" operator="equal">
      <formula>"H1"</formula>
    </cfRule>
    <cfRule type="cellIs" dxfId="3069" priority="4023" operator="equal">
      <formula>"F1"</formula>
    </cfRule>
    <cfRule type="cellIs" dxfId="3068" priority="4024" operator="equal">
      <formula>"G2"</formula>
    </cfRule>
    <cfRule type="cellIs" dxfId="3067" priority="4025" operator="equal">
      <formula>"G1"</formula>
    </cfRule>
    <cfRule type="cellIs" dxfId="3066" priority="4026" operator="equal">
      <formula>"E1"</formula>
    </cfRule>
    <cfRule type="cellIs" dxfId="3065" priority="4027" operator="equal">
      <formula>"D2"</formula>
    </cfRule>
    <cfRule type="cellIs" dxfId="3064" priority="4028" operator="equal">
      <formula>"D1"</formula>
    </cfRule>
    <cfRule type="cellIs" dxfId="3063" priority="4029" operator="equal">
      <formula>"A"</formula>
    </cfRule>
  </conditionalFormatting>
  <conditionalFormatting sqref="G2200">
    <cfRule type="cellIs" dxfId="3062" priority="4008" operator="equal">
      <formula>"z3"</formula>
    </cfRule>
    <cfRule type="cellIs" dxfId="3061" priority="4009" operator="equal">
      <formula>"Z1"</formula>
    </cfRule>
    <cfRule type="cellIs" dxfId="3060" priority="4010" operator="equal">
      <formula>"H2"</formula>
    </cfRule>
    <cfRule type="cellIs" dxfId="3059" priority="4011" operator="equal">
      <formula>"H1"</formula>
    </cfRule>
    <cfRule type="cellIs" dxfId="3058" priority="4012" operator="equal">
      <formula>"F1"</formula>
    </cfRule>
    <cfRule type="cellIs" dxfId="3057" priority="4013" operator="equal">
      <formula>"G2"</formula>
    </cfRule>
    <cfRule type="cellIs" dxfId="3056" priority="4014" operator="equal">
      <formula>"G1"</formula>
    </cfRule>
    <cfRule type="cellIs" dxfId="3055" priority="4015" operator="equal">
      <formula>"E1"</formula>
    </cfRule>
    <cfRule type="cellIs" dxfId="3054" priority="4016" operator="equal">
      <formula>"D2"</formula>
    </cfRule>
    <cfRule type="cellIs" dxfId="3053" priority="4017" operator="equal">
      <formula>"D1"</formula>
    </cfRule>
    <cfRule type="cellIs" dxfId="3052" priority="4018" operator="equal">
      <formula>"A"</formula>
    </cfRule>
  </conditionalFormatting>
  <conditionalFormatting sqref="G2201">
    <cfRule type="cellIs" dxfId="3051" priority="3997" operator="equal">
      <formula>"z3"</formula>
    </cfRule>
    <cfRule type="cellIs" dxfId="3050" priority="3998" operator="equal">
      <formula>"Z1"</formula>
    </cfRule>
    <cfRule type="cellIs" dxfId="3049" priority="3999" operator="equal">
      <formula>"H2"</formula>
    </cfRule>
    <cfRule type="cellIs" dxfId="3048" priority="4000" operator="equal">
      <formula>"H1"</formula>
    </cfRule>
    <cfRule type="cellIs" dxfId="3047" priority="4001" operator="equal">
      <formula>"F1"</formula>
    </cfRule>
    <cfRule type="cellIs" dxfId="3046" priority="4002" operator="equal">
      <formula>"G2"</formula>
    </cfRule>
    <cfRule type="cellIs" dxfId="3045" priority="4003" operator="equal">
      <formula>"G1"</formula>
    </cfRule>
    <cfRule type="cellIs" dxfId="3044" priority="4004" operator="equal">
      <formula>"E1"</formula>
    </cfRule>
    <cfRule type="cellIs" dxfId="3043" priority="4005" operator="equal">
      <formula>"D2"</formula>
    </cfRule>
    <cfRule type="cellIs" dxfId="3042" priority="4006" operator="equal">
      <formula>"D1"</formula>
    </cfRule>
    <cfRule type="cellIs" dxfId="3041" priority="4007" operator="equal">
      <formula>"A"</formula>
    </cfRule>
  </conditionalFormatting>
  <conditionalFormatting sqref="G2202">
    <cfRule type="cellIs" dxfId="3040" priority="3986" operator="equal">
      <formula>"z3"</formula>
    </cfRule>
    <cfRule type="cellIs" dxfId="3039" priority="3987" operator="equal">
      <formula>"Z1"</formula>
    </cfRule>
    <cfRule type="cellIs" dxfId="3038" priority="3988" operator="equal">
      <formula>"H2"</formula>
    </cfRule>
    <cfRule type="cellIs" dxfId="3037" priority="3989" operator="equal">
      <formula>"H1"</formula>
    </cfRule>
    <cfRule type="cellIs" dxfId="3036" priority="3990" operator="equal">
      <formula>"F1"</formula>
    </cfRule>
    <cfRule type="cellIs" dxfId="3035" priority="3991" operator="equal">
      <formula>"G2"</formula>
    </cfRule>
    <cfRule type="cellIs" dxfId="3034" priority="3992" operator="equal">
      <formula>"G1"</formula>
    </cfRule>
    <cfRule type="cellIs" dxfId="3033" priority="3993" operator="equal">
      <formula>"E1"</formula>
    </cfRule>
    <cfRule type="cellIs" dxfId="3032" priority="3994" operator="equal">
      <formula>"D2"</formula>
    </cfRule>
    <cfRule type="cellIs" dxfId="3031" priority="3995" operator="equal">
      <formula>"D1"</formula>
    </cfRule>
    <cfRule type="cellIs" dxfId="3030" priority="3996" operator="equal">
      <formula>"A"</formula>
    </cfRule>
  </conditionalFormatting>
  <conditionalFormatting sqref="P2132">
    <cfRule type="cellIs" dxfId="3029" priority="3984" operator="equal">
      <formula>"NÃO"</formula>
    </cfRule>
    <cfRule type="cellIs" dxfId="3028" priority="3985" operator="equal">
      <formula>"SIM"</formula>
    </cfRule>
  </conditionalFormatting>
  <conditionalFormatting sqref="P2133">
    <cfRule type="cellIs" dxfId="3027" priority="3982" operator="equal">
      <formula>"NÃO"</formula>
    </cfRule>
    <cfRule type="cellIs" dxfId="3026" priority="3983" operator="equal">
      <formula>"SIM"</formula>
    </cfRule>
  </conditionalFormatting>
  <conditionalFormatting sqref="G2132">
    <cfRule type="cellIs" dxfId="3025" priority="3971" operator="equal">
      <formula>"z3"</formula>
    </cfRule>
    <cfRule type="cellIs" dxfId="3024" priority="3972" operator="equal">
      <formula>"Z1"</formula>
    </cfRule>
    <cfRule type="cellIs" dxfId="3023" priority="3973" operator="equal">
      <formula>"H2"</formula>
    </cfRule>
    <cfRule type="cellIs" dxfId="3022" priority="3974" operator="equal">
      <formula>"H1"</formula>
    </cfRule>
    <cfRule type="cellIs" dxfId="3021" priority="3975" operator="equal">
      <formula>"F1"</formula>
    </cfRule>
    <cfRule type="cellIs" dxfId="3020" priority="3976" operator="equal">
      <formula>"G2"</formula>
    </cfRule>
    <cfRule type="cellIs" dxfId="3019" priority="3977" operator="equal">
      <formula>"G1"</formula>
    </cfRule>
    <cfRule type="cellIs" dxfId="3018" priority="3978" operator="equal">
      <formula>"E1"</formula>
    </cfRule>
    <cfRule type="cellIs" dxfId="3017" priority="3979" operator="equal">
      <formula>"D2"</formula>
    </cfRule>
    <cfRule type="cellIs" dxfId="3016" priority="3980" operator="equal">
      <formula>"D1"</formula>
    </cfRule>
    <cfRule type="cellIs" dxfId="3015" priority="3981" operator="equal">
      <formula>"A"</formula>
    </cfRule>
  </conditionalFormatting>
  <conditionalFormatting sqref="G2133">
    <cfRule type="cellIs" dxfId="3014" priority="3960" operator="equal">
      <formula>"z3"</formula>
    </cfRule>
    <cfRule type="cellIs" dxfId="3013" priority="3961" operator="equal">
      <formula>"Z1"</formula>
    </cfRule>
    <cfRule type="cellIs" dxfId="3012" priority="3962" operator="equal">
      <formula>"H2"</formula>
    </cfRule>
    <cfRule type="cellIs" dxfId="3011" priority="3963" operator="equal">
      <formula>"H1"</formula>
    </cfRule>
    <cfRule type="cellIs" dxfId="3010" priority="3964" operator="equal">
      <formula>"F1"</formula>
    </cfRule>
    <cfRule type="cellIs" dxfId="3009" priority="3965" operator="equal">
      <formula>"G2"</formula>
    </cfRule>
    <cfRule type="cellIs" dxfId="3008" priority="3966" operator="equal">
      <formula>"G1"</formula>
    </cfRule>
    <cfRule type="cellIs" dxfId="3007" priority="3967" operator="equal">
      <formula>"E1"</formula>
    </cfRule>
    <cfRule type="cellIs" dxfId="3006" priority="3968" operator="equal">
      <formula>"D2"</formula>
    </cfRule>
    <cfRule type="cellIs" dxfId="3005" priority="3969" operator="equal">
      <formula>"D1"</formula>
    </cfRule>
    <cfRule type="cellIs" dxfId="3004" priority="3970" operator="equal">
      <formula>"A"</formula>
    </cfRule>
  </conditionalFormatting>
  <conditionalFormatting sqref="G2130">
    <cfRule type="cellIs" dxfId="3003" priority="3949" operator="equal">
      <formula>"z3"</formula>
    </cfRule>
    <cfRule type="cellIs" dxfId="3002" priority="3950" operator="equal">
      <formula>"Z1"</formula>
    </cfRule>
    <cfRule type="cellIs" dxfId="3001" priority="3951" operator="equal">
      <formula>"H2"</formula>
    </cfRule>
    <cfRule type="cellIs" dxfId="3000" priority="3952" operator="equal">
      <formula>"H1"</formula>
    </cfRule>
    <cfRule type="cellIs" dxfId="2999" priority="3953" operator="equal">
      <formula>"F1"</formula>
    </cfRule>
    <cfRule type="cellIs" dxfId="2998" priority="3954" operator="equal">
      <formula>"G2"</formula>
    </cfRule>
    <cfRule type="cellIs" dxfId="2997" priority="3955" operator="equal">
      <formula>"G1"</formula>
    </cfRule>
    <cfRule type="cellIs" dxfId="2996" priority="3956" operator="equal">
      <formula>"E1"</formula>
    </cfRule>
    <cfRule type="cellIs" dxfId="2995" priority="3957" operator="equal">
      <formula>"D2"</formula>
    </cfRule>
    <cfRule type="cellIs" dxfId="2994" priority="3958" operator="equal">
      <formula>"D1"</formula>
    </cfRule>
    <cfRule type="cellIs" dxfId="2993" priority="3959" operator="equal">
      <formula>"A"</formula>
    </cfRule>
  </conditionalFormatting>
  <conditionalFormatting sqref="P2131">
    <cfRule type="cellIs" dxfId="2992" priority="3936" operator="equal">
      <formula>"NÃO"</formula>
    </cfRule>
    <cfRule type="cellIs" dxfId="2991" priority="3937" operator="equal">
      <formula>"SIM"</formula>
    </cfRule>
  </conditionalFormatting>
  <conditionalFormatting sqref="G2131">
    <cfRule type="cellIs" dxfId="2990" priority="3925" operator="equal">
      <formula>"z3"</formula>
    </cfRule>
    <cfRule type="cellIs" dxfId="2989" priority="3926" operator="equal">
      <formula>"Z1"</formula>
    </cfRule>
    <cfRule type="cellIs" dxfId="2988" priority="3927" operator="equal">
      <formula>"H2"</formula>
    </cfRule>
    <cfRule type="cellIs" dxfId="2987" priority="3928" operator="equal">
      <formula>"H1"</formula>
    </cfRule>
    <cfRule type="cellIs" dxfId="2986" priority="3929" operator="equal">
      <formula>"F1"</formula>
    </cfRule>
    <cfRule type="cellIs" dxfId="2985" priority="3930" operator="equal">
      <formula>"G2"</formula>
    </cfRule>
    <cfRule type="cellIs" dxfId="2984" priority="3931" operator="equal">
      <formula>"G1"</formula>
    </cfRule>
    <cfRule type="cellIs" dxfId="2983" priority="3932" operator="equal">
      <formula>"E1"</formula>
    </cfRule>
    <cfRule type="cellIs" dxfId="2982" priority="3933" operator="equal">
      <formula>"D2"</formula>
    </cfRule>
    <cfRule type="cellIs" dxfId="2981" priority="3934" operator="equal">
      <formula>"D1"</formula>
    </cfRule>
    <cfRule type="cellIs" dxfId="2980" priority="3935" operator="equal">
      <formula>"A"</formula>
    </cfRule>
  </conditionalFormatting>
  <conditionalFormatting sqref="P2129">
    <cfRule type="cellIs" dxfId="2979" priority="3923" operator="equal">
      <formula>"NÃO"</formula>
    </cfRule>
    <cfRule type="cellIs" dxfId="2978" priority="3924" operator="equal">
      <formula>"SIM"</formula>
    </cfRule>
  </conditionalFormatting>
  <conditionalFormatting sqref="P2130">
    <cfRule type="cellIs" dxfId="2977" priority="3921" operator="equal">
      <formula>"NÃO"</formula>
    </cfRule>
    <cfRule type="cellIs" dxfId="2976" priority="3922" operator="equal">
      <formula>"SIM"</formula>
    </cfRule>
  </conditionalFormatting>
  <conditionalFormatting sqref="G2218">
    <cfRule type="cellIs" dxfId="2975" priority="3910" operator="equal">
      <formula>"z3"</formula>
    </cfRule>
    <cfRule type="cellIs" dxfId="2974" priority="3911" operator="equal">
      <formula>"Z1"</formula>
    </cfRule>
    <cfRule type="cellIs" dxfId="2973" priority="3912" operator="equal">
      <formula>"H2"</formula>
    </cfRule>
    <cfRule type="cellIs" dxfId="2972" priority="3913" operator="equal">
      <formula>"H1"</formula>
    </cfRule>
    <cfRule type="cellIs" dxfId="2971" priority="3914" operator="equal">
      <formula>"F1"</formula>
    </cfRule>
    <cfRule type="cellIs" dxfId="2970" priority="3915" operator="equal">
      <formula>"G2"</formula>
    </cfRule>
    <cfRule type="cellIs" dxfId="2969" priority="3916" operator="equal">
      <formula>"G1"</formula>
    </cfRule>
    <cfRule type="cellIs" dxfId="2968" priority="3917" operator="equal">
      <formula>"E1"</formula>
    </cfRule>
    <cfRule type="cellIs" dxfId="2967" priority="3918" operator="equal">
      <formula>"D2"</formula>
    </cfRule>
    <cfRule type="cellIs" dxfId="2966" priority="3919" operator="equal">
      <formula>"D1"</formula>
    </cfRule>
    <cfRule type="cellIs" dxfId="2965" priority="3920" operator="equal">
      <formula>"A"</formula>
    </cfRule>
  </conditionalFormatting>
  <conditionalFormatting sqref="G2219">
    <cfRule type="cellIs" dxfId="2964" priority="3899" operator="equal">
      <formula>"z3"</formula>
    </cfRule>
    <cfRule type="cellIs" dxfId="2963" priority="3900" operator="equal">
      <formula>"Z1"</formula>
    </cfRule>
    <cfRule type="cellIs" dxfId="2962" priority="3901" operator="equal">
      <formula>"H2"</formula>
    </cfRule>
    <cfRule type="cellIs" dxfId="2961" priority="3902" operator="equal">
      <formula>"H1"</formula>
    </cfRule>
    <cfRule type="cellIs" dxfId="2960" priority="3903" operator="equal">
      <formula>"F1"</formula>
    </cfRule>
    <cfRule type="cellIs" dxfId="2959" priority="3904" operator="equal">
      <formula>"G2"</formula>
    </cfRule>
    <cfRule type="cellIs" dxfId="2958" priority="3905" operator="equal">
      <formula>"G1"</formula>
    </cfRule>
    <cfRule type="cellIs" dxfId="2957" priority="3906" operator="equal">
      <formula>"E1"</formula>
    </cfRule>
    <cfRule type="cellIs" dxfId="2956" priority="3907" operator="equal">
      <formula>"D2"</formula>
    </cfRule>
    <cfRule type="cellIs" dxfId="2955" priority="3908" operator="equal">
      <formula>"D1"</formula>
    </cfRule>
    <cfRule type="cellIs" dxfId="2954" priority="3909" operator="equal">
      <formula>"A"</formula>
    </cfRule>
  </conditionalFormatting>
  <conditionalFormatting sqref="G2213">
    <cfRule type="cellIs" dxfId="2953" priority="3888" operator="equal">
      <formula>"z3"</formula>
    </cfRule>
    <cfRule type="cellIs" dxfId="2952" priority="3889" operator="equal">
      <formula>"Z1"</formula>
    </cfRule>
    <cfRule type="cellIs" dxfId="2951" priority="3890" operator="equal">
      <formula>"H2"</formula>
    </cfRule>
    <cfRule type="cellIs" dxfId="2950" priority="3891" operator="equal">
      <formula>"H1"</formula>
    </cfRule>
    <cfRule type="cellIs" dxfId="2949" priority="3892" operator="equal">
      <formula>"F1"</formula>
    </cfRule>
    <cfRule type="cellIs" dxfId="2948" priority="3893" operator="equal">
      <formula>"G2"</formula>
    </cfRule>
    <cfRule type="cellIs" dxfId="2947" priority="3894" operator="equal">
      <formula>"G1"</formula>
    </cfRule>
    <cfRule type="cellIs" dxfId="2946" priority="3895" operator="equal">
      <formula>"E1"</formula>
    </cfRule>
    <cfRule type="cellIs" dxfId="2945" priority="3896" operator="equal">
      <formula>"D2"</formula>
    </cfRule>
    <cfRule type="cellIs" dxfId="2944" priority="3897" operator="equal">
      <formula>"D1"</formula>
    </cfRule>
    <cfRule type="cellIs" dxfId="2943" priority="3898" operator="equal">
      <formula>"A"</formula>
    </cfRule>
  </conditionalFormatting>
  <conditionalFormatting sqref="G2214:G2217">
    <cfRule type="cellIs" dxfId="2942" priority="3877" operator="equal">
      <formula>"z3"</formula>
    </cfRule>
    <cfRule type="cellIs" dxfId="2941" priority="3878" operator="equal">
      <formula>"Z1"</formula>
    </cfRule>
    <cfRule type="cellIs" dxfId="2940" priority="3879" operator="equal">
      <formula>"H2"</formula>
    </cfRule>
    <cfRule type="cellIs" dxfId="2939" priority="3880" operator="equal">
      <formula>"H1"</formula>
    </cfRule>
    <cfRule type="cellIs" dxfId="2938" priority="3881" operator="equal">
      <formula>"F1"</formula>
    </cfRule>
    <cfRule type="cellIs" dxfId="2937" priority="3882" operator="equal">
      <formula>"G2"</formula>
    </cfRule>
    <cfRule type="cellIs" dxfId="2936" priority="3883" operator="equal">
      <formula>"G1"</formula>
    </cfRule>
    <cfRule type="cellIs" dxfId="2935" priority="3884" operator="equal">
      <formula>"E1"</formula>
    </cfRule>
    <cfRule type="cellIs" dxfId="2934" priority="3885" operator="equal">
      <formula>"D2"</formula>
    </cfRule>
    <cfRule type="cellIs" dxfId="2933" priority="3886" operator="equal">
      <formula>"D1"</formula>
    </cfRule>
    <cfRule type="cellIs" dxfId="2932" priority="3887" operator="equal">
      <formula>"A"</formula>
    </cfRule>
  </conditionalFormatting>
  <conditionalFormatting sqref="P2204">
    <cfRule type="cellIs" dxfId="2931" priority="3875" operator="equal">
      <formula>"NÃO"</formula>
    </cfRule>
    <cfRule type="cellIs" dxfId="2930" priority="3876" operator="equal">
      <formula>"SIM"</formula>
    </cfRule>
  </conditionalFormatting>
  <conditionalFormatting sqref="P2205">
    <cfRule type="cellIs" dxfId="2929" priority="3873" operator="equal">
      <formula>"NÃO"</formula>
    </cfRule>
    <cfRule type="cellIs" dxfId="2928" priority="3874" operator="equal">
      <formula>"SIM"</formula>
    </cfRule>
  </conditionalFormatting>
  <conditionalFormatting sqref="G2204">
    <cfRule type="cellIs" dxfId="2927" priority="3862" operator="equal">
      <formula>"z3"</formula>
    </cfRule>
    <cfRule type="cellIs" dxfId="2926" priority="3863" operator="equal">
      <formula>"Z1"</formula>
    </cfRule>
    <cfRule type="cellIs" dxfId="2925" priority="3864" operator="equal">
      <formula>"H2"</formula>
    </cfRule>
    <cfRule type="cellIs" dxfId="2924" priority="3865" operator="equal">
      <formula>"H1"</formula>
    </cfRule>
    <cfRule type="cellIs" dxfId="2923" priority="3866" operator="equal">
      <formula>"F1"</formula>
    </cfRule>
    <cfRule type="cellIs" dxfId="2922" priority="3867" operator="equal">
      <formula>"G2"</formula>
    </cfRule>
    <cfRule type="cellIs" dxfId="2921" priority="3868" operator="equal">
      <formula>"G1"</formula>
    </cfRule>
    <cfRule type="cellIs" dxfId="2920" priority="3869" operator="equal">
      <formula>"E1"</formula>
    </cfRule>
    <cfRule type="cellIs" dxfId="2919" priority="3870" operator="equal">
      <formula>"D2"</formula>
    </cfRule>
    <cfRule type="cellIs" dxfId="2918" priority="3871" operator="equal">
      <formula>"D1"</formula>
    </cfRule>
    <cfRule type="cellIs" dxfId="2917" priority="3872" operator="equal">
      <formula>"A"</formula>
    </cfRule>
  </conditionalFormatting>
  <conditionalFormatting sqref="G2205">
    <cfRule type="cellIs" dxfId="2916" priority="3851" operator="equal">
      <formula>"z3"</formula>
    </cfRule>
    <cfRule type="cellIs" dxfId="2915" priority="3852" operator="equal">
      <formula>"Z1"</formula>
    </cfRule>
    <cfRule type="cellIs" dxfId="2914" priority="3853" operator="equal">
      <formula>"H2"</formula>
    </cfRule>
    <cfRule type="cellIs" dxfId="2913" priority="3854" operator="equal">
      <formula>"H1"</formula>
    </cfRule>
    <cfRule type="cellIs" dxfId="2912" priority="3855" operator="equal">
      <formula>"F1"</formula>
    </cfRule>
    <cfRule type="cellIs" dxfId="2911" priority="3856" operator="equal">
      <formula>"G2"</formula>
    </cfRule>
    <cfRule type="cellIs" dxfId="2910" priority="3857" operator="equal">
      <formula>"G1"</formula>
    </cfRule>
    <cfRule type="cellIs" dxfId="2909" priority="3858" operator="equal">
      <formula>"E1"</formula>
    </cfRule>
    <cfRule type="cellIs" dxfId="2908" priority="3859" operator="equal">
      <formula>"D2"</formula>
    </cfRule>
    <cfRule type="cellIs" dxfId="2907" priority="3860" operator="equal">
      <formula>"D1"</formula>
    </cfRule>
    <cfRule type="cellIs" dxfId="2906" priority="3861" operator="equal">
      <formula>"A"</formula>
    </cfRule>
  </conditionalFormatting>
  <conditionalFormatting sqref="G2224">
    <cfRule type="cellIs" dxfId="2905" priority="3840" operator="equal">
      <formula>"z3"</formula>
    </cfRule>
    <cfRule type="cellIs" dxfId="2904" priority="3841" operator="equal">
      <formula>"Z1"</formula>
    </cfRule>
    <cfRule type="cellIs" dxfId="2903" priority="3842" operator="equal">
      <formula>"H2"</formula>
    </cfRule>
    <cfRule type="cellIs" dxfId="2902" priority="3843" operator="equal">
      <formula>"H1"</formula>
    </cfRule>
    <cfRule type="cellIs" dxfId="2901" priority="3844" operator="equal">
      <formula>"F1"</formula>
    </cfRule>
    <cfRule type="cellIs" dxfId="2900" priority="3845" operator="equal">
      <formula>"G2"</formula>
    </cfRule>
    <cfRule type="cellIs" dxfId="2899" priority="3846" operator="equal">
      <formula>"G1"</formula>
    </cfRule>
    <cfRule type="cellIs" dxfId="2898" priority="3847" operator="equal">
      <formula>"E1"</formula>
    </cfRule>
    <cfRule type="cellIs" dxfId="2897" priority="3848" operator="equal">
      <formula>"D2"</formula>
    </cfRule>
    <cfRule type="cellIs" dxfId="2896" priority="3849" operator="equal">
      <formula>"D1"</formula>
    </cfRule>
    <cfRule type="cellIs" dxfId="2895" priority="3850" operator="equal">
      <formula>"A"</formula>
    </cfRule>
  </conditionalFormatting>
  <conditionalFormatting sqref="G2228">
    <cfRule type="cellIs" dxfId="2894" priority="3829" operator="equal">
      <formula>"z3"</formula>
    </cfRule>
    <cfRule type="cellIs" dxfId="2893" priority="3830" operator="equal">
      <formula>"Z1"</formula>
    </cfRule>
    <cfRule type="cellIs" dxfId="2892" priority="3831" operator="equal">
      <formula>"H2"</formula>
    </cfRule>
    <cfRule type="cellIs" dxfId="2891" priority="3832" operator="equal">
      <formula>"H1"</formula>
    </cfRule>
    <cfRule type="cellIs" dxfId="2890" priority="3833" operator="equal">
      <formula>"F1"</formula>
    </cfRule>
    <cfRule type="cellIs" dxfId="2889" priority="3834" operator="equal">
      <formula>"G2"</formula>
    </cfRule>
    <cfRule type="cellIs" dxfId="2888" priority="3835" operator="equal">
      <formula>"G1"</formula>
    </cfRule>
    <cfRule type="cellIs" dxfId="2887" priority="3836" operator="equal">
      <formula>"E1"</formula>
    </cfRule>
    <cfRule type="cellIs" dxfId="2886" priority="3837" operator="equal">
      <formula>"D2"</formula>
    </cfRule>
    <cfRule type="cellIs" dxfId="2885" priority="3838" operator="equal">
      <formula>"D1"</formula>
    </cfRule>
    <cfRule type="cellIs" dxfId="2884" priority="3839" operator="equal">
      <formula>"A"</formula>
    </cfRule>
  </conditionalFormatting>
  <conditionalFormatting sqref="G2229">
    <cfRule type="cellIs" dxfId="2883" priority="3818" operator="equal">
      <formula>"z3"</formula>
    </cfRule>
    <cfRule type="cellIs" dxfId="2882" priority="3819" operator="equal">
      <formula>"Z1"</formula>
    </cfRule>
    <cfRule type="cellIs" dxfId="2881" priority="3820" operator="equal">
      <formula>"H2"</formula>
    </cfRule>
    <cfRule type="cellIs" dxfId="2880" priority="3821" operator="equal">
      <formula>"H1"</formula>
    </cfRule>
    <cfRule type="cellIs" dxfId="2879" priority="3822" operator="equal">
      <formula>"F1"</formula>
    </cfRule>
    <cfRule type="cellIs" dxfId="2878" priority="3823" operator="equal">
      <formula>"G2"</formula>
    </cfRule>
    <cfRule type="cellIs" dxfId="2877" priority="3824" operator="equal">
      <formula>"G1"</formula>
    </cfRule>
    <cfRule type="cellIs" dxfId="2876" priority="3825" operator="equal">
      <formula>"E1"</formula>
    </cfRule>
    <cfRule type="cellIs" dxfId="2875" priority="3826" operator="equal">
      <formula>"D2"</formula>
    </cfRule>
    <cfRule type="cellIs" dxfId="2874" priority="3827" operator="equal">
      <formula>"D1"</formula>
    </cfRule>
    <cfRule type="cellIs" dxfId="2873" priority="3828" operator="equal">
      <formula>"A"</formula>
    </cfRule>
  </conditionalFormatting>
  <conditionalFormatting sqref="G2230">
    <cfRule type="cellIs" dxfId="2872" priority="3807" operator="equal">
      <formula>"z3"</formula>
    </cfRule>
    <cfRule type="cellIs" dxfId="2871" priority="3808" operator="equal">
      <formula>"Z1"</formula>
    </cfRule>
    <cfRule type="cellIs" dxfId="2870" priority="3809" operator="equal">
      <formula>"H2"</formula>
    </cfRule>
    <cfRule type="cellIs" dxfId="2869" priority="3810" operator="equal">
      <formula>"H1"</formula>
    </cfRule>
    <cfRule type="cellIs" dxfId="2868" priority="3811" operator="equal">
      <formula>"F1"</formula>
    </cfRule>
    <cfRule type="cellIs" dxfId="2867" priority="3812" operator="equal">
      <formula>"G2"</formula>
    </cfRule>
    <cfRule type="cellIs" dxfId="2866" priority="3813" operator="equal">
      <formula>"G1"</formula>
    </cfRule>
    <cfRule type="cellIs" dxfId="2865" priority="3814" operator="equal">
      <formula>"E1"</formula>
    </cfRule>
    <cfRule type="cellIs" dxfId="2864" priority="3815" operator="equal">
      <formula>"D2"</formula>
    </cfRule>
    <cfRule type="cellIs" dxfId="2863" priority="3816" operator="equal">
      <formula>"D1"</formula>
    </cfRule>
    <cfRule type="cellIs" dxfId="2862" priority="3817" operator="equal">
      <formula>"A"</formula>
    </cfRule>
  </conditionalFormatting>
  <conditionalFormatting sqref="G2232">
    <cfRule type="cellIs" dxfId="2861" priority="3796" operator="equal">
      <formula>"z3"</formula>
    </cfRule>
    <cfRule type="cellIs" dxfId="2860" priority="3797" operator="equal">
      <formula>"Z1"</formula>
    </cfRule>
    <cfRule type="cellIs" dxfId="2859" priority="3798" operator="equal">
      <formula>"H2"</formula>
    </cfRule>
    <cfRule type="cellIs" dxfId="2858" priority="3799" operator="equal">
      <formula>"H1"</formula>
    </cfRule>
    <cfRule type="cellIs" dxfId="2857" priority="3800" operator="equal">
      <formula>"F1"</formula>
    </cfRule>
    <cfRule type="cellIs" dxfId="2856" priority="3801" operator="equal">
      <formula>"G2"</formula>
    </cfRule>
    <cfRule type="cellIs" dxfId="2855" priority="3802" operator="equal">
      <formula>"G1"</formula>
    </cfRule>
    <cfRule type="cellIs" dxfId="2854" priority="3803" operator="equal">
      <formula>"E1"</formula>
    </cfRule>
    <cfRule type="cellIs" dxfId="2853" priority="3804" operator="equal">
      <formula>"D2"</formula>
    </cfRule>
    <cfRule type="cellIs" dxfId="2852" priority="3805" operator="equal">
      <formula>"D1"</formula>
    </cfRule>
    <cfRule type="cellIs" dxfId="2851" priority="3806" operator="equal">
      <formula>"A"</formula>
    </cfRule>
  </conditionalFormatting>
  <conditionalFormatting sqref="G2235">
    <cfRule type="cellIs" dxfId="2850" priority="3785" operator="equal">
      <formula>"z3"</formula>
    </cfRule>
    <cfRule type="cellIs" dxfId="2849" priority="3786" operator="equal">
      <formula>"Z1"</formula>
    </cfRule>
    <cfRule type="cellIs" dxfId="2848" priority="3787" operator="equal">
      <formula>"H2"</formula>
    </cfRule>
    <cfRule type="cellIs" dxfId="2847" priority="3788" operator="equal">
      <formula>"H1"</formula>
    </cfRule>
    <cfRule type="cellIs" dxfId="2846" priority="3789" operator="equal">
      <formula>"F1"</formula>
    </cfRule>
    <cfRule type="cellIs" dxfId="2845" priority="3790" operator="equal">
      <formula>"G2"</formula>
    </cfRule>
    <cfRule type="cellIs" dxfId="2844" priority="3791" operator="equal">
      <formula>"G1"</formula>
    </cfRule>
    <cfRule type="cellIs" dxfId="2843" priority="3792" operator="equal">
      <formula>"E1"</formula>
    </cfRule>
    <cfRule type="cellIs" dxfId="2842" priority="3793" operator="equal">
      <formula>"D2"</formula>
    </cfRule>
    <cfRule type="cellIs" dxfId="2841" priority="3794" operator="equal">
      <formula>"D1"</formula>
    </cfRule>
    <cfRule type="cellIs" dxfId="2840" priority="3795" operator="equal">
      <formula>"A"</formula>
    </cfRule>
  </conditionalFormatting>
  <conditionalFormatting sqref="G2236">
    <cfRule type="cellIs" dxfId="2839" priority="3774" operator="equal">
      <formula>"z3"</formula>
    </cfRule>
    <cfRule type="cellIs" dxfId="2838" priority="3775" operator="equal">
      <formula>"Z1"</formula>
    </cfRule>
    <cfRule type="cellIs" dxfId="2837" priority="3776" operator="equal">
      <formula>"H2"</formula>
    </cfRule>
    <cfRule type="cellIs" dxfId="2836" priority="3777" operator="equal">
      <formula>"H1"</formula>
    </cfRule>
    <cfRule type="cellIs" dxfId="2835" priority="3778" operator="equal">
      <formula>"F1"</formula>
    </cfRule>
    <cfRule type="cellIs" dxfId="2834" priority="3779" operator="equal">
      <formula>"G2"</formula>
    </cfRule>
    <cfRule type="cellIs" dxfId="2833" priority="3780" operator="equal">
      <formula>"G1"</formula>
    </cfRule>
    <cfRule type="cellIs" dxfId="2832" priority="3781" operator="equal">
      <formula>"E1"</formula>
    </cfRule>
    <cfRule type="cellIs" dxfId="2831" priority="3782" operator="equal">
      <formula>"D2"</formula>
    </cfRule>
    <cfRule type="cellIs" dxfId="2830" priority="3783" operator="equal">
      <formula>"D1"</formula>
    </cfRule>
    <cfRule type="cellIs" dxfId="2829" priority="3784" operator="equal">
      <formula>"A"</formula>
    </cfRule>
  </conditionalFormatting>
  <conditionalFormatting sqref="G2241">
    <cfRule type="cellIs" dxfId="2828" priority="3763" operator="equal">
      <formula>"z3"</formula>
    </cfRule>
    <cfRule type="cellIs" dxfId="2827" priority="3764" operator="equal">
      <formula>"Z1"</formula>
    </cfRule>
    <cfRule type="cellIs" dxfId="2826" priority="3765" operator="equal">
      <formula>"H2"</formula>
    </cfRule>
    <cfRule type="cellIs" dxfId="2825" priority="3766" operator="equal">
      <formula>"H1"</formula>
    </cfRule>
    <cfRule type="cellIs" dxfId="2824" priority="3767" operator="equal">
      <formula>"F1"</formula>
    </cfRule>
    <cfRule type="cellIs" dxfId="2823" priority="3768" operator="equal">
      <formula>"G2"</formula>
    </cfRule>
    <cfRule type="cellIs" dxfId="2822" priority="3769" operator="equal">
      <formula>"G1"</formula>
    </cfRule>
    <cfRule type="cellIs" dxfId="2821" priority="3770" operator="equal">
      <formula>"E1"</formula>
    </cfRule>
    <cfRule type="cellIs" dxfId="2820" priority="3771" operator="equal">
      <formula>"D2"</formula>
    </cfRule>
    <cfRule type="cellIs" dxfId="2819" priority="3772" operator="equal">
      <formula>"D1"</formula>
    </cfRule>
    <cfRule type="cellIs" dxfId="2818" priority="3773" operator="equal">
      <formula>"A"</formula>
    </cfRule>
  </conditionalFormatting>
  <conditionalFormatting sqref="G2242">
    <cfRule type="cellIs" dxfId="2817" priority="3752" operator="equal">
      <formula>"z3"</formula>
    </cfRule>
    <cfRule type="cellIs" dxfId="2816" priority="3753" operator="equal">
      <formula>"Z1"</formula>
    </cfRule>
    <cfRule type="cellIs" dxfId="2815" priority="3754" operator="equal">
      <formula>"H2"</formula>
    </cfRule>
    <cfRule type="cellIs" dxfId="2814" priority="3755" operator="equal">
      <formula>"H1"</formula>
    </cfRule>
    <cfRule type="cellIs" dxfId="2813" priority="3756" operator="equal">
      <formula>"F1"</formula>
    </cfRule>
    <cfRule type="cellIs" dxfId="2812" priority="3757" operator="equal">
      <formula>"G2"</formula>
    </cfRule>
    <cfRule type="cellIs" dxfId="2811" priority="3758" operator="equal">
      <formula>"G1"</formula>
    </cfRule>
    <cfRule type="cellIs" dxfId="2810" priority="3759" operator="equal">
      <formula>"E1"</formula>
    </cfRule>
    <cfRule type="cellIs" dxfId="2809" priority="3760" operator="equal">
      <formula>"D2"</formula>
    </cfRule>
    <cfRule type="cellIs" dxfId="2808" priority="3761" operator="equal">
      <formula>"D1"</formula>
    </cfRule>
    <cfRule type="cellIs" dxfId="2807" priority="3762" operator="equal">
      <formula>"A"</formula>
    </cfRule>
  </conditionalFormatting>
  <conditionalFormatting sqref="P2238">
    <cfRule type="cellIs" dxfId="2806" priority="3750" operator="equal">
      <formula>"NÃO"</formula>
    </cfRule>
    <cfRule type="cellIs" dxfId="2805" priority="3751" operator="equal">
      <formula>"SIM"</formula>
    </cfRule>
  </conditionalFormatting>
  <conditionalFormatting sqref="G2238">
    <cfRule type="cellIs" dxfId="2804" priority="3739" operator="equal">
      <formula>"z3"</formula>
    </cfRule>
    <cfRule type="cellIs" dxfId="2803" priority="3740" operator="equal">
      <formula>"Z1"</formula>
    </cfRule>
    <cfRule type="cellIs" dxfId="2802" priority="3741" operator="equal">
      <formula>"H2"</formula>
    </cfRule>
    <cfRule type="cellIs" dxfId="2801" priority="3742" operator="equal">
      <formula>"H1"</formula>
    </cfRule>
    <cfRule type="cellIs" dxfId="2800" priority="3743" operator="equal">
      <formula>"F1"</formula>
    </cfRule>
    <cfRule type="cellIs" dxfId="2799" priority="3744" operator="equal">
      <formula>"G2"</formula>
    </cfRule>
    <cfRule type="cellIs" dxfId="2798" priority="3745" operator="equal">
      <formula>"G1"</formula>
    </cfRule>
    <cfRule type="cellIs" dxfId="2797" priority="3746" operator="equal">
      <formula>"E1"</formula>
    </cfRule>
    <cfRule type="cellIs" dxfId="2796" priority="3747" operator="equal">
      <formula>"D2"</formula>
    </cfRule>
    <cfRule type="cellIs" dxfId="2795" priority="3748" operator="equal">
      <formula>"D1"</formula>
    </cfRule>
    <cfRule type="cellIs" dxfId="2794" priority="3749" operator="equal">
      <formula>"A"</formula>
    </cfRule>
  </conditionalFormatting>
  <conditionalFormatting sqref="G2096:G2097">
    <cfRule type="cellIs" dxfId="2793" priority="3728" operator="equal">
      <formula>"z3"</formula>
    </cfRule>
    <cfRule type="cellIs" dxfId="2792" priority="3729" operator="equal">
      <formula>"Z1"</formula>
    </cfRule>
    <cfRule type="cellIs" dxfId="2791" priority="3730" operator="equal">
      <formula>"H2"</formula>
    </cfRule>
    <cfRule type="cellIs" dxfId="2790" priority="3731" operator="equal">
      <formula>"H1"</formula>
    </cfRule>
    <cfRule type="cellIs" dxfId="2789" priority="3732" operator="equal">
      <formula>"F1"</formula>
    </cfRule>
    <cfRule type="cellIs" dxfId="2788" priority="3733" operator="equal">
      <formula>"G2"</formula>
    </cfRule>
    <cfRule type="cellIs" dxfId="2787" priority="3734" operator="equal">
      <formula>"G1"</formula>
    </cfRule>
    <cfRule type="cellIs" dxfId="2786" priority="3735" operator="equal">
      <formula>"E1"</formula>
    </cfRule>
    <cfRule type="cellIs" dxfId="2785" priority="3736" operator="equal">
      <formula>"D2"</formula>
    </cfRule>
    <cfRule type="cellIs" dxfId="2784" priority="3737" operator="equal">
      <formula>"D1"</formula>
    </cfRule>
    <cfRule type="cellIs" dxfId="2783" priority="3738" operator="equal">
      <formula>"A"</formula>
    </cfRule>
  </conditionalFormatting>
  <conditionalFormatting sqref="P2096:P2104 P2111">
    <cfRule type="cellIs" dxfId="2782" priority="3726" operator="equal">
      <formula>"NÃO"</formula>
    </cfRule>
    <cfRule type="cellIs" dxfId="2781" priority="3727" operator="equal">
      <formula>"SIM"</formula>
    </cfRule>
  </conditionalFormatting>
  <conditionalFormatting sqref="G2260">
    <cfRule type="cellIs" dxfId="2780" priority="3715" operator="equal">
      <formula>"z3"</formula>
    </cfRule>
    <cfRule type="cellIs" dxfId="2779" priority="3716" operator="equal">
      <formula>"Z1"</formula>
    </cfRule>
    <cfRule type="cellIs" dxfId="2778" priority="3717" operator="equal">
      <formula>"H2"</formula>
    </cfRule>
    <cfRule type="cellIs" dxfId="2777" priority="3718" operator="equal">
      <formula>"H1"</formula>
    </cfRule>
    <cfRule type="cellIs" dxfId="2776" priority="3719" operator="equal">
      <formula>"F1"</formula>
    </cfRule>
    <cfRule type="cellIs" dxfId="2775" priority="3720" operator="equal">
      <formula>"G2"</formula>
    </cfRule>
    <cfRule type="cellIs" dxfId="2774" priority="3721" operator="equal">
      <formula>"G1"</formula>
    </cfRule>
    <cfRule type="cellIs" dxfId="2773" priority="3722" operator="equal">
      <formula>"E1"</formula>
    </cfRule>
    <cfRule type="cellIs" dxfId="2772" priority="3723" operator="equal">
      <formula>"D2"</formula>
    </cfRule>
    <cfRule type="cellIs" dxfId="2771" priority="3724" operator="equal">
      <formula>"D1"</formula>
    </cfRule>
    <cfRule type="cellIs" dxfId="2770" priority="3725" operator="equal">
      <formula>"A"</formula>
    </cfRule>
  </conditionalFormatting>
  <conditionalFormatting sqref="G2261">
    <cfRule type="cellIs" dxfId="2769" priority="3704" operator="equal">
      <formula>"z3"</formula>
    </cfRule>
    <cfRule type="cellIs" dxfId="2768" priority="3705" operator="equal">
      <formula>"Z1"</formula>
    </cfRule>
    <cfRule type="cellIs" dxfId="2767" priority="3706" operator="equal">
      <formula>"H2"</formula>
    </cfRule>
    <cfRule type="cellIs" dxfId="2766" priority="3707" operator="equal">
      <formula>"H1"</formula>
    </cfRule>
    <cfRule type="cellIs" dxfId="2765" priority="3708" operator="equal">
      <formula>"F1"</formula>
    </cfRule>
    <cfRule type="cellIs" dxfId="2764" priority="3709" operator="equal">
      <formula>"G2"</formula>
    </cfRule>
    <cfRule type="cellIs" dxfId="2763" priority="3710" operator="equal">
      <formula>"G1"</formula>
    </cfRule>
    <cfRule type="cellIs" dxfId="2762" priority="3711" operator="equal">
      <formula>"E1"</formula>
    </cfRule>
    <cfRule type="cellIs" dxfId="2761" priority="3712" operator="equal">
      <formula>"D2"</formula>
    </cfRule>
    <cfRule type="cellIs" dxfId="2760" priority="3713" operator="equal">
      <formula>"D1"</formula>
    </cfRule>
    <cfRule type="cellIs" dxfId="2759" priority="3714" operator="equal">
      <formula>"A"</formula>
    </cfRule>
  </conditionalFormatting>
  <conditionalFormatting sqref="G2262">
    <cfRule type="cellIs" dxfId="2758" priority="3693" operator="equal">
      <formula>"z3"</formula>
    </cfRule>
    <cfRule type="cellIs" dxfId="2757" priority="3694" operator="equal">
      <formula>"Z1"</formula>
    </cfRule>
    <cfRule type="cellIs" dxfId="2756" priority="3695" operator="equal">
      <formula>"H2"</formula>
    </cfRule>
    <cfRule type="cellIs" dxfId="2755" priority="3696" operator="equal">
      <formula>"H1"</formula>
    </cfRule>
    <cfRule type="cellIs" dxfId="2754" priority="3697" operator="equal">
      <formula>"F1"</formula>
    </cfRule>
    <cfRule type="cellIs" dxfId="2753" priority="3698" operator="equal">
      <formula>"G2"</formula>
    </cfRule>
    <cfRule type="cellIs" dxfId="2752" priority="3699" operator="equal">
      <formula>"G1"</formula>
    </cfRule>
    <cfRule type="cellIs" dxfId="2751" priority="3700" operator="equal">
      <formula>"E1"</formula>
    </cfRule>
    <cfRule type="cellIs" dxfId="2750" priority="3701" operator="equal">
      <formula>"D2"</formula>
    </cfRule>
    <cfRule type="cellIs" dxfId="2749" priority="3702" operator="equal">
      <formula>"D1"</formula>
    </cfRule>
    <cfRule type="cellIs" dxfId="2748" priority="3703" operator="equal">
      <formula>"A"</formula>
    </cfRule>
  </conditionalFormatting>
  <conditionalFormatting sqref="G2263">
    <cfRule type="cellIs" dxfId="2747" priority="3682" operator="equal">
      <formula>"z3"</formula>
    </cfRule>
    <cfRule type="cellIs" dxfId="2746" priority="3683" operator="equal">
      <formula>"Z1"</formula>
    </cfRule>
    <cfRule type="cellIs" dxfId="2745" priority="3684" operator="equal">
      <formula>"H2"</formula>
    </cfRule>
    <cfRule type="cellIs" dxfId="2744" priority="3685" operator="equal">
      <formula>"H1"</formula>
    </cfRule>
    <cfRule type="cellIs" dxfId="2743" priority="3686" operator="equal">
      <formula>"F1"</formula>
    </cfRule>
    <cfRule type="cellIs" dxfId="2742" priority="3687" operator="equal">
      <formula>"G2"</formula>
    </cfRule>
    <cfRule type="cellIs" dxfId="2741" priority="3688" operator="equal">
      <formula>"G1"</formula>
    </cfRule>
    <cfRule type="cellIs" dxfId="2740" priority="3689" operator="equal">
      <formula>"E1"</formula>
    </cfRule>
    <cfRule type="cellIs" dxfId="2739" priority="3690" operator="equal">
      <formula>"D2"</formula>
    </cfRule>
    <cfRule type="cellIs" dxfId="2738" priority="3691" operator="equal">
      <formula>"D1"</formula>
    </cfRule>
    <cfRule type="cellIs" dxfId="2737" priority="3692" operator="equal">
      <formula>"A"</formula>
    </cfRule>
  </conditionalFormatting>
  <conditionalFormatting sqref="G2264">
    <cfRule type="cellIs" dxfId="2736" priority="3671" operator="equal">
      <formula>"z3"</formula>
    </cfRule>
    <cfRule type="cellIs" dxfId="2735" priority="3672" operator="equal">
      <formula>"Z1"</formula>
    </cfRule>
    <cfRule type="cellIs" dxfId="2734" priority="3673" operator="equal">
      <formula>"H2"</formula>
    </cfRule>
    <cfRule type="cellIs" dxfId="2733" priority="3674" operator="equal">
      <formula>"H1"</formula>
    </cfRule>
    <cfRule type="cellIs" dxfId="2732" priority="3675" operator="equal">
      <formula>"F1"</formula>
    </cfRule>
    <cfRule type="cellIs" dxfId="2731" priority="3676" operator="equal">
      <formula>"G2"</formula>
    </cfRule>
    <cfRule type="cellIs" dxfId="2730" priority="3677" operator="equal">
      <formula>"G1"</formula>
    </cfRule>
    <cfRule type="cellIs" dxfId="2729" priority="3678" operator="equal">
      <formula>"E1"</formula>
    </cfRule>
    <cfRule type="cellIs" dxfId="2728" priority="3679" operator="equal">
      <formula>"D2"</formula>
    </cfRule>
    <cfRule type="cellIs" dxfId="2727" priority="3680" operator="equal">
      <formula>"D1"</formula>
    </cfRule>
    <cfRule type="cellIs" dxfId="2726" priority="3681" operator="equal">
      <formula>"A"</formula>
    </cfRule>
  </conditionalFormatting>
  <conditionalFormatting sqref="G2248">
    <cfRule type="cellIs" dxfId="2725" priority="3660" operator="equal">
      <formula>"z3"</formula>
    </cfRule>
    <cfRule type="cellIs" dxfId="2724" priority="3661" operator="equal">
      <formula>"Z1"</formula>
    </cfRule>
    <cfRule type="cellIs" dxfId="2723" priority="3662" operator="equal">
      <formula>"H2"</formula>
    </cfRule>
    <cfRule type="cellIs" dxfId="2722" priority="3663" operator="equal">
      <formula>"H1"</formula>
    </cfRule>
    <cfRule type="cellIs" dxfId="2721" priority="3664" operator="equal">
      <formula>"F1"</formula>
    </cfRule>
    <cfRule type="cellIs" dxfId="2720" priority="3665" operator="equal">
      <formula>"G2"</formula>
    </cfRule>
    <cfRule type="cellIs" dxfId="2719" priority="3666" operator="equal">
      <formula>"G1"</formula>
    </cfRule>
    <cfRule type="cellIs" dxfId="2718" priority="3667" operator="equal">
      <formula>"E1"</formula>
    </cfRule>
    <cfRule type="cellIs" dxfId="2717" priority="3668" operator="equal">
      <formula>"D2"</formula>
    </cfRule>
    <cfRule type="cellIs" dxfId="2716" priority="3669" operator="equal">
      <formula>"D1"</formula>
    </cfRule>
    <cfRule type="cellIs" dxfId="2715" priority="3670" operator="equal">
      <formula>"A"</formula>
    </cfRule>
  </conditionalFormatting>
  <conditionalFormatting sqref="G2249">
    <cfRule type="cellIs" dxfId="2714" priority="3649" operator="equal">
      <formula>"z3"</formula>
    </cfRule>
    <cfRule type="cellIs" dxfId="2713" priority="3650" operator="equal">
      <formula>"Z1"</formula>
    </cfRule>
    <cfRule type="cellIs" dxfId="2712" priority="3651" operator="equal">
      <formula>"H2"</formula>
    </cfRule>
    <cfRule type="cellIs" dxfId="2711" priority="3652" operator="equal">
      <formula>"H1"</formula>
    </cfRule>
    <cfRule type="cellIs" dxfId="2710" priority="3653" operator="equal">
      <formula>"F1"</formula>
    </cfRule>
    <cfRule type="cellIs" dxfId="2709" priority="3654" operator="equal">
      <formula>"G2"</formula>
    </cfRule>
    <cfRule type="cellIs" dxfId="2708" priority="3655" operator="equal">
      <formula>"G1"</formula>
    </cfRule>
    <cfRule type="cellIs" dxfId="2707" priority="3656" operator="equal">
      <formula>"E1"</formula>
    </cfRule>
    <cfRule type="cellIs" dxfId="2706" priority="3657" operator="equal">
      <formula>"D2"</formula>
    </cfRule>
    <cfRule type="cellIs" dxfId="2705" priority="3658" operator="equal">
      <formula>"D1"</formula>
    </cfRule>
    <cfRule type="cellIs" dxfId="2704" priority="3659" operator="equal">
      <formula>"A"</formula>
    </cfRule>
  </conditionalFormatting>
  <conditionalFormatting sqref="G2250">
    <cfRule type="cellIs" dxfId="2703" priority="3638" operator="equal">
      <formula>"z3"</formula>
    </cfRule>
    <cfRule type="cellIs" dxfId="2702" priority="3639" operator="equal">
      <formula>"Z1"</formula>
    </cfRule>
    <cfRule type="cellIs" dxfId="2701" priority="3640" operator="equal">
      <formula>"H2"</formula>
    </cfRule>
    <cfRule type="cellIs" dxfId="2700" priority="3641" operator="equal">
      <formula>"H1"</formula>
    </cfRule>
    <cfRule type="cellIs" dxfId="2699" priority="3642" operator="equal">
      <formula>"F1"</formula>
    </cfRule>
    <cfRule type="cellIs" dxfId="2698" priority="3643" operator="equal">
      <formula>"G2"</formula>
    </cfRule>
    <cfRule type="cellIs" dxfId="2697" priority="3644" operator="equal">
      <formula>"G1"</formula>
    </cfRule>
    <cfRule type="cellIs" dxfId="2696" priority="3645" operator="equal">
      <formula>"E1"</formula>
    </cfRule>
    <cfRule type="cellIs" dxfId="2695" priority="3646" operator="equal">
      <formula>"D2"</formula>
    </cfRule>
    <cfRule type="cellIs" dxfId="2694" priority="3647" operator="equal">
      <formula>"D1"</formula>
    </cfRule>
    <cfRule type="cellIs" dxfId="2693" priority="3648" operator="equal">
      <formula>"A"</formula>
    </cfRule>
  </conditionalFormatting>
  <conditionalFormatting sqref="G2247">
    <cfRule type="cellIs" dxfId="2692" priority="3627" operator="equal">
      <formula>"z3"</formula>
    </cfRule>
    <cfRule type="cellIs" dxfId="2691" priority="3628" operator="equal">
      <formula>"Z1"</formula>
    </cfRule>
    <cfRule type="cellIs" dxfId="2690" priority="3629" operator="equal">
      <formula>"H2"</formula>
    </cfRule>
    <cfRule type="cellIs" dxfId="2689" priority="3630" operator="equal">
      <formula>"H1"</formula>
    </cfRule>
    <cfRule type="cellIs" dxfId="2688" priority="3631" operator="equal">
      <formula>"F1"</formula>
    </cfRule>
    <cfRule type="cellIs" dxfId="2687" priority="3632" operator="equal">
      <formula>"G2"</formula>
    </cfRule>
    <cfRule type="cellIs" dxfId="2686" priority="3633" operator="equal">
      <formula>"G1"</formula>
    </cfRule>
    <cfRule type="cellIs" dxfId="2685" priority="3634" operator="equal">
      <formula>"E1"</formula>
    </cfRule>
    <cfRule type="cellIs" dxfId="2684" priority="3635" operator="equal">
      <formula>"D2"</formula>
    </cfRule>
    <cfRule type="cellIs" dxfId="2683" priority="3636" operator="equal">
      <formula>"D1"</formula>
    </cfRule>
    <cfRule type="cellIs" dxfId="2682" priority="3637" operator="equal">
      <formula>"A"</formula>
    </cfRule>
  </conditionalFormatting>
  <conditionalFormatting sqref="G2265">
    <cfRule type="cellIs" dxfId="2681" priority="3616" operator="equal">
      <formula>"z3"</formula>
    </cfRule>
    <cfRule type="cellIs" dxfId="2680" priority="3617" operator="equal">
      <formula>"Z1"</formula>
    </cfRule>
    <cfRule type="cellIs" dxfId="2679" priority="3618" operator="equal">
      <formula>"H2"</formula>
    </cfRule>
    <cfRule type="cellIs" dxfId="2678" priority="3619" operator="equal">
      <formula>"H1"</formula>
    </cfRule>
    <cfRule type="cellIs" dxfId="2677" priority="3620" operator="equal">
      <formula>"F1"</formula>
    </cfRule>
    <cfRule type="cellIs" dxfId="2676" priority="3621" operator="equal">
      <formula>"G2"</formula>
    </cfRule>
    <cfRule type="cellIs" dxfId="2675" priority="3622" operator="equal">
      <formula>"G1"</formula>
    </cfRule>
    <cfRule type="cellIs" dxfId="2674" priority="3623" operator="equal">
      <formula>"E1"</formula>
    </cfRule>
    <cfRule type="cellIs" dxfId="2673" priority="3624" operator="equal">
      <formula>"D2"</formula>
    </cfRule>
    <cfRule type="cellIs" dxfId="2672" priority="3625" operator="equal">
      <formula>"D1"</formula>
    </cfRule>
    <cfRule type="cellIs" dxfId="2671" priority="3626" operator="equal">
      <formula>"A"</formula>
    </cfRule>
  </conditionalFormatting>
  <conditionalFormatting sqref="P1847">
    <cfRule type="cellIs" dxfId="2670" priority="3614" operator="equal">
      <formula>"NÃO"</formula>
    </cfRule>
    <cfRule type="cellIs" dxfId="2669" priority="3615" operator="equal">
      <formula>"SIM"</formula>
    </cfRule>
  </conditionalFormatting>
  <conditionalFormatting sqref="P1848">
    <cfRule type="cellIs" dxfId="2668" priority="3612" operator="equal">
      <formula>"NÃO"</formula>
    </cfRule>
    <cfRule type="cellIs" dxfId="2667" priority="3613" operator="equal">
      <formula>"SIM"</formula>
    </cfRule>
  </conditionalFormatting>
  <conditionalFormatting sqref="P1849">
    <cfRule type="cellIs" dxfId="2666" priority="3610" operator="equal">
      <formula>"NÃO"</formula>
    </cfRule>
    <cfRule type="cellIs" dxfId="2665" priority="3611" operator="equal">
      <formula>"SIM"</formula>
    </cfRule>
  </conditionalFormatting>
  <conditionalFormatting sqref="P1850">
    <cfRule type="cellIs" dxfId="2664" priority="3608" operator="equal">
      <formula>"NÃO"</formula>
    </cfRule>
    <cfRule type="cellIs" dxfId="2663" priority="3609" operator="equal">
      <formula>"SIM"</formula>
    </cfRule>
  </conditionalFormatting>
  <conditionalFormatting sqref="P1851">
    <cfRule type="cellIs" dxfId="2662" priority="3606" operator="equal">
      <formula>"NÃO"</formula>
    </cfRule>
    <cfRule type="cellIs" dxfId="2661" priority="3607" operator="equal">
      <formula>"SIM"</formula>
    </cfRule>
  </conditionalFormatting>
  <conditionalFormatting sqref="P1853">
    <cfRule type="cellIs" dxfId="2660" priority="3604" operator="equal">
      <formula>"NÃO"</formula>
    </cfRule>
    <cfRule type="cellIs" dxfId="2659" priority="3605" operator="equal">
      <formula>"SIM"</formula>
    </cfRule>
  </conditionalFormatting>
  <conditionalFormatting sqref="P1854">
    <cfRule type="cellIs" dxfId="2658" priority="3602" operator="equal">
      <formula>"NÃO"</formula>
    </cfRule>
    <cfRule type="cellIs" dxfId="2657" priority="3603" operator="equal">
      <formula>"SIM"</formula>
    </cfRule>
  </conditionalFormatting>
  <conditionalFormatting sqref="P1855">
    <cfRule type="cellIs" dxfId="2656" priority="3600" operator="equal">
      <formula>"NÃO"</formula>
    </cfRule>
    <cfRule type="cellIs" dxfId="2655" priority="3601" operator="equal">
      <formula>"SIM"</formula>
    </cfRule>
  </conditionalFormatting>
  <conditionalFormatting sqref="P1856">
    <cfRule type="cellIs" dxfId="2654" priority="3598" operator="equal">
      <formula>"NÃO"</formula>
    </cfRule>
    <cfRule type="cellIs" dxfId="2653" priority="3599" operator="equal">
      <formula>"SIM"</formula>
    </cfRule>
  </conditionalFormatting>
  <conditionalFormatting sqref="P1858">
    <cfRule type="cellIs" dxfId="2652" priority="3596" operator="equal">
      <formula>"NÃO"</formula>
    </cfRule>
    <cfRule type="cellIs" dxfId="2651" priority="3597" operator="equal">
      <formula>"SIM"</formula>
    </cfRule>
  </conditionalFormatting>
  <conditionalFormatting sqref="P1852">
    <cfRule type="cellIs" dxfId="2650" priority="3583" operator="equal">
      <formula>"NÃO"</formula>
    </cfRule>
    <cfRule type="cellIs" dxfId="2649" priority="3584" operator="equal">
      <formula>"SIM"</formula>
    </cfRule>
  </conditionalFormatting>
  <conditionalFormatting sqref="P1857">
    <cfRule type="cellIs" dxfId="2648" priority="3570" operator="equal">
      <formula>"NÃO"</formula>
    </cfRule>
    <cfRule type="cellIs" dxfId="2647" priority="3571" operator="equal">
      <formula>"SIM"</formula>
    </cfRule>
  </conditionalFormatting>
  <conditionalFormatting sqref="G1857">
    <cfRule type="cellIs" dxfId="2646" priority="3559" operator="equal">
      <formula>"z3"</formula>
    </cfRule>
    <cfRule type="cellIs" dxfId="2645" priority="3560" operator="equal">
      <formula>"Z1"</formula>
    </cfRule>
    <cfRule type="cellIs" dxfId="2644" priority="3561" operator="equal">
      <formula>"H2"</formula>
    </cfRule>
    <cfRule type="cellIs" dxfId="2643" priority="3562" operator="equal">
      <formula>"H1"</formula>
    </cfRule>
    <cfRule type="cellIs" dxfId="2642" priority="3563" operator="equal">
      <formula>"F1"</formula>
    </cfRule>
    <cfRule type="cellIs" dxfId="2641" priority="3564" operator="equal">
      <formula>"G2"</formula>
    </cfRule>
    <cfRule type="cellIs" dxfId="2640" priority="3565" operator="equal">
      <formula>"G1"</formula>
    </cfRule>
    <cfRule type="cellIs" dxfId="2639" priority="3566" operator="equal">
      <formula>"E1"</formula>
    </cfRule>
    <cfRule type="cellIs" dxfId="2638" priority="3567" operator="equal">
      <formula>"D2"</formula>
    </cfRule>
    <cfRule type="cellIs" dxfId="2637" priority="3568" operator="equal">
      <formula>"D1"</formula>
    </cfRule>
    <cfRule type="cellIs" dxfId="2636" priority="3569" operator="equal">
      <formula>"A"</formula>
    </cfRule>
  </conditionalFormatting>
  <conditionalFormatting sqref="G2303">
    <cfRule type="cellIs" dxfId="2635" priority="3548" operator="equal">
      <formula>"z3"</formula>
    </cfRule>
    <cfRule type="cellIs" dxfId="2634" priority="3549" operator="equal">
      <formula>"Z1"</formula>
    </cfRule>
    <cfRule type="cellIs" dxfId="2633" priority="3550" operator="equal">
      <formula>"H2"</formula>
    </cfRule>
    <cfRule type="cellIs" dxfId="2632" priority="3551" operator="equal">
      <formula>"H1"</formula>
    </cfRule>
    <cfRule type="cellIs" dxfId="2631" priority="3552" operator="equal">
      <formula>"F1"</formula>
    </cfRule>
    <cfRule type="cellIs" dxfId="2630" priority="3553" operator="equal">
      <formula>"G2"</formula>
    </cfRule>
    <cfRule type="cellIs" dxfId="2629" priority="3554" operator="equal">
      <formula>"G1"</formula>
    </cfRule>
    <cfRule type="cellIs" dxfId="2628" priority="3555" operator="equal">
      <formula>"E1"</formula>
    </cfRule>
    <cfRule type="cellIs" dxfId="2627" priority="3556" operator="equal">
      <formula>"D2"</formula>
    </cfRule>
    <cfRule type="cellIs" dxfId="2626" priority="3557" operator="equal">
      <formula>"D1"</formula>
    </cfRule>
    <cfRule type="cellIs" dxfId="2625" priority="3558" operator="equal">
      <formula>"A"</formula>
    </cfRule>
  </conditionalFormatting>
  <conditionalFormatting sqref="G2302">
    <cfRule type="cellIs" dxfId="2624" priority="3537" operator="equal">
      <formula>"z3"</formula>
    </cfRule>
    <cfRule type="cellIs" dxfId="2623" priority="3538" operator="equal">
      <formula>"Z1"</formula>
    </cfRule>
    <cfRule type="cellIs" dxfId="2622" priority="3539" operator="equal">
      <formula>"H2"</formula>
    </cfRule>
    <cfRule type="cellIs" dxfId="2621" priority="3540" operator="equal">
      <formula>"H1"</formula>
    </cfRule>
    <cfRule type="cellIs" dxfId="2620" priority="3541" operator="equal">
      <formula>"F1"</formula>
    </cfRule>
    <cfRule type="cellIs" dxfId="2619" priority="3542" operator="equal">
      <formula>"G2"</formula>
    </cfRule>
    <cfRule type="cellIs" dxfId="2618" priority="3543" operator="equal">
      <formula>"G1"</formula>
    </cfRule>
    <cfRule type="cellIs" dxfId="2617" priority="3544" operator="equal">
      <formula>"E1"</formula>
    </cfRule>
    <cfRule type="cellIs" dxfId="2616" priority="3545" operator="equal">
      <formula>"D2"</formula>
    </cfRule>
    <cfRule type="cellIs" dxfId="2615" priority="3546" operator="equal">
      <formula>"D1"</formula>
    </cfRule>
    <cfRule type="cellIs" dxfId="2614" priority="3547" operator="equal">
      <formula>"A"</formula>
    </cfRule>
  </conditionalFormatting>
  <conditionalFormatting sqref="G2299">
    <cfRule type="cellIs" dxfId="2613" priority="3526" operator="equal">
      <formula>"z3"</formula>
    </cfRule>
    <cfRule type="cellIs" dxfId="2612" priority="3527" operator="equal">
      <formula>"Z1"</formula>
    </cfRule>
    <cfRule type="cellIs" dxfId="2611" priority="3528" operator="equal">
      <formula>"H2"</formula>
    </cfRule>
    <cfRule type="cellIs" dxfId="2610" priority="3529" operator="equal">
      <formula>"H1"</formula>
    </cfRule>
    <cfRule type="cellIs" dxfId="2609" priority="3530" operator="equal">
      <formula>"F1"</formula>
    </cfRule>
    <cfRule type="cellIs" dxfId="2608" priority="3531" operator="equal">
      <formula>"G2"</formula>
    </cfRule>
    <cfRule type="cellIs" dxfId="2607" priority="3532" operator="equal">
      <formula>"G1"</formula>
    </cfRule>
    <cfRule type="cellIs" dxfId="2606" priority="3533" operator="equal">
      <formula>"E1"</formula>
    </cfRule>
    <cfRule type="cellIs" dxfId="2605" priority="3534" operator="equal">
      <formula>"D2"</formula>
    </cfRule>
    <cfRule type="cellIs" dxfId="2604" priority="3535" operator="equal">
      <formula>"D1"</formula>
    </cfRule>
    <cfRule type="cellIs" dxfId="2603" priority="3536" operator="equal">
      <formula>"A"</formula>
    </cfRule>
  </conditionalFormatting>
  <conditionalFormatting sqref="G2300">
    <cfRule type="cellIs" dxfId="2602" priority="3515" operator="equal">
      <formula>"z3"</formula>
    </cfRule>
    <cfRule type="cellIs" dxfId="2601" priority="3516" operator="equal">
      <formula>"Z1"</formula>
    </cfRule>
    <cfRule type="cellIs" dxfId="2600" priority="3517" operator="equal">
      <formula>"H2"</formula>
    </cfRule>
    <cfRule type="cellIs" dxfId="2599" priority="3518" operator="equal">
      <formula>"H1"</formula>
    </cfRule>
    <cfRule type="cellIs" dxfId="2598" priority="3519" operator="equal">
      <formula>"F1"</formula>
    </cfRule>
    <cfRule type="cellIs" dxfId="2597" priority="3520" operator="equal">
      <formula>"G2"</formula>
    </cfRule>
    <cfRule type="cellIs" dxfId="2596" priority="3521" operator="equal">
      <formula>"G1"</formula>
    </cfRule>
    <cfRule type="cellIs" dxfId="2595" priority="3522" operator="equal">
      <formula>"E1"</formula>
    </cfRule>
    <cfRule type="cellIs" dxfId="2594" priority="3523" operator="equal">
      <formula>"D2"</formula>
    </cfRule>
    <cfRule type="cellIs" dxfId="2593" priority="3524" operator="equal">
      <formula>"D1"</formula>
    </cfRule>
    <cfRule type="cellIs" dxfId="2592" priority="3525" operator="equal">
      <formula>"A"</formula>
    </cfRule>
  </conditionalFormatting>
  <conditionalFormatting sqref="G2285">
    <cfRule type="cellIs" dxfId="2591" priority="3504" operator="equal">
      <formula>"z3"</formula>
    </cfRule>
    <cfRule type="cellIs" dxfId="2590" priority="3505" operator="equal">
      <formula>"Z1"</formula>
    </cfRule>
    <cfRule type="cellIs" dxfId="2589" priority="3506" operator="equal">
      <formula>"H2"</formula>
    </cfRule>
    <cfRule type="cellIs" dxfId="2588" priority="3507" operator="equal">
      <formula>"H1"</formula>
    </cfRule>
    <cfRule type="cellIs" dxfId="2587" priority="3508" operator="equal">
      <formula>"F1"</formula>
    </cfRule>
    <cfRule type="cellIs" dxfId="2586" priority="3509" operator="equal">
      <formula>"G2"</formula>
    </cfRule>
    <cfRule type="cellIs" dxfId="2585" priority="3510" operator="equal">
      <formula>"G1"</formula>
    </cfRule>
    <cfRule type="cellIs" dxfId="2584" priority="3511" operator="equal">
      <formula>"E1"</formula>
    </cfRule>
    <cfRule type="cellIs" dxfId="2583" priority="3512" operator="equal">
      <formula>"D2"</formula>
    </cfRule>
    <cfRule type="cellIs" dxfId="2582" priority="3513" operator="equal">
      <formula>"D1"</formula>
    </cfRule>
    <cfRule type="cellIs" dxfId="2581" priority="3514" operator="equal">
      <formula>"A"</formula>
    </cfRule>
  </conditionalFormatting>
  <conditionalFormatting sqref="P2269">
    <cfRule type="cellIs" dxfId="2580" priority="3502" operator="equal">
      <formula>"NÃO"</formula>
    </cfRule>
    <cfRule type="cellIs" dxfId="2579" priority="3503" operator="equal">
      <formula>"SIM"</formula>
    </cfRule>
  </conditionalFormatting>
  <conditionalFormatting sqref="P2270">
    <cfRule type="cellIs" dxfId="2578" priority="3500" operator="equal">
      <formula>"NÃO"</formula>
    </cfRule>
    <cfRule type="cellIs" dxfId="2577" priority="3501" operator="equal">
      <formula>"SIM"</formula>
    </cfRule>
  </conditionalFormatting>
  <conditionalFormatting sqref="P2271">
    <cfRule type="cellIs" dxfId="2576" priority="3498" operator="equal">
      <formula>"NÃO"</formula>
    </cfRule>
    <cfRule type="cellIs" dxfId="2575" priority="3499" operator="equal">
      <formula>"SIM"</formula>
    </cfRule>
  </conditionalFormatting>
  <conditionalFormatting sqref="P2277">
    <cfRule type="cellIs" dxfId="2574" priority="3496" operator="equal">
      <formula>"NÃO"</formula>
    </cfRule>
    <cfRule type="cellIs" dxfId="2573" priority="3497" operator="equal">
      <formula>"SIM"</formula>
    </cfRule>
  </conditionalFormatting>
  <conditionalFormatting sqref="P2278">
    <cfRule type="cellIs" dxfId="2572" priority="3494" operator="equal">
      <formula>"NÃO"</formula>
    </cfRule>
    <cfRule type="cellIs" dxfId="2571" priority="3495" operator="equal">
      <formula>"SIM"</formula>
    </cfRule>
  </conditionalFormatting>
  <conditionalFormatting sqref="G2272">
    <cfRule type="cellIs" dxfId="2570" priority="3483" operator="equal">
      <formula>"z3"</formula>
    </cfRule>
    <cfRule type="cellIs" dxfId="2569" priority="3484" operator="equal">
      <formula>"Z1"</formula>
    </cfRule>
    <cfRule type="cellIs" dxfId="2568" priority="3485" operator="equal">
      <formula>"H2"</formula>
    </cfRule>
    <cfRule type="cellIs" dxfId="2567" priority="3486" operator="equal">
      <formula>"H1"</formula>
    </cfRule>
    <cfRule type="cellIs" dxfId="2566" priority="3487" operator="equal">
      <formula>"F1"</formula>
    </cfRule>
    <cfRule type="cellIs" dxfId="2565" priority="3488" operator="equal">
      <formula>"G2"</formula>
    </cfRule>
    <cfRule type="cellIs" dxfId="2564" priority="3489" operator="equal">
      <formula>"G1"</formula>
    </cfRule>
    <cfRule type="cellIs" dxfId="2563" priority="3490" operator="equal">
      <formula>"E1"</formula>
    </cfRule>
    <cfRule type="cellIs" dxfId="2562" priority="3491" operator="equal">
      <formula>"D2"</formula>
    </cfRule>
    <cfRule type="cellIs" dxfId="2561" priority="3492" operator="equal">
      <formula>"D1"</formula>
    </cfRule>
    <cfRule type="cellIs" dxfId="2560" priority="3493" operator="equal">
      <formula>"A"</formula>
    </cfRule>
  </conditionalFormatting>
  <conditionalFormatting sqref="G2273">
    <cfRule type="cellIs" dxfId="2559" priority="3472" operator="equal">
      <formula>"z3"</formula>
    </cfRule>
    <cfRule type="cellIs" dxfId="2558" priority="3473" operator="equal">
      <formula>"Z1"</formula>
    </cfRule>
    <cfRule type="cellIs" dxfId="2557" priority="3474" operator="equal">
      <formula>"H2"</formula>
    </cfRule>
    <cfRule type="cellIs" dxfId="2556" priority="3475" operator="equal">
      <formula>"H1"</formula>
    </cfRule>
    <cfRule type="cellIs" dxfId="2555" priority="3476" operator="equal">
      <formula>"F1"</formula>
    </cfRule>
    <cfRule type="cellIs" dxfId="2554" priority="3477" operator="equal">
      <formula>"G2"</formula>
    </cfRule>
    <cfRule type="cellIs" dxfId="2553" priority="3478" operator="equal">
      <formula>"G1"</formula>
    </cfRule>
    <cfRule type="cellIs" dxfId="2552" priority="3479" operator="equal">
      <formula>"E1"</formula>
    </cfRule>
    <cfRule type="cellIs" dxfId="2551" priority="3480" operator="equal">
      <formula>"D2"</formula>
    </cfRule>
    <cfRule type="cellIs" dxfId="2550" priority="3481" operator="equal">
      <formula>"D1"</formula>
    </cfRule>
    <cfRule type="cellIs" dxfId="2549" priority="3482" operator="equal">
      <formula>"A"</formula>
    </cfRule>
  </conditionalFormatting>
  <conditionalFormatting sqref="G2274">
    <cfRule type="cellIs" dxfId="2548" priority="3461" operator="equal">
      <formula>"z3"</formula>
    </cfRule>
    <cfRule type="cellIs" dxfId="2547" priority="3462" operator="equal">
      <formula>"Z1"</formula>
    </cfRule>
    <cfRule type="cellIs" dxfId="2546" priority="3463" operator="equal">
      <formula>"H2"</formula>
    </cfRule>
    <cfRule type="cellIs" dxfId="2545" priority="3464" operator="equal">
      <formula>"H1"</formula>
    </cfRule>
    <cfRule type="cellIs" dxfId="2544" priority="3465" operator="equal">
      <formula>"F1"</formula>
    </cfRule>
    <cfRule type="cellIs" dxfId="2543" priority="3466" operator="equal">
      <formula>"G2"</formula>
    </cfRule>
    <cfRule type="cellIs" dxfId="2542" priority="3467" operator="equal">
      <formula>"G1"</formula>
    </cfRule>
    <cfRule type="cellIs" dxfId="2541" priority="3468" operator="equal">
      <formula>"E1"</formula>
    </cfRule>
    <cfRule type="cellIs" dxfId="2540" priority="3469" operator="equal">
      <formula>"D2"</formula>
    </cfRule>
    <cfRule type="cellIs" dxfId="2539" priority="3470" operator="equal">
      <formula>"D1"</formula>
    </cfRule>
    <cfRule type="cellIs" dxfId="2538" priority="3471" operator="equal">
      <formula>"A"</formula>
    </cfRule>
  </conditionalFormatting>
  <conditionalFormatting sqref="G2275">
    <cfRule type="cellIs" dxfId="2537" priority="3450" operator="equal">
      <formula>"z3"</formula>
    </cfRule>
    <cfRule type="cellIs" dxfId="2536" priority="3451" operator="equal">
      <formula>"Z1"</formula>
    </cfRule>
    <cfRule type="cellIs" dxfId="2535" priority="3452" operator="equal">
      <formula>"H2"</formula>
    </cfRule>
    <cfRule type="cellIs" dxfId="2534" priority="3453" operator="equal">
      <formula>"H1"</formula>
    </cfRule>
    <cfRule type="cellIs" dxfId="2533" priority="3454" operator="equal">
      <formula>"F1"</formula>
    </cfRule>
    <cfRule type="cellIs" dxfId="2532" priority="3455" operator="equal">
      <formula>"G2"</formula>
    </cfRule>
    <cfRule type="cellIs" dxfId="2531" priority="3456" operator="equal">
      <formula>"G1"</formula>
    </cfRule>
    <cfRule type="cellIs" dxfId="2530" priority="3457" operator="equal">
      <formula>"E1"</formula>
    </cfRule>
    <cfRule type="cellIs" dxfId="2529" priority="3458" operator="equal">
      <formula>"D2"</formula>
    </cfRule>
    <cfRule type="cellIs" dxfId="2528" priority="3459" operator="equal">
      <formula>"D1"</formula>
    </cfRule>
    <cfRule type="cellIs" dxfId="2527" priority="3460" operator="equal">
      <formula>"A"</formula>
    </cfRule>
  </conditionalFormatting>
  <conditionalFormatting sqref="G2276">
    <cfRule type="cellIs" dxfId="2526" priority="3439" operator="equal">
      <formula>"z3"</formula>
    </cfRule>
    <cfRule type="cellIs" dxfId="2525" priority="3440" operator="equal">
      <formula>"Z1"</formula>
    </cfRule>
    <cfRule type="cellIs" dxfId="2524" priority="3441" operator="equal">
      <formula>"H2"</formula>
    </cfRule>
    <cfRule type="cellIs" dxfId="2523" priority="3442" operator="equal">
      <formula>"H1"</formula>
    </cfRule>
    <cfRule type="cellIs" dxfId="2522" priority="3443" operator="equal">
      <formula>"F1"</formula>
    </cfRule>
    <cfRule type="cellIs" dxfId="2521" priority="3444" operator="equal">
      <formula>"G2"</formula>
    </cfRule>
    <cfRule type="cellIs" dxfId="2520" priority="3445" operator="equal">
      <formula>"G1"</formula>
    </cfRule>
    <cfRule type="cellIs" dxfId="2519" priority="3446" operator="equal">
      <formula>"E1"</formula>
    </cfRule>
    <cfRule type="cellIs" dxfId="2518" priority="3447" operator="equal">
      <formula>"D2"</formula>
    </cfRule>
    <cfRule type="cellIs" dxfId="2517" priority="3448" operator="equal">
      <formula>"D1"</formula>
    </cfRule>
    <cfRule type="cellIs" dxfId="2516" priority="3449" operator="equal">
      <formula>"A"</formula>
    </cfRule>
  </conditionalFormatting>
  <conditionalFormatting sqref="G2279">
    <cfRule type="cellIs" dxfId="2515" priority="3428" operator="equal">
      <formula>"z3"</formula>
    </cfRule>
    <cfRule type="cellIs" dxfId="2514" priority="3429" operator="equal">
      <formula>"Z1"</formula>
    </cfRule>
    <cfRule type="cellIs" dxfId="2513" priority="3430" operator="equal">
      <formula>"H2"</formula>
    </cfRule>
    <cfRule type="cellIs" dxfId="2512" priority="3431" operator="equal">
      <formula>"H1"</formula>
    </cfRule>
    <cfRule type="cellIs" dxfId="2511" priority="3432" operator="equal">
      <formula>"F1"</formula>
    </cfRule>
    <cfRule type="cellIs" dxfId="2510" priority="3433" operator="equal">
      <formula>"G2"</formula>
    </cfRule>
    <cfRule type="cellIs" dxfId="2509" priority="3434" operator="equal">
      <formula>"G1"</formula>
    </cfRule>
    <cfRule type="cellIs" dxfId="2508" priority="3435" operator="equal">
      <formula>"E1"</formula>
    </cfRule>
    <cfRule type="cellIs" dxfId="2507" priority="3436" operator="equal">
      <formula>"D2"</formula>
    </cfRule>
    <cfRule type="cellIs" dxfId="2506" priority="3437" operator="equal">
      <formula>"D1"</formula>
    </cfRule>
    <cfRule type="cellIs" dxfId="2505" priority="3438" operator="equal">
      <formula>"A"</formula>
    </cfRule>
  </conditionalFormatting>
  <conditionalFormatting sqref="G2280">
    <cfRule type="cellIs" dxfId="2504" priority="3417" operator="equal">
      <formula>"z3"</formula>
    </cfRule>
    <cfRule type="cellIs" dxfId="2503" priority="3418" operator="equal">
      <formula>"Z1"</formula>
    </cfRule>
    <cfRule type="cellIs" dxfId="2502" priority="3419" operator="equal">
      <formula>"H2"</formula>
    </cfRule>
    <cfRule type="cellIs" dxfId="2501" priority="3420" operator="equal">
      <formula>"H1"</formula>
    </cfRule>
    <cfRule type="cellIs" dxfId="2500" priority="3421" operator="equal">
      <formula>"F1"</formula>
    </cfRule>
    <cfRule type="cellIs" dxfId="2499" priority="3422" operator="equal">
      <formula>"G2"</formula>
    </cfRule>
    <cfRule type="cellIs" dxfId="2498" priority="3423" operator="equal">
      <formula>"G1"</formula>
    </cfRule>
    <cfRule type="cellIs" dxfId="2497" priority="3424" operator="equal">
      <formula>"E1"</formula>
    </cfRule>
    <cfRule type="cellIs" dxfId="2496" priority="3425" operator="equal">
      <formula>"D2"</formula>
    </cfRule>
    <cfRule type="cellIs" dxfId="2495" priority="3426" operator="equal">
      <formula>"D1"</formula>
    </cfRule>
    <cfRule type="cellIs" dxfId="2494" priority="3427" operator="equal">
      <formula>"A"</formula>
    </cfRule>
  </conditionalFormatting>
  <conditionalFormatting sqref="P2272">
    <cfRule type="cellIs" dxfId="2493" priority="3415" operator="equal">
      <formula>"NÃO"</formula>
    </cfRule>
    <cfRule type="cellIs" dxfId="2492" priority="3416" operator="equal">
      <formula>"SIM"</formula>
    </cfRule>
  </conditionalFormatting>
  <conditionalFormatting sqref="P2273:P2276">
    <cfRule type="cellIs" dxfId="2491" priority="3413" operator="equal">
      <formula>"NÃO"</formula>
    </cfRule>
    <cfRule type="cellIs" dxfId="2490" priority="3414" operator="equal">
      <formula>"SIM"</formula>
    </cfRule>
  </conditionalFormatting>
  <conditionalFormatting sqref="P2279:P2283">
    <cfRule type="cellIs" dxfId="2489" priority="3411" operator="equal">
      <formula>"NÃO"</formula>
    </cfRule>
    <cfRule type="cellIs" dxfId="2488" priority="3412" operator="equal">
      <formula>"SIM"</formula>
    </cfRule>
  </conditionalFormatting>
  <conditionalFormatting sqref="G2281">
    <cfRule type="cellIs" dxfId="2487" priority="3400" operator="equal">
      <formula>"z3"</formula>
    </cfRule>
    <cfRule type="cellIs" dxfId="2486" priority="3401" operator="equal">
      <formula>"Z1"</formula>
    </cfRule>
    <cfRule type="cellIs" dxfId="2485" priority="3402" operator="equal">
      <formula>"H2"</formula>
    </cfRule>
    <cfRule type="cellIs" dxfId="2484" priority="3403" operator="equal">
      <formula>"H1"</formula>
    </cfRule>
    <cfRule type="cellIs" dxfId="2483" priority="3404" operator="equal">
      <formula>"F1"</formula>
    </cfRule>
    <cfRule type="cellIs" dxfId="2482" priority="3405" operator="equal">
      <formula>"G2"</formula>
    </cfRule>
    <cfRule type="cellIs" dxfId="2481" priority="3406" operator="equal">
      <formula>"G1"</formula>
    </cfRule>
    <cfRule type="cellIs" dxfId="2480" priority="3407" operator="equal">
      <formula>"E1"</formula>
    </cfRule>
    <cfRule type="cellIs" dxfId="2479" priority="3408" operator="equal">
      <formula>"D2"</formula>
    </cfRule>
    <cfRule type="cellIs" dxfId="2478" priority="3409" operator="equal">
      <formula>"D1"</formula>
    </cfRule>
    <cfRule type="cellIs" dxfId="2477" priority="3410" operator="equal">
      <formula>"A"</formula>
    </cfRule>
  </conditionalFormatting>
  <conditionalFormatting sqref="G2282">
    <cfRule type="cellIs" dxfId="2476" priority="3389" operator="equal">
      <formula>"z3"</formula>
    </cfRule>
    <cfRule type="cellIs" dxfId="2475" priority="3390" operator="equal">
      <formula>"Z1"</formula>
    </cfRule>
    <cfRule type="cellIs" dxfId="2474" priority="3391" operator="equal">
      <formula>"H2"</formula>
    </cfRule>
    <cfRule type="cellIs" dxfId="2473" priority="3392" operator="equal">
      <formula>"H1"</formula>
    </cfRule>
    <cfRule type="cellIs" dxfId="2472" priority="3393" operator="equal">
      <formula>"F1"</formula>
    </cfRule>
    <cfRule type="cellIs" dxfId="2471" priority="3394" operator="equal">
      <formula>"G2"</formula>
    </cfRule>
    <cfRule type="cellIs" dxfId="2470" priority="3395" operator="equal">
      <formula>"G1"</formula>
    </cfRule>
    <cfRule type="cellIs" dxfId="2469" priority="3396" operator="equal">
      <formula>"E1"</formula>
    </cfRule>
    <cfRule type="cellIs" dxfId="2468" priority="3397" operator="equal">
      <formula>"D2"</formula>
    </cfRule>
    <cfRule type="cellIs" dxfId="2467" priority="3398" operator="equal">
      <formula>"D1"</formula>
    </cfRule>
    <cfRule type="cellIs" dxfId="2466" priority="3399" operator="equal">
      <formula>"A"</formula>
    </cfRule>
  </conditionalFormatting>
  <conditionalFormatting sqref="G2283">
    <cfRule type="cellIs" dxfId="2465" priority="3378" operator="equal">
      <formula>"z3"</formula>
    </cfRule>
    <cfRule type="cellIs" dxfId="2464" priority="3379" operator="equal">
      <formula>"Z1"</formula>
    </cfRule>
    <cfRule type="cellIs" dxfId="2463" priority="3380" operator="equal">
      <formula>"H2"</formula>
    </cfRule>
    <cfRule type="cellIs" dxfId="2462" priority="3381" operator="equal">
      <formula>"H1"</formula>
    </cfRule>
    <cfRule type="cellIs" dxfId="2461" priority="3382" operator="equal">
      <formula>"F1"</formula>
    </cfRule>
    <cfRule type="cellIs" dxfId="2460" priority="3383" operator="equal">
      <formula>"G2"</formula>
    </cfRule>
    <cfRule type="cellIs" dxfId="2459" priority="3384" operator="equal">
      <formula>"G1"</formula>
    </cfRule>
    <cfRule type="cellIs" dxfId="2458" priority="3385" operator="equal">
      <formula>"E1"</formula>
    </cfRule>
    <cfRule type="cellIs" dxfId="2457" priority="3386" operator="equal">
      <formula>"D2"</formula>
    </cfRule>
    <cfRule type="cellIs" dxfId="2456" priority="3387" operator="equal">
      <formula>"D1"</formula>
    </cfRule>
    <cfRule type="cellIs" dxfId="2455" priority="3388" operator="equal">
      <formula>"A"</formula>
    </cfRule>
  </conditionalFormatting>
  <conditionalFormatting sqref="G2304">
    <cfRule type="cellIs" dxfId="2454" priority="3367" operator="equal">
      <formula>"z3"</formula>
    </cfRule>
    <cfRule type="cellIs" dxfId="2453" priority="3368" operator="equal">
      <formula>"Z1"</formula>
    </cfRule>
    <cfRule type="cellIs" dxfId="2452" priority="3369" operator="equal">
      <formula>"H2"</formula>
    </cfRule>
    <cfRule type="cellIs" dxfId="2451" priority="3370" operator="equal">
      <formula>"H1"</formula>
    </cfRule>
    <cfRule type="cellIs" dxfId="2450" priority="3371" operator="equal">
      <formula>"F1"</formula>
    </cfRule>
    <cfRule type="cellIs" dxfId="2449" priority="3372" operator="equal">
      <formula>"G2"</formula>
    </cfRule>
    <cfRule type="cellIs" dxfId="2448" priority="3373" operator="equal">
      <formula>"G1"</formula>
    </cfRule>
    <cfRule type="cellIs" dxfId="2447" priority="3374" operator="equal">
      <formula>"E1"</formula>
    </cfRule>
    <cfRule type="cellIs" dxfId="2446" priority="3375" operator="equal">
      <formula>"D2"</formula>
    </cfRule>
    <cfRule type="cellIs" dxfId="2445" priority="3376" operator="equal">
      <formula>"D1"</formula>
    </cfRule>
    <cfRule type="cellIs" dxfId="2444" priority="3377" operator="equal">
      <formula>"A"</formula>
    </cfRule>
  </conditionalFormatting>
  <conditionalFormatting sqref="G2307">
    <cfRule type="cellIs" dxfId="2443" priority="3356" operator="equal">
      <formula>"z3"</formula>
    </cfRule>
    <cfRule type="cellIs" dxfId="2442" priority="3357" operator="equal">
      <formula>"Z1"</formula>
    </cfRule>
    <cfRule type="cellIs" dxfId="2441" priority="3358" operator="equal">
      <formula>"H2"</formula>
    </cfRule>
    <cfRule type="cellIs" dxfId="2440" priority="3359" operator="equal">
      <formula>"H1"</formula>
    </cfRule>
    <cfRule type="cellIs" dxfId="2439" priority="3360" operator="equal">
      <formula>"F1"</formula>
    </cfRule>
    <cfRule type="cellIs" dxfId="2438" priority="3361" operator="equal">
      <formula>"G2"</formula>
    </cfRule>
    <cfRule type="cellIs" dxfId="2437" priority="3362" operator="equal">
      <formula>"G1"</formula>
    </cfRule>
    <cfRule type="cellIs" dxfId="2436" priority="3363" operator="equal">
      <formula>"E1"</formula>
    </cfRule>
    <cfRule type="cellIs" dxfId="2435" priority="3364" operator="equal">
      <formula>"D2"</formula>
    </cfRule>
    <cfRule type="cellIs" dxfId="2434" priority="3365" operator="equal">
      <formula>"D1"</formula>
    </cfRule>
    <cfRule type="cellIs" dxfId="2433" priority="3366" operator="equal">
      <formula>"A"</formula>
    </cfRule>
  </conditionalFormatting>
  <conditionalFormatting sqref="G2345">
    <cfRule type="cellIs" dxfId="2432" priority="3345" operator="equal">
      <formula>"z3"</formula>
    </cfRule>
    <cfRule type="cellIs" dxfId="2431" priority="3346" operator="equal">
      <formula>"Z1"</formula>
    </cfRule>
    <cfRule type="cellIs" dxfId="2430" priority="3347" operator="equal">
      <formula>"H2"</formula>
    </cfRule>
    <cfRule type="cellIs" dxfId="2429" priority="3348" operator="equal">
      <formula>"H1"</formula>
    </cfRule>
    <cfRule type="cellIs" dxfId="2428" priority="3349" operator="equal">
      <formula>"F1"</formula>
    </cfRule>
    <cfRule type="cellIs" dxfId="2427" priority="3350" operator="equal">
      <formula>"G2"</formula>
    </cfRule>
    <cfRule type="cellIs" dxfId="2426" priority="3351" operator="equal">
      <formula>"G1"</formula>
    </cfRule>
    <cfRule type="cellIs" dxfId="2425" priority="3352" operator="equal">
      <formula>"E1"</formula>
    </cfRule>
    <cfRule type="cellIs" dxfId="2424" priority="3353" operator="equal">
      <formula>"D2"</formula>
    </cfRule>
    <cfRule type="cellIs" dxfId="2423" priority="3354" operator="equal">
      <formula>"D1"</formula>
    </cfRule>
    <cfRule type="cellIs" dxfId="2422" priority="3355" operator="equal">
      <formula>"A"</formula>
    </cfRule>
  </conditionalFormatting>
  <conditionalFormatting sqref="G2346">
    <cfRule type="cellIs" dxfId="2421" priority="3334" operator="equal">
      <formula>"z3"</formula>
    </cfRule>
    <cfRule type="cellIs" dxfId="2420" priority="3335" operator="equal">
      <formula>"Z1"</formula>
    </cfRule>
    <cfRule type="cellIs" dxfId="2419" priority="3336" operator="equal">
      <formula>"H2"</formula>
    </cfRule>
    <cfRule type="cellIs" dxfId="2418" priority="3337" operator="equal">
      <formula>"H1"</formula>
    </cfRule>
    <cfRule type="cellIs" dxfId="2417" priority="3338" operator="equal">
      <formula>"F1"</formula>
    </cfRule>
    <cfRule type="cellIs" dxfId="2416" priority="3339" operator="equal">
      <formula>"G2"</formula>
    </cfRule>
    <cfRule type="cellIs" dxfId="2415" priority="3340" operator="equal">
      <formula>"G1"</formula>
    </cfRule>
    <cfRule type="cellIs" dxfId="2414" priority="3341" operator="equal">
      <formula>"E1"</formula>
    </cfRule>
    <cfRule type="cellIs" dxfId="2413" priority="3342" operator="equal">
      <formula>"D2"</formula>
    </cfRule>
    <cfRule type="cellIs" dxfId="2412" priority="3343" operator="equal">
      <formula>"D1"</formula>
    </cfRule>
    <cfRule type="cellIs" dxfId="2411" priority="3344" operator="equal">
      <formula>"A"</formula>
    </cfRule>
  </conditionalFormatting>
  <conditionalFormatting sqref="G2347">
    <cfRule type="cellIs" dxfId="2410" priority="3323" operator="equal">
      <formula>"z3"</formula>
    </cfRule>
    <cfRule type="cellIs" dxfId="2409" priority="3324" operator="equal">
      <formula>"Z1"</formula>
    </cfRule>
    <cfRule type="cellIs" dxfId="2408" priority="3325" operator="equal">
      <formula>"H2"</formula>
    </cfRule>
    <cfRule type="cellIs" dxfId="2407" priority="3326" operator="equal">
      <formula>"H1"</formula>
    </cfRule>
    <cfRule type="cellIs" dxfId="2406" priority="3327" operator="equal">
      <formula>"F1"</formula>
    </cfRule>
    <cfRule type="cellIs" dxfId="2405" priority="3328" operator="equal">
      <formula>"G2"</formula>
    </cfRule>
    <cfRule type="cellIs" dxfId="2404" priority="3329" operator="equal">
      <formula>"G1"</formula>
    </cfRule>
    <cfRule type="cellIs" dxfId="2403" priority="3330" operator="equal">
      <formula>"E1"</formula>
    </cfRule>
    <cfRule type="cellIs" dxfId="2402" priority="3331" operator="equal">
      <formula>"D2"</formula>
    </cfRule>
    <cfRule type="cellIs" dxfId="2401" priority="3332" operator="equal">
      <formula>"D1"</formula>
    </cfRule>
    <cfRule type="cellIs" dxfId="2400" priority="3333" operator="equal">
      <formula>"A"</formula>
    </cfRule>
  </conditionalFormatting>
  <conditionalFormatting sqref="G2359">
    <cfRule type="cellIs" dxfId="2399" priority="3312" operator="equal">
      <formula>"z3"</formula>
    </cfRule>
    <cfRule type="cellIs" dxfId="2398" priority="3313" operator="equal">
      <formula>"Z1"</formula>
    </cfRule>
    <cfRule type="cellIs" dxfId="2397" priority="3314" operator="equal">
      <formula>"H2"</formula>
    </cfRule>
    <cfRule type="cellIs" dxfId="2396" priority="3315" operator="equal">
      <formula>"H1"</formula>
    </cfRule>
    <cfRule type="cellIs" dxfId="2395" priority="3316" operator="equal">
      <formula>"F1"</formula>
    </cfRule>
    <cfRule type="cellIs" dxfId="2394" priority="3317" operator="equal">
      <formula>"G2"</formula>
    </cfRule>
    <cfRule type="cellIs" dxfId="2393" priority="3318" operator="equal">
      <formula>"G1"</formula>
    </cfRule>
    <cfRule type="cellIs" dxfId="2392" priority="3319" operator="equal">
      <formula>"E1"</formula>
    </cfRule>
    <cfRule type="cellIs" dxfId="2391" priority="3320" operator="equal">
      <formula>"D2"</formula>
    </cfRule>
    <cfRule type="cellIs" dxfId="2390" priority="3321" operator="equal">
      <formula>"D1"</formula>
    </cfRule>
    <cfRule type="cellIs" dxfId="2389" priority="3322" operator="equal">
      <formula>"A"</formula>
    </cfRule>
  </conditionalFormatting>
  <conditionalFormatting sqref="G2360">
    <cfRule type="cellIs" dxfId="2388" priority="3301" operator="equal">
      <formula>"z3"</formula>
    </cfRule>
    <cfRule type="cellIs" dxfId="2387" priority="3302" operator="equal">
      <formula>"Z1"</formula>
    </cfRule>
    <cfRule type="cellIs" dxfId="2386" priority="3303" operator="equal">
      <formula>"H2"</formula>
    </cfRule>
    <cfRule type="cellIs" dxfId="2385" priority="3304" operator="equal">
      <formula>"H1"</formula>
    </cfRule>
    <cfRule type="cellIs" dxfId="2384" priority="3305" operator="equal">
      <formula>"F1"</formula>
    </cfRule>
    <cfRule type="cellIs" dxfId="2383" priority="3306" operator="equal">
      <formula>"G2"</formula>
    </cfRule>
    <cfRule type="cellIs" dxfId="2382" priority="3307" operator="equal">
      <formula>"G1"</formula>
    </cfRule>
    <cfRule type="cellIs" dxfId="2381" priority="3308" operator="equal">
      <formula>"E1"</formula>
    </cfRule>
    <cfRule type="cellIs" dxfId="2380" priority="3309" operator="equal">
      <formula>"D2"</formula>
    </cfRule>
    <cfRule type="cellIs" dxfId="2379" priority="3310" operator="equal">
      <formula>"D1"</formula>
    </cfRule>
    <cfRule type="cellIs" dxfId="2378" priority="3311" operator="equal">
      <formula>"A"</formula>
    </cfRule>
  </conditionalFormatting>
  <conditionalFormatting sqref="G2308">
    <cfRule type="cellIs" dxfId="2377" priority="3290" operator="equal">
      <formula>"z3"</formula>
    </cfRule>
    <cfRule type="cellIs" dxfId="2376" priority="3291" operator="equal">
      <formula>"Z1"</formula>
    </cfRule>
    <cfRule type="cellIs" dxfId="2375" priority="3292" operator="equal">
      <formula>"H2"</formula>
    </cfRule>
    <cfRule type="cellIs" dxfId="2374" priority="3293" operator="equal">
      <formula>"H1"</formula>
    </cfRule>
    <cfRule type="cellIs" dxfId="2373" priority="3294" operator="equal">
      <formula>"F1"</formula>
    </cfRule>
    <cfRule type="cellIs" dxfId="2372" priority="3295" operator="equal">
      <formula>"G2"</formula>
    </cfRule>
    <cfRule type="cellIs" dxfId="2371" priority="3296" operator="equal">
      <formula>"G1"</formula>
    </cfRule>
    <cfRule type="cellIs" dxfId="2370" priority="3297" operator="equal">
      <formula>"E1"</formula>
    </cfRule>
    <cfRule type="cellIs" dxfId="2369" priority="3298" operator="equal">
      <formula>"D2"</formula>
    </cfRule>
    <cfRule type="cellIs" dxfId="2368" priority="3299" operator="equal">
      <formula>"D1"</formula>
    </cfRule>
    <cfRule type="cellIs" dxfId="2367" priority="3300" operator="equal">
      <formula>"A"</formula>
    </cfRule>
  </conditionalFormatting>
  <conditionalFormatting sqref="G2335">
    <cfRule type="cellIs" dxfId="2366" priority="3279" operator="equal">
      <formula>"z3"</formula>
    </cfRule>
    <cfRule type="cellIs" dxfId="2365" priority="3280" operator="equal">
      <formula>"Z1"</formula>
    </cfRule>
    <cfRule type="cellIs" dxfId="2364" priority="3281" operator="equal">
      <formula>"H2"</formula>
    </cfRule>
    <cfRule type="cellIs" dxfId="2363" priority="3282" operator="equal">
      <formula>"H1"</formula>
    </cfRule>
    <cfRule type="cellIs" dxfId="2362" priority="3283" operator="equal">
      <formula>"F1"</formula>
    </cfRule>
    <cfRule type="cellIs" dxfId="2361" priority="3284" operator="equal">
      <formula>"G2"</formula>
    </cfRule>
    <cfRule type="cellIs" dxfId="2360" priority="3285" operator="equal">
      <formula>"G1"</formula>
    </cfRule>
    <cfRule type="cellIs" dxfId="2359" priority="3286" operator="equal">
      <formula>"E1"</formula>
    </cfRule>
    <cfRule type="cellIs" dxfId="2358" priority="3287" operator="equal">
      <formula>"D2"</formula>
    </cfRule>
    <cfRule type="cellIs" dxfId="2357" priority="3288" operator="equal">
      <formula>"D1"</formula>
    </cfRule>
    <cfRule type="cellIs" dxfId="2356" priority="3289" operator="equal">
      <formula>"A"</formula>
    </cfRule>
  </conditionalFormatting>
  <conditionalFormatting sqref="G2348">
    <cfRule type="cellIs" dxfId="2355" priority="3268" operator="equal">
      <formula>"z3"</formula>
    </cfRule>
    <cfRule type="cellIs" dxfId="2354" priority="3269" operator="equal">
      <formula>"Z1"</formula>
    </cfRule>
    <cfRule type="cellIs" dxfId="2353" priority="3270" operator="equal">
      <formula>"H2"</formula>
    </cfRule>
    <cfRule type="cellIs" dxfId="2352" priority="3271" operator="equal">
      <formula>"H1"</formula>
    </cfRule>
    <cfRule type="cellIs" dxfId="2351" priority="3272" operator="equal">
      <formula>"F1"</formula>
    </cfRule>
    <cfRule type="cellIs" dxfId="2350" priority="3273" operator="equal">
      <formula>"G2"</formula>
    </cfRule>
    <cfRule type="cellIs" dxfId="2349" priority="3274" operator="equal">
      <formula>"G1"</formula>
    </cfRule>
    <cfRule type="cellIs" dxfId="2348" priority="3275" operator="equal">
      <formula>"E1"</formula>
    </cfRule>
    <cfRule type="cellIs" dxfId="2347" priority="3276" operator="equal">
      <formula>"D2"</formula>
    </cfRule>
    <cfRule type="cellIs" dxfId="2346" priority="3277" operator="equal">
      <formula>"D1"</formula>
    </cfRule>
    <cfRule type="cellIs" dxfId="2345" priority="3278" operator="equal">
      <formula>"A"</formula>
    </cfRule>
  </conditionalFormatting>
  <conditionalFormatting sqref="G2309">
    <cfRule type="cellIs" dxfId="2344" priority="3257" operator="equal">
      <formula>"z3"</formula>
    </cfRule>
    <cfRule type="cellIs" dxfId="2343" priority="3258" operator="equal">
      <formula>"Z1"</formula>
    </cfRule>
    <cfRule type="cellIs" dxfId="2342" priority="3259" operator="equal">
      <formula>"H2"</formula>
    </cfRule>
    <cfRule type="cellIs" dxfId="2341" priority="3260" operator="equal">
      <formula>"H1"</formula>
    </cfRule>
    <cfRule type="cellIs" dxfId="2340" priority="3261" operator="equal">
      <formula>"F1"</formula>
    </cfRule>
    <cfRule type="cellIs" dxfId="2339" priority="3262" operator="equal">
      <formula>"G2"</formula>
    </cfRule>
    <cfRule type="cellIs" dxfId="2338" priority="3263" operator="equal">
      <formula>"G1"</formula>
    </cfRule>
    <cfRule type="cellIs" dxfId="2337" priority="3264" operator="equal">
      <formula>"E1"</formula>
    </cfRule>
    <cfRule type="cellIs" dxfId="2336" priority="3265" operator="equal">
      <formula>"D2"</formula>
    </cfRule>
    <cfRule type="cellIs" dxfId="2335" priority="3266" operator="equal">
      <formula>"D1"</formula>
    </cfRule>
    <cfRule type="cellIs" dxfId="2334" priority="3267" operator="equal">
      <formula>"A"</formula>
    </cfRule>
  </conditionalFormatting>
  <conditionalFormatting sqref="G2310">
    <cfRule type="cellIs" dxfId="2333" priority="3246" operator="equal">
      <formula>"z3"</formula>
    </cfRule>
    <cfRule type="cellIs" dxfId="2332" priority="3247" operator="equal">
      <formula>"Z1"</formula>
    </cfRule>
    <cfRule type="cellIs" dxfId="2331" priority="3248" operator="equal">
      <formula>"H2"</formula>
    </cfRule>
    <cfRule type="cellIs" dxfId="2330" priority="3249" operator="equal">
      <formula>"H1"</formula>
    </cfRule>
    <cfRule type="cellIs" dxfId="2329" priority="3250" operator="equal">
      <formula>"F1"</formula>
    </cfRule>
    <cfRule type="cellIs" dxfId="2328" priority="3251" operator="equal">
      <formula>"G2"</formula>
    </cfRule>
    <cfRule type="cellIs" dxfId="2327" priority="3252" operator="equal">
      <formula>"G1"</formula>
    </cfRule>
    <cfRule type="cellIs" dxfId="2326" priority="3253" operator="equal">
      <formula>"E1"</formula>
    </cfRule>
    <cfRule type="cellIs" dxfId="2325" priority="3254" operator="equal">
      <formula>"D2"</formula>
    </cfRule>
    <cfRule type="cellIs" dxfId="2324" priority="3255" operator="equal">
      <formula>"D1"</formula>
    </cfRule>
    <cfRule type="cellIs" dxfId="2323" priority="3256" operator="equal">
      <formula>"A"</formula>
    </cfRule>
  </conditionalFormatting>
  <conditionalFormatting sqref="G2349">
    <cfRule type="cellIs" dxfId="2322" priority="3235" operator="equal">
      <formula>"z3"</formula>
    </cfRule>
    <cfRule type="cellIs" dxfId="2321" priority="3236" operator="equal">
      <formula>"Z1"</formula>
    </cfRule>
    <cfRule type="cellIs" dxfId="2320" priority="3237" operator="equal">
      <formula>"H2"</formula>
    </cfRule>
    <cfRule type="cellIs" dxfId="2319" priority="3238" operator="equal">
      <formula>"H1"</formula>
    </cfRule>
    <cfRule type="cellIs" dxfId="2318" priority="3239" operator="equal">
      <formula>"F1"</formula>
    </cfRule>
    <cfRule type="cellIs" dxfId="2317" priority="3240" operator="equal">
      <formula>"G2"</formula>
    </cfRule>
    <cfRule type="cellIs" dxfId="2316" priority="3241" operator="equal">
      <formula>"G1"</formula>
    </cfRule>
    <cfRule type="cellIs" dxfId="2315" priority="3242" operator="equal">
      <formula>"E1"</formula>
    </cfRule>
    <cfRule type="cellIs" dxfId="2314" priority="3243" operator="equal">
      <formula>"D2"</formula>
    </cfRule>
    <cfRule type="cellIs" dxfId="2313" priority="3244" operator="equal">
      <formula>"D1"</formula>
    </cfRule>
    <cfRule type="cellIs" dxfId="2312" priority="3245" operator="equal">
      <formula>"A"</formula>
    </cfRule>
  </conditionalFormatting>
  <conditionalFormatting sqref="G2361">
    <cfRule type="cellIs" dxfId="2311" priority="3224" operator="equal">
      <formula>"z3"</formula>
    </cfRule>
    <cfRule type="cellIs" dxfId="2310" priority="3225" operator="equal">
      <formula>"Z1"</formula>
    </cfRule>
    <cfRule type="cellIs" dxfId="2309" priority="3226" operator="equal">
      <formula>"H2"</formula>
    </cfRule>
    <cfRule type="cellIs" dxfId="2308" priority="3227" operator="equal">
      <formula>"H1"</formula>
    </cfRule>
    <cfRule type="cellIs" dxfId="2307" priority="3228" operator="equal">
      <formula>"F1"</formula>
    </cfRule>
    <cfRule type="cellIs" dxfId="2306" priority="3229" operator="equal">
      <formula>"G2"</formula>
    </cfRule>
    <cfRule type="cellIs" dxfId="2305" priority="3230" operator="equal">
      <formula>"G1"</formula>
    </cfRule>
    <cfRule type="cellIs" dxfId="2304" priority="3231" operator="equal">
      <formula>"E1"</formula>
    </cfRule>
    <cfRule type="cellIs" dxfId="2303" priority="3232" operator="equal">
      <formula>"D2"</formula>
    </cfRule>
    <cfRule type="cellIs" dxfId="2302" priority="3233" operator="equal">
      <formula>"D1"</formula>
    </cfRule>
    <cfRule type="cellIs" dxfId="2301" priority="3234" operator="equal">
      <formula>"A"</formula>
    </cfRule>
  </conditionalFormatting>
  <conditionalFormatting sqref="G2306">
    <cfRule type="cellIs" dxfId="2300" priority="3213" operator="equal">
      <formula>"z3"</formula>
    </cfRule>
    <cfRule type="cellIs" dxfId="2299" priority="3214" operator="equal">
      <formula>"Z1"</formula>
    </cfRule>
    <cfRule type="cellIs" dxfId="2298" priority="3215" operator="equal">
      <formula>"H2"</formula>
    </cfRule>
    <cfRule type="cellIs" dxfId="2297" priority="3216" operator="equal">
      <formula>"H1"</formula>
    </cfRule>
    <cfRule type="cellIs" dxfId="2296" priority="3217" operator="equal">
      <formula>"F1"</formula>
    </cfRule>
    <cfRule type="cellIs" dxfId="2295" priority="3218" operator="equal">
      <formula>"G2"</formula>
    </cfRule>
    <cfRule type="cellIs" dxfId="2294" priority="3219" operator="equal">
      <formula>"G1"</formula>
    </cfRule>
    <cfRule type="cellIs" dxfId="2293" priority="3220" operator="equal">
      <formula>"E1"</formula>
    </cfRule>
    <cfRule type="cellIs" dxfId="2292" priority="3221" operator="equal">
      <formula>"D2"</formula>
    </cfRule>
    <cfRule type="cellIs" dxfId="2291" priority="3222" operator="equal">
      <formula>"D1"</formula>
    </cfRule>
    <cfRule type="cellIs" dxfId="2290" priority="3223" operator="equal">
      <formula>"A"</formula>
    </cfRule>
  </conditionalFormatting>
  <conditionalFormatting sqref="P2312">
    <cfRule type="cellIs" dxfId="2289" priority="3211" operator="equal">
      <formula>"NÃO"</formula>
    </cfRule>
    <cfRule type="cellIs" dxfId="2288" priority="3212" operator="equal">
      <formula>"SIM"</formula>
    </cfRule>
  </conditionalFormatting>
  <conditionalFormatting sqref="G2098">
    <cfRule type="cellIs" dxfId="2287" priority="3198" operator="equal">
      <formula>"z3"</formula>
    </cfRule>
    <cfRule type="cellIs" dxfId="2286" priority="3199" operator="equal">
      <formula>"Z1"</formula>
    </cfRule>
    <cfRule type="cellIs" dxfId="2285" priority="3200" operator="equal">
      <formula>"H2"</formula>
    </cfRule>
    <cfRule type="cellIs" dxfId="2284" priority="3201" operator="equal">
      <formula>"H1"</formula>
    </cfRule>
    <cfRule type="cellIs" dxfId="2283" priority="3202" operator="equal">
      <formula>"F1"</formula>
    </cfRule>
    <cfRule type="cellIs" dxfId="2282" priority="3203" operator="equal">
      <formula>"G2"</formula>
    </cfRule>
    <cfRule type="cellIs" dxfId="2281" priority="3204" operator="equal">
      <formula>"G1"</formula>
    </cfRule>
    <cfRule type="cellIs" dxfId="2280" priority="3205" operator="equal">
      <formula>"E1"</formula>
    </cfRule>
    <cfRule type="cellIs" dxfId="2279" priority="3206" operator="equal">
      <formula>"D2"</formula>
    </cfRule>
    <cfRule type="cellIs" dxfId="2278" priority="3207" operator="equal">
      <formula>"D1"</formula>
    </cfRule>
    <cfRule type="cellIs" dxfId="2277" priority="3208" operator="equal">
      <formula>"A"</formula>
    </cfRule>
  </conditionalFormatting>
  <conditionalFormatting sqref="G2104">
    <cfRule type="cellIs" dxfId="2276" priority="3121" operator="equal">
      <formula>"z3"</formula>
    </cfRule>
    <cfRule type="cellIs" dxfId="2275" priority="3122" operator="equal">
      <formula>"Z1"</formula>
    </cfRule>
    <cfRule type="cellIs" dxfId="2274" priority="3123" operator="equal">
      <formula>"H2"</formula>
    </cfRule>
    <cfRule type="cellIs" dxfId="2273" priority="3124" operator="equal">
      <formula>"H1"</formula>
    </cfRule>
    <cfRule type="cellIs" dxfId="2272" priority="3125" operator="equal">
      <formula>"F1"</formula>
    </cfRule>
    <cfRule type="cellIs" dxfId="2271" priority="3126" operator="equal">
      <formula>"G2"</formula>
    </cfRule>
    <cfRule type="cellIs" dxfId="2270" priority="3127" operator="equal">
      <formula>"G1"</formula>
    </cfRule>
    <cfRule type="cellIs" dxfId="2269" priority="3128" operator="equal">
      <formula>"E1"</formula>
    </cfRule>
    <cfRule type="cellIs" dxfId="2268" priority="3129" operator="equal">
      <formula>"D2"</formula>
    </cfRule>
    <cfRule type="cellIs" dxfId="2267" priority="3130" operator="equal">
      <formula>"D1"</formula>
    </cfRule>
    <cfRule type="cellIs" dxfId="2266" priority="3131" operator="equal">
      <formula>"A"</formula>
    </cfRule>
  </conditionalFormatting>
  <conditionalFormatting sqref="G2100">
    <cfRule type="cellIs" dxfId="2265" priority="3176" operator="equal">
      <formula>"z3"</formula>
    </cfRule>
    <cfRule type="cellIs" dxfId="2264" priority="3177" operator="equal">
      <formula>"Z1"</formula>
    </cfRule>
    <cfRule type="cellIs" dxfId="2263" priority="3178" operator="equal">
      <formula>"H2"</formula>
    </cfRule>
    <cfRule type="cellIs" dxfId="2262" priority="3179" operator="equal">
      <formula>"H1"</formula>
    </cfRule>
    <cfRule type="cellIs" dxfId="2261" priority="3180" operator="equal">
      <formula>"F1"</formula>
    </cfRule>
    <cfRule type="cellIs" dxfId="2260" priority="3181" operator="equal">
      <formula>"G2"</formula>
    </cfRule>
    <cfRule type="cellIs" dxfId="2259" priority="3182" operator="equal">
      <formula>"G1"</formula>
    </cfRule>
    <cfRule type="cellIs" dxfId="2258" priority="3183" operator="equal">
      <formula>"E1"</formula>
    </cfRule>
    <cfRule type="cellIs" dxfId="2257" priority="3184" operator="equal">
      <formula>"D2"</formula>
    </cfRule>
    <cfRule type="cellIs" dxfId="2256" priority="3185" operator="equal">
      <formula>"D1"</formula>
    </cfRule>
    <cfRule type="cellIs" dxfId="2255" priority="3186" operator="equal">
      <formula>"A"</formula>
    </cfRule>
  </conditionalFormatting>
  <conditionalFormatting sqref="G2099">
    <cfRule type="cellIs" dxfId="2254" priority="3165" operator="equal">
      <formula>"z3"</formula>
    </cfRule>
    <cfRule type="cellIs" dxfId="2253" priority="3166" operator="equal">
      <formula>"Z1"</formula>
    </cfRule>
    <cfRule type="cellIs" dxfId="2252" priority="3167" operator="equal">
      <formula>"H2"</formula>
    </cfRule>
    <cfRule type="cellIs" dxfId="2251" priority="3168" operator="equal">
      <formula>"H1"</formula>
    </cfRule>
    <cfRule type="cellIs" dxfId="2250" priority="3169" operator="equal">
      <formula>"F1"</formula>
    </cfRule>
    <cfRule type="cellIs" dxfId="2249" priority="3170" operator="equal">
      <formula>"G2"</formula>
    </cfRule>
    <cfRule type="cellIs" dxfId="2248" priority="3171" operator="equal">
      <formula>"G1"</formula>
    </cfRule>
    <cfRule type="cellIs" dxfId="2247" priority="3172" operator="equal">
      <formula>"E1"</formula>
    </cfRule>
    <cfRule type="cellIs" dxfId="2246" priority="3173" operator="equal">
      <formula>"D2"</formula>
    </cfRule>
    <cfRule type="cellIs" dxfId="2245" priority="3174" operator="equal">
      <formula>"D1"</formula>
    </cfRule>
    <cfRule type="cellIs" dxfId="2244" priority="3175" operator="equal">
      <formula>"A"</formula>
    </cfRule>
  </conditionalFormatting>
  <conditionalFormatting sqref="G2101">
    <cfRule type="cellIs" dxfId="2243" priority="3154" operator="equal">
      <formula>"z3"</formula>
    </cfRule>
    <cfRule type="cellIs" dxfId="2242" priority="3155" operator="equal">
      <formula>"Z1"</formula>
    </cfRule>
    <cfRule type="cellIs" dxfId="2241" priority="3156" operator="equal">
      <formula>"H2"</formula>
    </cfRule>
    <cfRule type="cellIs" dxfId="2240" priority="3157" operator="equal">
      <formula>"H1"</formula>
    </cfRule>
    <cfRule type="cellIs" dxfId="2239" priority="3158" operator="equal">
      <formula>"F1"</formula>
    </cfRule>
    <cfRule type="cellIs" dxfId="2238" priority="3159" operator="equal">
      <formula>"G2"</formula>
    </cfRule>
    <cfRule type="cellIs" dxfId="2237" priority="3160" operator="equal">
      <formula>"G1"</formula>
    </cfRule>
    <cfRule type="cellIs" dxfId="2236" priority="3161" operator="equal">
      <formula>"E1"</formula>
    </cfRule>
    <cfRule type="cellIs" dxfId="2235" priority="3162" operator="equal">
      <formula>"D2"</formula>
    </cfRule>
    <cfRule type="cellIs" dxfId="2234" priority="3163" operator="equal">
      <formula>"D1"</formula>
    </cfRule>
    <cfRule type="cellIs" dxfId="2233" priority="3164" operator="equal">
      <formula>"A"</formula>
    </cfRule>
  </conditionalFormatting>
  <conditionalFormatting sqref="G2102">
    <cfRule type="cellIs" dxfId="2232" priority="3143" operator="equal">
      <formula>"z3"</formula>
    </cfRule>
    <cfRule type="cellIs" dxfId="2231" priority="3144" operator="equal">
      <formula>"Z1"</formula>
    </cfRule>
    <cfRule type="cellIs" dxfId="2230" priority="3145" operator="equal">
      <formula>"H2"</formula>
    </cfRule>
    <cfRule type="cellIs" dxfId="2229" priority="3146" operator="equal">
      <formula>"H1"</formula>
    </cfRule>
    <cfRule type="cellIs" dxfId="2228" priority="3147" operator="equal">
      <formula>"F1"</formula>
    </cfRule>
    <cfRule type="cellIs" dxfId="2227" priority="3148" operator="equal">
      <formula>"G2"</formula>
    </cfRule>
    <cfRule type="cellIs" dxfId="2226" priority="3149" operator="equal">
      <formula>"G1"</formula>
    </cfRule>
    <cfRule type="cellIs" dxfId="2225" priority="3150" operator="equal">
      <formula>"E1"</formula>
    </cfRule>
    <cfRule type="cellIs" dxfId="2224" priority="3151" operator="equal">
      <formula>"D2"</formula>
    </cfRule>
    <cfRule type="cellIs" dxfId="2223" priority="3152" operator="equal">
      <formula>"D1"</formula>
    </cfRule>
    <cfRule type="cellIs" dxfId="2222" priority="3153" operator="equal">
      <formula>"A"</formula>
    </cfRule>
  </conditionalFormatting>
  <conditionalFormatting sqref="G2103">
    <cfRule type="cellIs" dxfId="2221" priority="3132" operator="equal">
      <formula>"z3"</formula>
    </cfRule>
    <cfRule type="cellIs" dxfId="2220" priority="3133" operator="equal">
      <formula>"Z1"</formula>
    </cfRule>
    <cfRule type="cellIs" dxfId="2219" priority="3134" operator="equal">
      <formula>"H2"</formula>
    </cfRule>
    <cfRule type="cellIs" dxfId="2218" priority="3135" operator="equal">
      <formula>"H1"</formula>
    </cfRule>
    <cfRule type="cellIs" dxfId="2217" priority="3136" operator="equal">
      <formula>"F1"</formula>
    </cfRule>
    <cfRule type="cellIs" dxfId="2216" priority="3137" operator="equal">
      <formula>"G2"</formula>
    </cfRule>
    <cfRule type="cellIs" dxfId="2215" priority="3138" operator="equal">
      <formula>"G1"</formula>
    </cfRule>
    <cfRule type="cellIs" dxfId="2214" priority="3139" operator="equal">
      <formula>"E1"</formula>
    </cfRule>
    <cfRule type="cellIs" dxfId="2213" priority="3140" operator="equal">
      <formula>"D2"</formula>
    </cfRule>
    <cfRule type="cellIs" dxfId="2212" priority="3141" operator="equal">
      <formula>"D1"</formula>
    </cfRule>
    <cfRule type="cellIs" dxfId="2211" priority="3142" operator="equal">
      <formula>"A"</formula>
    </cfRule>
  </conditionalFormatting>
  <conditionalFormatting sqref="G2105">
    <cfRule type="cellIs" dxfId="2210" priority="3110" operator="equal">
      <formula>"z3"</formula>
    </cfRule>
    <cfRule type="cellIs" dxfId="2209" priority="3111" operator="equal">
      <formula>"Z1"</formula>
    </cfRule>
    <cfRule type="cellIs" dxfId="2208" priority="3112" operator="equal">
      <formula>"H2"</formula>
    </cfRule>
    <cfRule type="cellIs" dxfId="2207" priority="3113" operator="equal">
      <formula>"H1"</formula>
    </cfRule>
    <cfRule type="cellIs" dxfId="2206" priority="3114" operator="equal">
      <formula>"F1"</formula>
    </cfRule>
    <cfRule type="cellIs" dxfId="2205" priority="3115" operator="equal">
      <formula>"G2"</formula>
    </cfRule>
    <cfRule type="cellIs" dxfId="2204" priority="3116" operator="equal">
      <formula>"G1"</formula>
    </cfRule>
    <cfRule type="cellIs" dxfId="2203" priority="3117" operator="equal">
      <formula>"E1"</formula>
    </cfRule>
    <cfRule type="cellIs" dxfId="2202" priority="3118" operator="equal">
      <formula>"D2"</formula>
    </cfRule>
    <cfRule type="cellIs" dxfId="2201" priority="3119" operator="equal">
      <formula>"D1"</formula>
    </cfRule>
    <cfRule type="cellIs" dxfId="2200" priority="3120" operator="equal">
      <formula>"A"</formula>
    </cfRule>
  </conditionalFormatting>
  <conditionalFormatting sqref="P2105:P2107">
    <cfRule type="cellIs" dxfId="2199" priority="3108" operator="equal">
      <formula>"NÃO"</formula>
    </cfRule>
    <cfRule type="cellIs" dxfId="2198" priority="3109" operator="equal">
      <formula>"SIM"</formula>
    </cfRule>
  </conditionalFormatting>
  <conditionalFormatting sqref="P2108:P2110">
    <cfRule type="cellIs" dxfId="2197" priority="3106" operator="equal">
      <formula>"NÃO"</formula>
    </cfRule>
    <cfRule type="cellIs" dxfId="2196" priority="3107" operator="equal">
      <formula>"SIM"</formula>
    </cfRule>
  </conditionalFormatting>
  <conditionalFormatting sqref="G2106">
    <cfRule type="cellIs" dxfId="2195" priority="3095" operator="equal">
      <formula>"z3"</formula>
    </cfRule>
    <cfRule type="cellIs" dxfId="2194" priority="3096" operator="equal">
      <formula>"Z1"</formula>
    </cfRule>
    <cfRule type="cellIs" dxfId="2193" priority="3097" operator="equal">
      <formula>"H2"</formula>
    </cfRule>
    <cfRule type="cellIs" dxfId="2192" priority="3098" operator="equal">
      <formula>"H1"</formula>
    </cfRule>
    <cfRule type="cellIs" dxfId="2191" priority="3099" operator="equal">
      <formula>"F1"</formula>
    </cfRule>
    <cfRule type="cellIs" dxfId="2190" priority="3100" operator="equal">
      <formula>"G2"</formula>
    </cfRule>
    <cfRule type="cellIs" dxfId="2189" priority="3101" operator="equal">
      <formula>"G1"</formula>
    </cfRule>
    <cfRule type="cellIs" dxfId="2188" priority="3102" operator="equal">
      <formula>"E1"</formula>
    </cfRule>
    <cfRule type="cellIs" dxfId="2187" priority="3103" operator="equal">
      <formula>"D2"</formula>
    </cfRule>
    <cfRule type="cellIs" dxfId="2186" priority="3104" operator="equal">
      <formula>"D1"</formula>
    </cfRule>
    <cfRule type="cellIs" dxfId="2185" priority="3105" operator="equal">
      <formula>"A"</formula>
    </cfRule>
  </conditionalFormatting>
  <conditionalFormatting sqref="G2107:G2110">
    <cfRule type="cellIs" dxfId="2184" priority="3084" operator="equal">
      <formula>"z3"</formula>
    </cfRule>
    <cfRule type="cellIs" dxfId="2183" priority="3085" operator="equal">
      <formula>"Z1"</formula>
    </cfRule>
    <cfRule type="cellIs" dxfId="2182" priority="3086" operator="equal">
      <formula>"H2"</formula>
    </cfRule>
    <cfRule type="cellIs" dxfId="2181" priority="3087" operator="equal">
      <formula>"H1"</formula>
    </cfRule>
    <cfRule type="cellIs" dxfId="2180" priority="3088" operator="equal">
      <formula>"F1"</formula>
    </cfRule>
    <cfRule type="cellIs" dxfId="2179" priority="3089" operator="equal">
      <formula>"G2"</formula>
    </cfRule>
    <cfRule type="cellIs" dxfId="2178" priority="3090" operator="equal">
      <formula>"G1"</formula>
    </cfRule>
    <cfRule type="cellIs" dxfId="2177" priority="3091" operator="equal">
      <formula>"E1"</formula>
    </cfRule>
    <cfRule type="cellIs" dxfId="2176" priority="3092" operator="equal">
      <formula>"D2"</formula>
    </cfRule>
    <cfRule type="cellIs" dxfId="2175" priority="3093" operator="equal">
      <formula>"D1"</formula>
    </cfRule>
    <cfRule type="cellIs" dxfId="2174" priority="3094" operator="equal">
      <formula>"A"</formula>
    </cfRule>
  </conditionalFormatting>
  <conditionalFormatting sqref="G2315">
    <cfRule type="cellIs" dxfId="2173" priority="3073" operator="equal">
      <formula>"z3"</formula>
    </cfRule>
    <cfRule type="cellIs" dxfId="2172" priority="3074" operator="equal">
      <formula>"Z1"</formula>
    </cfRule>
    <cfRule type="cellIs" dxfId="2171" priority="3075" operator="equal">
      <formula>"H2"</formula>
    </cfRule>
    <cfRule type="cellIs" dxfId="2170" priority="3076" operator="equal">
      <formula>"H1"</formula>
    </cfRule>
    <cfRule type="cellIs" dxfId="2169" priority="3077" operator="equal">
      <formula>"F1"</formula>
    </cfRule>
    <cfRule type="cellIs" dxfId="2168" priority="3078" operator="equal">
      <formula>"G2"</formula>
    </cfRule>
    <cfRule type="cellIs" dxfId="2167" priority="3079" operator="equal">
      <formula>"G1"</formula>
    </cfRule>
    <cfRule type="cellIs" dxfId="2166" priority="3080" operator="equal">
      <formula>"E1"</formula>
    </cfRule>
    <cfRule type="cellIs" dxfId="2165" priority="3081" operator="equal">
      <formula>"D2"</formula>
    </cfRule>
    <cfRule type="cellIs" dxfId="2164" priority="3082" operator="equal">
      <formula>"D1"</formula>
    </cfRule>
    <cfRule type="cellIs" dxfId="2163" priority="3083" operator="equal">
      <formula>"A"</formula>
    </cfRule>
  </conditionalFormatting>
  <conditionalFormatting sqref="G2316">
    <cfRule type="cellIs" dxfId="2162" priority="3062" operator="equal">
      <formula>"z3"</formula>
    </cfRule>
    <cfRule type="cellIs" dxfId="2161" priority="3063" operator="equal">
      <formula>"Z1"</formula>
    </cfRule>
    <cfRule type="cellIs" dxfId="2160" priority="3064" operator="equal">
      <formula>"H2"</formula>
    </cfRule>
    <cfRule type="cellIs" dxfId="2159" priority="3065" operator="equal">
      <formula>"H1"</formula>
    </cfRule>
    <cfRule type="cellIs" dxfId="2158" priority="3066" operator="equal">
      <formula>"F1"</formula>
    </cfRule>
    <cfRule type="cellIs" dxfId="2157" priority="3067" operator="equal">
      <formula>"G2"</formula>
    </cfRule>
    <cfRule type="cellIs" dxfId="2156" priority="3068" operator="equal">
      <formula>"G1"</formula>
    </cfRule>
    <cfRule type="cellIs" dxfId="2155" priority="3069" operator="equal">
      <formula>"E1"</formula>
    </cfRule>
    <cfRule type="cellIs" dxfId="2154" priority="3070" operator="equal">
      <formula>"D2"</formula>
    </cfRule>
    <cfRule type="cellIs" dxfId="2153" priority="3071" operator="equal">
      <formula>"D1"</formula>
    </cfRule>
    <cfRule type="cellIs" dxfId="2152" priority="3072" operator="equal">
      <formula>"A"</formula>
    </cfRule>
  </conditionalFormatting>
  <conditionalFormatting sqref="G2317">
    <cfRule type="cellIs" dxfId="2151" priority="3051" operator="equal">
      <formula>"z3"</formula>
    </cfRule>
    <cfRule type="cellIs" dxfId="2150" priority="3052" operator="equal">
      <formula>"Z1"</formula>
    </cfRule>
    <cfRule type="cellIs" dxfId="2149" priority="3053" operator="equal">
      <formula>"H2"</formula>
    </cfRule>
    <cfRule type="cellIs" dxfId="2148" priority="3054" operator="equal">
      <formula>"H1"</formula>
    </cfRule>
    <cfRule type="cellIs" dxfId="2147" priority="3055" operator="equal">
      <formula>"F1"</formula>
    </cfRule>
    <cfRule type="cellIs" dxfId="2146" priority="3056" operator="equal">
      <formula>"G2"</formula>
    </cfRule>
    <cfRule type="cellIs" dxfId="2145" priority="3057" operator="equal">
      <formula>"G1"</formula>
    </cfRule>
    <cfRule type="cellIs" dxfId="2144" priority="3058" operator="equal">
      <formula>"E1"</formula>
    </cfRule>
    <cfRule type="cellIs" dxfId="2143" priority="3059" operator="equal">
      <formula>"D2"</formula>
    </cfRule>
    <cfRule type="cellIs" dxfId="2142" priority="3060" operator="equal">
      <formula>"D1"</formula>
    </cfRule>
    <cfRule type="cellIs" dxfId="2141" priority="3061" operator="equal">
      <formula>"A"</formula>
    </cfRule>
  </conditionalFormatting>
  <conditionalFormatting sqref="G2318">
    <cfRule type="cellIs" dxfId="2140" priority="3040" operator="equal">
      <formula>"z3"</formula>
    </cfRule>
    <cfRule type="cellIs" dxfId="2139" priority="3041" operator="equal">
      <formula>"Z1"</formula>
    </cfRule>
    <cfRule type="cellIs" dxfId="2138" priority="3042" operator="equal">
      <formula>"H2"</formula>
    </cfRule>
    <cfRule type="cellIs" dxfId="2137" priority="3043" operator="equal">
      <formula>"H1"</formula>
    </cfRule>
    <cfRule type="cellIs" dxfId="2136" priority="3044" operator="equal">
      <formula>"F1"</formula>
    </cfRule>
    <cfRule type="cellIs" dxfId="2135" priority="3045" operator="equal">
      <formula>"G2"</formula>
    </cfRule>
    <cfRule type="cellIs" dxfId="2134" priority="3046" operator="equal">
      <formula>"G1"</formula>
    </cfRule>
    <cfRule type="cellIs" dxfId="2133" priority="3047" operator="equal">
      <formula>"E1"</formula>
    </cfRule>
    <cfRule type="cellIs" dxfId="2132" priority="3048" operator="equal">
      <formula>"D2"</formula>
    </cfRule>
    <cfRule type="cellIs" dxfId="2131" priority="3049" operator="equal">
      <formula>"D1"</formula>
    </cfRule>
    <cfRule type="cellIs" dxfId="2130" priority="3050" operator="equal">
      <formula>"A"</formula>
    </cfRule>
  </conditionalFormatting>
  <conditionalFormatting sqref="G2319">
    <cfRule type="cellIs" dxfId="2129" priority="3029" operator="equal">
      <formula>"z3"</formula>
    </cfRule>
    <cfRule type="cellIs" dxfId="2128" priority="3030" operator="equal">
      <formula>"Z1"</formula>
    </cfRule>
    <cfRule type="cellIs" dxfId="2127" priority="3031" operator="equal">
      <formula>"H2"</formula>
    </cfRule>
    <cfRule type="cellIs" dxfId="2126" priority="3032" operator="equal">
      <formula>"H1"</formula>
    </cfRule>
    <cfRule type="cellIs" dxfId="2125" priority="3033" operator="equal">
      <formula>"F1"</formula>
    </cfRule>
    <cfRule type="cellIs" dxfId="2124" priority="3034" operator="equal">
      <formula>"G2"</formula>
    </cfRule>
    <cfRule type="cellIs" dxfId="2123" priority="3035" operator="equal">
      <formula>"G1"</formula>
    </cfRule>
    <cfRule type="cellIs" dxfId="2122" priority="3036" operator="equal">
      <formula>"E1"</formula>
    </cfRule>
    <cfRule type="cellIs" dxfId="2121" priority="3037" operator="equal">
      <formula>"D2"</formula>
    </cfRule>
    <cfRule type="cellIs" dxfId="2120" priority="3038" operator="equal">
      <formula>"D1"</formula>
    </cfRule>
    <cfRule type="cellIs" dxfId="2119" priority="3039" operator="equal">
      <formula>"A"</formula>
    </cfRule>
  </conditionalFormatting>
  <conditionalFormatting sqref="P2315:P2318">
    <cfRule type="cellIs" dxfId="2118" priority="3027" operator="equal">
      <formula>"NÃO"</formula>
    </cfRule>
    <cfRule type="cellIs" dxfId="2117" priority="3028" operator="equal">
      <formula>"SIM"</formula>
    </cfRule>
  </conditionalFormatting>
  <conditionalFormatting sqref="P2319">
    <cfRule type="cellIs" dxfId="2116" priority="3025" operator="equal">
      <formula>"NÃO"</formula>
    </cfRule>
    <cfRule type="cellIs" dxfId="2115" priority="3026" operator="equal">
      <formula>"SIM"</formula>
    </cfRule>
  </conditionalFormatting>
  <conditionalFormatting sqref="P2332:P2334">
    <cfRule type="cellIs" dxfId="2114" priority="3023" operator="equal">
      <formula>"NÃO"</formula>
    </cfRule>
    <cfRule type="cellIs" dxfId="2113" priority="3024" operator="equal">
      <formula>"SIM"</formula>
    </cfRule>
  </conditionalFormatting>
  <conditionalFormatting sqref="P2320:P2329">
    <cfRule type="cellIs" dxfId="2112" priority="3021" operator="equal">
      <formula>"NÃO"</formula>
    </cfRule>
    <cfRule type="cellIs" dxfId="2111" priority="3022" operator="equal">
      <formula>"SIM"</formula>
    </cfRule>
  </conditionalFormatting>
  <conditionalFormatting sqref="G2320">
    <cfRule type="cellIs" dxfId="2110" priority="3010" operator="equal">
      <formula>"z3"</formula>
    </cfRule>
    <cfRule type="cellIs" dxfId="2109" priority="3011" operator="equal">
      <formula>"Z1"</formula>
    </cfRule>
    <cfRule type="cellIs" dxfId="2108" priority="3012" operator="equal">
      <formula>"H2"</formula>
    </cfRule>
    <cfRule type="cellIs" dxfId="2107" priority="3013" operator="equal">
      <formula>"H1"</formula>
    </cfRule>
    <cfRule type="cellIs" dxfId="2106" priority="3014" operator="equal">
      <formula>"F1"</formula>
    </cfRule>
    <cfRule type="cellIs" dxfId="2105" priority="3015" operator="equal">
      <formula>"G2"</formula>
    </cfRule>
    <cfRule type="cellIs" dxfId="2104" priority="3016" operator="equal">
      <formula>"G1"</formula>
    </cfRule>
    <cfRule type="cellIs" dxfId="2103" priority="3017" operator="equal">
      <formula>"E1"</formula>
    </cfRule>
    <cfRule type="cellIs" dxfId="2102" priority="3018" operator="equal">
      <formula>"D2"</formula>
    </cfRule>
    <cfRule type="cellIs" dxfId="2101" priority="3019" operator="equal">
      <formula>"D1"</formula>
    </cfRule>
    <cfRule type="cellIs" dxfId="2100" priority="3020" operator="equal">
      <formula>"A"</formula>
    </cfRule>
  </conditionalFormatting>
  <conditionalFormatting sqref="G2321:G2328">
    <cfRule type="cellIs" dxfId="2099" priority="2999" operator="equal">
      <formula>"z3"</formula>
    </cfRule>
    <cfRule type="cellIs" dxfId="2098" priority="3000" operator="equal">
      <formula>"Z1"</formula>
    </cfRule>
    <cfRule type="cellIs" dxfId="2097" priority="3001" operator="equal">
      <formula>"H2"</formula>
    </cfRule>
    <cfRule type="cellIs" dxfId="2096" priority="3002" operator="equal">
      <formula>"H1"</formula>
    </cfRule>
    <cfRule type="cellIs" dxfId="2095" priority="3003" operator="equal">
      <formula>"F1"</formula>
    </cfRule>
    <cfRule type="cellIs" dxfId="2094" priority="3004" operator="equal">
      <formula>"G2"</formula>
    </cfRule>
    <cfRule type="cellIs" dxfId="2093" priority="3005" operator="equal">
      <formula>"G1"</formula>
    </cfRule>
    <cfRule type="cellIs" dxfId="2092" priority="3006" operator="equal">
      <formula>"E1"</formula>
    </cfRule>
    <cfRule type="cellIs" dxfId="2091" priority="3007" operator="equal">
      <formula>"D2"</formula>
    </cfRule>
    <cfRule type="cellIs" dxfId="2090" priority="3008" operator="equal">
      <formula>"D1"</formula>
    </cfRule>
    <cfRule type="cellIs" dxfId="2089" priority="3009" operator="equal">
      <formula>"A"</formula>
    </cfRule>
  </conditionalFormatting>
  <conditionalFormatting sqref="G2329:G2331">
    <cfRule type="cellIs" dxfId="2088" priority="2988" operator="equal">
      <formula>"z3"</formula>
    </cfRule>
    <cfRule type="cellIs" dxfId="2087" priority="2989" operator="equal">
      <formula>"Z1"</formula>
    </cfRule>
    <cfRule type="cellIs" dxfId="2086" priority="2990" operator="equal">
      <formula>"H2"</formula>
    </cfRule>
    <cfRule type="cellIs" dxfId="2085" priority="2991" operator="equal">
      <formula>"H1"</formula>
    </cfRule>
    <cfRule type="cellIs" dxfId="2084" priority="2992" operator="equal">
      <formula>"F1"</formula>
    </cfRule>
    <cfRule type="cellIs" dxfId="2083" priority="2993" operator="equal">
      <formula>"G2"</formula>
    </cfRule>
    <cfRule type="cellIs" dxfId="2082" priority="2994" operator="equal">
      <formula>"G1"</formula>
    </cfRule>
    <cfRule type="cellIs" dxfId="2081" priority="2995" operator="equal">
      <formula>"E1"</formula>
    </cfRule>
    <cfRule type="cellIs" dxfId="2080" priority="2996" operator="equal">
      <formula>"D2"</formula>
    </cfRule>
    <cfRule type="cellIs" dxfId="2079" priority="2997" operator="equal">
      <formula>"D1"</formula>
    </cfRule>
    <cfRule type="cellIs" dxfId="2078" priority="2998" operator="equal">
      <formula>"A"</formula>
    </cfRule>
  </conditionalFormatting>
  <conditionalFormatting sqref="G2369">
    <cfRule type="cellIs" dxfId="2077" priority="2977" operator="equal">
      <formula>"z3"</formula>
    </cfRule>
    <cfRule type="cellIs" dxfId="2076" priority="2978" operator="equal">
      <formula>"Z1"</formula>
    </cfRule>
    <cfRule type="cellIs" dxfId="2075" priority="2979" operator="equal">
      <formula>"H2"</formula>
    </cfRule>
    <cfRule type="cellIs" dxfId="2074" priority="2980" operator="equal">
      <formula>"H1"</formula>
    </cfRule>
    <cfRule type="cellIs" dxfId="2073" priority="2981" operator="equal">
      <formula>"F1"</formula>
    </cfRule>
    <cfRule type="cellIs" dxfId="2072" priority="2982" operator="equal">
      <formula>"G2"</formula>
    </cfRule>
    <cfRule type="cellIs" dxfId="2071" priority="2983" operator="equal">
      <formula>"G1"</formula>
    </cfRule>
    <cfRule type="cellIs" dxfId="2070" priority="2984" operator="equal">
      <formula>"E1"</formula>
    </cfRule>
    <cfRule type="cellIs" dxfId="2069" priority="2985" operator="equal">
      <formula>"D2"</formula>
    </cfRule>
    <cfRule type="cellIs" dxfId="2068" priority="2986" operator="equal">
      <formula>"D1"</formula>
    </cfRule>
    <cfRule type="cellIs" dxfId="2067" priority="2987" operator="equal">
      <formula>"A"</formula>
    </cfRule>
  </conditionalFormatting>
  <conditionalFormatting sqref="G2370">
    <cfRule type="cellIs" dxfId="2066" priority="2966" operator="equal">
      <formula>"z3"</formula>
    </cfRule>
    <cfRule type="cellIs" dxfId="2065" priority="2967" operator="equal">
      <formula>"Z1"</formula>
    </cfRule>
    <cfRule type="cellIs" dxfId="2064" priority="2968" operator="equal">
      <formula>"H2"</formula>
    </cfRule>
    <cfRule type="cellIs" dxfId="2063" priority="2969" operator="equal">
      <formula>"H1"</formula>
    </cfRule>
    <cfRule type="cellIs" dxfId="2062" priority="2970" operator="equal">
      <formula>"F1"</formula>
    </cfRule>
    <cfRule type="cellIs" dxfId="2061" priority="2971" operator="equal">
      <formula>"G2"</formula>
    </cfRule>
    <cfRule type="cellIs" dxfId="2060" priority="2972" operator="equal">
      <formula>"G1"</formula>
    </cfRule>
    <cfRule type="cellIs" dxfId="2059" priority="2973" operator="equal">
      <formula>"E1"</formula>
    </cfRule>
    <cfRule type="cellIs" dxfId="2058" priority="2974" operator="equal">
      <formula>"D2"</formula>
    </cfRule>
    <cfRule type="cellIs" dxfId="2057" priority="2975" operator="equal">
      <formula>"D1"</formula>
    </cfRule>
    <cfRule type="cellIs" dxfId="2056" priority="2976" operator="equal">
      <formula>"A"</formula>
    </cfRule>
  </conditionalFormatting>
  <conditionalFormatting sqref="G2371">
    <cfRule type="cellIs" dxfId="2055" priority="2955" operator="equal">
      <formula>"z3"</formula>
    </cfRule>
    <cfRule type="cellIs" dxfId="2054" priority="2956" operator="equal">
      <formula>"Z1"</formula>
    </cfRule>
    <cfRule type="cellIs" dxfId="2053" priority="2957" operator="equal">
      <formula>"H2"</formula>
    </cfRule>
    <cfRule type="cellIs" dxfId="2052" priority="2958" operator="equal">
      <formula>"H1"</formula>
    </cfRule>
    <cfRule type="cellIs" dxfId="2051" priority="2959" operator="equal">
      <formula>"F1"</formula>
    </cfRule>
    <cfRule type="cellIs" dxfId="2050" priority="2960" operator="equal">
      <formula>"G2"</formula>
    </cfRule>
    <cfRule type="cellIs" dxfId="2049" priority="2961" operator="equal">
      <formula>"G1"</formula>
    </cfRule>
    <cfRule type="cellIs" dxfId="2048" priority="2962" operator="equal">
      <formula>"E1"</formula>
    </cfRule>
    <cfRule type="cellIs" dxfId="2047" priority="2963" operator="equal">
      <formula>"D2"</formula>
    </cfRule>
    <cfRule type="cellIs" dxfId="2046" priority="2964" operator="equal">
      <formula>"D1"</formula>
    </cfRule>
    <cfRule type="cellIs" dxfId="2045" priority="2965" operator="equal">
      <formula>"A"</formula>
    </cfRule>
  </conditionalFormatting>
  <conditionalFormatting sqref="G2372">
    <cfRule type="cellIs" dxfId="2044" priority="2944" operator="equal">
      <formula>"z3"</formula>
    </cfRule>
    <cfRule type="cellIs" dxfId="2043" priority="2945" operator="equal">
      <formula>"Z1"</formula>
    </cfRule>
    <cfRule type="cellIs" dxfId="2042" priority="2946" operator="equal">
      <formula>"H2"</formula>
    </cfRule>
    <cfRule type="cellIs" dxfId="2041" priority="2947" operator="equal">
      <formula>"H1"</formula>
    </cfRule>
    <cfRule type="cellIs" dxfId="2040" priority="2948" operator="equal">
      <formula>"F1"</formula>
    </cfRule>
    <cfRule type="cellIs" dxfId="2039" priority="2949" operator="equal">
      <formula>"G2"</formula>
    </cfRule>
    <cfRule type="cellIs" dxfId="2038" priority="2950" operator="equal">
      <formula>"G1"</formula>
    </cfRule>
    <cfRule type="cellIs" dxfId="2037" priority="2951" operator="equal">
      <formula>"E1"</formula>
    </cfRule>
    <cfRule type="cellIs" dxfId="2036" priority="2952" operator="equal">
      <formula>"D2"</formula>
    </cfRule>
    <cfRule type="cellIs" dxfId="2035" priority="2953" operator="equal">
      <formula>"D1"</formula>
    </cfRule>
    <cfRule type="cellIs" dxfId="2034" priority="2954" operator="equal">
      <formula>"A"</formula>
    </cfRule>
  </conditionalFormatting>
  <conditionalFormatting sqref="G2405">
    <cfRule type="cellIs" dxfId="2033" priority="2933" operator="equal">
      <formula>"z3"</formula>
    </cfRule>
    <cfRule type="cellIs" dxfId="2032" priority="2934" operator="equal">
      <formula>"Z1"</formula>
    </cfRule>
    <cfRule type="cellIs" dxfId="2031" priority="2935" operator="equal">
      <formula>"H2"</formula>
    </cfRule>
    <cfRule type="cellIs" dxfId="2030" priority="2936" operator="equal">
      <formula>"H1"</formula>
    </cfRule>
    <cfRule type="cellIs" dxfId="2029" priority="2937" operator="equal">
      <formula>"F1"</formula>
    </cfRule>
    <cfRule type="cellIs" dxfId="2028" priority="2938" operator="equal">
      <formula>"G2"</formula>
    </cfRule>
    <cfRule type="cellIs" dxfId="2027" priority="2939" operator="equal">
      <formula>"G1"</formula>
    </cfRule>
    <cfRule type="cellIs" dxfId="2026" priority="2940" operator="equal">
      <formula>"E1"</formula>
    </cfRule>
    <cfRule type="cellIs" dxfId="2025" priority="2941" operator="equal">
      <formula>"D2"</formula>
    </cfRule>
    <cfRule type="cellIs" dxfId="2024" priority="2942" operator="equal">
      <formula>"D1"</formula>
    </cfRule>
    <cfRule type="cellIs" dxfId="2023" priority="2943" operator="equal">
      <formula>"A"</formula>
    </cfRule>
  </conditionalFormatting>
  <conditionalFormatting sqref="G2415">
    <cfRule type="cellIs" dxfId="2022" priority="2922" operator="equal">
      <formula>"z3"</formula>
    </cfRule>
    <cfRule type="cellIs" dxfId="2021" priority="2923" operator="equal">
      <formula>"Z1"</formula>
    </cfRule>
    <cfRule type="cellIs" dxfId="2020" priority="2924" operator="equal">
      <formula>"H2"</formula>
    </cfRule>
    <cfRule type="cellIs" dxfId="2019" priority="2925" operator="equal">
      <formula>"H1"</formula>
    </cfRule>
    <cfRule type="cellIs" dxfId="2018" priority="2926" operator="equal">
      <formula>"F1"</formula>
    </cfRule>
    <cfRule type="cellIs" dxfId="2017" priority="2927" operator="equal">
      <formula>"G2"</formula>
    </cfRule>
    <cfRule type="cellIs" dxfId="2016" priority="2928" operator="equal">
      <formula>"G1"</formula>
    </cfRule>
    <cfRule type="cellIs" dxfId="2015" priority="2929" operator="equal">
      <formula>"E1"</formula>
    </cfRule>
    <cfRule type="cellIs" dxfId="2014" priority="2930" operator="equal">
      <formula>"D2"</formula>
    </cfRule>
    <cfRule type="cellIs" dxfId="2013" priority="2931" operator="equal">
      <formula>"D1"</formula>
    </cfRule>
    <cfRule type="cellIs" dxfId="2012" priority="2932" operator="equal">
      <formula>"A"</formula>
    </cfRule>
  </conditionalFormatting>
  <conditionalFormatting sqref="G2406:G2414">
    <cfRule type="cellIs" dxfId="2011" priority="2911" operator="equal">
      <formula>"z3"</formula>
    </cfRule>
    <cfRule type="cellIs" dxfId="2010" priority="2912" operator="equal">
      <formula>"Z1"</formula>
    </cfRule>
    <cfRule type="cellIs" dxfId="2009" priority="2913" operator="equal">
      <formula>"H2"</formula>
    </cfRule>
    <cfRule type="cellIs" dxfId="2008" priority="2914" operator="equal">
      <formula>"H1"</formula>
    </cfRule>
    <cfRule type="cellIs" dxfId="2007" priority="2915" operator="equal">
      <formula>"F1"</formula>
    </cfRule>
    <cfRule type="cellIs" dxfId="2006" priority="2916" operator="equal">
      <formula>"G2"</formula>
    </cfRule>
    <cfRule type="cellIs" dxfId="2005" priority="2917" operator="equal">
      <formula>"G1"</formula>
    </cfRule>
    <cfRule type="cellIs" dxfId="2004" priority="2918" operator="equal">
      <formula>"E1"</formula>
    </cfRule>
    <cfRule type="cellIs" dxfId="2003" priority="2919" operator="equal">
      <formula>"D2"</formula>
    </cfRule>
    <cfRule type="cellIs" dxfId="2002" priority="2920" operator="equal">
      <formula>"D1"</formula>
    </cfRule>
    <cfRule type="cellIs" dxfId="2001" priority="2921" operator="equal">
      <formula>"A"</formula>
    </cfRule>
  </conditionalFormatting>
  <conditionalFormatting sqref="G2416">
    <cfRule type="cellIs" dxfId="2000" priority="2900" operator="equal">
      <formula>"z3"</formula>
    </cfRule>
    <cfRule type="cellIs" dxfId="1999" priority="2901" operator="equal">
      <formula>"Z1"</formula>
    </cfRule>
    <cfRule type="cellIs" dxfId="1998" priority="2902" operator="equal">
      <formula>"H2"</formula>
    </cfRule>
    <cfRule type="cellIs" dxfId="1997" priority="2903" operator="equal">
      <formula>"H1"</formula>
    </cfRule>
    <cfRule type="cellIs" dxfId="1996" priority="2904" operator="equal">
      <formula>"F1"</formula>
    </cfRule>
    <cfRule type="cellIs" dxfId="1995" priority="2905" operator="equal">
      <formula>"G2"</formula>
    </cfRule>
    <cfRule type="cellIs" dxfId="1994" priority="2906" operator="equal">
      <formula>"G1"</formula>
    </cfRule>
    <cfRule type="cellIs" dxfId="1993" priority="2907" operator="equal">
      <formula>"E1"</formula>
    </cfRule>
    <cfRule type="cellIs" dxfId="1992" priority="2908" operator="equal">
      <formula>"D2"</formula>
    </cfRule>
    <cfRule type="cellIs" dxfId="1991" priority="2909" operator="equal">
      <formula>"D1"</formula>
    </cfRule>
    <cfRule type="cellIs" dxfId="1990" priority="2910" operator="equal">
      <formula>"A"</formula>
    </cfRule>
  </conditionalFormatting>
  <conditionalFormatting sqref="G2448">
    <cfRule type="cellIs" dxfId="1989" priority="2889" operator="equal">
      <formula>"z3"</formula>
    </cfRule>
    <cfRule type="cellIs" dxfId="1988" priority="2890" operator="equal">
      <formula>"Z1"</formula>
    </cfRule>
    <cfRule type="cellIs" dxfId="1987" priority="2891" operator="equal">
      <formula>"H2"</formula>
    </cfRule>
    <cfRule type="cellIs" dxfId="1986" priority="2892" operator="equal">
      <formula>"H1"</formula>
    </cfRule>
    <cfRule type="cellIs" dxfId="1985" priority="2893" operator="equal">
      <formula>"F1"</formula>
    </cfRule>
    <cfRule type="cellIs" dxfId="1984" priority="2894" operator="equal">
      <formula>"G2"</formula>
    </cfRule>
    <cfRule type="cellIs" dxfId="1983" priority="2895" operator="equal">
      <formula>"G1"</formula>
    </cfRule>
    <cfRule type="cellIs" dxfId="1982" priority="2896" operator="equal">
      <formula>"E1"</formula>
    </cfRule>
    <cfRule type="cellIs" dxfId="1981" priority="2897" operator="equal">
      <formula>"D2"</formula>
    </cfRule>
    <cfRule type="cellIs" dxfId="1980" priority="2898" operator="equal">
      <formula>"D1"</formula>
    </cfRule>
    <cfRule type="cellIs" dxfId="1979" priority="2899" operator="equal">
      <formula>"A"</formula>
    </cfRule>
  </conditionalFormatting>
  <conditionalFormatting sqref="G2374">
    <cfRule type="cellIs" dxfId="1978" priority="2878" operator="equal">
      <formula>"z3"</formula>
    </cfRule>
    <cfRule type="cellIs" dxfId="1977" priority="2879" operator="equal">
      <formula>"Z1"</formula>
    </cfRule>
    <cfRule type="cellIs" dxfId="1976" priority="2880" operator="equal">
      <formula>"H2"</formula>
    </cfRule>
    <cfRule type="cellIs" dxfId="1975" priority="2881" operator="equal">
      <formula>"H1"</formula>
    </cfRule>
    <cfRule type="cellIs" dxfId="1974" priority="2882" operator="equal">
      <formula>"F1"</formula>
    </cfRule>
    <cfRule type="cellIs" dxfId="1973" priority="2883" operator="equal">
      <formula>"G2"</formula>
    </cfRule>
    <cfRule type="cellIs" dxfId="1972" priority="2884" operator="equal">
      <formula>"G1"</formula>
    </cfRule>
    <cfRule type="cellIs" dxfId="1971" priority="2885" operator="equal">
      <formula>"E1"</formula>
    </cfRule>
    <cfRule type="cellIs" dxfId="1970" priority="2886" operator="equal">
      <formula>"D2"</formula>
    </cfRule>
    <cfRule type="cellIs" dxfId="1969" priority="2887" operator="equal">
      <formula>"D1"</formula>
    </cfRule>
    <cfRule type="cellIs" dxfId="1968" priority="2888" operator="equal">
      <formula>"A"</formula>
    </cfRule>
  </conditionalFormatting>
  <conditionalFormatting sqref="G2375">
    <cfRule type="cellIs" dxfId="1967" priority="2867" operator="equal">
      <formula>"z3"</formula>
    </cfRule>
    <cfRule type="cellIs" dxfId="1966" priority="2868" operator="equal">
      <formula>"Z1"</formula>
    </cfRule>
    <cfRule type="cellIs" dxfId="1965" priority="2869" operator="equal">
      <formula>"H2"</formula>
    </cfRule>
    <cfRule type="cellIs" dxfId="1964" priority="2870" operator="equal">
      <formula>"H1"</formula>
    </cfRule>
    <cfRule type="cellIs" dxfId="1963" priority="2871" operator="equal">
      <formula>"F1"</formula>
    </cfRule>
    <cfRule type="cellIs" dxfId="1962" priority="2872" operator="equal">
      <formula>"G2"</formula>
    </cfRule>
    <cfRule type="cellIs" dxfId="1961" priority="2873" operator="equal">
      <formula>"G1"</formula>
    </cfRule>
    <cfRule type="cellIs" dxfId="1960" priority="2874" operator="equal">
      <formula>"E1"</formula>
    </cfRule>
    <cfRule type="cellIs" dxfId="1959" priority="2875" operator="equal">
      <formula>"D2"</formula>
    </cfRule>
    <cfRule type="cellIs" dxfId="1958" priority="2876" operator="equal">
      <formula>"D1"</formula>
    </cfRule>
    <cfRule type="cellIs" dxfId="1957" priority="2877" operator="equal">
      <formula>"A"</formula>
    </cfRule>
  </conditionalFormatting>
  <conditionalFormatting sqref="G2343">
    <cfRule type="cellIs" dxfId="1956" priority="2856" operator="equal">
      <formula>"z3"</formula>
    </cfRule>
    <cfRule type="cellIs" dxfId="1955" priority="2857" operator="equal">
      <formula>"Z1"</formula>
    </cfRule>
    <cfRule type="cellIs" dxfId="1954" priority="2858" operator="equal">
      <formula>"H2"</formula>
    </cfRule>
    <cfRule type="cellIs" dxfId="1953" priority="2859" operator="equal">
      <formula>"H1"</formula>
    </cfRule>
    <cfRule type="cellIs" dxfId="1952" priority="2860" operator="equal">
      <formula>"F1"</formula>
    </cfRule>
    <cfRule type="cellIs" dxfId="1951" priority="2861" operator="equal">
      <formula>"G2"</formula>
    </cfRule>
    <cfRule type="cellIs" dxfId="1950" priority="2862" operator="equal">
      <formula>"G1"</formula>
    </cfRule>
    <cfRule type="cellIs" dxfId="1949" priority="2863" operator="equal">
      <formula>"E1"</formula>
    </cfRule>
    <cfRule type="cellIs" dxfId="1948" priority="2864" operator="equal">
      <formula>"D2"</formula>
    </cfRule>
    <cfRule type="cellIs" dxfId="1947" priority="2865" operator="equal">
      <formula>"D1"</formula>
    </cfRule>
    <cfRule type="cellIs" dxfId="1946" priority="2866" operator="equal">
      <formula>"A"</formula>
    </cfRule>
  </conditionalFormatting>
  <conditionalFormatting sqref="G2395">
    <cfRule type="cellIs" dxfId="1945" priority="2845" operator="equal">
      <formula>"z3"</formula>
    </cfRule>
    <cfRule type="cellIs" dxfId="1944" priority="2846" operator="equal">
      <formula>"Z1"</formula>
    </cfRule>
    <cfRule type="cellIs" dxfId="1943" priority="2847" operator="equal">
      <formula>"H2"</formula>
    </cfRule>
    <cfRule type="cellIs" dxfId="1942" priority="2848" operator="equal">
      <formula>"H1"</formula>
    </cfRule>
    <cfRule type="cellIs" dxfId="1941" priority="2849" operator="equal">
      <formula>"F1"</formula>
    </cfRule>
    <cfRule type="cellIs" dxfId="1940" priority="2850" operator="equal">
      <formula>"G2"</formula>
    </cfRule>
    <cfRule type="cellIs" dxfId="1939" priority="2851" operator="equal">
      <formula>"G1"</formula>
    </cfRule>
    <cfRule type="cellIs" dxfId="1938" priority="2852" operator="equal">
      <formula>"E1"</formula>
    </cfRule>
    <cfRule type="cellIs" dxfId="1937" priority="2853" operator="equal">
      <formula>"D2"</formula>
    </cfRule>
    <cfRule type="cellIs" dxfId="1936" priority="2854" operator="equal">
      <formula>"D1"</formula>
    </cfRule>
    <cfRule type="cellIs" dxfId="1935" priority="2855" operator="equal">
      <formula>"A"</formula>
    </cfRule>
  </conditionalFormatting>
  <conditionalFormatting sqref="G2450">
    <cfRule type="cellIs" dxfId="1934" priority="2757" operator="equal">
      <formula>"z3"</formula>
    </cfRule>
    <cfRule type="cellIs" dxfId="1933" priority="2758" operator="equal">
      <formula>"Z1"</formula>
    </cfRule>
    <cfRule type="cellIs" dxfId="1932" priority="2759" operator="equal">
      <formula>"H2"</formula>
    </cfRule>
    <cfRule type="cellIs" dxfId="1931" priority="2760" operator="equal">
      <formula>"H1"</formula>
    </cfRule>
    <cfRule type="cellIs" dxfId="1930" priority="2761" operator="equal">
      <formula>"F1"</formula>
    </cfRule>
    <cfRule type="cellIs" dxfId="1929" priority="2762" operator="equal">
      <formula>"G2"</formula>
    </cfRule>
    <cfRule type="cellIs" dxfId="1928" priority="2763" operator="equal">
      <formula>"G1"</formula>
    </cfRule>
    <cfRule type="cellIs" dxfId="1927" priority="2764" operator="equal">
      <formula>"E1"</formula>
    </cfRule>
    <cfRule type="cellIs" dxfId="1926" priority="2765" operator="equal">
      <formula>"D2"</formula>
    </cfRule>
    <cfRule type="cellIs" dxfId="1925" priority="2766" operator="equal">
      <formula>"D1"</formula>
    </cfRule>
    <cfRule type="cellIs" dxfId="1924" priority="2767" operator="equal">
      <formula>"A"</formula>
    </cfRule>
  </conditionalFormatting>
  <conditionalFormatting sqref="G2451">
    <cfRule type="cellIs" dxfId="1923" priority="2768" operator="equal">
      <formula>"z3"</formula>
    </cfRule>
    <cfRule type="cellIs" dxfId="1922" priority="2769" operator="equal">
      <formula>"Z1"</formula>
    </cfRule>
    <cfRule type="cellIs" dxfId="1921" priority="2770" operator="equal">
      <formula>"H2"</formula>
    </cfRule>
    <cfRule type="cellIs" dxfId="1920" priority="2771" operator="equal">
      <formula>"H1"</formula>
    </cfRule>
    <cfRule type="cellIs" dxfId="1919" priority="2772" operator="equal">
      <formula>"F1"</formula>
    </cfRule>
    <cfRule type="cellIs" dxfId="1918" priority="2773" operator="equal">
      <formula>"G2"</formula>
    </cfRule>
    <cfRule type="cellIs" dxfId="1917" priority="2774" operator="equal">
      <formula>"G1"</formula>
    </cfRule>
    <cfRule type="cellIs" dxfId="1916" priority="2775" operator="equal">
      <formula>"E1"</formula>
    </cfRule>
    <cfRule type="cellIs" dxfId="1915" priority="2776" operator="equal">
      <formula>"D2"</formula>
    </cfRule>
    <cfRule type="cellIs" dxfId="1914" priority="2777" operator="equal">
      <formula>"D1"</formula>
    </cfRule>
    <cfRule type="cellIs" dxfId="1913" priority="2778" operator="equal">
      <formula>"A"</formula>
    </cfRule>
  </conditionalFormatting>
  <conditionalFormatting sqref="G2404">
    <cfRule type="cellIs" dxfId="1912" priority="2746" operator="equal">
      <formula>"z3"</formula>
    </cfRule>
    <cfRule type="cellIs" dxfId="1911" priority="2747" operator="equal">
      <formula>"Z1"</formula>
    </cfRule>
    <cfRule type="cellIs" dxfId="1910" priority="2748" operator="equal">
      <formula>"H2"</formula>
    </cfRule>
    <cfRule type="cellIs" dxfId="1909" priority="2749" operator="equal">
      <formula>"H1"</formula>
    </cfRule>
    <cfRule type="cellIs" dxfId="1908" priority="2750" operator="equal">
      <formula>"F1"</formula>
    </cfRule>
    <cfRule type="cellIs" dxfId="1907" priority="2751" operator="equal">
      <formula>"G2"</formula>
    </cfRule>
    <cfRule type="cellIs" dxfId="1906" priority="2752" operator="equal">
      <formula>"G1"</formula>
    </cfRule>
    <cfRule type="cellIs" dxfId="1905" priority="2753" operator="equal">
      <formula>"E1"</formula>
    </cfRule>
    <cfRule type="cellIs" dxfId="1904" priority="2754" operator="equal">
      <formula>"D2"</formula>
    </cfRule>
    <cfRule type="cellIs" dxfId="1903" priority="2755" operator="equal">
      <formula>"D1"</formula>
    </cfRule>
    <cfRule type="cellIs" dxfId="1902" priority="2756" operator="equal">
      <formula>"A"</formula>
    </cfRule>
  </conditionalFormatting>
  <conditionalFormatting sqref="G2456">
    <cfRule type="cellIs" dxfId="1901" priority="2735" operator="equal">
      <formula>"z3"</formula>
    </cfRule>
    <cfRule type="cellIs" dxfId="1900" priority="2736" operator="equal">
      <formula>"Z1"</formula>
    </cfRule>
    <cfRule type="cellIs" dxfId="1899" priority="2737" operator="equal">
      <formula>"H2"</formula>
    </cfRule>
    <cfRule type="cellIs" dxfId="1898" priority="2738" operator="equal">
      <formula>"H1"</formula>
    </cfRule>
    <cfRule type="cellIs" dxfId="1897" priority="2739" operator="equal">
      <formula>"F1"</formula>
    </cfRule>
    <cfRule type="cellIs" dxfId="1896" priority="2740" operator="equal">
      <formula>"G2"</formula>
    </cfRule>
    <cfRule type="cellIs" dxfId="1895" priority="2741" operator="equal">
      <formula>"G1"</formula>
    </cfRule>
    <cfRule type="cellIs" dxfId="1894" priority="2742" operator="equal">
      <formula>"E1"</formula>
    </cfRule>
    <cfRule type="cellIs" dxfId="1893" priority="2743" operator="equal">
      <formula>"D2"</formula>
    </cfRule>
    <cfRule type="cellIs" dxfId="1892" priority="2744" operator="equal">
      <formula>"D1"</formula>
    </cfRule>
    <cfRule type="cellIs" dxfId="1891" priority="2745" operator="equal">
      <formula>"A"</formula>
    </cfRule>
  </conditionalFormatting>
  <conditionalFormatting sqref="G2454">
    <cfRule type="cellIs" dxfId="1890" priority="2724" operator="equal">
      <formula>"z3"</formula>
    </cfRule>
    <cfRule type="cellIs" dxfId="1889" priority="2725" operator="equal">
      <formula>"Z1"</formula>
    </cfRule>
    <cfRule type="cellIs" dxfId="1888" priority="2726" operator="equal">
      <formula>"H2"</formula>
    </cfRule>
    <cfRule type="cellIs" dxfId="1887" priority="2727" operator="equal">
      <formula>"H1"</formula>
    </cfRule>
    <cfRule type="cellIs" dxfId="1886" priority="2728" operator="equal">
      <formula>"F1"</formula>
    </cfRule>
    <cfRule type="cellIs" dxfId="1885" priority="2729" operator="equal">
      <formula>"G2"</formula>
    </cfRule>
    <cfRule type="cellIs" dxfId="1884" priority="2730" operator="equal">
      <formula>"G1"</formula>
    </cfRule>
    <cfRule type="cellIs" dxfId="1883" priority="2731" operator="equal">
      <formula>"E1"</formula>
    </cfRule>
    <cfRule type="cellIs" dxfId="1882" priority="2732" operator="equal">
      <formula>"D2"</formula>
    </cfRule>
    <cfRule type="cellIs" dxfId="1881" priority="2733" operator="equal">
      <formula>"D1"</formula>
    </cfRule>
    <cfRule type="cellIs" dxfId="1880" priority="2734" operator="equal">
      <formula>"A"</formula>
    </cfRule>
  </conditionalFormatting>
  <conditionalFormatting sqref="G2453">
    <cfRule type="cellIs" dxfId="1879" priority="2713" operator="equal">
      <formula>"z3"</formula>
    </cfRule>
    <cfRule type="cellIs" dxfId="1878" priority="2714" operator="equal">
      <formula>"Z1"</formula>
    </cfRule>
    <cfRule type="cellIs" dxfId="1877" priority="2715" operator="equal">
      <formula>"H2"</formula>
    </cfRule>
    <cfRule type="cellIs" dxfId="1876" priority="2716" operator="equal">
      <formula>"H1"</formula>
    </cfRule>
    <cfRule type="cellIs" dxfId="1875" priority="2717" operator="equal">
      <formula>"F1"</formula>
    </cfRule>
    <cfRule type="cellIs" dxfId="1874" priority="2718" operator="equal">
      <formula>"G2"</formula>
    </cfRule>
    <cfRule type="cellIs" dxfId="1873" priority="2719" operator="equal">
      <formula>"G1"</formula>
    </cfRule>
    <cfRule type="cellIs" dxfId="1872" priority="2720" operator="equal">
      <formula>"E1"</formula>
    </cfRule>
    <cfRule type="cellIs" dxfId="1871" priority="2721" operator="equal">
      <formula>"D2"</formula>
    </cfRule>
    <cfRule type="cellIs" dxfId="1870" priority="2722" operator="equal">
      <formula>"D1"</formula>
    </cfRule>
    <cfRule type="cellIs" dxfId="1869" priority="2723" operator="equal">
      <formula>"A"</formula>
    </cfRule>
  </conditionalFormatting>
  <conditionalFormatting sqref="P2418">
    <cfRule type="cellIs" dxfId="1868" priority="2711" operator="equal">
      <formula>"NÃO"</formula>
    </cfRule>
    <cfRule type="cellIs" dxfId="1867" priority="2712" operator="equal">
      <formula>"SIM"</formula>
    </cfRule>
  </conditionalFormatting>
  <conditionalFormatting sqref="G2418">
    <cfRule type="cellIs" dxfId="1866" priority="2700" operator="equal">
      <formula>"z3"</formula>
    </cfRule>
    <cfRule type="cellIs" dxfId="1865" priority="2701" operator="equal">
      <formula>"Z1"</formula>
    </cfRule>
    <cfRule type="cellIs" dxfId="1864" priority="2702" operator="equal">
      <formula>"H2"</formula>
    </cfRule>
    <cfRule type="cellIs" dxfId="1863" priority="2703" operator="equal">
      <formula>"H1"</formula>
    </cfRule>
    <cfRule type="cellIs" dxfId="1862" priority="2704" operator="equal">
      <formula>"F1"</formula>
    </cfRule>
    <cfRule type="cellIs" dxfId="1861" priority="2705" operator="equal">
      <formula>"G2"</formula>
    </cfRule>
    <cfRule type="cellIs" dxfId="1860" priority="2706" operator="equal">
      <formula>"G1"</formula>
    </cfRule>
    <cfRule type="cellIs" dxfId="1859" priority="2707" operator="equal">
      <formula>"E1"</formula>
    </cfRule>
    <cfRule type="cellIs" dxfId="1858" priority="2708" operator="equal">
      <formula>"D2"</formula>
    </cfRule>
    <cfRule type="cellIs" dxfId="1857" priority="2709" operator="equal">
      <formula>"D1"</formula>
    </cfRule>
    <cfRule type="cellIs" dxfId="1856" priority="2710" operator="equal">
      <formula>"A"</formula>
    </cfRule>
  </conditionalFormatting>
  <conditionalFormatting sqref="P2443">
    <cfRule type="cellIs" dxfId="1855" priority="2698" operator="equal">
      <formula>"NÃO"</formula>
    </cfRule>
    <cfRule type="cellIs" dxfId="1854" priority="2699" operator="equal">
      <formula>"SIM"</formula>
    </cfRule>
  </conditionalFormatting>
  <conditionalFormatting sqref="P2444">
    <cfRule type="cellIs" dxfId="1853" priority="2696" operator="equal">
      <formula>"NÃO"</formula>
    </cfRule>
    <cfRule type="cellIs" dxfId="1852" priority="2697" operator="equal">
      <formula>"SIM"</formula>
    </cfRule>
  </conditionalFormatting>
  <conditionalFormatting sqref="G2443">
    <cfRule type="cellIs" dxfId="1851" priority="2685" operator="equal">
      <formula>"z3"</formula>
    </cfRule>
    <cfRule type="cellIs" dxfId="1850" priority="2686" operator="equal">
      <formula>"Z1"</formula>
    </cfRule>
    <cfRule type="cellIs" dxfId="1849" priority="2687" operator="equal">
      <formula>"H2"</formula>
    </cfRule>
    <cfRule type="cellIs" dxfId="1848" priority="2688" operator="equal">
      <formula>"H1"</formula>
    </cfRule>
    <cfRule type="cellIs" dxfId="1847" priority="2689" operator="equal">
      <formula>"F1"</formula>
    </cfRule>
    <cfRule type="cellIs" dxfId="1846" priority="2690" operator="equal">
      <formula>"G2"</formula>
    </cfRule>
    <cfRule type="cellIs" dxfId="1845" priority="2691" operator="equal">
      <formula>"G1"</formula>
    </cfRule>
    <cfRule type="cellIs" dxfId="1844" priority="2692" operator="equal">
      <formula>"E1"</formula>
    </cfRule>
    <cfRule type="cellIs" dxfId="1843" priority="2693" operator="equal">
      <formula>"D2"</formula>
    </cfRule>
    <cfRule type="cellIs" dxfId="1842" priority="2694" operator="equal">
      <formula>"D1"</formula>
    </cfRule>
    <cfRule type="cellIs" dxfId="1841" priority="2695" operator="equal">
      <formula>"A"</formula>
    </cfRule>
  </conditionalFormatting>
  <conditionalFormatting sqref="G2444">
    <cfRule type="cellIs" dxfId="1840" priority="2674" operator="equal">
      <formula>"z3"</formula>
    </cfRule>
    <cfRule type="cellIs" dxfId="1839" priority="2675" operator="equal">
      <formula>"Z1"</formula>
    </cfRule>
    <cfRule type="cellIs" dxfId="1838" priority="2676" operator="equal">
      <formula>"H2"</formula>
    </cfRule>
    <cfRule type="cellIs" dxfId="1837" priority="2677" operator="equal">
      <formula>"H1"</formula>
    </cfRule>
    <cfRule type="cellIs" dxfId="1836" priority="2678" operator="equal">
      <formula>"F1"</formula>
    </cfRule>
    <cfRule type="cellIs" dxfId="1835" priority="2679" operator="equal">
      <formula>"G2"</formula>
    </cfRule>
    <cfRule type="cellIs" dxfId="1834" priority="2680" operator="equal">
      <formula>"G1"</formula>
    </cfRule>
    <cfRule type="cellIs" dxfId="1833" priority="2681" operator="equal">
      <formula>"E1"</formula>
    </cfRule>
    <cfRule type="cellIs" dxfId="1832" priority="2682" operator="equal">
      <formula>"D2"</formula>
    </cfRule>
    <cfRule type="cellIs" dxfId="1831" priority="2683" operator="equal">
      <formula>"D1"</formula>
    </cfRule>
    <cfRule type="cellIs" dxfId="1830" priority="2684" operator="equal">
      <formula>"A"</formula>
    </cfRule>
  </conditionalFormatting>
  <conditionalFormatting sqref="P2446">
    <cfRule type="cellIs" dxfId="1829" priority="2672" operator="equal">
      <formula>"NÃO"</formula>
    </cfRule>
    <cfRule type="cellIs" dxfId="1828" priority="2673" operator="equal">
      <formula>"SIM"</formula>
    </cfRule>
  </conditionalFormatting>
  <conditionalFormatting sqref="G2446">
    <cfRule type="cellIs" dxfId="1827" priority="2661" operator="equal">
      <formula>"z3"</formula>
    </cfRule>
    <cfRule type="cellIs" dxfId="1826" priority="2662" operator="equal">
      <formula>"Z1"</formula>
    </cfRule>
    <cfRule type="cellIs" dxfId="1825" priority="2663" operator="equal">
      <formula>"H2"</formula>
    </cfRule>
    <cfRule type="cellIs" dxfId="1824" priority="2664" operator="equal">
      <formula>"H1"</formula>
    </cfRule>
    <cfRule type="cellIs" dxfId="1823" priority="2665" operator="equal">
      <formula>"F1"</formula>
    </cfRule>
    <cfRule type="cellIs" dxfId="1822" priority="2666" operator="equal">
      <formula>"G2"</formula>
    </cfRule>
    <cfRule type="cellIs" dxfId="1821" priority="2667" operator="equal">
      <formula>"G1"</formula>
    </cfRule>
    <cfRule type="cellIs" dxfId="1820" priority="2668" operator="equal">
      <formula>"E1"</formula>
    </cfRule>
    <cfRule type="cellIs" dxfId="1819" priority="2669" operator="equal">
      <formula>"D2"</formula>
    </cfRule>
    <cfRule type="cellIs" dxfId="1818" priority="2670" operator="equal">
      <formula>"D1"</formula>
    </cfRule>
    <cfRule type="cellIs" dxfId="1817" priority="2671" operator="equal">
      <formula>"A"</formula>
    </cfRule>
  </conditionalFormatting>
  <conditionalFormatting sqref="P2420:P2441">
    <cfRule type="cellIs" dxfId="1816" priority="2659" operator="equal">
      <formula>"NÃO"</formula>
    </cfRule>
    <cfRule type="cellIs" dxfId="1815" priority="2660" operator="equal">
      <formula>"SIM"</formula>
    </cfRule>
  </conditionalFormatting>
  <conditionalFormatting sqref="G2420:G2441">
    <cfRule type="cellIs" dxfId="1814" priority="2648" operator="equal">
      <formula>"z3"</formula>
    </cfRule>
    <cfRule type="cellIs" dxfId="1813" priority="2649" operator="equal">
      <formula>"Z1"</formula>
    </cfRule>
    <cfRule type="cellIs" dxfId="1812" priority="2650" operator="equal">
      <formula>"H2"</formula>
    </cfRule>
    <cfRule type="cellIs" dxfId="1811" priority="2651" operator="equal">
      <formula>"H1"</formula>
    </cfRule>
    <cfRule type="cellIs" dxfId="1810" priority="2652" operator="equal">
      <formula>"F1"</formula>
    </cfRule>
    <cfRule type="cellIs" dxfId="1809" priority="2653" operator="equal">
      <formula>"G2"</formula>
    </cfRule>
    <cfRule type="cellIs" dxfId="1808" priority="2654" operator="equal">
      <formula>"G1"</formula>
    </cfRule>
    <cfRule type="cellIs" dxfId="1807" priority="2655" operator="equal">
      <formula>"E1"</formula>
    </cfRule>
    <cfRule type="cellIs" dxfId="1806" priority="2656" operator="equal">
      <formula>"D2"</formula>
    </cfRule>
    <cfRule type="cellIs" dxfId="1805" priority="2657" operator="equal">
      <formula>"D1"</formula>
    </cfRule>
    <cfRule type="cellIs" dxfId="1804" priority="2658" operator="equal">
      <formula>"A"</formula>
    </cfRule>
  </conditionalFormatting>
  <conditionalFormatting sqref="G2459">
    <cfRule type="cellIs" dxfId="1803" priority="2615" operator="equal">
      <formula>"z3"</formula>
    </cfRule>
    <cfRule type="cellIs" dxfId="1802" priority="2616" operator="equal">
      <formula>"Z1"</formula>
    </cfRule>
    <cfRule type="cellIs" dxfId="1801" priority="2617" operator="equal">
      <formula>"H2"</formula>
    </cfRule>
    <cfRule type="cellIs" dxfId="1800" priority="2618" operator="equal">
      <formula>"H1"</formula>
    </cfRule>
    <cfRule type="cellIs" dxfId="1799" priority="2619" operator="equal">
      <formula>"F1"</formula>
    </cfRule>
    <cfRule type="cellIs" dxfId="1798" priority="2620" operator="equal">
      <formula>"G2"</formula>
    </cfRule>
    <cfRule type="cellIs" dxfId="1797" priority="2621" operator="equal">
      <formula>"G1"</formula>
    </cfRule>
    <cfRule type="cellIs" dxfId="1796" priority="2622" operator="equal">
      <formula>"E1"</formula>
    </cfRule>
    <cfRule type="cellIs" dxfId="1795" priority="2623" operator="equal">
      <formula>"D2"</formula>
    </cfRule>
    <cfRule type="cellIs" dxfId="1794" priority="2624" operator="equal">
      <formula>"D1"</formula>
    </cfRule>
    <cfRule type="cellIs" dxfId="1793" priority="2625" operator="equal">
      <formula>"A"</formula>
    </cfRule>
  </conditionalFormatting>
  <conditionalFormatting sqref="G2458">
    <cfRule type="cellIs" dxfId="1792" priority="2604" operator="equal">
      <formula>"z3"</formula>
    </cfRule>
    <cfRule type="cellIs" dxfId="1791" priority="2605" operator="equal">
      <formula>"Z1"</formula>
    </cfRule>
    <cfRule type="cellIs" dxfId="1790" priority="2606" operator="equal">
      <formula>"H2"</formula>
    </cfRule>
    <cfRule type="cellIs" dxfId="1789" priority="2607" operator="equal">
      <formula>"H1"</formula>
    </cfRule>
    <cfRule type="cellIs" dxfId="1788" priority="2608" operator="equal">
      <formula>"F1"</formula>
    </cfRule>
    <cfRule type="cellIs" dxfId="1787" priority="2609" operator="equal">
      <formula>"G2"</formula>
    </cfRule>
    <cfRule type="cellIs" dxfId="1786" priority="2610" operator="equal">
      <formula>"G1"</formula>
    </cfRule>
    <cfRule type="cellIs" dxfId="1785" priority="2611" operator="equal">
      <formula>"E1"</formula>
    </cfRule>
    <cfRule type="cellIs" dxfId="1784" priority="2612" operator="equal">
      <formula>"D2"</formula>
    </cfRule>
    <cfRule type="cellIs" dxfId="1783" priority="2613" operator="equal">
      <formula>"D1"</formula>
    </cfRule>
    <cfRule type="cellIs" dxfId="1782" priority="2614" operator="equal">
      <formula>"A"</formula>
    </cfRule>
  </conditionalFormatting>
  <conditionalFormatting sqref="G2457">
    <cfRule type="cellIs" dxfId="1781" priority="2593" operator="equal">
      <formula>"z3"</formula>
    </cfRule>
    <cfRule type="cellIs" dxfId="1780" priority="2594" operator="equal">
      <formula>"Z1"</formula>
    </cfRule>
    <cfRule type="cellIs" dxfId="1779" priority="2595" operator="equal">
      <formula>"H2"</formula>
    </cfRule>
    <cfRule type="cellIs" dxfId="1778" priority="2596" operator="equal">
      <formula>"H1"</formula>
    </cfRule>
    <cfRule type="cellIs" dxfId="1777" priority="2597" operator="equal">
      <formula>"F1"</formula>
    </cfRule>
    <cfRule type="cellIs" dxfId="1776" priority="2598" operator="equal">
      <formula>"G2"</formula>
    </cfRule>
    <cfRule type="cellIs" dxfId="1775" priority="2599" operator="equal">
      <formula>"G1"</formula>
    </cfRule>
    <cfRule type="cellIs" dxfId="1774" priority="2600" operator="equal">
      <formula>"E1"</formula>
    </cfRule>
    <cfRule type="cellIs" dxfId="1773" priority="2601" operator="equal">
      <formula>"D2"</formula>
    </cfRule>
    <cfRule type="cellIs" dxfId="1772" priority="2602" operator="equal">
      <formula>"D1"</formula>
    </cfRule>
    <cfRule type="cellIs" dxfId="1771" priority="2603" operator="equal">
      <formula>"A"</formula>
    </cfRule>
  </conditionalFormatting>
  <conditionalFormatting sqref="G2465">
    <cfRule type="cellIs" dxfId="1770" priority="2582" operator="equal">
      <formula>"z3"</formula>
    </cfRule>
    <cfRule type="cellIs" dxfId="1769" priority="2583" operator="equal">
      <formula>"Z1"</formula>
    </cfRule>
    <cfRule type="cellIs" dxfId="1768" priority="2584" operator="equal">
      <formula>"H2"</formula>
    </cfRule>
    <cfRule type="cellIs" dxfId="1767" priority="2585" operator="equal">
      <formula>"H1"</formula>
    </cfRule>
    <cfRule type="cellIs" dxfId="1766" priority="2586" operator="equal">
      <formula>"F1"</formula>
    </cfRule>
    <cfRule type="cellIs" dxfId="1765" priority="2587" operator="equal">
      <formula>"G2"</formula>
    </cfRule>
    <cfRule type="cellIs" dxfId="1764" priority="2588" operator="equal">
      <formula>"G1"</formula>
    </cfRule>
    <cfRule type="cellIs" dxfId="1763" priority="2589" operator="equal">
      <formula>"E1"</formula>
    </cfRule>
    <cfRule type="cellIs" dxfId="1762" priority="2590" operator="equal">
      <formula>"D2"</formula>
    </cfRule>
    <cfRule type="cellIs" dxfId="1761" priority="2591" operator="equal">
      <formula>"D1"</formula>
    </cfRule>
    <cfRule type="cellIs" dxfId="1760" priority="2592" operator="equal">
      <formula>"A"</formula>
    </cfRule>
  </conditionalFormatting>
  <conditionalFormatting sqref="G2466">
    <cfRule type="cellIs" dxfId="1759" priority="2571" operator="equal">
      <formula>"z3"</formula>
    </cfRule>
    <cfRule type="cellIs" dxfId="1758" priority="2572" operator="equal">
      <formula>"Z1"</formula>
    </cfRule>
    <cfRule type="cellIs" dxfId="1757" priority="2573" operator="equal">
      <formula>"H2"</formula>
    </cfRule>
    <cfRule type="cellIs" dxfId="1756" priority="2574" operator="equal">
      <formula>"H1"</formula>
    </cfRule>
    <cfRule type="cellIs" dxfId="1755" priority="2575" operator="equal">
      <formula>"F1"</formula>
    </cfRule>
    <cfRule type="cellIs" dxfId="1754" priority="2576" operator="equal">
      <formula>"G2"</formula>
    </cfRule>
    <cfRule type="cellIs" dxfId="1753" priority="2577" operator="equal">
      <formula>"G1"</formula>
    </cfRule>
    <cfRule type="cellIs" dxfId="1752" priority="2578" operator="equal">
      <formula>"E1"</formula>
    </cfRule>
    <cfRule type="cellIs" dxfId="1751" priority="2579" operator="equal">
      <formula>"D2"</formula>
    </cfRule>
    <cfRule type="cellIs" dxfId="1750" priority="2580" operator="equal">
      <formula>"D1"</formula>
    </cfRule>
    <cfRule type="cellIs" dxfId="1749" priority="2581" operator="equal">
      <formula>"A"</formula>
    </cfRule>
  </conditionalFormatting>
  <conditionalFormatting sqref="G2467">
    <cfRule type="cellIs" dxfId="1748" priority="2560" operator="equal">
      <formula>"z3"</formula>
    </cfRule>
    <cfRule type="cellIs" dxfId="1747" priority="2561" operator="equal">
      <formula>"Z1"</formula>
    </cfRule>
    <cfRule type="cellIs" dxfId="1746" priority="2562" operator="equal">
      <formula>"H2"</formula>
    </cfRule>
    <cfRule type="cellIs" dxfId="1745" priority="2563" operator="equal">
      <formula>"H1"</formula>
    </cfRule>
    <cfRule type="cellIs" dxfId="1744" priority="2564" operator="equal">
      <formula>"F1"</formula>
    </cfRule>
    <cfRule type="cellIs" dxfId="1743" priority="2565" operator="equal">
      <formula>"G2"</formula>
    </cfRule>
    <cfRule type="cellIs" dxfId="1742" priority="2566" operator="equal">
      <formula>"G1"</formula>
    </cfRule>
    <cfRule type="cellIs" dxfId="1741" priority="2567" operator="equal">
      <formula>"E1"</formula>
    </cfRule>
    <cfRule type="cellIs" dxfId="1740" priority="2568" operator="equal">
      <formula>"D2"</formula>
    </cfRule>
    <cfRule type="cellIs" dxfId="1739" priority="2569" operator="equal">
      <formula>"D1"</formula>
    </cfRule>
    <cfRule type="cellIs" dxfId="1738" priority="2570" operator="equal">
      <formula>"A"</formula>
    </cfRule>
  </conditionalFormatting>
  <conditionalFormatting sqref="G2468">
    <cfRule type="cellIs" dxfId="1737" priority="2549" operator="equal">
      <formula>"z3"</formula>
    </cfRule>
    <cfRule type="cellIs" dxfId="1736" priority="2550" operator="equal">
      <formula>"Z1"</formula>
    </cfRule>
    <cfRule type="cellIs" dxfId="1735" priority="2551" operator="equal">
      <formula>"H2"</formula>
    </cfRule>
    <cfRule type="cellIs" dxfId="1734" priority="2552" operator="equal">
      <formula>"H1"</formula>
    </cfRule>
    <cfRule type="cellIs" dxfId="1733" priority="2553" operator="equal">
      <formula>"F1"</formula>
    </cfRule>
    <cfRule type="cellIs" dxfId="1732" priority="2554" operator="equal">
      <formula>"G2"</formula>
    </cfRule>
    <cfRule type="cellIs" dxfId="1731" priority="2555" operator="equal">
      <formula>"G1"</formula>
    </cfRule>
    <cfRule type="cellIs" dxfId="1730" priority="2556" operator="equal">
      <formula>"E1"</formula>
    </cfRule>
    <cfRule type="cellIs" dxfId="1729" priority="2557" operator="equal">
      <formula>"D2"</formula>
    </cfRule>
    <cfRule type="cellIs" dxfId="1728" priority="2558" operator="equal">
      <formula>"D1"</formula>
    </cfRule>
    <cfRule type="cellIs" dxfId="1727" priority="2559" operator="equal">
      <formula>"A"</formula>
    </cfRule>
  </conditionalFormatting>
  <conditionalFormatting sqref="G2469">
    <cfRule type="cellIs" dxfId="1726" priority="2538" operator="equal">
      <formula>"z3"</formula>
    </cfRule>
    <cfRule type="cellIs" dxfId="1725" priority="2539" operator="equal">
      <formula>"Z1"</formula>
    </cfRule>
    <cfRule type="cellIs" dxfId="1724" priority="2540" operator="equal">
      <formula>"H2"</formula>
    </cfRule>
    <cfRule type="cellIs" dxfId="1723" priority="2541" operator="equal">
      <formula>"H1"</formula>
    </cfRule>
    <cfRule type="cellIs" dxfId="1722" priority="2542" operator="equal">
      <formula>"F1"</formula>
    </cfRule>
    <cfRule type="cellIs" dxfId="1721" priority="2543" operator="equal">
      <formula>"G2"</formula>
    </cfRule>
    <cfRule type="cellIs" dxfId="1720" priority="2544" operator="equal">
      <formula>"G1"</formula>
    </cfRule>
    <cfRule type="cellIs" dxfId="1719" priority="2545" operator="equal">
      <formula>"E1"</formula>
    </cfRule>
    <cfRule type="cellIs" dxfId="1718" priority="2546" operator="equal">
      <formula>"D2"</formula>
    </cfRule>
    <cfRule type="cellIs" dxfId="1717" priority="2547" operator="equal">
      <formula>"D1"</formula>
    </cfRule>
    <cfRule type="cellIs" dxfId="1716" priority="2548" operator="equal">
      <formula>"A"</formula>
    </cfRule>
  </conditionalFormatting>
  <conditionalFormatting sqref="G2494">
    <cfRule type="cellIs" dxfId="1715" priority="2527" operator="equal">
      <formula>"z3"</formula>
    </cfRule>
    <cfRule type="cellIs" dxfId="1714" priority="2528" operator="equal">
      <formula>"Z1"</formula>
    </cfRule>
    <cfRule type="cellIs" dxfId="1713" priority="2529" operator="equal">
      <formula>"H2"</formula>
    </cfRule>
    <cfRule type="cellIs" dxfId="1712" priority="2530" operator="equal">
      <formula>"H1"</formula>
    </cfRule>
    <cfRule type="cellIs" dxfId="1711" priority="2531" operator="equal">
      <formula>"F1"</formula>
    </cfRule>
    <cfRule type="cellIs" dxfId="1710" priority="2532" operator="equal">
      <formula>"G2"</formula>
    </cfRule>
    <cfRule type="cellIs" dxfId="1709" priority="2533" operator="equal">
      <formula>"G1"</formula>
    </cfRule>
    <cfRule type="cellIs" dxfId="1708" priority="2534" operator="equal">
      <formula>"E1"</formula>
    </cfRule>
    <cfRule type="cellIs" dxfId="1707" priority="2535" operator="equal">
      <formula>"D2"</formula>
    </cfRule>
    <cfRule type="cellIs" dxfId="1706" priority="2536" operator="equal">
      <formula>"D1"</formula>
    </cfRule>
    <cfRule type="cellIs" dxfId="1705" priority="2537" operator="equal">
      <formula>"A"</formula>
    </cfRule>
  </conditionalFormatting>
  <conditionalFormatting sqref="G2490">
    <cfRule type="cellIs" dxfId="1704" priority="2516" operator="equal">
      <formula>"z3"</formula>
    </cfRule>
    <cfRule type="cellIs" dxfId="1703" priority="2517" operator="equal">
      <formula>"Z1"</formula>
    </cfRule>
    <cfRule type="cellIs" dxfId="1702" priority="2518" operator="equal">
      <formula>"H2"</formula>
    </cfRule>
    <cfRule type="cellIs" dxfId="1701" priority="2519" operator="equal">
      <formula>"H1"</formula>
    </cfRule>
    <cfRule type="cellIs" dxfId="1700" priority="2520" operator="equal">
      <formula>"F1"</formula>
    </cfRule>
    <cfRule type="cellIs" dxfId="1699" priority="2521" operator="equal">
      <formula>"G2"</formula>
    </cfRule>
    <cfRule type="cellIs" dxfId="1698" priority="2522" operator="equal">
      <formula>"G1"</formula>
    </cfRule>
    <cfRule type="cellIs" dxfId="1697" priority="2523" operator="equal">
      <formula>"E1"</formula>
    </cfRule>
    <cfRule type="cellIs" dxfId="1696" priority="2524" operator="equal">
      <formula>"D2"</formula>
    </cfRule>
    <cfRule type="cellIs" dxfId="1695" priority="2525" operator="equal">
      <formula>"D1"</formula>
    </cfRule>
    <cfRule type="cellIs" dxfId="1694" priority="2526" operator="equal">
      <formula>"A"</formula>
    </cfRule>
  </conditionalFormatting>
  <conditionalFormatting sqref="G2491">
    <cfRule type="cellIs" dxfId="1693" priority="2505" operator="equal">
      <formula>"z3"</formula>
    </cfRule>
    <cfRule type="cellIs" dxfId="1692" priority="2506" operator="equal">
      <formula>"Z1"</formula>
    </cfRule>
    <cfRule type="cellIs" dxfId="1691" priority="2507" operator="equal">
      <formula>"H2"</formula>
    </cfRule>
    <cfRule type="cellIs" dxfId="1690" priority="2508" operator="equal">
      <formula>"H1"</formula>
    </cfRule>
    <cfRule type="cellIs" dxfId="1689" priority="2509" operator="equal">
      <formula>"F1"</formula>
    </cfRule>
    <cfRule type="cellIs" dxfId="1688" priority="2510" operator="equal">
      <formula>"G2"</formula>
    </cfRule>
    <cfRule type="cellIs" dxfId="1687" priority="2511" operator="equal">
      <formula>"G1"</formula>
    </cfRule>
    <cfRule type="cellIs" dxfId="1686" priority="2512" operator="equal">
      <formula>"E1"</formula>
    </cfRule>
    <cfRule type="cellIs" dxfId="1685" priority="2513" operator="equal">
      <formula>"D2"</formula>
    </cfRule>
    <cfRule type="cellIs" dxfId="1684" priority="2514" operator="equal">
      <formula>"D1"</formula>
    </cfRule>
    <cfRule type="cellIs" dxfId="1683" priority="2515" operator="equal">
      <formula>"A"</formula>
    </cfRule>
  </conditionalFormatting>
  <conditionalFormatting sqref="G2492">
    <cfRule type="cellIs" dxfId="1682" priority="2494" operator="equal">
      <formula>"z3"</formula>
    </cfRule>
    <cfRule type="cellIs" dxfId="1681" priority="2495" operator="equal">
      <formula>"Z1"</formula>
    </cfRule>
    <cfRule type="cellIs" dxfId="1680" priority="2496" operator="equal">
      <formula>"H2"</formula>
    </cfRule>
    <cfRule type="cellIs" dxfId="1679" priority="2497" operator="equal">
      <formula>"H1"</formula>
    </cfRule>
    <cfRule type="cellIs" dxfId="1678" priority="2498" operator="equal">
      <formula>"F1"</formula>
    </cfRule>
    <cfRule type="cellIs" dxfId="1677" priority="2499" operator="equal">
      <formula>"G2"</formula>
    </cfRule>
    <cfRule type="cellIs" dxfId="1676" priority="2500" operator="equal">
      <formula>"G1"</formula>
    </cfRule>
    <cfRule type="cellIs" dxfId="1675" priority="2501" operator="equal">
      <formula>"E1"</formula>
    </cfRule>
    <cfRule type="cellIs" dxfId="1674" priority="2502" operator="equal">
      <formula>"D2"</formula>
    </cfRule>
    <cfRule type="cellIs" dxfId="1673" priority="2503" operator="equal">
      <formula>"D1"</formula>
    </cfRule>
    <cfRule type="cellIs" dxfId="1672" priority="2504" operator="equal">
      <formula>"A"</formula>
    </cfRule>
  </conditionalFormatting>
  <conditionalFormatting sqref="G2493">
    <cfRule type="cellIs" dxfId="1671" priority="2483" operator="equal">
      <formula>"z3"</formula>
    </cfRule>
    <cfRule type="cellIs" dxfId="1670" priority="2484" operator="equal">
      <formula>"Z1"</formula>
    </cfRule>
    <cfRule type="cellIs" dxfId="1669" priority="2485" operator="equal">
      <formula>"H2"</formula>
    </cfRule>
    <cfRule type="cellIs" dxfId="1668" priority="2486" operator="equal">
      <formula>"H1"</formula>
    </cfRule>
    <cfRule type="cellIs" dxfId="1667" priority="2487" operator="equal">
      <formula>"F1"</formula>
    </cfRule>
    <cfRule type="cellIs" dxfId="1666" priority="2488" operator="equal">
      <formula>"G2"</formula>
    </cfRule>
    <cfRule type="cellIs" dxfId="1665" priority="2489" operator="equal">
      <formula>"G1"</formula>
    </cfRule>
    <cfRule type="cellIs" dxfId="1664" priority="2490" operator="equal">
      <formula>"E1"</formula>
    </cfRule>
    <cfRule type="cellIs" dxfId="1663" priority="2491" operator="equal">
      <formula>"D2"</formula>
    </cfRule>
    <cfRule type="cellIs" dxfId="1662" priority="2492" operator="equal">
      <formula>"D1"</formula>
    </cfRule>
    <cfRule type="cellIs" dxfId="1661" priority="2493" operator="equal">
      <formula>"A"</formula>
    </cfRule>
  </conditionalFormatting>
  <conditionalFormatting sqref="G2477">
    <cfRule type="cellIs" dxfId="1660" priority="2472" operator="equal">
      <formula>"z3"</formula>
    </cfRule>
    <cfRule type="cellIs" dxfId="1659" priority="2473" operator="equal">
      <formula>"Z1"</formula>
    </cfRule>
    <cfRule type="cellIs" dxfId="1658" priority="2474" operator="equal">
      <formula>"H2"</formula>
    </cfRule>
    <cfRule type="cellIs" dxfId="1657" priority="2475" operator="equal">
      <formula>"H1"</formula>
    </cfRule>
    <cfRule type="cellIs" dxfId="1656" priority="2476" operator="equal">
      <formula>"F1"</formula>
    </cfRule>
    <cfRule type="cellIs" dxfId="1655" priority="2477" operator="equal">
      <formula>"G2"</formula>
    </cfRule>
    <cfRule type="cellIs" dxfId="1654" priority="2478" operator="equal">
      <formula>"G1"</formula>
    </cfRule>
    <cfRule type="cellIs" dxfId="1653" priority="2479" operator="equal">
      <formula>"E1"</formula>
    </cfRule>
    <cfRule type="cellIs" dxfId="1652" priority="2480" operator="equal">
      <formula>"D2"</formula>
    </cfRule>
    <cfRule type="cellIs" dxfId="1651" priority="2481" operator="equal">
      <formula>"D1"</formula>
    </cfRule>
    <cfRule type="cellIs" dxfId="1650" priority="2482" operator="equal">
      <formula>"A"</formula>
    </cfRule>
  </conditionalFormatting>
  <conditionalFormatting sqref="G2478">
    <cfRule type="cellIs" dxfId="1649" priority="2461" operator="equal">
      <formula>"z3"</formula>
    </cfRule>
    <cfRule type="cellIs" dxfId="1648" priority="2462" operator="equal">
      <formula>"Z1"</formula>
    </cfRule>
    <cfRule type="cellIs" dxfId="1647" priority="2463" operator="equal">
      <formula>"H2"</formula>
    </cfRule>
    <cfRule type="cellIs" dxfId="1646" priority="2464" operator="equal">
      <formula>"H1"</formula>
    </cfRule>
    <cfRule type="cellIs" dxfId="1645" priority="2465" operator="equal">
      <formula>"F1"</formula>
    </cfRule>
    <cfRule type="cellIs" dxfId="1644" priority="2466" operator="equal">
      <formula>"G2"</formula>
    </cfRule>
    <cfRule type="cellIs" dxfId="1643" priority="2467" operator="equal">
      <formula>"G1"</formula>
    </cfRule>
    <cfRule type="cellIs" dxfId="1642" priority="2468" operator="equal">
      <formula>"E1"</formula>
    </cfRule>
    <cfRule type="cellIs" dxfId="1641" priority="2469" operator="equal">
      <formula>"D2"</formula>
    </cfRule>
    <cfRule type="cellIs" dxfId="1640" priority="2470" operator="equal">
      <formula>"D1"</formula>
    </cfRule>
    <cfRule type="cellIs" dxfId="1639" priority="2471" operator="equal">
      <formula>"A"</formula>
    </cfRule>
  </conditionalFormatting>
  <conditionalFormatting sqref="G2479">
    <cfRule type="cellIs" dxfId="1638" priority="2450" operator="equal">
      <formula>"z3"</formula>
    </cfRule>
    <cfRule type="cellIs" dxfId="1637" priority="2451" operator="equal">
      <formula>"Z1"</formula>
    </cfRule>
    <cfRule type="cellIs" dxfId="1636" priority="2452" operator="equal">
      <formula>"H2"</formula>
    </cfRule>
    <cfRule type="cellIs" dxfId="1635" priority="2453" operator="equal">
      <formula>"H1"</formula>
    </cfRule>
    <cfRule type="cellIs" dxfId="1634" priority="2454" operator="equal">
      <formula>"F1"</formula>
    </cfRule>
    <cfRule type="cellIs" dxfId="1633" priority="2455" operator="equal">
      <formula>"G2"</formula>
    </cfRule>
    <cfRule type="cellIs" dxfId="1632" priority="2456" operator="equal">
      <formula>"G1"</formula>
    </cfRule>
    <cfRule type="cellIs" dxfId="1631" priority="2457" operator="equal">
      <formula>"E1"</formula>
    </cfRule>
    <cfRule type="cellIs" dxfId="1630" priority="2458" operator="equal">
      <formula>"D2"</formula>
    </cfRule>
    <cfRule type="cellIs" dxfId="1629" priority="2459" operator="equal">
      <formula>"D1"</formula>
    </cfRule>
    <cfRule type="cellIs" dxfId="1628" priority="2460" operator="equal">
      <formula>"A"</formula>
    </cfRule>
  </conditionalFormatting>
  <conditionalFormatting sqref="G2475">
    <cfRule type="cellIs" dxfId="1627" priority="2439" operator="equal">
      <formula>"z3"</formula>
    </cfRule>
    <cfRule type="cellIs" dxfId="1626" priority="2440" operator="equal">
      <formula>"Z1"</formula>
    </cfRule>
    <cfRule type="cellIs" dxfId="1625" priority="2441" operator="equal">
      <formula>"H2"</formula>
    </cfRule>
    <cfRule type="cellIs" dxfId="1624" priority="2442" operator="equal">
      <formula>"H1"</formula>
    </cfRule>
    <cfRule type="cellIs" dxfId="1623" priority="2443" operator="equal">
      <formula>"F1"</formula>
    </cfRule>
    <cfRule type="cellIs" dxfId="1622" priority="2444" operator="equal">
      <formula>"G2"</formula>
    </cfRule>
    <cfRule type="cellIs" dxfId="1621" priority="2445" operator="equal">
      <formula>"G1"</formula>
    </cfRule>
    <cfRule type="cellIs" dxfId="1620" priority="2446" operator="equal">
      <formula>"E1"</formula>
    </cfRule>
    <cfRule type="cellIs" dxfId="1619" priority="2447" operator="equal">
      <formula>"D2"</formula>
    </cfRule>
    <cfRule type="cellIs" dxfId="1618" priority="2448" operator="equal">
      <formula>"D1"</formula>
    </cfRule>
    <cfRule type="cellIs" dxfId="1617" priority="2449" operator="equal">
      <formula>"A"</formula>
    </cfRule>
  </conditionalFormatting>
  <conditionalFormatting sqref="G2480">
    <cfRule type="cellIs" dxfId="1616" priority="2428" operator="equal">
      <formula>"z3"</formula>
    </cfRule>
    <cfRule type="cellIs" dxfId="1615" priority="2429" operator="equal">
      <formula>"Z1"</formula>
    </cfRule>
    <cfRule type="cellIs" dxfId="1614" priority="2430" operator="equal">
      <formula>"H2"</formula>
    </cfRule>
    <cfRule type="cellIs" dxfId="1613" priority="2431" operator="equal">
      <formula>"H1"</formula>
    </cfRule>
    <cfRule type="cellIs" dxfId="1612" priority="2432" operator="equal">
      <formula>"F1"</formula>
    </cfRule>
    <cfRule type="cellIs" dxfId="1611" priority="2433" operator="equal">
      <formula>"G2"</formula>
    </cfRule>
    <cfRule type="cellIs" dxfId="1610" priority="2434" operator="equal">
      <formula>"G1"</formula>
    </cfRule>
    <cfRule type="cellIs" dxfId="1609" priority="2435" operator="equal">
      <formula>"E1"</formula>
    </cfRule>
    <cfRule type="cellIs" dxfId="1608" priority="2436" operator="equal">
      <formula>"D2"</formula>
    </cfRule>
    <cfRule type="cellIs" dxfId="1607" priority="2437" operator="equal">
      <formula>"D1"</formula>
    </cfRule>
    <cfRule type="cellIs" dxfId="1606" priority="2438" operator="equal">
      <formula>"A"</formula>
    </cfRule>
  </conditionalFormatting>
  <conditionalFormatting sqref="P2330">
    <cfRule type="cellIs" dxfId="1605" priority="2426" operator="equal">
      <formula>"NÃO"</formula>
    </cfRule>
    <cfRule type="cellIs" dxfId="1604" priority="2427" operator="equal">
      <formula>"SIM"</formula>
    </cfRule>
  </conditionalFormatting>
  <conditionalFormatting sqref="P2331">
    <cfRule type="cellIs" dxfId="1603" priority="2424" operator="equal">
      <formula>"NÃO"</formula>
    </cfRule>
    <cfRule type="cellIs" dxfId="1602" priority="2425" operator="equal">
      <formula>"SIM"</formula>
    </cfRule>
  </conditionalFormatting>
  <conditionalFormatting sqref="P2514">
    <cfRule type="cellIs" dxfId="1601" priority="2367" operator="equal">
      <formula>"NÃO"</formula>
    </cfRule>
    <cfRule type="cellIs" dxfId="1600" priority="2368" operator="equal">
      <formula>"SIM"</formula>
    </cfRule>
  </conditionalFormatting>
  <conditionalFormatting sqref="P2515">
    <cfRule type="cellIs" dxfId="1599" priority="2365" operator="equal">
      <formula>"NÃO"</formula>
    </cfRule>
    <cfRule type="cellIs" dxfId="1598" priority="2366" operator="equal">
      <formula>"SIM"</formula>
    </cfRule>
  </conditionalFormatting>
  <conditionalFormatting sqref="G2502">
    <cfRule type="cellIs" dxfId="1597" priority="2354" operator="equal">
      <formula>"z3"</formula>
    </cfRule>
    <cfRule type="cellIs" dxfId="1596" priority="2355" operator="equal">
      <formula>"Z1"</formula>
    </cfRule>
    <cfRule type="cellIs" dxfId="1595" priority="2356" operator="equal">
      <formula>"H2"</formula>
    </cfRule>
    <cfRule type="cellIs" dxfId="1594" priority="2357" operator="equal">
      <formula>"H1"</formula>
    </cfRule>
    <cfRule type="cellIs" dxfId="1593" priority="2358" operator="equal">
      <formula>"F1"</formula>
    </cfRule>
    <cfRule type="cellIs" dxfId="1592" priority="2359" operator="equal">
      <formula>"G2"</formula>
    </cfRule>
    <cfRule type="cellIs" dxfId="1591" priority="2360" operator="equal">
      <formula>"G1"</formula>
    </cfRule>
    <cfRule type="cellIs" dxfId="1590" priority="2361" operator="equal">
      <formula>"E1"</formula>
    </cfRule>
    <cfRule type="cellIs" dxfId="1589" priority="2362" operator="equal">
      <formula>"D2"</formula>
    </cfRule>
    <cfRule type="cellIs" dxfId="1588" priority="2363" operator="equal">
      <formula>"D1"</formula>
    </cfRule>
    <cfRule type="cellIs" dxfId="1587" priority="2364" operator="equal">
      <formula>"A"</formula>
    </cfRule>
  </conditionalFormatting>
  <conditionalFormatting sqref="G2500">
    <cfRule type="cellIs" dxfId="1586" priority="2343" operator="equal">
      <formula>"z3"</formula>
    </cfRule>
    <cfRule type="cellIs" dxfId="1585" priority="2344" operator="equal">
      <formula>"Z1"</formula>
    </cfRule>
    <cfRule type="cellIs" dxfId="1584" priority="2345" operator="equal">
      <formula>"H2"</formula>
    </cfRule>
    <cfRule type="cellIs" dxfId="1583" priority="2346" operator="equal">
      <formula>"H1"</formula>
    </cfRule>
    <cfRule type="cellIs" dxfId="1582" priority="2347" operator="equal">
      <formula>"F1"</formula>
    </cfRule>
    <cfRule type="cellIs" dxfId="1581" priority="2348" operator="equal">
      <formula>"G2"</formula>
    </cfRule>
    <cfRule type="cellIs" dxfId="1580" priority="2349" operator="equal">
      <formula>"G1"</formula>
    </cfRule>
    <cfRule type="cellIs" dxfId="1579" priority="2350" operator="equal">
      <formula>"E1"</formula>
    </cfRule>
    <cfRule type="cellIs" dxfId="1578" priority="2351" operator="equal">
      <formula>"D2"</formula>
    </cfRule>
    <cfRule type="cellIs" dxfId="1577" priority="2352" operator="equal">
      <formula>"D1"</formula>
    </cfRule>
    <cfRule type="cellIs" dxfId="1576" priority="2353" operator="equal">
      <formula>"A"</formula>
    </cfRule>
  </conditionalFormatting>
  <conditionalFormatting sqref="G2526">
    <cfRule type="cellIs" dxfId="1575" priority="2332" operator="equal">
      <formula>"z3"</formula>
    </cfRule>
    <cfRule type="cellIs" dxfId="1574" priority="2333" operator="equal">
      <formula>"Z1"</formula>
    </cfRule>
    <cfRule type="cellIs" dxfId="1573" priority="2334" operator="equal">
      <formula>"H2"</formula>
    </cfRule>
    <cfRule type="cellIs" dxfId="1572" priority="2335" operator="equal">
      <formula>"H1"</formula>
    </cfRule>
    <cfRule type="cellIs" dxfId="1571" priority="2336" operator="equal">
      <formula>"F1"</formula>
    </cfRule>
    <cfRule type="cellIs" dxfId="1570" priority="2337" operator="equal">
      <formula>"G2"</formula>
    </cfRule>
    <cfRule type="cellIs" dxfId="1569" priority="2338" operator="equal">
      <formula>"G1"</formula>
    </cfRule>
    <cfRule type="cellIs" dxfId="1568" priority="2339" operator="equal">
      <formula>"E1"</formula>
    </cfRule>
    <cfRule type="cellIs" dxfId="1567" priority="2340" operator="equal">
      <formula>"D2"</formula>
    </cfRule>
    <cfRule type="cellIs" dxfId="1566" priority="2341" operator="equal">
      <formula>"D1"</formula>
    </cfRule>
    <cfRule type="cellIs" dxfId="1565" priority="2342" operator="equal">
      <formula>"A"</formula>
    </cfRule>
  </conditionalFormatting>
  <conditionalFormatting sqref="G2533">
    <cfRule type="cellIs" dxfId="1564" priority="2068" operator="equal">
      <formula>"z3"</formula>
    </cfRule>
    <cfRule type="cellIs" dxfId="1563" priority="2069" operator="equal">
      <formula>"Z1"</formula>
    </cfRule>
    <cfRule type="cellIs" dxfId="1562" priority="2070" operator="equal">
      <formula>"H2"</formula>
    </cfRule>
    <cfRule type="cellIs" dxfId="1561" priority="2071" operator="equal">
      <formula>"H1"</formula>
    </cfRule>
    <cfRule type="cellIs" dxfId="1560" priority="2072" operator="equal">
      <formula>"F1"</formula>
    </cfRule>
    <cfRule type="cellIs" dxfId="1559" priority="2073" operator="equal">
      <formula>"G2"</formula>
    </cfRule>
    <cfRule type="cellIs" dxfId="1558" priority="2074" operator="equal">
      <formula>"G1"</formula>
    </cfRule>
    <cfRule type="cellIs" dxfId="1557" priority="2075" operator="equal">
      <formula>"E1"</formula>
    </cfRule>
    <cfRule type="cellIs" dxfId="1556" priority="2076" operator="equal">
      <formula>"D2"</formula>
    </cfRule>
    <cfRule type="cellIs" dxfId="1555" priority="2077" operator="equal">
      <formula>"D1"</formula>
    </cfRule>
    <cfRule type="cellIs" dxfId="1554" priority="2078" operator="equal">
      <formula>"A"</formula>
    </cfRule>
  </conditionalFormatting>
  <conditionalFormatting sqref="G2554">
    <cfRule type="cellIs" dxfId="1553" priority="2090" operator="equal">
      <formula>"z3"</formula>
    </cfRule>
    <cfRule type="cellIs" dxfId="1552" priority="2091" operator="equal">
      <formula>"Z1"</formula>
    </cfRule>
    <cfRule type="cellIs" dxfId="1551" priority="2092" operator="equal">
      <formula>"H2"</formula>
    </cfRule>
    <cfRule type="cellIs" dxfId="1550" priority="2093" operator="equal">
      <formula>"H1"</formula>
    </cfRule>
    <cfRule type="cellIs" dxfId="1549" priority="2094" operator="equal">
      <formula>"F1"</formula>
    </cfRule>
    <cfRule type="cellIs" dxfId="1548" priority="2095" operator="equal">
      <formula>"G2"</formula>
    </cfRule>
    <cfRule type="cellIs" dxfId="1547" priority="2096" operator="equal">
      <formula>"G1"</formula>
    </cfRule>
    <cfRule type="cellIs" dxfId="1546" priority="2097" operator="equal">
      <formula>"E1"</formula>
    </cfRule>
    <cfRule type="cellIs" dxfId="1545" priority="2098" operator="equal">
      <formula>"D2"</formula>
    </cfRule>
    <cfRule type="cellIs" dxfId="1544" priority="2099" operator="equal">
      <formula>"D1"</formula>
    </cfRule>
    <cfRule type="cellIs" dxfId="1543" priority="2100" operator="equal">
      <formula>"A"</formula>
    </cfRule>
  </conditionalFormatting>
  <conditionalFormatting sqref="G2607:G2608 G2610 G2629">
    <cfRule type="cellIs" dxfId="1542" priority="2079" operator="equal">
      <formula>"z3"</formula>
    </cfRule>
    <cfRule type="cellIs" dxfId="1541" priority="2080" operator="equal">
      <formula>"Z1"</formula>
    </cfRule>
    <cfRule type="cellIs" dxfId="1540" priority="2081" operator="equal">
      <formula>"H2"</formula>
    </cfRule>
    <cfRule type="cellIs" dxfId="1539" priority="2082" operator="equal">
      <formula>"H1"</formula>
    </cfRule>
    <cfRule type="cellIs" dxfId="1538" priority="2083" operator="equal">
      <formula>"F1"</formula>
    </cfRule>
    <cfRule type="cellIs" dxfId="1537" priority="2084" operator="equal">
      <formula>"G2"</formula>
    </cfRule>
    <cfRule type="cellIs" dxfId="1536" priority="2085" operator="equal">
      <formula>"G1"</formula>
    </cfRule>
    <cfRule type="cellIs" dxfId="1535" priority="2086" operator="equal">
      <formula>"E1"</formula>
    </cfRule>
    <cfRule type="cellIs" dxfId="1534" priority="2087" operator="equal">
      <formula>"D2"</formula>
    </cfRule>
    <cfRule type="cellIs" dxfId="1533" priority="2088" operator="equal">
      <formula>"D1"</formula>
    </cfRule>
    <cfRule type="cellIs" dxfId="1532" priority="2089" operator="equal">
      <formula>"A"</formula>
    </cfRule>
  </conditionalFormatting>
  <conditionalFormatting sqref="G2555">
    <cfRule type="cellIs" dxfId="1531" priority="2057" operator="equal">
      <formula>"z3"</formula>
    </cfRule>
    <cfRule type="cellIs" dxfId="1530" priority="2058" operator="equal">
      <formula>"Z1"</formula>
    </cfRule>
    <cfRule type="cellIs" dxfId="1529" priority="2059" operator="equal">
      <formula>"H2"</formula>
    </cfRule>
    <cfRule type="cellIs" dxfId="1528" priority="2060" operator="equal">
      <formula>"H1"</formula>
    </cfRule>
    <cfRule type="cellIs" dxfId="1527" priority="2061" operator="equal">
      <formula>"F1"</formula>
    </cfRule>
    <cfRule type="cellIs" dxfId="1526" priority="2062" operator="equal">
      <formula>"G2"</formula>
    </cfRule>
    <cfRule type="cellIs" dxfId="1525" priority="2063" operator="equal">
      <formula>"G1"</formula>
    </cfRule>
    <cfRule type="cellIs" dxfId="1524" priority="2064" operator="equal">
      <formula>"E1"</formula>
    </cfRule>
    <cfRule type="cellIs" dxfId="1523" priority="2065" operator="equal">
      <formula>"D2"</formula>
    </cfRule>
    <cfRule type="cellIs" dxfId="1522" priority="2066" operator="equal">
      <formula>"D1"</formula>
    </cfRule>
    <cfRule type="cellIs" dxfId="1521" priority="2067" operator="equal">
      <formula>"A"</formula>
    </cfRule>
  </conditionalFormatting>
  <conditionalFormatting sqref="G2648">
    <cfRule type="cellIs" dxfId="1520" priority="1991" operator="equal">
      <formula>"z3"</formula>
    </cfRule>
    <cfRule type="cellIs" dxfId="1519" priority="1992" operator="equal">
      <formula>"Z1"</formula>
    </cfRule>
    <cfRule type="cellIs" dxfId="1518" priority="1993" operator="equal">
      <formula>"H2"</formula>
    </cfRule>
    <cfRule type="cellIs" dxfId="1517" priority="1994" operator="equal">
      <formula>"H1"</formula>
    </cfRule>
    <cfRule type="cellIs" dxfId="1516" priority="1995" operator="equal">
      <formula>"F1"</formula>
    </cfRule>
    <cfRule type="cellIs" dxfId="1515" priority="1996" operator="equal">
      <formula>"G2"</formula>
    </cfRule>
    <cfRule type="cellIs" dxfId="1514" priority="1997" operator="equal">
      <formula>"G1"</formula>
    </cfRule>
    <cfRule type="cellIs" dxfId="1513" priority="1998" operator="equal">
      <formula>"E1"</formula>
    </cfRule>
    <cfRule type="cellIs" dxfId="1512" priority="1999" operator="equal">
      <formula>"D2"</formula>
    </cfRule>
    <cfRule type="cellIs" dxfId="1511" priority="2000" operator="equal">
      <formula>"D1"</formula>
    </cfRule>
    <cfRule type="cellIs" dxfId="1510" priority="2001" operator="equal">
      <formula>"A"</formula>
    </cfRule>
  </conditionalFormatting>
  <conditionalFormatting sqref="P2632">
    <cfRule type="cellIs" dxfId="1509" priority="1989" operator="equal">
      <formula>"NÃO"</formula>
    </cfRule>
    <cfRule type="cellIs" dxfId="1508" priority="1990" operator="equal">
      <formula>"SIM"</formula>
    </cfRule>
  </conditionalFormatting>
  <conditionalFormatting sqref="G2562">
    <cfRule type="cellIs" dxfId="1507" priority="1956" operator="equal">
      <formula>"z3"</formula>
    </cfRule>
    <cfRule type="cellIs" dxfId="1506" priority="1957" operator="equal">
      <formula>"Z1"</formula>
    </cfRule>
    <cfRule type="cellIs" dxfId="1505" priority="1958" operator="equal">
      <formula>"H2"</formula>
    </cfRule>
    <cfRule type="cellIs" dxfId="1504" priority="1959" operator="equal">
      <formula>"H1"</formula>
    </cfRule>
    <cfRule type="cellIs" dxfId="1503" priority="1960" operator="equal">
      <formula>"F1"</formula>
    </cfRule>
    <cfRule type="cellIs" dxfId="1502" priority="1961" operator="equal">
      <formula>"G2"</formula>
    </cfRule>
    <cfRule type="cellIs" dxfId="1501" priority="1962" operator="equal">
      <formula>"G1"</formula>
    </cfRule>
    <cfRule type="cellIs" dxfId="1500" priority="1963" operator="equal">
      <formula>"E1"</formula>
    </cfRule>
    <cfRule type="cellIs" dxfId="1499" priority="1964" operator="equal">
      <formula>"D2"</formula>
    </cfRule>
    <cfRule type="cellIs" dxfId="1498" priority="1965" operator="equal">
      <formula>"D1"</formula>
    </cfRule>
    <cfRule type="cellIs" dxfId="1497" priority="1966" operator="equal">
      <formula>"A"</formula>
    </cfRule>
  </conditionalFormatting>
  <conditionalFormatting sqref="P2561">
    <cfRule type="cellIs" dxfId="1496" priority="1954" operator="equal">
      <formula>"NÃO"</formula>
    </cfRule>
    <cfRule type="cellIs" dxfId="1495" priority="1955" operator="equal">
      <formula>"SIM"</formula>
    </cfRule>
  </conditionalFormatting>
  <conditionalFormatting sqref="P2528">
    <cfRule type="cellIs" dxfId="1494" priority="1952" operator="equal">
      <formula>"NÃO"</formula>
    </cfRule>
    <cfRule type="cellIs" dxfId="1493" priority="1953" operator="equal">
      <formula>"SIM"</formula>
    </cfRule>
  </conditionalFormatting>
  <conditionalFormatting sqref="P2535:P2536">
    <cfRule type="cellIs" dxfId="1492" priority="1950" operator="equal">
      <formula>"NÃO"</formula>
    </cfRule>
    <cfRule type="cellIs" dxfId="1491" priority="1951" operator="equal">
      <formula>"SIM"</formula>
    </cfRule>
  </conditionalFormatting>
  <conditionalFormatting sqref="P2542">
    <cfRule type="cellIs" dxfId="1490" priority="1946" operator="equal">
      <formula>"NÃO"</formula>
    </cfRule>
    <cfRule type="cellIs" dxfId="1489" priority="1947" operator="equal">
      <formula>"SIM"</formula>
    </cfRule>
  </conditionalFormatting>
  <conditionalFormatting sqref="G2541">
    <cfRule type="cellIs" dxfId="1488" priority="1935" operator="equal">
      <formula>"z3"</formula>
    </cfRule>
    <cfRule type="cellIs" dxfId="1487" priority="1936" operator="equal">
      <formula>"Z1"</formula>
    </cfRule>
    <cfRule type="cellIs" dxfId="1486" priority="1937" operator="equal">
      <formula>"H2"</formula>
    </cfRule>
    <cfRule type="cellIs" dxfId="1485" priority="1938" operator="equal">
      <formula>"H1"</formula>
    </cfRule>
    <cfRule type="cellIs" dxfId="1484" priority="1939" operator="equal">
      <formula>"F1"</formula>
    </cfRule>
    <cfRule type="cellIs" dxfId="1483" priority="1940" operator="equal">
      <formula>"G2"</formula>
    </cfRule>
    <cfRule type="cellIs" dxfId="1482" priority="1941" operator="equal">
      <formula>"G1"</formula>
    </cfRule>
    <cfRule type="cellIs" dxfId="1481" priority="1942" operator="equal">
      <formula>"E1"</formula>
    </cfRule>
    <cfRule type="cellIs" dxfId="1480" priority="1943" operator="equal">
      <formula>"D2"</formula>
    </cfRule>
    <cfRule type="cellIs" dxfId="1479" priority="1944" operator="equal">
      <formula>"D1"</formula>
    </cfRule>
    <cfRule type="cellIs" dxfId="1478" priority="1945" operator="equal">
      <formula>"A"</formula>
    </cfRule>
  </conditionalFormatting>
  <conditionalFormatting sqref="G2542">
    <cfRule type="cellIs" dxfId="1477" priority="1924" operator="equal">
      <formula>"z3"</formula>
    </cfRule>
    <cfRule type="cellIs" dxfId="1476" priority="1925" operator="equal">
      <formula>"Z1"</formula>
    </cfRule>
    <cfRule type="cellIs" dxfId="1475" priority="1926" operator="equal">
      <formula>"H2"</formula>
    </cfRule>
    <cfRule type="cellIs" dxfId="1474" priority="1927" operator="equal">
      <formula>"H1"</formula>
    </cfRule>
    <cfRule type="cellIs" dxfId="1473" priority="1928" operator="equal">
      <formula>"F1"</formula>
    </cfRule>
    <cfRule type="cellIs" dxfId="1472" priority="1929" operator="equal">
      <formula>"G2"</formula>
    </cfRule>
    <cfRule type="cellIs" dxfId="1471" priority="1930" operator="equal">
      <formula>"G1"</formula>
    </cfRule>
    <cfRule type="cellIs" dxfId="1470" priority="1931" operator="equal">
      <formula>"E1"</formula>
    </cfRule>
    <cfRule type="cellIs" dxfId="1469" priority="1932" operator="equal">
      <formula>"D2"</formula>
    </cfRule>
    <cfRule type="cellIs" dxfId="1468" priority="1933" operator="equal">
      <formula>"D1"</formula>
    </cfRule>
    <cfRule type="cellIs" dxfId="1467" priority="1934" operator="equal">
      <formula>"A"</formula>
    </cfRule>
  </conditionalFormatting>
  <conditionalFormatting sqref="P2575">
    <cfRule type="cellIs" dxfId="1466" priority="1900" operator="equal">
      <formula>"NÃO"</formula>
    </cfRule>
    <cfRule type="cellIs" dxfId="1465" priority="1901" operator="equal">
      <formula>"SIM"</formula>
    </cfRule>
  </conditionalFormatting>
  <conditionalFormatting sqref="P2579">
    <cfRule type="cellIs" dxfId="1464" priority="1887" operator="equal">
      <formula>"NÃO"</formula>
    </cfRule>
    <cfRule type="cellIs" dxfId="1463" priority="1888" operator="equal">
      <formula>"SIM"</formula>
    </cfRule>
  </conditionalFormatting>
  <conditionalFormatting sqref="G2609">
    <cfRule type="cellIs" dxfId="1462" priority="1854" operator="equal">
      <formula>"z3"</formula>
    </cfRule>
    <cfRule type="cellIs" dxfId="1461" priority="1855" operator="equal">
      <formula>"Z1"</formula>
    </cfRule>
    <cfRule type="cellIs" dxfId="1460" priority="1856" operator="equal">
      <formula>"H2"</formula>
    </cfRule>
    <cfRule type="cellIs" dxfId="1459" priority="1857" operator="equal">
      <formula>"H1"</formula>
    </cfRule>
    <cfRule type="cellIs" dxfId="1458" priority="1858" operator="equal">
      <formula>"F1"</formula>
    </cfRule>
    <cfRule type="cellIs" dxfId="1457" priority="1859" operator="equal">
      <formula>"G2"</formula>
    </cfRule>
    <cfRule type="cellIs" dxfId="1456" priority="1860" operator="equal">
      <formula>"G1"</formula>
    </cfRule>
    <cfRule type="cellIs" dxfId="1455" priority="1861" operator="equal">
      <formula>"E1"</formula>
    </cfRule>
    <cfRule type="cellIs" dxfId="1454" priority="1862" operator="equal">
      <formula>"D2"</formula>
    </cfRule>
    <cfRule type="cellIs" dxfId="1453" priority="1863" operator="equal">
      <formula>"D1"</formula>
    </cfRule>
    <cfRule type="cellIs" dxfId="1452" priority="1864" operator="equal">
      <formula>"A"</formula>
    </cfRule>
  </conditionalFormatting>
  <conditionalFormatting sqref="P2609">
    <cfRule type="cellIs" dxfId="1451" priority="1852" operator="equal">
      <formula>"NÃO"</formula>
    </cfRule>
    <cfRule type="cellIs" dxfId="1450" priority="1853" operator="equal">
      <formula>"SIM"</formula>
    </cfRule>
  </conditionalFormatting>
  <conditionalFormatting sqref="P2608">
    <cfRule type="cellIs" dxfId="1449" priority="1850" operator="equal">
      <formula>"NÃO"</formula>
    </cfRule>
    <cfRule type="cellIs" dxfId="1448" priority="1851" operator="equal">
      <formula>"SIM"</formula>
    </cfRule>
  </conditionalFormatting>
  <conditionalFormatting sqref="G2675">
    <cfRule type="cellIs" dxfId="1447" priority="1762" operator="equal">
      <formula>"z3"</formula>
    </cfRule>
    <cfRule type="cellIs" dxfId="1446" priority="1763" operator="equal">
      <formula>"Z1"</formula>
    </cfRule>
    <cfRule type="cellIs" dxfId="1445" priority="1764" operator="equal">
      <formula>"H2"</formula>
    </cfRule>
    <cfRule type="cellIs" dxfId="1444" priority="1765" operator="equal">
      <formula>"H1"</formula>
    </cfRule>
    <cfRule type="cellIs" dxfId="1443" priority="1766" operator="equal">
      <formula>"F1"</formula>
    </cfRule>
    <cfRule type="cellIs" dxfId="1442" priority="1767" operator="equal">
      <formula>"G2"</formula>
    </cfRule>
    <cfRule type="cellIs" dxfId="1441" priority="1768" operator="equal">
      <formula>"G1"</formula>
    </cfRule>
    <cfRule type="cellIs" dxfId="1440" priority="1769" operator="equal">
      <formula>"E1"</formula>
    </cfRule>
    <cfRule type="cellIs" dxfId="1439" priority="1770" operator="equal">
      <formula>"D2"</formula>
    </cfRule>
    <cfRule type="cellIs" dxfId="1438" priority="1771" operator="equal">
      <formula>"D1"</formula>
    </cfRule>
    <cfRule type="cellIs" dxfId="1437" priority="1772" operator="equal">
      <formula>"A"</formula>
    </cfRule>
  </conditionalFormatting>
  <conditionalFormatting sqref="G2668">
    <cfRule type="cellIs" dxfId="1436" priority="1740" operator="equal">
      <formula>"z3"</formula>
    </cfRule>
    <cfRule type="cellIs" dxfId="1435" priority="1741" operator="equal">
      <formula>"Z1"</formula>
    </cfRule>
    <cfRule type="cellIs" dxfId="1434" priority="1742" operator="equal">
      <formula>"H2"</formula>
    </cfRule>
    <cfRule type="cellIs" dxfId="1433" priority="1743" operator="equal">
      <formula>"H1"</formula>
    </cfRule>
    <cfRule type="cellIs" dxfId="1432" priority="1744" operator="equal">
      <formula>"F1"</formula>
    </cfRule>
    <cfRule type="cellIs" dxfId="1431" priority="1745" operator="equal">
      <formula>"G2"</formula>
    </cfRule>
    <cfRule type="cellIs" dxfId="1430" priority="1746" operator="equal">
      <formula>"G1"</formula>
    </cfRule>
    <cfRule type="cellIs" dxfId="1429" priority="1747" operator="equal">
      <formula>"E1"</formula>
    </cfRule>
    <cfRule type="cellIs" dxfId="1428" priority="1748" operator="equal">
      <formula>"D2"</formula>
    </cfRule>
    <cfRule type="cellIs" dxfId="1427" priority="1749" operator="equal">
      <formula>"D1"</formula>
    </cfRule>
    <cfRule type="cellIs" dxfId="1426" priority="1750" operator="equal">
      <formula>"A"</formula>
    </cfRule>
  </conditionalFormatting>
  <conditionalFormatting sqref="G2649">
    <cfRule type="cellIs" dxfId="1425" priority="1729" operator="equal">
      <formula>"z3"</formula>
    </cfRule>
    <cfRule type="cellIs" dxfId="1424" priority="1730" operator="equal">
      <formula>"Z1"</formula>
    </cfRule>
    <cfRule type="cellIs" dxfId="1423" priority="1731" operator="equal">
      <formula>"H2"</formula>
    </cfRule>
    <cfRule type="cellIs" dxfId="1422" priority="1732" operator="equal">
      <formula>"H1"</formula>
    </cfRule>
    <cfRule type="cellIs" dxfId="1421" priority="1733" operator="equal">
      <formula>"F1"</formula>
    </cfRule>
    <cfRule type="cellIs" dxfId="1420" priority="1734" operator="equal">
      <formula>"G2"</formula>
    </cfRule>
    <cfRule type="cellIs" dxfId="1419" priority="1735" operator="equal">
      <formula>"G1"</formula>
    </cfRule>
    <cfRule type="cellIs" dxfId="1418" priority="1736" operator="equal">
      <formula>"E1"</formula>
    </cfRule>
    <cfRule type="cellIs" dxfId="1417" priority="1737" operator="equal">
      <formula>"D2"</formula>
    </cfRule>
    <cfRule type="cellIs" dxfId="1416" priority="1738" operator="equal">
      <formula>"D1"</formula>
    </cfRule>
    <cfRule type="cellIs" dxfId="1415" priority="1739" operator="equal">
      <formula>"A"</formula>
    </cfRule>
  </conditionalFormatting>
  <conditionalFormatting sqref="G2697">
    <cfRule type="cellIs" dxfId="1414" priority="1718" operator="equal">
      <formula>"z3"</formula>
    </cfRule>
    <cfRule type="cellIs" dxfId="1413" priority="1719" operator="equal">
      <formula>"Z1"</formula>
    </cfRule>
    <cfRule type="cellIs" dxfId="1412" priority="1720" operator="equal">
      <formula>"H2"</formula>
    </cfRule>
    <cfRule type="cellIs" dxfId="1411" priority="1721" operator="equal">
      <formula>"H1"</formula>
    </cfRule>
    <cfRule type="cellIs" dxfId="1410" priority="1722" operator="equal">
      <formula>"F1"</formula>
    </cfRule>
    <cfRule type="cellIs" dxfId="1409" priority="1723" operator="equal">
      <formula>"G2"</formula>
    </cfRule>
    <cfRule type="cellIs" dxfId="1408" priority="1724" operator="equal">
      <formula>"G1"</formula>
    </cfRule>
    <cfRule type="cellIs" dxfId="1407" priority="1725" operator="equal">
      <formula>"E1"</formula>
    </cfRule>
    <cfRule type="cellIs" dxfId="1406" priority="1726" operator="equal">
      <formula>"D2"</formula>
    </cfRule>
    <cfRule type="cellIs" dxfId="1405" priority="1727" operator="equal">
      <formula>"D1"</formula>
    </cfRule>
    <cfRule type="cellIs" dxfId="1404" priority="1728" operator="equal">
      <formula>"A"</formula>
    </cfRule>
  </conditionalFormatting>
  <conditionalFormatting sqref="G2772">
    <cfRule type="cellIs" dxfId="1403" priority="1696" operator="equal">
      <formula>"z3"</formula>
    </cfRule>
    <cfRule type="cellIs" dxfId="1402" priority="1697" operator="equal">
      <formula>"Z1"</formula>
    </cfRule>
    <cfRule type="cellIs" dxfId="1401" priority="1698" operator="equal">
      <formula>"H2"</formula>
    </cfRule>
    <cfRule type="cellIs" dxfId="1400" priority="1699" operator="equal">
      <formula>"H1"</formula>
    </cfRule>
    <cfRule type="cellIs" dxfId="1399" priority="1700" operator="equal">
      <formula>"F1"</formula>
    </cfRule>
    <cfRule type="cellIs" dxfId="1398" priority="1701" operator="equal">
      <formula>"G2"</formula>
    </cfRule>
    <cfRule type="cellIs" dxfId="1397" priority="1702" operator="equal">
      <formula>"G1"</formula>
    </cfRule>
    <cfRule type="cellIs" dxfId="1396" priority="1703" operator="equal">
      <formula>"E1"</formula>
    </cfRule>
    <cfRule type="cellIs" dxfId="1395" priority="1704" operator="equal">
      <formula>"D2"</formula>
    </cfRule>
    <cfRule type="cellIs" dxfId="1394" priority="1705" operator="equal">
      <formula>"D1"</formula>
    </cfRule>
    <cfRule type="cellIs" dxfId="1393" priority="1706" operator="equal">
      <formula>"A"</formula>
    </cfRule>
  </conditionalFormatting>
  <conditionalFormatting sqref="G2775 G2773">
    <cfRule type="cellIs" dxfId="1392" priority="1685" operator="equal">
      <formula>"z3"</formula>
    </cfRule>
    <cfRule type="cellIs" dxfId="1391" priority="1686" operator="equal">
      <formula>"Z1"</formula>
    </cfRule>
    <cfRule type="cellIs" dxfId="1390" priority="1687" operator="equal">
      <formula>"H2"</formula>
    </cfRule>
    <cfRule type="cellIs" dxfId="1389" priority="1688" operator="equal">
      <formula>"H1"</formula>
    </cfRule>
    <cfRule type="cellIs" dxfId="1388" priority="1689" operator="equal">
      <formula>"F1"</formula>
    </cfRule>
    <cfRule type="cellIs" dxfId="1387" priority="1690" operator="equal">
      <formula>"G2"</formula>
    </cfRule>
    <cfRule type="cellIs" dxfId="1386" priority="1691" operator="equal">
      <formula>"G1"</formula>
    </cfRule>
    <cfRule type="cellIs" dxfId="1385" priority="1692" operator="equal">
      <formula>"E1"</formula>
    </cfRule>
    <cfRule type="cellIs" dxfId="1384" priority="1693" operator="equal">
      <formula>"D2"</formula>
    </cfRule>
    <cfRule type="cellIs" dxfId="1383" priority="1694" operator="equal">
      <formula>"D1"</formula>
    </cfRule>
    <cfRule type="cellIs" dxfId="1382" priority="1695" operator="equal">
      <formula>"A"</formula>
    </cfRule>
  </conditionalFormatting>
  <conditionalFormatting sqref="G2377:G2379">
    <cfRule type="cellIs" dxfId="1381" priority="1652" operator="equal">
      <formula>"z3"</formula>
    </cfRule>
    <cfRule type="cellIs" dxfId="1380" priority="1653" operator="equal">
      <formula>"Z1"</formula>
    </cfRule>
    <cfRule type="cellIs" dxfId="1379" priority="1654" operator="equal">
      <formula>"H2"</formula>
    </cfRule>
    <cfRule type="cellIs" dxfId="1378" priority="1655" operator="equal">
      <formula>"H1"</formula>
    </cfRule>
    <cfRule type="cellIs" dxfId="1377" priority="1656" operator="equal">
      <formula>"F1"</formula>
    </cfRule>
    <cfRule type="cellIs" dxfId="1376" priority="1657" operator="equal">
      <formula>"G2"</formula>
    </cfRule>
    <cfRule type="cellIs" dxfId="1375" priority="1658" operator="equal">
      <formula>"G1"</formula>
    </cfRule>
    <cfRule type="cellIs" dxfId="1374" priority="1659" operator="equal">
      <formula>"E1"</formula>
    </cfRule>
    <cfRule type="cellIs" dxfId="1373" priority="1660" operator="equal">
      <formula>"D2"</formula>
    </cfRule>
    <cfRule type="cellIs" dxfId="1372" priority="1661" operator="equal">
      <formula>"D1"</formula>
    </cfRule>
    <cfRule type="cellIs" dxfId="1371" priority="1662" operator="equal">
      <formula>"A"</formula>
    </cfRule>
  </conditionalFormatting>
  <conditionalFormatting sqref="G2393">
    <cfRule type="cellIs" dxfId="1370" priority="1641" operator="equal">
      <formula>"z3"</formula>
    </cfRule>
    <cfRule type="cellIs" dxfId="1369" priority="1642" operator="equal">
      <formula>"Z1"</formula>
    </cfRule>
    <cfRule type="cellIs" dxfId="1368" priority="1643" operator="equal">
      <formula>"H2"</formula>
    </cfRule>
    <cfRule type="cellIs" dxfId="1367" priority="1644" operator="equal">
      <formula>"H1"</formula>
    </cfRule>
    <cfRule type="cellIs" dxfId="1366" priority="1645" operator="equal">
      <formula>"F1"</formula>
    </cfRule>
    <cfRule type="cellIs" dxfId="1365" priority="1646" operator="equal">
      <formula>"G2"</formula>
    </cfRule>
    <cfRule type="cellIs" dxfId="1364" priority="1647" operator="equal">
      <formula>"G1"</formula>
    </cfRule>
    <cfRule type="cellIs" dxfId="1363" priority="1648" operator="equal">
      <formula>"E1"</formula>
    </cfRule>
    <cfRule type="cellIs" dxfId="1362" priority="1649" operator="equal">
      <formula>"D2"</formula>
    </cfRule>
    <cfRule type="cellIs" dxfId="1361" priority="1650" operator="equal">
      <formula>"D1"</formula>
    </cfRule>
    <cfRule type="cellIs" dxfId="1360" priority="1651" operator="equal">
      <formula>"A"</formula>
    </cfRule>
  </conditionalFormatting>
  <conditionalFormatting sqref="G2394">
    <cfRule type="cellIs" dxfId="1359" priority="1630" operator="equal">
      <formula>"z3"</formula>
    </cfRule>
    <cfRule type="cellIs" dxfId="1358" priority="1631" operator="equal">
      <formula>"Z1"</formula>
    </cfRule>
    <cfRule type="cellIs" dxfId="1357" priority="1632" operator="equal">
      <formula>"H2"</formula>
    </cfRule>
    <cfRule type="cellIs" dxfId="1356" priority="1633" operator="equal">
      <formula>"H1"</formula>
    </cfRule>
    <cfRule type="cellIs" dxfId="1355" priority="1634" operator="equal">
      <formula>"F1"</formula>
    </cfRule>
    <cfRule type="cellIs" dxfId="1354" priority="1635" operator="equal">
      <formula>"G2"</formula>
    </cfRule>
    <cfRule type="cellIs" dxfId="1353" priority="1636" operator="equal">
      <formula>"G1"</formula>
    </cfRule>
    <cfRule type="cellIs" dxfId="1352" priority="1637" operator="equal">
      <formula>"E1"</formula>
    </cfRule>
    <cfRule type="cellIs" dxfId="1351" priority="1638" operator="equal">
      <formula>"D2"</formula>
    </cfRule>
    <cfRule type="cellIs" dxfId="1350" priority="1639" operator="equal">
      <formula>"D1"</formula>
    </cfRule>
    <cfRule type="cellIs" dxfId="1349" priority="1640" operator="equal">
      <formula>"A"</formula>
    </cfRule>
  </conditionalFormatting>
  <conditionalFormatting sqref="G2464 G2401 G2397">
    <cfRule type="cellIs" dxfId="1348" priority="1597" operator="equal">
      <formula>"z3"</formula>
    </cfRule>
    <cfRule type="cellIs" dxfId="1347" priority="1598" operator="equal">
      <formula>"Z1"</formula>
    </cfRule>
    <cfRule type="cellIs" dxfId="1346" priority="1599" operator="equal">
      <formula>"H2"</formula>
    </cfRule>
    <cfRule type="cellIs" dxfId="1345" priority="1600" operator="equal">
      <formula>"H1"</formula>
    </cfRule>
    <cfRule type="cellIs" dxfId="1344" priority="1601" operator="equal">
      <formula>"F1"</formula>
    </cfRule>
    <cfRule type="cellIs" dxfId="1343" priority="1602" operator="equal">
      <formula>"G2"</formula>
    </cfRule>
    <cfRule type="cellIs" dxfId="1342" priority="1603" operator="equal">
      <formula>"G1"</formula>
    </cfRule>
    <cfRule type="cellIs" dxfId="1341" priority="1604" operator="equal">
      <formula>"E1"</formula>
    </cfRule>
    <cfRule type="cellIs" dxfId="1340" priority="1605" operator="equal">
      <formula>"D2"</formula>
    </cfRule>
    <cfRule type="cellIs" dxfId="1339" priority="1606" operator="equal">
      <formula>"D1"</formula>
    </cfRule>
    <cfRule type="cellIs" dxfId="1338" priority="1607" operator="equal">
      <formula>"A"</formula>
    </cfRule>
  </conditionalFormatting>
  <conditionalFormatting sqref="G2612 G2520">
    <cfRule type="cellIs" dxfId="1337" priority="1575" operator="equal">
      <formula>"z3"</formula>
    </cfRule>
    <cfRule type="cellIs" dxfId="1336" priority="1576" operator="equal">
      <formula>"Z1"</formula>
    </cfRule>
    <cfRule type="cellIs" dxfId="1335" priority="1577" operator="equal">
      <formula>"H2"</formula>
    </cfRule>
    <cfRule type="cellIs" dxfId="1334" priority="1578" operator="equal">
      <formula>"H1"</formula>
    </cfRule>
    <cfRule type="cellIs" dxfId="1333" priority="1579" operator="equal">
      <formula>"F1"</formula>
    </cfRule>
    <cfRule type="cellIs" dxfId="1332" priority="1580" operator="equal">
      <formula>"G2"</formula>
    </cfRule>
    <cfRule type="cellIs" dxfId="1331" priority="1581" operator="equal">
      <formula>"G1"</formula>
    </cfRule>
    <cfRule type="cellIs" dxfId="1330" priority="1582" operator="equal">
      <formula>"E1"</formula>
    </cfRule>
    <cfRule type="cellIs" dxfId="1329" priority="1583" operator="equal">
      <formula>"D2"</formula>
    </cfRule>
    <cfRule type="cellIs" dxfId="1328" priority="1584" operator="equal">
      <formula>"D1"</formula>
    </cfRule>
    <cfRule type="cellIs" dxfId="1327" priority="1585" operator="equal">
      <formula>"A"</formula>
    </cfRule>
  </conditionalFormatting>
  <conditionalFormatting sqref="G2635">
    <cfRule type="cellIs" dxfId="1326" priority="1102" operator="equal">
      <formula>"z3"</formula>
    </cfRule>
    <cfRule type="cellIs" dxfId="1325" priority="1103" operator="equal">
      <formula>"Z1"</formula>
    </cfRule>
    <cfRule type="cellIs" dxfId="1324" priority="1104" operator="equal">
      <formula>"H2"</formula>
    </cfRule>
    <cfRule type="cellIs" dxfId="1323" priority="1105" operator="equal">
      <formula>"H1"</formula>
    </cfRule>
    <cfRule type="cellIs" dxfId="1322" priority="1106" operator="equal">
      <formula>"F1"</formula>
    </cfRule>
    <cfRule type="cellIs" dxfId="1321" priority="1107" operator="equal">
      <formula>"G2"</formula>
    </cfRule>
    <cfRule type="cellIs" dxfId="1320" priority="1108" operator="equal">
      <formula>"G1"</formula>
    </cfRule>
    <cfRule type="cellIs" dxfId="1319" priority="1109" operator="equal">
      <formula>"E1"</formula>
    </cfRule>
    <cfRule type="cellIs" dxfId="1318" priority="1110" operator="equal">
      <formula>"D2"</formula>
    </cfRule>
    <cfRule type="cellIs" dxfId="1317" priority="1111" operator="equal">
      <formula>"D1"</formula>
    </cfRule>
    <cfRule type="cellIs" dxfId="1316" priority="1112" operator="equal">
      <formula>"A"</formula>
    </cfRule>
  </conditionalFormatting>
  <conditionalFormatting sqref="G2625">
    <cfRule type="cellIs" dxfId="1315" priority="1003" operator="equal">
      <formula>"z3"</formula>
    </cfRule>
    <cfRule type="cellIs" dxfId="1314" priority="1004" operator="equal">
      <formula>"Z1"</formula>
    </cfRule>
    <cfRule type="cellIs" dxfId="1313" priority="1005" operator="equal">
      <formula>"H2"</formula>
    </cfRule>
    <cfRule type="cellIs" dxfId="1312" priority="1006" operator="equal">
      <formula>"H1"</formula>
    </cfRule>
    <cfRule type="cellIs" dxfId="1311" priority="1007" operator="equal">
      <formula>"F1"</formula>
    </cfRule>
    <cfRule type="cellIs" dxfId="1310" priority="1008" operator="equal">
      <formula>"G2"</formula>
    </cfRule>
    <cfRule type="cellIs" dxfId="1309" priority="1009" operator="equal">
      <formula>"G1"</formula>
    </cfRule>
    <cfRule type="cellIs" dxfId="1308" priority="1010" operator="equal">
      <formula>"E1"</formula>
    </cfRule>
    <cfRule type="cellIs" dxfId="1307" priority="1011" operator="equal">
      <formula>"D2"</formula>
    </cfRule>
    <cfRule type="cellIs" dxfId="1306" priority="1012" operator="equal">
      <formula>"D1"</formula>
    </cfRule>
    <cfRule type="cellIs" dxfId="1305" priority="1013" operator="equal">
      <formula>"A"</formula>
    </cfRule>
  </conditionalFormatting>
  <conditionalFormatting sqref="G2771">
    <cfRule type="cellIs" dxfId="1304" priority="1465" operator="equal">
      <formula>"z3"</formula>
    </cfRule>
    <cfRule type="cellIs" dxfId="1303" priority="1466" operator="equal">
      <formula>"Z1"</formula>
    </cfRule>
    <cfRule type="cellIs" dxfId="1302" priority="1467" operator="equal">
      <formula>"H2"</formula>
    </cfRule>
    <cfRule type="cellIs" dxfId="1301" priority="1468" operator="equal">
      <formula>"H1"</formula>
    </cfRule>
    <cfRule type="cellIs" dxfId="1300" priority="1469" operator="equal">
      <formula>"F1"</formula>
    </cfRule>
    <cfRule type="cellIs" dxfId="1299" priority="1470" operator="equal">
      <formula>"G2"</formula>
    </cfRule>
    <cfRule type="cellIs" dxfId="1298" priority="1471" operator="equal">
      <formula>"G1"</formula>
    </cfRule>
    <cfRule type="cellIs" dxfId="1297" priority="1472" operator="equal">
      <formula>"E1"</formula>
    </cfRule>
    <cfRule type="cellIs" dxfId="1296" priority="1473" operator="equal">
      <formula>"D2"</formula>
    </cfRule>
    <cfRule type="cellIs" dxfId="1295" priority="1474" operator="equal">
      <formula>"D1"</formula>
    </cfRule>
    <cfRule type="cellIs" dxfId="1294" priority="1475" operator="equal">
      <formula>"A"</formula>
    </cfRule>
  </conditionalFormatting>
  <conditionalFormatting sqref="G2674 G2698">
    <cfRule type="cellIs" dxfId="1293" priority="1432" operator="equal">
      <formula>"z3"</formula>
    </cfRule>
    <cfRule type="cellIs" dxfId="1292" priority="1433" operator="equal">
      <formula>"Z1"</formula>
    </cfRule>
    <cfRule type="cellIs" dxfId="1291" priority="1434" operator="equal">
      <formula>"H2"</formula>
    </cfRule>
    <cfRule type="cellIs" dxfId="1290" priority="1435" operator="equal">
      <formula>"H1"</formula>
    </cfRule>
    <cfRule type="cellIs" dxfId="1289" priority="1436" operator="equal">
      <formula>"F1"</formula>
    </cfRule>
    <cfRule type="cellIs" dxfId="1288" priority="1437" operator="equal">
      <formula>"G2"</formula>
    </cfRule>
    <cfRule type="cellIs" dxfId="1287" priority="1438" operator="equal">
      <formula>"G1"</formula>
    </cfRule>
    <cfRule type="cellIs" dxfId="1286" priority="1439" operator="equal">
      <formula>"E1"</formula>
    </cfRule>
    <cfRule type="cellIs" dxfId="1285" priority="1440" operator="equal">
      <formula>"D2"</formula>
    </cfRule>
    <cfRule type="cellIs" dxfId="1284" priority="1441" operator="equal">
      <formula>"D1"</formula>
    </cfRule>
    <cfRule type="cellIs" dxfId="1283" priority="1442" operator="equal">
      <formula>"A"</formula>
    </cfRule>
  </conditionalFormatting>
  <conditionalFormatting sqref="G2673">
    <cfRule type="cellIs" dxfId="1282" priority="1421" operator="equal">
      <formula>"z3"</formula>
    </cfRule>
    <cfRule type="cellIs" dxfId="1281" priority="1422" operator="equal">
      <formula>"Z1"</formula>
    </cfRule>
    <cfRule type="cellIs" dxfId="1280" priority="1423" operator="equal">
      <formula>"H2"</formula>
    </cfRule>
    <cfRule type="cellIs" dxfId="1279" priority="1424" operator="equal">
      <formula>"H1"</formula>
    </cfRule>
    <cfRule type="cellIs" dxfId="1278" priority="1425" operator="equal">
      <formula>"F1"</formula>
    </cfRule>
    <cfRule type="cellIs" dxfId="1277" priority="1426" operator="equal">
      <formula>"G2"</formula>
    </cfRule>
    <cfRule type="cellIs" dxfId="1276" priority="1427" operator="equal">
      <formula>"G1"</formula>
    </cfRule>
    <cfRule type="cellIs" dxfId="1275" priority="1428" operator="equal">
      <formula>"E1"</formula>
    </cfRule>
    <cfRule type="cellIs" dxfId="1274" priority="1429" operator="equal">
      <formula>"D2"</formula>
    </cfRule>
    <cfRule type="cellIs" dxfId="1273" priority="1430" operator="equal">
      <formula>"D1"</formula>
    </cfRule>
    <cfRule type="cellIs" dxfId="1272" priority="1431" operator="equal">
      <formula>"A"</formula>
    </cfRule>
  </conditionalFormatting>
  <conditionalFormatting sqref="G2672">
    <cfRule type="cellIs" dxfId="1271" priority="1410" operator="equal">
      <formula>"z3"</formula>
    </cfRule>
    <cfRule type="cellIs" dxfId="1270" priority="1411" operator="equal">
      <formula>"Z1"</formula>
    </cfRule>
    <cfRule type="cellIs" dxfId="1269" priority="1412" operator="equal">
      <formula>"H2"</formula>
    </cfRule>
    <cfRule type="cellIs" dxfId="1268" priority="1413" operator="equal">
      <formula>"H1"</formula>
    </cfRule>
    <cfRule type="cellIs" dxfId="1267" priority="1414" operator="equal">
      <formula>"F1"</formula>
    </cfRule>
    <cfRule type="cellIs" dxfId="1266" priority="1415" operator="equal">
      <formula>"G2"</formula>
    </cfRule>
    <cfRule type="cellIs" dxfId="1265" priority="1416" operator="equal">
      <formula>"G1"</formula>
    </cfRule>
    <cfRule type="cellIs" dxfId="1264" priority="1417" operator="equal">
      <formula>"E1"</formula>
    </cfRule>
    <cfRule type="cellIs" dxfId="1263" priority="1418" operator="equal">
      <formula>"D2"</formula>
    </cfRule>
    <cfRule type="cellIs" dxfId="1262" priority="1419" operator="equal">
      <formula>"D1"</formula>
    </cfRule>
    <cfRule type="cellIs" dxfId="1261" priority="1420" operator="equal">
      <formula>"A"</formula>
    </cfRule>
  </conditionalFormatting>
  <conditionalFormatting sqref="G2671">
    <cfRule type="cellIs" dxfId="1260" priority="1399" operator="equal">
      <formula>"z3"</formula>
    </cfRule>
    <cfRule type="cellIs" dxfId="1259" priority="1400" operator="equal">
      <formula>"Z1"</formula>
    </cfRule>
    <cfRule type="cellIs" dxfId="1258" priority="1401" operator="equal">
      <formula>"H2"</formula>
    </cfRule>
    <cfRule type="cellIs" dxfId="1257" priority="1402" operator="equal">
      <formula>"H1"</formula>
    </cfRule>
    <cfRule type="cellIs" dxfId="1256" priority="1403" operator="equal">
      <formula>"F1"</formula>
    </cfRule>
    <cfRule type="cellIs" dxfId="1255" priority="1404" operator="equal">
      <formula>"G2"</formula>
    </cfRule>
    <cfRule type="cellIs" dxfId="1254" priority="1405" operator="equal">
      <formula>"G1"</formula>
    </cfRule>
    <cfRule type="cellIs" dxfId="1253" priority="1406" operator="equal">
      <formula>"E1"</formula>
    </cfRule>
    <cfRule type="cellIs" dxfId="1252" priority="1407" operator="equal">
      <formula>"D2"</formula>
    </cfRule>
    <cfRule type="cellIs" dxfId="1251" priority="1408" operator="equal">
      <formula>"D1"</formula>
    </cfRule>
    <cfRule type="cellIs" dxfId="1250" priority="1409" operator="equal">
      <formula>"A"</formula>
    </cfRule>
  </conditionalFormatting>
  <conditionalFormatting sqref="G2670">
    <cfRule type="cellIs" dxfId="1249" priority="1388" operator="equal">
      <formula>"z3"</formula>
    </cfRule>
    <cfRule type="cellIs" dxfId="1248" priority="1389" operator="equal">
      <formula>"Z1"</formula>
    </cfRule>
    <cfRule type="cellIs" dxfId="1247" priority="1390" operator="equal">
      <formula>"H2"</formula>
    </cfRule>
    <cfRule type="cellIs" dxfId="1246" priority="1391" operator="equal">
      <formula>"H1"</formula>
    </cfRule>
    <cfRule type="cellIs" dxfId="1245" priority="1392" operator="equal">
      <formula>"F1"</formula>
    </cfRule>
    <cfRule type="cellIs" dxfId="1244" priority="1393" operator="equal">
      <formula>"G2"</formula>
    </cfRule>
    <cfRule type="cellIs" dxfId="1243" priority="1394" operator="equal">
      <formula>"G1"</formula>
    </cfRule>
    <cfRule type="cellIs" dxfId="1242" priority="1395" operator="equal">
      <formula>"E1"</formula>
    </cfRule>
    <cfRule type="cellIs" dxfId="1241" priority="1396" operator="equal">
      <formula>"D2"</formula>
    </cfRule>
    <cfRule type="cellIs" dxfId="1240" priority="1397" operator="equal">
      <formula>"D1"</formula>
    </cfRule>
    <cfRule type="cellIs" dxfId="1239" priority="1398" operator="equal">
      <formula>"A"</formula>
    </cfRule>
  </conditionalFormatting>
  <conditionalFormatting sqref="G2667">
    <cfRule type="cellIs" dxfId="1238" priority="1377" operator="equal">
      <formula>"z3"</formula>
    </cfRule>
    <cfRule type="cellIs" dxfId="1237" priority="1378" operator="equal">
      <formula>"Z1"</formula>
    </cfRule>
    <cfRule type="cellIs" dxfId="1236" priority="1379" operator="equal">
      <formula>"H2"</formula>
    </cfRule>
    <cfRule type="cellIs" dxfId="1235" priority="1380" operator="equal">
      <formula>"H1"</formula>
    </cfRule>
    <cfRule type="cellIs" dxfId="1234" priority="1381" operator="equal">
      <formula>"F1"</formula>
    </cfRule>
    <cfRule type="cellIs" dxfId="1233" priority="1382" operator="equal">
      <formula>"G2"</formula>
    </cfRule>
    <cfRule type="cellIs" dxfId="1232" priority="1383" operator="equal">
      <formula>"G1"</formula>
    </cfRule>
    <cfRule type="cellIs" dxfId="1231" priority="1384" operator="equal">
      <formula>"E1"</formula>
    </cfRule>
    <cfRule type="cellIs" dxfId="1230" priority="1385" operator="equal">
      <formula>"D2"</formula>
    </cfRule>
    <cfRule type="cellIs" dxfId="1229" priority="1386" operator="equal">
      <formula>"D1"</formula>
    </cfRule>
    <cfRule type="cellIs" dxfId="1228" priority="1387" operator="equal">
      <formula>"A"</formula>
    </cfRule>
  </conditionalFormatting>
  <conditionalFormatting sqref="G2666">
    <cfRule type="cellIs" dxfId="1227" priority="1366" operator="equal">
      <formula>"z3"</formula>
    </cfRule>
    <cfRule type="cellIs" dxfId="1226" priority="1367" operator="equal">
      <formula>"Z1"</formula>
    </cfRule>
    <cfRule type="cellIs" dxfId="1225" priority="1368" operator="equal">
      <formula>"H2"</formula>
    </cfRule>
    <cfRule type="cellIs" dxfId="1224" priority="1369" operator="equal">
      <formula>"H1"</formula>
    </cfRule>
    <cfRule type="cellIs" dxfId="1223" priority="1370" operator="equal">
      <formula>"F1"</formula>
    </cfRule>
    <cfRule type="cellIs" dxfId="1222" priority="1371" operator="equal">
      <formula>"G2"</formula>
    </cfRule>
    <cfRule type="cellIs" dxfId="1221" priority="1372" operator="equal">
      <formula>"G1"</formula>
    </cfRule>
    <cfRule type="cellIs" dxfId="1220" priority="1373" operator="equal">
      <formula>"E1"</formula>
    </cfRule>
    <cfRule type="cellIs" dxfId="1219" priority="1374" operator="equal">
      <formula>"D2"</formula>
    </cfRule>
    <cfRule type="cellIs" dxfId="1218" priority="1375" operator="equal">
      <formula>"D1"</formula>
    </cfRule>
    <cfRule type="cellIs" dxfId="1217" priority="1376" operator="equal">
      <formula>"A"</formula>
    </cfRule>
  </conditionalFormatting>
  <conditionalFormatting sqref="G2664">
    <cfRule type="cellIs" dxfId="1216" priority="1355" operator="equal">
      <formula>"z3"</formula>
    </cfRule>
    <cfRule type="cellIs" dxfId="1215" priority="1356" operator="equal">
      <formula>"Z1"</formula>
    </cfRule>
    <cfRule type="cellIs" dxfId="1214" priority="1357" operator="equal">
      <formula>"H2"</formula>
    </cfRule>
    <cfRule type="cellIs" dxfId="1213" priority="1358" operator="equal">
      <formula>"H1"</formula>
    </cfRule>
    <cfRule type="cellIs" dxfId="1212" priority="1359" operator="equal">
      <formula>"F1"</formula>
    </cfRule>
    <cfRule type="cellIs" dxfId="1211" priority="1360" operator="equal">
      <formula>"G2"</formula>
    </cfRule>
    <cfRule type="cellIs" dxfId="1210" priority="1361" operator="equal">
      <formula>"G1"</formula>
    </cfRule>
    <cfRule type="cellIs" dxfId="1209" priority="1362" operator="equal">
      <formula>"E1"</formula>
    </cfRule>
    <cfRule type="cellIs" dxfId="1208" priority="1363" operator="equal">
      <formula>"D2"</formula>
    </cfRule>
    <cfRule type="cellIs" dxfId="1207" priority="1364" operator="equal">
      <formula>"D1"</formula>
    </cfRule>
    <cfRule type="cellIs" dxfId="1206" priority="1365" operator="equal">
      <formula>"A"</formula>
    </cfRule>
  </conditionalFormatting>
  <conditionalFormatting sqref="G2663">
    <cfRule type="cellIs" dxfId="1205" priority="1344" operator="equal">
      <formula>"z3"</formula>
    </cfRule>
    <cfRule type="cellIs" dxfId="1204" priority="1345" operator="equal">
      <formula>"Z1"</formula>
    </cfRule>
    <cfRule type="cellIs" dxfId="1203" priority="1346" operator="equal">
      <formula>"H2"</formula>
    </cfRule>
    <cfRule type="cellIs" dxfId="1202" priority="1347" operator="equal">
      <formula>"H1"</formula>
    </cfRule>
    <cfRule type="cellIs" dxfId="1201" priority="1348" operator="equal">
      <formula>"F1"</formula>
    </cfRule>
    <cfRule type="cellIs" dxfId="1200" priority="1349" operator="equal">
      <formula>"G2"</formula>
    </cfRule>
    <cfRule type="cellIs" dxfId="1199" priority="1350" operator="equal">
      <formula>"G1"</formula>
    </cfRule>
    <cfRule type="cellIs" dxfId="1198" priority="1351" operator="equal">
      <formula>"E1"</formula>
    </cfRule>
    <cfRule type="cellIs" dxfId="1197" priority="1352" operator="equal">
      <formula>"D2"</formula>
    </cfRule>
    <cfRule type="cellIs" dxfId="1196" priority="1353" operator="equal">
      <formula>"D1"</formula>
    </cfRule>
    <cfRule type="cellIs" dxfId="1195" priority="1354" operator="equal">
      <formula>"A"</formula>
    </cfRule>
  </conditionalFormatting>
  <conditionalFormatting sqref="G2662">
    <cfRule type="cellIs" dxfId="1194" priority="1333" operator="equal">
      <formula>"z3"</formula>
    </cfRule>
    <cfRule type="cellIs" dxfId="1193" priority="1334" operator="equal">
      <formula>"Z1"</formula>
    </cfRule>
    <cfRule type="cellIs" dxfId="1192" priority="1335" operator="equal">
      <formula>"H2"</formula>
    </cfRule>
    <cfRule type="cellIs" dxfId="1191" priority="1336" operator="equal">
      <formula>"H1"</formula>
    </cfRule>
    <cfRule type="cellIs" dxfId="1190" priority="1337" operator="equal">
      <formula>"F1"</formula>
    </cfRule>
    <cfRule type="cellIs" dxfId="1189" priority="1338" operator="equal">
      <formula>"G2"</formula>
    </cfRule>
    <cfRule type="cellIs" dxfId="1188" priority="1339" operator="equal">
      <formula>"G1"</formula>
    </cfRule>
    <cfRule type="cellIs" dxfId="1187" priority="1340" operator="equal">
      <formula>"E1"</formula>
    </cfRule>
    <cfRule type="cellIs" dxfId="1186" priority="1341" operator="equal">
      <formula>"D2"</formula>
    </cfRule>
    <cfRule type="cellIs" dxfId="1185" priority="1342" operator="equal">
      <formula>"D1"</formula>
    </cfRule>
    <cfRule type="cellIs" dxfId="1184" priority="1343" operator="equal">
      <formula>"A"</formula>
    </cfRule>
  </conditionalFormatting>
  <conditionalFormatting sqref="G2661">
    <cfRule type="cellIs" dxfId="1183" priority="1322" operator="equal">
      <formula>"z3"</formula>
    </cfRule>
    <cfRule type="cellIs" dxfId="1182" priority="1323" operator="equal">
      <formula>"Z1"</formula>
    </cfRule>
    <cfRule type="cellIs" dxfId="1181" priority="1324" operator="equal">
      <formula>"H2"</formula>
    </cfRule>
    <cfRule type="cellIs" dxfId="1180" priority="1325" operator="equal">
      <formula>"H1"</formula>
    </cfRule>
    <cfRule type="cellIs" dxfId="1179" priority="1326" operator="equal">
      <formula>"F1"</formula>
    </cfRule>
    <cfRule type="cellIs" dxfId="1178" priority="1327" operator="equal">
      <formula>"G2"</formula>
    </cfRule>
    <cfRule type="cellIs" dxfId="1177" priority="1328" operator="equal">
      <formula>"G1"</formula>
    </cfRule>
    <cfRule type="cellIs" dxfId="1176" priority="1329" operator="equal">
      <formula>"E1"</formula>
    </cfRule>
    <cfRule type="cellIs" dxfId="1175" priority="1330" operator="equal">
      <formula>"D2"</formula>
    </cfRule>
    <cfRule type="cellIs" dxfId="1174" priority="1331" operator="equal">
      <formula>"D1"</formula>
    </cfRule>
    <cfRule type="cellIs" dxfId="1173" priority="1332" operator="equal">
      <formula>"A"</formula>
    </cfRule>
  </conditionalFormatting>
  <conditionalFormatting sqref="G2660">
    <cfRule type="cellIs" dxfId="1172" priority="1311" operator="equal">
      <formula>"z3"</formula>
    </cfRule>
    <cfRule type="cellIs" dxfId="1171" priority="1312" operator="equal">
      <formula>"Z1"</formula>
    </cfRule>
    <cfRule type="cellIs" dxfId="1170" priority="1313" operator="equal">
      <formula>"H2"</formula>
    </cfRule>
    <cfRule type="cellIs" dxfId="1169" priority="1314" operator="equal">
      <formula>"H1"</formula>
    </cfRule>
    <cfRule type="cellIs" dxfId="1168" priority="1315" operator="equal">
      <formula>"F1"</formula>
    </cfRule>
    <cfRule type="cellIs" dxfId="1167" priority="1316" operator="equal">
      <formula>"G2"</formula>
    </cfRule>
    <cfRule type="cellIs" dxfId="1166" priority="1317" operator="equal">
      <formula>"G1"</formula>
    </cfRule>
    <cfRule type="cellIs" dxfId="1165" priority="1318" operator="equal">
      <formula>"E1"</formula>
    </cfRule>
    <cfRule type="cellIs" dxfId="1164" priority="1319" operator="equal">
      <formula>"D2"</formula>
    </cfRule>
    <cfRule type="cellIs" dxfId="1163" priority="1320" operator="equal">
      <formula>"D1"</formula>
    </cfRule>
    <cfRule type="cellIs" dxfId="1162" priority="1321" operator="equal">
      <formula>"A"</formula>
    </cfRule>
  </conditionalFormatting>
  <conditionalFormatting sqref="G2659">
    <cfRule type="cellIs" dxfId="1161" priority="1300" operator="equal">
      <formula>"z3"</formula>
    </cfRule>
    <cfRule type="cellIs" dxfId="1160" priority="1301" operator="equal">
      <formula>"Z1"</formula>
    </cfRule>
    <cfRule type="cellIs" dxfId="1159" priority="1302" operator="equal">
      <formula>"H2"</formula>
    </cfRule>
    <cfRule type="cellIs" dxfId="1158" priority="1303" operator="equal">
      <formula>"H1"</formula>
    </cfRule>
    <cfRule type="cellIs" dxfId="1157" priority="1304" operator="equal">
      <formula>"F1"</formula>
    </cfRule>
    <cfRule type="cellIs" dxfId="1156" priority="1305" operator="equal">
      <formula>"G2"</formula>
    </cfRule>
    <cfRule type="cellIs" dxfId="1155" priority="1306" operator="equal">
      <formula>"G1"</formula>
    </cfRule>
    <cfRule type="cellIs" dxfId="1154" priority="1307" operator="equal">
      <formula>"E1"</formula>
    </cfRule>
    <cfRule type="cellIs" dxfId="1153" priority="1308" operator="equal">
      <formula>"D2"</formula>
    </cfRule>
    <cfRule type="cellIs" dxfId="1152" priority="1309" operator="equal">
      <formula>"D1"</formula>
    </cfRule>
    <cfRule type="cellIs" dxfId="1151" priority="1310" operator="equal">
      <formula>"A"</formula>
    </cfRule>
  </conditionalFormatting>
  <conditionalFormatting sqref="G2658">
    <cfRule type="cellIs" dxfId="1150" priority="1289" operator="equal">
      <formula>"z3"</formula>
    </cfRule>
    <cfRule type="cellIs" dxfId="1149" priority="1290" operator="equal">
      <formula>"Z1"</formula>
    </cfRule>
    <cfRule type="cellIs" dxfId="1148" priority="1291" operator="equal">
      <formula>"H2"</formula>
    </cfRule>
    <cfRule type="cellIs" dxfId="1147" priority="1292" operator="equal">
      <formula>"H1"</formula>
    </cfRule>
    <cfRule type="cellIs" dxfId="1146" priority="1293" operator="equal">
      <formula>"F1"</formula>
    </cfRule>
    <cfRule type="cellIs" dxfId="1145" priority="1294" operator="equal">
      <formula>"G2"</formula>
    </cfRule>
    <cfRule type="cellIs" dxfId="1144" priority="1295" operator="equal">
      <formula>"G1"</formula>
    </cfRule>
    <cfRule type="cellIs" dxfId="1143" priority="1296" operator="equal">
      <formula>"E1"</formula>
    </cfRule>
    <cfRule type="cellIs" dxfId="1142" priority="1297" operator="equal">
      <formula>"D2"</formula>
    </cfRule>
    <cfRule type="cellIs" dxfId="1141" priority="1298" operator="equal">
      <formula>"D1"</formula>
    </cfRule>
    <cfRule type="cellIs" dxfId="1140" priority="1299" operator="equal">
      <formula>"A"</formula>
    </cfRule>
  </conditionalFormatting>
  <conditionalFormatting sqref="G2657">
    <cfRule type="cellIs" dxfId="1139" priority="1278" operator="equal">
      <formula>"z3"</formula>
    </cfRule>
    <cfRule type="cellIs" dxfId="1138" priority="1279" operator="equal">
      <formula>"Z1"</formula>
    </cfRule>
    <cfRule type="cellIs" dxfId="1137" priority="1280" operator="equal">
      <formula>"H2"</formula>
    </cfRule>
    <cfRule type="cellIs" dxfId="1136" priority="1281" operator="equal">
      <formula>"H1"</formula>
    </cfRule>
    <cfRule type="cellIs" dxfId="1135" priority="1282" operator="equal">
      <formula>"F1"</formula>
    </cfRule>
    <cfRule type="cellIs" dxfId="1134" priority="1283" operator="equal">
      <formula>"G2"</formula>
    </cfRule>
    <cfRule type="cellIs" dxfId="1133" priority="1284" operator="equal">
      <formula>"G1"</formula>
    </cfRule>
    <cfRule type="cellIs" dxfId="1132" priority="1285" operator="equal">
      <formula>"E1"</formula>
    </cfRule>
    <cfRule type="cellIs" dxfId="1131" priority="1286" operator="equal">
      <formula>"D2"</formula>
    </cfRule>
    <cfRule type="cellIs" dxfId="1130" priority="1287" operator="equal">
      <formula>"D1"</formula>
    </cfRule>
    <cfRule type="cellIs" dxfId="1129" priority="1288" operator="equal">
      <formula>"A"</formula>
    </cfRule>
  </conditionalFormatting>
  <conditionalFormatting sqref="G2656">
    <cfRule type="cellIs" dxfId="1128" priority="1267" operator="equal">
      <formula>"z3"</formula>
    </cfRule>
    <cfRule type="cellIs" dxfId="1127" priority="1268" operator="equal">
      <formula>"Z1"</formula>
    </cfRule>
    <cfRule type="cellIs" dxfId="1126" priority="1269" operator="equal">
      <formula>"H2"</formula>
    </cfRule>
    <cfRule type="cellIs" dxfId="1125" priority="1270" operator="equal">
      <formula>"H1"</formula>
    </cfRule>
    <cfRule type="cellIs" dxfId="1124" priority="1271" operator="equal">
      <formula>"F1"</formula>
    </cfRule>
    <cfRule type="cellIs" dxfId="1123" priority="1272" operator="equal">
      <formula>"G2"</formula>
    </cfRule>
    <cfRule type="cellIs" dxfId="1122" priority="1273" operator="equal">
      <formula>"G1"</formula>
    </cfRule>
    <cfRule type="cellIs" dxfId="1121" priority="1274" operator="equal">
      <formula>"E1"</formula>
    </cfRule>
    <cfRule type="cellIs" dxfId="1120" priority="1275" operator="equal">
      <formula>"D2"</formula>
    </cfRule>
    <cfRule type="cellIs" dxfId="1119" priority="1276" operator="equal">
      <formula>"D1"</formula>
    </cfRule>
    <cfRule type="cellIs" dxfId="1118" priority="1277" operator="equal">
      <formula>"A"</formula>
    </cfRule>
  </conditionalFormatting>
  <conditionalFormatting sqref="G2655">
    <cfRule type="cellIs" dxfId="1117" priority="1256" operator="equal">
      <formula>"z3"</formula>
    </cfRule>
    <cfRule type="cellIs" dxfId="1116" priority="1257" operator="equal">
      <formula>"Z1"</formula>
    </cfRule>
    <cfRule type="cellIs" dxfId="1115" priority="1258" operator="equal">
      <formula>"H2"</formula>
    </cfRule>
    <cfRule type="cellIs" dxfId="1114" priority="1259" operator="equal">
      <formula>"H1"</formula>
    </cfRule>
    <cfRule type="cellIs" dxfId="1113" priority="1260" operator="equal">
      <formula>"F1"</formula>
    </cfRule>
    <cfRule type="cellIs" dxfId="1112" priority="1261" operator="equal">
      <formula>"G2"</formula>
    </cfRule>
    <cfRule type="cellIs" dxfId="1111" priority="1262" operator="equal">
      <formula>"G1"</formula>
    </cfRule>
    <cfRule type="cellIs" dxfId="1110" priority="1263" operator="equal">
      <formula>"E1"</formula>
    </cfRule>
    <cfRule type="cellIs" dxfId="1109" priority="1264" operator="equal">
      <formula>"D2"</formula>
    </cfRule>
    <cfRule type="cellIs" dxfId="1108" priority="1265" operator="equal">
      <formula>"D1"</formula>
    </cfRule>
    <cfRule type="cellIs" dxfId="1107" priority="1266" operator="equal">
      <formula>"A"</formula>
    </cfRule>
  </conditionalFormatting>
  <conditionalFormatting sqref="G2651">
    <cfRule type="cellIs" dxfId="1106" priority="1245" operator="equal">
      <formula>"z3"</formula>
    </cfRule>
    <cfRule type="cellIs" dxfId="1105" priority="1246" operator="equal">
      <formula>"Z1"</formula>
    </cfRule>
    <cfRule type="cellIs" dxfId="1104" priority="1247" operator="equal">
      <formula>"H2"</formula>
    </cfRule>
    <cfRule type="cellIs" dxfId="1103" priority="1248" operator="equal">
      <formula>"H1"</formula>
    </cfRule>
    <cfRule type="cellIs" dxfId="1102" priority="1249" operator="equal">
      <formula>"F1"</formula>
    </cfRule>
    <cfRule type="cellIs" dxfId="1101" priority="1250" operator="equal">
      <formula>"G2"</formula>
    </cfRule>
    <cfRule type="cellIs" dxfId="1100" priority="1251" operator="equal">
      <formula>"G1"</formula>
    </cfRule>
    <cfRule type="cellIs" dxfId="1099" priority="1252" operator="equal">
      <formula>"E1"</formula>
    </cfRule>
    <cfRule type="cellIs" dxfId="1098" priority="1253" operator="equal">
      <formula>"D2"</formula>
    </cfRule>
    <cfRule type="cellIs" dxfId="1097" priority="1254" operator="equal">
      <formula>"D1"</formula>
    </cfRule>
    <cfRule type="cellIs" dxfId="1096" priority="1255" operator="equal">
      <formula>"A"</formula>
    </cfRule>
  </conditionalFormatting>
  <conditionalFormatting sqref="G2647">
    <cfRule type="cellIs" dxfId="1095" priority="1234" operator="equal">
      <formula>"z3"</formula>
    </cfRule>
    <cfRule type="cellIs" dxfId="1094" priority="1235" operator="equal">
      <formula>"Z1"</formula>
    </cfRule>
    <cfRule type="cellIs" dxfId="1093" priority="1236" operator="equal">
      <formula>"H2"</formula>
    </cfRule>
    <cfRule type="cellIs" dxfId="1092" priority="1237" operator="equal">
      <formula>"H1"</formula>
    </cfRule>
    <cfRule type="cellIs" dxfId="1091" priority="1238" operator="equal">
      <formula>"F1"</formula>
    </cfRule>
    <cfRule type="cellIs" dxfId="1090" priority="1239" operator="equal">
      <formula>"G2"</formula>
    </cfRule>
    <cfRule type="cellIs" dxfId="1089" priority="1240" operator="equal">
      <formula>"G1"</formula>
    </cfRule>
    <cfRule type="cellIs" dxfId="1088" priority="1241" operator="equal">
      <formula>"E1"</formula>
    </cfRule>
    <cfRule type="cellIs" dxfId="1087" priority="1242" operator="equal">
      <formula>"D2"</formula>
    </cfRule>
    <cfRule type="cellIs" dxfId="1086" priority="1243" operator="equal">
      <formula>"D1"</formula>
    </cfRule>
    <cfRule type="cellIs" dxfId="1085" priority="1244" operator="equal">
      <formula>"A"</formula>
    </cfRule>
  </conditionalFormatting>
  <conditionalFormatting sqref="G2646">
    <cfRule type="cellIs" dxfId="1084" priority="1223" operator="equal">
      <formula>"z3"</formula>
    </cfRule>
    <cfRule type="cellIs" dxfId="1083" priority="1224" operator="equal">
      <formula>"Z1"</formula>
    </cfRule>
    <cfRule type="cellIs" dxfId="1082" priority="1225" operator="equal">
      <formula>"H2"</formula>
    </cfRule>
    <cfRule type="cellIs" dxfId="1081" priority="1226" operator="equal">
      <formula>"H1"</formula>
    </cfRule>
    <cfRule type="cellIs" dxfId="1080" priority="1227" operator="equal">
      <formula>"F1"</formula>
    </cfRule>
    <cfRule type="cellIs" dxfId="1079" priority="1228" operator="equal">
      <formula>"G2"</formula>
    </cfRule>
    <cfRule type="cellIs" dxfId="1078" priority="1229" operator="equal">
      <formula>"G1"</formula>
    </cfRule>
    <cfRule type="cellIs" dxfId="1077" priority="1230" operator="equal">
      <formula>"E1"</formula>
    </cfRule>
    <cfRule type="cellIs" dxfId="1076" priority="1231" operator="equal">
      <formula>"D2"</formula>
    </cfRule>
    <cfRule type="cellIs" dxfId="1075" priority="1232" operator="equal">
      <formula>"D1"</formula>
    </cfRule>
    <cfRule type="cellIs" dxfId="1074" priority="1233" operator="equal">
      <formula>"A"</formula>
    </cfRule>
  </conditionalFormatting>
  <conditionalFormatting sqref="G2645">
    <cfRule type="cellIs" dxfId="1073" priority="1212" operator="equal">
      <formula>"z3"</formula>
    </cfRule>
    <cfRule type="cellIs" dxfId="1072" priority="1213" operator="equal">
      <formula>"Z1"</formula>
    </cfRule>
    <cfRule type="cellIs" dxfId="1071" priority="1214" operator="equal">
      <formula>"H2"</formula>
    </cfRule>
    <cfRule type="cellIs" dxfId="1070" priority="1215" operator="equal">
      <formula>"H1"</formula>
    </cfRule>
    <cfRule type="cellIs" dxfId="1069" priority="1216" operator="equal">
      <formula>"F1"</formula>
    </cfRule>
    <cfRule type="cellIs" dxfId="1068" priority="1217" operator="equal">
      <formula>"G2"</formula>
    </cfRule>
    <cfRule type="cellIs" dxfId="1067" priority="1218" operator="equal">
      <formula>"G1"</formula>
    </cfRule>
    <cfRule type="cellIs" dxfId="1066" priority="1219" operator="equal">
      <formula>"E1"</formula>
    </cfRule>
    <cfRule type="cellIs" dxfId="1065" priority="1220" operator="equal">
      <formula>"D2"</formula>
    </cfRule>
    <cfRule type="cellIs" dxfId="1064" priority="1221" operator="equal">
      <formula>"D1"</formula>
    </cfRule>
    <cfRule type="cellIs" dxfId="1063" priority="1222" operator="equal">
      <formula>"A"</formula>
    </cfRule>
  </conditionalFormatting>
  <conditionalFormatting sqref="G2644">
    <cfRule type="cellIs" dxfId="1062" priority="1201" operator="equal">
      <formula>"z3"</formula>
    </cfRule>
    <cfRule type="cellIs" dxfId="1061" priority="1202" operator="equal">
      <formula>"Z1"</formula>
    </cfRule>
    <cfRule type="cellIs" dxfId="1060" priority="1203" operator="equal">
      <formula>"H2"</formula>
    </cfRule>
    <cfRule type="cellIs" dxfId="1059" priority="1204" operator="equal">
      <formula>"H1"</formula>
    </cfRule>
    <cfRule type="cellIs" dxfId="1058" priority="1205" operator="equal">
      <formula>"F1"</formula>
    </cfRule>
    <cfRule type="cellIs" dxfId="1057" priority="1206" operator="equal">
      <formula>"G2"</formula>
    </cfRule>
    <cfRule type="cellIs" dxfId="1056" priority="1207" operator="equal">
      <formula>"G1"</formula>
    </cfRule>
    <cfRule type="cellIs" dxfId="1055" priority="1208" operator="equal">
      <formula>"E1"</formula>
    </cfRule>
    <cfRule type="cellIs" dxfId="1054" priority="1209" operator="equal">
      <formula>"D2"</formula>
    </cfRule>
    <cfRule type="cellIs" dxfId="1053" priority="1210" operator="equal">
      <formula>"D1"</formula>
    </cfRule>
    <cfRule type="cellIs" dxfId="1052" priority="1211" operator="equal">
      <formula>"A"</formula>
    </cfRule>
  </conditionalFormatting>
  <conditionalFormatting sqref="G2643">
    <cfRule type="cellIs" dxfId="1051" priority="1190" operator="equal">
      <formula>"z3"</formula>
    </cfRule>
    <cfRule type="cellIs" dxfId="1050" priority="1191" operator="equal">
      <formula>"Z1"</formula>
    </cfRule>
    <cfRule type="cellIs" dxfId="1049" priority="1192" operator="equal">
      <formula>"H2"</formula>
    </cfRule>
    <cfRule type="cellIs" dxfId="1048" priority="1193" operator="equal">
      <formula>"H1"</formula>
    </cfRule>
    <cfRule type="cellIs" dxfId="1047" priority="1194" operator="equal">
      <formula>"F1"</formula>
    </cfRule>
    <cfRule type="cellIs" dxfId="1046" priority="1195" operator="equal">
      <formula>"G2"</formula>
    </cfRule>
    <cfRule type="cellIs" dxfId="1045" priority="1196" operator="equal">
      <formula>"G1"</formula>
    </cfRule>
    <cfRule type="cellIs" dxfId="1044" priority="1197" operator="equal">
      <formula>"E1"</formula>
    </cfRule>
    <cfRule type="cellIs" dxfId="1043" priority="1198" operator="equal">
      <formula>"D2"</formula>
    </cfRule>
    <cfRule type="cellIs" dxfId="1042" priority="1199" operator="equal">
      <formula>"D1"</formula>
    </cfRule>
    <cfRule type="cellIs" dxfId="1041" priority="1200" operator="equal">
      <formula>"A"</formula>
    </cfRule>
  </conditionalFormatting>
  <conditionalFormatting sqref="G2642">
    <cfRule type="cellIs" dxfId="1040" priority="1179" operator="equal">
      <formula>"z3"</formula>
    </cfRule>
    <cfRule type="cellIs" dxfId="1039" priority="1180" operator="equal">
      <formula>"Z1"</formula>
    </cfRule>
    <cfRule type="cellIs" dxfId="1038" priority="1181" operator="equal">
      <formula>"H2"</formula>
    </cfRule>
    <cfRule type="cellIs" dxfId="1037" priority="1182" operator="equal">
      <formula>"H1"</formula>
    </cfRule>
    <cfRule type="cellIs" dxfId="1036" priority="1183" operator="equal">
      <formula>"F1"</formula>
    </cfRule>
    <cfRule type="cellIs" dxfId="1035" priority="1184" operator="equal">
      <formula>"G2"</formula>
    </cfRule>
    <cfRule type="cellIs" dxfId="1034" priority="1185" operator="equal">
      <formula>"G1"</formula>
    </cfRule>
    <cfRule type="cellIs" dxfId="1033" priority="1186" operator="equal">
      <formula>"E1"</formula>
    </cfRule>
    <cfRule type="cellIs" dxfId="1032" priority="1187" operator="equal">
      <formula>"D2"</formula>
    </cfRule>
    <cfRule type="cellIs" dxfId="1031" priority="1188" operator="equal">
      <formula>"D1"</formula>
    </cfRule>
    <cfRule type="cellIs" dxfId="1030" priority="1189" operator="equal">
      <formula>"A"</formula>
    </cfRule>
  </conditionalFormatting>
  <conditionalFormatting sqref="G2641">
    <cfRule type="cellIs" dxfId="1029" priority="1168" operator="equal">
      <formula>"z3"</formula>
    </cfRule>
    <cfRule type="cellIs" dxfId="1028" priority="1169" operator="equal">
      <formula>"Z1"</formula>
    </cfRule>
    <cfRule type="cellIs" dxfId="1027" priority="1170" operator="equal">
      <formula>"H2"</formula>
    </cfRule>
    <cfRule type="cellIs" dxfId="1026" priority="1171" operator="equal">
      <formula>"H1"</formula>
    </cfRule>
    <cfRule type="cellIs" dxfId="1025" priority="1172" operator="equal">
      <formula>"F1"</formula>
    </cfRule>
    <cfRule type="cellIs" dxfId="1024" priority="1173" operator="equal">
      <formula>"G2"</formula>
    </cfRule>
    <cfRule type="cellIs" dxfId="1023" priority="1174" operator="equal">
      <formula>"G1"</formula>
    </cfRule>
    <cfRule type="cellIs" dxfId="1022" priority="1175" operator="equal">
      <formula>"E1"</formula>
    </cfRule>
    <cfRule type="cellIs" dxfId="1021" priority="1176" operator="equal">
      <formula>"D2"</formula>
    </cfRule>
    <cfRule type="cellIs" dxfId="1020" priority="1177" operator="equal">
      <formula>"D1"</formula>
    </cfRule>
    <cfRule type="cellIs" dxfId="1019" priority="1178" operator="equal">
      <formula>"A"</formula>
    </cfRule>
  </conditionalFormatting>
  <conditionalFormatting sqref="G2640">
    <cfRule type="cellIs" dxfId="1018" priority="1157" operator="equal">
      <formula>"z3"</formula>
    </cfRule>
    <cfRule type="cellIs" dxfId="1017" priority="1158" operator="equal">
      <formula>"Z1"</formula>
    </cfRule>
    <cfRule type="cellIs" dxfId="1016" priority="1159" operator="equal">
      <formula>"H2"</formula>
    </cfRule>
    <cfRule type="cellIs" dxfId="1015" priority="1160" operator="equal">
      <formula>"H1"</formula>
    </cfRule>
    <cfRule type="cellIs" dxfId="1014" priority="1161" operator="equal">
      <formula>"F1"</formula>
    </cfRule>
    <cfRule type="cellIs" dxfId="1013" priority="1162" operator="equal">
      <formula>"G2"</formula>
    </cfRule>
    <cfRule type="cellIs" dxfId="1012" priority="1163" operator="equal">
      <formula>"G1"</formula>
    </cfRule>
    <cfRule type="cellIs" dxfId="1011" priority="1164" operator="equal">
      <formula>"E1"</formula>
    </cfRule>
    <cfRule type="cellIs" dxfId="1010" priority="1165" operator="equal">
      <formula>"D2"</formula>
    </cfRule>
    <cfRule type="cellIs" dxfId="1009" priority="1166" operator="equal">
      <formula>"D1"</formula>
    </cfRule>
    <cfRule type="cellIs" dxfId="1008" priority="1167" operator="equal">
      <formula>"A"</formula>
    </cfRule>
  </conditionalFormatting>
  <conditionalFormatting sqref="G2639">
    <cfRule type="cellIs" dxfId="1007" priority="1146" operator="equal">
      <formula>"z3"</formula>
    </cfRule>
    <cfRule type="cellIs" dxfId="1006" priority="1147" operator="equal">
      <formula>"Z1"</formula>
    </cfRule>
    <cfRule type="cellIs" dxfId="1005" priority="1148" operator="equal">
      <formula>"H2"</formula>
    </cfRule>
    <cfRule type="cellIs" dxfId="1004" priority="1149" operator="equal">
      <formula>"H1"</formula>
    </cfRule>
    <cfRule type="cellIs" dxfId="1003" priority="1150" operator="equal">
      <formula>"F1"</formula>
    </cfRule>
    <cfRule type="cellIs" dxfId="1002" priority="1151" operator="equal">
      <formula>"G2"</formula>
    </cfRule>
    <cfRule type="cellIs" dxfId="1001" priority="1152" operator="equal">
      <formula>"G1"</formula>
    </cfRule>
    <cfRule type="cellIs" dxfId="1000" priority="1153" operator="equal">
      <formula>"E1"</formula>
    </cfRule>
    <cfRule type="cellIs" dxfId="999" priority="1154" operator="equal">
      <formula>"D2"</formula>
    </cfRule>
    <cfRule type="cellIs" dxfId="998" priority="1155" operator="equal">
      <formula>"D1"</formula>
    </cfRule>
    <cfRule type="cellIs" dxfId="997" priority="1156" operator="equal">
      <formula>"A"</formula>
    </cfRule>
  </conditionalFormatting>
  <conditionalFormatting sqref="G2638">
    <cfRule type="cellIs" dxfId="996" priority="1135" operator="equal">
      <formula>"z3"</formula>
    </cfRule>
    <cfRule type="cellIs" dxfId="995" priority="1136" operator="equal">
      <formula>"Z1"</formula>
    </cfRule>
    <cfRule type="cellIs" dxfId="994" priority="1137" operator="equal">
      <formula>"H2"</formula>
    </cfRule>
    <cfRule type="cellIs" dxfId="993" priority="1138" operator="equal">
      <formula>"H1"</formula>
    </cfRule>
    <cfRule type="cellIs" dxfId="992" priority="1139" operator="equal">
      <formula>"F1"</formula>
    </cfRule>
    <cfRule type="cellIs" dxfId="991" priority="1140" operator="equal">
      <formula>"G2"</formula>
    </cfRule>
    <cfRule type="cellIs" dxfId="990" priority="1141" operator="equal">
      <formula>"G1"</formula>
    </cfRule>
    <cfRule type="cellIs" dxfId="989" priority="1142" operator="equal">
      <formula>"E1"</formula>
    </cfRule>
    <cfRule type="cellIs" dxfId="988" priority="1143" operator="equal">
      <formula>"D2"</formula>
    </cfRule>
    <cfRule type="cellIs" dxfId="987" priority="1144" operator="equal">
      <formula>"D1"</formula>
    </cfRule>
    <cfRule type="cellIs" dxfId="986" priority="1145" operator="equal">
      <formula>"A"</formula>
    </cfRule>
  </conditionalFormatting>
  <conditionalFormatting sqref="G2637">
    <cfRule type="cellIs" dxfId="985" priority="1124" operator="equal">
      <formula>"z3"</formula>
    </cfRule>
    <cfRule type="cellIs" dxfId="984" priority="1125" operator="equal">
      <formula>"Z1"</formula>
    </cfRule>
    <cfRule type="cellIs" dxfId="983" priority="1126" operator="equal">
      <formula>"H2"</formula>
    </cfRule>
    <cfRule type="cellIs" dxfId="982" priority="1127" operator="equal">
      <formula>"H1"</formula>
    </cfRule>
    <cfRule type="cellIs" dxfId="981" priority="1128" operator="equal">
      <formula>"F1"</formula>
    </cfRule>
    <cfRule type="cellIs" dxfId="980" priority="1129" operator="equal">
      <formula>"G2"</formula>
    </cfRule>
    <cfRule type="cellIs" dxfId="979" priority="1130" operator="equal">
      <formula>"G1"</formula>
    </cfRule>
    <cfRule type="cellIs" dxfId="978" priority="1131" operator="equal">
      <formula>"E1"</formula>
    </cfRule>
    <cfRule type="cellIs" dxfId="977" priority="1132" operator="equal">
      <formula>"D2"</formula>
    </cfRule>
    <cfRule type="cellIs" dxfId="976" priority="1133" operator="equal">
      <formula>"D1"</formula>
    </cfRule>
    <cfRule type="cellIs" dxfId="975" priority="1134" operator="equal">
      <formula>"A"</formula>
    </cfRule>
  </conditionalFormatting>
  <conditionalFormatting sqref="G2636">
    <cfRule type="cellIs" dxfId="974" priority="1113" operator="equal">
      <formula>"z3"</formula>
    </cfRule>
    <cfRule type="cellIs" dxfId="973" priority="1114" operator="equal">
      <formula>"Z1"</formula>
    </cfRule>
    <cfRule type="cellIs" dxfId="972" priority="1115" operator="equal">
      <formula>"H2"</formula>
    </cfRule>
    <cfRule type="cellIs" dxfId="971" priority="1116" operator="equal">
      <formula>"H1"</formula>
    </cfRule>
    <cfRule type="cellIs" dxfId="970" priority="1117" operator="equal">
      <formula>"F1"</formula>
    </cfRule>
    <cfRule type="cellIs" dxfId="969" priority="1118" operator="equal">
      <formula>"G2"</formula>
    </cfRule>
    <cfRule type="cellIs" dxfId="968" priority="1119" operator="equal">
      <formula>"G1"</formula>
    </cfRule>
    <cfRule type="cellIs" dxfId="967" priority="1120" operator="equal">
      <formula>"E1"</formula>
    </cfRule>
    <cfRule type="cellIs" dxfId="966" priority="1121" operator="equal">
      <formula>"D2"</formula>
    </cfRule>
    <cfRule type="cellIs" dxfId="965" priority="1122" operator="equal">
      <formula>"D1"</formula>
    </cfRule>
    <cfRule type="cellIs" dxfId="964" priority="1123" operator="equal">
      <formula>"A"</formula>
    </cfRule>
  </conditionalFormatting>
  <conditionalFormatting sqref="G2634">
    <cfRule type="cellIs" dxfId="963" priority="1091" operator="equal">
      <formula>"z3"</formula>
    </cfRule>
    <cfRule type="cellIs" dxfId="962" priority="1092" operator="equal">
      <formula>"Z1"</formula>
    </cfRule>
    <cfRule type="cellIs" dxfId="961" priority="1093" operator="equal">
      <formula>"H2"</formula>
    </cfRule>
    <cfRule type="cellIs" dxfId="960" priority="1094" operator="equal">
      <formula>"H1"</formula>
    </cfRule>
    <cfRule type="cellIs" dxfId="959" priority="1095" operator="equal">
      <formula>"F1"</formula>
    </cfRule>
    <cfRule type="cellIs" dxfId="958" priority="1096" operator="equal">
      <formula>"G2"</formula>
    </cfRule>
    <cfRule type="cellIs" dxfId="957" priority="1097" operator="equal">
      <formula>"G1"</formula>
    </cfRule>
    <cfRule type="cellIs" dxfId="956" priority="1098" operator="equal">
      <formula>"E1"</formula>
    </cfRule>
    <cfRule type="cellIs" dxfId="955" priority="1099" operator="equal">
      <formula>"D2"</formula>
    </cfRule>
    <cfRule type="cellIs" dxfId="954" priority="1100" operator="equal">
      <formula>"D1"</formula>
    </cfRule>
    <cfRule type="cellIs" dxfId="953" priority="1101" operator="equal">
      <formula>"A"</formula>
    </cfRule>
  </conditionalFormatting>
  <conditionalFormatting sqref="G2633">
    <cfRule type="cellIs" dxfId="952" priority="1080" operator="equal">
      <formula>"z3"</formula>
    </cfRule>
    <cfRule type="cellIs" dxfId="951" priority="1081" operator="equal">
      <formula>"Z1"</formula>
    </cfRule>
    <cfRule type="cellIs" dxfId="950" priority="1082" operator="equal">
      <formula>"H2"</formula>
    </cfRule>
    <cfRule type="cellIs" dxfId="949" priority="1083" operator="equal">
      <formula>"H1"</formula>
    </cfRule>
    <cfRule type="cellIs" dxfId="948" priority="1084" operator="equal">
      <formula>"F1"</formula>
    </cfRule>
    <cfRule type="cellIs" dxfId="947" priority="1085" operator="equal">
      <formula>"G2"</formula>
    </cfRule>
    <cfRule type="cellIs" dxfId="946" priority="1086" operator="equal">
      <formula>"G1"</formula>
    </cfRule>
    <cfRule type="cellIs" dxfId="945" priority="1087" operator="equal">
      <formula>"E1"</formula>
    </cfRule>
    <cfRule type="cellIs" dxfId="944" priority="1088" operator="equal">
      <formula>"D2"</formula>
    </cfRule>
    <cfRule type="cellIs" dxfId="943" priority="1089" operator="equal">
      <formula>"D1"</formula>
    </cfRule>
    <cfRule type="cellIs" dxfId="942" priority="1090" operator="equal">
      <formula>"A"</formula>
    </cfRule>
  </conditionalFormatting>
  <conditionalFormatting sqref="G2632">
    <cfRule type="cellIs" dxfId="941" priority="1069" operator="equal">
      <formula>"z3"</formula>
    </cfRule>
    <cfRule type="cellIs" dxfId="940" priority="1070" operator="equal">
      <formula>"Z1"</formula>
    </cfRule>
    <cfRule type="cellIs" dxfId="939" priority="1071" operator="equal">
      <formula>"H2"</formula>
    </cfRule>
    <cfRule type="cellIs" dxfId="938" priority="1072" operator="equal">
      <formula>"H1"</formula>
    </cfRule>
    <cfRule type="cellIs" dxfId="937" priority="1073" operator="equal">
      <formula>"F1"</formula>
    </cfRule>
    <cfRule type="cellIs" dxfId="936" priority="1074" operator="equal">
      <formula>"G2"</formula>
    </cfRule>
    <cfRule type="cellIs" dxfId="935" priority="1075" operator="equal">
      <formula>"G1"</formula>
    </cfRule>
    <cfRule type="cellIs" dxfId="934" priority="1076" operator="equal">
      <formula>"E1"</formula>
    </cfRule>
    <cfRule type="cellIs" dxfId="933" priority="1077" operator="equal">
      <formula>"D2"</formula>
    </cfRule>
    <cfRule type="cellIs" dxfId="932" priority="1078" operator="equal">
      <formula>"D1"</formula>
    </cfRule>
    <cfRule type="cellIs" dxfId="931" priority="1079" operator="equal">
      <formula>"A"</formula>
    </cfRule>
  </conditionalFormatting>
  <conditionalFormatting sqref="G2631">
    <cfRule type="cellIs" dxfId="930" priority="1058" operator="equal">
      <formula>"z3"</formula>
    </cfRule>
    <cfRule type="cellIs" dxfId="929" priority="1059" operator="equal">
      <formula>"Z1"</formula>
    </cfRule>
    <cfRule type="cellIs" dxfId="928" priority="1060" operator="equal">
      <formula>"H2"</formula>
    </cfRule>
    <cfRule type="cellIs" dxfId="927" priority="1061" operator="equal">
      <formula>"H1"</formula>
    </cfRule>
    <cfRule type="cellIs" dxfId="926" priority="1062" operator="equal">
      <formula>"F1"</formula>
    </cfRule>
    <cfRule type="cellIs" dxfId="925" priority="1063" operator="equal">
      <formula>"G2"</formula>
    </cfRule>
    <cfRule type="cellIs" dxfId="924" priority="1064" operator="equal">
      <formula>"G1"</formula>
    </cfRule>
    <cfRule type="cellIs" dxfId="923" priority="1065" operator="equal">
      <formula>"E1"</formula>
    </cfRule>
    <cfRule type="cellIs" dxfId="922" priority="1066" operator="equal">
      <formula>"D2"</formula>
    </cfRule>
    <cfRule type="cellIs" dxfId="921" priority="1067" operator="equal">
      <formula>"D1"</formula>
    </cfRule>
    <cfRule type="cellIs" dxfId="920" priority="1068" operator="equal">
      <formula>"A"</formula>
    </cfRule>
  </conditionalFormatting>
  <conditionalFormatting sqref="G2630">
    <cfRule type="cellIs" dxfId="919" priority="1047" operator="equal">
      <formula>"z3"</formula>
    </cfRule>
    <cfRule type="cellIs" dxfId="918" priority="1048" operator="equal">
      <formula>"Z1"</formula>
    </cfRule>
    <cfRule type="cellIs" dxfId="917" priority="1049" operator="equal">
      <formula>"H2"</formula>
    </cfRule>
    <cfRule type="cellIs" dxfId="916" priority="1050" operator="equal">
      <formula>"H1"</formula>
    </cfRule>
    <cfRule type="cellIs" dxfId="915" priority="1051" operator="equal">
      <formula>"F1"</formula>
    </cfRule>
    <cfRule type="cellIs" dxfId="914" priority="1052" operator="equal">
      <formula>"G2"</formula>
    </cfRule>
    <cfRule type="cellIs" dxfId="913" priority="1053" operator="equal">
      <formula>"G1"</formula>
    </cfRule>
    <cfRule type="cellIs" dxfId="912" priority="1054" operator="equal">
      <formula>"E1"</formula>
    </cfRule>
    <cfRule type="cellIs" dxfId="911" priority="1055" operator="equal">
      <formula>"D2"</formula>
    </cfRule>
    <cfRule type="cellIs" dxfId="910" priority="1056" operator="equal">
      <formula>"D1"</formula>
    </cfRule>
    <cfRule type="cellIs" dxfId="909" priority="1057" operator="equal">
      <formula>"A"</formula>
    </cfRule>
  </conditionalFormatting>
  <conditionalFormatting sqref="G2628">
    <cfRule type="cellIs" dxfId="908" priority="1036" operator="equal">
      <formula>"z3"</formula>
    </cfRule>
    <cfRule type="cellIs" dxfId="907" priority="1037" operator="equal">
      <formula>"Z1"</formula>
    </cfRule>
    <cfRule type="cellIs" dxfId="906" priority="1038" operator="equal">
      <formula>"H2"</formula>
    </cfRule>
    <cfRule type="cellIs" dxfId="905" priority="1039" operator="equal">
      <formula>"H1"</formula>
    </cfRule>
    <cfRule type="cellIs" dxfId="904" priority="1040" operator="equal">
      <formula>"F1"</formula>
    </cfRule>
    <cfRule type="cellIs" dxfId="903" priority="1041" operator="equal">
      <formula>"G2"</formula>
    </cfRule>
    <cfRule type="cellIs" dxfId="902" priority="1042" operator="equal">
      <formula>"G1"</formula>
    </cfRule>
    <cfRule type="cellIs" dxfId="901" priority="1043" operator="equal">
      <formula>"E1"</formula>
    </cfRule>
    <cfRule type="cellIs" dxfId="900" priority="1044" operator="equal">
      <formula>"D2"</formula>
    </cfRule>
    <cfRule type="cellIs" dxfId="899" priority="1045" operator="equal">
      <formula>"D1"</formula>
    </cfRule>
    <cfRule type="cellIs" dxfId="898" priority="1046" operator="equal">
      <formula>"A"</formula>
    </cfRule>
  </conditionalFormatting>
  <conditionalFormatting sqref="G2627">
    <cfRule type="cellIs" dxfId="897" priority="1025" operator="equal">
      <formula>"z3"</formula>
    </cfRule>
    <cfRule type="cellIs" dxfId="896" priority="1026" operator="equal">
      <formula>"Z1"</formula>
    </cfRule>
    <cfRule type="cellIs" dxfId="895" priority="1027" operator="equal">
      <formula>"H2"</formula>
    </cfRule>
    <cfRule type="cellIs" dxfId="894" priority="1028" operator="equal">
      <formula>"H1"</formula>
    </cfRule>
    <cfRule type="cellIs" dxfId="893" priority="1029" operator="equal">
      <formula>"F1"</formula>
    </cfRule>
    <cfRule type="cellIs" dxfId="892" priority="1030" operator="equal">
      <formula>"G2"</formula>
    </cfRule>
    <cfRule type="cellIs" dxfId="891" priority="1031" operator="equal">
      <formula>"G1"</formula>
    </cfRule>
    <cfRule type="cellIs" dxfId="890" priority="1032" operator="equal">
      <formula>"E1"</formula>
    </cfRule>
    <cfRule type="cellIs" dxfId="889" priority="1033" operator="equal">
      <formula>"D2"</formula>
    </cfRule>
    <cfRule type="cellIs" dxfId="888" priority="1034" operator="equal">
      <formula>"D1"</formula>
    </cfRule>
    <cfRule type="cellIs" dxfId="887" priority="1035" operator="equal">
      <formula>"A"</formula>
    </cfRule>
  </conditionalFormatting>
  <conditionalFormatting sqref="G2626">
    <cfRule type="cellIs" dxfId="886" priority="1014" operator="equal">
      <formula>"z3"</formula>
    </cfRule>
    <cfRule type="cellIs" dxfId="885" priority="1015" operator="equal">
      <formula>"Z1"</formula>
    </cfRule>
    <cfRule type="cellIs" dxfId="884" priority="1016" operator="equal">
      <formula>"H2"</formula>
    </cfRule>
    <cfRule type="cellIs" dxfId="883" priority="1017" operator="equal">
      <formula>"H1"</formula>
    </cfRule>
    <cfRule type="cellIs" dxfId="882" priority="1018" operator="equal">
      <formula>"F1"</formula>
    </cfRule>
    <cfRule type="cellIs" dxfId="881" priority="1019" operator="equal">
      <formula>"G2"</formula>
    </cfRule>
    <cfRule type="cellIs" dxfId="880" priority="1020" operator="equal">
      <formula>"G1"</formula>
    </cfRule>
    <cfRule type="cellIs" dxfId="879" priority="1021" operator="equal">
      <formula>"E1"</formula>
    </cfRule>
    <cfRule type="cellIs" dxfId="878" priority="1022" operator="equal">
      <formula>"D2"</formula>
    </cfRule>
    <cfRule type="cellIs" dxfId="877" priority="1023" operator="equal">
      <formula>"D1"</formula>
    </cfRule>
    <cfRule type="cellIs" dxfId="876" priority="1024" operator="equal">
      <formula>"A"</formula>
    </cfRule>
  </conditionalFormatting>
  <conditionalFormatting sqref="G2624">
    <cfRule type="cellIs" dxfId="875" priority="992" operator="equal">
      <formula>"z3"</formula>
    </cfRule>
    <cfRule type="cellIs" dxfId="874" priority="993" operator="equal">
      <formula>"Z1"</formula>
    </cfRule>
    <cfRule type="cellIs" dxfId="873" priority="994" operator="equal">
      <formula>"H2"</formula>
    </cfRule>
    <cfRule type="cellIs" dxfId="872" priority="995" operator="equal">
      <formula>"H1"</formula>
    </cfRule>
    <cfRule type="cellIs" dxfId="871" priority="996" operator="equal">
      <formula>"F1"</formula>
    </cfRule>
    <cfRule type="cellIs" dxfId="870" priority="997" operator="equal">
      <formula>"G2"</formula>
    </cfRule>
    <cfRule type="cellIs" dxfId="869" priority="998" operator="equal">
      <formula>"G1"</formula>
    </cfRule>
    <cfRule type="cellIs" dxfId="868" priority="999" operator="equal">
      <formula>"E1"</formula>
    </cfRule>
    <cfRule type="cellIs" dxfId="867" priority="1000" operator="equal">
      <formula>"D2"</formula>
    </cfRule>
    <cfRule type="cellIs" dxfId="866" priority="1001" operator="equal">
      <formula>"D1"</formula>
    </cfRule>
    <cfRule type="cellIs" dxfId="865" priority="1002" operator="equal">
      <formula>"A"</formula>
    </cfRule>
  </conditionalFormatting>
  <conditionalFormatting sqref="G2623">
    <cfRule type="cellIs" dxfId="864" priority="981" operator="equal">
      <formula>"z3"</formula>
    </cfRule>
    <cfRule type="cellIs" dxfId="863" priority="982" operator="equal">
      <formula>"Z1"</formula>
    </cfRule>
    <cfRule type="cellIs" dxfId="862" priority="983" operator="equal">
      <formula>"H2"</formula>
    </cfRule>
    <cfRule type="cellIs" dxfId="861" priority="984" operator="equal">
      <formula>"H1"</formula>
    </cfRule>
    <cfRule type="cellIs" dxfId="860" priority="985" operator="equal">
      <formula>"F1"</formula>
    </cfRule>
    <cfRule type="cellIs" dxfId="859" priority="986" operator="equal">
      <formula>"G2"</formula>
    </cfRule>
    <cfRule type="cellIs" dxfId="858" priority="987" operator="equal">
      <formula>"G1"</formula>
    </cfRule>
    <cfRule type="cellIs" dxfId="857" priority="988" operator="equal">
      <formula>"E1"</formula>
    </cfRule>
    <cfRule type="cellIs" dxfId="856" priority="989" operator="equal">
      <formula>"D2"</formula>
    </cfRule>
    <cfRule type="cellIs" dxfId="855" priority="990" operator="equal">
      <formula>"D1"</formula>
    </cfRule>
    <cfRule type="cellIs" dxfId="854" priority="991" operator="equal">
      <formula>"A"</formula>
    </cfRule>
  </conditionalFormatting>
  <conditionalFormatting sqref="G2622">
    <cfRule type="cellIs" dxfId="853" priority="970" operator="equal">
      <formula>"z3"</formula>
    </cfRule>
    <cfRule type="cellIs" dxfId="852" priority="971" operator="equal">
      <formula>"Z1"</formula>
    </cfRule>
    <cfRule type="cellIs" dxfId="851" priority="972" operator="equal">
      <formula>"H2"</formula>
    </cfRule>
    <cfRule type="cellIs" dxfId="850" priority="973" operator="equal">
      <formula>"H1"</formula>
    </cfRule>
    <cfRule type="cellIs" dxfId="849" priority="974" operator="equal">
      <formula>"F1"</formula>
    </cfRule>
    <cfRule type="cellIs" dxfId="848" priority="975" operator="equal">
      <formula>"G2"</formula>
    </cfRule>
    <cfRule type="cellIs" dxfId="847" priority="976" operator="equal">
      <formula>"G1"</formula>
    </cfRule>
    <cfRule type="cellIs" dxfId="846" priority="977" operator="equal">
      <formula>"E1"</formula>
    </cfRule>
    <cfRule type="cellIs" dxfId="845" priority="978" operator="equal">
      <formula>"D2"</formula>
    </cfRule>
    <cfRule type="cellIs" dxfId="844" priority="979" operator="equal">
      <formula>"D1"</formula>
    </cfRule>
    <cfRule type="cellIs" dxfId="843" priority="980" operator="equal">
      <formula>"A"</formula>
    </cfRule>
  </conditionalFormatting>
  <conditionalFormatting sqref="G2621">
    <cfRule type="cellIs" dxfId="842" priority="959" operator="equal">
      <formula>"z3"</formula>
    </cfRule>
    <cfRule type="cellIs" dxfId="841" priority="960" operator="equal">
      <formula>"Z1"</formula>
    </cfRule>
    <cfRule type="cellIs" dxfId="840" priority="961" operator="equal">
      <formula>"H2"</formula>
    </cfRule>
    <cfRule type="cellIs" dxfId="839" priority="962" operator="equal">
      <formula>"H1"</formula>
    </cfRule>
    <cfRule type="cellIs" dxfId="838" priority="963" operator="equal">
      <formula>"F1"</formula>
    </cfRule>
    <cfRule type="cellIs" dxfId="837" priority="964" operator="equal">
      <formula>"G2"</formula>
    </cfRule>
    <cfRule type="cellIs" dxfId="836" priority="965" operator="equal">
      <formula>"G1"</formula>
    </cfRule>
    <cfRule type="cellIs" dxfId="835" priority="966" operator="equal">
      <formula>"E1"</formula>
    </cfRule>
    <cfRule type="cellIs" dxfId="834" priority="967" operator="equal">
      <formula>"D2"</formula>
    </cfRule>
    <cfRule type="cellIs" dxfId="833" priority="968" operator="equal">
      <formula>"D1"</formula>
    </cfRule>
    <cfRule type="cellIs" dxfId="832" priority="969" operator="equal">
      <formula>"A"</formula>
    </cfRule>
  </conditionalFormatting>
  <conditionalFormatting sqref="G2620">
    <cfRule type="cellIs" dxfId="831" priority="948" operator="equal">
      <formula>"z3"</formula>
    </cfRule>
    <cfRule type="cellIs" dxfId="830" priority="949" operator="equal">
      <formula>"Z1"</formula>
    </cfRule>
    <cfRule type="cellIs" dxfId="829" priority="950" operator="equal">
      <formula>"H2"</formula>
    </cfRule>
    <cfRule type="cellIs" dxfId="828" priority="951" operator="equal">
      <formula>"H1"</formula>
    </cfRule>
    <cfRule type="cellIs" dxfId="827" priority="952" operator="equal">
      <formula>"F1"</formula>
    </cfRule>
    <cfRule type="cellIs" dxfId="826" priority="953" operator="equal">
      <formula>"G2"</formula>
    </cfRule>
    <cfRule type="cellIs" dxfId="825" priority="954" operator="equal">
      <formula>"G1"</formula>
    </cfRule>
    <cfRule type="cellIs" dxfId="824" priority="955" operator="equal">
      <formula>"E1"</formula>
    </cfRule>
    <cfRule type="cellIs" dxfId="823" priority="956" operator="equal">
      <formula>"D2"</formula>
    </cfRule>
    <cfRule type="cellIs" dxfId="822" priority="957" operator="equal">
      <formula>"D1"</formula>
    </cfRule>
    <cfRule type="cellIs" dxfId="821" priority="958" operator="equal">
      <formula>"A"</formula>
    </cfRule>
  </conditionalFormatting>
  <conditionalFormatting sqref="G2619">
    <cfRule type="cellIs" dxfId="820" priority="937" operator="equal">
      <formula>"z3"</formula>
    </cfRule>
    <cfRule type="cellIs" dxfId="819" priority="938" operator="equal">
      <formula>"Z1"</formula>
    </cfRule>
    <cfRule type="cellIs" dxfId="818" priority="939" operator="equal">
      <formula>"H2"</formula>
    </cfRule>
    <cfRule type="cellIs" dxfId="817" priority="940" operator="equal">
      <formula>"H1"</formula>
    </cfRule>
    <cfRule type="cellIs" dxfId="816" priority="941" operator="equal">
      <formula>"F1"</formula>
    </cfRule>
    <cfRule type="cellIs" dxfId="815" priority="942" operator="equal">
      <formula>"G2"</formula>
    </cfRule>
    <cfRule type="cellIs" dxfId="814" priority="943" operator="equal">
      <formula>"G1"</formula>
    </cfRule>
    <cfRule type="cellIs" dxfId="813" priority="944" operator="equal">
      <formula>"E1"</formula>
    </cfRule>
    <cfRule type="cellIs" dxfId="812" priority="945" operator="equal">
      <formula>"D2"</formula>
    </cfRule>
    <cfRule type="cellIs" dxfId="811" priority="946" operator="equal">
      <formula>"D1"</formula>
    </cfRule>
    <cfRule type="cellIs" dxfId="810" priority="947" operator="equal">
      <formula>"A"</formula>
    </cfRule>
  </conditionalFormatting>
  <conditionalFormatting sqref="G2618">
    <cfRule type="cellIs" dxfId="809" priority="926" operator="equal">
      <formula>"z3"</formula>
    </cfRule>
    <cfRule type="cellIs" dxfId="808" priority="927" operator="equal">
      <formula>"Z1"</formula>
    </cfRule>
    <cfRule type="cellIs" dxfId="807" priority="928" operator="equal">
      <formula>"H2"</formula>
    </cfRule>
    <cfRule type="cellIs" dxfId="806" priority="929" operator="equal">
      <formula>"H1"</formula>
    </cfRule>
    <cfRule type="cellIs" dxfId="805" priority="930" operator="equal">
      <formula>"F1"</formula>
    </cfRule>
    <cfRule type="cellIs" dxfId="804" priority="931" operator="equal">
      <formula>"G2"</formula>
    </cfRule>
    <cfRule type="cellIs" dxfId="803" priority="932" operator="equal">
      <formula>"G1"</formula>
    </cfRule>
    <cfRule type="cellIs" dxfId="802" priority="933" operator="equal">
      <formula>"E1"</formula>
    </cfRule>
    <cfRule type="cellIs" dxfId="801" priority="934" operator="equal">
      <formula>"D2"</formula>
    </cfRule>
    <cfRule type="cellIs" dxfId="800" priority="935" operator="equal">
      <formula>"D1"</formula>
    </cfRule>
    <cfRule type="cellIs" dxfId="799" priority="936" operator="equal">
      <formula>"A"</formula>
    </cfRule>
  </conditionalFormatting>
  <conditionalFormatting sqref="G2617">
    <cfRule type="cellIs" dxfId="798" priority="915" operator="equal">
      <formula>"z3"</formula>
    </cfRule>
    <cfRule type="cellIs" dxfId="797" priority="916" operator="equal">
      <formula>"Z1"</formula>
    </cfRule>
    <cfRule type="cellIs" dxfId="796" priority="917" operator="equal">
      <formula>"H2"</formula>
    </cfRule>
    <cfRule type="cellIs" dxfId="795" priority="918" operator="equal">
      <formula>"H1"</formula>
    </cfRule>
    <cfRule type="cellIs" dxfId="794" priority="919" operator="equal">
      <formula>"F1"</formula>
    </cfRule>
    <cfRule type="cellIs" dxfId="793" priority="920" operator="equal">
      <formula>"G2"</formula>
    </cfRule>
    <cfRule type="cellIs" dxfId="792" priority="921" operator="equal">
      <formula>"G1"</formula>
    </cfRule>
    <cfRule type="cellIs" dxfId="791" priority="922" operator="equal">
      <formula>"E1"</formula>
    </cfRule>
    <cfRule type="cellIs" dxfId="790" priority="923" operator="equal">
      <formula>"D2"</formula>
    </cfRule>
    <cfRule type="cellIs" dxfId="789" priority="924" operator="equal">
      <formula>"D1"</formula>
    </cfRule>
    <cfRule type="cellIs" dxfId="788" priority="925" operator="equal">
      <formula>"A"</formula>
    </cfRule>
  </conditionalFormatting>
  <conditionalFormatting sqref="G2616">
    <cfRule type="cellIs" dxfId="787" priority="904" operator="equal">
      <formula>"z3"</formula>
    </cfRule>
    <cfRule type="cellIs" dxfId="786" priority="905" operator="equal">
      <formula>"Z1"</formula>
    </cfRule>
    <cfRule type="cellIs" dxfId="785" priority="906" operator="equal">
      <formula>"H2"</formula>
    </cfRule>
    <cfRule type="cellIs" dxfId="784" priority="907" operator="equal">
      <formula>"H1"</formula>
    </cfRule>
    <cfRule type="cellIs" dxfId="783" priority="908" operator="equal">
      <formula>"F1"</formula>
    </cfRule>
    <cfRule type="cellIs" dxfId="782" priority="909" operator="equal">
      <formula>"G2"</formula>
    </cfRule>
    <cfRule type="cellIs" dxfId="781" priority="910" operator="equal">
      <formula>"G1"</formula>
    </cfRule>
    <cfRule type="cellIs" dxfId="780" priority="911" operator="equal">
      <formula>"E1"</formula>
    </cfRule>
    <cfRule type="cellIs" dxfId="779" priority="912" operator="equal">
      <formula>"D2"</formula>
    </cfRule>
    <cfRule type="cellIs" dxfId="778" priority="913" operator="equal">
      <formula>"D1"</formula>
    </cfRule>
    <cfRule type="cellIs" dxfId="777" priority="914" operator="equal">
      <formula>"A"</formula>
    </cfRule>
  </conditionalFormatting>
  <conditionalFormatting sqref="G2615">
    <cfRule type="cellIs" dxfId="776" priority="893" operator="equal">
      <formula>"z3"</formula>
    </cfRule>
    <cfRule type="cellIs" dxfId="775" priority="894" operator="equal">
      <formula>"Z1"</formula>
    </cfRule>
    <cfRule type="cellIs" dxfId="774" priority="895" operator="equal">
      <formula>"H2"</formula>
    </cfRule>
    <cfRule type="cellIs" dxfId="773" priority="896" operator="equal">
      <formula>"H1"</formula>
    </cfRule>
    <cfRule type="cellIs" dxfId="772" priority="897" operator="equal">
      <formula>"F1"</formula>
    </cfRule>
    <cfRule type="cellIs" dxfId="771" priority="898" operator="equal">
      <formula>"G2"</formula>
    </cfRule>
    <cfRule type="cellIs" dxfId="770" priority="899" operator="equal">
      <formula>"G1"</formula>
    </cfRule>
    <cfRule type="cellIs" dxfId="769" priority="900" operator="equal">
      <formula>"E1"</formula>
    </cfRule>
    <cfRule type="cellIs" dxfId="768" priority="901" operator="equal">
      <formula>"D2"</formula>
    </cfRule>
    <cfRule type="cellIs" dxfId="767" priority="902" operator="equal">
      <formula>"D1"</formula>
    </cfRule>
    <cfRule type="cellIs" dxfId="766" priority="903" operator="equal">
      <formula>"A"</formula>
    </cfRule>
  </conditionalFormatting>
  <conditionalFormatting sqref="G2614">
    <cfRule type="cellIs" dxfId="765" priority="882" operator="equal">
      <formula>"z3"</formula>
    </cfRule>
    <cfRule type="cellIs" dxfId="764" priority="883" operator="equal">
      <formula>"Z1"</formula>
    </cfRule>
    <cfRule type="cellIs" dxfId="763" priority="884" operator="equal">
      <formula>"H2"</formula>
    </cfRule>
    <cfRule type="cellIs" dxfId="762" priority="885" operator="equal">
      <formula>"H1"</formula>
    </cfRule>
    <cfRule type="cellIs" dxfId="761" priority="886" operator="equal">
      <formula>"F1"</formula>
    </cfRule>
    <cfRule type="cellIs" dxfId="760" priority="887" operator="equal">
      <formula>"G2"</formula>
    </cfRule>
    <cfRule type="cellIs" dxfId="759" priority="888" operator="equal">
      <formula>"G1"</formula>
    </cfRule>
    <cfRule type="cellIs" dxfId="758" priority="889" operator="equal">
      <formula>"E1"</formula>
    </cfRule>
    <cfRule type="cellIs" dxfId="757" priority="890" operator="equal">
      <formula>"D2"</formula>
    </cfRule>
    <cfRule type="cellIs" dxfId="756" priority="891" operator="equal">
      <formula>"D1"</formula>
    </cfRule>
    <cfRule type="cellIs" dxfId="755" priority="892" operator="equal">
      <formula>"A"</formula>
    </cfRule>
  </conditionalFormatting>
  <conditionalFormatting sqref="G2613">
    <cfRule type="cellIs" dxfId="754" priority="871" operator="equal">
      <formula>"z3"</formula>
    </cfRule>
    <cfRule type="cellIs" dxfId="753" priority="872" operator="equal">
      <formula>"Z1"</formula>
    </cfRule>
    <cfRule type="cellIs" dxfId="752" priority="873" operator="equal">
      <formula>"H2"</formula>
    </cfRule>
    <cfRule type="cellIs" dxfId="751" priority="874" operator="equal">
      <formula>"H1"</formula>
    </cfRule>
    <cfRule type="cellIs" dxfId="750" priority="875" operator="equal">
      <formula>"F1"</formula>
    </cfRule>
    <cfRule type="cellIs" dxfId="749" priority="876" operator="equal">
      <formula>"G2"</formula>
    </cfRule>
    <cfRule type="cellIs" dxfId="748" priority="877" operator="equal">
      <formula>"G1"</formula>
    </cfRule>
    <cfRule type="cellIs" dxfId="747" priority="878" operator="equal">
      <formula>"E1"</formula>
    </cfRule>
    <cfRule type="cellIs" dxfId="746" priority="879" operator="equal">
      <formula>"D2"</formula>
    </cfRule>
    <cfRule type="cellIs" dxfId="745" priority="880" operator="equal">
      <formula>"D1"</formula>
    </cfRule>
    <cfRule type="cellIs" dxfId="744" priority="881" operator="equal">
      <formula>"A"</formula>
    </cfRule>
  </conditionalFormatting>
  <conditionalFormatting sqref="G2611">
    <cfRule type="cellIs" dxfId="743" priority="860" operator="equal">
      <formula>"z3"</formula>
    </cfRule>
    <cfRule type="cellIs" dxfId="742" priority="861" operator="equal">
      <formula>"Z1"</formula>
    </cfRule>
    <cfRule type="cellIs" dxfId="741" priority="862" operator="equal">
      <formula>"H2"</formula>
    </cfRule>
    <cfRule type="cellIs" dxfId="740" priority="863" operator="equal">
      <formula>"H1"</formula>
    </cfRule>
    <cfRule type="cellIs" dxfId="739" priority="864" operator="equal">
      <formula>"F1"</formula>
    </cfRule>
    <cfRule type="cellIs" dxfId="738" priority="865" operator="equal">
      <formula>"G2"</formula>
    </cfRule>
    <cfRule type="cellIs" dxfId="737" priority="866" operator="equal">
      <formula>"G1"</formula>
    </cfRule>
    <cfRule type="cellIs" dxfId="736" priority="867" operator="equal">
      <formula>"E1"</formula>
    </cfRule>
    <cfRule type="cellIs" dxfId="735" priority="868" operator="equal">
      <formula>"D2"</formula>
    </cfRule>
    <cfRule type="cellIs" dxfId="734" priority="869" operator="equal">
      <formula>"D1"</formula>
    </cfRule>
    <cfRule type="cellIs" dxfId="733" priority="870" operator="equal">
      <formula>"A"</formula>
    </cfRule>
  </conditionalFormatting>
  <conditionalFormatting sqref="G2606">
    <cfRule type="cellIs" dxfId="732" priority="849" operator="equal">
      <formula>"z3"</formula>
    </cfRule>
    <cfRule type="cellIs" dxfId="731" priority="850" operator="equal">
      <formula>"Z1"</formula>
    </cfRule>
    <cfRule type="cellIs" dxfId="730" priority="851" operator="equal">
      <formula>"H2"</formula>
    </cfRule>
    <cfRule type="cellIs" dxfId="729" priority="852" operator="equal">
      <formula>"H1"</formula>
    </cfRule>
    <cfRule type="cellIs" dxfId="728" priority="853" operator="equal">
      <formula>"F1"</formula>
    </cfRule>
    <cfRule type="cellIs" dxfId="727" priority="854" operator="equal">
      <formula>"G2"</formula>
    </cfRule>
    <cfRule type="cellIs" dxfId="726" priority="855" operator="equal">
      <formula>"G1"</formula>
    </cfRule>
    <cfRule type="cellIs" dxfId="725" priority="856" operator="equal">
      <formula>"E1"</formula>
    </cfRule>
    <cfRule type="cellIs" dxfId="724" priority="857" operator="equal">
      <formula>"D2"</formula>
    </cfRule>
    <cfRule type="cellIs" dxfId="723" priority="858" operator="equal">
      <formula>"D1"</formula>
    </cfRule>
    <cfRule type="cellIs" dxfId="722" priority="859" operator="equal">
      <formula>"A"</formula>
    </cfRule>
  </conditionalFormatting>
  <conditionalFormatting sqref="G2605">
    <cfRule type="cellIs" dxfId="721" priority="838" operator="equal">
      <formula>"z3"</formula>
    </cfRule>
    <cfRule type="cellIs" dxfId="720" priority="839" operator="equal">
      <formula>"Z1"</formula>
    </cfRule>
    <cfRule type="cellIs" dxfId="719" priority="840" operator="equal">
      <formula>"H2"</formula>
    </cfRule>
    <cfRule type="cellIs" dxfId="718" priority="841" operator="equal">
      <formula>"H1"</formula>
    </cfRule>
    <cfRule type="cellIs" dxfId="717" priority="842" operator="equal">
      <formula>"F1"</formula>
    </cfRule>
    <cfRule type="cellIs" dxfId="716" priority="843" operator="equal">
      <formula>"G2"</formula>
    </cfRule>
    <cfRule type="cellIs" dxfId="715" priority="844" operator="equal">
      <formula>"G1"</formula>
    </cfRule>
    <cfRule type="cellIs" dxfId="714" priority="845" operator="equal">
      <formula>"E1"</formula>
    </cfRule>
    <cfRule type="cellIs" dxfId="713" priority="846" operator="equal">
      <formula>"D2"</formula>
    </cfRule>
    <cfRule type="cellIs" dxfId="712" priority="847" operator="equal">
      <formula>"D1"</formula>
    </cfRule>
    <cfRule type="cellIs" dxfId="711" priority="848" operator="equal">
      <formula>"A"</formula>
    </cfRule>
  </conditionalFormatting>
  <conditionalFormatting sqref="G2604">
    <cfRule type="cellIs" dxfId="710" priority="827" operator="equal">
      <formula>"z3"</formula>
    </cfRule>
    <cfRule type="cellIs" dxfId="709" priority="828" operator="equal">
      <formula>"Z1"</formula>
    </cfRule>
    <cfRule type="cellIs" dxfId="708" priority="829" operator="equal">
      <formula>"H2"</formula>
    </cfRule>
    <cfRule type="cellIs" dxfId="707" priority="830" operator="equal">
      <formula>"H1"</formula>
    </cfRule>
    <cfRule type="cellIs" dxfId="706" priority="831" operator="equal">
      <formula>"F1"</formula>
    </cfRule>
    <cfRule type="cellIs" dxfId="705" priority="832" operator="equal">
      <formula>"G2"</formula>
    </cfRule>
    <cfRule type="cellIs" dxfId="704" priority="833" operator="equal">
      <formula>"G1"</formula>
    </cfRule>
    <cfRule type="cellIs" dxfId="703" priority="834" operator="equal">
      <formula>"E1"</formula>
    </cfRule>
    <cfRule type="cellIs" dxfId="702" priority="835" operator="equal">
      <formula>"D2"</formula>
    </cfRule>
    <cfRule type="cellIs" dxfId="701" priority="836" operator="equal">
      <formula>"D1"</formula>
    </cfRule>
    <cfRule type="cellIs" dxfId="700" priority="837" operator="equal">
      <formula>"A"</formula>
    </cfRule>
  </conditionalFormatting>
  <conditionalFormatting sqref="G2603">
    <cfRule type="cellIs" dxfId="699" priority="816" operator="equal">
      <formula>"z3"</formula>
    </cfRule>
    <cfRule type="cellIs" dxfId="698" priority="817" operator="equal">
      <formula>"Z1"</formula>
    </cfRule>
    <cfRule type="cellIs" dxfId="697" priority="818" operator="equal">
      <formula>"H2"</formula>
    </cfRule>
    <cfRule type="cellIs" dxfId="696" priority="819" operator="equal">
      <formula>"H1"</formula>
    </cfRule>
    <cfRule type="cellIs" dxfId="695" priority="820" operator="equal">
      <formula>"F1"</formula>
    </cfRule>
    <cfRule type="cellIs" dxfId="694" priority="821" operator="equal">
      <formula>"G2"</formula>
    </cfRule>
    <cfRule type="cellIs" dxfId="693" priority="822" operator="equal">
      <formula>"G1"</formula>
    </cfRule>
    <cfRule type="cellIs" dxfId="692" priority="823" operator="equal">
      <formula>"E1"</formula>
    </cfRule>
    <cfRule type="cellIs" dxfId="691" priority="824" operator="equal">
      <formula>"D2"</formula>
    </cfRule>
    <cfRule type="cellIs" dxfId="690" priority="825" operator="equal">
      <formula>"D1"</formula>
    </cfRule>
    <cfRule type="cellIs" dxfId="689" priority="826" operator="equal">
      <formula>"A"</formula>
    </cfRule>
  </conditionalFormatting>
  <conditionalFormatting sqref="G2602">
    <cfRule type="cellIs" dxfId="688" priority="805" operator="equal">
      <formula>"z3"</formula>
    </cfRule>
    <cfRule type="cellIs" dxfId="687" priority="806" operator="equal">
      <formula>"Z1"</formula>
    </cfRule>
    <cfRule type="cellIs" dxfId="686" priority="807" operator="equal">
      <formula>"H2"</formula>
    </cfRule>
    <cfRule type="cellIs" dxfId="685" priority="808" operator="equal">
      <formula>"H1"</formula>
    </cfRule>
    <cfRule type="cellIs" dxfId="684" priority="809" operator="equal">
      <formula>"F1"</formula>
    </cfRule>
    <cfRule type="cellIs" dxfId="683" priority="810" operator="equal">
      <formula>"G2"</formula>
    </cfRule>
    <cfRule type="cellIs" dxfId="682" priority="811" operator="equal">
      <formula>"G1"</formula>
    </cfRule>
    <cfRule type="cellIs" dxfId="681" priority="812" operator="equal">
      <formula>"E1"</formula>
    </cfRule>
    <cfRule type="cellIs" dxfId="680" priority="813" operator="equal">
      <formula>"D2"</formula>
    </cfRule>
    <cfRule type="cellIs" dxfId="679" priority="814" operator="equal">
      <formula>"D1"</formula>
    </cfRule>
    <cfRule type="cellIs" dxfId="678" priority="815" operator="equal">
      <formula>"A"</formula>
    </cfRule>
  </conditionalFormatting>
  <conditionalFormatting sqref="G2601">
    <cfRule type="cellIs" dxfId="677" priority="794" operator="equal">
      <formula>"z3"</formula>
    </cfRule>
    <cfRule type="cellIs" dxfId="676" priority="795" operator="equal">
      <formula>"Z1"</formula>
    </cfRule>
    <cfRule type="cellIs" dxfId="675" priority="796" operator="equal">
      <formula>"H2"</formula>
    </cfRule>
    <cfRule type="cellIs" dxfId="674" priority="797" operator="equal">
      <formula>"H1"</formula>
    </cfRule>
    <cfRule type="cellIs" dxfId="673" priority="798" operator="equal">
      <formula>"F1"</formula>
    </cfRule>
    <cfRule type="cellIs" dxfId="672" priority="799" operator="equal">
      <formula>"G2"</formula>
    </cfRule>
    <cfRule type="cellIs" dxfId="671" priority="800" operator="equal">
      <formula>"G1"</formula>
    </cfRule>
    <cfRule type="cellIs" dxfId="670" priority="801" operator="equal">
      <formula>"E1"</formula>
    </cfRule>
    <cfRule type="cellIs" dxfId="669" priority="802" operator="equal">
      <formula>"D2"</formula>
    </cfRule>
    <cfRule type="cellIs" dxfId="668" priority="803" operator="equal">
      <formula>"D1"</formula>
    </cfRule>
    <cfRule type="cellIs" dxfId="667" priority="804" operator="equal">
      <formula>"A"</formula>
    </cfRule>
  </conditionalFormatting>
  <conditionalFormatting sqref="G2600">
    <cfRule type="cellIs" dxfId="666" priority="783" operator="equal">
      <formula>"z3"</formula>
    </cfRule>
    <cfRule type="cellIs" dxfId="665" priority="784" operator="equal">
      <formula>"Z1"</formula>
    </cfRule>
    <cfRule type="cellIs" dxfId="664" priority="785" operator="equal">
      <formula>"H2"</formula>
    </cfRule>
    <cfRule type="cellIs" dxfId="663" priority="786" operator="equal">
      <formula>"H1"</formula>
    </cfRule>
    <cfRule type="cellIs" dxfId="662" priority="787" operator="equal">
      <formula>"F1"</formula>
    </cfRule>
    <cfRule type="cellIs" dxfId="661" priority="788" operator="equal">
      <formula>"G2"</formula>
    </cfRule>
    <cfRule type="cellIs" dxfId="660" priority="789" operator="equal">
      <formula>"G1"</formula>
    </cfRule>
    <cfRule type="cellIs" dxfId="659" priority="790" operator="equal">
      <formula>"E1"</formula>
    </cfRule>
    <cfRule type="cellIs" dxfId="658" priority="791" operator="equal">
      <formula>"D2"</formula>
    </cfRule>
    <cfRule type="cellIs" dxfId="657" priority="792" operator="equal">
      <formula>"D1"</formula>
    </cfRule>
    <cfRule type="cellIs" dxfId="656" priority="793" operator="equal">
      <formula>"A"</formula>
    </cfRule>
  </conditionalFormatting>
  <conditionalFormatting sqref="G2599">
    <cfRule type="cellIs" dxfId="655" priority="772" operator="equal">
      <formula>"z3"</formula>
    </cfRule>
    <cfRule type="cellIs" dxfId="654" priority="773" operator="equal">
      <formula>"Z1"</formula>
    </cfRule>
    <cfRule type="cellIs" dxfId="653" priority="774" operator="equal">
      <formula>"H2"</formula>
    </cfRule>
    <cfRule type="cellIs" dxfId="652" priority="775" operator="equal">
      <formula>"H1"</formula>
    </cfRule>
    <cfRule type="cellIs" dxfId="651" priority="776" operator="equal">
      <formula>"F1"</formula>
    </cfRule>
    <cfRule type="cellIs" dxfId="650" priority="777" operator="equal">
      <formula>"G2"</formula>
    </cfRule>
    <cfRule type="cellIs" dxfId="649" priority="778" operator="equal">
      <formula>"G1"</formula>
    </cfRule>
    <cfRule type="cellIs" dxfId="648" priority="779" operator="equal">
      <formula>"E1"</formula>
    </cfRule>
    <cfRule type="cellIs" dxfId="647" priority="780" operator="equal">
      <formula>"D2"</formula>
    </cfRule>
    <cfRule type="cellIs" dxfId="646" priority="781" operator="equal">
      <formula>"D1"</formula>
    </cfRule>
    <cfRule type="cellIs" dxfId="645" priority="782" operator="equal">
      <formula>"A"</formula>
    </cfRule>
  </conditionalFormatting>
  <conditionalFormatting sqref="G2598">
    <cfRule type="cellIs" dxfId="644" priority="761" operator="equal">
      <formula>"z3"</formula>
    </cfRule>
    <cfRule type="cellIs" dxfId="643" priority="762" operator="equal">
      <formula>"Z1"</formula>
    </cfRule>
    <cfRule type="cellIs" dxfId="642" priority="763" operator="equal">
      <formula>"H2"</formula>
    </cfRule>
    <cfRule type="cellIs" dxfId="641" priority="764" operator="equal">
      <formula>"H1"</formula>
    </cfRule>
    <cfRule type="cellIs" dxfId="640" priority="765" operator="equal">
      <formula>"F1"</formula>
    </cfRule>
    <cfRule type="cellIs" dxfId="639" priority="766" operator="equal">
      <formula>"G2"</formula>
    </cfRule>
    <cfRule type="cellIs" dxfId="638" priority="767" operator="equal">
      <formula>"G1"</formula>
    </cfRule>
    <cfRule type="cellIs" dxfId="637" priority="768" operator="equal">
      <formula>"E1"</formula>
    </cfRule>
    <cfRule type="cellIs" dxfId="636" priority="769" operator="equal">
      <formula>"D2"</formula>
    </cfRule>
    <cfRule type="cellIs" dxfId="635" priority="770" operator="equal">
      <formula>"D1"</formula>
    </cfRule>
    <cfRule type="cellIs" dxfId="634" priority="771" operator="equal">
      <formula>"A"</formula>
    </cfRule>
  </conditionalFormatting>
  <conditionalFormatting sqref="G2597">
    <cfRule type="cellIs" dxfId="633" priority="750" operator="equal">
      <formula>"z3"</formula>
    </cfRule>
    <cfRule type="cellIs" dxfId="632" priority="751" operator="equal">
      <formula>"Z1"</formula>
    </cfRule>
    <cfRule type="cellIs" dxfId="631" priority="752" operator="equal">
      <formula>"H2"</formula>
    </cfRule>
    <cfRule type="cellIs" dxfId="630" priority="753" operator="equal">
      <formula>"H1"</formula>
    </cfRule>
    <cfRule type="cellIs" dxfId="629" priority="754" operator="equal">
      <formula>"F1"</formula>
    </cfRule>
    <cfRule type="cellIs" dxfId="628" priority="755" operator="equal">
      <formula>"G2"</formula>
    </cfRule>
    <cfRule type="cellIs" dxfId="627" priority="756" operator="equal">
      <formula>"G1"</formula>
    </cfRule>
    <cfRule type="cellIs" dxfId="626" priority="757" operator="equal">
      <formula>"E1"</formula>
    </cfRule>
    <cfRule type="cellIs" dxfId="625" priority="758" operator="equal">
      <formula>"D2"</formula>
    </cfRule>
    <cfRule type="cellIs" dxfId="624" priority="759" operator="equal">
      <formula>"D1"</formula>
    </cfRule>
    <cfRule type="cellIs" dxfId="623" priority="760" operator="equal">
      <formula>"A"</formula>
    </cfRule>
  </conditionalFormatting>
  <conditionalFormatting sqref="G2596">
    <cfRule type="cellIs" dxfId="622" priority="739" operator="equal">
      <formula>"z3"</formula>
    </cfRule>
    <cfRule type="cellIs" dxfId="621" priority="740" operator="equal">
      <formula>"Z1"</formula>
    </cfRule>
    <cfRule type="cellIs" dxfId="620" priority="741" operator="equal">
      <formula>"H2"</formula>
    </cfRule>
    <cfRule type="cellIs" dxfId="619" priority="742" operator="equal">
      <formula>"H1"</formula>
    </cfRule>
    <cfRule type="cellIs" dxfId="618" priority="743" operator="equal">
      <formula>"F1"</formula>
    </cfRule>
    <cfRule type="cellIs" dxfId="617" priority="744" operator="equal">
      <formula>"G2"</formula>
    </cfRule>
    <cfRule type="cellIs" dxfId="616" priority="745" operator="equal">
      <formula>"G1"</formula>
    </cfRule>
    <cfRule type="cellIs" dxfId="615" priority="746" operator="equal">
      <formula>"E1"</formula>
    </cfRule>
    <cfRule type="cellIs" dxfId="614" priority="747" operator="equal">
      <formula>"D2"</formula>
    </cfRule>
    <cfRule type="cellIs" dxfId="613" priority="748" operator="equal">
      <formula>"D1"</formula>
    </cfRule>
    <cfRule type="cellIs" dxfId="612" priority="749" operator="equal">
      <formula>"A"</formula>
    </cfRule>
  </conditionalFormatting>
  <conditionalFormatting sqref="G2595">
    <cfRule type="cellIs" dxfId="611" priority="728" operator="equal">
      <formula>"z3"</formula>
    </cfRule>
    <cfRule type="cellIs" dxfId="610" priority="729" operator="equal">
      <formula>"Z1"</formula>
    </cfRule>
    <cfRule type="cellIs" dxfId="609" priority="730" operator="equal">
      <formula>"H2"</formula>
    </cfRule>
    <cfRule type="cellIs" dxfId="608" priority="731" operator="equal">
      <formula>"H1"</formula>
    </cfRule>
    <cfRule type="cellIs" dxfId="607" priority="732" operator="equal">
      <formula>"F1"</formula>
    </cfRule>
    <cfRule type="cellIs" dxfId="606" priority="733" operator="equal">
      <formula>"G2"</formula>
    </cfRule>
    <cfRule type="cellIs" dxfId="605" priority="734" operator="equal">
      <formula>"G1"</formula>
    </cfRule>
    <cfRule type="cellIs" dxfId="604" priority="735" operator="equal">
      <formula>"E1"</formula>
    </cfRule>
    <cfRule type="cellIs" dxfId="603" priority="736" operator="equal">
      <formula>"D2"</formula>
    </cfRule>
    <cfRule type="cellIs" dxfId="602" priority="737" operator="equal">
      <formula>"D1"</formula>
    </cfRule>
    <cfRule type="cellIs" dxfId="601" priority="738" operator="equal">
      <formula>"A"</formula>
    </cfRule>
  </conditionalFormatting>
  <conditionalFormatting sqref="G2594">
    <cfRule type="cellIs" dxfId="600" priority="717" operator="equal">
      <formula>"z3"</formula>
    </cfRule>
    <cfRule type="cellIs" dxfId="599" priority="718" operator="equal">
      <formula>"Z1"</formula>
    </cfRule>
    <cfRule type="cellIs" dxfId="598" priority="719" operator="equal">
      <formula>"H2"</formula>
    </cfRule>
    <cfRule type="cellIs" dxfId="597" priority="720" operator="equal">
      <formula>"H1"</formula>
    </cfRule>
    <cfRule type="cellIs" dxfId="596" priority="721" operator="equal">
      <formula>"F1"</formula>
    </cfRule>
    <cfRule type="cellIs" dxfId="595" priority="722" operator="equal">
      <formula>"G2"</formula>
    </cfRule>
    <cfRule type="cellIs" dxfId="594" priority="723" operator="equal">
      <formula>"G1"</formula>
    </cfRule>
    <cfRule type="cellIs" dxfId="593" priority="724" operator="equal">
      <formula>"E1"</formula>
    </cfRule>
    <cfRule type="cellIs" dxfId="592" priority="725" operator="equal">
      <formula>"D2"</formula>
    </cfRule>
    <cfRule type="cellIs" dxfId="591" priority="726" operator="equal">
      <formula>"D1"</formula>
    </cfRule>
    <cfRule type="cellIs" dxfId="590" priority="727" operator="equal">
      <formula>"A"</formula>
    </cfRule>
  </conditionalFormatting>
  <conditionalFormatting sqref="G2593">
    <cfRule type="cellIs" dxfId="589" priority="706" operator="equal">
      <formula>"z3"</formula>
    </cfRule>
    <cfRule type="cellIs" dxfId="588" priority="707" operator="equal">
      <formula>"Z1"</formula>
    </cfRule>
    <cfRule type="cellIs" dxfId="587" priority="708" operator="equal">
      <formula>"H2"</formula>
    </cfRule>
    <cfRule type="cellIs" dxfId="586" priority="709" operator="equal">
      <formula>"H1"</formula>
    </cfRule>
    <cfRule type="cellIs" dxfId="585" priority="710" operator="equal">
      <formula>"F1"</formula>
    </cfRule>
    <cfRule type="cellIs" dxfId="584" priority="711" operator="equal">
      <formula>"G2"</formula>
    </cfRule>
    <cfRule type="cellIs" dxfId="583" priority="712" operator="equal">
      <formula>"G1"</formula>
    </cfRule>
    <cfRule type="cellIs" dxfId="582" priority="713" operator="equal">
      <formula>"E1"</formula>
    </cfRule>
    <cfRule type="cellIs" dxfId="581" priority="714" operator="equal">
      <formula>"D2"</formula>
    </cfRule>
    <cfRule type="cellIs" dxfId="580" priority="715" operator="equal">
      <formula>"D1"</formula>
    </cfRule>
    <cfRule type="cellIs" dxfId="579" priority="716" operator="equal">
      <formula>"A"</formula>
    </cfRule>
  </conditionalFormatting>
  <conditionalFormatting sqref="G2592">
    <cfRule type="cellIs" dxfId="578" priority="695" operator="equal">
      <formula>"z3"</formula>
    </cfRule>
    <cfRule type="cellIs" dxfId="577" priority="696" operator="equal">
      <formula>"Z1"</formula>
    </cfRule>
    <cfRule type="cellIs" dxfId="576" priority="697" operator="equal">
      <formula>"H2"</formula>
    </cfRule>
    <cfRule type="cellIs" dxfId="575" priority="698" operator="equal">
      <formula>"H1"</formula>
    </cfRule>
    <cfRule type="cellIs" dxfId="574" priority="699" operator="equal">
      <formula>"F1"</formula>
    </cfRule>
    <cfRule type="cellIs" dxfId="573" priority="700" operator="equal">
      <formula>"G2"</formula>
    </cfRule>
    <cfRule type="cellIs" dxfId="572" priority="701" operator="equal">
      <formula>"G1"</formula>
    </cfRule>
    <cfRule type="cellIs" dxfId="571" priority="702" operator="equal">
      <formula>"E1"</formula>
    </cfRule>
    <cfRule type="cellIs" dxfId="570" priority="703" operator="equal">
      <formula>"D2"</formula>
    </cfRule>
    <cfRule type="cellIs" dxfId="569" priority="704" operator="equal">
      <formula>"D1"</formula>
    </cfRule>
    <cfRule type="cellIs" dxfId="568" priority="705" operator="equal">
      <formula>"A"</formula>
    </cfRule>
  </conditionalFormatting>
  <conditionalFormatting sqref="G2591">
    <cfRule type="cellIs" dxfId="567" priority="684" operator="equal">
      <formula>"z3"</formula>
    </cfRule>
    <cfRule type="cellIs" dxfId="566" priority="685" operator="equal">
      <formula>"Z1"</formula>
    </cfRule>
    <cfRule type="cellIs" dxfId="565" priority="686" operator="equal">
      <formula>"H2"</formula>
    </cfRule>
    <cfRule type="cellIs" dxfId="564" priority="687" operator="equal">
      <formula>"H1"</formula>
    </cfRule>
    <cfRule type="cellIs" dxfId="563" priority="688" operator="equal">
      <formula>"F1"</formula>
    </cfRule>
    <cfRule type="cellIs" dxfId="562" priority="689" operator="equal">
      <formula>"G2"</formula>
    </cfRule>
    <cfRule type="cellIs" dxfId="561" priority="690" operator="equal">
      <formula>"G1"</formula>
    </cfRule>
    <cfRule type="cellIs" dxfId="560" priority="691" operator="equal">
      <formula>"E1"</formula>
    </cfRule>
    <cfRule type="cellIs" dxfId="559" priority="692" operator="equal">
      <formula>"D2"</formula>
    </cfRule>
    <cfRule type="cellIs" dxfId="558" priority="693" operator="equal">
      <formula>"D1"</formula>
    </cfRule>
    <cfRule type="cellIs" dxfId="557" priority="694" operator="equal">
      <formula>"A"</formula>
    </cfRule>
  </conditionalFormatting>
  <conditionalFormatting sqref="G2590">
    <cfRule type="cellIs" dxfId="556" priority="673" operator="equal">
      <formula>"z3"</formula>
    </cfRule>
    <cfRule type="cellIs" dxfId="555" priority="674" operator="equal">
      <formula>"Z1"</formula>
    </cfRule>
    <cfRule type="cellIs" dxfId="554" priority="675" operator="equal">
      <formula>"H2"</formula>
    </cfRule>
    <cfRule type="cellIs" dxfId="553" priority="676" operator="equal">
      <formula>"H1"</formula>
    </cfRule>
    <cfRule type="cellIs" dxfId="552" priority="677" operator="equal">
      <formula>"F1"</formula>
    </cfRule>
    <cfRule type="cellIs" dxfId="551" priority="678" operator="equal">
      <formula>"G2"</formula>
    </cfRule>
    <cfRule type="cellIs" dxfId="550" priority="679" operator="equal">
      <formula>"G1"</formula>
    </cfRule>
    <cfRule type="cellIs" dxfId="549" priority="680" operator="equal">
      <formula>"E1"</formula>
    </cfRule>
    <cfRule type="cellIs" dxfId="548" priority="681" operator="equal">
      <formula>"D2"</formula>
    </cfRule>
    <cfRule type="cellIs" dxfId="547" priority="682" operator="equal">
      <formula>"D1"</formula>
    </cfRule>
    <cfRule type="cellIs" dxfId="546" priority="683" operator="equal">
      <formula>"A"</formula>
    </cfRule>
  </conditionalFormatting>
  <conditionalFormatting sqref="G2551">
    <cfRule type="cellIs" dxfId="545" priority="420" operator="equal">
      <formula>"z3"</formula>
    </cfRule>
    <cfRule type="cellIs" dxfId="544" priority="421" operator="equal">
      <formula>"Z1"</formula>
    </cfRule>
    <cfRule type="cellIs" dxfId="543" priority="422" operator="equal">
      <formula>"H2"</formula>
    </cfRule>
    <cfRule type="cellIs" dxfId="542" priority="423" operator="equal">
      <formula>"H1"</formula>
    </cfRule>
    <cfRule type="cellIs" dxfId="541" priority="424" operator="equal">
      <formula>"F1"</formula>
    </cfRule>
    <cfRule type="cellIs" dxfId="540" priority="425" operator="equal">
      <formula>"G2"</formula>
    </cfRule>
    <cfRule type="cellIs" dxfId="539" priority="426" operator="equal">
      <formula>"G1"</formula>
    </cfRule>
    <cfRule type="cellIs" dxfId="538" priority="427" operator="equal">
      <formula>"E1"</formula>
    </cfRule>
    <cfRule type="cellIs" dxfId="537" priority="428" operator="equal">
      <formula>"D2"</formula>
    </cfRule>
    <cfRule type="cellIs" dxfId="536" priority="429" operator="equal">
      <formula>"D1"</formula>
    </cfRule>
    <cfRule type="cellIs" dxfId="535" priority="430" operator="equal">
      <formula>"A"</formula>
    </cfRule>
  </conditionalFormatting>
  <conditionalFormatting sqref="G2588:G2589">
    <cfRule type="cellIs" dxfId="534" priority="651" operator="equal">
      <formula>"z3"</formula>
    </cfRule>
    <cfRule type="cellIs" dxfId="533" priority="652" operator="equal">
      <formula>"Z1"</formula>
    </cfRule>
    <cfRule type="cellIs" dxfId="532" priority="653" operator="equal">
      <formula>"H2"</formula>
    </cfRule>
    <cfRule type="cellIs" dxfId="531" priority="654" operator="equal">
      <formula>"H1"</formula>
    </cfRule>
    <cfRule type="cellIs" dxfId="530" priority="655" operator="equal">
      <formula>"F1"</formula>
    </cfRule>
    <cfRule type="cellIs" dxfId="529" priority="656" operator="equal">
      <formula>"G2"</formula>
    </cfRule>
    <cfRule type="cellIs" dxfId="528" priority="657" operator="equal">
      <formula>"G1"</formula>
    </cfRule>
    <cfRule type="cellIs" dxfId="527" priority="658" operator="equal">
      <formula>"E1"</formula>
    </cfRule>
    <cfRule type="cellIs" dxfId="526" priority="659" operator="equal">
      <formula>"D2"</formula>
    </cfRule>
    <cfRule type="cellIs" dxfId="525" priority="660" operator="equal">
      <formula>"D1"</formula>
    </cfRule>
    <cfRule type="cellIs" dxfId="524" priority="661" operator="equal">
      <formula>"A"</formula>
    </cfRule>
  </conditionalFormatting>
  <conditionalFormatting sqref="G2587">
    <cfRule type="cellIs" dxfId="523" priority="640" operator="equal">
      <formula>"z3"</formula>
    </cfRule>
    <cfRule type="cellIs" dxfId="522" priority="641" operator="equal">
      <formula>"Z1"</formula>
    </cfRule>
    <cfRule type="cellIs" dxfId="521" priority="642" operator="equal">
      <formula>"H2"</formula>
    </cfRule>
    <cfRule type="cellIs" dxfId="520" priority="643" operator="equal">
      <formula>"H1"</formula>
    </cfRule>
    <cfRule type="cellIs" dxfId="519" priority="644" operator="equal">
      <formula>"F1"</formula>
    </cfRule>
    <cfRule type="cellIs" dxfId="518" priority="645" operator="equal">
      <formula>"G2"</formula>
    </cfRule>
    <cfRule type="cellIs" dxfId="517" priority="646" operator="equal">
      <formula>"G1"</formula>
    </cfRule>
    <cfRule type="cellIs" dxfId="516" priority="647" operator="equal">
      <formula>"E1"</formula>
    </cfRule>
    <cfRule type="cellIs" dxfId="515" priority="648" operator="equal">
      <formula>"D2"</formula>
    </cfRule>
    <cfRule type="cellIs" dxfId="514" priority="649" operator="equal">
      <formula>"D1"</formula>
    </cfRule>
    <cfRule type="cellIs" dxfId="513" priority="650" operator="equal">
      <formula>"A"</formula>
    </cfRule>
  </conditionalFormatting>
  <conditionalFormatting sqref="G2586">
    <cfRule type="cellIs" dxfId="512" priority="629" operator="equal">
      <formula>"z3"</formula>
    </cfRule>
    <cfRule type="cellIs" dxfId="511" priority="630" operator="equal">
      <formula>"Z1"</formula>
    </cfRule>
    <cfRule type="cellIs" dxfId="510" priority="631" operator="equal">
      <formula>"H2"</formula>
    </cfRule>
    <cfRule type="cellIs" dxfId="509" priority="632" operator="equal">
      <formula>"H1"</formula>
    </cfRule>
    <cfRule type="cellIs" dxfId="508" priority="633" operator="equal">
      <formula>"F1"</formula>
    </cfRule>
    <cfRule type="cellIs" dxfId="507" priority="634" operator="equal">
      <formula>"G2"</formula>
    </cfRule>
    <cfRule type="cellIs" dxfId="506" priority="635" operator="equal">
      <formula>"G1"</formula>
    </cfRule>
    <cfRule type="cellIs" dxfId="505" priority="636" operator="equal">
      <formula>"E1"</formula>
    </cfRule>
    <cfRule type="cellIs" dxfId="504" priority="637" operator="equal">
      <formula>"D2"</formula>
    </cfRule>
    <cfRule type="cellIs" dxfId="503" priority="638" operator="equal">
      <formula>"D1"</formula>
    </cfRule>
    <cfRule type="cellIs" dxfId="502" priority="639" operator="equal">
      <formula>"A"</formula>
    </cfRule>
  </conditionalFormatting>
  <conditionalFormatting sqref="G2585">
    <cfRule type="cellIs" dxfId="501" priority="618" operator="equal">
      <formula>"z3"</formula>
    </cfRule>
    <cfRule type="cellIs" dxfId="500" priority="619" operator="equal">
      <formula>"Z1"</formula>
    </cfRule>
    <cfRule type="cellIs" dxfId="499" priority="620" operator="equal">
      <formula>"H2"</formula>
    </cfRule>
    <cfRule type="cellIs" dxfId="498" priority="621" operator="equal">
      <formula>"H1"</formula>
    </cfRule>
    <cfRule type="cellIs" dxfId="497" priority="622" operator="equal">
      <formula>"F1"</formula>
    </cfRule>
    <cfRule type="cellIs" dxfId="496" priority="623" operator="equal">
      <formula>"G2"</formula>
    </cfRule>
    <cfRule type="cellIs" dxfId="495" priority="624" operator="equal">
      <formula>"G1"</formula>
    </cfRule>
    <cfRule type="cellIs" dxfId="494" priority="625" operator="equal">
      <formula>"E1"</formula>
    </cfRule>
    <cfRule type="cellIs" dxfId="493" priority="626" operator="equal">
      <formula>"D2"</formula>
    </cfRule>
    <cfRule type="cellIs" dxfId="492" priority="627" operator="equal">
      <formula>"D1"</formula>
    </cfRule>
    <cfRule type="cellIs" dxfId="491" priority="628" operator="equal">
      <formula>"A"</formula>
    </cfRule>
  </conditionalFormatting>
  <conditionalFormatting sqref="G2584">
    <cfRule type="cellIs" dxfId="490" priority="607" operator="equal">
      <formula>"z3"</formula>
    </cfRule>
    <cfRule type="cellIs" dxfId="489" priority="608" operator="equal">
      <formula>"Z1"</formula>
    </cfRule>
    <cfRule type="cellIs" dxfId="488" priority="609" operator="equal">
      <formula>"H2"</formula>
    </cfRule>
    <cfRule type="cellIs" dxfId="487" priority="610" operator="equal">
      <formula>"H1"</formula>
    </cfRule>
    <cfRule type="cellIs" dxfId="486" priority="611" operator="equal">
      <formula>"F1"</formula>
    </cfRule>
    <cfRule type="cellIs" dxfId="485" priority="612" operator="equal">
      <formula>"G2"</formula>
    </cfRule>
    <cfRule type="cellIs" dxfId="484" priority="613" operator="equal">
      <formula>"G1"</formula>
    </cfRule>
    <cfRule type="cellIs" dxfId="483" priority="614" operator="equal">
      <formula>"E1"</formula>
    </cfRule>
    <cfRule type="cellIs" dxfId="482" priority="615" operator="equal">
      <formula>"D2"</formula>
    </cfRule>
    <cfRule type="cellIs" dxfId="481" priority="616" operator="equal">
      <formula>"D1"</formula>
    </cfRule>
    <cfRule type="cellIs" dxfId="480" priority="617" operator="equal">
      <formula>"A"</formula>
    </cfRule>
  </conditionalFormatting>
  <conditionalFormatting sqref="G2583">
    <cfRule type="cellIs" dxfId="479" priority="596" operator="equal">
      <formula>"z3"</formula>
    </cfRule>
    <cfRule type="cellIs" dxfId="478" priority="597" operator="equal">
      <formula>"Z1"</formula>
    </cfRule>
    <cfRule type="cellIs" dxfId="477" priority="598" operator="equal">
      <formula>"H2"</formula>
    </cfRule>
    <cfRule type="cellIs" dxfId="476" priority="599" operator="equal">
      <formula>"H1"</formula>
    </cfRule>
    <cfRule type="cellIs" dxfId="475" priority="600" operator="equal">
      <formula>"F1"</formula>
    </cfRule>
    <cfRule type="cellIs" dxfId="474" priority="601" operator="equal">
      <formula>"G2"</formula>
    </cfRule>
    <cfRule type="cellIs" dxfId="473" priority="602" operator="equal">
      <formula>"G1"</formula>
    </cfRule>
    <cfRule type="cellIs" dxfId="472" priority="603" operator="equal">
      <formula>"E1"</formula>
    </cfRule>
    <cfRule type="cellIs" dxfId="471" priority="604" operator="equal">
      <formula>"D2"</formula>
    </cfRule>
    <cfRule type="cellIs" dxfId="470" priority="605" operator="equal">
      <formula>"D1"</formula>
    </cfRule>
    <cfRule type="cellIs" dxfId="469" priority="606" operator="equal">
      <formula>"A"</formula>
    </cfRule>
  </conditionalFormatting>
  <conditionalFormatting sqref="G2582">
    <cfRule type="cellIs" dxfId="468" priority="585" operator="equal">
      <formula>"z3"</formula>
    </cfRule>
    <cfRule type="cellIs" dxfId="467" priority="586" operator="equal">
      <formula>"Z1"</formula>
    </cfRule>
    <cfRule type="cellIs" dxfId="466" priority="587" operator="equal">
      <formula>"H2"</formula>
    </cfRule>
    <cfRule type="cellIs" dxfId="465" priority="588" operator="equal">
      <formula>"H1"</formula>
    </cfRule>
    <cfRule type="cellIs" dxfId="464" priority="589" operator="equal">
      <formula>"F1"</formula>
    </cfRule>
    <cfRule type="cellIs" dxfId="463" priority="590" operator="equal">
      <formula>"G2"</formula>
    </cfRule>
    <cfRule type="cellIs" dxfId="462" priority="591" operator="equal">
      <formula>"G1"</formula>
    </cfRule>
    <cfRule type="cellIs" dxfId="461" priority="592" operator="equal">
      <formula>"E1"</formula>
    </cfRule>
    <cfRule type="cellIs" dxfId="460" priority="593" operator="equal">
      <formula>"D2"</formula>
    </cfRule>
    <cfRule type="cellIs" dxfId="459" priority="594" operator="equal">
      <formula>"D1"</formula>
    </cfRule>
    <cfRule type="cellIs" dxfId="458" priority="595" operator="equal">
      <formula>"A"</formula>
    </cfRule>
  </conditionalFormatting>
  <conditionalFormatting sqref="G2581">
    <cfRule type="cellIs" dxfId="457" priority="574" operator="equal">
      <formula>"z3"</formula>
    </cfRule>
    <cfRule type="cellIs" dxfId="456" priority="575" operator="equal">
      <formula>"Z1"</formula>
    </cfRule>
    <cfRule type="cellIs" dxfId="455" priority="576" operator="equal">
      <formula>"H2"</formula>
    </cfRule>
    <cfRule type="cellIs" dxfId="454" priority="577" operator="equal">
      <formula>"H1"</formula>
    </cfRule>
    <cfRule type="cellIs" dxfId="453" priority="578" operator="equal">
      <formula>"F1"</formula>
    </cfRule>
    <cfRule type="cellIs" dxfId="452" priority="579" operator="equal">
      <formula>"G2"</formula>
    </cfRule>
    <cfRule type="cellIs" dxfId="451" priority="580" operator="equal">
      <formula>"G1"</formula>
    </cfRule>
    <cfRule type="cellIs" dxfId="450" priority="581" operator="equal">
      <formula>"E1"</formula>
    </cfRule>
    <cfRule type="cellIs" dxfId="449" priority="582" operator="equal">
      <formula>"D2"</formula>
    </cfRule>
    <cfRule type="cellIs" dxfId="448" priority="583" operator="equal">
      <formula>"D1"</formula>
    </cfRule>
    <cfRule type="cellIs" dxfId="447" priority="584" operator="equal">
      <formula>"A"</formula>
    </cfRule>
  </conditionalFormatting>
  <conditionalFormatting sqref="G2578">
    <cfRule type="cellIs" dxfId="446" priority="563" operator="equal">
      <formula>"z3"</formula>
    </cfRule>
    <cfRule type="cellIs" dxfId="445" priority="564" operator="equal">
      <formula>"Z1"</formula>
    </cfRule>
    <cfRule type="cellIs" dxfId="444" priority="565" operator="equal">
      <formula>"H2"</formula>
    </cfRule>
    <cfRule type="cellIs" dxfId="443" priority="566" operator="equal">
      <formula>"H1"</formula>
    </cfRule>
    <cfRule type="cellIs" dxfId="442" priority="567" operator="equal">
      <formula>"F1"</formula>
    </cfRule>
    <cfRule type="cellIs" dxfId="441" priority="568" operator="equal">
      <formula>"G2"</formula>
    </cfRule>
    <cfRule type="cellIs" dxfId="440" priority="569" operator="equal">
      <formula>"G1"</formula>
    </cfRule>
    <cfRule type="cellIs" dxfId="439" priority="570" operator="equal">
      <formula>"E1"</formula>
    </cfRule>
    <cfRule type="cellIs" dxfId="438" priority="571" operator="equal">
      <formula>"D2"</formula>
    </cfRule>
    <cfRule type="cellIs" dxfId="437" priority="572" operator="equal">
      <formula>"D1"</formula>
    </cfRule>
    <cfRule type="cellIs" dxfId="436" priority="573" operator="equal">
      <formula>"A"</formula>
    </cfRule>
  </conditionalFormatting>
  <conditionalFormatting sqref="G2577">
    <cfRule type="cellIs" dxfId="435" priority="552" operator="equal">
      <formula>"z3"</formula>
    </cfRule>
    <cfRule type="cellIs" dxfId="434" priority="553" operator="equal">
      <formula>"Z1"</formula>
    </cfRule>
    <cfRule type="cellIs" dxfId="433" priority="554" operator="equal">
      <formula>"H2"</formula>
    </cfRule>
    <cfRule type="cellIs" dxfId="432" priority="555" operator="equal">
      <formula>"H1"</formula>
    </cfRule>
    <cfRule type="cellIs" dxfId="431" priority="556" operator="equal">
      <formula>"F1"</formula>
    </cfRule>
    <cfRule type="cellIs" dxfId="430" priority="557" operator="equal">
      <formula>"G2"</formula>
    </cfRule>
    <cfRule type="cellIs" dxfId="429" priority="558" operator="equal">
      <formula>"G1"</formula>
    </cfRule>
    <cfRule type="cellIs" dxfId="428" priority="559" operator="equal">
      <formula>"E1"</formula>
    </cfRule>
    <cfRule type="cellIs" dxfId="427" priority="560" operator="equal">
      <formula>"D2"</formula>
    </cfRule>
    <cfRule type="cellIs" dxfId="426" priority="561" operator="equal">
      <formula>"D1"</formula>
    </cfRule>
    <cfRule type="cellIs" dxfId="425" priority="562" operator="equal">
      <formula>"A"</formula>
    </cfRule>
  </conditionalFormatting>
  <conditionalFormatting sqref="G2576">
    <cfRule type="cellIs" dxfId="424" priority="541" operator="equal">
      <formula>"z3"</formula>
    </cfRule>
    <cfRule type="cellIs" dxfId="423" priority="542" operator="equal">
      <formula>"Z1"</formula>
    </cfRule>
    <cfRule type="cellIs" dxfId="422" priority="543" operator="equal">
      <formula>"H2"</formula>
    </cfRule>
    <cfRule type="cellIs" dxfId="421" priority="544" operator="equal">
      <formula>"H1"</formula>
    </cfRule>
    <cfRule type="cellIs" dxfId="420" priority="545" operator="equal">
      <formula>"F1"</formula>
    </cfRule>
    <cfRule type="cellIs" dxfId="419" priority="546" operator="equal">
      <formula>"G2"</formula>
    </cfRule>
    <cfRule type="cellIs" dxfId="418" priority="547" operator="equal">
      <formula>"G1"</formula>
    </cfRule>
    <cfRule type="cellIs" dxfId="417" priority="548" operator="equal">
      <formula>"E1"</formula>
    </cfRule>
    <cfRule type="cellIs" dxfId="416" priority="549" operator="equal">
      <formula>"D2"</formula>
    </cfRule>
    <cfRule type="cellIs" dxfId="415" priority="550" operator="equal">
      <formula>"D1"</formula>
    </cfRule>
    <cfRule type="cellIs" dxfId="414" priority="551" operator="equal">
      <formula>"A"</formula>
    </cfRule>
  </conditionalFormatting>
  <conditionalFormatting sqref="G2572">
    <cfRule type="cellIs" dxfId="413" priority="530" operator="equal">
      <formula>"z3"</formula>
    </cfRule>
    <cfRule type="cellIs" dxfId="412" priority="531" operator="equal">
      <formula>"Z1"</formula>
    </cfRule>
    <cfRule type="cellIs" dxfId="411" priority="532" operator="equal">
      <formula>"H2"</formula>
    </cfRule>
    <cfRule type="cellIs" dxfId="410" priority="533" operator="equal">
      <formula>"H1"</formula>
    </cfRule>
    <cfRule type="cellIs" dxfId="409" priority="534" operator="equal">
      <formula>"F1"</formula>
    </cfRule>
    <cfRule type="cellIs" dxfId="408" priority="535" operator="equal">
      <formula>"G2"</formula>
    </cfRule>
    <cfRule type="cellIs" dxfId="407" priority="536" operator="equal">
      <formula>"G1"</formula>
    </cfRule>
    <cfRule type="cellIs" dxfId="406" priority="537" operator="equal">
      <formula>"E1"</formula>
    </cfRule>
    <cfRule type="cellIs" dxfId="405" priority="538" operator="equal">
      <formula>"D2"</formula>
    </cfRule>
    <cfRule type="cellIs" dxfId="404" priority="539" operator="equal">
      <formula>"D1"</formula>
    </cfRule>
    <cfRule type="cellIs" dxfId="403" priority="540" operator="equal">
      <formula>"A"</formula>
    </cfRule>
  </conditionalFormatting>
  <conditionalFormatting sqref="G2571">
    <cfRule type="cellIs" dxfId="402" priority="519" operator="equal">
      <formula>"z3"</formula>
    </cfRule>
    <cfRule type="cellIs" dxfId="401" priority="520" operator="equal">
      <formula>"Z1"</formula>
    </cfRule>
    <cfRule type="cellIs" dxfId="400" priority="521" operator="equal">
      <formula>"H2"</formula>
    </cfRule>
    <cfRule type="cellIs" dxfId="399" priority="522" operator="equal">
      <formula>"H1"</formula>
    </cfRule>
    <cfRule type="cellIs" dxfId="398" priority="523" operator="equal">
      <formula>"F1"</formula>
    </cfRule>
    <cfRule type="cellIs" dxfId="397" priority="524" operator="equal">
      <formula>"G2"</formula>
    </cfRule>
    <cfRule type="cellIs" dxfId="396" priority="525" operator="equal">
      <formula>"G1"</formula>
    </cfRule>
    <cfRule type="cellIs" dxfId="395" priority="526" operator="equal">
      <formula>"E1"</formula>
    </cfRule>
    <cfRule type="cellIs" dxfId="394" priority="527" operator="equal">
      <formula>"D2"</formula>
    </cfRule>
    <cfRule type="cellIs" dxfId="393" priority="528" operator="equal">
      <formula>"D1"</formula>
    </cfRule>
    <cfRule type="cellIs" dxfId="392" priority="529" operator="equal">
      <formula>"A"</formula>
    </cfRule>
  </conditionalFormatting>
  <conditionalFormatting sqref="G2570">
    <cfRule type="cellIs" dxfId="391" priority="508" operator="equal">
      <formula>"z3"</formula>
    </cfRule>
    <cfRule type="cellIs" dxfId="390" priority="509" operator="equal">
      <formula>"Z1"</formula>
    </cfRule>
    <cfRule type="cellIs" dxfId="389" priority="510" operator="equal">
      <formula>"H2"</formula>
    </cfRule>
    <cfRule type="cellIs" dxfId="388" priority="511" operator="equal">
      <formula>"H1"</formula>
    </cfRule>
    <cfRule type="cellIs" dxfId="387" priority="512" operator="equal">
      <formula>"F1"</formula>
    </cfRule>
    <cfRule type="cellIs" dxfId="386" priority="513" operator="equal">
      <formula>"G2"</formula>
    </cfRule>
    <cfRule type="cellIs" dxfId="385" priority="514" operator="equal">
      <formula>"G1"</formula>
    </cfRule>
    <cfRule type="cellIs" dxfId="384" priority="515" operator="equal">
      <formula>"E1"</formula>
    </cfRule>
    <cfRule type="cellIs" dxfId="383" priority="516" operator="equal">
      <formula>"D2"</formula>
    </cfRule>
    <cfRule type="cellIs" dxfId="382" priority="517" operator="equal">
      <formula>"D1"</formula>
    </cfRule>
    <cfRule type="cellIs" dxfId="381" priority="518" operator="equal">
      <formula>"A"</formula>
    </cfRule>
  </conditionalFormatting>
  <conditionalFormatting sqref="G2569">
    <cfRule type="cellIs" dxfId="380" priority="497" operator="equal">
      <formula>"z3"</formula>
    </cfRule>
    <cfRule type="cellIs" dxfId="379" priority="498" operator="equal">
      <formula>"Z1"</formula>
    </cfRule>
    <cfRule type="cellIs" dxfId="378" priority="499" operator="equal">
      <formula>"H2"</formula>
    </cfRule>
    <cfRule type="cellIs" dxfId="377" priority="500" operator="equal">
      <formula>"H1"</formula>
    </cfRule>
    <cfRule type="cellIs" dxfId="376" priority="501" operator="equal">
      <formula>"F1"</formula>
    </cfRule>
    <cfRule type="cellIs" dxfId="375" priority="502" operator="equal">
      <formula>"G2"</formula>
    </cfRule>
    <cfRule type="cellIs" dxfId="374" priority="503" operator="equal">
      <formula>"G1"</formula>
    </cfRule>
    <cfRule type="cellIs" dxfId="373" priority="504" operator="equal">
      <formula>"E1"</formula>
    </cfRule>
    <cfRule type="cellIs" dxfId="372" priority="505" operator="equal">
      <formula>"D2"</formula>
    </cfRule>
    <cfRule type="cellIs" dxfId="371" priority="506" operator="equal">
      <formula>"D1"</formula>
    </cfRule>
    <cfRule type="cellIs" dxfId="370" priority="507" operator="equal">
      <formula>"A"</formula>
    </cfRule>
  </conditionalFormatting>
  <conditionalFormatting sqref="G2568">
    <cfRule type="cellIs" dxfId="369" priority="486" operator="equal">
      <formula>"z3"</formula>
    </cfRule>
    <cfRule type="cellIs" dxfId="368" priority="487" operator="equal">
      <formula>"Z1"</formula>
    </cfRule>
    <cfRule type="cellIs" dxfId="367" priority="488" operator="equal">
      <formula>"H2"</formula>
    </cfRule>
    <cfRule type="cellIs" dxfId="366" priority="489" operator="equal">
      <formula>"H1"</formula>
    </cfRule>
    <cfRule type="cellIs" dxfId="365" priority="490" operator="equal">
      <formula>"F1"</formula>
    </cfRule>
    <cfRule type="cellIs" dxfId="364" priority="491" operator="equal">
      <formula>"G2"</formula>
    </cfRule>
    <cfRule type="cellIs" dxfId="363" priority="492" operator="equal">
      <formula>"G1"</formula>
    </cfRule>
    <cfRule type="cellIs" dxfId="362" priority="493" operator="equal">
      <formula>"E1"</formula>
    </cfRule>
    <cfRule type="cellIs" dxfId="361" priority="494" operator="equal">
      <formula>"D2"</formula>
    </cfRule>
    <cfRule type="cellIs" dxfId="360" priority="495" operator="equal">
      <formula>"D1"</formula>
    </cfRule>
    <cfRule type="cellIs" dxfId="359" priority="496" operator="equal">
      <formula>"A"</formula>
    </cfRule>
  </conditionalFormatting>
  <conditionalFormatting sqref="G2567">
    <cfRule type="cellIs" dxfId="358" priority="475" operator="equal">
      <formula>"z3"</formula>
    </cfRule>
    <cfRule type="cellIs" dxfId="357" priority="476" operator="equal">
      <formula>"Z1"</formula>
    </cfRule>
    <cfRule type="cellIs" dxfId="356" priority="477" operator="equal">
      <formula>"H2"</formula>
    </cfRule>
    <cfRule type="cellIs" dxfId="355" priority="478" operator="equal">
      <formula>"H1"</formula>
    </cfRule>
    <cfRule type="cellIs" dxfId="354" priority="479" operator="equal">
      <formula>"F1"</formula>
    </cfRule>
    <cfRule type="cellIs" dxfId="353" priority="480" operator="equal">
      <formula>"G2"</formula>
    </cfRule>
    <cfRule type="cellIs" dxfId="352" priority="481" operator="equal">
      <formula>"G1"</formula>
    </cfRule>
    <cfRule type="cellIs" dxfId="351" priority="482" operator="equal">
      <formula>"E1"</formula>
    </cfRule>
    <cfRule type="cellIs" dxfId="350" priority="483" operator="equal">
      <formula>"D2"</formula>
    </cfRule>
    <cfRule type="cellIs" dxfId="349" priority="484" operator="equal">
      <formula>"D1"</formula>
    </cfRule>
    <cfRule type="cellIs" dxfId="348" priority="485" operator="equal">
      <formula>"A"</formula>
    </cfRule>
  </conditionalFormatting>
  <conditionalFormatting sqref="G2566">
    <cfRule type="cellIs" dxfId="347" priority="464" operator="equal">
      <formula>"z3"</formula>
    </cfRule>
    <cfRule type="cellIs" dxfId="346" priority="465" operator="equal">
      <formula>"Z1"</formula>
    </cfRule>
    <cfRule type="cellIs" dxfId="345" priority="466" operator="equal">
      <formula>"H2"</formula>
    </cfRule>
    <cfRule type="cellIs" dxfId="344" priority="467" operator="equal">
      <formula>"H1"</formula>
    </cfRule>
    <cfRule type="cellIs" dxfId="343" priority="468" operator="equal">
      <formula>"F1"</formula>
    </cfRule>
    <cfRule type="cellIs" dxfId="342" priority="469" operator="equal">
      <formula>"G2"</formula>
    </cfRule>
    <cfRule type="cellIs" dxfId="341" priority="470" operator="equal">
      <formula>"G1"</formula>
    </cfRule>
    <cfRule type="cellIs" dxfId="340" priority="471" operator="equal">
      <formula>"E1"</formula>
    </cfRule>
    <cfRule type="cellIs" dxfId="339" priority="472" operator="equal">
      <formula>"D2"</formula>
    </cfRule>
    <cfRule type="cellIs" dxfId="338" priority="473" operator="equal">
      <formula>"D1"</formula>
    </cfRule>
    <cfRule type="cellIs" dxfId="337" priority="474" operator="equal">
      <formula>"A"</formula>
    </cfRule>
  </conditionalFormatting>
  <conditionalFormatting sqref="G2565">
    <cfRule type="cellIs" dxfId="336" priority="453" operator="equal">
      <formula>"z3"</formula>
    </cfRule>
    <cfRule type="cellIs" dxfId="335" priority="454" operator="equal">
      <formula>"Z1"</formula>
    </cfRule>
    <cfRule type="cellIs" dxfId="334" priority="455" operator="equal">
      <formula>"H2"</formula>
    </cfRule>
    <cfRule type="cellIs" dxfId="333" priority="456" operator="equal">
      <formula>"H1"</formula>
    </cfRule>
    <cfRule type="cellIs" dxfId="332" priority="457" operator="equal">
      <formula>"F1"</formula>
    </cfRule>
    <cfRule type="cellIs" dxfId="331" priority="458" operator="equal">
      <formula>"G2"</formula>
    </cfRule>
    <cfRule type="cellIs" dxfId="330" priority="459" operator="equal">
      <formula>"G1"</formula>
    </cfRule>
    <cfRule type="cellIs" dxfId="329" priority="460" operator="equal">
      <formula>"E1"</formula>
    </cfRule>
    <cfRule type="cellIs" dxfId="328" priority="461" operator="equal">
      <formula>"D2"</formula>
    </cfRule>
    <cfRule type="cellIs" dxfId="327" priority="462" operator="equal">
      <formula>"D1"</formula>
    </cfRule>
    <cfRule type="cellIs" dxfId="326" priority="463" operator="equal">
      <formula>"A"</formula>
    </cfRule>
  </conditionalFormatting>
  <conditionalFormatting sqref="G2553">
    <cfRule type="cellIs" dxfId="325" priority="442" operator="equal">
      <formula>"z3"</formula>
    </cfRule>
    <cfRule type="cellIs" dxfId="324" priority="443" operator="equal">
      <formula>"Z1"</formula>
    </cfRule>
    <cfRule type="cellIs" dxfId="323" priority="444" operator="equal">
      <formula>"H2"</formula>
    </cfRule>
    <cfRule type="cellIs" dxfId="322" priority="445" operator="equal">
      <formula>"H1"</formula>
    </cfRule>
    <cfRule type="cellIs" dxfId="321" priority="446" operator="equal">
      <formula>"F1"</formula>
    </cfRule>
    <cfRule type="cellIs" dxfId="320" priority="447" operator="equal">
      <formula>"G2"</formula>
    </cfRule>
    <cfRule type="cellIs" dxfId="319" priority="448" operator="equal">
      <formula>"G1"</formula>
    </cfRule>
    <cfRule type="cellIs" dxfId="318" priority="449" operator="equal">
      <formula>"E1"</formula>
    </cfRule>
    <cfRule type="cellIs" dxfId="317" priority="450" operator="equal">
      <formula>"D2"</formula>
    </cfRule>
    <cfRule type="cellIs" dxfId="316" priority="451" operator="equal">
      <formula>"D1"</formula>
    </cfRule>
    <cfRule type="cellIs" dxfId="315" priority="452" operator="equal">
      <formula>"A"</formula>
    </cfRule>
  </conditionalFormatting>
  <conditionalFormatting sqref="G2552">
    <cfRule type="cellIs" dxfId="314" priority="431" operator="equal">
      <formula>"z3"</formula>
    </cfRule>
    <cfRule type="cellIs" dxfId="313" priority="432" operator="equal">
      <formula>"Z1"</formula>
    </cfRule>
    <cfRule type="cellIs" dxfId="312" priority="433" operator="equal">
      <formula>"H2"</formula>
    </cfRule>
    <cfRule type="cellIs" dxfId="311" priority="434" operator="equal">
      <formula>"H1"</formula>
    </cfRule>
    <cfRule type="cellIs" dxfId="310" priority="435" operator="equal">
      <formula>"F1"</formula>
    </cfRule>
    <cfRule type="cellIs" dxfId="309" priority="436" operator="equal">
      <formula>"G2"</formula>
    </cfRule>
    <cfRule type="cellIs" dxfId="308" priority="437" operator="equal">
      <formula>"G1"</formula>
    </cfRule>
    <cfRule type="cellIs" dxfId="307" priority="438" operator="equal">
      <formula>"E1"</formula>
    </cfRule>
    <cfRule type="cellIs" dxfId="306" priority="439" operator="equal">
      <formula>"D2"</formula>
    </cfRule>
    <cfRule type="cellIs" dxfId="305" priority="440" operator="equal">
      <formula>"D1"</formula>
    </cfRule>
    <cfRule type="cellIs" dxfId="304" priority="441" operator="equal">
      <formula>"A"</formula>
    </cfRule>
  </conditionalFormatting>
  <conditionalFormatting sqref="G2548">
    <cfRule type="cellIs" dxfId="303" priority="398" operator="equal">
      <formula>"z3"</formula>
    </cfRule>
    <cfRule type="cellIs" dxfId="302" priority="399" operator="equal">
      <formula>"Z1"</formula>
    </cfRule>
    <cfRule type="cellIs" dxfId="301" priority="400" operator="equal">
      <formula>"H2"</formula>
    </cfRule>
    <cfRule type="cellIs" dxfId="300" priority="401" operator="equal">
      <formula>"H1"</formula>
    </cfRule>
    <cfRule type="cellIs" dxfId="299" priority="402" operator="equal">
      <formula>"F1"</formula>
    </cfRule>
    <cfRule type="cellIs" dxfId="298" priority="403" operator="equal">
      <formula>"G2"</formula>
    </cfRule>
    <cfRule type="cellIs" dxfId="297" priority="404" operator="equal">
      <formula>"G1"</formula>
    </cfRule>
    <cfRule type="cellIs" dxfId="296" priority="405" operator="equal">
      <formula>"E1"</formula>
    </cfRule>
    <cfRule type="cellIs" dxfId="295" priority="406" operator="equal">
      <formula>"D2"</formula>
    </cfRule>
    <cfRule type="cellIs" dxfId="294" priority="407" operator="equal">
      <formula>"D1"</formula>
    </cfRule>
    <cfRule type="cellIs" dxfId="293" priority="408" operator="equal">
      <formula>"A"</formula>
    </cfRule>
  </conditionalFormatting>
  <conditionalFormatting sqref="G2545">
    <cfRule type="cellIs" dxfId="292" priority="365" operator="equal">
      <formula>"z3"</formula>
    </cfRule>
    <cfRule type="cellIs" dxfId="291" priority="366" operator="equal">
      <formula>"Z1"</formula>
    </cfRule>
    <cfRule type="cellIs" dxfId="290" priority="367" operator="equal">
      <formula>"H2"</formula>
    </cfRule>
    <cfRule type="cellIs" dxfId="289" priority="368" operator="equal">
      <formula>"H1"</formula>
    </cfRule>
    <cfRule type="cellIs" dxfId="288" priority="369" operator="equal">
      <formula>"F1"</formula>
    </cfRule>
    <cfRule type="cellIs" dxfId="287" priority="370" operator="equal">
      <formula>"G2"</formula>
    </cfRule>
    <cfRule type="cellIs" dxfId="286" priority="371" operator="equal">
      <formula>"G1"</formula>
    </cfRule>
    <cfRule type="cellIs" dxfId="285" priority="372" operator="equal">
      <formula>"E1"</formula>
    </cfRule>
    <cfRule type="cellIs" dxfId="284" priority="373" operator="equal">
      <formula>"D2"</formula>
    </cfRule>
    <cfRule type="cellIs" dxfId="283" priority="374" operator="equal">
      <formula>"D1"</formula>
    </cfRule>
    <cfRule type="cellIs" dxfId="282" priority="375" operator="equal">
      <formula>"A"</formula>
    </cfRule>
  </conditionalFormatting>
  <conditionalFormatting sqref="G2543">
    <cfRule type="cellIs" dxfId="281" priority="354" operator="equal">
      <formula>"z3"</formula>
    </cfRule>
    <cfRule type="cellIs" dxfId="280" priority="355" operator="equal">
      <formula>"Z1"</formula>
    </cfRule>
    <cfRule type="cellIs" dxfId="279" priority="356" operator="equal">
      <formula>"H2"</formula>
    </cfRule>
    <cfRule type="cellIs" dxfId="278" priority="357" operator="equal">
      <formula>"H1"</formula>
    </cfRule>
    <cfRule type="cellIs" dxfId="277" priority="358" operator="equal">
      <formula>"F1"</formula>
    </cfRule>
    <cfRule type="cellIs" dxfId="276" priority="359" operator="equal">
      <formula>"G2"</formula>
    </cfRule>
    <cfRule type="cellIs" dxfId="275" priority="360" operator="equal">
      <formula>"G1"</formula>
    </cfRule>
    <cfRule type="cellIs" dxfId="274" priority="361" operator="equal">
      <formula>"E1"</formula>
    </cfRule>
    <cfRule type="cellIs" dxfId="273" priority="362" operator="equal">
      <formula>"D2"</formula>
    </cfRule>
    <cfRule type="cellIs" dxfId="272" priority="363" operator="equal">
      <formula>"D1"</formula>
    </cfRule>
    <cfRule type="cellIs" dxfId="271" priority="364" operator="equal">
      <formula>"A"</formula>
    </cfRule>
  </conditionalFormatting>
  <conditionalFormatting sqref="G2538">
    <cfRule type="cellIs" dxfId="270" priority="343" operator="equal">
      <formula>"z3"</formula>
    </cfRule>
    <cfRule type="cellIs" dxfId="269" priority="344" operator="equal">
      <formula>"Z1"</formula>
    </cfRule>
    <cfRule type="cellIs" dxfId="268" priority="345" operator="equal">
      <formula>"H2"</formula>
    </cfRule>
    <cfRule type="cellIs" dxfId="267" priority="346" operator="equal">
      <formula>"H1"</formula>
    </cfRule>
    <cfRule type="cellIs" dxfId="266" priority="347" operator="equal">
      <formula>"F1"</formula>
    </cfRule>
    <cfRule type="cellIs" dxfId="265" priority="348" operator="equal">
      <formula>"G2"</formula>
    </cfRule>
    <cfRule type="cellIs" dxfId="264" priority="349" operator="equal">
      <formula>"G1"</formula>
    </cfRule>
    <cfRule type="cellIs" dxfId="263" priority="350" operator="equal">
      <formula>"E1"</formula>
    </cfRule>
    <cfRule type="cellIs" dxfId="262" priority="351" operator="equal">
      <formula>"D2"</formula>
    </cfRule>
    <cfRule type="cellIs" dxfId="261" priority="352" operator="equal">
      <formula>"D1"</formula>
    </cfRule>
    <cfRule type="cellIs" dxfId="260" priority="353" operator="equal">
      <formula>"A"</formula>
    </cfRule>
  </conditionalFormatting>
  <conditionalFormatting sqref="G2532">
    <cfRule type="cellIs" dxfId="259" priority="321" operator="equal">
      <formula>"z3"</formula>
    </cfRule>
    <cfRule type="cellIs" dxfId="258" priority="322" operator="equal">
      <formula>"Z1"</formula>
    </cfRule>
    <cfRule type="cellIs" dxfId="257" priority="323" operator="equal">
      <formula>"H2"</formula>
    </cfRule>
    <cfRule type="cellIs" dxfId="256" priority="324" operator="equal">
      <formula>"H1"</formula>
    </cfRule>
    <cfRule type="cellIs" dxfId="255" priority="325" operator="equal">
      <formula>"F1"</formula>
    </cfRule>
    <cfRule type="cellIs" dxfId="254" priority="326" operator="equal">
      <formula>"G2"</formula>
    </cfRule>
    <cfRule type="cellIs" dxfId="253" priority="327" operator="equal">
      <formula>"G1"</formula>
    </cfRule>
    <cfRule type="cellIs" dxfId="252" priority="328" operator="equal">
      <formula>"E1"</formula>
    </cfRule>
    <cfRule type="cellIs" dxfId="251" priority="329" operator="equal">
      <formula>"D2"</formula>
    </cfRule>
    <cfRule type="cellIs" dxfId="250" priority="330" operator="equal">
      <formula>"D1"</formula>
    </cfRule>
    <cfRule type="cellIs" dxfId="249" priority="331" operator="equal">
      <formula>"A"</formula>
    </cfRule>
  </conditionalFormatting>
  <conditionalFormatting sqref="G2531">
    <cfRule type="cellIs" dxfId="248" priority="310" operator="equal">
      <formula>"z3"</formula>
    </cfRule>
    <cfRule type="cellIs" dxfId="247" priority="311" operator="equal">
      <formula>"Z1"</formula>
    </cfRule>
    <cfRule type="cellIs" dxfId="246" priority="312" operator="equal">
      <formula>"H2"</formula>
    </cfRule>
    <cfRule type="cellIs" dxfId="245" priority="313" operator="equal">
      <formula>"H1"</formula>
    </cfRule>
    <cfRule type="cellIs" dxfId="244" priority="314" operator="equal">
      <formula>"F1"</formula>
    </cfRule>
    <cfRule type="cellIs" dxfId="243" priority="315" operator="equal">
      <formula>"G2"</formula>
    </cfRule>
    <cfRule type="cellIs" dxfId="242" priority="316" operator="equal">
      <formula>"G1"</formula>
    </cfRule>
    <cfRule type="cellIs" dxfId="241" priority="317" operator="equal">
      <formula>"E1"</formula>
    </cfRule>
    <cfRule type="cellIs" dxfId="240" priority="318" operator="equal">
      <formula>"D2"</formula>
    </cfRule>
    <cfRule type="cellIs" dxfId="239" priority="319" operator="equal">
      <formula>"D1"</formula>
    </cfRule>
    <cfRule type="cellIs" dxfId="238" priority="320" operator="equal">
      <formula>"A"</formula>
    </cfRule>
  </conditionalFormatting>
  <conditionalFormatting sqref="G2525">
    <cfRule type="cellIs" dxfId="237" priority="288" operator="equal">
      <formula>"z3"</formula>
    </cfRule>
    <cfRule type="cellIs" dxfId="236" priority="289" operator="equal">
      <formula>"Z1"</formula>
    </cfRule>
    <cfRule type="cellIs" dxfId="235" priority="290" operator="equal">
      <formula>"H2"</formula>
    </cfRule>
    <cfRule type="cellIs" dxfId="234" priority="291" operator="equal">
      <formula>"H1"</formula>
    </cfRule>
    <cfRule type="cellIs" dxfId="233" priority="292" operator="equal">
      <formula>"F1"</formula>
    </cfRule>
    <cfRule type="cellIs" dxfId="232" priority="293" operator="equal">
      <formula>"G2"</formula>
    </cfRule>
    <cfRule type="cellIs" dxfId="231" priority="294" operator="equal">
      <formula>"G1"</formula>
    </cfRule>
    <cfRule type="cellIs" dxfId="230" priority="295" operator="equal">
      <formula>"E1"</formula>
    </cfRule>
    <cfRule type="cellIs" dxfId="229" priority="296" operator="equal">
      <formula>"D2"</formula>
    </cfRule>
    <cfRule type="cellIs" dxfId="228" priority="297" operator="equal">
      <formula>"D1"</formula>
    </cfRule>
    <cfRule type="cellIs" dxfId="227" priority="298" operator="equal">
      <formula>"A"</formula>
    </cfRule>
  </conditionalFormatting>
  <conditionalFormatting sqref="G2524">
    <cfRule type="cellIs" dxfId="226" priority="277" operator="equal">
      <formula>"z3"</formula>
    </cfRule>
    <cfRule type="cellIs" dxfId="225" priority="278" operator="equal">
      <formula>"Z1"</formula>
    </cfRule>
    <cfRule type="cellIs" dxfId="224" priority="279" operator="equal">
      <formula>"H2"</formula>
    </cfRule>
    <cfRule type="cellIs" dxfId="223" priority="280" operator="equal">
      <formula>"H1"</formula>
    </cfRule>
    <cfRule type="cellIs" dxfId="222" priority="281" operator="equal">
      <formula>"F1"</formula>
    </cfRule>
    <cfRule type="cellIs" dxfId="221" priority="282" operator="equal">
      <formula>"G2"</formula>
    </cfRule>
    <cfRule type="cellIs" dxfId="220" priority="283" operator="equal">
      <formula>"G1"</formula>
    </cfRule>
    <cfRule type="cellIs" dxfId="219" priority="284" operator="equal">
      <formula>"E1"</formula>
    </cfRule>
    <cfRule type="cellIs" dxfId="218" priority="285" operator="equal">
      <formula>"D2"</formula>
    </cfRule>
    <cfRule type="cellIs" dxfId="217" priority="286" operator="equal">
      <formula>"D1"</formula>
    </cfRule>
    <cfRule type="cellIs" dxfId="216" priority="287" operator="equal">
      <formula>"A"</formula>
    </cfRule>
  </conditionalFormatting>
  <conditionalFormatting sqref="G2523">
    <cfRule type="cellIs" dxfId="215" priority="266" operator="equal">
      <formula>"z3"</formula>
    </cfRule>
    <cfRule type="cellIs" dxfId="214" priority="267" operator="equal">
      <formula>"Z1"</formula>
    </cfRule>
    <cfRule type="cellIs" dxfId="213" priority="268" operator="equal">
      <formula>"H2"</formula>
    </cfRule>
    <cfRule type="cellIs" dxfId="212" priority="269" operator="equal">
      <formula>"H1"</formula>
    </cfRule>
    <cfRule type="cellIs" dxfId="211" priority="270" operator="equal">
      <formula>"F1"</formula>
    </cfRule>
    <cfRule type="cellIs" dxfId="210" priority="271" operator="equal">
      <formula>"G2"</formula>
    </cfRule>
    <cfRule type="cellIs" dxfId="209" priority="272" operator="equal">
      <formula>"G1"</formula>
    </cfRule>
    <cfRule type="cellIs" dxfId="208" priority="273" operator="equal">
      <formula>"E1"</formula>
    </cfRule>
    <cfRule type="cellIs" dxfId="207" priority="274" operator="equal">
      <formula>"D2"</formula>
    </cfRule>
    <cfRule type="cellIs" dxfId="206" priority="275" operator="equal">
      <formula>"D1"</formula>
    </cfRule>
    <cfRule type="cellIs" dxfId="205" priority="276" operator="equal">
      <formula>"A"</formula>
    </cfRule>
  </conditionalFormatting>
  <conditionalFormatting sqref="G2522">
    <cfRule type="cellIs" dxfId="204" priority="255" operator="equal">
      <formula>"z3"</formula>
    </cfRule>
    <cfRule type="cellIs" dxfId="203" priority="256" operator="equal">
      <formula>"Z1"</formula>
    </cfRule>
    <cfRule type="cellIs" dxfId="202" priority="257" operator="equal">
      <formula>"H2"</formula>
    </cfRule>
    <cfRule type="cellIs" dxfId="201" priority="258" operator="equal">
      <formula>"H1"</formula>
    </cfRule>
    <cfRule type="cellIs" dxfId="200" priority="259" operator="equal">
      <formula>"F1"</formula>
    </cfRule>
    <cfRule type="cellIs" dxfId="199" priority="260" operator="equal">
      <formula>"G2"</formula>
    </cfRule>
    <cfRule type="cellIs" dxfId="198" priority="261" operator="equal">
      <formula>"G1"</formula>
    </cfRule>
    <cfRule type="cellIs" dxfId="197" priority="262" operator="equal">
      <formula>"E1"</formula>
    </cfRule>
    <cfRule type="cellIs" dxfId="196" priority="263" operator="equal">
      <formula>"D2"</formula>
    </cfRule>
    <cfRule type="cellIs" dxfId="195" priority="264" operator="equal">
      <formula>"D1"</formula>
    </cfRule>
    <cfRule type="cellIs" dxfId="194" priority="265" operator="equal">
      <formula>"A"</formula>
    </cfRule>
  </conditionalFormatting>
  <conditionalFormatting sqref="G2521">
    <cfRule type="cellIs" dxfId="193" priority="244" operator="equal">
      <formula>"z3"</formula>
    </cfRule>
    <cfRule type="cellIs" dxfId="192" priority="245" operator="equal">
      <formula>"Z1"</formula>
    </cfRule>
    <cfRule type="cellIs" dxfId="191" priority="246" operator="equal">
      <formula>"H2"</formula>
    </cfRule>
    <cfRule type="cellIs" dxfId="190" priority="247" operator="equal">
      <formula>"H1"</formula>
    </cfRule>
    <cfRule type="cellIs" dxfId="189" priority="248" operator="equal">
      <formula>"F1"</formula>
    </cfRule>
    <cfRule type="cellIs" dxfId="188" priority="249" operator="equal">
      <formula>"G2"</formula>
    </cfRule>
    <cfRule type="cellIs" dxfId="187" priority="250" operator="equal">
      <formula>"G1"</formula>
    </cfRule>
    <cfRule type="cellIs" dxfId="186" priority="251" operator="equal">
      <formula>"E1"</formula>
    </cfRule>
    <cfRule type="cellIs" dxfId="185" priority="252" operator="equal">
      <formula>"D2"</formula>
    </cfRule>
    <cfRule type="cellIs" dxfId="184" priority="253" operator="equal">
      <formula>"D1"</formula>
    </cfRule>
    <cfRule type="cellIs" dxfId="183" priority="254" operator="equal">
      <formula>"A"</formula>
    </cfRule>
  </conditionalFormatting>
  <conditionalFormatting sqref="G2517">
    <cfRule type="cellIs" dxfId="182" priority="222" operator="equal">
      <formula>"z3"</formula>
    </cfRule>
    <cfRule type="cellIs" dxfId="181" priority="223" operator="equal">
      <formula>"Z1"</formula>
    </cfRule>
    <cfRule type="cellIs" dxfId="180" priority="224" operator="equal">
      <formula>"H2"</formula>
    </cfRule>
    <cfRule type="cellIs" dxfId="179" priority="225" operator="equal">
      <formula>"H1"</formula>
    </cfRule>
    <cfRule type="cellIs" dxfId="178" priority="226" operator="equal">
      <formula>"F1"</formula>
    </cfRule>
    <cfRule type="cellIs" dxfId="177" priority="227" operator="equal">
      <formula>"G2"</formula>
    </cfRule>
    <cfRule type="cellIs" dxfId="176" priority="228" operator="equal">
      <formula>"G1"</formula>
    </cfRule>
    <cfRule type="cellIs" dxfId="175" priority="229" operator="equal">
      <formula>"E1"</formula>
    </cfRule>
    <cfRule type="cellIs" dxfId="174" priority="230" operator="equal">
      <formula>"D2"</formula>
    </cfRule>
    <cfRule type="cellIs" dxfId="173" priority="231" operator="equal">
      <formula>"D1"</formula>
    </cfRule>
    <cfRule type="cellIs" dxfId="172" priority="232" operator="equal">
      <formula>"A"</formula>
    </cfRule>
  </conditionalFormatting>
  <conditionalFormatting sqref="G2514">
    <cfRule type="cellIs" dxfId="171" priority="200" operator="equal">
      <formula>"z3"</formula>
    </cfRule>
    <cfRule type="cellIs" dxfId="170" priority="201" operator="equal">
      <formula>"Z1"</formula>
    </cfRule>
    <cfRule type="cellIs" dxfId="169" priority="202" operator="equal">
      <formula>"H2"</formula>
    </cfRule>
    <cfRule type="cellIs" dxfId="168" priority="203" operator="equal">
      <formula>"H1"</formula>
    </cfRule>
    <cfRule type="cellIs" dxfId="167" priority="204" operator="equal">
      <formula>"F1"</formula>
    </cfRule>
    <cfRule type="cellIs" dxfId="166" priority="205" operator="equal">
      <formula>"G2"</formula>
    </cfRule>
    <cfRule type="cellIs" dxfId="165" priority="206" operator="equal">
      <formula>"G1"</formula>
    </cfRule>
    <cfRule type="cellIs" dxfId="164" priority="207" operator="equal">
      <formula>"E1"</formula>
    </cfRule>
    <cfRule type="cellIs" dxfId="163" priority="208" operator="equal">
      <formula>"D2"</formula>
    </cfRule>
    <cfRule type="cellIs" dxfId="162" priority="209" operator="equal">
      <formula>"D1"</formula>
    </cfRule>
    <cfRule type="cellIs" dxfId="161" priority="210" operator="equal">
      <formula>"A"</formula>
    </cfRule>
  </conditionalFormatting>
  <conditionalFormatting sqref="G1863">
    <cfRule type="cellIs" dxfId="160" priority="178" operator="equal">
      <formula>"z3"</formula>
    </cfRule>
    <cfRule type="cellIs" dxfId="159" priority="179" operator="equal">
      <formula>"Z1"</formula>
    </cfRule>
    <cfRule type="cellIs" dxfId="158" priority="180" operator="equal">
      <formula>"H2"</formula>
    </cfRule>
    <cfRule type="cellIs" dxfId="157" priority="181" operator="equal">
      <formula>"H1"</formula>
    </cfRule>
    <cfRule type="cellIs" dxfId="156" priority="182" operator="equal">
      <formula>"F1"</formula>
    </cfRule>
    <cfRule type="cellIs" dxfId="155" priority="183" operator="equal">
      <formula>"G2"</formula>
    </cfRule>
    <cfRule type="cellIs" dxfId="154" priority="184" operator="equal">
      <formula>"G1"</formula>
    </cfRule>
    <cfRule type="cellIs" dxfId="153" priority="185" operator="equal">
      <formula>"E1"</formula>
    </cfRule>
    <cfRule type="cellIs" dxfId="152" priority="186" operator="equal">
      <formula>"D2"</formula>
    </cfRule>
    <cfRule type="cellIs" dxfId="151" priority="187" operator="equal">
      <formula>"D1"</formula>
    </cfRule>
    <cfRule type="cellIs" dxfId="150" priority="188" operator="equal">
      <formula>"A"</formula>
    </cfRule>
  </conditionalFormatting>
  <conditionalFormatting sqref="P1866">
    <cfRule type="cellIs" dxfId="149" priority="176" operator="equal">
      <formula>"NÃO"</formula>
    </cfRule>
    <cfRule type="cellIs" dxfId="148" priority="177" operator="equal">
      <formula>"SIM"</formula>
    </cfRule>
  </conditionalFormatting>
  <conditionalFormatting sqref="G2699 G2742:G2768">
    <cfRule type="cellIs" dxfId="147" priority="148" operator="equal">
      <formula>"z3"</formula>
    </cfRule>
    <cfRule type="cellIs" dxfId="146" priority="149" operator="equal">
      <formula>"Z1"</formula>
    </cfRule>
    <cfRule type="cellIs" dxfId="145" priority="150" operator="equal">
      <formula>"H2"</formula>
    </cfRule>
    <cfRule type="cellIs" dxfId="144" priority="151" operator="equal">
      <formula>"H1"</formula>
    </cfRule>
    <cfRule type="cellIs" dxfId="143" priority="152" operator="equal">
      <formula>"F1"</formula>
    </cfRule>
    <cfRule type="cellIs" dxfId="142" priority="153" operator="equal">
      <formula>"G2"</formula>
    </cfRule>
    <cfRule type="cellIs" dxfId="141" priority="154" operator="equal">
      <formula>"G1"</formula>
    </cfRule>
    <cfRule type="cellIs" dxfId="140" priority="155" operator="equal">
      <formula>"E1"</formula>
    </cfRule>
    <cfRule type="cellIs" dxfId="139" priority="156" operator="equal">
      <formula>"D2"</formula>
    </cfRule>
    <cfRule type="cellIs" dxfId="138" priority="157" operator="equal">
      <formula>"D1"</formula>
    </cfRule>
    <cfRule type="cellIs" dxfId="137" priority="158" operator="equal">
      <formula>"A"</formula>
    </cfRule>
  </conditionalFormatting>
  <conditionalFormatting sqref="G2741">
    <cfRule type="cellIs" dxfId="136" priority="137" operator="equal">
      <formula>"z3"</formula>
    </cfRule>
    <cfRule type="cellIs" dxfId="135" priority="138" operator="equal">
      <formula>"Z1"</formula>
    </cfRule>
    <cfRule type="cellIs" dxfId="134" priority="139" operator="equal">
      <formula>"H2"</formula>
    </cfRule>
    <cfRule type="cellIs" dxfId="133" priority="140" operator="equal">
      <formula>"H1"</formula>
    </cfRule>
    <cfRule type="cellIs" dxfId="132" priority="141" operator="equal">
      <formula>"F1"</formula>
    </cfRule>
    <cfRule type="cellIs" dxfId="131" priority="142" operator="equal">
      <formula>"G2"</formula>
    </cfRule>
    <cfRule type="cellIs" dxfId="130" priority="143" operator="equal">
      <formula>"G1"</formula>
    </cfRule>
    <cfRule type="cellIs" dxfId="129" priority="144" operator="equal">
      <formula>"E1"</formula>
    </cfRule>
    <cfRule type="cellIs" dxfId="128" priority="145" operator="equal">
      <formula>"D2"</formula>
    </cfRule>
    <cfRule type="cellIs" dxfId="127" priority="146" operator="equal">
      <formula>"D1"</formula>
    </cfRule>
    <cfRule type="cellIs" dxfId="126" priority="147" operator="equal">
      <formula>"A"</formula>
    </cfRule>
  </conditionalFormatting>
  <conditionalFormatting sqref="G2700:G2740">
    <cfRule type="cellIs" dxfId="125" priority="126" operator="equal">
      <formula>"z3"</formula>
    </cfRule>
    <cfRule type="cellIs" dxfId="124" priority="127" operator="equal">
      <formula>"Z1"</formula>
    </cfRule>
    <cfRule type="cellIs" dxfId="123" priority="128" operator="equal">
      <formula>"H2"</formula>
    </cfRule>
    <cfRule type="cellIs" dxfId="122" priority="129" operator="equal">
      <formula>"H1"</formula>
    </cfRule>
    <cfRule type="cellIs" dxfId="121" priority="130" operator="equal">
      <formula>"F1"</formula>
    </cfRule>
    <cfRule type="cellIs" dxfId="120" priority="131" operator="equal">
      <formula>"G2"</formula>
    </cfRule>
    <cfRule type="cellIs" dxfId="119" priority="132" operator="equal">
      <formula>"G1"</formula>
    </cfRule>
    <cfRule type="cellIs" dxfId="118" priority="133" operator="equal">
      <formula>"E1"</formula>
    </cfRule>
    <cfRule type="cellIs" dxfId="117" priority="134" operator="equal">
      <formula>"D2"</formula>
    </cfRule>
    <cfRule type="cellIs" dxfId="116" priority="135" operator="equal">
      <formula>"D1"</formula>
    </cfRule>
    <cfRule type="cellIs" dxfId="115" priority="136" operator="equal">
      <formula>"A"</formula>
    </cfRule>
  </conditionalFormatting>
  <conditionalFormatting sqref="G2549">
    <cfRule type="cellIs" dxfId="114" priority="93" operator="equal">
      <formula>"z3"</formula>
    </cfRule>
    <cfRule type="cellIs" dxfId="113" priority="94" operator="equal">
      <formula>"Z1"</formula>
    </cfRule>
    <cfRule type="cellIs" dxfId="112" priority="95" operator="equal">
      <formula>"H2"</formula>
    </cfRule>
    <cfRule type="cellIs" dxfId="111" priority="96" operator="equal">
      <formula>"H1"</formula>
    </cfRule>
    <cfRule type="cellIs" dxfId="110" priority="97" operator="equal">
      <formula>"F1"</formula>
    </cfRule>
    <cfRule type="cellIs" dxfId="109" priority="98" operator="equal">
      <formula>"G2"</formula>
    </cfRule>
    <cfRule type="cellIs" dxfId="108" priority="99" operator="equal">
      <formula>"G1"</formula>
    </cfRule>
    <cfRule type="cellIs" dxfId="107" priority="100" operator="equal">
      <formula>"E1"</formula>
    </cfRule>
    <cfRule type="cellIs" dxfId="106" priority="101" operator="equal">
      <formula>"D2"</formula>
    </cfRule>
    <cfRule type="cellIs" dxfId="105" priority="102" operator="equal">
      <formula>"D1"</formula>
    </cfRule>
    <cfRule type="cellIs" dxfId="104" priority="103" operator="equal">
      <formula>"A"</formula>
    </cfRule>
  </conditionalFormatting>
  <conditionalFormatting sqref="G2550">
    <cfRule type="cellIs" dxfId="103" priority="82" operator="equal">
      <formula>"z3"</formula>
    </cfRule>
    <cfRule type="cellIs" dxfId="102" priority="83" operator="equal">
      <formula>"Z1"</formula>
    </cfRule>
    <cfRule type="cellIs" dxfId="101" priority="84" operator="equal">
      <formula>"H2"</formula>
    </cfRule>
    <cfRule type="cellIs" dxfId="100" priority="85" operator="equal">
      <formula>"H1"</formula>
    </cfRule>
    <cfRule type="cellIs" dxfId="99" priority="86" operator="equal">
      <formula>"F1"</formula>
    </cfRule>
    <cfRule type="cellIs" dxfId="98" priority="87" operator="equal">
      <formula>"G2"</formula>
    </cfRule>
    <cfRule type="cellIs" dxfId="97" priority="88" operator="equal">
      <formula>"G1"</formula>
    </cfRule>
    <cfRule type="cellIs" dxfId="96" priority="89" operator="equal">
      <formula>"E1"</formula>
    </cfRule>
    <cfRule type="cellIs" dxfId="95" priority="90" operator="equal">
      <formula>"D2"</formula>
    </cfRule>
    <cfRule type="cellIs" dxfId="94" priority="91" operator="equal">
      <formula>"D1"</formula>
    </cfRule>
    <cfRule type="cellIs" dxfId="93" priority="92" operator="equal">
      <formula>"A"</formula>
    </cfRule>
  </conditionalFormatting>
  <conditionalFormatting sqref="G2512">
    <cfRule type="cellIs" dxfId="92" priority="71" operator="equal">
      <formula>"z3"</formula>
    </cfRule>
    <cfRule type="cellIs" dxfId="91" priority="72" operator="equal">
      <formula>"Z1"</formula>
    </cfRule>
    <cfRule type="cellIs" dxfId="90" priority="73" operator="equal">
      <formula>"H2"</formula>
    </cfRule>
    <cfRule type="cellIs" dxfId="89" priority="74" operator="equal">
      <formula>"H1"</formula>
    </cfRule>
    <cfRule type="cellIs" dxfId="88" priority="75" operator="equal">
      <formula>"F1"</formula>
    </cfRule>
    <cfRule type="cellIs" dxfId="87" priority="76" operator="equal">
      <formula>"G2"</formula>
    </cfRule>
    <cfRule type="cellIs" dxfId="86" priority="77" operator="equal">
      <formula>"G1"</formula>
    </cfRule>
    <cfRule type="cellIs" dxfId="85" priority="78" operator="equal">
      <formula>"E1"</formula>
    </cfRule>
    <cfRule type="cellIs" dxfId="84" priority="79" operator="equal">
      <formula>"D2"</formula>
    </cfRule>
    <cfRule type="cellIs" dxfId="83" priority="80" operator="equal">
      <formula>"D1"</formula>
    </cfRule>
    <cfRule type="cellIs" dxfId="82" priority="81" operator="equal">
      <formula>"A"</formula>
    </cfRule>
  </conditionalFormatting>
  <conditionalFormatting sqref="G2518">
    <cfRule type="cellIs" dxfId="81" priority="60" operator="equal">
      <formula>"z3"</formula>
    </cfRule>
    <cfRule type="cellIs" dxfId="80" priority="61" operator="equal">
      <formula>"Z1"</formula>
    </cfRule>
    <cfRule type="cellIs" dxfId="79" priority="62" operator="equal">
      <formula>"H2"</formula>
    </cfRule>
    <cfRule type="cellIs" dxfId="78" priority="63" operator="equal">
      <formula>"H1"</formula>
    </cfRule>
    <cfRule type="cellIs" dxfId="77" priority="64" operator="equal">
      <formula>"F1"</formula>
    </cfRule>
    <cfRule type="cellIs" dxfId="76" priority="65" operator="equal">
      <formula>"G2"</formula>
    </cfRule>
    <cfRule type="cellIs" dxfId="75" priority="66" operator="equal">
      <formula>"G1"</formula>
    </cfRule>
    <cfRule type="cellIs" dxfId="74" priority="67" operator="equal">
      <formula>"E1"</formula>
    </cfRule>
    <cfRule type="cellIs" dxfId="73" priority="68" operator="equal">
      <formula>"D2"</formula>
    </cfRule>
    <cfRule type="cellIs" dxfId="72" priority="69" operator="equal">
      <formula>"D1"</formula>
    </cfRule>
    <cfRule type="cellIs" dxfId="71" priority="70" operator="equal">
      <formula>"A"</formula>
    </cfRule>
  </conditionalFormatting>
  <conditionalFormatting sqref="G2530">
    <cfRule type="cellIs" dxfId="70" priority="49" operator="equal">
      <formula>"z3"</formula>
    </cfRule>
    <cfRule type="cellIs" dxfId="69" priority="50" operator="equal">
      <formula>"Z1"</formula>
    </cfRule>
    <cfRule type="cellIs" dxfId="68" priority="51" operator="equal">
      <formula>"H2"</formula>
    </cfRule>
    <cfRule type="cellIs" dxfId="67" priority="52" operator="equal">
      <formula>"H1"</formula>
    </cfRule>
    <cfRule type="cellIs" dxfId="66" priority="53" operator="equal">
      <formula>"F1"</formula>
    </cfRule>
    <cfRule type="cellIs" dxfId="65" priority="54" operator="equal">
      <formula>"G2"</formula>
    </cfRule>
    <cfRule type="cellIs" dxfId="64" priority="55" operator="equal">
      <formula>"G1"</formula>
    </cfRule>
    <cfRule type="cellIs" dxfId="63" priority="56" operator="equal">
      <formula>"E1"</formula>
    </cfRule>
    <cfRule type="cellIs" dxfId="62" priority="57" operator="equal">
      <formula>"D2"</formula>
    </cfRule>
    <cfRule type="cellIs" dxfId="61" priority="58" operator="equal">
      <formula>"D1"</formula>
    </cfRule>
    <cfRule type="cellIs" dxfId="60" priority="59" operator="equal">
      <formula>"A"</formula>
    </cfRule>
  </conditionalFormatting>
  <conditionalFormatting sqref="G2537">
    <cfRule type="cellIs" dxfId="59" priority="38" operator="equal">
      <formula>"z3"</formula>
    </cfRule>
    <cfRule type="cellIs" dxfId="58" priority="39" operator="equal">
      <formula>"Z1"</formula>
    </cfRule>
    <cfRule type="cellIs" dxfId="57" priority="40" operator="equal">
      <formula>"H2"</formula>
    </cfRule>
    <cfRule type="cellIs" dxfId="56" priority="41" operator="equal">
      <formula>"H1"</formula>
    </cfRule>
    <cfRule type="cellIs" dxfId="55" priority="42" operator="equal">
      <formula>"F1"</formula>
    </cfRule>
    <cfRule type="cellIs" dxfId="54" priority="43" operator="equal">
      <formula>"G2"</formula>
    </cfRule>
    <cfRule type="cellIs" dxfId="53" priority="44" operator="equal">
      <formula>"G1"</formula>
    </cfRule>
    <cfRule type="cellIs" dxfId="52" priority="45" operator="equal">
      <formula>"E1"</formula>
    </cfRule>
    <cfRule type="cellIs" dxfId="51" priority="46" operator="equal">
      <formula>"D2"</formula>
    </cfRule>
    <cfRule type="cellIs" dxfId="50" priority="47" operator="equal">
      <formula>"D1"</formula>
    </cfRule>
    <cfRule type="cellIs" dxfId="49" priority="48" operator="equal">
      <formula>"A"</formula>
    </cfRule>
  </conditionalFormatting>
  <conditionalFormatting sqref="G2546">
    <cfRule type="cellIs" dxfId="48" priority="27" operator="equal">
      <formula>"z3"</formula>
    </cfRule>
    <cfRule type="cellIs" dxfId="47" priority="28" operator="equal">
      <formula>"Z1"</formula>
    </cfRule>
    <cfRule type="cellIs" dxfId="46" priority="29" operator="equal">
      <formula>"H2"</formula>
    </cfRule>
    <cfRule type="cellIs" dxfId="45" priority="30" operator="equal">
      <formula>"H1"</formula>
    </cfRule>
    <cfRule type="cellIs" dxfId="44" priority="31" operator="equal">
      <formula>"F1"</formula>
    </cfRule>
    <cfRule type="cellIs" dxfId="43" priority="32" operator="equal">
      <formula>"G2"</formula>
    </cfRule>
    <cfRule type="cellIs" dxfId="42" priority="33" operator="equal">
      <formula>"G1"</formula>
    </cfRule>
    <cfRule type="cellIs" dxfId="41" priority="34" operator="equal">
      <formula>"E1"</formula>
    </cfRule>
    <cfRule type="cellIs" dxfId="40" priority="35" operator="equal">
      <formula>"D2"</formula>
    </cfRule>
    <cfRule type="cellIs" dxfId="39" priority="36" operator="equal">
      <formula>"D1"</formula>
    </cfRule>
    <cfRule type="cellIs" dxfId="38" priority="37" operator="equal">
      <formula>"A"</formula>
    </cfRule>
  </conditionalFormatting>
  <conditionalFormatting sqref="G2547">
    <cfRule type="cellIs" dxfId="37" priority="16" operator="equal">
      <formula>"z3"</formula>
    </cfRule>
    <cfRule type="cellIs" dxfId="36" priority="17" operator="equal">
      <formula>"Z1"</formula>
    </cfRule>
    <cfRule type="cellIs" dxfId="35" priority="18" operator="equal">
      <formula>"H2"</formula>
    </cfRule>
    <cfRule type="cellIs" dxfId="34" priority="19" operator="equal">
      <formula>"H1"</formula>
    </cfRule>
    <cfRule type="cellIs" dxfId="33" priority="20" operator="equal">
      <formula>"F1"</formula>
    </cfRule>
    <cfRule type="cellIs" dxfId="32" priority="21" operator="equal">
      <formula>"G2"</formula>
    </cfRule>
    <cfRule type="cellIs" dxfId="31" priority="22" operator="equal">
      <formula>"G1"</formula>
    </cfRule>
    <cfRule type="cellIs" dxfId="30" priority="23" operator="equal">
      <formula>"E1"</formula>
    </cfRule>
    <cfRule type="cellIs" dxfId="29" priority="24" operator="equal">
      <formula>"D2"</formula>
    </cfRule>
    <cfRule type="cellIs" dxfId="28" priority="25" operator="equal">
      <formula>"D1"</formula>
    </cfRule>
    <cfRule type="cellIs" dxfId="27" priority="26" operator="equal">
      <formula>"A"</formula>
    </cfRule>
  </conditionalFormatting>
  <conditionalFormatting sqref="G2516">
    <cfRule type="cellIs" dxfId="26" priority="5" operator="equal">
      <formula>"z3"</formula>
    </cfRule>
    <cfRule type="cellIs" dxfId="25" priority="6" operator="equal">
      <formula>"Z1"</formula>
    </cfRule>
    <cfRule type="cellIs" dxfId="24" priority="7" operator="equal">
      <formula>"H2"</formula>
    </cfRule>
    <cfRule type="cellIs" dxfId="23" priority="8" operator="equal">
      <formula>"H1"</formula>
    </cfRule>
    <cfRule type="cellIs" dxfId="22" priority="9" operator="equal">
      <formula>"F1"</formula>
    </cfRule>
    <cfRule type="cellIs" dxfId="21" priority="10" operator="equal">
      <formula>"G2"</formula>
    </cfRule>
    <cfRule type="cellIs" dxfId="20" priority="11" operator="equal">
      <formula>"G1"</formula>
    </cfRule>
    <cfRule type="cellIs" dxfId="19" priority="12" operator="equal">
      <formula>"E1"</formula>
    </cfRule>
    <cfRule type="cellIs" dxfId="18" priority="13" operator="equal">
      <formula>"D2"</formula>
    </cfRule>
    <cfRule type="cellIs" dxfId="17" priority="14" operator="equal">
      <formula>"D1"</formula>
    </cfRule>
    <cfRule type="cellIs" dxfId="16" priority="15" operator="equal">
      <formula>"A"</formula>
    </cfRule>
  </conditionalFormatting>
  <conditionalFormatting sqref="P78">
    <cfRule type="cellIs" dxfId="15" priority="3" operator="equal">
      <formula>"NÃO"</formula>
    </cfRule>
    <cfRule type="cellIs" dxfId="14" priority="4" operator="equal">
      <formula>"SIM"</formula>
    </cfRule>
  </conditionalFormatting>
  <conditionalFormatting sqref="P17">
    <cfRule type="cellIs" dxfId="13" priority="1" operator="equal">
      <formula>"NÃO"</formula>
    </cfRule>
    <cfRule type="cellIs" dxfId="12" priority="2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8">
    <tabColor rgb="FF00B050"/>
  </sheetPr>
  <dimension ref="B6:O28"/>
  <sheetViews>
    <sheetView showGridLines="0" workbookViewId="0">
      <selection activeCell="D14" sqref="D14"/>
    </sheetView>
  </sheetViews>
  <sheetFormatPr defaultColWidth="8.88671875" defaultRowHeight="14.4" x14ac:dyDescent="0.3"/>
  <cols>
    <col min="1" max="1" width="4" customWidth="1"/>
    <col min="2" max="2" width="16.109375" style="863" customWidth="1"/>
    <col min="3" max="3" width="15" style="863" customWidth="1"/>
    <col min="4" max="6" width="19.33203125" style="863" customWidth="1"/>
    <col min="7" max="11" width="14.33203125" style="863" customWidth="1"/>
    <col min="12" max="12" width="14.33203125" style="863" bestFit="1" customWidth="1"/>
    <col min="13" max="13" width="14.33203125" style="863" customWidth="1"/>
    <col min="14" max="14" width="18.44140625" style="863" customWidth="1"/>
    <col min="15" max="15" width="11.5546875" bestFit="1" customWidth="1"/>
  </cols>
  <sheetData>
    <row r="6" spans="2:15" x14ac:dyDescent="0.3">
      <c r="G6" s="871" t="s">
        <v>952</v>
      </c>
      <c r="H6" s="874">
        <v>43097</v>
      </c>
      <c r="I6" s="874"/>
    </row>
    <row r="7" spans="2:15" ht="15" thickBot="1" x14ac:dyDescent="0.35">
      <c r="K7" s="871" t="s">
        <v>1026</v>
      </c>
    </row>
    <row r="8" spans="2:15" x14ac:dyDescent="0.3">
      <c r="H8" s="871" t="s">
        <v>1014</v>
      </c>
      <c r="I8" s="871"/>
      <c r="K8" s="866">
        <v>277944.21999999997</v>
      </c>
    </row>
    <row r="9" spans="2:15" ht="21" x14ac:dyDescent="0.3">
      <c r="D9" s="864" t="s">
        <v>1001</v>
      </c>
      <c r="E9" s="864"/>
      <c r="F9" s="864"/>
      <c r="H9" s="871" t="s">
        <v>1015</v>
      </c>
      <c r="I9" s="871"/>
      <c r="K9" s="863" t="s">
        <v>1068</v>
      </c>
    </row>
    <row r="10" spans="2:15" x14ac:dyDescent="0.3">
      <c r="M10" s="875">
        <f>256000+H13+H17+H18+H19+H20</f>
        <v>257043.71000000002</v>
      </c>
    </row>
    <row r="12" spans="2:15" ht="47.4" thickBot="1" x14ac:dyDescent="0.35">
      <c r="B12" s="865" t="s">
        <v>1002</v>
      </c>
      <c r="C12" s="865" t="s">
        <v>1007</v>
      </c>
      <c r="D12" s="865" t="s">
        <v>1003</v>
      </c>
      <c r="E12" s="865" t="s">
        <v>1114</v>
      </c>
      <c r="F12" s="865" t="s">
        <v>265</v>
      </c>
      <c r="G12" s="865" t="s">
        <v>1009</v>
      </c>
      <c r="H12" s="865" t="s">
        <v>1008</v>
      </c>
      <c r="I12" s="865" t="s">
        <v>1115</v>
      </c>
      <c r="J12" s="865" t="s">
        <v>1012</v>
      </c>
      <c r="K12" s="865" t="s">
        <v>1013</v>
      </c>
      <c r="L12" s="865" t="s">
        <v>1004</v>
      </c>
      <c r="M12" s="865" t="s">
        <v>1010</v>
      </c>
      <c r="N12" s="865" t="s">
        <v>1005</v>
      </c>
    </row>
    <row r="13" spans="2:15" x14ac:dyDescent="0.3">
      <c r="B13" s="1001">
        <v>42913</v>
      </c>
      <c r="C13" s="1002">
        <v>156000</v>
      </c>
      <c r="D13" s="1003" t="s">
        <v>1006</v>
      </c>
      <c r="E13" s="1002">
        <v>100000</v>
      </c>
      <c r="F13" s="1004">
        <v>43059</v>
      </c>
      <c r="G13" s="1002">
        <v>60053.17</v>
      </c>
      <c r="H13" s="1005">
        <v>53.17</v>
      </c>
      <c r="I13" s="1006">
        <f>G13</f>
        <v>60053.17</v>
      </c>
      <c r="J13" s="1007">
        <f>(G13/C13)^(1/M13)-1</f>
        <v>-5.1747476170599382E-3</v>
      </c>
      <c r="K13" s="1007">
        <f t="shared" ref="K13:K20" si="0">(J13+1)^30-1</f>
        <v>-0.14413745140085577</v>
      </c>
      <c r="L13" s="1008">
        <f>$H$6</f>
        <v>43097</v>
      </c>
      <c r="M13" s="1009">
        <f t="shared" ref="M13:M21" si="1">L13-B13</f>
        <v>184</v>
      </c>
      <c r="N13" s="1010" t="s">
        <v>1011</v>
      </c>
      <c r="O13" t="s">
        <v>1113</v>
      </c>
    </row>
    <row r="14" spans="2:15" x14ac:dyDescent="0.3">
      <c r="B14" s="1011">
        <v>42913</v>
      </c>
      <c r="C14" s="867">
        <v>100000</v>
      </c>
      <c r="D14" s="868" t="s">
        <v>1006</v>
      </c>
      <c r="E14" s="868"/>
      <c r="F14" s="868"/>
      <c r="G14" s="867">
        <v>102705.89</v>
      </c>
      <c r="H14" s="869">
        <f>G14-C14</f>
        <v>2705.8899999999994</v>
      </c>
      <c r="I14" s="869">
        <f t="shared" ref="I14:I20" si="2">G14-E14</f>
        <v>102705.89</v>
      </c>
      <c r="J14" s="872">
        <f>(G14/C14)^(1/M14)-1</f>
        <v>1.451153152258744E-4</v>
      </c>
      <c r="K14" s="872">
        <f t="shared" si="0"/>
        <v>4.3626323037098125E-3</v>
      </c>
      <c r="L14" s="873">
        <f t="shared" ref="L14:L21" si="3">$H$6</f>
        <v>43097</v>
      </c>
      <c r="M14" s="870">
        <f t="shared" si="1"/>
        <v>184</v>
      </c>
      <c r="N14" s="1012" t="s">
        <v>1011</v>
      </c>
    </row>
    <row r="15" spans="2:15" x14ac:dyDescent="0.3">
      <c r="B15" s="1011"/>
      <c r="C15" s="867"/>
      <c r="D15" s="868"/>
      <c r="E15" s="868"/>
      <c r="F15" s="868"/>
      <c r="G15" s="867"/>
      <c r="H15" s="869"/>
      <c r="I15" s="869"/>
      <c r="J15" s="872"/>
      <c r="K15" s="872"/>
      <c r="L15" s="873"/>
      <c r="M15" s="870">
        <f t="shared" si="1"/>
        <v>0</v>
      </c>
      <c r="N15" s="1013" t="s">
        <v>1071</v>
      </c>
      <c r="O15" s="954">
        <f>Conciliação!Q1787</f>
        <v>0</v>
      </c>
    </row>
    <row r="16" spans="2:15" x14ac:dyDescent="0.3">
      <c r="B16" s="1011"/>
      <c r="C16" s="867"/>
      <c r="D16" s="868"/>
      <c r="E16" s="868"/>
      <c r="F16" s="868"/>
      <c r="G16" s="867"/>
      <c r="H16" s="869"/>
      <c r="I16" s="869"/>
      <c r="J16" s="872"/>
      <c r="K16" s="872"/>
      <c r="L16" s="873"/>
      <c r="M16" s="870">
        <f t="shared" si="1"/>
        <v>0</v>
      </c>
      <c r="N16" s="1013" t="s">
        <v>1084</v>
      </c>
      <c r="O16" s="954">
        <v>103750.68</v>
      </c>
    </row>
    <row r="17" spans="2:14" x14ac:dyDescent="0.3">
      <c r="B17" s="1011">
        <v>42955</v>
      </c>
      <c r="C17" s="867">
        <v>20000</v>
      </c>
      <c r="D17" s="868" t="s">
        <v>1006</v>
      </c>
      <c r="E17" s="868"/>
      <c r="F17" s="868"/>
      <c r="G17" s="867">
        <v>20367.07</v>
      </c>
      <c r="H17" s="869">
        <f>G17-C17</f>
        <v>367.06999999999971</v>
      </c>
      <c r="I17" s="869">
        <f t="shared" si="2"/>
        <v>20367.07</v>
      </c>
      <c r="J17" s="872">
        <f>(G17/C17)^(1/M17)-1</f>
        <v>1.2808642321071595E-4</v>
      </c>
      <c r="K17" s="872">
        <f t="shared" si="0"/>
        <v>3.8497379027346845E-3</v>
      </c>
      <c r="L17" s="873">
        <f t="shared" si="3"/>
        <v>43097</v>
      </c>
      <c r="M17" s="870">
        <f t="shared" si="1"/>
        <v>142</v>
      </c>
      <c r="N17" s="1013" t="s">
        <v>1011</v>
      </c>
    </row>
    <row r="18" spans="2:14" x14ac:dyDescent="0.3">
      <c r="B18" s="1011">
        <v>42982</v>
      </c>
      <c r="C18" s="867">
        <v>20000</v>
      </c>
      <c r="D18" s="868" t="s">
        <v>1006</v>
      </c>
      <c r="E18" s="868"/>
      <c r="F18" s="868"/>
      <c r="G18" s="867">
        <v>20266.86</v>
      </c>
      <c r="H18" s="869">
        <f>G18-C18</f>
        <v>266.86000000000058</v>
      </c>
      <c r="I18" s="869">
        <f t="shared" si="2"/>
        <v>20266.86</v>
      </c>
      <c r="J18" s="872">
        <f>(G18/C18)^(1/M18)-1</f>
        <v>1.1526547888718319E-4</v>
      </c>
      <c r="K18" s="872">
        <f t="shared" si="0"/>
        <v>3.4637500558916123E-3</v>
      </c>
      <c r="L18" s="873">
        <f t="shared" si="3"/>
        <v>43097</v>
      </c>
      <c r="M18" s="870">
        <f t="shared" si="1"/>
        <v>115</v>
      </c>
      <c r="N18" s="1013" t="s">
        <v>1011</v>
      </c>
    </row>
    <row r="19" spans="2:14" x14ac:dyDescent="0.3">
      <c r="B19" s="1011">
        <v>42996</v>
      </c>
      <c r="C19" s="867">
        <v>20000</v>
      </c>
      <c r="D19" s="868" t="s">
        <v>1006</v>
      </c>
      <c r="E19" s="868"/>
      <c r="F19" s="868"/>
      <c r="G19" s="867">
        <v>20223.060000000001</v>
      </c>
      <c r="H19" s="869">
        <f>G19-C19</f>
        <v>223.06000000000131</v>
      </c>
      <c r="I19" s="869">
        <f t="shared" si="2"/>
        <v>20223.060000000001</v>
      </c>
      <c r="J19" s="872">
        <f>(G19/C19)^(1/M19)-1</f>
        <v>1.0982052389052477E-4</v>
      </c>
      <c r="K19" s="872">
        <f t="shared" si="0"/>
        <v>3.2998674363049485E-3</v>
      </c>
      <c r="L19" s="873">
        <f t="shared" si="3"/>
        <v>43097</v>
      </c>
      <c r="M19" s="870">
        <f t="shared" si="1"/>
        <v>101</v>
      </c>
      <c r="N19" s="1013" t="s">
        <v>1011</v>
      </c>
    </row>
    <row r="20" spans="2:14" x14ac:dyDescent="0.3">
      <c r="B20" s="1011">
        <v>43024</v>
      </c>
      <c r="C20" s="867">
        <v>20000</v>
      </c>
      <c r="D20" s="868" t="s">
        <v>1006</v>
      </c>
      <c r="E20" s="868"/>
      <c r="F20" s="868"/>
      <c r="G20" s="867">
        <v>20133.55</v>
      </c>
      <c r="H20" s="869">
        <f>G20-C20</f>
        <v>133.54999999999927</v>
      </c>
      <c r="I20" s="869">
        <f t="shared" si="2"/>
        <v>20133.55</v>
      </c>
      <c r="J20" s="872">
        <f>(G20/C20)^(1/M20)-1</f>
        <v>9.1172707350928306E-5</v>
      </c>
      <c r="K20" s="872">
        <f t="shared" si="0"/>
        <v>2.7388002205881445E-3</v>
      </c>
      <c r="L20" s="873">
        <f t="shared" si="3"/>
        <v>43097</v>
      </c>
      <c r="M20" s="870">
        <f t="shared" si="1"/>
        <v>73</v>
      </c>
      <c r="N20" s="1013" t="s">
        <v>1011</v>
      </c>
    </row>
    <row r="21" spans="2:14" x14ac:dyDescent="0.3">
      <c r="B21" s="1011">
        <v>43056</v>
      </c>
      <c r="C21" s="867">
        <v>20000</v>
      </c>
      <c r="D21" s="868" t="s">
        <v>1006</v>
      </c>
      <c r="E21" s="868"/>
      <c r="F21" s="868"/>
      <c r="G21" s="867">
        <v>20016.53</v>
      </c>
      <c r="H21" s="869">
        <f>G21-C21</f>
        <v>16.529999999998836</v>
      </c>
      <c r="I21" s="869">
        <f>G21-E21</f>
        <v>20016.53</v>
      </c>
      <c r="J21" s="872">
        <f>(G21/C21)^(1/M21)-1</f>
        <v>2.0150413674313583E-5</v>
      </c>
      <c r="K21" s="872">
        <f>(J21+1)^30-1</f>
        <v>6.0468907049271436E-4</v>
      </c>
      <c r="L21" s="873">
        <f t="shared" si="3"/>
        <v>43097</v>
      </c>
      <c r="M21" s="870">
        <f t="shared" si="1"/>
        <v>41</v>
      </c>
      <c r="N21" s="1013" t="s">
        <v>1011</v>
      </c>
    </row>
    <row r="22" spans="2:14" x14ac:dyDescent="0.3">
      <c r="B22" s="1014"/>
      <c r="C22" s="871"/>
      <c r="D22" s="871"/>
      <c r="E22" s="871"/>
      <c r="F22" s="871"/>
      <c r="G22" s="871"/>
      <c r="H22" s="871"/>
      <c r="I22" s="871"/>
      <c r="J22" s="871"/>
      <c r="K22" s="871"/>
      <c r="L22" s="871"/>
      <c r="M22" s="871"/>
      <c r="N22" s="1015"/>
    </row>
    <row r="23" spans="2:14" ht="15" thickBot="1" x14ac:dyDescent="0.35">
      <c r="B23" s="1016"/>
      <c r="C23" s="1017"/>
      <c r="D23" s="1017"/>
      <c r="E23" s="1017"/>
      <c r="F23" s="1017"/>
      <c r="G23" s="1017"/>
      <c r="H23" s="1017"/>
      <c r="I23" s="1017"/>
      <c r="J23" s="1017"/>
      <c r="K23" s="1017"/>
      <c r="L23" s="1017"/>
      <c r="M23" s="1017"/>
      <c r="N23" s="1018"/>
    </row>
    <row r="25" spans="2:14" ht="15.6" x14ac:dyDescent="0.3">
      <c r="B25" s="876" t="s">
        <v>988</v>
      </c>
      <c r="C25" s="877">
        <f>SUM(C13:C24)</f>
        <v>356000</v>
      </c>
      <c r="D25" s="877"/>
      <c r="E25" s="877"/>
      <c r="F25" s="877"/>
      <c r="G25" s="877"/>
      <c r="H25" s="877">
        <f>SUM(H13:H24)</f>
        <v>3766.1299999999992</v>
      </c>
      <c r="I25" s="877">
        <f>SUM(I13:I24)</f>
        <v>263766.13</v>
      </c>
      <c r="J25" s="875"/>
      <c r="K25" s="875"/>
      <c r="L25" s="875"/>
      <c r="M25" s="875"/>
      <c r="N25" s="875"/>
    </row>
    <row r="26" spans="2:14" x14ac:dyDescent="0.3">
      <c r="M26" s="957">
        <f>SUM(M13:M20)</f>
        <v>799</v>
      </c>
    </row>
    <row r="27" spans="2:14" x14ac:dyDescent="0.3">
      <c r="M27" s="863">
        <f>H25/M26</f>
        <v>4.7135544430538161</v>
      </c>
    </row>
    <row r="28" spans="2:14" x14ac:dyDescent="0.3">
      <c r="M28" s="863">
        <f>M27*60</f>
        <v>282.81326658322894</v>
      </c>
    </row>
  </sheetData>
  <autoFilter ref="B12:N20" xr:uid="{00000000-0009-0000-0000-000006000000}"/>
  <pageMargins left="0.31496062992125984" right="0.31496062992125984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tabColor rgb="FF00B050"/>
  </sheetPr>
  <dimension ref="C2:AD45"/>
  <sheetViews>
    <sheetView workbookViewId="0">
      <selection activeCell="J43" sqref="J43"/>
    </sheetView>
  </sheetViews>
  <sheetFormatPr defaultColWidth="8.88671875" defaultRowHeight="14.4" x14ac:dyDescent="0.3"/>
  <cols>
    <col min="1" max="1" width="8.88671875" style="1"/>
    <col min="2" max="2" width="4.33203125" style="1" customWidth="1"/>
    <col min="3" max="3" width="4.44140625" style="1" customWidth="1"/>
    <col min="4" max="4" width="1.33203125" style="1" customWidth="1"/>
    <col min="5" max="5" width="10.44140625" style="1" customWidth="1"/>
    <col min="6" max="7" width="8.88671875" style="1"/>
    <col min="8" max="8" width="14.33203125" style="858" customWidth="1"/>
    <col min="9" max="9" width="12.44140625" style="1" customWidth="1"/>
    <col min="10" max="10" width="8.88671875" style="1"/>
    <col min="11" max="11" width="3.88671875" style="1" customWidth="1"/>
    <col min="12" max="12" width="2.44140625" style="1" customWidth="1"/>
    <col min="13" max="13" width="16.44140625" style="1" customWidth="1"/>
    <col min="14" max="14" width="19.109375" style="1" customWidth="1"/>
    <col min="15" max="15" width="7.6640625" style="1" customWidth="1"/>
    <col min="16" max="16" width="13.44140625" style="1" customWidth="1"/>
    <col min="17" max="17" width="11.6640625" style="1" customWidth="1"/>
    <col min="18" max="18" width="3.88671875" style="1" customWidth="1"/>
    <col min="19" max="19" width="2.44140625" style="1" customWidth="1"/>
    <col min="20" max="20" width="16.44140625" style="1" customWidth="1"/>
    <col min="21" max="21" width="19.109375" style="1" customWidth="1"/>
    <col min="22" max="22" width="7.6640625" style="1" customWidth="1"/>
    <col min="23" max="23" width="13.44140625" style="1" customWidth="1"/>
    <col min="24" max="24" width="2.44140625" style="1" customWidth="1"/>
    <col min="25" max="25" width="3.88671875" style="1" customWidth="1"/>
    <col min="26" max="26" width="2.44140625" style="1" customWidth="1"/>
    <col min="27" max="27" width="16.44140625" style="1" customWidth="1"/>
    <col min="28" max="28" width="19.109375" style="1" customWidth="1"/>
    <col min="29" max="29" width="7.6640625" style="1" customWidth="1"/>
    <col min="30" max="30" width="13.44140625" style="1" customWidth="1"/>
    <col min="31" max="16384" width="8.88671875" style="1"/>
  </cols>
  <sheetData>
    <row r="2" spans="3:30" ht="23.4" x14ac:dyDescent="0.45">
      <c r="E2" s="969" t="s">
        <v>1101</v>
      </c>
      <c r="F2" s="970"/>
      <c r="G2" s="970"/>
      <c r="H2" s="971"/>
      <c r="I2" s="972"/>
      <c r="M2" s="969" t="s">
        <v>1102</v>
      </c>
      <c r="N2" s="970"/>
      <c r="O2" s="970"/>
      <c r="P2" s="971"/>
      <c r="Q2" s="972"/>
      <c r="T2" s="979"/>
      <c r="W2" s="858"/>
      <c r="AA2" s="979"/>
      <c r="AD2" s="858"/>
    </row>
    <row r="3" spans="3:30" x14ac:dyDescent="0.3">
      <c r="E3" s="973" t="s">
        <v>1090</v>
      </c>
      <c r="F3" s="343"/>
      <c r="G3" s="343"/>
      <c r="H3" s="343" t="s">
        <v>1093</v>
      </c>
      <c r="I3" s="1019">
        <v>43465</v>
      </c>
      <c r="M3" s="973" t="s">
        <v>1090</v>
      </c>
      <c r="N3" s="343"/>
      <c r="O3" s="343"/>
      <c r="P3" s="343" t="s">
        <v>1093</v>
      </c>
      <c r="Q3" s="974" t="s">
        <v>1095</v>
      </c>
      <c r="T3" s="858"/>
      <c r="AA3" s="858"/>
    </row>
    <row r="4" spans="3:30" x14ac:dyDescent="0.3">
      <c r="E4" s="975" t="s">
        <v>1087</v>
      </c>
      <c r="F4" s="976"/>
      <c r="G4" s="976"/>
      <c r="H4" s="977"/>
      <c r="I4" s="978"/>
      <c r="M4" s="975" t="s">
        <v>1103</v>
      </c>
      <c r="N4" s="976"/>
      <c r="O4" s="976"/>
      <c r="P4" s="977"/>
      <c r="Q4" s="978"/>
      <c r="T4" s="861"/>
      <c r="W4" s="858"/>
      <c r="AA4" s="861"/>
      <c r="AD4" s="858"/>
    </row>
    <row r="5" spans="3:30" x14ac:dyDescent="0.3">
      <c r="E5" s="861"/>
    </row>
    <row r="6" spans="3:30" x14ac:dyDescent="0.3">
      <c r="E6" s="1265" t="s">
        <v>1104</v>
      </c>
      <c r="F6" s="1265"/>
      <c r="G6" s="1265"/>
      <c r="H6" s="1265"/>
      <c r="J6" s="980" t="e">
        <f>#REF!</f>
        <v>#REF!</v>
      </c>
      <c r="M6" s="1266" t="s">
        <v>1105</v>
      </c>
      <c r="N6" s="1266"/>
      <c r="O6" s="1266"/>
      <c r="P6" s="1266"/>
      <c r="T6" s="1266" t="s">
        <v>1106</v>
      </c>
      <c r="U6" s="1266"/>
      <c r="V6" s="1266"/>
      <c r="W6" s="1266"/>
      <c r="AA6" s="1266" t="s">
        <v>1107</v>
      </c>
      <c r="AB6" s="1266"/>
      <c r="AC6" s="1266"/>
      <c r="AD6" s="1266"/>
    </row>
    <row r="7" spans="3:30" x14ac:dyDescent="0.3">
      <c r="J7" s="981" t="e">
        <f>#REF!</f>
        <v>#REF!</v>
      </c>
      <c r="P7" s="858"/>
      <c r="W7" s="858"/>
      <c r="AD7" s="858"/>
    </row>
    <row r="8" spans="3:30" ht="15.6" x14ac:dyDescent="0.3">
      <c r="C8" s="962" t="s">
        <v>753</v>
      </c>
      <c r="D8" s="10"/>
      <c r="E8" s="958" t="s">
        <v>1089</v>
      </c>
      <c r="F8" s="23"/>
      <c r="G8" s="23"/>
      <c r="H8" s="959">
        <f>SUM(H10:H20)</f>
        <v>277944.21999999997</v>
      </c>
      <c r="K8" s="962" t="s">
        <v>753</v>
      </c>
      <c r="L8" s="10"/>
      <c r="M8" s="958" t="s">
        <v>1089</v>
      </c>
      <c r="N8" s="23"/>
      <c r="O8" s="23"/>
      <c r="P8" s="959">
        <f>P10+P11+P12+P13+P14+P15+P16</f>
        <v>286346.685</v>
      </c>
      <c r="R8" s="962" t="s">
        <v>753</v>
      </c>
      <c r="S8" s="10"/>
      <c r="T8" s="958" t="s">
        <v>1089</v>
      </c>
      <c r="U8" s="23"/>
      <c r="V8" s="23"/>
      <c r="W8" s="959" t="e">
        <f>W10+W11+W12+W13+W14+W15+W16</f>
        <v>#REF!</v>
      </c>
      <c r="Y8" s="962" t="s">
        <v>753</v>
      </c>
      <c r="Z8" s="10"/>
      <c r="AA8" s="958" t="s">
        <v>1089</v>
      </c>
      <c r="AB8" s="23"/>
      <c r="AC8" s="23"/>
      <c r="AD8" s="959" t="e">
        <f>AD10+AD11+AD12+AD13+AD14+AD15+AD16</f>
        <v>#REF!</v>
      </c>
    </row>
    <row r="9" spans="3:30" ht="8.25" customHeight="1" x14ac:dyDescent="0.3">
      <c r="C9" s="963"/>
      <c r="K9" s="963"/>
      <c r="P9" s="858"/>
      <c r="R9" s="963"/>
      <c r="W9" s="858"/>
      <c r="Y9" s="963"/>
      <c r="AD9" s="858"/>
    </row>
    <row r="10" spans="3:30" x14ac:dyDescent="0.3">
      <c r="C10" s="963"/>
      <c r="E10" s="1" t="s">
        <v>1118</v>
      </c>
      <c r="H10" s="960">
        <f>'Conta|Aplicações'!K8</f>
        <v>277944.21999999997</v>
      </c>
      <c r="K10" s="963"/>
      <c r="M10" s="1" t="s">
        <v>1094</v>
      </c>
      <c r="P10" s="960">
        <f>H39</f>
        <v>277944.21999999997</v>
      </c>
      <c r="R10" s="963"/>
      <c r="T10" s="1" t="s">
        <v>1094</v>
      </c>
      <c r="W10" s="960" t="e">
        <f>P39</f>
        <v>#REF!</v>
      </c>
      <c r="Y10" s="963"/>
      <c r="AA10" s="1" t="s">
        <v>1094</v>
      </c>
      <c r="AD10" s="960" t="e">
        <f>W39</f>
        <v>#REF!</v>
      </c>
    </row>
    <row r="11" spans="3:30" x14ac:dyDescent="0.3">
      <c r="C11" s="963"/>
      <c r="E11" s="1" t="s">
        <v>993</v>
      </c>
      <c r="H11" s="955">
        <v>0</v>
      </c>
      <c r="K11" s="963"/>
      <c r="M11" s="1" t="s">
        <v>993</v>
      </c>
      <c r="P11" s="955">
        <v>0</v>
      </c>
      <c r="R11" s="963"/>
      <c r="T11" s="1" t="s">
        <v>993</v>
      </c>
      <c r="W11" s="955">
        <v>0</v>
      </c>
      <c r="Y11" s="963"/>
      <c r="AA11" s="1" t="s">
        <v>993</v>
      </c>
      <c r="AD11" s="955">
        <v>0</v>
      </c>
    </row>
    <row r="12" spans="3:30" x14ac:dyDescent="0.3">
      <c r="C12" s="963"/>
      <c r="E12" s="1" t="s">
        <v>1088</v>
      </c>
      <c r="H12" s="955"/>
      <c r="K12" s="963"/>
      <c r="M12" s="1" t="s">
        <v>1088</v>
      </c>
      <c r="P12" s="955">
        <v>0</v>
      </c>
      <c r="R12" s="963"/>
      <c r="T12" s="1" t="s">
        <v>1088</v>
      </c>
      <c r="W12" s="955">
        <v>0</v>
      </c>
      <c r="Y12" s="963"/>
      <c r="AA12" s="1" t="s">
        <v>1088</v>
      </c>
      <c r="AD12" s="955">
        <v>0</v>
      </c>
    </row>
    <row r="13" spans="3:30" x14ac:dyDescent="0.3">
      <c r="C13" s="963"/>
      <c r="E13" s="1" t="s">
        <v>681</v>
      </c>
      <c r="H13" s="955">
        <v>0</v>
      </c>
      <c r="K13" s="963"/>
      <c r="M13" s="1" t="s">
        <v>681</v>
      </c>
      <c r="P13" s="955">
        <v>0</v>
      </c>
      <c r="R13" s="963"/>
      <c r="T13" s="1" t="s">
        <v>681</v>
      </c>
      <c r="W13" s="955">
        <v>0</v>
      </c>
      <c r="Y13" s="963"/>
      <c r="AA13" s="1" t="s">
        <v>681</v>
      </c>
      <c r="AD13" s="955">
        <v>0</v>
      </c>
    </row>
    <row r="14" spans="3:30" x14ac:dyDescent="0.3">
      <c r="C14" s="963"/>
      <c r="E14" s="1" t="s">
        <v>1091</v>
      </c>
      <c r="H14" s="955">
        <v>0</v>
      </c>
      <c r="K14" s="963"/>
      <c r="M14" s="1" t="s">
        <v>1091</v>
      </c>
      <c r="P14" s="956">
        <v>0</v>
      </c>
      <c r="R14" s="963"/>
      <c r="T14" s="1" t="s">
        <v>1091</v>
      </c>
      <c r="W14" s="956">
        <v>0</v>
      </c>
      <c r="Y14" s="963"/>
      <c r="AA14" s="1" t="s">
        <v>1091</v>
      </c>
      <c r="AD14" s="956">
        <v>0</v>
      </c>
    </row>
    <row r="15" spans="3:30" x14ac:dyDescent="0.3">
      <c r="C15" s="963"/>
      <c r="E15" s="1" t="s">
        <v>990</v>
      </c>
      <c r="H15" s="955">
        <v>0</v>
      </c>
      <c r="I15" s="956"/>
      <c r="K15" s="963"/>
      <c r="M15" s="1" t="s">
        <v>990</v>
      </c>
      <c r="P15" s="956">
        <v>0</v>
      </c>
      <c r="R15" s="963"/>
      <c r="T15" s="1" t="s">
        <v>990</v>
      </c>
      <c r="W15" s="956">
        <v>0</v>
      </c>
      <c r="Y15" s="963"/>
      <c r="AA15" s="1" t="s">
        <v>990</v>
      </c>
      <c r="AD15" s="956">
        <v>0</v>
      </c>
    </row>
    <row r="16" spans="3:30" x14ac:dyDescent="0.3">
      <c r="C16" s="963"/>
      <c r="E16" s="1" t="s">
        <v>1092</v>
      </c>
      <c r="H16" s="961">
        <v>0</v>
      </c>
      <c r="I16" s="956"/>
      <c r="K16" s="964"/>
      <c r="M16" s="1" t="s">
        <v>1092</v>
      </c>
      <c r="P16" s="961">
        <f>8844.7-8844.7*0.05</f>
        <v>8402.4650000000001</v>
      </c>
      <c r="R16" s="964"/>
      <c r="T16" s="1" t="s">
        <v>1092</v>
      </c>
      <c r="W16" s="961">
        <f>8844.7-8844.7*0.05</f>
        <v>8402.4650000000001</v>
      </c>
      <c r="Y16" s="964"/>
      <c r="AA16" s="1" t="s">
        <v>1092</v>
      </c>
      <c r="AD16" s="961">
        <f>8844.7-8844.7*0.05</f>
        <v>8402.4650000000001</v>
      </c>
    </row>
    <row r="17" spans="3:30" x14ac:dyDescent="0.3">
      <c r="C17" s="966"/>
      <c r="E17" s="1" t="s">
        <v>1110</v>
      </c>
      <c r="H17" s="955">
        <v>0</v>
      </c>
      <c r="P17" s="858"/>
      <c r="W17" s="858"/>
      <c r="AD17" s="858"/>
    </row>
    <row r="18" spans="3:30" x14ac:dyDescent="0.3">
      <c r="C18" s="966"/>
      <c r="E18" s="1" t="s">
        <v>1111</v>
      </c>
      <c r="H18" s="955"/>
      <c r="P18" s="858"/>
      <c r="W18" s="858"/>
      <c r="AD18" s="858"/>
    </row>
    <row r="19" spans="3:30" x14ac:dyDescent="0.3">
      <c r="C19" s="966"/>
      <c r="E19" s="1" t="s">
        <v>863</v>
      </c>
      <c r="H19" s="955"/>
      <c r="P19" s="858"/>
      <c r="W19" s="858"/>
      <c r="AD19" s="858"/>
    </row>
    <row r="20" spans="3:30" x14ac:dyDescent="0.3">
      <c r="C20" s="964"/>
      <c r="E20" s="1" t="s">
        <v>1127</v>
      </c>
      <c r="H20" s="955">
        <v>0</v>
      </c>
      <c r="P20" s="858"/>
      <c r="W20" s="858"/>
      <c r="AD20" s="858"/>
    </row>
    <row r="21" spans="3:30" ht="15.6" x14ac:dyDescent="0.3">
      <c r="E21" s="958" t="s">
        <v>1096</v>
      </c>
      <c r="F21" s="23"/>
      <c r="G21" s="23"/>
      <c r="H21" s="959">
        <f>H23+H24+H25</f>
        <v>0</v>
      </c>
      <c r="M21" s="958" t="s">
        <v>1096</v>
      </c>
      <c r="N21" s="23"/>
      <c r="O21" s="23"/>
      <c r="P21" s="959" t="e">
        <f>P23+P24+P25</f>
        <v>#REF!</v>
      </c>
      <c r="T21" s="958" t="s">
        <v>1096</v>
      </c>
      <c r="U21" s="23"/>
      <c r="V21" s="23"/>
      <c r="W21" s="959" t="e">
        <f>W23+W24+W25</f>
        <v>#REF!</v>
      </c>
      <c r="AA21" s="958" t="s">
        <v>1096</v>
      </c>
      <c r="AB21" s="23"/>
      <c r="AC21" s="23"/>
      <c r="AD21" s="959" t="e">
        <f>AD23+AD24+AD25</f>
        <v>#REF!</v>
      </c>
    </row>
    <row r="22" spans="3:30" x14ac:dyDescent="0.3">
      <c r="P22" s="858"/>
      <c r="W22" s="858"/>
      <c r="AD22" s="858"/>
    </row>
    <row r="23" spans="3:30" x14ac:dyDescent="0.3">
      <c r="C23" s="962" t="s">
        <v>754</v>
      </c>
      <c r="E23" s="861" t="s">
        <v>755</v>
      </c>
      <c r="H23" s="1020">
        <f>Relatório!L99</f>
        <v>0</v>
      </c>
      <c r="K23" s="962" t="s">
        <v>754</v>
      </c>
      <c r="M23" s="985" t="s">
        <v>755</v>
      </c>
      <c r="N23" s="986"/>
      <c r="O23" s="986"/>
      <c r="P23" s="987">
        <f>Relatório!T99</f>
        <v>0</v>
      </c>
      <c r="R23" s="962" t="s">
        <v>754</v>
      </c>
      <c r="T23" s="985" t="s">
        <v>755</v>
      </c>
      <c r="U23" s="986"/>
      <c r="V23" s="986"/>
      <c r="W23" s="987">
        <v>0</v>
      </c>
      <c r="Y23" s="962" t="s">
        <v>754</v>
      </c>
      <c r="AA23" s="985" t="s">
        <v>755</v>
      </c>
      <c r="AB23" s="986"/>
      <c r="AC23" s="986"/>
      <c r="AD23" s="987">
        <v>0</v>
      </c>
    </row>
    <row r="24" spans="3:30" x14ac:dyDescent="0.3">
      <c r="C24" s="966" t="s">
        <v>754</v>
      </c>
      <c r="E24" s="861" t="s">
        <v>756</v>
      </c>
      <c r="H24" s="1020">
        <f>Relatório!L137</f>
        <v>0</v>
      </c>
      <c r="K24" s="966" t="s">
        <v>754</v>
      </c>
      <c r="M24" s="988" t="s">
        <v>756</v>
      </c>
      <c r="N24" s="989"/>
      <c r="O24" s="989"/>
      <c r="P24" s="990">
        <f>Relatório!T137</f>
        <v>0</v>
      </c>
      <c r="R24" s="966" t="s">
        <v>754</v>
      </c>
      <c r="T24" s="988" t="s">
        <v>756</v>
      </c>
      <c r="U24" s="989"/>
      <c r="V24" s="989"/>
      <c r="W24" s="990">
        <v>0</v>
      </c>
      <c r="Y24" s="966" t="s">
        <v>754</v>
      </c>
      <c r="AA24" s="988" t="s">
        <v>756</v>
      </c>
      <c r="AB24" s="989"/>
      <c r="AC24" s="989"/>
      <c r="AD24" s="990">
        <v>0</v>
      </c>
    </row>
    <row r="25" spans="3:30" x14ac:dyDescent="0.3">
      <c r="C25" s="966" t="s">
        <v>754</v>
      </c>
      <c r="E25" s="861" t="s">
        <v>991</v>
      </c>
      <c r="H25" s="1020">
        <f>SUM(H26:H32)</f>
        <v>0</v>
      </c>
      <c r="K25" s="966" t="s">
        <v>754</v>
      </c>
      <c r="M25" s="988" t="s">
        <v>991</v>
      </c>
      <c r="N25" s="989"/>
      <c r="O25" s="989"/>
      <c r="P25" s="990" t="e">
        <f>SUM(P26:P32)</f>
        <v>#REF!</v>
      </c>
      <c r="R25" s="966" t="s">
        <v>754</v>
      </c>
      <c r="T25" s="988" t="s">
        <v>991</v>
      </c>
      <c r="U25" s="989"/>
      <c r="V25" s="989"/>
      <c r="W25" s="990" t="e">
        <f>SUM(W26:W32)</f>
        <v>#REF!</v>
      </c>
      <c r="Y25" s="966" t="s">
        <v>754</v>
      </c>
      <c r="AA25" s="988" t="s">
        <v>991</v>
      </c>
      <c r="AB25" s="989"/>
      <c r="AC25" s="989"/>
      <c r="AD25" s="990" t="e">
        <f>SUM(AD26:AD32)</f>
        <v>#REF!</v>
      </c>
    </row>
    <row r="26" spans="3:30" x14ac:dyDescent="0.3">
      <c r="C26" s="966"/>
      <c r="E26" s="965" t="e">
        <f>#REF!</f>
        <v>#REF!</v>
      </c>
      <c r="H26" s="858">
        <f>Relatório!L197</f>
        <v>0</v>
      </c>
      <c r="K26" s="966"/>
      <c r="M26" s="965" t="e">
        <f>E26</f>
        <v>#REF!</v>
      </c>
      <c r="P26" s="858" t="e">
        <f>#REF!*(1+$J$7)</f>
        <v>#REF!</v>
      </c>
      <c r="R26" s="966"/>
      <c r="T26" s="965" t="e">
        <f>M26</f>
        <v>#REF!</v>
      </c>
      <c r="W26" s="858" t="e">
        <f>P26</f>
        <v>#REF!</v>
      </c>
      <c r="Y26" s="966"/>
      <c r="AA26" s="965" t="e">
        <f>T26</f>
        <v>#REF!</v>
      </c>
      <c r="AD26" s="858" t="e">
        <f>W26</f>
        <v>#REF!</v>
      </c>
    </row>
    <row r="27" spans="3:30" x14ac:dyDescent="0.3">
      <c r="C27" s="966"/>
      <c r="E27" s="965" t="e">
        <f>#REF!</f>
        <v>#REF!</v>
      </c>
      <c r="H27" s="858">
        <f>Relatório!L218</f>
        <v>0</v>
      </c>
      <c r="K27" s="966"/>
      <c r="M27" s="965" t="e">
        <f t="shared" ref="M27:M32" si="0">E27</f>
        <v>#REF!</v>
      </c>
      <c r="P27" s="858" t="e">
        <f>(#REF!-#REF!-#REF!-#REF!-#REF!-#REF!-#REF!)*(1+$J$7)</f>
        <v>#REF!</v>
      </c>
      <c r="R27" s="966"/>
      <c r="T27" s="965" t="e">
        <f t="shared" ref="T27:T32" si="1">M27</f>
        <v>#REF!</v>
      </c>
      <c r="W27" s="858" t="e">
        <f>P27</f>
        <v>#REF!</v>
      </c>
      <c r="Y27" s="966"/>
      <c r="AA27" s="965" t="e">
        <f t="shared" ref="AA27:AA32" si="2">T27</f>
        <v>#REF!</v>
      </c>
      <c r="AD27" s="858" t="e">
        <f>W27</f>
        <v>#REF!</v>
      </c>
    </row>
    <row r="28" spans="3:30" x14ac:dyDescent="0.3">
      <c r="C28" s="966"/>
      <c r="E28" s="965" t="e">
        <f>#REF!</f>
        <v>#REF!</v>
      </c>
      <c r="G28" s="982"/>
      <c r="H28" s="858">
        <f>Relatório!L230</f>
        <v>0</v>
      </c>
      <c r="I28" s="983" t="s">
        <v>1108</v>
      </c>
      <c r="K28" s="966"/>
      <c r="M28" s="965" t="e">
        <f t="shared" si="0"/>
        <v>#REF!</v>
      </c>
      <c r="O28" s="984" t="e">
        <f>#REF!</f>
        <v>#REF!</v>
      </c>
      <c r="P28" s="858" t="e">
        <f>P27*O28</f>
        <v>#REF!</v>
      </c>
      <c r="Q28" s="991" t="s">
        <v>1109</v>
      </c>
      <c r="R28" s="966"/>
      <c r="T28" s="965" t="e">
        <f t="shared" si="1"/>
        <v>#REF!</v>
      </c>
      <c r="V28" s="984" t="e">
        <f>O28</f>
        <v>#REF!</v>
      </c>
      <c r="W28" s="858" t="e">
        <f>W27*V28</f>
        <v>#REF!</v>
      </c>
      <c r="Y28" s="966"/>
      <c r="AA28" s="965" t="e">
        <f t="shared" si="2"/>
        <v>#REF!</v>
      </c>
      <c r="AC28" s="984" t="e">
        <f>V28</f>
        <v>#REF!</v>
      </c>
      <c r="AD28" s="858" t="e">
        <f>AD27*AC28</f>
        <v>#REF!</v>
      </c>
    </row>
    <row r="29" spans="3:30" x14ac:dyDescent="0.3">
      <c r="C29" s="966"/>
      <c r="E29" s="965" t="e">
        <f>#REF!</f>
        <v>#REF!</v>
      </c>
      <c r="H29" s="858">
        <f>Relatório!L246</f>
        <v>0</v>
      </c>
      <c r="K29" s="966"/>
      <c r="M29" s="965" t="e">
        <f t="shared" si="0"/>
        <v>#REF!</v>
      </c>
      <c r="P29" s="858" t="e">
        <f>#REF!*(1+$J$7)</f>
        <v>#REF!</v>
      </c>
      <c r="R29" s="966"/>
      <c r="T29" s="965" t="e">
        <f t="shared" si="1"/>
        <v>#REF!</v>
      </c>
      <c r="W29" s="858" t="e">
        <f>P29</f>
        <v>#REF!</v>
      </c>
      <c r="Y29" s="966"/>
      <c r="AA29" s="965" t="e">
        <f t="shared" si="2"/>
        <v>#REF!</v>
      </c>
      <c r="AD29" s="858" t="e">
        <f>W29</f>
        <v>#REF!</v>
      </c>
    </row>
    <row r="30" spans="3:30" x14ac:dyDescent="0.3">
      <c r="C30" s="966"/>
      <c r="E30" s="965" t="e">
        <f>#REF!</f>
        <v>#REF!</v>
      </c>
      <c r="H30" s="858">
        <f>Relatório!L275</f>
        <v>0</v>
      </c>
      <c r="K30" s="966"/>
      <c r="M30" s="965" t="e">
        <f t="shared" si="0"/>
        <v>#REF!</v>
      </c>
      <c r="P30" s="858" t="e">
        <f>#REF!*(1+$J$7)</f>
        <v>#REF!</v>
      </c>
      <c r="R30" s="966"/>
      <c r="T30" s="965" t="e">
        <f t="shared" si="1"/>
        <v>#REF!</v>
      </c>
      <c r="W30" s="858" t="e">
        <f>P30</f>
        <v>#REF!</v>
      </c>
      <c r="Y30" s="966"/>
      <c r="AA30" s="965" t="e">
        <f t="shared" si="2"/>
        <v>#REF!</v>
      </c>
      <c r="AD30" s="858" t="e">
        <f>W30</f>
        <v>#REF!</v>
      </c>
    </row>
    <row r="31" spans="3:30" x14ac:dyDescent="0.3">
      <c r="C31" s="966"/>
      <c r="E31" s="965" t="e">
        <f>#REF!</f>
        <v>#REF!</v>
      </c>
      <c r="H31" s="858">
        <f>Relatório!L293</f>
        <v>0</v>
      </c>
      <c r="K31" s="966"/>
      <c r="M31" s="965" t="e">
        <f t="shared" si="0"/>
        <v>#REF!</v>
      </c>
      <c r="P31" s="858">
        <f>Relatório!T293</f>
        <v>0</v>
      </c>
      <c r="R31" s="966"/>
      <c r="T31" s="965" t="e">
        <f t="shared" si="1"/>
        <v>#REF!</v>
      </c>
      <c r="W31" s="858">
        <f>P31</f>
        <v>0</v>
      </c>
      <c r="Y31" s="966"/>
      <c r="AA31" s="965" t="e">
        <f t="shared" si="2"/>
        <v>#REF!</v>
      </c>
      <c r="AD31" s="858">
        <f>W31</f>
        <v>0</v>
      </c>
    </row>
    <row r="32" spans="3:30" x14ac:dyDescent="0.3">
      <c r="C32" s="967"/>
      <c r="E32" s="965" t="e">
        <f>#REF!</f>
        <v>#REF!</v>
      </c>
      <c r="H32" s="858">
        <f>Relatório!L310</f>
        <v>0</v>
      </c>
      <c r="K32" s="967"/>
      <c r="M32" s="965" t="e">
        <f t="shared" si="0"/>
        <v>#REF!</v>
      </c>
      <c r="P32" s="858">
        <f>Relatório!T310</f>
        <v>0</v>
      </c>
      <c r="R32" s="967"/>
      <c r="T32" s="965" t="e">
        <f t="shared" si="1"/>
        <v>#REF!</v>
      </c>
      <c r="W32" s="858">
        <f>P32</f>
        <v>0</v>
      </c>
      <c r="Y32" s="967"/>
      <c r="AA32" s="965" t="e">
        <f t="shared" si="2"/>
        <v>#REF!</v>
      </c>
      <c r="AD32" s="858">
        <f>W32</f>
        <v>0</v>
      </c>
    </row>
    <row r="33" spans="3:30" x14ac:dyDescent="0.3">
      <c r="P33" s="858"/>
      <c r="W33" s="858"/>
      <c r="AD33" s="858"/>
    </row>
    <row r="34" spans="3:30" ht="15.6" x14ac:dyDescent="0.3">
      <c r="C34" s="861" t="s">
        <v>758</v>
      </c>
      <c r="E34" s="958" t="s">
        <v>1099</v>
      </c>
      <c r="F34" s="958"/>
      <c r="G34" s="958"/>
      <c r="H34" s="968">
        <f>H8-H21</f>
        <v>277944.21999999997</v>
      </c>
      <c r="K34" s="861" t="s">
        <v>758</v>
      </c>
      <c r="M34" s="958" t="s">
        <v>1099</v>
      </c>
      <c r="N34" s="958"/>
      <c r="O34" s="958"/>
      <c r="P34" s="968" t="e">
        <f>P8-P21</f>
        <v>#REF!</v>
      </c>
      <c r="R34" s="861" t="s">
        <v>758</v>
      </c>
      <c r="T34" s="958" t="s">
        <v>1099</v>
      </c>
      <c r="U34" s="958"/>
      <c r="V34" s="958"/>
      <c r="W34" s="968" t="e">
        <f>W8-W21</f>
        <v>#REF!</v>
      </c>
      <c r="Y34" s="861" t="s">
        <v>758</v>
      </c>
      <c r="AA34" s="958" t="s">
        <v>1099</v>
      </c>
      <c r="AB34" s="958"/>
      <c r="AC34" s="958"/>
      <c r="AD34" s="968" t="e">
        <f>AD8-AD21</f>
        <v>#REF!</v>
      </c>
    </row>
    <row r="35" spans="3:30" x14ac:dyDescent="0.3">
      <c r="P35" s="858"/>
      <c r="W35" s="858"/>
      <c r="AD35" s="858"/>
    </row>
    <row r="36" spans="3:30" x14ac:dyDescent="0.3">
      <c r="C36" s="1" t="s">
        <v>753</v>
      </c>
      <c r="E36" s="861" t="s">
        <v>1097</v>
      </c>
      <c r="F36" s="861"/>
      <c r="G36" s="861"/>
      <c r="H36" s="893">
        <v>0</v>
      </c>
      <c r="K36" s="1" t="s">
        <v>753</v>
      </c>
      <c r="M36" s="861" t="s">
        <v>1097</v>
      </c>
      <c r="N36" s="861"/>
      <c r="O36" s="861"/>
      <c r="P36" s="893">
        <v>0</v>
      </c>
      <c r="R36" s="1" t="s">
        <v>753</v>
      </c>
      <c r="T36" s="861" t="s">
        <v>1097</v>
      </c>
      <c r="U36" s="861"/>
      <c r="V36" s="861"/>
      <c r="W36" s="893">
        <v>0</v>
      </c>
      <c r="Y36" s="1" t="s">
        <v>753</v>
      </c>
      <c r="AA36" s="861" t="s">
        <v>1097</v>
      </c>
      <c r="AB36" s="861"/>
      <c r="AC36" s="861"/>
      <c r="AD36" s="893">
        <v>0</v>
      </c>
    </row>
    <row r="37" spans="3:30" x14ac:dyDescent="0.3">
      <c r="C37" s="1" t="s">
        <v>754</v>
      </c>
      <c r="E37" s="861" t="s">
        <v>1098</v>
      </c>
      <c r="F37" s="861"/>
      <c r="G37" s="861"/>
      <c r="H37" s="893">
        <f>H12</f>
        <v>0</v>
      </c>
      <c r="K37" s="1" t="s">
        <v>754</v>
      </c>
      <c r="M37" s="861" t="s">
        <v>1098</v>
      </c>
      <c r="N37" s="861"/>
      <c r="O37" s="861"/>
      <c r="P37" s="893">
        <f>P12</f>
        <v>0</v>
      </c>
      <c r="R37" s="1" t="s">
        <v>754</v>
      </c>
      <c r="T37" s="861" t="s">
        <v>1098</v>
      </c>
      <c r="U37" s="861"/>
      <c r="V37" s="861"/>
      <c r="W37" s="893">
        <f>W12</f>
        <v>0</v>
      </c>
      <c r="Y37" s="1" t="s">
        <v>754</v>
      </c>
      <c r="AA37" s="861" t="s">
        <v>1098</v>
      </c>
      <c r="AB37" s="861"/>
      <c r="AC37" s="861"/>
      <c r="AD37" s="893">
        <f>AD12</f>
        <v>0</v>
      </c>
    </row>
    <row r="38" spans="3:30" x14ac:dyDescent="0.3">
      <c r="C38" s="1" t="s">
        <v>754</v>
      </c>
      <c r="E38" s="861" t="s">
        <v>1129</v>
      </c>
      <c r="H38" s="893">
        <f>Relatório!K28</f>
        <v>0</v>
      </c>
      <c r="I38" s="1" t="s">
        <v>344</v>
      </c>
      <c r="P38" s="858"/>
      <c r="W38" s="858"/>
      <c r="AD38" s="858"/>
    </row>
    <row r="39" spans="3:30" ht="15.6" x14ac:dyDescent="0.3">
      <c r="C39" s="861" t="s">
        <v>758</v>
      </c>
      <c r="E39" s="958" t="s">
        <v>1100</v>
      </c>
      <c r="F39" s="958"/>
      <c r="G39" s="958"/>
      <c r="H39" s="968">
        <f>H34+H36-H37-H38</f>
        <v>277944.21999999997</v>
      </c>
      <c r="K39" s="861" t="s">
        <v>758</v>
      </c>
      <c r="M39" s="958" t="s">
        <v>1100</v>
      </c>
      <c r="N39" s="958"/>
      <c r="O39" s="958"/>
      <c r="P39" s="968" t="e">
        <f>P34+P36-P37</f>
        <v>#REF!</v>
      </c>
      <c r="R39" s="861" t="s">
        <v>758</v>
      </c>
      <c r="T39" s="958" t="s">
        <v>1100</v>
      </c>
      <c r="U39" s="958"/>
      <c r="V39" s="958"/>
      <c r="W39" s="968" t="e">
        <f>W34+W36-W37</f>
        <v>#REF!</v>
      </c>
      <c r="Y39" s="861" t="s">
        <v>758</v>
      </c>
      <c r="AA39" s="958" t="s">
        <v>1100</v>
      </c>
      <c r="AB39" s="958"/>
      <c r="AC39" s="958"/>
      <c r="AD39" s="968" t="e">
        <f>AD34+AD36-AD37</f>
        <v>#REF!</v>
      </c>
    </row>
    <row r="41" spans="3:30" x14ac:dyDescent="0.3">
      <c r="E41" s="861" t="s">
        <v>1116</v>
      </c>
      <c r="H41" s="993">
        <v>202874.32</v>
      </c>
    </row>
    <row r="42" spans="3:30" x14ac:dyDescent="0.3">
      <c r="E42" s="992" t="s">
        <v>1119</v>
      </c>
      <c r="H42" s="893">
        <f>'Conta|Aplicações'!H25</f>
        <v>3766.1299999999992</v>
      </c>
    </row>
    <row r="43" spans="3:30" x14ac:dyDescent="0.3">
      <c r="E43" s="992"/>
    </row>
    <row r="45" spans="3:30" x14ac:dyDescent="0.3">
      <c r="H45" s="1020"/>
    </row>
  </sheetData>
  <mergeCells count="4">
    <mergeCell ref="E6:H6"/>
    <mergeCell ref="M6:P6"/>
    <mergeCell ref="T6:W6"/>
    <mergeCell ref="AA6:AD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tabColor theme="1"/>
  </sheetPr>
  <dimension ref="B8:W248"/>
  <sheetViews>
    <sheetView topLeftCell="A10" zoomScale="106" zoomScaleNormal="106" zoomScalePageLayoutView="106" workbookViewId="0">
      <selection activeCell="J34" sqref="J34"/>
    </sheetView>
  </sheetViews>
  <sheetFormatPr defaultColWidth="8.88671875" defaultRowHeight="14.4" x14ac:dyDescent="0.3"/>
  <cols>
    <col min="1" max="1" width="4.109375" style="589" customWidth="1"/>
    <col min="2" max="2" width="8.88671875" style="589"/>
    <col min="3" max="3" width="21.33203125" style="589" customWidth="1"/>
    <col min="4" max="4" width="2.44140625" style="589" customWidth="1"/>
    <col min="5" max="5" width="22" style="589" bestFit="1" customWidth="1"/>
    <col min="6" max="6" width="1.88671875" style="589" customWidth="1"/>
    <col min="7" max="7" width="21.109375" style="589" customWidth="1"/>
    <col min="8" max="9" width="2.44140625" style="589" customWidth="1"/>
    <col min="10" max="10" width="18" style="589" customWidth="1"/>
    <col min="11" max="12" width="2.44140625" style="589" customWidth="1"/>
    <col min="13" max="13" width="21.33203125" style="589" customWidth="1"/>
    <col min="14" max="14" width="3.44140625" style="589" customWidth="1"/>
    <col min="15" max="15" width="18" style="589" customWidth="1"/>
    <col min="16" max="16" width="2.33203125" style="589" customWidth="1"/>
    <col min="17" max="17" width="18.44140625" style="589" customWidth="1"/>
    <col min="18" max="18" width="2.33203125" style="589" customWidth="1"/>
    <col min="19" max="19" width="12.44140625" style="589" customWidth="1"/>
    <col min="20" max="20" width="2.109375" style="589" customWidth="1"/>
    <col min="21" max="21" width="20.109375" style="589" bestFit="1" customWidth="1"/>
    <col min="22" max="16384" width="8.88671875" style="589"/>
  </cols>
  <sheetData>
    <row r="8" spans="3:22" ht="23.4" x14ac:dyDescent="0.45">
      <c r="D8" s="590" t="s">
        <v>805</v>
      </c>
    </row>
    <row r="9" spans="3:22" ht="15" thickBot="1" x14ac:dyDescent="0.35"/>
    <row r="10" spans="3:22" ht="18.600000000000001" thickBot="1" x14ac:dyDescent="0.4">
      <c r="C10" s="1270" t="s">
        <v>808</v>
      </c>
      <c r="D10" s="1271"/>
      <c r="E10" s="1271"/>
      <c r="F10" s="1272"/>
    </row>
    <row r="11" spans="3:22" ht="15.6" x14ac:dyDescent="0.3">
      <c r="M11" s="600" t="s">
        <v>811</v>
      </c>
      <c r="N11" s="598">
        <v>12</v>
      </c>
      <c r="O11" s="599"/>
    </row>
    <row r="12" spans="3:22" ht="18.600000000000001" thickBot="1" x14ac:dyDescent="0.4">
      <c r="C12" s="594" t="s">
        <v>961</v>
      </c>
    </row>
    <row r="13" spans="3:22" ht="18.600000000000001" thickBot="1" x14ac:dyDescent="0.4">
      <c r="C13" s="1276" t="e">
        <f>E26</f>
        <v>#REF!</v>
      </c>
      <c r="D13" s="1277"/>
      <c r="E13" s="591"/>
      <c r="F13" s="591"/>
      <c r="M13" s="591"/>
      <c r="O13" s="591" t="s">
        <v>344</v>
      </c>
      <c r="P13" s="591"/>
      <c r="Q13" s="591"/>
      <c r="R13" s="591"/>
    </row>
    <row r="14" spans="3:22" ht="21.6" thickBot="1" x14ac:dyDescent="0.4">
      <c r="C14" s="595" t="s">
        <v>776</v>
      </c>
      <c r="D14" s="596"/>
      <c r="E14" s="591"/>
      <c r="H14" s="613" t="s">
        <v>806</v>
      </c>
      <c r="I14" s="613"/>
      <c r="J14" s="613"/>
      <c r="K14" s="613"/>
      <c r="L14" s="613"/>
      <c r="M14" s="614"/>
      <c r="N14" s="615"/>
      <c r="O14" s="603" t="e">
        <f>Relatório!M63</f>
        <v>#DIV/0!</v>
      </c>
      <c r="P14" s="611"/>
      <c r="Q14" s="611"/>
      <c r="R14" s="611"/>
      <c r="S14" s="613" t="s">
        <v>817</v>
      </c>
      <c r="T14" s="613"/>
      <c r="U14" s="614"/>
      <c r="V14" s="603" t="e">
        <f>Relatório!O63</f>
        <v>#DIV/0!</v>
      </c>
    </row>
    <row r="15" spans="3:22" ht="21.6" thickBot="1" x14ac:dyDescent="0.4">
      <c r="C15" s="1276">
        <f>Relatório!K137+Relatório!K195+Relatório!K99+O18-Q18</f>
        <v>0</v>
      </c>
      <c r="D15" s="1277"/>
      <c r="E15" s="591"/>
      <c r="F15" s="593"/>
      <c r="H15" s="609"/>
      <c r="I15" s="609"/>
      <c r="J15" s="609"/>
      <c r="K15" s="609"/>
      <c r="L15" s="609"/>
      <c r="N15" s="591"/>
      <c r="O15" s="602"/>
      <c r="P15" s="602"/>
      <c r="Q15" s="602"/>
      <c r="R15" s="602"/>
      <c r="S15" s="593"/>
      <c r="T15" s="593"/>
      <c r="V15" s="602"/>
    </row>
    <row r="16" spans="3:22" ht="21.6" thickBot="1" x14ac:dyDescent="0.4">
      <c r="C16" s="1278" t="s">
        <v>810</v>
      </c>
      <c r="D16" s="1278"/>
      <c r="E16" s="591"/>
      <c r="H16" s="613" t="s">
        <v>807</v>
      </c>
      <c r="I16" s="613"/>
      <c r="J16" s="613"/>
      <c r="K16" s="613"/>
      <c r="L16" s="613"/>
      <c r="M16" s="614"/>
      <c r="N16" s="615"/>
      <c r="O16" s="603" t="e">
        <f>Relatório!M65</f>
        <v>#DIV/0!</v>
      </c>
      <c r="P16" s="611"/>
      <c r="Q16" s="611"/>
      <c r="R16" s="611"/>
      <c r="S16" s="613" t="s">
        <v>818</v>
      </c>
      <c r="T16" s="613"/>
      <c r="U16" s="614"/>
      <c r="V16" s="603" t="e">
        <f>Relatório!O65</f>
        <v>#DIV/0!</v>
      </c>
    </row>
    <row r="17" spans="2:23" ht="18.600000000000001" thickBot="1" x14ac:dyDescent="0.4">
      <c r="C17" s="1276" t="e">
        <f>C13-C15</f>
        <v>#REF!</v>
      </c>
      <c r="D17" s="1277"/>
      <c r="E17" s="607">
        <v>1847227.6148460819</v>
      </c>
      <c r="F17" s="591"/>
      <c r="G17" s="592"/>
      <c r="H17" s="592"/>
      <c r="I17" s="592"/>
      <c r="J17" s="592"/>
      <c r="K17" s="592"/>
      <c r="L17" s="592"/>
      <c r="M17" s="591"/>
      <c r="N17" s="591"/>
      <c r="O17" s="591"/>
      <c r="P17" s="591"/>
      <c r="Q17" s="591"/>
      <c r="R17" s="591"/>
    </row>
    <row r="18" spans="2:23" ht="18.600000000000001" thickBot="1" x14ac:dyDescent="0.4">
      <c r="C18" s="604"/>
      <c r="D18" s="604"/>
      <c r="E18" s="607" t="e">
        <f>E26-E17</f>
        <v>#REF!</v>
      </c>
      <c r="F18" s="591"/>
      <c r="G18" s="592"/>
      <c r="H18" s="1269" t="s">
        <v>934</v>
      </c>
      <c r="I18" s="1269"/>
      <c r="J18" s="1269"/>
      <c r="K18" s="1269"/>
      <c r="L18" s="1269"/>
      <c r="M18" s="1269"/>
      <c r="N18" s="591"/>
      <c r="O18" s="783">
        <f>Relatório!K30</f>
        <v>0</v>
      </c>
      <c r="P18" s="591"/>
      <c r="Q18" s="591">
        <f>O18-J26</f>
        <v>0</v>
      </c>
      <c r="R18" s="591"/>
      <c r="U18" s="944">
        <f>O18-Q18+G26</f>
        <v>0</v>
      </c>
    </row>
    <row r="19" spans="2:23" ht="18.600000000000001" thickBot="1" x14ac:dyDescent="0.4">
      <c r="C19" s="1273" t="s">
        <v>819</v>
      </c>
      <c r="D19" s="1274"/>
      <c r="E19" s="1275"/>
      <c r="F19" s="591"/>
      <c r="G19" s="592"/>
      <c r="H19" s="592"/>
      <c r="I19" s="592"/>
      <c r="J19" s="592"/>
      <c r="K19" s="592"/>
      <c r="L19" s="592"/>
      <c r="M19" s="591"/>
      <c r="N19" s="591"/>
      <c r="O19" s="591"/>
      <c r="P19" s="591"/>
      <c r="Q19" s="591" t="s">
        <v>935</v>
      </c>
      <c r="R19" s="591"/>
    </row>
    <row r="20" spans="2:23" ht="31.8" thickBot="1" x14ac:dyDescent="0.35">
      <c r="E20" s="610" t="s">
        <v>820</v>
      </c>
      <c r="J20" s="782" t="s">
        <v>923</v>
      </c>
      <c r="M20" s="616" t="s">
        <v>821</v>
      </c>
      <c r="O20" s="616" t="s">
        <v>634</v>
      </c>
    </row>
    <row r="21" spans="2:23" ht="51" customHeight="1" thickBot="1" x14ac:dyDescent="0.35">
      <c r="C21" s="619" t="s">
        <v>809</v>
      </c>
      <c r="D21" s="605"/>
      <c r="E21" s="620" t="s">
        <v>816</v>
      </c>
      <c r="F21" s="605"/>
      <c r="G21" s="621" t="s">
        <v>1130</v>
      </c>
      <c r="J21" s="620" t="s">
        <v>814</v>
      </c>
      <c r="M21" s="620" t="s">
        <v>813</v>
      </c>
      <c r="O21" s="620" t="s">
        <v>814</v>
      </c>
      <c r="P21" s="612"/>
      <c r="Q21" s="705" t="s">
        <v>850</v>
      </c>
      <c r="R21" s="612"/>
      <c r="S21" s="620" t="s">
        <v>812</v>
      </c>
      <c r="T21" s="612"/>
      <c r="U21" s="620" t="s">
        <v>815</v>
      </c>
    </row>
    <row r="22" spans="2:23" ht="30" customHeight="1" thickBot="1" x14ac:dyDescent="0.4">
      <c r="B22" s="953" t="e">
        <f>G22/$G$26</f>
        <v>#DIV/0!</v>
      </c>
      <c r="C22" s="593" t="s">
        <v>755</v>
      </c>
      <c r="E22" s="622" t="e">
        <f>#REF!</f>
        <v>#REF!</v>
      </c>
      <c r="F22" s="597"/>
      <c r="G22" s="622">
        <f>Relatório!K99</f>
        <v>0</v>
      </c>
      <c r="J22" s="622">
        <f>'Plano|Gerencial'!I63+'Plano|Gerencial'!I66+'Plano|Gerencial'!I86+'Plano|Gerencial'!I94</f>
        <v>0</v>
      </c>
      <c r="M22" s="622" t="e">
        <f>E22/12</f>
        <v>#REF!</v>
      </c>
      <c r="O22" s="622">
        <f>G22/$N$11</f>
        <v>0</v>
      </c>
      <c r="P22" s="597"/>
      <c r="Q22" s="622">
        <f>Relatório!L99</f>
        <v>0</v>
      </c>
      <c r="R22" s="597"/>
      <c r="S22" s="398" t="e">
        <f>100%-(M22-O22)/M22</f>
        <v>#REF!</v>
      </c>
      <c r="T22" s="398"/>
      <c r="U22" s="622" t="e">
        <f>E22-G22-Q22</f>
        <v>#REF!</v>
      </c>
    </row>
    <row r="23" spans="2:23" ht="30" customHeight="1" thickBot="1" x14ac:dyDescent="0.4">
      <c r="B23" s="953" t="e">
        <f>G23/$G$26</f>
        <v>#DIV/0!</v>
      </c>
      <c r="C23" s="593" t="s">
        <v>756</v>
      </c>
      <c r="E23" s="606" t="e">
        <f>#REF!+#REF!</f>
        <v>#REF!</v>
      </c>
      <c r="F23" s="597"/>
      <c r="G23" s="606">
        <f>Relatório!K137</f>
        <v>0</v>
      </c>
      <c r="J23" s="606">
        <f>'Plano|Gerencial'!I117+'Plano|Gerencial'!I120+'Plano|Gerencial'!I133+'Plano|Gerencial'!I141+'Plano|Gerencial'!I144</f>
        <v>0</v>
      </c>
      <c r="M23" s="606" t="e">
        <f>E23/12</f>
        <v>#REF!</v>
      </c>
      <c r="O23" s="606">
        <f>G23/$N$11</f>
        <v>0</v>
      </c>
      <c r="P23" s="597"/>
      <c r="Q23" s="606">
        <f>Relatório!L137</f>
        <v>0</v>
      </c>
      <c r="R23" s="597"/>
      <c r="S23" s="398" t="e">
        <f>100%-(M23-O23)/M23</f>
        <v>#REF!</v>
      </c>
      <c r="T23" s="398"/>
      <c r="U23" s="622" t="e">
        <f>E23-G23-Q23</f>
        <v>#REF!</v>
      </c>
      <c r="W23" s="597"/>
    </row>
    <row r="24" spans="2:23" ht="30" customHeight="1" x14ac:dyDescent="0.35">
      <c r="B24" s="953" t="e">
        <f>G24/$G$26</f>
        <v>#DIV/0!</v>
      </c>
      <c r="C24" s="593" t="s">
        <v>4</v>
      </c>
      <c r="E24" s="606" t="e">
        <f>#REF!+#REF!+#REF!+#REF!+#REF!+#REF!+#REF!+49670.35</f>
        <v>#REF!</v>
      </c>
      <c r="F24" s="597"/>
      <c r="G24" s="606">
        <f>Relatório!C189</f>
        <v>0</v>
      </c>
      <c r="J24" s="606">
        <f>'Plano|Gerencial'!I276+'Plano|Gerencial'!I302</f>
        <v>0</v>
      </c>
      <c r="M24" s="606" t="e">
        <f>E24/12</f>
        <v>#REF!</v>
      </c>
      <c r="O24" s="606">
        <f>G24/$N$11</f>
        <v>0</v>
      </c>
      <c r="P24" s="597"/>
      <c r="Q24" s="606">
        <f>Relatório!L195</f>
        <v>0</v>
      </c>
      <c r="R24" s="597"/>
      <c r="S24" s="398" t="e">
        <f>100%-(M24-O24)/M24</f>
        <v>#REF!</v>
      </c>
      <c r="T24" s="398"/>
      <c r="U24" s="622" t="e">
        <f>E24-G24-Q24</f>
        <v>#REF!</v>
      </c>
      <c r="W24" s="597"/>
    </row>
    <row r="25" spans="2:23" ht="12.75" customHeight="1" x14ac:dyDescent="0.35">
      <c r="C25" s="593"/>
      <c r="E25" s="597"/>
      <c r="F25" s="597"/>
      <c r="G25" s="597"/>
      <c r="J25" s="597"/>
      <c r="M25" s="597"/>
      <c r="O25" s="597"/>
      <c r="P25" s="597"/>
      <c r="Q25" s="597"/>
      <c r="R25" s="597"/>
      <c r="S25" s="398"/>
      <c r="T25" s="398"/>
      <c r="U25" s="597"/>
      <c r="W25" s="597"/>
    </row>
    <row r="26" spans="2:23" ht="18" x14ac:dyDescent="0.3">
      <c r="C26" s="601" t="s">
        <v>703</v>
      </c>
      <c r="E26" s="608" t="e">
        <f>SUM(E22:E24)</f>
        <v>#REF!</v>
      </c>
      <c r="F26" s="597">
        <f>SUM(F22:F24)</f>
        <v>0</v>
      </c>
      <c r="G26" s="608">
        <f>SUM(G22:G24)</f>
        <v>0</v>
      </c>
      <c r="J26" s="608">
        <f>SUM(J22:J24)</f>
        <v>0</v>
      </c>
      <c r="M26" s="608" t="e">
        <f>SUM(M22:M24)</f>
        <v>#REF!</v>
      </c>
      <c r="O26" s="608">
        <f>SUM(O22:O24)</f>
        <v>0</v>
      </c>
      <c r="P26" s="597"/>
      <c r="Q26" s="608">
        <f>SUM(Q22:Q24)</f>
        <v>0</v>
      </c>
      <c r="R26" s="597"/>
      <c r="S26" s="597"/>
      <c r="T26" s="597"/>
      <c r="U26" s="608" t="e">
        <f>SUM(U22:U24)</f>
        <v>#REF!</v>
      </c>
    </row>
    <row r="28" spans="2:23" ht="18" x14ac:dyDescent="0.35">
      <c r="E28" s="946" t="s">
        <v>1067</v>
      </c>
      <c r="F28" s="947"/>
      <c r="G28" s="1267">
        <f>G26+J26</f>
        <v>0</v>
      </c>
      <c r="H28" s="1268"/>
      <c r="I28" s="1268"/>
      <c r="J28" s="1268"/>
      <c r="M28" s="949" t="s">
        <v>786</v>
      </c>
      <c r="O28" s="950">
        <f>G28-'Plano|Gerencial'!I304</f>
        <v>0</v>
      </c>
    </row>
    <row r="29" spans="2:23" ht="15.6" x14ac:dyDescent="0.3">
      <c r="G29" s="592"/>
      <c r="H29" s="945"/>
      <c r="I29" s="945"/>
      <c r="J29" s="945"/>
    </row>
    <row r="30" spans="2:23" ht="18" x14ac:dyDescent="0.35">
      <c r="E30" s="946" t="s">
        <v>1070</v>
      </c>
      <c r="F30" s="947"/>
      <c r="G30" s="1267">
        <f>G28+Q26</f>
        <v>0</v>
      </c>
      <c r="H30" s="1268"/>
      <c r="I30" s="1268"/>
      <c r="J30" s="1268"/>
      <c r="M30" s="949" t="s">
        <v>786</v>
      </c>
      <c r="O30" s="950" t="e">
        <f>G30-#REF!</f>
        <v>#REF!</v>
      </c>
    </row>
    <row r="31" spans="2:23" ht="15.6" x14ac:dyDescent="0.3">
      <c r="G31" s="592"/>
      <c r="H31" s="945"/>
      <c r="I31" s="945"/>
      <c r="J31" s="945"/>
    </row>
    <row r="32" spans="2:23" ht="18" x14ac:dyDescent="0.3">
      <c r="C32" s="702" t="s">
        <v>1064</v>
      </c>
      <c r="E32" s="841" t="e">
        <f>'Relatório Gerencial|2017 (C)'!H217+'Relatório Gerencial|2017 (C)'!H218</f>
        <v>#DIV/0!</v>
      </c>
      <c r="G32" s="1021"/>
    </row>
    <row r="34" spans="3:5" ht="18" x14ac:dyDescent="0.3">
      <c r="C34" s="702" t="s">
        <v>1065</v>
      </c>
      <c r="E34" s="841" t="e">
        <f>#REF!</f>
        <v>#REF!</v>
      </c>
    </row>
    <row r="248" spans="5:5" x14ac:dyDescent="0.3">
      <c r="E248" s="589" t="s">
        <v>666</v>
      </c>
    </row>
  </sheetData>
  <mergeCells count="9">
    <mergeCell ref="G30:J30"/>
    <mergeCell ref="G28:J28"/>
    <mergeCell ref="H18:M18"/>
    <mergeCell ref="C10:F10"/>
    <mergeCell ref="C19:E19"/>
    <mergeCell ref="C13:D13"/>
    <mergeCell ref="C15:D15"/>
    <mergeCell ref="C17:D17"/>
    <mergeCell ref="C16:D16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32</vt:i4>
      </vt:variant>
    </vt:vector>
  </HeadingPairs>
  <TitlesOfParts>
    <vt:vector size="32" baseType="lpstr">
      <vt:lpstr>PLANO DE CONTAS-D</vt:lpstr>
      <vt:lpstr>PLANO DE CONTAS-R</vt:lpstr>
      <vt:lpstr>Conta_FUNBIO (2)</vt:lpstr>
      <vt:lpstr>Conta_Funbio</vt:lpstr>
      <vt:lpstr>Fluxo|OP</vt:lpstr>
      <vt:lpstr>Conciliação</vt:lpstr>
      <vt:lpstr>Conta|Aplicações</vt:lpstr>
      <vt:lpstr>Fluxo|Futuro</vt:lpstr>
      <vt:lpstr>Painel</vt:lpstr>
      <vt:lpstr>Fundos</vt:lpstr>
      <vt:lpstr>Relatório</vt:lpstr>
      <vt:lpstr>Relatório Gerencial|2017 (C)</vt:lpstr>
      <vt:lpstr>Rel|Gerencial OxR</vt:lpstr>
      <vt:lpstr>Plano|Gerencial</vt:lpstr>
      <vt:lpstr>Rateios|Memória</vt:lpstr>
      <vt:lpstr>Pessoal</vt:lpstr>
      <vt:lpstr>Jan</vt:lpstr>
      <vt:lpstr>Fev</vt:lpstr>
      <vt:lpstr>Mar</vt:lpstr>
      <vt:lpstr>Abr</vt:lpstr>
      <vt:lpstr>Maio</vt:lpstr>
      <vt:lpstr>Jun</vt:lpstr>
      <vt:lpstr>Jul</vt:lpstr>
      <vt:lpstr>Ago</vt:lpstr>
      <vt:lpstr>Set</vt:lpstr>
      <vt:lpstr>Out</vt:lpstr>
      <vt:lpstr>Nov</vt:lpstr>
      <vt:lpstr>Dez</vt:lpstr>
      <vt:lpstr>Flx|Anualzz</vt:lpstr>
      <vt:lpstr>Plano_Contas_R</vt:lpstr>
      <vt:lpstr>Plano_Contas_D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Sérgio</dc:creator>
  <cp:lastModifiedBy>Roberto Vilela</cp:lastModifiedBy>
  <cp:lastPrinted>2022-09-02T18:27:48Z</cp:lastPrinted>
  <dcterms:created xsi:type="dcterms:W3CDTF">2017-02-22T23:29:07Z</dcterms:created>
  <dcterms:modified xsi:type="dcterms:W3CDTF">2023-05-18T13:39:04Z</dcterms:modified>
</cp:coreProperties>
</file>